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3500" windowHeight="9480" tabRatio="847" activeTab="9"/>
  </bookViews>
  <sheets>
    <sheet name="BDD" sheetId="1" r:id="rId1"/>
    <sheet name="VT-PPL-" sheetId="23" r:id="rId2"/>
    <sheet name="INT RT" sheetId="17" r:id="rId3"/>
    <sheet name="RT-PPL- " sheetId="24" r:id="rId4"/>
    <sheet name="REP" sheetId="2" r:id="rId5"/>
    <sheet name="PRO" sheetId="5" r:id="rId6"/>
    <sheet name="F-TRA" sheetId="6" r:id="rId7"/>
    <sheet name="SITU-- GLOBAL" sheetId="19" r:id="rId8"/>
    <sheet name="5" sheetId="10" r:id="rId9"/>
    <sheet name="2" sheetId="14" r:id="rId10"/>
    <sheet name="22" sheetId="15"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s>
  <definedNames>
    <definedName name="_1_2" localSheetId="10">#REF!</definedName>
    <definedName name="_1_2" localSheetId="3">#REF!</definedName>
    <definedName name="_1_2" localSheetId="7">[1]WPS!#REF!</definedName>
    <definedName name="_1_2" localSheetId="1">#REF!</definedName>
    <definedName name="_1_2">#REF!</definedName>
    <definedName name="_1_PASSE" localSheetId="10">#REF!</definedName>
    <definedName name="_1_PASSE" localSheetId="3">#REF!</definedName>
    <definedName name="_1_PASSE" localSheetId="7">#REF!</definedName>
    <definedName name="_1_PASSE" localSheetId="1">#REF!</definedName>
    <definedName name="_1_PASSE">#REF!</definedName>
    <definedName name="_xlnm._FilterDatabase" localSheetId="0" hidden="1">BDD!$A$7:$BB$3171</definedName>
    <definedName name="_xlnm._FilterDatabase" localSheetId="2" hidden="1">'INT RT'!$B$4:$S$348</definedName>
    <definedName name="_xlnm._FilterDatabase" localSheetId="5" hidden="1">PRO!$B$16:$L$196</definedName>
    <definedName name="_xlnm._FilterDatabase" localSheetId="4" hidden="1">REP!$B$4:$R$56</definedName>
    <definedName name="_xlnm._FilterDatabase" localSheetId="7" hidden="1">'SITU-- GLOBAL'!#REF!</definedName>
    <definedName name="A" localSheetId="10">#REF!</definedName>
    <definedName name="A" localSheetId="3">#REF!</definedName>
    <definedName name="A" localSheetId="7">#REF!</definedName>
    <definedName name="A" localSheetId="1">#REF!</definedName>
    <definedName name="A">#REF!</definedName>
    <definedName name="A105_A105" localSheetId="10">#REF!</definedName>
    <definedName name="A105_A105" localSheetId="3">#REF!</definedName>
    <definedName name="A105_A105" localSheetId="7">#REF!</definedName>
    <definedName name="A105_A105" localSheetId="1">#REF!</definedName>
    <definedName name="A105_A105">#REF!</definedName>
    <definedName name="A105_A106GrB" localSheetId="10">#REF!</definedName>
    <definedName name="A105_A106GrB" localSheetId="3">#REF!</definedName>
    <definedName name="A105_A106GrB" localSheetId="7">#REF!</definedName>
    <definedName name="A105_A106GrB" localSheetId="1">#REF!</definedName>
    <definedName name="A105_A106GrB">#REF!</definedName>
    <definedName name="A105_A234WPB" localSheetId="10">#REF!</definedName>
    <definedName name="A105_A234WPB" localSheetId="3">#REF!</definedName>
    <definedName name="A105_A234WPB" localSheetId="7">#REF!</definedName>
    <definedName name="A105_A234WPB" localSheetId="1">#REF!</definedName>
    <definedName name="A105_A234WPB">#REF!</definedName>
    <definedName name="A105_A694F60" localSheetId="10">#REF!</definedName>
    <definedName name="A105_A694F60" localSheetId="3">#REF!</definedName>
    <definedName name="A105_A694F60" localSheetId="7">#REF!</definedName>
    <definedName name="A105_A694F60" localSheetId="1">#REF!</definedName>
    <definedName name="A105_A694F60">#REF!</definedName>
    <definedName name="A106GrB_A105" localSheetId="10">#REF!</definedName>
    <definedName name="A106GrB_A105" localSheetId="3">#REF!</definedName>
    <definedName name="A106GrB_A105" localSheetId="7">#REF!</definedName>
    <definedName name="A106GrB_A105" localSheetId="1">#REF!</definedName>
    <definedName name="A106GrB_A105">#REF!</definedName>
    <definedName name="A106GrB_A106GrB" localSheetId="10">#REF!</definedName>
    <definedName name="A106GrB_A106GrB" localSheetId="3">#REF!</definedName>
    <definedName name="A106GrB_A106GrB" localSheetId="7">#REF!</definedName>
    <definedName name="A106GrB_A106GrB" localSheetId="1">#REF!</definedName>
    <definedName name="A106GrB_A106GrB">#REF!</definedName>
    <definedName name="A106GrB_A234WPB" localSheetId="10">#REF!</definedName>
    <definedName name="A106GrB_A234WPB" localSheetId="3">#REF!</definedName>
    <definedName name="A106GrB_A234WPB" localSheetId="7">#REF!</definedName>
    <definedName name="A106GrB_A234WPB" localSheetId="1">#REF!</definedName>
    <definedName name="A106GrB_A234WPB">#REF!</definedName>
    <definedName name="A106GrB_A694F60" localSheetId="10">#REF!</definedName>
    <definedName name="A106GrB_A694F60" localSheetId="3">#REF!</definedName>
    <definedName name="A106GrB_A694F60" localSheetId="7">#REF!</definedName>
    <definedName name="A106GrB_A694F60" localSheetId="1">#REF!</definedName>
    <definedName name="A106GrB_A694F60">#REF!</definedName>
    <definedName name="A1A3594" localSheetId="10">#REF!</definedName>
    <definedName name="A1A3594" localSheetId="2">#REF!</definedName>
    <definedName name="A1A3594" localSheetId="3">#REF!</definedName>
    <definedName name="A1A3594" localSheetId="7">#REF!</definedName>
    <definedName name="A1A3594" localSheetId="1">#REF!</definedName>
    <definedName name="A1A3594">#REF!</definedName>
    <definedName name="A234WPB_A105" localSheetId="10">#REF!</definedName>
    <definedName name="A234WPB_A105" localSheetId="3">#REF!</definedName>
    <definedName name="A234WPB_A105" localSheetId="7">#REF!</definedName>
    <definedName name="A234WPB_A105" localSheetId="1">#REF!</definedName>
    <definedName name="A234WPB_A105">#REF!</definedName>
    <definedName name="A234WPB_A106GrB" localSheetId="10">#REF!</definedName>
    <definedName name="A234WPB_A106GrB" localSheetId="3">#REF!</definedName>
    <definedName name="A234WPB_A106GrB" localSheetId="7">#REF!</definedName>
    <definedName name="A234WPB_A106GrB" localSheetId="1">#REF!</definedName>
    <definedName name="A234WPB_A106GrB">#REF!</definedName>
    <definedName name="A234WPB_A234WPB" localSheetId="10">#REF!</definedName>
    <definedName name="A234WPB_A234WPB" localSheetId="3">#REF!</definedName>
    <definedName name="A234WPB_A234WPB" localSheetId="7">#REF!</definedName>
    <definedName name="A234WPB_A234WPB" localSheetId="1">#REF!</definedName>
    <definedName name="A234WPB_A234WPB">#REF!</definedName>
    <definedName name="A234WPB_A694F60" localSheetId="10">#REF!</definedName>
    <definedName name="A234WPB_A694F60" localSheetId="3">#REF!</definedName>
    <definedName name="A234WPB_A694F60" localSheetId="7">#REF!</definedName>
    <definedName name="A234WPB_A694F60" localSheetId="1">#REF!</definedName>
    <definedName name="A234WPB_A694F60">#REF!</definedName>
    <definedName name="A333Gr6_A333Gr6" localSheetId="10">#REF!</definedName>
    <definedName name="A333Gr6_A333Gr6" localSheetId="3">#REF!</definedName>
    <definedName name="A333Gr6_A333Gr6" localSheetId="7">#REF!</definedName>
    <definedName name="A333Gr6_A333Gr6" localSheetId="1">#REF!</definedName>
    <definedName name="A333Gr6_A333Gr6">#REF!</definedName>
    <definedName name="A333Gr6_A350LF2" localSheetId="10">#REF!</definedName>
    <definedName name="A333Gr6_A350LF2" localSheetId="3">#REF!</definedName>
    <definedName name="A333Gr6_A350LF2" localSheetId="7">#REF!</definedName>
    <definedName name="A333Gr6_A350LF2" localSheetId="1">#REF!</definedName>
    <definedName name="A333Gr6_A350LF2">#REF!</definedName>
    <definedName name="A333Gr6_A420WPL" localSheetId="10">#REF!</definedName>
    <definedName name="A333Gr6_A420WPL" localSheetId="3">#REF!</definedName>
    <definedName name="A333Gr6_A420WPL" localSheetId="7">#REF!</definedName>
    <definedName name="A333Gr6_A420WPL" localSheetId="1">#REF!</definedName>
    <definedName name="A333Gr6_A420WPL">#REF!</definedName>
    <definedName name="A333Gr6_A694F60" localSheetId="10">#REF!</definedName>
    <definedName name="A333Gr6_A694F60" localSheetId="3">#REF!</definedName>
    <definedName name="A333Gr6_A694F60" localSheetId="7">#REF!</definedName>
    <definedName name="A333Gr6_A694F60" localSheetId="1">#REF!</definedName>
    <definedName name="A333Gr6_A694F60">#REF!</definedName>
    <definedName name="A350LF2_A333Gr6" localSheetId="10">#REF!</definedName>
    <definedName name="A350LF2_A333Gr6" localSheetId="3">#REF!</definedName>
    <definedName name="A350LF2_A333Gr6" localSheetId="7">#REF!</definedName>
    <definedName name="A350LF2_A333Gr6" localSheetId="1">#REF!</definedName>
    <definedName name="A350LF2_A333Gr6">#REF!</definedName>
    <definedName name="A350LF2_A350LF2" localSheetId="10">#REF!</definedName>
    <definedName name="A350LF2_A350LF2" localSheetId="3">#REF!</definedName>
    <definedName name="A350LF2_A350LF2" localSheetId="7">#REF!</definedName>
    <definedName name="A350LF2_A350LF2" localSheetId="1">#REF!</definedName>
    <definedName name="A350LF2_A350LF2">#REF!</definedName>
    <definedName name="A350LF2_A420WPL" localSheetId="10">#REF!</definedName>
    <definedName name="A350LF2_A420WPL" localSheetId="3">#REF!</definedName>
    <definedName name="A350LF2_A420WPL" localSheetId="7">#REF!</definedName>
    <definedName name="A350LF2_A420WPL" localSheetId="1">#REF!</definedName>
    <definedName name="A350LF2_A420WPL">#REF!</definedName>
    <definedName name="A350LF2_A694F60" localSheetId="10">#REF!</definedName>
    <definedName name="A350LF2_A694F60" localSheetId="3">#REF!</definedName>
    <definedName name="A350LF2_A694F60" localSheetId="7">#REF!</definedName>
    <definedName name="A350LF2_A694F60" localSheetId="1">#REF!</definedName>
    <definedName name="A350LF2_A694F60">#REF!</definedName>
    <definedName name="A420WPL_A333Gr6" localSheetId="10">#REF!</definedName>
    <definedName name="A420WPL_A333Gr6" localSheetId="3">#REF!</definedName>
    <definedName name="A420WPL_A333Gr6" localSheetId="7">#REF!</definedName>
    <definedName name="A420WPL_A333Gr6" localSheetId="1">#REF!</definedName>
    <definedName name="A420WPL_A333Gr6">#REF!</definedName>
    <definedName name="A420WPL_A350LF2" localSheetId="10">#REF!</definedName>
    <definedName name="A420WPL_A350LF2" localSheetId="3">#REF!</definedName>
    <definedName name="A420WPL_A350LF2" localSheetId="7">#REF!</definedName>
    <definedName name="A420WPL_A350LF2" localSheetId="1">#REF!</definedName>
    <definedName name="A420WPL_A350LF2">#REF!</definedName>
    <definedName name="A420WPL_A420WPL" localSheetId="10">#REF!</definedName>
    <definedName name="A420WPL_A420WPL" localSheetId="3">#REF!</definedName>
    <definedName name="A420WPL_A420WPL" localSheetId="7">#REF!</definedName>
    <definedName name="A420WPL_A420WPL" localSheetId="1">#REF!</definedName>
    <definedName name="A420WPL_A420WPL">#REF!</definedName>
    <definedName name="A420WPL_A694F60" localSheetId="10">#REF!</definedName>
    <definedName name="A420WPL_A694F60" localSheetId="3">#REF!</definedName>
    <definedName name="A420WPL_A694F60" localSheetId="7">#REF!</definedName>
    <definedName name="A420WPL_A694F60" localSheetId="1">#REF!</definedName>
    <definedName name="A420WPL_A694F60">#REF!</definedName>
    <definedName name="A694F60_A105" localSheetId="10">#REF!</definedName>
    <definedName name="A694F60_A105" localSheetId="3">#REF!</definedName>
    <definedName name="A694F60_A105" localSheetId="7">#REF!</definedName>
    <definedName name="A694F60_A105" localSheetId="1">#REF!</definedName>
    <definedName name="A694F60_A105">#REF!</definedName>
    <definedName name="A694F60_A106GrB" localSheetId="10">#REF!</definedName>
    <definedName name="A694F60_A106GrB" localSheetId="3">#REF!</definedName>
    <definedName name="A694F60_A106GrB" localSheetId="7">#REF!</definedName>
    <definedName name="A694F60_A106GrB" localSheetId="1">#REF!</definedName>
    <definedName name="A694F60_A106GrB">#REF!</definedName>
    <definedName name="A694F60_A234WPB" localSheetId="10">#REF!</definedName>
    <definedName name="A694F60_A234WPB" localSheetId="3">#REF!</definedName>
    <definedName name="A694F60_A234WPB" localSheetId="7">#REF!</definedName>
    <definedName name="A694F60_A234WPB" localSheetId="1">#REF!</definedName>
    <definedName name="A694F60_A234WPB">#REF!</definedName>
    <definedName name="A694F60_A333Gr6" localSheetId="10">#REF!</definedName>
    <definedName name="A694F60_A333Gr6" localSheetId="3">#REF!</definedName>
    <definedName name="A694F60_A333Gr6" localSheetId="7">#REF!</definedName>
    <definedName name="A694F60_A333Gr6" localSheetId="1">#REF!</definedName>
    <definedName name="A694F60_A333Gr6">#REF!</definedName>
    <definedName name="A694F60_A350LF2" localSheetId="10">#REF!</definedName>
    <definedName name="A694F60_A350LF2" localSheetId="3">#REF!</definedName>
    <definedName name="A694F60_A350LF2" localSheetId="7">#REF!</definedName>
    <definedName name="A694F60_A350LF2" localSheetId="1">#REF!</definedName>
    <definedName name="A694F60_A350LF2">#REF!</definedName>
    <definedName name="A694F60_A420WPL" localSheetId="10">#REF!</definedName>
    <definedName name="A694F60_A420WPL" localSheetId="3">#REF!</definedName>
    <definedName name="A694F60_A420WPL" localSheetId="7">#REF!</definedName>
    <definedName name="A694F60_A420WPL" localSheetId="1">#REF!</definedName>
    <definedName name="A694F60_A420WPL">#REF!</definedName>
    <definedName name="A694F60_A694F60" localSheetId="10">#REF!</definedName>
    <definedName name="A694F60_A694F60" localSheetId="3">#REF!</definedName>
    <definedName name="A694F60_A694F60" localSheetId="7">#REF!</definedName>
    <definedName name="A694F60_A694F60" localSheetId="1">#REF!</definedName>
    <definedName name="A694F60_A694F60">#REF!</definedName>
    <definedName name="AA" localSheetId="10">#REF!</definedName>
    <definedName name="AA" localSheetId="3">#REF!</definedName>
    <definedName name="AA" localSheetId="7">#REF!</definedName>
    <definedName name="AA" localSheetId="1">#REF!</definedName>
    <definedName name="AA">#REF!</definedName>
    <definedName name="AAA" localSheetId="10">#REF!</definedName>
    <definedName name="AAA" localSheetId="3">#REF!</definedName>
    <definedName name="AAA" localSheetId="7">#REF!</definedName>
    <definedName name="AAA" localSheetId="1">#REF!</definedName>
    <definedName name="AAA">#REF!</definedName>
    <definedName name="AAAA" localSheetId="10">#REF!</definedName>
    <definedName name="AAAA" localSheetId="3">#REF!</definedName>
    <definedName name="AAAA" localSheetId="7">#REF!</definedName>
    <definedName name="AAAA" localSheetId="1">#REF!</definedName>
    <definedName name="AAAA">#REF!</definedName>
    <definedName name="AAAAA" localSheetId="10">#REF!</definedName>
    <definedName name="AAAAA" localSheetId="3">#REF!</definedName>
    <definedName name="AAAAA" localSheetId="7">#REF!</definedName>
    <definedName name="AAAAA" localSheetId="1">#REF!</definedName>
    <definedName name="AAAAA">#REF!</definedName>
    <definedName name="ACC" localSheetId="10">#REF!</definedName>
    <definedName name="ACC" localSheetId="3">#REF!</definedName>
    <definedName name="ACC" localSheetId="7">#REF!</definedName>
    <definedName name="ACC" localSheetId="1">#REF!</definedName>
    <definedName name="ACC">#REF!</definedName>
    <definedName name="ALEX" localSheetId="10">#REF!</definedName>
    <definedName name="ALEX" localSheetId="3">#REF!</definedName>
    <definedName name="ALEX" localSheetId="7">#REF!</definedName>
    <definedName name="ALEX" localSheetId="1">#REF!</definedName>
    <definedName name="ALEX">#REF!</definedName>
    <definedName name="Area_stampa_MI" localSheetId="10">#REF!</definedName>
    <definedName name="Area_stampa_MI" localSheetId="8">#REF!</definedName>
    <definedName name="Area_stampa_MI" localSheetId="3">#REF!</definedName>
    <definedName name="Area_stampa_MI" localSheetId="7">#REF!</definedName>
    <definedName name="Area_stampa_MI" localSheetId="1">#REF!</definedName>
    <definedName name="Area_stampa_MI">#REF!</definedName>
    <definedName name="AZERTY" localSheetId="10">#REF!</definedName>
    <definedName name="AZERTY" localSheetId="3">#REF!</definedName>
    <definedName name="AZERTY" localSheetId="7">#REF!</definedName>
    <definedName name="AZERTY" localSheetId="1">#REF!</definedName>
    <definedName name="AZERTY">#REF!</definedName>
    <definedName name="B" localSheetId="7">'[2]REPAIR STATUS'!$Y$1:$Y$4</definedName>
    <definedName name="B">'[3]REPAIR STATUS'!$Y$1:$Y$4</definedName>
    <definedName name="base_defaux">'[4]ANALYSE SA MOIS'!$B$123:$AI$140</definedName>
    <definedName name="BB" localSheetId="10">#REF!</definedName>
    <definedName name="BB" localSheetId="3">#REF!</definedName>
    <definedName name="BB" localSheetId="7">#REF!</definedName>
    <definedName name="BB" localSheetId="1">#REF!</definedName>
    <definedName name="BB">#REF!</definedName>
    <definedName name="BBB" localSheetId="7">'[2]WPS PRCD'!$G$4:$G$55</definedName>
    <definedName name="BBB">'[3]WPS PRCD'!$G$4:$G$55</definedName>
    <definedName name="BBBB" localSheetId="10">#REF!</definedName>
    <definedName name="BBBB" localSheetId="3">#REF!</definedName>
    <definedName name="BBBB" localSheetId="7">#REF!</definedName>
    <definedName name="BBBB" localSheetId="1">#REF!</definedName>
    <definedName name="BBBB">#REF!</definedName>
    <definedName name="BBBBB" localSheetId="10">#REF!</definedName>
    <definedName name="BBBBB" localSheetId="3">#REF!</definedName>
    <definedName name="BBBBB" localSheetId="7">#REF!</definedName>
    <definedName name="BBBBB" localSheetId="1">#REF!</definedName>
    <definedName name="BBBBB">#REF!</definedName>
    <definedName name="BBBBBB" localSheetId="10">#REF!</definedName>
    <definedName name="BBBBBB" localSheetId="3">#REF!</definedName>
    <definedName name="BBBBBB" localSheetId="7">#REF!</definedName>
    <definedName name="BBBBBB" localSheetId="1">#REF!</definedName>
    <definedName name="BBBBBB">#REF!</definedName>
    <definedName name="CN">[4]LIGNE!$BC$9:$BC$51426</definedName>
    <definedName name="D" localSheetId="10">'[5] CARNET-DE-SOUDURE '!#REF!</definedName>
    <definedName name="D" localSheetId="3">'[27] CARNET-DE-SOUDURE '!#REF!</definedName>
    <definedName name="D" localSheetId="7">'[6] CARNET-DE-SOUDURE '!#REF!</definedName>
    <definedName name="D" localSheetId="1">'[27] CARNET-DE-SOUDURE '!#REF!</definedName>
    <definedName name="D">'[5] CARNET-DE-SOUDURE '!#REF!</definedName>
    <definedName name="D_SOUD">[4]LIGNE!$C$9:$C$51426</definedName>
    <definedName name="_xlnm.Database" localSheetId="10">#REF!</definedName>
    <definedName name="_xlnm.Database" localSheetId="8">#REF!</definedName>
    <definedName name="_xlnm.Database" localSheetId="2">#REF!</definedName>
    <definedName name="_xlnm.Database" localSheetId="3">#REF!</definedName>
    <definedName name="_xlnm.Database" localSheetId="7">#REF!</definedName>
    <definedName name="_xlnm.Database" localSheetId="1">#REF!</definedName>
    <definedName name="_xlnm.Database">#REF!</definedName>
    <definedName name="DCND_1">[4]LIGNE!$V$9:$V$51426</definedName>
    <definedName name="DCND_2">[4]LIGNE!$AA$9:$AA$51426</definedName>
    <definedName name="DCND_3">[4]LIGNE!$AF$9:$AF$51426</definedName>
    <definedName name="DCND_4">[4]LIGNE!$AK$9:$AK$51426</definedName>
    <definedName name="DCND_5">[4]LIGNE!$AP$9:$AP$51426</definedName>
    <definedName name="DD" localSheetId="10">#REF!</definedName>
    <definedName name="DD" localSheetId="3">#REF!</definedName>
    <definedName name="DD" localSheetId="7">#REF!</definedName>
    <definedName name="DD" localSheetId="1">#REF!</definedName>
    <definedName name="DD">#REF!</definedName>
    <definedName name="DDD" localSheetId="10">#REF!</definedName>
    <definedName name="DDD" localSheetId="3">#REF!</definedName>
    <definedName name="DDD" localSheetId="7">#REF!</definedName>
    <definedName name="DDD" localSheetId="1">#REF!</definedName>
    <definedName name="DDD">#REF!</definedName>
    <definedName name="DEF">'[4]ANALYSE SA MOIS'!$E$95</definedName>
    <definedName name="Défaut" localSheetId="10">#REF!</definedName>
    <definedName name="Défaut" localSheetId="3">#REF!</definedName>
    <definedName name="Défaut" localSheetId="7">#REF!</definedName>
    <definedName name="Défaut" localSheetId="1">#REF!</definedName>
    <definedName name="Défaut">#REF!</definedName>
    <definedName name="dia" localSheetId="2">[7]pro!$AY$6:$AY$32</definedName>
    <definedName name="dia" localSheetId="3">[28]pro!$AY$6:$AY$32</definedName>
    <definedName name="dia" localSheetId="7">#REF!</definedName>
    <definedName name="dia" localSheetId="1">[28]pro!$AY$6:$AY$32</definedName>
    <definedName name="dia">[8]pro!$AY$6:$AY$32</definedName>
    <definedName name="DJ" localSheetId="10">#REF!</definedName>
    <definedName name="DJ" localSheetId="3">#REF!</definedName>
    <definedName name="DJ" localSheetId="7">#REF!</definedName>
    <definedName name="DJ" localSheetId="1">#REF!</definedName>
    <definedName name="DJ">#REF!</definedName>
    <definedName name="DR">[4]LIGNE!$BF$9:$BF$51426</definedName>
    <definedName name="DuplicatesStart" localSheetId="10">#REF!</definedName>
    <definedName name="DuplicatesStart" localSheetId="3">#REF!</definedName>
    <definedName name="DuplicatesStart" localSheetId="7">#REF!</definedName>
    <definedName name="DuplicatesStart" localSheetId="1">#REF!</definedName>
    <definedName name="DuplicatesStart">#REF!</definedName>
    <definedName name="Dwg" localSheetId="10">#REF!</definedName>
    <definedName name="Dwg" localSheetId="3">#REF!</definedName>
    <definedName name="Dwg" localSheetId="7">#REF!</definedName>
    <definedName name="Dwg" localSheetId="1">#REF!</definedName>
    <definedName name="Dwg">#REF!</definedName>
    <definedName name="E_6010" localSheetId="10">#REF!</definedName>
    <definedName name="E_6010" localSheetId="3">#REF!</definedName>
    <definedName name="E_6010" localSheetId="7">[1]WPS!#REF!</definedName>
    <definedName name="E_6010" localSheetId="1">#REF!</definedName>
    <definedName name="E_6010">#REF!</definedName>
    <definedName name="EndCell" localSheetId="10">#REF!</definedName>
    <definedName name="EndCell" localSheetId="3">#REF!</definedName>
    <definedName name="EndCell" localSheetId="7">#REF!</definedName>
    <definedName name="EndCell" localSheetId="1">#REF!</definedName>
    <definedName name="EndCell">#REF!</definedName>
    <definedName name="ER_70_S_6" localSheetId="10">#REF!</definedName>
    <definedName name="ER_70_S_6" localSheetId="3">#REF!</definedName>
    <definedName name="ER_70_S_6" localSheetId="7">[1]WPS!#REF!</definedName>
    <definedName name="ER_70_S_6" localSheetId="1">#REF!</definedName>
    <definedName name="ER_70_S_6">#REF!</definedName>
    <definedName name="EXPE">[4]LIGNE!$BH$9:$BH$51426</definedName>
    <definedName name="FIS">[4]LIGNE!$AZ$9:$AZ$51426</definedName>
    <definedName name="From" localSheetId="10">#REF!</definedName>
    <definedName name="From" localSheetId="3">#REF!</definedName>
    <definedName name="From" localSheetId="7">#REF!</definedName>
    <definedName name="From" localSheetId="1">#REF!</definedName>
    <definedName name="From">#REF!</definedName>
    <definedName name="GMAW" localSheetId="10">#REF!</definedName>
    <definedName name="GMAW" localSheetId="3">#REF!</definedName>
    <definedName name="GMAW" localSheetId="7">[1]WPS!#REF!</definedName>
    <definedName name="GMAW" localSheetId="1">#REF!</definedName>
    <definedName name="GMAW">#REF!</definedName>
    <definedName name="GTAW" localSheetId="10">#REF!</definedName>
    <definedName name="GTAW" localSheetId="3">#REF!</definedName>
    <definedName name="GTAW" localSheetId="7">[1]WPS!#REF!</definedName>
    <definedName name="GTAW" localSheetId="1">#REF!</definedName>
    <definedName name="GTAW">#REF!</definedName>
    <definedName name="GTAW_SMAW" localSheetId="10">#REF!</definedName>
    <definedName name="GTAW_SMAW" localSheetId="3">#REF!</definedName>
    <definedName name="GTAW_SMAW" localSheetId="7">[1]WPS!#REF!</definedName>
    <definedName name="GTAW_SMAW" localSheetId="1">#REF!</definedName>
    <definedName name="GTAW_SMAW">#REF!</definedName>
    <definedName name="H" localSheetId="10">#REF!</definedName>
    <definedName name="H" localSheetId="3">#REF!</definedName>
    <definedName name="H" localSheetId="7">#REF!</definedName>
    <definedName name="H" localSheetId="1">#REF!</definedName>
    <definedName name="H">#REF!</definedName>
    <definedName name="HGJK" localSheetId="2">[9]pro!$AY$6:$AY$32</definedName>
    <definedName name="HGJK" localSheetId="3">[29]pro!$AY$6:$AY$32</definedName>
    <definedName name="HGJK" localSheetId="7">[10]pro!$AY$6:$AY$32</definedName>
    <definedName name="HGJK" localSheetId="1">[29]pro!$AY$6:$AY$32</definedName>
    <definedName name="HGJK">[11]pro!$AY$6:$AY$32</definedName>
    <definedName name="HICHEM" localSheetId="10">#REF!</definedName>
    <definedName name="HICHEM" localSheetId="3">#REF!</definedName>
    <definedName name="HICHEM" localSheetId="7">#REF!</definedName>
    <definedName name="HICHEM" localSheetId="1">#REF!</definedName>
    <definedName name="HICHEM">#REF!</definedName>
    <definedName name="INCENDIE" localSheetId="10">#REF!</definedName>
    <definedName name="INCENDIE" localSheetId="3">#REF!</definedName>
    <definedName name="INCENDIE" localSheetId="7">#REF!</definedName>
    <definedName name="INCENDIE" localSheetId="1">#REF!</definedName>
    <definedName name="INCENDIE">#REF!</definedName>
    <definedName name="INCG">[4]LIGNE!$BE$9:$BE$51426</definedName>
    <definedName name="INCL">[4]LIGNE!$BD$9:$BD$51426</definedName>
    <definedName name="jjjjjjjjjjjjjjjjjjjjj" localSheetId="10">#REF!</definedName>
    <definedName name="jjjjjjjjjjjjjjjjjjjjj" localSheetId="3">#REF!</definedName>
    <definedName name="jjjjjjjjjjjjjjjjjjjjj" localSheetId="7">#REF!</definedName>
    <definedName name="jjjjjjjjjjjjjjjjjjjjj" localSheetId="1">#REF!</definedName>
    <definedName name="jjjjjjjjjjjjjjjjjjjjj">#REF!</definedName>
    <definedName name="kkkkkkkkkkkkkkk" localSheetId="10">#REF!</definedName>
    <definedName name="kkkkkkkkkkkkkkk" localSheetId="3">#REF!</definedName>
    <definedName name="kkkkkkkkkkkkkkk" localSheetId="7">#REF!</definedName>
    <definedName name="kkkkkkkkkkkkkkk" localSheetId="1">#REF!</definedName>
    <definedName name="kkkkkkkkkkkkkkk">#REF!</definedName>
    <definedName name="LineNumberStart" localSheetId="10">#REF!</definedName>
    <definedName name="LineNumberStart" localSheetId="3">#REF!</definedName>
    <definedName name="LineNumberStart" localSheetId="7">#REF!</definedName>
    <definedName name="LineNumberStart" localSheetId="1">#REF!</definedName>
    <definedName name="LineNumberStart">#REF!</definedName>
    <definedName name="LineSizeStart" localSheetId="10">#REF!</definedName>
    <definedName name="LineSizeStart" localSheetId="3">#REF!</definedName>
    <definedName name="LineSizeStart" localSheetId="7">#REF!</definedName>
    <definedName name="LineSizeStart" localSheetId="1">#REF!</definedName>
    <definedName name="LineSizeStart">#REF!</definedName>
    <definedName name="Materials">[12]MaterialsDatabase!$A$1:$A$21</definedName>
    <definedName name="MergeCellsStart" localSheetId="10">#REF!</definedName>
    <definedName name="MergeCellsStart" localSheetId="3">#REF!</definedName>
    <definedName name="MergeCellsStart" localSheetId="7">#REF!</definedName>
    <definedName name="MergeCellsStart" localSheetId="1">#REF!</definedName>
    <definedName name="MergeCellsStart">#REF!</definedName>
    <definedName name="MF">[4]LIGNE!$BA$9:$BA$51426</definedName>
    <definedName name="MP">[4]LIGNE!$BB$9:$BB$51426</definedName>
    <definedName name="N" localSheetId="10">#REF!</definedName>
    <definedName name="N" localSheetId="3">#REF!</definedName>
    <definedName name="N" localSheetId="7">#REF!</definedName>
    <definedName name="N" localSheetId="1">#REF!</definedName>
    <definedName name="N">#REF!</definedName>
    <definedName name="NUANCE" localSheetId="2">'[13]REPAIR STATUS'!$Y$1:$Y$4</definedName>
    <definedName name="NUANCE" localSheetId="3">'[30]REPAIR STATUS'!$Y$1:$Y$4</definedName>
    <definedName name="NUANCE" localSheetId="7">'[14]REPAIR STATUS'!$Y$1:$Y$4</definedName>
    <definedName name="NUANCE" localSheetId="1">'[30]REPAIR STATUS'!$Y$1:$Y$4</definedName>
    <definedName name="NUANCE">'[15]REPAIR STATUS'!$Y$1:$Y$4</definedName>
    <definedName name="OBS">[4]LIGNE!$AT$9:$AT$51426</definedName>
    <definedName name="OutField" localSheetId="10">#REF!</definedName>
    <definedName name="OutField" localSheetId="3">#REF!</definedName>
    <definedName name="OutField" localSheetId="7">#REF!</definedName>
    <definedName name="OutField" localSheetId="1">#REF!</definedName>
    <definedName name="OutField">#REF!</definedName>
    <definedName name="P" localSheetId="10">#REF!</definedName>
    <definedName name="P" localSheetId="3">#REF!</definedName>
    <definedName name="P" localSheetId="7">#REF!</definedName>
    <definedName name="P" localSheetId="1">#REF!</definedName>
    <definedName name="P">#REF!</definedName>
    <definedName name="Page_no." localSheetId="10">#REF!</definedName>
    <definedName name="Page_no." localSheetId="8">#REF!</definedName>
    <definedName name="Page_no." localSheetId="3">#REF!</definedName>
    <definedName name="Page_no." localSheetId="7">#REF!</definedName>
    <definedName name="Page_no." localSheetId="1">#REF!</definedName>
    <definedName name="Page_no.">#REF!</definedName>
    <definedName name="PERC">[4]LIGNE!$BG$9:$BG$51426</definedName>
    <definedName name="PRCD" localSheetId="2">'[13]WPS PRCD'!$G$4:$G$55</definedName>
    <definedName name="PRCD" localSheetId="3">'[30]WPS PRCD'!$G$4:$G$55</definedName>
    <definedName name="PRCD" localSheetId="7">'[14]WPS PRCD'!$G$4:$G$55</definedName>
    <definedName name="PRCD" localSheetId="1">'[30]WPS PRCD'!$G$4:$G$55</definedName>
    <definedName name="PRCD">'[15]WPS PRCD'!$G$4:$G$55</definedName>
    <definedName name="_xlnm.Print_Area" localSheetId="9">'2'!$B$2:$X$526</definedName>
    <definedName name="_xlnm.Print_Area" localSheetId="10">'22'!$B$2:$U$588</definedName>
    <definedName name="_xlnm.Print_Area" localSheetId="8">'5'!$B$2:$Q$21</definedName>
    <definedName name="_xlnm.Print_Area" localSheetId="6">'F-TRA'!$B$2:$O$401</definedName>
    <definedName name="_xlnm.Print_Area" localSheetId="5">PRO!$A$1:$K$115</definedName>
    <definedName name="_xlnm.Print_Area" localSheetId="4">REP!$B$1:$R$54</definedName>
    <definedName name="_xlnm.Print_Area" localSheetId="3">'RT-PPL- '!$B$3:$O$34</definedName>
    <definedName name="_xlnm.Print_Area" localSheetId="7">'SITU-- GLOBAL'!$A$2:$Y$16</definedName>
    <definedName name="_xlnm.Print_Area" localSheetId="1">'VT-PPL-'!$B$3:$T$36</definedName>
    <definedName name="Print_Area_MI" localSheetId="10">#REF!</definedName>
    <definedName name="Print_Area_MI" localSheetId="3">#REF!</definedName>
    <definedName name="Print_Area_MI" localSheetId="7">#REF!</definedName>
    <definedName name="Print_Area_MI" localSheetId="1">#REF!</definedName>
    <definedName name="Print_Area_MI">#REF!</definedName>
    <definedName name="Process" localSheetId="7">[16]WPS!$AL$2:$AL$6</definedName>
    <definedName name="Process">[17]WPS!$AL$2:$AL$6</definedName>
    <definedName name="Q" localSheetId="10">#REF!</definedName>
    <definedName name="Q" localSheetId="3">#REF!</definedName>
    <definedName name="Q" localSheetId="7">#REF!</definedName>
    <definedName name="Q" localSheetId="1">#REF!</definedName>
    <definedName name="Q">#REF!</definedName>
    <definedName name="QQ" localSheetId="10">#REF!</definedName>
    <definedName name="QQ" localSheetId="3">#REF!</definedName>
    <definedName name="QQ" localSheetId="7">#REF!</definedName>
    <definedName name="QQ" localSheetId="1">#REF!</definedName>
    <definedName name="QQ">#REF!</definedName>
    <definedName name="QQQ" localSheetId="10">#REF!</definedName>
    <definedName name="QQQ" localSheetId="3">#REF!</definedName>
    <definedName name="QQQ" localSheetId="7">#REF!</definedName>
    <definedName name="QQQ" localSheetId="1">#REF!</definedName>
    <definedName name="QQQ">#REF!</definedName>
    <definedName name="QQQQ" localSheetId="10">#REF!</definedName>
    <definedName name="QQQQ" localSheetId="3">#REF!</definedName>
    <definedName name="QQQQ" localSheetId="7">#REF!</definedName>
    <definedName name="QQQQ" localSheetId="1">#REF!</definedName>
    <definedName name="QQQQ">#REF!</definedName>
    <definedName name="QQQQQ" localSheetId="10">#REF!</definedName>
    <definedName name="QQQQQ" localSheetId="3">#REF!</definedName>
    <definedName name="QQQQQ" localSheetId="7">#REF!</definedName>
    <definedName name="QQQQQ" localSheetId="1">#REF!</definedName>
    <definedName name="QQQQQ">#REF!</definedName>
    <definedName name="QQQQQQ" localSheetId="10">#REF!</definedName>
    <definedName name="QQQQQQ" localSheetId="3">#REF!</definedName>
    <definedName name="QQQQQQ" localSheetId="7">#REF!</definedName>
    <definedName name="QQQQQQ" localSheetId="1">#REF!</definedName>
    <definedName name="QQQQQQ">#REF!</definedName>
    <definedName name="QQQQQQQ" localSheetId="10">#REF!</definedName>
    <definedName name="QQQQQQQ" localSheetId="3">#REF!</definedName>
    <definedName name="QQQQQQQ" localSheetId="7">#REF!</definedName>
    <definedName name="QQQQQQQ" localSheetId="1">#REF!</definedName>
    <definedName name="QQQQQQQ">#REF!</definedName>
    <definedName name="QQQQQQQQ" localSheetId="10">#REF!</definedName>
    <definedName name="QQQQQQQQ" localSheetId="3">#REF!</definedName>
    <definedName name="QQQQQQQQ" localSheetId="7">#REF!</definedName>
    <definedName name="QQQQQQQQ" localSheetId="1">#REF!</definedName>
    <definedName name="QQQQQQQQ">#REF!</definedName>
    <definedName name="QS" localSheetId="10">#REF!</definedName>
    <definedName name="QS" localSheetId="3">#REF!</definedName>
    <definedName name="QS" localSheetId="7">#REF!</definedName>
    <definedName name="QS" localSheetId="1">#REF!</definedName>
    <definedName name="QS">#REF!</definedName>
    <definedName name="R_1">[4]LIGNE!$W$9:$W$51426</definedName>
    <definedName name="R_2">[4]LIGNE!$AB$9:$AB$51426</definedName>
    <definedName name="R_3">[4]LIGNE!$AG$9:$AG$51426</definedName>
    <definedName name="R_4">[4]LIGNE!$AL$9:$AL$51426</definedName>
    <definedName name="R_5">[4]LIGNE!$AQ$9:$AQ$51426</definedName>
    <definedName name="s" localSheetId="2">'[18]PV-RT001'!$A:$IV</definedName>
    <definedName name="s" localSheetId="3">'[31]PV-RT001'!$A:$IV</definedName>
    <definedName name="s" localSheetId="7">'[19]PV-RT001'!$A:$IV</definedName>
    <definedName name="s" localSheetId="1">'[31]PV-RT001'!$A:$IV</definedName>
    <definedName name="s">'[20]PV-RT001'!$A:$IV</definedName>
    <definedName name="saa" localSheetId="10">#REF!</definedName>
    <definedName name="saa" localSheetId="3">#REF!</definedName>
    <definedName name="saa" localSheetId="7">#REF!</definedName>
    <definedName name="saa" localSheetId="1">#REF!</definedName>
    <definedName name="saa">#REF!</definedName>
    <definedName name="SIK" localSheetId="10">#REF!</definedName>
    <definedName name="SIK" localSheetId="3">#REF!</definedName>
    <definedName name="SIK" localSheetId="7">#REF!</definedName>
    <definedName name="SIK" localSheetId="1">#REF!</definedName>
    <definedName name="SIK">#REF!</definedName>
    <definedName name="SMAW" localSheetId="10">#REF!</definedName>
    <definedName name="SMAW" localSheetId="3">#REF!</definedName>
    <definedName name="SMAW" localSheetId="7">[1]WPS!#REF!</definedName>
    <definedName name="SMAW" localSheetId="1">#REF!</definedName>
    <definedName name="SMAW">#REF!</definedName>
    <definedName name="SMAW_UP_HILL_MONTANT" localSheetId="10">#REF!</definedName>
    <definedName name="SMAW_UP_HILL_MONTANT" localSheetId="3">#REF!</definedName>
    <definedName name="SMAW_UP_HILL_MONTANT" localSheetId="7">[1]WPS!#REF!</definedName>
    <definedName name="SMAW_UP_HILL_MONTANT" localSheetId="1">#REF!</definedName>
    <definedName name="SMAW_UP_HILL_MONTANT">#REF!</definedName>
    <definedName name="SOUD">[4]LIGNE!$B$9:$B$51426</definedName>
    <definedName name="SQ" localSheetId="10">#REF!</definedName>
    <definedName name="SQ" localSheetId="3">#REF!</definedName>
    <definedName name="SQ" localSheetId="7">#REF!</definedName>
    <definedName name="SQ" localSheetId="1">#REF!</definedName>
    <definedName name="SQ">#REF!</definedName>
    <definedName name="SR" localSheetId="2">[21]SR!$A$14:$B$52</definedName>
    <definedName name="SR" localSheetId="3">[32]SR!$A$14:$B$52</definedName>
    <definedName name="SR" localSheetId="7">[22]SR!$A$14:$B$52</definedName>
    <definedName name="SR" localSheetId="1">[32]SR!$A$14:$B$52</definedName>
    <definedName name="SR">[23]SR!$A$14:$B$52</definedName>
    <definedName name="ss" localSheetId="10">#REF!</definedName>
    <definedName name="ss" localSheetId="3">#REF!</definedName>
    <definedName name="ss" localSheetId="7">#REF!</definedName>
    <definedName name="ss" localSheetId="1">#REF!</definedName>
    <definedName name="ss">#REF!</definedName>
    <definedName name="StartCell" localSheetId="10">#REF!</definedName>
    <definedName name="StartCell" localSheetId="3">#REF!</definedName>
    <definedName name="StartCell" localSheetId="7">#REF!</definedName>
    <definedName name="StartCell" localSheetId="1">#REF!</definedName>
    <definedName name="StartCell">#REF!</definedName>
    <definedName name="StopMergeCells" localSheetId="10">#REF!</definedName>
    <definedName name="StopMergeCells" localSheetId="3">#REF!</definedName>
    <definedName name="StopMergeCells" localSheetId="7">#REF!</definedName>
    <definedName name="StopMergeCells" localSheetId="1">#REF!</definedName>
    <definedName name="StopMergeCells">#REF!</definedName>
    <definedName name="T" localSheetId="10">#REF!</definedName>
    <definedName name="T" localSheetId="3">#REF!</definedName>
    <definedName name="T" localSheetId="7">#REF!</definedName>
    <definedName name="T" localSheetId="1">#REF!</definedName>
    <definedName name="T">#REF!</definedName>
    <definedName name="T5T6" localSheetId="10">#REF!</definedName>
    <definedName name="T5T6" localSheetId="8">#REF!</definedName>
    <definedName name="T5T6" localSheetId="3">#REF!</definedName>
    <definedName name="T5T6" localSheetId="7">#REF!</definedName>
    <definedName name="T5T6" localSheetId="1">#REF!</definedName>
    <definedName name="T5T6">#REF!</definedName>
    <definedName name="TAE" localSheetId="10">#REF!</definedName>
    <definedName name="TAE" localSheetId="3">#REF!</definedName>
    <definedName name="TAE" localSheetId="7">#REF!</definedName>
    <definedName name="TAE" localSheetId="1">#REF!</definedName>
    <definedName name="TAE">#REF!</definedName>
    <definedName name="To" localSheetId="10">#REF!</definedName>
    <definedName name="To" localSheetId="3">#REF!</definedName>
    <definedName name="To" localSheetId="7">#REF!</definedName>
    <definedName name="To" localSheetId="1">#REF!</definedName>
    <definedName name="To">#REF!</definedName>
    <definedName name="type">[4]LIGNE!$D$9:$D$51426</definedName>
    <definedName name="V" localSheetId="10">#REF!</definedName>
    <definedName name="V" localSheetId="3">#REF!</definedName>
    <definedName name="V" localSheetId="7">#REF!</definedName>
    <definedName name="V" localSheetId="1">#REF!</definedName>
    <definedName name="V">#REF!</definedName>
    <definedName name="VISUEL" localSheetId="10">[24]WELDBOOK!#REF!</definedName>
    <definedName name="VISUEL" localSheetId="3">[33]WELDBOOK!#REF!</definedName>
    <definedName name="VISUEL" localSheetId="7">[25]WELDBOOK!#REF!</definedName>
    <definedName name="VISUEL" localSheetId="1">[33]WELDBOOK!#REF!</definedName>
    <definedName name="VISUEL">[24]WELDBOOK!#REF!</definedName>
    <definedName name="VT" localSheetId="10">#REF!</definedName>
    <definedName name="VT" localSheetId="3">#REF!</definedName>
    <definedName name="VT" localSheetId="7">#REF!</definedName>
    <definedName name="VT" localSheetId="1">#REF!</definedName>
    <definedName name="VT">#REF!</definedName>
    <definedName name="VV" localSheetId="10">#REF!</definedName>
    <definedName name="VV" localSheetId="3">#REF!</definedName>
    <definedName name="VV" localSheetId="7">#REF!</definedName>
    <definedName name="VV" localSheetId="1">#REF!</definedName>
    <definedName name="VV">#REF!</definedName>
    <definedName name="VVV" localSheetId="10">#REF!</definedName>
    <definedName name="VVV" localSheetId="3">#REF!</definedName>
    <definedName name="VVV" localSheetId="7">#REF!</definedName>
    <definedName name="VVV" localSheetId="1">#REF!</definedName>
    <definedName name="VVV">#REF!</definedName>
    <definedName name="VVVV" localSheetId="10">#REF!</definedName>
    <definedName name="VVVV" localSheetId="3">#REF!</definedName>
    <definedName name="VVVV" localSheetId="7">#REF!</definedName>
    <definedName name="VVVV" localSheetId="1">#REF!</definedName>
    <definedName name="VVVV">#REF!</definedName>
    <definedName name="VVVVCV" localSheetId="10">#REF!</definedName>
    <definedName name="VVVVCV" localSheetId="3">#REF!</definedName>
    <definedName name="VVVVCV" localSheetId="7">#REF!</definedName>
    <definedName name="VVVVCV" localSheetId="1">#REF!</definedName>
    <definedName name="VVVVCV">#REF!</definedName>
    <definedName name="W" localSheetId="10">#REF!</definedName>
    <definedName name="W" localSheetId="3">#REF!</definedName>
    <definedName name="W" localSheetId="7">#REF!</definedName>
    <definedName name="W" localSheetId="1">#REF!</definedName>
    <definedName name="W">#REF!</definedName>
    <definedName name="WPS" localSheetId="10">#REF!</definedName>
    <definedName name="WPS" localSheetId="3">#REF!</definedName>
    <definedName name="WPS" localSheetId="7">#REF!</definedName>
    <definedName name="WPS" localSheetId="1">#REF!</definedName>
    <definedName name="WPS">#REF!</definedName>
    <definedName name="WPS_01" localSheetId="10">#REF!</definedName>
    <definedName name="WPS_01" localSheetId="3">#REF!</definedName>
    <definedName name="WPS_01" localSheetId="7">#REF!</definedName>
    <definedName name="WPS_01" localSheetId="1">#REF!</definedName>
    <definedName name="WPS_01">#REF!</definedName>
    <definedName name="WPS_02" localSheetId="10">#REF!</definedName>
    <definedName name="WPS_02" localSheetId="3">#REF!</definedName>
    <definedName name="WPS_02" localSheetId="7">#REF!</definedName>
    <definedName name="WPS_02" localSheetId="1">#REF!</definedName>
    <definedName name="WPS_02">#REF!</definedName>
    <definedName name="WPS_03" localSheetId="10">#REF!</definedName>
    <definedName name="WPS_03" localSheetId="3">#REF!</definedName>
    <definedName name="WPS_03" localSheetId="7">#REF!</definedName>
    <definedName name="WPS_03" localSheetId="1">#REF!</definedName>
    <definedName name="WPS_03">#REF!</definedName>
    <definedName name="WPS_04" localSheetId="10">#REF!</definedName>
    <definedName name="WPS_04" localSheetId="3">#REF!</definedName>
    <definedName name="WPS_04" localSheetId="7">#REF!</definedName>
    <definedName name="WPS_04" localSheetId="1">#REF!</definedName>
    <definedName name="WPS_04">#REF!</definedName>
    <definedName name="WW" localSheetId="10">#REF!</definedName>
    <definedName name="WW" localSheetId="3">#REF!</definedName>
    <definedName name="WW" localSheetId="7">#REF!</definedName>
    <definedName name="WW" localSheetId="1">#REF!</definedName>
    <definedName name="WW">#REF!</definedName>
    <definedName name="WWW" localSheetId="10">#REF!</definedName>
    <definedName name="WWW" localSheetId="3">#REF!</definedName>
    <definedName name="WWW" localSheetId="7">#REF!</definedName>
    <definedName name="WWW" localSheetId="1">#REF!</definedName>
    <definedName name="WWW">#REF!</definedName>
    <definedName name="WWWWW" localSheetId="10">#REF!</definedName>
    <definedName name="WWWWW" localSheetId="3">#REF!</definedName>
    <definedName name="WWWWW" localSheetId="7">#REF!</definedName>
    <definedName name="WWWWW" localSheetId="1">#REF!</definedName>
    <definedName name="WWWWW">#REF!</definedName>
    <definedName name="X" localSheetId="10">#REF!</definedName>
    <definedName name="X" localSheetId="3">#REF!</definedName>
    <definedName name="X" localSheetId="7">#REF!</definedName>
    <definedName name="X" localSheetId="1">#REF!</definedName>
    <definedName name="X">#REF!</definedName>
    <definedName name="XX" localSheetId="10">#REF!</definedName>
    <definedName name="XX" localSheetId="3">#REF!</definedName>
    <definedName name="XX" localSheetId="7">#REF!</definedName>
    <definedName name="XX" localSheetId="1">#REF!</definedName>
    <definedName name="XX">#REF!</definedName>
    <definedName name="XXX" localSheetId="10">#REF!</definedName>
    <definedName name="XXX" localSheetId="3">#REF!</definedName>
    <definedName name="XXX" localSheetId="7">#REF!</definedName>
    <definedName name="XXX" localSheetId="1">#REF!</definedName>
    <definedName name="XXX">#REF!</definedName>
    <definedName name="XXXX" localSheetId="10">#REF!</definedName>
    <definedName name="XXXX" localSheetId="3">#REF!</definedName>
    <definedName name="XXXX" localSheetId="7">#REF!</definedName>
    <definedName name="XXXX" localSheetId="1">#REF!</definedName>
    <definedName name="XXXX">#REF!</definedName>
    <definedName name="XXXXX" localSheetId="10">#REF!</definedName>
    <definedName name="XXXXX" localSheetId="3">#REF!</definedName>
    <definedName name="XXXXX" localSheetId="7">#REF!</definedName>
    <definedName name="XXXXX" localSheetId="1">#REF!</definedName>
    <definedName name="XXXXX">#REF!</definedName>
    <definedName name="XXXXXXX" localSheetId="10">#REF!</definedName>
    <definedName name="XXXXXXX" localSheetId="3">#REF!</definedName>
    <definedName name="XXXXXXX" localSheetId="7">#REF!</definedName>
    <definedName name="XXXXXXX" localSheetId="1">#REF!</definedName>
    <definedName name="XXXXXXX">#REF!</definedName>
  </definedNames>
  <calcPr calcId="162913" fullCalcOnLoad="1"/>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authors>
    <author>Author</author>
  </authors>
  <commentList>
    <comment ref="E1959" authorId="0" shapeId="0">
      <text>
        <r>
          <rPr>
            <b/>
            <sz val="9"/>
            <color indexed="81"/>
            <rFont val="Tahoma"/>
            <family val="2"/>
          </rPr>
          <t>JN 1417 ACOUPER LE 12 09 A CAUSE DE CRAWLER DÉJÀ SOUDER LE 05/09     L-VT-032</t>
        </r>
      </text>
    </comment>
  </commentList>
</comments>
</file>

<file path=xl/sharedStrings.xml><?xml version="1.0" encoding="utf-8"?>
<sst xmlns="http://schemas.openxmlformats.org/spreadsheetml/2006/main" count="29212" uniqueCount="6702">
  <si>
    <t>0001</t>
  </si>
  <si>
    <t>ISB-302z  vers MFD-ISB-</t>
  </si>
  <si>
    <t>0002</t>
  </si>
  <si>
    <t>0003</t>
  </si>
  <si>
    <t>0004</t>
  </si>
  <si>
    <t>0005</t>
  </si>
  <si>
    <t>0006</t>
  </si>
  <si>
    <t>0007</t>
  </si>
  <si>
    <t>0008</t>
  </si>
  <si>
    <t>0009</t>
  </si>
  <si>
    <t>0010</t>
  </si>
  <si>
    <t>0011</t>
  </si>
  <si>
    <t>0012</t>
  </si>
  <si>
    <t>0013</t>
  </si>
  <si>
    <t>0014</t>
  </si>
  <si>
    <t>D</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</si>
  <si>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</si>
  <si>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</si>
  <si>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</si>
  <si>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</si>
  <si>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</si>
  <si>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</si>
  <si>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</si>
  <si>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</si>
  <si>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</si>
  <si>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</si>
  <si>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</si>
  <si>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</si>
  <si>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</si>
  <si>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</si>
  <si>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</si>
  <si>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</si>
  <si>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</si>
  <si>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</si>
  <si>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</si>
  <si>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</si>
  <si>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</si>
  <si>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</si>
  <si>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</si>
  <si>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</si>
  <si>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</si>
  <si>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</si>
  <si>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</si>
  <si>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</si>
  <si>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</si>
  <si>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</si>
  <si>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</si>
  <si>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</si>
  <si>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</si>
  <si>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</si>
  <si>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</si>
  <si>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</si>
  <si>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</si>
  <si>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</si>
  <si>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</si>
  <si>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</si>
  <si>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</si>
  <si>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</si>
  <si>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</si>
  <si>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</si>
  <si>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</si>
  <si>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</si>
  <si>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</si>
  <si>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</si>
  <si>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</si>
  <si>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</si>
  <si>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</si>
  <si>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</si>
  <si>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</si>
  <si>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</si>
  <si>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</si>
  <si>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</si>
  <si>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</si>
  <si>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</si>
  <si>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</si>
  <si>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</si>
  <si>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</si>
  <si>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</si>
  <si>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</si>
  <si>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</si>
  <si>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</si>
  <si>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</si>
  <si>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</si>
  <si>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</si>
  <si>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</si>
  <si>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</si>
  <si>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</si>
  <si>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</si>
  <si>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</si>
  <si>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</si>
  <si>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</si>
  <si>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</si>
  <si>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</si>
  <si>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</si>
  <si>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</si>
  <si>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</si>
  <si>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</si>
  <si>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</si>
  <si>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</si>
  <si>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</si>
  <si>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</si>
  <si>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</si>
  <si>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</si>
  <si>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</si>
  <si>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</si>
  <si>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</si>
  <si>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</si>
  <si>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</si>
  <si>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</si>
  <si>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</si>
  <si>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</si>
  <si>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</si>
  <si>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</si>
  <si>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</si>
  <si>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ISB-303  vers MFD-ISB-</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</si>
  <si>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</si>
  <si>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</si>
  <si>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</si>
  <si>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</si>
  <si>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</si>
  <si>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</si>
  <si>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</si>
  <si>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</si>
  <si>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</si>
  <si>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</si>
  <si>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</si>
  <si>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</si>
  <si>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</si>
  <si>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</si>
  <si>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</si>
  <si>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</si>
  <si>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</si>
  <si>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</si>
  <si>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</si>
  <si>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</si>
  <si>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</si>
  <si>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</si>
  <si>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</si>
  <si>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</si>
  <si>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</si>
  <si>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</si>
  <si>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</si>
  <si>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</si>
  <si>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</si>
  <si>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</si>
  <si>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</si>
  <si>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</si>
  <si>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</si>
  <si>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</si>
  <si>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</si>
  <si>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</si>
  <si>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</si>
  <si>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</si>
  <si>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</si>
  <si>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</si>
  <si>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</si>
  <si>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</si>
  <si>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</si>
  <si>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</si>
  <si>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</si>
  <si>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</si>
  <si>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</si>
  <si>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</si>
  <si>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</si>
  <si>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</si>
  <si>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</si>
  <si>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</si>
  <si>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</si>
  <si>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</si>
  <si>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</si>
  <si>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</si>
  <si>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ISB-304   vers MFD-ISB-</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</si>
  <si>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</si>
  <si>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</si>
  <si>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</si>
  <si>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</si>
  <si>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</si>
  <si>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</si>
  <si>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</si>
  <si>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</si>
  <si>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</si>
  <si>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</si>
  <si>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</si>
  <si>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</si>
  <si>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</si>
  <si>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</si>
  <si>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</si>
  <si>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</si>
  <si>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</si>
  <si>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</si>
  <si>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</si>
  <si>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</si>
  <si>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</si>
  <si>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</si>
  <si>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</si>
  <si>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</si>
  <si>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</si>
  <si>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</si>
  <si>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</si>
  <si>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</si>
  <si>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</si>
  <si>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</si>
  <si>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</si>
  <si>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</si>
  <si>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</si>
  <si>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</si>
  <si>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</si>
  <si>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</si>
  <si>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</si>
  <si>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</si>
  <si>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</si>
  <si>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</si>
  <si>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</si>
  <si>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</si>
  <si>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</si>
  <si>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</si>
  <si>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</si>
  <si>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</si>
  <si>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</si>
  <si>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</si>
  <si>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</si>
  <si>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</si>
  <si>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</si>
  <si>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</si>
  <si>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</si>
  <si>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</si>
  <si>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</si>
  <si>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</si>
  <si>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</si>
  <si>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</si>
  <si>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</si>
  <si>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</si>
  <si>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</si>
  <si>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</si>
  <si>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</si>
  <si>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</si>
  <si>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</si>
  <si>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</si>
  <si>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</si>
  <si>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</si>
  <si>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</si>
  <si>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</si>
  <si>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</si>
  <si>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</si>
  <si>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</si>
  <si>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</si>
  <si>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</si>
  <si>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</si>
  <si>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</si>
  <si>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</si>
  <si>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</si>
  <si>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</si>
  <si>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</si>
  <si>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</si>
  <si>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</si>
  <si>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</si>
  <si>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</si>
  <si>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</si>
  <si>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</si>
  <si>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</si>
  <si>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</si>
  <si>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</si>
  <si>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</si>
  <si>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</si>
  <si>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</si>
  <si>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</si>
  <si>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</si>
  <si>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</si>
  <si>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</si>
  <si>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</si>
  <si>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</si>
  <si>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</si>
  <si>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</si>
  <si>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</si>
  <si>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</si>
  <si>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</si>
  <si>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</si>
  <si>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</si>
  <si>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</si>
  <si>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</si>
  <si>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</si>
  <si>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</si>
  <si>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</si>
  <si>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</si>
  <si>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</si>
  <si>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</si>
  <si>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</si>
  <si>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</si>
  <si>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</si>
  <si>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</si>
  <si>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</si>
  <si>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</si>
  <si>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</si>
  <si>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</si>
  <si>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</si>
  <si>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</si>
  <si>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</si>
  <si>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</si>
  <si>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</si>
  <si>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</si>
  <si>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</si>
  <si>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</si>
  <si>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</si>
  <si>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</si>
  <si>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</si>
  <si>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</si>
  <si>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</si>
  <si>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</si>
  <si>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</si>
  <si>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</si>
  <si>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</si>
  <si>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</si>
  <si>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</si>
  <si>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</si>
  <si>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</si>
  <si>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</si>
  <si>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</si>
  <si>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</si>
  <si>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</si>
  <si>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</si>
  <si>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</si>
  <si>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</si>
  <si>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</si>
  <si>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</si>
  <si>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</si>
  <si>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</si>
  <si>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</si>
  <si>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</si>
  <si>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</si>
  <si>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</si>
  <si>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</si>
  <si>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</si>
  <si>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</si>
  <si>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</si>
  <si>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</si>
  <si>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</si>
  <si>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</si>
  <si>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</si>
  <si>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</si>
  <si>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</si>
  <si>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</si>
  <si>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</si>
  <si>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</si>
  <si>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</si>
  <si>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</si>
  <si>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</si>
  <si>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</si>
  <si>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</si>
  <si>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</si>
  <si>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</si>
  <si>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</si>
  <si>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</si>
  <si>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</si>
  <si>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</si>
  <si>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</si>
  <si>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</si>
  <si>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</si>
  <si>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</si>
  <si>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</si>
  <si>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</si>
  <si>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</si>
  <si>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</si>
  <si>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</si>
  <si>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</si>
  <si>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</si>
  <si>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</si>
  <si>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</si>
  <si>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</si>
  <si>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</si>
  <si>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</si>
  <si>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</si>
  <si>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</si>
  <si>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</si>
  <si>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</si>
  <si>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</si>
  <si>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</si>
  <si>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</si>
  <si>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</si>
  <si>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</si>
  <si>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</si>
  <si>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</si>
  <si>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</si>
  <si>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</si>
  <si>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</si>
  <si>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</si>
  <si>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</si>
  <si>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</si>
  <si>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</si>
  <si>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</si>
  <si>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</si>
  <si>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</si>
  <si>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</si>
  <si>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</si>
  <si>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</si>
  <si>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</si>
  <si>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</si>
  <si>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</si>
  <si>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</si>
  <si>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</si>
  <si>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</si>
  <si>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</si>
  <si>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</si>
  <si>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</si>
  <si>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</si>
  <si>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</si>
  <si>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</si>
  <si>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</si>
  <si>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</si>
  <si>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</si>
  <si>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</si>
  <si>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</si>
  <si>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</si>
  <si>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</si>
  <si>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</si>
  <si>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</si>
  <si>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</si>
  <si>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</si>
  <si>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</si>
  <si>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</si>
  <si>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</si>
  <si>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</si>
  <si>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</si>
  <si>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</si>
  <si>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</si>
  <si>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</si>
  <si>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</si>
  <si>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</si>
  <si>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</si>
  <si>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</si>
  <si>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</si>
  <si>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</si>
  <si>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</si>
  <si>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</si>
  <si>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</si>
  <si>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</si>
  <si>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</si>
  <si>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</si>
  <si>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</si>
  <si>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</si>
  <si>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</si>
  <si>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</si>
  <si>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</si>
  <si>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</si>
  <si>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</si>
  <si>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</si>
  <si>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</si>
  <si>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</si>
  <si>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</si>
  <si>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</si>
  <si>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</si>
  <si>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</si>
  <si>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</si>
  <si>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</si>
  <si>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</si>
  <si>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</si>
  <si>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</si>
  <si>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</si>
  <si>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</si>
  <si>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</si>
  <si>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</si>
  <si>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</si>
  <si>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</si>
  <si>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</si>
  <si>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</si>
  <si>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</si>
  <si>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</si>
  <si>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</si>
  <si>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</si>
  <si>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</si>
  <si>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</si>
  <si>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</si>
  <si>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</si>
  <si>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</si>
  <si>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</si>
  <si>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</si>
  <si>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</si>
  <si>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</si>
  <si>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</si>
  <si>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</si>
  <si>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</si>
  <si>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</si>
  <si>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</si>
  <si>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</si>
  <si>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</si>
  <si>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</si>
  <si>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</si>
  <si>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</si>
  <si>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</si>
  <si>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</si>
  <si>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</si>
  <si>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</si>
  <si>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</si>
  <si>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</si>
  <si>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</si>
  <si>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</si>
  <si>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</si>
  <si>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</si>
  <si>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</si>
  <si>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</si>
  <si>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</si>
  <si>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</si>
  <si>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</si>
  <si>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</si>
  <si>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</si>
  <si>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</si>
  <si>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</si>
  <si>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</si>
  <si>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</si>
  <si>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</si>
  <si>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</si>
  <si>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</si>
  <si>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</si>
  <si>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</si>
  <si>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</si>
  <si>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ISB-306z  vers MFD-ISB-</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</si>
  <si>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</si>
  <si>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</si>
  <si>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</si>
  <si>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</si>
  <si>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</si>
  <si>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</si>
  <si>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</si>
  <si>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</si>
  <si>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</si>
  <si>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</si>
  <si>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</si>
  <si>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</si>
  <si>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</si>
  <si>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</si>
  <si>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</si>
  <si>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</si>
  <si>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</si>
  <si>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</si>
  <si>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</si>
  <si>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</si>
  <si>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</si>
  <si>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</si>
  <si>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</si>
  <si>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</si>
  <si>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</si>
  <si>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</si>
  <si>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</si>
  <si>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</si>
  <si>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</si>
  <si>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</si>
  <si>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</si>
  <si>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</si>
  <si>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</si>
  <si>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</si>
  <si>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</si>
  <si>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</si>
  <si>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</si>
  <si>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</si>
  <si>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</si>
  <si>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</si>
  <si>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</si>
  <si>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</si>
  <si>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</si>
  <si>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</si>
  <si>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</si>
  <si>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</si>
  <si>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</si>
  <si>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</si>
  <si>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</si>
  <si>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</si>
  <si>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</si>
  <si>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</si>
  <si>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</si>
  <si>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</si>
  <si>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</si>
  <si>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</si>
  <si>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</si>
  <si>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</si>
  <si>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</si>
  <si>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</si>
  <si>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</si>
  <si>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</si>
  <si>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</si>
  <si>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</si>
  <si>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</si>
  <si>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</si>
  <si>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</si>
  <si>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</si>
  <si>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</si>
  <si>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</si>
  <si>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</si>
  <si>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</si>
  <si>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</si>
  <si>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</si>
  <si>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</si>
  <si>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</si>
  <si>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</si>
  <si>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</si>
  <si>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</si>
  <si>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</si>
  <si>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</si>
  <si>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</si>
  <si>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</si>
  <si>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</si>
  <si>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</si>
  <si>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</si>
  <si>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</si>
  <si>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TOTAL</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</si>
  <si>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</si>
  <si>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</si>
  <si>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</si>
  <si>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</si>
  <si>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</si>
  <si>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</si>
  <si>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</si>
  <si>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</si>
  <si>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</si>
  <si>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</si>
  <si>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</si>
  <si>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</si>
  <si>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</si>
  <si>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</si>
  <si>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</si>
  <si>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</si>
  <si>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</si>
  <si>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</si>
  <si>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</si>
  <si>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</si>
  <si>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</si>
  <si>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</si>
  <si>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</si>
  <si>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</si>
  <si>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</si>
  <si>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</si>
  <si>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</si>
  <si>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</si>
  <si>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</si>
  <si>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</si>
  <si>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</si>
  <si>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</si>
  <si>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</si>
  <si>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</si>
  <si>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</si>
  <si>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</si>
  <si>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</si>
  <si>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</si>
  <si>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</si>
  <si>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</si>
  <si>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</si>
  <si>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</si>
  <si>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</si>
  <si>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</si>
  <si>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</si>
  <si>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</si>
  <si>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</si>
  <si>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</si>
  <si>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</si>
  <si>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</si>
  <si>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</si>
  <si>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</si>
  <si>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</si>
  <si>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</si>
  <si>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</si>
  <si>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</si>
  <si>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</si>
  <si>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</si>
  <si>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</si>
  <si>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</si>
  <si>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</si>
  <si>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</si>
  <si>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</si>
  <si>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</si>
  <si>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</si>
  <si>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</si>
  <si>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</si>
  <si>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</si>
  <si>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</si>
  <si>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</si>
  <si>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</si>
  <si>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</si>
  <si>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</si>
  <si>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</si>
  <si>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</si>
  <si>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</si>
  <si>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</si>
  <si>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</si>
  <si>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</si>
  <si>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</si>
  <si>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</si>
  <si>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</si>
  <si>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</si>
  <si>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</si>
  <si>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</si>
  <si>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</si>
  <si>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</si>
  <si>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</si>
  <si>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</si>
  <si>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</si>
  <si>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</si>
  <si>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</si>
  <si>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</si>
  <si>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</si>
  <si>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</si>
  <si>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</si>
  <si>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</si>
  <si>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</si>
  <si>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</si>
  <si>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</si>
  <si>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</si>
  <si>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</si>
  <si>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</si>
  <si>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</si>
  <si>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</si>
  <si>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</si>
  <si>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</si>
  <si>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</si>
  <si>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</si>
  <si>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</si>
  <si>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</si>
  <si>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</si>
  <si>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ISB-307z  vers MFD-ISB-</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</si>
  <si>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</si>
  <si>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</si>
  <si>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</si>
  <si>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</si>
  <si>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</si>
  <si>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</si>
  <si>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</si>
  <si>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</si>
  <si>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</si>
  <si>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</si>
  <si>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</si>
  <si>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</si>
  <si>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</si>
  <si>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</si>
  <si>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</si>
  <si>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</si>
  <si>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</si>
  <si>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</si>
  <si>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</si>
  <si>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</si>
  <si>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</si>
  <si>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</si>
  <si>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</si>
  <si>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</si>
  <si>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</si>
  <si>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</si>
  <si>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</si>
  <si>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</si>
  <si>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</si>
  <si>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</si>
  <si>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</si>
  <si>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</si>
  <si>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</si>
  <si>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</si>
  <si>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</si>
  <si>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</si>
  <si>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</si>
  <si>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</si>
  <si>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</si>
  <si>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</si>
  <si>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</si>
  <si>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</si>
  <si>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</si>
  <si>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</si>
  <si>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</si>
  <si>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</si>
  <si>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</si>
  <si>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</si>
  <si>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</si>
  <si>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</si>
  <si>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</si>
  <si>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</si>
  <si>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</si>
  <si>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</si>
  <si>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</si>
  <si>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</si>
  <si>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</si>
  <si>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</si>
  <si>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</si>
  <si>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</si>
  <si>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</si>
  <si>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</si>
  <si>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</si>
  <si>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</si>
  <si>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</si>
  <si>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</si>
  <si>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</si>
  <si>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</si>
  <si>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</si>
  <si>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</si>
  <si>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</si>
  <si>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</si>
  <si>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</si>
  <si>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</si>
  <si>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</si>
  <si>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</si>
  <si>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</si>
  <si>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</si>
  <si>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</si>
  <si>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</si>
  <si>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</si>
  <si>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</si>
  <si>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</si>
  <si>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</si>
  <si>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</si>
  <si>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</si>
  <si>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</si>
  <si>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</si>
  <si>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</si>
  <si>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</si>
  <si>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</si>
  <si>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</si>
  <si>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</si>
  <si>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</si>
  <si>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</si>
  <si>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</si>
  <si>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</si>
  <si>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</si>
  <si>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</si>
  <si>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</si>
  <si>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</si>
  <si>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</si>
  <si>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</si>
  <si>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</si>
  <si>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</si>
  <si>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</si>
  <si>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</si>
  <si>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</si>
  <si>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</si>
  <si>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</si>
  <si>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</si>
  <si>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</si>
  <si>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</si>
  <si>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</si>
  <si>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</si>
  <si>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</si>
  <si>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</si>
  <si>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</si>
  <si>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</si>
  <si>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</si>
  <si>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</si>
  <si>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</si>
  <si>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</si>
  <si>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</si>
  <si>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</si>
  <si>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</si>
  <si>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</si>
  <si>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</si>
  <si>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</si>
  <si>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</si>
  <si>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</si>
  <si>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</si>
  <si>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</si>
  <si>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</si>
  <si>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</si>
  <si>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</si>
  <si>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</si>
  <si>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</si>
  <si>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</si>
  <si>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</si>
  <si>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</si>
  <si>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</si>
  <si>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</si>
  <si>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</si>
  <si>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</si>
  <si>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</si>
  <si>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</si>
  <si>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</si>
  <si>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</si>
  <si>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</si>
  <si>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</si>
  <si>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</si>
  <si>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</si>
  <si>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</si>
  <si>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</si>
  <si>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</si>
  <si>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</si>
  <si>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</si>
  <si>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</si>
  <si>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</si>
  <si>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</si>
  <si>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</si>
  <si>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</si>
  <si>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</si>
  <si>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</si>
  <si>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</si>
  <si>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</si>
  <si>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</si>
  <si>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</si>
  <si>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</si>
  <si>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</si>
  <si>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</si>
  <si>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</si>
  <si>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</si>
  <si>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</si>
  <si>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</si>
  <si>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</si>
  <si>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</si>
  <si>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</si>
  <si>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</si>
  <si>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</si>
  <si>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</si>
  <si>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</si>
  <si>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</si>
  <si>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</si>
  <si>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</si>
  <si>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</si>
  <si>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</si>
  <si>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</si>
  <si>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</si>
  <si>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</si>
  <si>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</si>
  <si>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</si>
  <si>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</si>
  <si>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</si>
  <si>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</si>
  <si>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</si>
  <si>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</si>
  <si>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</si>
  <si>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</si>
  <si>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</si>
  <si>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</si>
  <si>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</si>
  <si>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</si>
  <si>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</si>
  <si>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</si>
  <si>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</si>
  <si>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</si>
  <si>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</si>
  <si>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</si>
  <si>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</si>
  <si>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</si>
  <si>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</si>
  <si>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</si>
  <si>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</si>
  <si>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</si>
  <si>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</si>
  <si>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</si>
  <si>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</si>
  <si>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</si>
  <si>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</si>
  <si>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</si>
  <si>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</si>
  <si>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</si>
  <si>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</si>
  <si>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</si>
  <si>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</si>
  <si>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</si>
  <si>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</si>
  <si>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</si>
  <si>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</si>
  <si>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</si>
  <si>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</si>
  <si>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</si>
  <si>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</si>
  <si>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</si>
  <si>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</si>
  <si>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</si>
  <si>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</si>
  <si>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</si>
  <si>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</si>
  <si>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</si>
  <si>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</si>
  <si>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</si>
  <si>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</si>
  <si>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</si>
  <si>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</si>
  <si>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</si>
  <si>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</si>
  <si>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</si>
  <si>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</si>
  <si>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</si>
  <si>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</si>
  <si>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</si>
  <si>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</si>
  <si>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</si>
  <si>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</si>
  <si>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</si>
  <si>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</si>
  <si>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</si>
  <si>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</si>
  <si>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</si>
  <si>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</si>
  <si>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</si>
  <si>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</si>
  <si>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</si>
  <si>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</si>
  <si>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</si>
  <si>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</si>
  <si>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</si>
  <si>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</si>
  <si>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</si>
  <si>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</si>
  <si>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</si>
  <si>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</si>
  <si>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</si>
  <si>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</si>
  <si>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</si>
  <si>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</si>
  <si>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</si>
  <si>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</si>
  <si>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</si>
  <si>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</si>
  <si>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</si>
  <si>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</si>
  <si>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</si>
  <si>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</si>
  <si>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</si>
  <si>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</si>
  <si>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</si>
  <si>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</si>
  <si>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</si>
  <si>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</si>
  <si>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</si>
  <si>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</si>
  <si>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</si>
  <si>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</si>
  <si>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</si>
  <si>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ISB-308z  vers MFD-ISB-</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</si>
  <si>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</si>
  <si>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</si>
  <si>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</si>
  <si>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</si>
  <si>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</si>
  <si>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</si>
  <si>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</si>
  <si>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</si>
  <si>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</si>
  <si>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</si>
  <si>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</si>
  <si>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</si>
  <si>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</si>
  <si>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</si>
  <si>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</si>
  <si>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</si>
  <si>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</si>
  <si>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</si>
  <si>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</si>
  <si>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</si>
  <si>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</si>
  <si>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</si>
  <si>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</si>
  <si>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</si>
  <si>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</si>
  <si>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</si>
  <si>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</si>
  <si>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</si>
  <si>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</si>
  <si>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</si>
  <si>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</si>
  <si>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</si>
  <si>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</si>
  <si>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</si>
  <si>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</si>
  <si>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</si>
  <si>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</si>
  <si>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</si>
  <si>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</si>
  <si>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</si>
  <si>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</si>
  <si>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</si>
  <si>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</si>
  <si>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</si>
  <si>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</si>
  <si>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</si>
  <si>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</si>
  <si>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</si>
  <si>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1060</t>
  </si>
  <si>
    <t>1061</t>
  </si>
  <si>
    <t>1062</t>
  </si>
  <si>
    <t>1063</t>
  </si>
  <si>
    <t>1064</t>
  </si>
  <si>
    <t>1065</t>
  </si>
  <si>
    <t>1066</t>
  </si>
  <si>
    <t>1067</t>
  </si>
  <si>
    <t>1068</t>
  </si>
  <si>
    <t>1069</t>
  </si>
  <si>
    <t>1071</t>
  </si>
  <si>
    <t>1073</t>
  </si>
  <si>
    <t>1075</t>
  </si>
  <si>
    <t>1077</t>
  </si>
  <si>
    <t>1079</t>
  </si>
  <si>
    <t>1081</t>
  </si>
  <si>
    <t>1083</t>
  </si>
  <si>
    <t>1085</t>
  </si>
  <si>
    <t>1086</t>
  </si>
  <si>
    <t>1087</t>
  </si>
  <si>
    <t>1089</t>
  </si>
  <si>
    <t>1091</t>
  </si>
  <si>
    <t>1093</t>
  </si>
  <si>
    <t>1095</t>
  </si>
  <si>
    <t>1097</t>
  </si>
  <si>
    <t>1099</t>
  </si>
  <si>
    <t>1101</t>
  </si>
  <si>
    <t>1103</t>
  </si>
  <si>
    <t>1105</t>
  </si>
  <si>
    <t>1107</t>
  </si>
  <si>
    <t>1109</t>
  </si>
  <si>
    <t>1111</t>
  </si>
  <si>
    <t>1112</t>
  </si>
  <si>
    <t>1113</t>
  </si>
  <si>
    <t>1114</t>
  </si>
  <si>
    <t>1115</t>
  </si>
  <si>
    <t>ISB-309z  vers MFD-ISB-</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</si>
  <si>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</si>
  <si>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</si>
  <si>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</si>
  <si>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</si>
  <si>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</si>
  <si>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</si>
  <si>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</si>
  <si>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</si>
  <si>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</si>
  <si>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</si>
  <si>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</si>
  <si>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</si>
  <si>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</si>
  <si>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</si>
  <si>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</si>
  <si>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</si>
  <si>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</si>
  <si>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</si>
  <si>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</si>
  <si>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</si>
  <si>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</si>
  <si>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</si>
  <si>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</si>
  <si>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</si>
  <si>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</si>
  <si>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</si>
  <si>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</si>
  <si>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</si>
  <si>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</si>
  <si>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</si>
  <si>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</si>
  <si>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</si>
  <si>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</si>
  <si>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</si>
  <si>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</si>
  <si>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</si>
  <si>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</si>
  <si>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</si>
  <si>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</si>
  <si>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 xml:space="preserve"> </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</si>
  <si>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</si>
  <si>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</si>
  <si>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</si>
  <si>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</si>
  <si>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</si>
  <si>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</si>
  <si>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</si>
  <si>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</si>
  <si>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</si>
  <si>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</si>
  <si>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</si>
  <si>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</si>
  <si>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</si>
  <si>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</si>
  <si>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</si>
  <si>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</si>
  <si>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</si>
  <si>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</si>
  <si>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</si>
  <si>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</si>
  <si>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</si>
  <si>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</si>
  <si>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</si>
  <si>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</si>
  <si>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</si>
  <si>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</si>
  <si>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</si>
  <si>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</si>
  <si>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</si>
  <si>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</si>
  <si>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</si>
  <si>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</si>
  <si>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</si>
  <si>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</si>
  <si>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</si>
  <si>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</si>
  <si>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</si>
  <si>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</si>
  <si>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</si>
  <si>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</si>
  <si>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</si>
  <si>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</si>
  <si>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</si>
  <si>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</si>
  <si>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</si>
  <si>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</si>
  <si>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</si>
  <si>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</si>
  <si>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</si>
  <si>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</si>
  <si>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</si>
  <si>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</si>
  <si>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</si>
  <si>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</si>
  <si>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</si>
  <si>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</si>
  <si>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</si>
  <si>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</si>
  <si>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</si>
  <si>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</si>
  <si>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</si>
  <si>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</si>
  <si>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</si>
  <si>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</si>
  <si>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</si>
  <si>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</si>
  <si>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</si>
  <si>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</si>
  <si>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</si>
  <si>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</si>
  <si>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</si>
  <si>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</si>
  <si>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</si>
  <si>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</si>
  <si>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</si>
  <si>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</si>
  <si>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</si>
  <si>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</si>
  <si>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</si>
  <si>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</si>
  <si>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</si>
  <si>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</si>
  <si>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</si>
  <si>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</si>
  <si>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</si>
  <si>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</si>
  <si>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</si>
  <si>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</si>
  <si>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</si>
  <si>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</si>
  <si>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</si>
  <si>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</si>
  <si>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</si>
  <si>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</si>
  <si>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</si>
  <si>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</si>
  <si>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</si>
  <si>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</si>
  <si>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</si>
  <si>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</si>
  <si>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</si>
  <si>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</si>
  <si>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</si>
  <si>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</si>
  <si>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</si>
  <si>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</si>
  <si>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</si>
  <si>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</si>
  <si>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</si>
  <si>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</si>
  <si>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</si>
  <si>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</si>
  <si>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</si>
  <si>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</si>
  <si>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</si>
  <si>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</si>
  <si>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</si>
  <si>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</si>
  <si>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</si>
  <si>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</si>
  <si>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</si>
  <si>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</si>
  <si>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</si>
  <si>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</si>
  <si>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</si>
  <si>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</si>
  <si>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</si>
  <si>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</si>
  <si>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</si>
  <si>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</si>
  <si>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</si>
  <si>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</si>
  <si>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</si>
  <si>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</si>
  <si>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</si>
  <si>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</si>
  <si>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</si>
  <si>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</si>
  <si>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</si>
  <si>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</si>
  <si>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</si>
  <si>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</si>
  <si>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</si>
  <si>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</si>
  <si>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</si>
  <si>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</si>
  <si>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</si>
  <si>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</si>
  <si>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</si>
  <si>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</si>
  <si>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</si>
  <si>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</si>
  <si>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</si>
  <si>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</si>
  <si>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</si>
  <si>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</si>
  <si>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</si>
  <si>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</si>
  <si>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</si>
  <si>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</si>
  <si>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</si>
  <si>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</si>
  <si>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</si>
  <si>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</si>
  <si>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</si>
  <si>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</si>
  <si>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</si>
  <si>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</si>
  <si>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</si>
  <si>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</si>
  <si>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</si>
  <si>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</si>
  <si>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</si>
  <si>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</si>
  <si>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</si>
  <si>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</si>
  <si>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</si>
  <si>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</si>
  <si>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</si>
  <si>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</si>
  <si>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</si>
  <si>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</si>
  <si>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</si>
  <si>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</si>
  <si>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</si>
  <si>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1341</t>
  </si>
  <si>
    <t>1343</t>
  </si>
  <si>
    <t>1345</t>
  </si>
  <si>
    <t>1347</t>
  </si>
  <si>
    <t>1349</t>
  </si>
  <si>
    <t>1351</t>
  </si>
  <si>
    <t>1355</t>
  </si>
  <si>
    <t>1356</t>
  </si>
  <si>
    <t>1357</t>
  </si>
  <si>
    <t>1358</t>
  </si>
  <si>
    <t>1359</t>
  </si>
  <si>
    <t>1360</t>
  </si>
  <si>
    <t>1361</t>
  </si>
  <si>
    <t>1362</t>
  </si>
  <si>
    <t>1363</t>
  </si>
  <si>
    <t>1364</t>
  </si>
  <si>
    <t>1365</t>
  </si>
  <si>
    <t>1366</t>
  </si>
  <si>
    <t>1368</t>
  </si>
  <si>
    <t>1370</t>
  </si>
  <si>
    <t>1372</t>
  </si>
  <si>
    <t>1374</t>
  </si>
  <si>
    <t>1376</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</si>
  <si>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</si>
  <si>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</si>
  <si>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</si>
  <si>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</si>
  <si>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</si>
  <si>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</si>
  <si>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</si>
  <si>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</si>
  <si>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</si>
  <si>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</si>
  <si>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</si>
  <si>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</si>
  <si>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</si>
  <si>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</si>
  <si>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</si>
  <si>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</si>
  <si>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</si>
  <si>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</si>
  <si>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</si>
  <si>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</si>
  <si>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</si>
  <si>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</si>
  <si>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</si>
  <si>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</si>
  <si>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</si>
  <si>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</si>
  <si>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</si>
  <si>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</si>
  <si>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</si>
  <si>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</si>
  <si>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</si>
  <si>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</si>
  <si>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</si>
  <si>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</si>
  <si>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</si>
  <si>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</si>
  <si>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</si>
  <si>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</si>
  <si>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</si>
  <si>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</si>
  <si>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1419</t>
  </si>
  <si>
    <t>1421</t>
  </si>
  <si>
    <t>1422</t>
  </si>
  <si>
    <t>1423</t>
  </si>
  <si>
    <t>1424</t>
  </si>
  <si>
    <t>1425</t>
  </si>
  <si>
    <t>A COUPER</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</si>
  <si>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</si>
  <si>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</si>
  <si>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</si>
  <si>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</si>
  <si>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</si>
  <si>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</si>
  <si>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</si>
  <si>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</si>
  <si>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</si>
  <si>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</si>
  <si>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</si>
  <si>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</si>
  <si>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</si>
  <si>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</si>
  <si>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</si>
  <si>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</si>
  <si>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</si>
  <si>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</si>
  <si>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</si>
  <si>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</si>
  <si>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</si>
  <si>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</si>
  <si>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</si>
  <si>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</si>
  <si>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</si>
  <si>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</si>
  <si>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</si>
  <si>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</si>
  <si>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</si>
  <si>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</si>
  <si>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</si>
  <si>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</si>
  <si>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</si>
  <si>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</si>
  <si>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</si>
  <si>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</si>
  <si>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</si>
  <si>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</si>
  <si>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</si>
  <si>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</si>
  <si>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</si>
  <si>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</si>
  <si>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</si>
  <si>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</si>
  <si>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</si>
  <si>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</si>
  <si>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</si>
  <si>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</si>
  <si>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</si>
  <si>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</si>
  <si>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</si>
  <si>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</si>
  <si>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</si>
  <si>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</si>
  <si>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</si>
  <si>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</si>
  <si>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</si>
  <si>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</si>
  <si>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</si>
  <si>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</si>
  <si>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</si>
  <si>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</si>
  <si>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</si>
  <si>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</si>
  <si>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</si>
  <si>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</si>
  <si>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</si>
  <si>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</si>
  <si>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</si>
  <si>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</si>
  <si>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</si>
  <si>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</si>
  <si>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</si>
  <si>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</si>
  <si>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</si>
  <si>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</si>
  <si>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</si>
  <si>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</si>
  <si>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</si>
  <si>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</si>
  <si>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</si>
  <si>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</si>
  <si>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</si>
  <si>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</si>
  <si>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</si>
  <si>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</si>
  <si>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</si>
  <si>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</si>
  <si>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</si>
  <si>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</si>
  <si>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</si>
  <si>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</si>
  <si>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</si>
  <si>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</si>
  <si>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</si>
  <si>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la ligne</t>
  </si>
  <si>
    <t>Fiche   Tronçon Nº</t>
  </si>
  <si>
    <t>PK Nº</t>
  </si>
  <si>
    <t>N° joint</t>
  </si>
  <si>
    <t xml:space="preserve"> Pipe 1</t>
  </si>
  <si>
    <t>N Coulée1</t>
  </si>
  <si>
    <t>Longueur 1</t>
  </si>
  <si>
    <t>Pipe 2</t>
  </si>
  <si>
    <t>N Coulée 2</t>
  </si>
  <si>
    <t>Longueur 2</t>
  </si>
  <si>
    <t>Zone</t>
  </si>
  <si>
    <t>ø (")</t>
  </si>
  <si>
    <t xml:space="preserve">EP
</t>
  </si>
  <si>
    <t>Nuance</t>
  </si>
  <si>
    <t>WPS</t>
  </si>
  <si>
    <t>Repère soudeurs (WR)</t>
  </si>
  <si>
    <t>VT-FINAL</t>
  </si>
  <si>
    <t>RT-1</t>
  </si>
  <si>
    <t>VT-02</t>
  </si>
  <si>
    <t>RT-02</t>
  </si>
  <si>
    <t>RT-FINAL</t>
  </si>
  <si>
    <t>Parametre Reparation</t>
  </si>
  <si>
    <t>VT-03</t>
  </si>
  <si>
    <t>RT-03</t>
  </si>
  <si>
    <t>VT-01</t>
  </si>
  <si>
    <t>RT-2</t>
  </si>
  <si>
    <t>1 ère passe</t>
  </si>
  <si>
    <t>2 eme passe</t>
  </si>
  <si>
    <t>B+F</t>
  </si>
  <si>
    <t>Date de soudage</t>
  </si>
  <si>
    <t>RFI</t>
  </si>
  <si>
    <r>
      <rPr>
        <sz val="9"/>
        <rFont val="Times New Roman"/>
        <family val="1"/>
      </rPr>
      <t>PV N</t>
    </r>
    <r>
      <rPr>
        <b/>
        <sz val="9"/>
        <rFont val="Times New Roman"/>
        <family val="1"/>
      </rPr>
      <t>°</t>
    </r>
  </si>
  <si>
    <t>Résultats</t>
  </si>
  <si>
    <t>Date</t>
  </si>
  <si>
    <r>
      <t>PV N</t>
    </r>
    <r>
      <rPr>
        <b/>
        <sz val="9"/>
        <rFont val="Times New Roman"/>
        <family val="1"/>
      </rPr>
      <t>°</t>
    </r>
  </si>
  <si>
    <t>Item</t>
  </si>
  <si>
    <t>PK
 Nº</t>
  </si>
  <si>
    <t>EP</t>
  </si>
  <si>
    <t>RT-01</t>
  </si>
  <si>
    <t>Parametre</t>
  </si>
  <si>
    <r>
      <t>PV N</t>
    </r>
    <r>
      <rPr>
        <b/>
        <sz val="12"/>
        <rFont val="Times New Roman"/>
        <family val="1"/>
      </rPr>
      <t>°</t>
    </r>
  </si>
  <si>
    <r>
      <rPr>
        <sz val="9"/>
        <rFont val="Arial MT"/>
        <family val="2"/>
      </rPr>
      <t>G1</t>
    </r>
  </si>
  <si>
    <t>ISB-301   vers MFD-ISB-</t>
  </si>
  <si>
    <t>Développement des champs gaziers de TFT II Contrat construction &amp; commissionning 
« réseau de collecte TFT sud offsite-raccordement de vingt-quatre 
(24) puits producteurs de gaz »</t>
  </si>
  <si>
    <t>21063-G0-PPL-RT-0131</t>
  </si>
  <si>
    <r>
      <rPr>
        <sz val="9"/>
        <rFont val="Arial MT"/>
        <family val="2"/>
      </rPr>
      <t>G2</t>
    </r>
  </si>
  <si>
    <t>Date :03/07/2025</t>
  </si>
  <si>
    <r>
      <rPr>
        <sz val="9"/>
        <rFont val="Arial MT"/>
        <family val="2"/>
      </rPr>
      <t>G3</t>
    </r>
  </si>
  <si>
    <t>Page 1/1</t>
  </si>
  <si>
    <r>
      <rPr>
        <sz val="9"/>
        <rFont val="Arial MT"/>
        <family val="2"/>
      </rPr>
      <t>G4</t>
    </r>
  </si>
  <si>
    <t>PROCÈS VERBAL DE CONTRÔLE VISUEL (VT)</t>
  </si>
  <si>
    <r>
      <rPr>
        <sz val="9"/>
        <rFont val="Arial MT"/>
        <family val="2"/>
      </rPr>
      <t>G5</t>
    </r>
  </si>
  <si>
    <t>ISB-305   vers MFD-ISB-</t>
  </si>
  <si>
    <r>
      <t xml:space="preserve">Rapport </t>
    </r>
    <r>
      <rPr>
        <b/>
        <sz val="14"/>
        <rFont val="Times New Roman"/>
        <family val="1"/>
      </rPr>
      <t>n°</t>
    </r>
  </si>
  <si>
    <t>Date :</t>
  </si>
  <si>
    <t>RFI nº :</t>
  </si>
  <si>
    <r>
      <rPr>
        <sz val="9"/>
        <rFont val="Arial MT"/>
        <family val="2"/>
      </rPr>
      <t>G6</t>
    </r>
  </si>
  <si>
    <t>Ligne / ouvrage :</t>
  </si>
  <si>
    <t>CODE :</t>
  </si>
  <si>
    <t>API 1104 (22 em edition )</t>
  </si>
  <si>
    <r>
      <rPr>
        <sz val="9"/>
        <rFont val="Arial MT"/>
        <family val="2"/>
      </rPr>
      <t>G7</t>
    </r>
  </si>
  <si>
    <r>
      <rPr>
        <sz val="9"/>
        <rFont val="Arial MT"/>
        <family val="2"/>
      </rPr>
      <t>G8</t>
    </r>
  </si>
  <si>
    <t xml:space="preserve">
Joint</t>
  </si>
  <si>
    <t>PK</t>
  </si>
  <si>
    <r>
      <rPr>
        <b/>
        <sz val="14"/>
        <rFont val="Arial MT"/>
        <family val="2"/>
      </rPr>
      <t xml:space="preserve">ø
</t>
    </r>
    <r>
      <rPr>
        <b/>
        <sz val="14"/>
        <rFont val="Calibri"/>
        <family val="1"/>
      </rPr>
      <t>(</t>
    </r>
    <r>
      <rPr>
        <b/>
        <sz val="14"/>
        <rFont val="Arial MT"/>
        <family val="2"/>
      </rPr>
      <t>"</t>
    </r>
    <r>
      <rPr>
        <b/>
        <sz val="14"/>
        <rFont val="Calibri"/>
        <family val="1"/>
      </rPr>
      <t>)</t>
    </r>
  </si>
  <si>
    <r>
      <rPr>
        <b/>
        <sz val="11"/>
        <rFont val="Arial MT"/>
        <family val="2"/>
      </rPr>
      <t>EP
mm</t>
    </r>
  </si>
  <si>
    <r>
      <rPr>
        <b/>
        <sz val="11"/>
        <rFont val="Arial MT"/>
        <family val="2"/>
      </rPr>
      <t xml:space="preserve">Repère soudeurs 
</t>
    </r>
    <r>
      <rPr>
        <b/>
        <sz val="11"/>
        <rFont val="Calibri"/>
        <family val="1"/>
      </rPr>
      <t>(</t>
    </r>
    <r>
      <rPr>
        <b/>
        <sz val="11"/>
        <rFont val="Arial MT"/>
        <family val="2"/>
      </rPr>
      <t>WR</t>
    </r>
    <r>
      <rPr>
        <b/>
        <sz val="11"/>
        <rFont val="Calibri"/>
        <family val="1"/>
      </rPr>
      <t>)</t>
    </r>
  </si>
  <si>
    <t>Pipe-I-</t>
  </si>
  <si>
    <t>Coulée-I-</t>
  </si>
  <si>
    <t>Long-I- (mm)</t>
  </si>
  <si>
    <t>Pipe-II-</t>
  </si>
  <si>
    <t>Coulée-II-</t>
  </si>
  <si>
    <t>Long-II- (mm)</t>
  </si>
  <si>
    <r>
      <rPr>
        <b/>
        <sz val="11"/>
        <rFont val="Arial MT"/>
        <family val="2"/>
      </rPr>
      <t>RESULTAT</t>
    </r>
  </si>
  <si>
    <r>
      <rPr>
        <b/>
        <sz val="11"/>
        <rFont val="Arial MT"/>
        <family val="2"/>
      </rPr>
      <t>Remarques</t>
    </r>
  </si>
  <si>
    <r>
      <rPr>
        <sz val="9"/>
        <rFont val="Arial MT"/>
        <family val="2"/>
      </rPr>
      <t>G9</t>
    </r>
  </si>
  <si>
    <t>1 ere p</t>
  </si>
  <si>
    <t>2 eme p</t>
  </si>
  <si>
    <r>
      <rPr>
        <b/>
        <sz val="11"/>
        <rFont val="Arial MT"/>
        <family val="2"/>
      </rPr>
      <t>Décision</t>
    </r>
  </si>
  <si>
    <r>
      <rPr>
        <sz val="9"/>
        <rFont val="Arial MT"/>
        <family val="2"/>
      </rPr>
      <t>G10</t>
    </r>
  </si>
  <si>
    <t>ISA-301   vers MFD-ISA-</t>
  </si>
  <si>
    <r>
      <rPr>
        <sz val="9"/>
        <rFont val="Arial MT"/>
        <family val="2"/>
      </rPr>
      <t>G11</t>
    </r>
  </si>
  <si>
    <t>ISA-302z   vers MFD-ISA-</t>
  </si>
  <si>
    <r>
      <rPr>
        <sz val="9"/>
        <rFont val="Arial MT"/>
        <family val="2"/>
      </rPr>
      <t>G12</t>
    </r>
  </si>
  <si>
    <t>ISA-303   vers MFD-ISA-</t>
  </si>
  <si>
    <r>
      <rPr>
        <sz val="9"/>
        <rFont val="Arial MT"/>
        <family val="2"/>
      </rPr>
      <t>G13</t>
    </r>
  </si>
  <si>
    <t>ISA-304z   vers MFD-ISA-</t>
  </si>
  <si>
    <r>
      <rPr>
        <sz val="9"/>
        <rFont val="Arial MT"/>
        <family val="2"/>
      </rPr>
      <t>G14</t>
    </r>
  </si>
  <si>
    <t>ISA-305    vers MFD-ISA-</t>
  </si>
  <si>
    <r>
      <rPr>
        <sz val="9"/>
        <rFont val="Arial MT"/>
        <family val="2"/>
      </rPr>
      <t>G15</t>
    </r>
  </si>
  <si>
    <t>ISA-306Z Vers MFD-ISA</t>
  </si>
  <si>
    <r>
      <rPr>
        <sz val="9"/>
        <rFont val="Arial MT"/>
        <family val="2"/>
      </rPr>
      <t>G16</t>
    </r>
  </si>
  <si>
    <t>ISA-307   vers MFD-ISA-</t>
  </si>
  <si>
    <r>
      <rPr>
        <sz val="9"/>
        <rFont val="Arial MT"/>
        <family val="2"/>
      </rPr>
      <t>G17</t>
    </r>
  </si>
  <si>
    <t>ISW-301 Vers MFD-ISW-</t>
  </si>
  <si>
    <r>
      <rPr>
        <sz val="9"/>
        <rFont val="Arial MT"/>
        <family val="2"/>
      </rPr>
      <t>G18</t>
    </r>
  </si>
  <si>
    <t>ISW-302 Vers MFD-ISW-</t>
  </si>
  <si>
    <r>
      <rPr>
        <sz val="9"/>
        <rFont val="Arial MT"/>
        <family val="2"/>
      </rPr>
      <t>G19</t>
    </r>
  </si>
  <si>
    <t>ISW-303 Vers MFD-ISW-</t>
  </si>
  <si>
    <r>
      <rPr>
        <sz val="9"/>
        <rFont val="Arial MT"/>
        <family val="2"/>
      </rPr>
      <t>G20</t>
    </r>
  </si>
  <si>
    <t>ISW-304 Vers MFD-ISW-</t>
  </si>
  <si>
    <r>
      <rPr>
        <sz val="9"/>
        <rFont val="Arial MT"/>
        <family val="2"/>
      </rPr>
      <t>G21</t>
    </r>
  </si>
  <si>
    <t>ISW-305 Vers MFD-ISW-</t>
  </si>
  <si>
    <r>
      <rPr>
        <sz val="9"/>
        <rFont val="Arial MT"/>
        <family val="2"/>
      </rPr>
      <t>G22</t>
    </r>
  </si>
  <si>
    <t>ISW-306 Vers MFD-ISW-</t>
  </si>
  <si>
    <r>
      <rPr>
        <sz val="9"/>
        <rFont val="Arial MT"/>
        <family val="2"/>
      </rPr>
      <t>G23</t>
    </r>
  </si>
  <si>
    <t>ISW-307 Vers MFD-ISW-</t>
  </si>
  <si>
    <r>
      <rPr>
        <sz val="9"/>
        <rFont val="Arial MT"/>
        <family val="2"/>
      </rPr>
      <t>G24</t>
    </r>
  </si>
  <si>
    <t>ISW-308 Vers MFD-ISW-</t>
  </si>
  <si>
    <r>
      <rPr>
        <sz val="9"/>
        <rFont val="Arial MT"/>
        <family val="2"/>
      </rPr>
      <t>G25</t>
    </r>
  </si>
  <si>
    <t>MFD-ISB Vers MFD-ISW-</t>
  </si>
  <si>
    <r>
      <rPr>
        <sz val="9"/>
        <rFont val="Arial MT"/>
        <family val="2"/>
      </rPr>
      <t>G26</t>
    </r>
  </si>
  <si>
    <t>MFD-ISW Vers MFD-CPF-</t>
  </si>
  <si>
    <r>
      <rPr>
        <sz val="9"/>
        <rFont val="Arial MT"/>
        <family val="2"/>
      </rPr>
      <t>G27</t>
    </r>
  </si>
  <si>
    <t>MFD-ISA Vers MFD-ISW-</t>
  </si>
  <si>
    <r>
      <rPr>
        <b/>
        <sz val="11"/>
        <rFont val="Arial"/>
        <family val="2"/>
      </rPr>
      <t>A</t>
    </r>
    <r>
      <rPr>
        <b/>
        <sz val="11"/>
        <rFont val="Cambria"/>
        <family val="1"/>
      </rPr>
      <t xml:space="preserve">: </t>
    </r>
    <r>
      <rPr>
        <sz val="11"/>
        <rFont val="Arial MT"/>
        <family val="2"/>
      </rPr>
      <t xml:space="preserve">accepté    </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coupe</t>
    </r>
  </si>
  <si>
    <r>
      <rPr>
        <sz val="9"/>
        <rFont val="Arial MT"/>
        <family val="2"/>
      </rPr>
      <t>G0</t>
    </r>
  </si>
  <si>
    <r>
      <rPr>
        <sz val="9"/>
        <rFont val="Arial MT"/>
        <family val="2"/>
      </rPr>
      <t>Générale</t>
    </r>
  </si>
  <si>
    <t>Conclusion de 
l' inspection</t>
  </si>
  <si>
    <t xml:space="preserve"> Non applicable   </t>
  </si>
  <si>
    <t xml:space="preserve">Accepté                     </t>
  </si>
  <si>
    <t xml:space="preserve"> Rejeté   </t>
  </si>
  <si>
    <t>APPROBATION</t>
  </si>
  <si>
    <t xml:space="preserve"> C3</t>
  </si>
  <si>
    <t xml:space="preserve">     C1</t>
  </si>
  <si>
    <t xml:space="preserve"> CA</t>
  </si>
  <si>
    <t xml:space="preserve"> CST</t>
  </si>
  <si>
    <t>ENGTP</t>
  </si>
  <si>
    <t xml:space="preserve">                            C3                                                                                                                                                          </t>
  </si>
  <si>
    <t xml:space="preserve"> C1    </t>
  </si>
  <si>
    <t>CA</t>
  </si>
  <si>
    <t xml:space="preserve">Nom </t>
  </si>
  <si>
    <t xml:space="preserve">Signature </t>
  </si>
  <si>
    <t xml:space="preserve">Date </t>
  </si>
  <si>
    <t>21063-G0-PPL-RT-0132</t>
  </si>
  <si>
    <t>Date :03/07/2024</t>
  </si>
  <si>
    <t>PROCÈS VERBAL DE CONTRÔLE PAR RADIOGRAPHIE (RT)</t>
  </si>
  <si>
    <t xml:space="preserve">Ligne / ouvrage : </t>
  </si>
  <si>
    <t>Méthode de radiographie</t>
  </si>
  <si>
    <t>Source :</t>
  </si>
  <si>
    <t>GAMMA</t>
  </si>
  <si>
    <t>Type :</t>
  </si>
  <si>
    <t>Ir192</t>
  </si>
  <si>
    <t>Films :</t>
  </si>
  <si>
    <t>D5</t>
  </si>
  <si>
    <t>IQI:</t>
  </si>
  <si>
    <t>W10</t>
  </si>
  <si>
    <t xml:space="preserve">                  Rejeté   </t>
  </si>
  <si>
    <t xml:space="preserve">C3     </t>
  </si>
  <si>
    <r>
      <rPr>
        <b/>
        <sz val="9"/>
        <rFont val="Arial"/>
        <family val="2"/>
      </rPr>
      <t xml:space="preserve">CODE DE SOUS
</t>
    </r>
    <r>
      <rPr>
        <b/>
        <sz val="9"/>
        <rFont val="Arial"/>
        <family val="2"/>
      </rPr>
      <t>OUVRAGE</t>
    </r>
  </si>
  <si>
    <r>
      <rPr>
        <b/>
        <sz val="9"/>
        <rFont val="Arial"/>
        <family val="2"/>
      </rPr>
      <t>DESCRIPTION</t>
    </r>
  </si>
  <si>
    <r>
      <rPr>
        <b/>
        <sz val="11"/>
        <rFont val="Arial MT"/>
        <family val="2"/>
      </rPr>
      <t>WPS</t>
    </r>
  </si>
  <si>
    <r>
      <rPr>
        <b/>
        <sz val="11"/>
        <rFont val="Arial MT"/>
        <family val="2"/>
      </rPr>
      <t xml:space="preserve">Repère soudeurs </t>
    </r>
    <r>
      <rPr>
        <b/>
        <sz val="11"/>
        <rFont val="Calibri"/>
        <family val="1"/>
      </rPr>
      <t>(</t>
    </r>
    <r>
      <rPr>
        <b/>
        <sz val="11"/>
        <rFont val="Arial MT"/>
        <family val="2"/>
      </rPr>
      <t>WR</t>
    </r>
    <r>
      <rPr>
        <b/>
        <sz val="11"/>
        <rFont val="Calibri"/>
        <family val="1"/>
      </rPr>
      <t>)</t>
    </r>
  </si>
  <si>
    <r>
      <rPr>
        <b/>
        <sz val="11"/>
        <rFont val="Arial MT"/>
        <family val="2"/>
      </rPr>
      <t>Paramètre</t>
    </r>
  </si>
  <si>
    <r>
      <rPr>
        <b/>
        <sz val="11"/>
        <rFont val="Arial"/>
        <family val="2"/>
      </rPr>
      <t>A</t>
    </r>
    <r>
      <rPr>
        <b/>
        <sz val="11"/>
        <rFont val="Cambria"/>
        <family val="1"/>
      </rPr>
      <t xml:space="preserve">: </t>
    </r>
    <r>
      <rPr>
        <sz val="11"/>
        <rFont val="Arial MT"/>
        <family val="2"/>
      </rPr>
      <t>accepté    N</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 xml:space="preserve">coupe  </t>
    </r>
    <r>
      <rPr>
        <b/>
        <sz val="11"/>
        <rFont val="Arial"/>
        <family val="2"/>
      </rPr>
      <t>FC</t>
    </r>
    <r>
      <rPr>
        <b/>
        <sz val="11"/>
        <rFont val="Cambria"/>
        <family val="1"/>
      </rPr>
      <t xml:space="preserve">: </t>
    </r>
    <r>
      <rPr>
        <sz val="11"/>
        <rFont val="Arial MT"/>
        <family val="2"/>
      </rPr>
      <t>film de confirmation</t>
    </r>
  </si>
  <si>
    <t>DIRECTION  REGIONALE  HASSI  R'MEL</t>
  </si>
  <si>
    <t>LA DATE</t>
  </si>
  <si>
    <t>Extensions du réseau de collecte de GTFT (11 nouveaux puits)</t>
  </si>
  <si>
    <t>AFFAIRE</t>
  </si>
  <si>
    <t>SITE :</t>
  </si>
  <si>
    <t>ITEM</t>
  </si>
  <si>
    <t>Ligne</t>
  </si>
  <si>
    <t>Joint N°</t>
  </si>
  <si>
    <t>WELDER</t>
  </si>
  <si>
    <t>WELDER-02</t>
  </si>
  <si>
    <t>Diam 
(")</t>
  </si>
  <si>
    <t>Epaiss.</t>
  </si>
  <si>
    <t>PARAMETRE</t>
  </si>
  <si>
    <t>ABIDET Sid Ahmed</t>
  </si>
  <si>
    <t>BAADOUD Mohamed</t>
  </si>
  <si>
    <t>BEHLOUL    Salim</t>
  </si>
  <si>
    <t xml:space="preserve">BELHADEF Nouredinne Abouseyef         </t>
  </si>
  <si>
    <t>BELHATI Walid</t>
  </si>
  <si>
    <t>BELHOUT Nadir</t>
  </si>
  <si>
    <t>BENAMAR Hichem</t>
  </si>
  <si>
    <t>BENAMAR Med Amine</t>
  </si>
  <si>
    <t>BENDOU Mohamed Aissa</t>
  </si>
  <si>
    <t>BERKANI Smail</t>
  </si>
  <si>
    <t>BERRABAH  Sofiane</t>
  </si>
  <si>
    <t>BETTAHAR A/allah A/madjid</t>
  </si>
  <si>
    <t>BOUAKAZ Salaheddine</t>
  </si>
  <si>
    <t>BOUAMRA  Faouzi</t>
  </si>
  <si>
    <t>BOUCHAREB   Rabah</t>
  </si>
  <si>
    <t xml:space="preserve">BOUMEDIENE DJAMEL </t>
  </si>
  <si>
    <t>BOUNOUALA Mohamed</t>
  </si>
  <si>
    <t>BOUNOUALA ALI</t>
  </si>
  <si>
    <t>BOUREGAA Azzem</t>
  </si>
  <si>
    <t>BOUREKAB Bilal</t>
  </si>
  <si>
    <t>BOUZID DAHO Oussama</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</si>
  <si>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</si>
  <si>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</si>
  <si>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</si>
  <si>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</si>
  <si>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</si>
  <si>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</si>
  <si>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</si>
  <si>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</si>
  <si>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</si>
  <si>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</si>
  <si>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</si>
  <si>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</si>
  <si>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</si>
  <si>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</si>
  <si>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</si>
  <si>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</si>
  <si>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</si>
  <si>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</si>
  <si>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</si>
  <si>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</si>
  <si>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</si>
  <si>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</si>
  <si>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</si>
  <si>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</si>
  <si>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</si>
  <si>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</si>
  <si>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</si>
  <si>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</si>
  <si>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</si>
  <si>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</si>
  <si>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</si>
  <si>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</si>
  <si>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</si>
  <si>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</si>
  <si>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</si>
  <si>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</si>
  <si>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</si>
  <si>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</si>
  <si>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</si>
  <si>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</si>
  <si>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</si>
  <si>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</si>
  <si>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</si>
  <si>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</si>
  <si>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</si>
  <si>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</si>
  <si>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</si>
  <si>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</si>
  <si>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</si>
  <si>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</si>
  <si>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</si>
  <si>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</si>
  <si>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</si>
  <si>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</si>
  <si>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</si>
  <si>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</si>
  <si>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</si>
  <si>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</si>
  <si>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</si>
  <si>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</si>
  <si>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</si>
  <si>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</si>
  <si>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</si>
  <si>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</si>
  <si>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</si>
  <si>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</si>
  <si>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</si>
  <si>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</si>
  <si>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</si>
  <si>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</si>
  <si>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</si>
  <si>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</si>
  <si>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</si>
  <si>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REP</t>
  </si>
  <si>
    <r>
      <t>Coller dans la colonne</t>
    </r>
    <r>
      <rPr>
        <sz val="22"/>
        <color rgb="FFFF0000"/>
        <rFont val="Times New Roman"/>
        <family val="1"/>
      </rPr>
      <t xml:space="preserve"> R</t>
    </r>
  </si>
  <si>
    <r>
      <rPr>
        <b/>
        <sz val="18"/>
        <rFont val="Times New Roman"/>
        <family val="1"/>
      </rPr>
      <t>Imprimer les pages</t>
    </r>
    <r>
      <rPr>
        <sz val="18"/>
        <color rgb="FFFF0000"/>
        <rFont val="Times New Roman"/>
        <family val="1"/>
      </rPr>
      <t xml:space="preserve"> </t>
    </r>
    <r>
      <rPr>
        <b/>
        <sz val="18"/>
        <rFont val="Times New Roman"/>
        <family val="1"/>
      </rPr>
      <t>de</t>
    </r>
    <r>
      <rPr>
        <sz val="18"/>
        <color rgb="FF000000"/>
        <rFont val="Times New Roman"/>
        <family val="1"/>
      </rPr>
      <t xml:space="preserve"> </t>
    </r>
    <r>
      <rPr>
        <b/>
        <sz val="26"/>
        <color rgb="FFFFFF00"/>
        <rFont val="Times New Roman"/>
        <family val="1"/>
      </rPr>
      <t>1</t>
    </r>
    <r>
      <rPr>
        <sz val="18"/>
        <color rgb="FF000000"/>
        <rFont val="Times New Roman"/>
        <family val="1"/>
      </rPr>
      <t xml:space="preserve"> </t>
    </r>
    <r>
      <rPr>
        <b/>
        <sz val="18"/>
        <rFont val="Times New Roman"/>
        <family val="1"/>
      </rPr>
      <t>a</t>
    </r>
    <r>
      <rPr>
        <sz val="18"/>
        <color rgb="FF000000"/>
        <rFont val="Times New Roman"/>
        <family val="1"/>
      </rPr>
      <t xml:space="preserve"> </t>
    </r>
  </si>
  <si>
    <t>Développement des champs gaziers de TFT II Contrat 
construction &amp; commissionning « réseau de collecte
 TFT sud offsite-raccordementde vingt-quatre
 (24) puits producteurs de gaz »</t>
  </si>
  <si>
    <t>21063-G0-PPL-RT-0134</t>
  </si>
  <si>
    <t>FICHE  TRONÇON  POUR LA MISE EN FOUILLE</t>
  </si>
  <si>
    <t>Ligne :</t>
  </si>
  <si>
    <r>
      <rPr>
        <sz val="14"/>
        <rFont val="Times New Roman"/>
        <family val="1"/>
      </rPr>
      <t xml:space="preserve">Fiche Tronçon </t>
    </r>
    <r>
      <rPr>
        <b/>
        <sz val="14"/>
        <rFont val="Times New Roman"/>
        <family val="1"/>
      </rPr>
      <t>N° :</t>
    </r>
    <r>
      <rPr>
        <sz val="14"/>
        <rFont val="Times New Roman"/>
        <family val="1"/>
      </rPr>
      <t xml:space="preserve">    </t>
    </r>
  </si>
  <si>
    <t>Nombre de joints du tronçon :</t>
  </si>
  <si>
    <t xml:space="preserve"> Page  :</t>
  </si>
  <si>
    <t xml:space="preserve">Longueur  </t>
  </si>
  <si>
    <t>SOUDURE</t>
  </si>
  <si>
    <t>RT</t>
  </si>
  <si>
    <r>
      <rPr>
        <sz val="12"/>
        <rFont val="Times New Roman"/>
        <family val="1"/>
      </rPr>
      <t>Remarques</t>
    </r>
  </si>
  <si>
    <t>N°  joint</t>
  </si>
  <si>
    <r>
      <rPr>
        <sz val="12"/>
        <rFont val="Arial MT"/>
        <family val="2"/>
      </rPr>
      <t>PK</t>
    </r>
  </si>
  <si>
    <t xml:space="preserve">ø  </t>
  </si>
  <si>
    <t>Ep                mm</t>
  </si>
  <si>
    <r>
      <t xml:space="preserve"> Pipe                  -</t>
    </r>
    <r>
      <rPr>
        <b/>
        <sz val="12"/>
        <rFont val="Times New Roman"/>
        <family val="1"/>
      </rPr>
      <t>I-</t>
    </r>
  </si>
  <si>
    <r>
      <t>N-Coulée                                    -</t>
    </r>
    <r>
      <rPr>
        <b/>
        <sz val="12"/>
        <rFont val="Times New Roman"/>
        <family val="1"/>
      </rPr>
      <t>I-</t>
    </r>
  </si>
  <si>
    <r>
      <t>Longueur                      -</t>
    </r>
    <r>
      <rPr>
        <b/>
        <sz val="11"/>
        <rFont val="Times New Roman"/>
        <family val="1"/>
      </rPr>
      <t>I-</t>
    </r>
  </si>
  <si>
    <r>
      <t xml:space="preserve"> Pipe                    -</t>
    </r>
    <r>
      <rPr>
        <b/>
        <sz val="12"/>
        <rFont val="Times New Roman"/>
        <family val="1"/>
      </rPr>
      <t>II</t>
    </r>
    <r>
      <rPr>
        <sz val="12"/>
        <rFont val="Times New Roman"/>
        <family val="1"/>
      </rPr>
      <t>-</t>
    </r>
  </si>
  <si>
    <r>
      <t>N-Coulée                                    -</t>
    </r>
    <r>
      <rPr>
        <b/>
        <sz val="12"/>
        <rFont val="Times New Roman"/>
        <family val="1"/>
      </rPr>
      <t>II-</t>
    </r>
  </si>
  <si>
    <r>
      <t>Longueur                      -</t>
    </r>
    <r>
      <rPr>
        <b/>
        <sz val="11"/>
        <rFont val="Times New Roman"/>
        <family val="1"/>
      </rPr>
      <t>II-</t>
    </r>
  </si>
  <si>
    <t>N° PV/ACC</t>
  </si>
  <si>
    <t>CA (Autorités contractantes)</t>
  </si>
  <si>
    <t>Nom :</t>
  </si>
  <si>
    <t>Signature :</t>
  </si>
  <si>
    <t xml:space="preserve">A </t>
  </si>
  <si>
    <r>
      <t>Longueur                      -</t>
    </r>
    <r>
      <rPr>
        <b/>
        <sz val="10"/>
        <rFont val="Times New Roman"/>
        <family val="1"/>
      </rPr>
      <t>II-</t>
    </r>
  </si>
  <si>
    <t>0962</t>
  </si>
  <si>
    <t>Date :01/05/2024</t>
  </si>
  <si>
    <t>Ø</t>
  </si>
  <si>
    <t>SOUDAGE</t>
  </si>
  <si>
    <t>RT1</t>
  </si>
  <si>
    <t>RT2</t>
  </si>
  <si>
    <t>LIGNES</t>
  </si>
  <si>
    <t>NOMBRE JOINTS                     
 ESTIME</t>
  </si>
  <si>
    <t xml:space="preserve">NOMBRE JOINTS     
 SOUDEES </t>
  </si>
  <si>
    <t>RESTE A          
    SOUDEE</t>
  </si>
  <si>
    <t>%  SOUDAGE(")</t>
  </si>
  <si>
    <t>INST 100%  
 RADIOGRAPHIE</t>
  </si>
  <si>
    <t xml:space="preserve"> JOINTS
 RADIOGRAPHIE</t>
  </si>
  <si>
    <t>ACCEPTEE</t>
  </si>
  <si>
    <t>A REPARER</t>
  </si>
  <si>
    <t>ACOUPER</t>
  </si>
  <si>
    <t xml:space="preserve"> % REP </t>
  </si>
  <si>
    <t>REP INST RT</t>
  </si>
  <si>
    <t>INST REP</t>
  </si>
  <si>
    <t>La Longueur 
en ML</t>
  </si>
  <si>
    <t>NOMBRE JOINTS 
ESTIME (13 ML)</t>
  </si>
  <si>
    <t>6"</t>
  </si>
  <si>
    <t>AGHER AHMED</t>
  </si>
  <si>
    <t xml:space="preserve"> DU  </t>
  </si>
  <si>
    <t>AU</t>
  </si>
  <si>
    <t>PROJET :Développement des champs gaziers de TFT II Contrat construction 
&amp;commissionning « réseau de collecteTFT sud offsite-raccordement
 de vingt-quatre (24) puits producteurs de gaz »</t>
  </si>
  <si>
    <t>JOUR</t>
  </si>
  <si>
    <t>RAPPORT HEBDOMADAIRE PIPeline</t>
  </si>
  <si>
    <r>
      <t>DES TRAVAUX DE SOUDAGE ET RADIOGRAPHIE -PIPING-tft-C3</t>
    </r>
    <r>
      <rPr>
        <b/>
        <sz val="36"/>
        <color theme="1"/>
        <rFont val="Calibri Light"/>
        <family val="1"/>
        <scheme val="major"/>
      </rPr>
      <t xml:space="preserve"> -</t>
    </r>
  </si>
  <si>
    <t>TNK</t>
  </si>
  <si>
    <t>NOMBRE                JOINTS                 SOUDER</t>
  </si>
  <si>
    <t>NOMBRE            JOINTS                    RADIOGRAPHIE</t>
  </si>
  <si>
    <t>ACCEPTE  RT1</t>
  </si>
  <si>
    <t>ACCEPTE  RT2</t>
  </si>
  <si>
    <t xml:space="preserve"> % REP sur joints Radiographiés </t>
  </si>
  <si>
    <t>ACC</t>
  </si>
  <si>
    <r>
      <t>Coller dans la colonne</t>
    </r>
    <r>
      <rPr>
        <sz val="20"/>
        <color rgb="FFFF0000"/>
        <rFont val="Times New Roman"/>
        <family val="1"/>
      </rPr>
      <t xml:space="preserve"> AA</t>
    </r>
  </si>
  <si>
    <r>
      <rPr>
        <b/>
        <sz val="20"/>
        <rFont val="Times New Roman"/>
        <family val="1"/>
      </rPr>
      <t>Imprimer les pages</t>
    </r>
    <r>
      <rPr>
        <sz val="20"/>
        <color rgb="FFFF0000"/>
        <rFont val="Times New Roman"/>
        <family val="1"/>
      </rPr>
      <t xml:space="preserve"> </t>
    </r>
    <r>
      <rPr>
        <b/>
        <sz val="20"/>
        <rFont val="Times New Roman"/>
        <family val="1"/>
      </rPr>
      <t>de</t>
    </r>
    <r>
      <rPr>
        <sz val="20"/>
        <color rgb="FF000000"/>
        <rFont val="Times New Roman"/>
        <family val="1"/>
      </rPr>
      <t xml:space="preserve"> </t>
    </r>
    <r>
      <rPr>
        <b/>
        <sz val="20"/>
        <color rgb="FFFFFF00"/>
        <rFont val="Times New Roman"/>
        <family val="1"/>
      </rPr>
      <t>1</t>
    </r>
    <r>
      <rPr>
        <sz val="20"/>
        <color rgb="FF000000"/>
        <rFont val="Times New Roman"/>
        <family val="1"/>
      </rPr>
      <t xml:space="preserve"> </t>
    </r>
    <r>
      <rPr>
        <b/>
        <sz val="20"/>
        <rFont val="Times New Roman"/>
        <family val="1"/>
      </rPr>
      <t>a</t>
    </r>
    <r>
      <rPr>
        <sz val="20"/>
        <color rgb="FF000000"/>
        <rFont val="Times New Roman"/>
        <family val="1"/>
      </rPr>
      <t xml:space="preserve"> </t>
    </r>
  </si>
  <si>
    <t>21063-G0-PPL-RT-0133</t>
  </si>
  <si>
    <t>Carnet de soudure</t>
  </si>
  <si>
    <t>Ligne / ouvrage  :</t>
  </si>
  <si>
    <t>Longueur TOTAL :</t>
  </si>
  <si>
    <t>ZONE  A :</t>
  </si>
  <si>
    <t>ML</t>
  </si>
  <si>
    <t>ZONE  D :</t>
  </si>
  <si>
    <t>Page :</t>
  </si>
  <si>
    <t xml:space="preserve">Identification de soudure </t>
  </si>
  <si>
    <t>Repère soudeurs</t>
  </si>
  <si>
    <t>Nuance   :</t>
  </si>
  <si>
    <t>Fiche                     Tronçon Nº</t>
  </si>
  <si>
    <t>N Coulée-1</t>
  </si>
  <si>
    <t>Longueur-1</t>
  </si>
  <si>
    <t>VT-01                   Repport n°</t>
  </si>
  <si>
    <t>RT-01                  Repport n°</t>
  </si>
  <si>
    <t>VT-02                  Repport n°</t>
  </si>
  <si>
    <t>RT-02               Repport n°</t>
  </si>
  <si>
    <t>RT FINAL         Repport n°</t>
  </si>
  <si>
    <t>Remarques</t>
  </si>
  <si>
    <r>
      <rPr>
        <sz val="11"/>
        <rFont val="Arial MT"/>
        <family val="2"/>
      </rPr>
      <t>Nom :</t>
    </r>
  </si>
  <si>
    <r>
      <rPr>
        <sz val="11"/>
        <rFont val="Arial MT"/>
        <family val="2"/>
      </rPr>
      <t>Date :</t>
    </r>
  </si>
  <si>
    <r>
      <rPr>
        <sz val="11"/>
        <rFont val="Arial MT"/>
        <family val="2"/>
      </rPr>
      <t>Signature :</t>
    </r>
  </si>
  <si>
    <t>VT FINAL                Repport n°</t>
  </si>
  <si>
    <t>VT-01                Repport n°</t>
  </si>
  <si>
    <t>RT-01          Repport n°</t>
  </si>
  <si>
    <t>VT-02                Repport n°</t>
  </si>
  <si>
    <t>RT-02          Repport n°</t>
  </si>
  <si>
    <r>
      <t xml:space="preserve">SITUATION TOTAL -PIPELINE -C3-  " DES TRAVAUX DE </t>
    </r>
    <r>
      <rPr>
        <b/>
        <sz val="44"/>
        <color rgb="FFFF0000"/>
        <rFont val="Calibri"/>
        <family val="2"/>
        <scheme val="minor"/>
      </rPr>
      <t>SOUDAGE</t>
    </r>
    <r>
      <rPr>
        <b/>
        <sz val="44"/>
        <color theme="1"/>
        <rFont val="Calibri"/>
        <family val="2"/>
        <scheme val="minor"/>
      </rPr>
      <t xml:space="preserve"> ET </t>
    </r>
    <r>
      <rPr>
        <b/>
        <sz val="44"/>
        <color rgb="FF66CCFF"/>
        <rFont val="Calibri"/>
        <family val="2"/>
        <scheme val="minor"/>
      </rPr>
      <t>RADIOGRAPHIE</t>
    </r>
    <r>
      <rPr>
        <b/>
        <sz val="44"/>
        <color theme="1"/>
        <rFont val="Calibri"/>
        <family val="2"/>
        <scheme val="minor"/>
      </rPr>
      <t xml:space="preserve"> "</t>
    </r>
  </si>
  <si>
    <r>
      <rPr>
        <b/>
        <sz val="28"/>
        <color rgb="FFFF0000"/>
        <rFont val="Calibri"/>
        <family val="2"/>
        <scheme val="minor"/>
      </rPr>
      <t>%</t>
    </r>
    <r>
      <rPr>
        <b/>
        <sz val="24"/>
        <color rgb="FFFF0000"/>
        <rFont val="Calibri"/>
        <family val="2"/>
        <scheme val="minor"/>
      </rPr>
      <t xml:space="preserve"> </t>
    </r>
    <r>
      <rPr>
        <b/>
        <sz val="23"/>
        <color theme="1"/>
        <rFont val="Calibri"/>
        <family val="2"/>
        <scheme val="minor"/>
      </rPr>
      <t>JOINTS
 RADIOGRAPHIE</t>
    </r>
  </si>
  <si>
    <t>ISB-302z  
vers 
MFD-ISB-</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</si>
  <si>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</si>
  <si>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</si>
  <si>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</si>
  <si>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</si>
  <si>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</si>
  <si>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</si>
  <si>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</si>
  <si>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</si>
  <si>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</si>
  <si>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</si>
  <si>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</si>
  <si>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</si>
  <si>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</si>
  <si>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</si>
  <si>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</si>
  <si>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</si>
  <si>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</si>
  <si>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</si>
  <si>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</si>
  <si>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</si>
  <si>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</si>
  <si>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</si>
  <si>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</si>
  <si>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</si>
  <si>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</si>
  <si>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</si>
  <si>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</si>
  <si>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</si>
  <si>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</si>
  <si>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</si>
  <si>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</si>
  <si>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</si>
  <si>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</si>
  <si>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</si>
  <si>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</si>
  <si>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</si>
  <si>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</si>
  <si>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</si>
  <si>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</si>
  <si>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</si>
  <si>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</si>
  <si>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</si>
  <si>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</si>
  <si>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</si>
  <si>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</si>
  <si>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</si>
  <si>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</si>
  <si>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</si>
  <si>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</si>
  <si>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</si>
  <si>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</si>
  <si>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</si>
  <si>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</si>
  <si>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</si>
  <si>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</si>
  <si>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</si>
  <si>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</si>
  <si>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</si>
  <si>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</si>
  <si>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</si>
  <si>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</si>
  <si>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</si>
  <si>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</si>
  <si>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</si>
  <si>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</si>
  <si>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</si>
  <si>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</si>
  <si>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</si>
  <si>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</si>
  <si>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</si>
  <si>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</si>
  <si>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</si>
  <si>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</si>
  <si>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</si>
  <si>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</si>
  <si>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</si>
  <si>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</si>
  <si>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</si>
  <si>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</si>
  <si>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</si>
  <si>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</si>
  <si>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</si>
  <si>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</si>
  <si>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</si>
  <si>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</si>
  <si>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</si>
  <si>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</si>
  <si>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</si>
  <si>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</si>
  <si>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</si>
  <si>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</si>
  <si>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</si>
  <si>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</si>
  <si>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</si>
  <si>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</si>
  <si>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</si>
  <si>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</si>
  <si>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</si>
  <si>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</si>
  <si>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</si>
  <si>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</si>
  <si>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</si>
  <si>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</si>
  <si>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</si>
  <si>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</si>
  <si>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</si>
  <si>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</si>
  <si>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</si>
  <si>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</si>
  <si>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</si>
  <si>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</si>
  <si>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</si>
  <si>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</si>
  <si>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</si>
  <si>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</si>
  <si>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</si>
  <si>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</si>
  <si>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</si>
  <si>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</si>
  <si>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</si>
  <si>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</si>
  <si>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</si>
  <si>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</si>
  <si>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</si>
  <si>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</si>
  <si>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</si>
  <si>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</si>
  <si>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</si>
  <si>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</si>
  <si>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</si>
  <si>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</si>
  <si>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</si>
  <si>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</si>
  <si>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</si>
  <si>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</si>
  <si>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</si>
  <si>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</si>
  <si>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</si>
  <si>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</si>
  <si>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</si>
  <si>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</si>
  <si>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</si>
  <si>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</si>
  <si>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</si>
  <si>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</si>
  <si>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</si>
  <si>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</si>
  <si>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</si>
  <si>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</si>
  <si>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</si>
  <si>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</si>
  <si>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</si>
  <si>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</si>
  <si>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</si>
  <si>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</si>
  <si>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</si>
  <si>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</si>
  <si>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</si>
  <si>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</si>
  <si>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</si>
  <si>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</si>
  <si>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</si>
  <si>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</si>
  <si>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</si>
  <si>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</si>
  <si>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</si>
  <si>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</si>
  <si>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</si>
  <si>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</si>
  <si>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</si>
  <si>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</si>
  <si>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</si>
  <si>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</si>
  <si>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</si>
  <si>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</si>
  <si>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</si>
  <si>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</si>
  <si>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</si>
  <si>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</si>
  <si>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</si>
  <si>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</si>
  <si>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</si>
  <si>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</si>
  <si>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</si>
  <si>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</si>
  <si>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</si>
  <si>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</si>
  <si>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</si>
  <si>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</si>
  <si>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</si>
  <si>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</si>
  <si>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</si>
  <si>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</si>
  <si>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</si>
  <si>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</si>
  <si>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</si>
  <si>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</si>
  <si>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</si>
  <si>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</si>
  <si>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</si>
  <si>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</si>
  <si>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</si>
  <si>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</si>
  <si>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</si>
  <si>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</si>
  <si>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</si>
  <si>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</si>
  <si>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</si>
  <si>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</si>
  <si>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</si>
  <si>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</si>
  <si>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</si>
  <si>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</si>
  <si>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</si>
  <si>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</si>
  <si>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</si>
  <si>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</si>
  <si>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</si>
  <si>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</si>
  <si>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</si>
  <si>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</si>
  <si>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</si>
  <si>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</si>
  <si>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</si>
  <si>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</si>
  <si>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</si>
  <si>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</si>
  <si>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</si>
  <si>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</si>
  <si>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</si>
  <si>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</si>
  <si>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</si>
  <si>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</si>
  <si>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</si>
  <si>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</si>
  <si>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</si>
  <si>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</si>
  <si>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</si>
  <si>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</si>
  <si>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</si>
  <si>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</si>
  <si>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</si>
  <si>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</si>
  <si>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</si>
  <si>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</si>
  <si>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</si>
  <si>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</si>
  <si>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</si>
  <si>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</si>
  <si>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</si>
  <si>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</si>
  <si>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</si>
  <si>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</si>
  <si>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</si>
  <si>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</si>
  <si>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</si>
  <si>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</si>
  <si>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</si>
  <si>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</si>
  <si>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</si>
  <si>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</si>
  <si>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</si>
  <si>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</si>
  <si>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</si>
  <si>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</si>
  <si>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</si>
  <si>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</si>
  <si>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</si>
  <si>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</si>
  <si>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</si>
  <si>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</si>
  <si>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</si>
  <si>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</si>
  <si>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</si>
  <si>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</si>
  <si>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</si>
  <si>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</si>
  <si>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</si>
  <si>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</si>
  <si>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</si>
  <si>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</si>
  <si>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</si>
  <si>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</si>
  <si>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</si>
  <si>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</si>
  <si>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</si>
  <si>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</si>
  <si>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</si>
  <si>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</si>
  <si>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</si>
  <si>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</si>
  <si>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</si>
  <si>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</si>
  <si>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</si>
  <si>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</si>
  <si>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</si>
  <si>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</si>
  <si>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</si>
  <si>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</si>
  <si>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</si>
  <si>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</si>
  <si>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</si>
  <si>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</si>
  <si>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</si>
  <si>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</si>
  <si>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</si>
  <si>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</si>
  <si>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</si>
  <si>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</si>
  <si>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</si>
  <si>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</si>
  <si>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</si>
  <si>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</si>
  <si>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</si>
  <si>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</si>
  <si>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</si>
  <si>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</si>
  <si>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</si>
  <si>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</si>
  <si>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</si>
  <si>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</si>
  <si>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</si>
  <si>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</si>
  <si>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</si>
  <si>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</si>
  <si>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</si>
  <si>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</si>
  <si>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</si>
  <si>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</si>
  <si>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</si>
  <si>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</si>
  <si>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</si>
  <si>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</si>
  <si>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</si>
  <si>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</si>
  <si>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</si>
  <si>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</si>
  <si>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</si>
  <si>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</si>
  <si>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</si>
  <si>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</si>
  <si>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</si>
  <si>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</si>
  <si>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</si>
  <si>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</si>
  <si>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</si>
  <si>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</si>
  <si>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</si>
  <si>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</si>
  <si>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</si>
  <si>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</si>
  <si>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</si>
  <si>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</si>
  <si>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</si>
  <si>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</si>
  <si>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</si>
  <si>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</si>
  <si>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</si>
  <si>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</si>
  <si>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</si>
  <si>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</si>
  <si>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</si>
  <si>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</si>
  <si>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</si>
  <si>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</si>
  <si>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</si>
  <si>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</si>
  <si>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</si>
  <si>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</si>
  <si>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</si>
  <si>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</si>
  <si>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</si>
  <si>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</si>
  <si>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</si>
  <si>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</si>
  <si>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</si>
  <si>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</si>
  <si>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</si>
  <si>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</si>
  <si>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</si>
  <si>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</si>
  <si>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</si>
  <si>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</si>
  <si>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</si>
  <si>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</si>
  <si>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</si>
  <si>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</si>
  <si>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</si>
  <si>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</si>
  <si>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</si>
  <si>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</si>
  <si>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</si>
  <si>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</si>
  <si>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</si>
  <si>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</si>
  <si>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</si>
  <si>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</si>
  <si>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</si>
  <si>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</si>
  <si>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</si>
  <si>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</si>
  <si>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</si>
  <si>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</si>
  <si>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</si>
  <si>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</si>
  <si>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</si>
  <si>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</si>
  <si>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</si>
  <si>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</si>
  <si>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</si>
  <si>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</si>
  <si>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</si>
  <si>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</si>
  <si>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</si>
  <si>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</si>
  <si>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</si>
  <si>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</si>
  <si>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</si>
  <si>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</si>
  <si>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</si>
  <si>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</si>
  <si>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</si>
  <si>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</si>
  <si>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</si>
  <si>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</si>
  <si>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</si>
  <si>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</si>
  <si>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</si>
  <si>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</si>
  <si>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</si>
  <si>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</si>
  <si>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</si>
  <si>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</si>
  <si>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</si>
  <si>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</si>
  <si>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</si>
  <si>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</si>
  <si>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</si>
  <si>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</si>
  <si>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</si>
  <si>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</si>
  <si>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</si>
  <si>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</si>
  <si>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</si>
  <si>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</si>
  <si>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</si>
  <si>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</si>
  <si>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</si>
  <si>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</si>
  <si>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</si>
  <si>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</si>
  <si>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</si>
  <si>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</si>
  <si>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</si>
  <si>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</si>
  <si>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</si>
  <si>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</si>
  <si>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</si>
  <si>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</si>
  <si>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</si>
  <si>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</si>
  <si>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</si>
  <si>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</si>
  <si>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</si>
  <si>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</si>
  <si>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</si>
  <si>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</si>
  <si>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</si>
  <si>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</si>
  <si>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</si>
  <si>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</si>
  <si>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</si>
  <si>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</si>
  <si>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</si>
  <si>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</si>
  <si>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</si>
  <si>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</si>
  <si>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</si>
  <si>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</si>
  <si>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</si>
  <si>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</si>
  <si>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</si>
  <si>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</si>
  <si>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</si>
  <si>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</si>
  <si>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</si>
  <si>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</si>
  <si>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</si>
  <si>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</si>
  <si>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</si>
  <si>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</si>
  <si>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</si>
  <si>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</si>
  <si>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</si>
  <si>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</si>
  <si>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</si>
  <si>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</si>
  <si>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</si>
  <si>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</si>
  <si>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</si>
  <si>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</si>
  <si>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</si>
  <si>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</si>
  <si>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</si>
  <si>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</si>
  <si>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</si>
  <si>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</si>
  <si>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</si>
  <si>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</si>
  <si>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</si>
  <si>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</si>
  <si>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</si>
  <si>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</si>
  <si>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</si>
  <si>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</si>
  <si>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</si>
  <si>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</si>
  <si>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</si>
  <si>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</si>
  <si>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</si>
  <si>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</si>
  <si>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</si>
  <si>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</si>
  <si>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</si>
  <si>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</si>
  <si>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</si>
  <si>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</si>
  <si>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</si>
  <si>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</si>
  <si>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</si>
  <si>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</si>
  <si>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</si>
  <si>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</si>
  <si>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</si>
  <si>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</si>
  <si>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</si>
  <si>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</si>
  <si>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</si>
  <si>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</si>
  <si>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</si>
  <si>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</si>
  <si>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</si>
  <si>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</si>
  <si>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</si>
  <si>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</si>
  <si>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</si>
  <si>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</si>
  <si>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</si>
  <si>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</si>
  <si>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</si>
  <si>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</si>
  <si>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</si>
  <si>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</si>
  <si>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</si>
  <si>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</si>
  <si>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</si>
  <si>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</si>
  <si>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</si>
  <si>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</si>
  <si>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</si>
  <si>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</si>
  <si>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</si>
  <si>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</si>
  <si>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</si>
  <si>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</si>
  <si>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</si>
  <si>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</si>
  <si>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</si>
  <si>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</si>
  <si>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</si>
  <si>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</si>
  <si>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</si>
  <si>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</si>
  <si>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</si>
  <si>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</si>
  <si>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</si>
  <si>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</si>
  <si>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</si>
  <si>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</si>
  <si>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</si>
  <si>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</si>
  <si>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</si>
  <si>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</si>
  <si>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</si>
  <si>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</si>
  <si>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</si>
  <si>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</si>
  <si>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</si>
  <si>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</si>
  <si>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</si>
  <si>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</si>
  <si>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</si>
  <si>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</si>
  <si>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</si>
  <si>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</si>
  <si>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</si>
  <si>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</si>
  <si>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</si>
  <si>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</si>
  <si>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</si>
  <si>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</si>
  <si>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</si>
  <si>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</si>
  <si>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</si>
  <si>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</si>
  <si>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</si>
  <si>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</si>
  <si>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</si>
  <si>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</si>
  <si>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</si>
  <si>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</si>
  <si>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</si>
  <si>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</si>
  <si>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</si>
  <si>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</si>
  <si>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</si>
  <si>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</si>
  <si>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</si>
  <si>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</si>
  <si>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</si>
  <si>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</si>
  <si>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</si>
  <si>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</si>
  <si>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</si>
  <si>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</si>
  <si>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</si>
  <si>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</si>
  <si>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</si>
  <si>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</si>
  <si>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</si>
  <si>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</si>
  <si>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</si>
  <si>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</si>
  <si>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</si>
  <si>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</si>
  <si>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</si>
  <si>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</si>
  <si>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</si>
  <si>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</si>
  <si>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</si>
  <si>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</si>
  <si>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</si>
  <si>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</si>
  <si>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</si>
  <si>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</si>
  <si>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</si>
  <si>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</si>
  <si>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</si>
  <si>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</si>
  <si>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</si>
  <si>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</si>
  <si>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</si>
  <si>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</si>
  <si>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</si>
  <si>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</si>
  <si>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</si>
  <si>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</si>
  <si>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</si>
  <si>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</si>
  <si>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</si>
  <si>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</si>
  <si>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</si>
  <si>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</si>
  <si>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</si>
  <si>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</si>
  <si>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</si>
  <si>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</si>
  <si>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</si>
  <si>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</si>
  <si>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</si>
  <si>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</si>
  <si>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</si>
  <si>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</si>
  <si>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</si>
  <si>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</si>
  <si>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</si>
  <si>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</si>
  <si>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</si>
  <si>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</si>
  <si>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</si>
  <si>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</si>
  <si>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</si>
  <si>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</si>
  <si>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</si>
  <si>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</si>
  <si>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</si>
  <si>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</si>
  <si>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</si>
  <si>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</si>
  <si>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</si>
  <si>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</si>
  <si>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</si>
  <si>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</si>
  <si>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</si>
  <si>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</si>
  <si>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</si>
  <si>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</si>
  <si>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</si>
  <si>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</si>
  <si>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</si>
  <si>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</si>
  <si>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</si>
  <si>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</si>
  <si>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</si>
  <si>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</si>
  <si>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</si>
  <si>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</si>
  <si>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</si>
  <si>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</si>
  <si>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</si>
  <si>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</si>
  <si>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</si>
  <si>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</si>
  <si>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</si>
  <si>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</si>
  <si>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</si>
  <si>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</si>
  <si>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</si>
  <si>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</si>
  <si>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</si>
  <si>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</si>
  <si>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</si>
  <si>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</si>
  <si>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</si>
  <si>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</si>
  <si>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</si>
  <si>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</si>
  <si>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</si>
  <si>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</si>
  <si>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</si>
  <si>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</si>
  <si>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</si>
  <si>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</si>
  <si>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</si>
  <si>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</si>
  <si>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</si>
  <si>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</si>
  <si>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</si>
  <si>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</si>
  <si>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</si>
  <si>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</si>
  <si>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</si>
  <si>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</si>
  <si>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</si>
  <si>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</si>
  <si>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</si>
  <si>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</si>
  <si>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</si>
  <si>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</si>
  <si>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</si>
  <si>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</si>
  <si>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</si>
  <si>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</si>
  <si>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</si>
  <si>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</si>
  <si>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</si>
  <si>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</si>
  <si>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</si>
  <si>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</si>
  <si>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</si>
  <si>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</si>
  <si>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</si>
  <si>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</si>
  <si>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</si>
  <si>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</si>
  <si>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</si>
  <si>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</si>
  <si>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</si>
  <si>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</si>
  <si>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</si>
  <si>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</si>
  <si>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</si>
  <si>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</si>
  <si>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</si>
  <si>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</si>
  <si>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</si>
  <si>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</si>
  <si>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</si>
  <si>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</si>
  <si>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</si>
  <si>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</si>
  <si>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</si>
  <si>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</si>
  <si>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</si>
  <si>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</si>
  <si>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</si>
  <si>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</si>
  <si>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</si>
  <si>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</si>
  <si>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</si>
  <si>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</si>
  <si>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</si>
  <si>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</si>
  <si>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</si>
  <si>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</si>
  <si>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</si>
  <si>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</si>
  <si>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</si>
  <si>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</si>
  <si>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</si>
  <si>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</si>
  <si>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</si>
  <si>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</si>
  <si>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</si>
  <si>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</si>
  <si>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</si>
  <si>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</si>
  <si>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</si>
  <si>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</si>
  <si>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</si>
  <si>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</si>
  <si>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</si>
  <si>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</si>
  <si>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</si>
  <si>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</si>
  <si>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</si>
  <si>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</si>
  <si>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</si>
  <si>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</si>
  <si>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</si>
  <si>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</si>
  <si>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</si>
  <si>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</si>
  <si>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</si>
  <si>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</si>
  <si>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</si>
  <si>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</si>
  <si>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</si>
  <si>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</si>
  <si>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</si>
  <si>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</si>
  <si>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</si>
  <si>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</si>
  <si>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</si>
  <si>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</si>
  <si>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</si>
  <si>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</si>
  <si>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</si>
  <si>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</si>
  <si>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</si>
  <si>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</si>
  <si>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</si>
  <si>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</si>
  <si>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</si>
  <si>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</si>
  <si>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</si>
  <si>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</si>
  <si>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</si>
  <si>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</si>
  <si>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</si>
  <si>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</si>
  <si>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</si>
  <si>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</si>
  <si>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</si>
  <si>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</si>
  <si>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</si>
  <si>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</si>
  <si>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</si>
  <si>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</si>
  <si>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</si>
  <si>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</si>
  <si>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</si>
  <si>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</si>
  <si>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</si>
  <si>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</si>
  <si>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</si>
  <si>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</si>
  <si>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</si>
  <si>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</si>
  <si>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</si>
  <si>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</si>
  <si>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</si>
  <si>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</si>
  <si>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</si>
  <si>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</si>
  <si>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</si>
  <si>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</si>
  <si>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</si>
  <si>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</si>
  <si>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</si>
  <si>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</si>
  <si>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</si>
  <si>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</si>
  <si>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</si>
  <si>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</si>
  <si>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</si>
  <si>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</si>
  <si>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</si>
  <si>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</si>
  <si>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</si>
  <si>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</si>
  <si>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</si>
  <si>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</si>
  <si>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</si>
  <si>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</si>
  <si>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</si>
  <si>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</si>
  <si>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</si>
  <si>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</si>
  <si>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</si>
  <si>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</si>
  <si>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</si>
  <si>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</si>
  <si>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</si>
  <si>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</si>
  <si>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</si>
  <si>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</si>
  <si>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</si>
  <si>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</si>
  <si>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</si>
  <si>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</si>
  <si>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</si>
  <si>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</si>
  <si>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</si>
  <si>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</si>
  <si>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</si>
  <si>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</si>
  <si>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</si>
  <si>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</si>
  <si>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</si>
  <si>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</si>
  <si>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</si>
  <si>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</si>
  <si>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</si>
  <si>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</si>
  <si>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</si>
  <si>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</si>
  <si>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</si>
  <si>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</si>
  <si>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</si>
  <si>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</si>
  <si>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</si>
  <si>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</si>
  <si>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</si>
  <si>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</si>
  <si>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</si>
  <si>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</si>
  <si>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</si>
  <si>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</si>
  <si>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</si>
  <si>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</si>
  <si>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</si>
  <si>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</si>
  <si>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</si>
  <si>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</si>
  <si>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</si>
  <si>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</si>
  <si>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</si>
  <si>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</si>
  <si>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</si>
  <si>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</si>
  <si>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</si>
  <si>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</si>
  <si>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</si>
  <si>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</si>
  <si>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</si>
  <si>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</si>
  <si>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</si>
  <si>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</si>
  <si>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</si>
  <si>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</si>
  <si>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</si>
  <si>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</si>
  <si>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</si>
  <si>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</si>
  <si>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</si>
  <si>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</si>
  <si>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</si>
  <si>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</si>
  <si>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</si>
  <si>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</si>
  <si>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</si>
  <si>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</si>
  <si>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</si>
  <si>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</si>
  <si>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</si>
  <si>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</si>
  <si>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</si>
  <si>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</si>
  <si>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</si>
  <si>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</si>
  <si>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</si>
  <si>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</si>
  <si>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</si>
  <si>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</si>
  <si>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</si>
  <si>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</si>
  <si>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</si>
  <si>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</si>
  <si>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</si>
  <si>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</si>
  <si>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</si>
  <si>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</si>
  <si>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</si>
  <si>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</si>
  <si>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</si>
  <si>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</si>
  <si>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</si>
  <si>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</si>
  <si>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</si>
  <si>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</si>
  <si>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</si>
  <si>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</si>
  <si>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</si>
  <si>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</si>
  <si>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</si>
  <si>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</si>
  <si>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</si>
  <si>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JN°001</t>
  </si>
  <si>
    <t/>
  </si>
  <si>
    <t>JN°002</t>
  </si>
  <si>
    <t>JN°003</t>
  </si>
  <si>
    <t>JN°004</t>
  </si>
  <si>
    <t>JN°005</t>
  </si>
  <si>
    <t>JN°006</t>
  </si>
  <si>
    <t>JN°007</t>
  </si>
  <si>
    <t>JN°008</t>
  </si>
  <si>
    <t>JN°009</t>
  </si>
  <si>
    <t>JN°010</t>
  </si>
  <si>
    <t>JN°011</t>
  </si>
  <si>
    <t>JN°012</t>
  </si>
  <si>
    <t>JN°013</t>
  </si>
  <si>
    <t>JN°014</t>
  </si>
  <si>
    <t>JN°015</t>
  </si>
  <si>
    <t>JN°016</t>
  </si>
  <si>
    <t>JN°017</t>
  </si>
  <si>
    <t>JN°018</t>
  </si>
  <si>
    <t>JN°019</t>
  </si>
  <si>
    <t>JN°020</t>
  </si>
  <si>
    <t>JN°021</t>
  </si>
  <si>
    <t>JN°022</t>
  </si>
  <si>
    <t>JN°023</t>
  </si>
  <si>
    <t>JN°024</t>
  </si>
  <si>
    <t>JN°025</t>
  </si>
  <si>
    <t>JN°026</t>
  </si>
  <si>
    <t>JN°027</t>
  </si>
  <si>
    <t>JN°028</t>
  </si>
  <si>
    <t>JN°029</t>
  </si>
  <si>
    <t>JN°030</t>
  </si>
  <si>
    <t>JN°031</t>
  </si>
  <si>
    <t>JN°032</t>
  </si>
  <si>
    <t>JN°033</t>
  </si>
  <si>
    <t>JN°034</t>
  </si>
  <si>
    <t>JN°035</t>
  </si>
  <si>
    <t>JN°036</t>
  </si>
  <si>
    <t>JN°037</t>
  </si>
  <si>
    <t>JN°038</t>
  </si>
  <si>
    <t>JN°039</t>
  </si>
  <si>
    <t>JN°040</t>
  </si>
  <si>
    <t>JN°041</t>
  </si>
  <si>
    <t>JN°042</t>
  </si>
  <si>
    <t>JN°043</t>
  </si>
  <si>
    <t>JN°044</t>
  </si>
  <si>
    <t>JN°045</t>
  </si>
  <si>
    <t>JN°046</t>
  </si>
  <si>
    <t>JN°047</t>
  </si>
  <si>
    <t>JN°048</t>
  </si>
  <si>
    <t>JN°049</t>
  </si>
  <si>
    <t>JN°050</t>
  </si>
  <si>
    <t>JN°051</t>
  </si>
  <si>
    <t>JN°052</t>
  </si>
  <si>
    <t>JN°053</t>
  </si>
  <si>
    <t>JN°054</t>
  </si>
  <si>
    <t>JN°055</t>
  </si>
  <si>
    <t>JN°056</t>
  </si>
  <si>
    <t>JN°057</t>
  </si>
  <si>
    <t>JN°058</t>
  </si>
  <si>
    <t>JN°059</t>
  </si>
  <si>
    <t>JN°060</t>
  </si>
  <si>
    <t>JN°061</t>
  </si>
  <si>
    <t>JN°062</t>
  </si>
  <si>
    <t>JN°063</t>
  </si>
  <si>
    <t>JN°064</t>
  </si>
  <si>
    <t>JN°065</t>
  </si>
  <si>
    <t>JN°066</t>
  </si>
  <si>
    <t>JN°067</t>
  </si>
  <si>
    <t>JN°068</t>
  </si>
  <si>
    <t>JN°069</t>
  </si>
  <si>
    <t>JN°070</t>
  </si>
  <si>
    <t>JN°071</t>
  </si>
  <si>
    <t>JN°072</t>
  </si>
  <si>
    <t>JN°073</t>
  </si>
  <si>
    <t>JN°074</t>
  </si>
  <si>
    <t>JN°075</t>
  </si>
  <si>
    <t>JN°076</t>
  </si>
  <si>
    <t>JN°077</t>
  </si>
  <si>
    <t>JN°078</t>
  </si>
  <si>
    <t>JN°079</t>
  </si>
  <si>
    <t>JN°080</t>
  </si>
  <si>
    <t>JN°081</t>
  </si>
  <si>
    <t>JN°082</t>
  </si>
  <si>
    <t>JN°083</t>
  </si>
  <si>
    <t>JN°084</t>
  </si>
  <si>
    <t>JN°085</t>
  </si>
  <si>
    <t>JN°086</t>
  </si>
  <si>
    <t>JN°087</t>
  </si>
  <si>
    <t>JN°088</t>
  </si>
  <si>
    <t>JN°089</t>
  </si>
  <si>
    <t>JN°090</t>
  </si>
  <si>
    <t>JN°091</t>
  </si>
  <si>
    <t>JN°092</t>
  </si>
  <si>
    <t>JN°093</t>
  </si>
  <si>
    <t>JN°094</t>
  </si>
  <si>
    <t>JN°095</t>
  </si>
  <si>
    <t>JN°096</t>
  </si>
  <si>
    <t>JN°097</t>
  </si>
  <si>
    <t>JN°098</t>
  </si>
  <si>
    <t>JN°099</t>
  </si>
  <si>
    <t>JN°100</t>
  </si>
  <si>
    <t>JN°101</t>
  </si>
  <si>
    <t>JN°102</t>
  </si>
  <si>
    <t>JN°103</t>
  </si>
  <si>
    <t>JN°104</t>
  </si>
  <si>
    <t>JN°105</t>
  </si>
  <si>
    <t>JN°106</t>
  </si>
  <si>
    <t>JN°107</t>
  </si>
  <si>
    <t>JN°108</t>
  </si>
  <si>
    <t>JN°109</t>
  </si>
  <si>
    <t>JN°110</t>
  </si>
  <si>
    <t>JN°111</t>
  </si>
  <si>
    <t>JN°112</t>
  </si>
  <si>
    <t>JN°113</t>
  </si>
  <si>
    <t>JN°114</t>
  </si>
  <si>
    <t>JN°115</t>
  </si>
  <si>
    <t>JN°116</t>
  </si>
  <si>
    <t>JN°117</t>
  </si>
  <si>
    <t>JN°118</t>
  </si>
  <si>
    <t>JN°119</t>
  </si>
  <si>
    <t>JN°120</t>
  </si>
  <si>
    <t>JN°121</t>
  </si>
  <si>
    <t>JN°122</t>
  </si>
  <si>
    <t>JN°123</t>
  </si>
  <si>
    <t>JN°124</t>
  </si>
  <si>
    <t>JN°125</t>
  </si>
  <si>
    <t>JN°126</t>
  </si>
  <si>
    <t>JN°127</t>
  </si>
  <si>
    <t>JN°128</t>
  </si>
  <si>
    <t>JN°129</t>
  </si>
  <si>
    <t>JN°130</t>
  </si>
  <si>
    <t>JN°131</t>
  </si>
  <si>
    <t>JN°132</t>
  </si>
  <si>
    <t>JN°133</t>
  </si>
  <si>
    <t>JN°134</t>
  </si>
  <si>
    <t>JN°135</t>
  </si>
  <si>
    <t>JN°136</t>
  </si>
  <si>
    <t>JN°137</t>
  </si>
  <si>
    <t>JN°138</t>
  </si>
  <si>
    <t>JN°139</t>
  </si>
  <si>
    <t>JN°140</t>
  </si>
  <si>
    <t>JN°141</t>
  </si>
  <si>
    <t>JN°142</t>
  </si>
  <si>
    <t>JN°143</t>
  </si>
  <si>
    <t>JN°144</t>
  </si>
  <si>
    <t>JN°145</t>
  </si>
  <si>
    <t>JN°146</t>
  </si>
  <si>
    <t>JN°147</t>
  </si>
  <si>
    <t>JN°148</t>
  </si>
  <si>
    <t>JN°149</t>
  </si>
  <si>
    <t>JN°150</t>
  </si>
  <si>
    <t>JN°151</t>
  </si>
  <si>
    <t>JN°152</t>
  </si>
  <si>
    <t>JN°153</t>
  </si>
  <si>
    <t>JN°154</t>
  </si>
  <si>
    <t>JN°155</t>
  </si>
  <si>
    <t>JN°156</t>
  </si>
  <si>
    <t>JN°157</t>
  </si>
  <si>
    <t>JN°158</t>
  </si>
  <si>
    <t>JN°159</t>
  </si>
  <si>
    <t>JN°160</t>
  </si>
  <si>
    <t>JN°161</t>
  </si>
  <si>
    <t>JN°162</t>
  </si>
  <si>
    <t>JN°163</t>
  </si>
  <si>
    <t>JN°164</t>
  </si>
  <si>
    <t>JN°165</t>
  </si>
  <si>
    <t>JN°166</t>
  </si>
  <si>
    <t>JN°167</t>
  </si>
  <si>
    <t>JN°168</t>
  </si>
  <si>
    <t>JN°169</t>
  </si>
  <si>
    <t>JN°170</t>
  </si>
  <si>
    <t>JN°171</t>
  </si>
  <si>
    <t>JN°172</t>
  </si>
  <si>
    <t>JN°173</t>
  </si>
  <si>
    <t>JN°174</t>
  </si>
  <si>
    <t>JN°175</t>
  </si>
  <si>
    <t>JN°176</t>
  </si>
  <si>
    <t>JN°177</t>
  </si>
  <si>
    <t>JN°178</t>
  </si>
  <si>
    <t>JN°179</t>
  </si>
  <si>
    <t>JN°180</t>
  </si>
  <si>
    <t>JN°181</t>
  </si>
  <si>
    <t>JN°182</t>
  </si>
  <si>
    <t>JN°183</t>
  </si>
  <si>
    <t>JN°184</t>
  </si>
  <si>
    <t>JN°185</t>
  </si>
  <si>
    <t>JN°186</t>
  </si>
  <si>
    <t>JN°187</t>
  </si>
  <si>
    <t>JN°188</t>
  </si>
  <si>
    <t>JN°189</t>
  </si>
  <si>
    <t>JN°190</t>
  </si>
  <si>
    <t>JN°191</t>
  </si>
  <si>
    <t>JN°192</t>
  </si>
  <si>
    <t>JN°193</t>
  </si>
  <si>
    <t>JN°194</t>
  </si>
  <si>
    <t>JN°195</t>
  </si>
  <si>
    <t>JN°196</t>
  </si>
  <si>
    <t>JN°197</t>
  </si>
  <si>
    <t>JN°198</t>
  </si>
  <si>
    <t>JN°199</t>
  </si>
  <si>
    <t>JN°200</t>
  </si>
  <si>
    <t>JN°201</t>
  </si>
  <si>
    <t>JN°202</t>
  </si>
  <si>
    <t>JN°203</t>
  </si>
  <si>
    <t>JN°204</t>
  </si>
  <si>
    <t>JN°205</t>
  </si>
  <si>
    <t>JN°206</t>
  </si>
  <si>
    <t>JN°207</t>
  </si>
  <si>
    <t>JN°208</t>
  </si>
  <si>
    <t>JN°209</t>
  </si>
  <si>
    <t>JN°210</t>
  </si>
  <si>
    <t>JN°211</t>
  </si>
  <si>
    <t>JN°212</t>
  </si>
  <si>
    <t>JN°213</t>
  </si>
  <si>
    <t>JN°214</t>
  </si>
  <si>
    <t>JN°215</t>
  </si>
  <si>
    <t>JN°216</t>
  </si>
  <si>
    <t>JN°217</t>
  </si>
  <si>
    <t>JN°218</t>
  </si>
  <si>
    <t>JN°219</t>
  </si>
  <si>
    <t>JN°220</t>
  </si>
  <si>
    <t>JN°221</t>
  </si>
  <si>
    <t>JN°222</t>
  </si>
  <si>
    <t>JN°223</t>
  </si>
  <si>
    <t>JN°224</t>
  </si>
  <si>
    <t>JN°225</t>
  </si>
  <si>
    <t>JN°226</t>
  </si>
  <si>
    <t>JN°227</t>
  </si>
  <si>
    <t>JN°228</t>
  </si>
  <si>
    <t>JN°229</t>
  </si>
  <si>
    <t>JN°230</t>
  </si>
  <si>
    <t>JN°231</t>
  </si>
  <si>
    <t>JN°232</t>
  </si>
  <si>
    <t>JN°233</t>
  </si>
  <si>
    <t>JN°234</t>
  </si>
  <si>
    <t>JN°235</t>
  </si>
  <si>
    <t>JN°236</t>
  </si>
  <si>
    <t>JN°237</t>
  </si>
  <si>
    <t>JN°238</t>
  </si>
  <si>
    <t>JN°239</t>
  </si>
  <si>
    <t>JN°240</t>
  </si>
  <si>
    <t>JN°241</t>
  </si>
  <si>
    <t>JN°242</t>
  </si>
  <si>
    <t>JN°243</t>
  </si>
  <si>
    <t>JN°244</t>
  </si>
  <si>
    <t>JN°245</t>
  </si>
  <si>
    <t>JN°246</t>
  </si>
  <si>
    <t>JN°247</t>
  </si>
  <si>
    <t>JN°248</t>
  </si>
  <si>
    <t>JN°249</t>
  </si>
  <si>
    <t>JN°250</t>
  </si>
  <si>
    <t>JN°251</t>
  </si>
  <si>
    <t>JN°252</t>
  </si>
  <si>
    <t>JN°253</t>
  </si>
  <si>
    <t>JN°254</t>
  </si>
  <si>
    <t>JN°255</t>
  </si>
  <si>
    <t>JN°256</t>
  </si>
  <si>
    <t>JN°257</t>
  </si>
  <si>
    <t>JN°258</t>
  </si>
  <si>
    <t>JN°259</t>
  </si>
  <si>
    <t>JN°260</t>
  </si>
  <si>
    <t>JN°261</t>
  </si>
  <si>
    <t>JN°262</t>
  </si>
  <si>
    <t>JN°263</t>
  </si>
  <si>
    <t>JN°264</t>
  </si>
  <si>
    <t>JN°265</t>
  </si>
  <si>
    <t>JN°266</t>
  </si>
  <si>
    <t>JN°267</t>
  </si>
  <si>
    <t>JN°268</t>
  </si>
  <si>
    <t>JN°269</t>
  </si>
  <si>
    <t>JN°270</t>
  </si>
  <si>
    <t>JN°271</t>
  </si>
  <si>
    <t>JN°272</t>
  </si>
  <si>
    <t>JN°273</t>
  </si>
  <si>
    <t>JN°274</t>
  </si>
  <si>
    <t>JN°275</t>
  </si>
  <si>
    <t>JN°276</t>
  </si>
  <si>
    <t>JN°277</t>
  </si>
  <si>
    <t>JN°278</t>
  </si>
  <si>
    <t>JN°279</t>
  </si>
  <si>
    <t>JN°280</t>
  </si>
  <si>
    <t>JN°281</t>
  </si>
  <si>
    <t>JN°282</t>
  </si>
  <si>
    <t>JN°283</t>
  </si>
  <si>
    <t>JN°284</t>
  </si>
  <si>
    <t>JN°285</t>
  </si>
  <si>
    <t>JN°286</t>
  </si>
  <si>
    <t>JN°287</t>
  </si>
  <si>
    <t>JN°288</t>
  </si>
  <si>
    <t>JN°289</t>
  </si>
  <si>
    <t>JN°290</t>
  </si>
  <si>
    <t>JN°291</t>
  </si>
  <si>
    <t>JN°292</t>
  </si>
  <si>
    <t>JN°293</t>
  </si>
  <si>
    <t>JN°294</t>
  </si>
  <si>
    <t>JN°295</t>
  </si>
  <si>
    <t>JN°296</t>
  </si>
  <si>
    <t>JN°297</t>
  </si>
  <si>
    <t>JN°298</t>
  </si>
  <si>
    <t>JN°299</t>
  </si>
  <si>
    <t>JN°300</t>
  </si>
  <si>
    <t>JN°301</t>
  </si>
  <si>
    <t>JN°302</t>
  </si>
  <si>
    <t>JN°303</t>
  </si>
  <si>
    <t>JN°304</t>
  </si>
  <si>
    <t>JN°305</t>
  </si>
  <si>
    <t>JN°306</t>
  </si>
  <si>
    <t>JN°307</t>
  </si>
  <si>
    <t>JN°308</t>
  </si>
  <si>
    <t>JN°309</t>
  </si>
  <si>
    <t>JN°310</t>
  </si>
  <si>
    <t>JN°311</t>
  </si>
  <si>
    <t>JN°312</t>
  </si>
  <si>
    <t>JN°313</t>
  </si>
  <si>
    <t>JN°314</t>
  </si>
  <si>
    <t>JN°315</t>
  </si>
  <si>
    <t>JN°316</t>
  </si>
  <si>
    <t>JN°317</t>
  </si>
  <si>
    <t>JN°318</t>
  </si>
  <si>
    <t>JN°319</t>
  </si>
  <si>
    <t>JN°320</t>
  </si>
  <si>
    <t>JN°321</t>
  </si>
  <si>
    <t>JN°322</t>
  </si>
  <si>
    <t>JN°323</t>
  </si>
  <si>
    <t>JN°324</t>
  </si>
  <si>
    <t>JN°325</t>
  </si>
  <si>
    <t>JN°326</t>
  </si>
  <si>
    <t>JN°327</t>
  </si>
  <si>
    <t>JN°328</t>
  </si>
  <si>
    <t>JN°329</t>
  </si>
  <si>
    <t>JN°330</t>
  </si>
  <si>
    <t>JN°331</t>
  </si>
  <si>
    <t>JN°332</t>
  </si>
  <si>
    <t>JN°333</t>
  </si>
  <si>
    <t>JN°334</t>
  </si>
  <si>
    <t>JN°335</t>
  </si>
  <si>
    <t>JN°336</t>
  </si>
  <si>
    <t>JN°337</t>
  </si>
  <si>
    <t>JN°338</t>
  </si>
  <si>
    <t>JN°339</t>
  </si>
  <si>
    <t>JN°340</t>
  </si>
  <si>
    <t>JN°341</t>
  </si>
  <si>
    <t>JN°342</t>
  </si>
  <si>
    <t>JN°343</t>
  </si>
  <si>
    <t>JN°344</t>
  </si>
  <si>
    <t>JN°345</t>
  </si>
  <si>
    <t>JN°346</t>
  </si>
  <si>
    <t>JN°347</t>
  </si>
  <si>
    <t>JN°348</t>
  </si>
  <si>
    <t>JN°349</t>
  </si>
  <si>
    <t>JN°350</t>
  </si>
  <si>
    <t>JN°351</t>
  </si>
  <si>
    <t>JN°352</t>
  </si>
  <si>
    <t>JN°353</t>
  </si>
  <si>
    <t>JN°354</t>
  </si>
  <si>
    <t>JN°355</t>
  </si>
  <si>
    <t>JN°356</t>
  </si>
  <si>
    <t>JN°357</t>
  </si>
  <si>
    <t>JN°358</t>
  </si>
  <si>
    <t>JN°359</t>
  </si>
  <si>
    <t>JN°360</t>
  </si>
  <si>
    <t>JN°361</t>
  </si>
  <si>
    <t>JN°362</t>
  </si>
  <si>
    <t>JN°363</t>
  </si>
  <si>
    <t>JN°364</t>
  </si>
  <si>
    <t>JN°365</t>
  </si>
  <si>
    <t>JN°366</t>
  </si>
  <si>
    <t>JN°367</t>
  </si>
  <si>
    <t>JN°368</t>
  </si>
  <si>
    <t>JN°369</t>
  </si>
  <si>
    <t>JN°370</t>
  </si>
  <si>
    <t>JN°371</t>
  </si>
  <si>
    <t>JN°372</t>
  </si>
  <si>
    <t>JN°373</t>
  </si>
  <si>
    <t>JN°374</t>
  </si>
  <si>
    <t>JN°375</t>
  </si>
  <si>
    <t>JN°376</t>
  </si>
  <si>
    <t>JN°377</t>
  </si>
  <si>
    <t>JN°378</t>
  </si>
  <si>
    <t>JN°379</t>
  </si>
  <si>
    <t>JN°380</t>
  </si>
  <si>
    <t>JN°381</t>
  </si>
  <si>
    <t>JN°382</t>
  </si>
  <si>
    <t>JN°383</t>
  </si>
  <si>
    <t>JN°384</t>
  </si>
  <si>
    <t>JN°385</t>
  </si>
  <si>
    <t>JN°386</t>
  </si>
  <si>
    <t>JN°387</t>
  </si>
  <si>
    <t>JN°388</t>
  </si>
  <si>
    <t>JN°389</t>
  </si>
  <si>
    <t>JN°390</t>
  </si>
  <si>
    <t>JN°391</t>
  </si>
  <si>
    <t>JN°392</t>
  </si>
  <si>
    <t>JN°393</t>
  </si>
  <si>
    <t>JN°394</t>
  </si>
  <si>
    <t>JN°395</t>
  </si>
  <si>
    <t>JN°396</t>
  </si>
  <si>
    <t>JN°397</t>
  </si>
  <si>
    <t>JN°398</t>
  </si>
  <si>
    <t>JN°399</t>
  </si>
  <si>
    <t>JN°400</t>
  </si>
  <si>
    <t>JN°401</t>
  </si>
  <si>
    <t>JN°402</t>
  </si>
  <si>
    <t>JN°403</t>
  </si>
  <si>
    <t>JN°404</t>
  </si>
  <si>
    <t>JN°405</t>
  </si>
  <si>
    <t>JN°406</t>
  </si>
  <si>
    <t>JN°407</t>
  </si>
  <si>
    <t>JN°408</t>
  </si>
  <si>
    <t>JN°409</t>
  </si>
  <si>
    <t>JN°410</t>
  </si>
  <si>
    <t>JN°411</t>
  </si>
  <si>
    <t>JN°412</t>
  </si>
  <si>
    <t>JN°413</t>
  </si>
  <si>
    <t>JN°414</t>
  </si>
  <si>
    <t>JN°415</t>
  </si>
  <si>
    <t>JN°416</t>
  </si>
  <si>
    <t>JN°417</t>
  </si>
  <si>
    <t>JN°418</t>
  </si>
  <si>
    <t>JN°419</t>
  </si>
  <si>
    <t>JN°420</t>
  </si>
  <si>
    <t>JN°421</t>
  </si>
  <si>
    <t>JN°422</t>
  </si>
  <si>
    <t>JN°423</t>
  </si>
  <si>
    <t>JN°424</t>
  </si>
  <si>
    <t>JN°425</t>
  </si>
  <si>
    <t>JN°426</t>
  </si>
  <si>
    <t>JN°427</t>
  </si>
  <si>
    <t>JN°428</t>
  </si>
  <si>
    <t>JN°429</t>
  </si>
  <si>
    <t>JN°430</t>
  </si>
  <si>
    <t>JN°431</t>
  </si>
  <si>
    <t>JN°432</t>
  </si>
  <si>
    <t>JN°433</t>
  </si>
  <si>
    <t>JN°434</t>
  </si>
  <si>
    <t>JN°435</t>
  </si>
  <si>
    <t>JN°436</t>
  </si>
  <si>
    <t>JN°437</t>
  </si>
  <si>
    <t>JN°438</t>
  </si>
  <si>
    <t>JN°439</t>
  </si>
  <si>
    <t>JN°440</t>
  </si>
  <si>
    <t>JN°441</t>
  </si>
  <si>
    <t>JN°442</t>
  </si>
  <si>
    <t>JN°443</t>
  </si>
  <si>
    <t>JN°444</t>
  </si>
  <si>
    <t>JN°445</t>
  </si>
  <si>
    <t>JN°446</t>
  </si>
  <si>
    <t>JN°447</t>
  </si>
  <si>
    <t>JN°448</t>
  </si>
  <si>
    <t>JN°449</t>
  </si>
  <si>
    <t>JN°450</t>
  </si>
  <si>
    <t>JN°451</t>
  </si>
  <si>
    <t>JN°452</t>
  </si>
  <si>
    <t>JN°453</t>
  </si>
  <si>
    <t>JN°454</t>
  </si>
  <si>
    <t>JN°455</t>
  </si>
  <si>
    <t>JN°456</t>
  </si>
  <si>
    <t>JN°457</t>
  </si>
  <si>
    <t>JN°458</t>
  </si>
  <si>
    <t>JN°459</t>
  </si>
  <si>
    <t>JN°460</t>
  </si>
  <si>
    <t>JN°461</t>
  </si>
  <si>
    <t>JN°462</t>
  </si>
  <si>
    <t>JN°463</t>
  </si>
  <si>
    <t>JN°464</t>
  </si>
  <si>
    <t>JN°465</t>
  </si>
  <si>
    <t>JN°466</t>
  </si>
  <si>
    <t>JN°467</t>
  </si>
  <si>
    <t>JN°468</t>
  </si>
  <si>
    <t>JN°469</t>
  </si>
  <si>
    <t>JN°470</t>
  </si>
  <si>
    <t>JN°471</t>
  </si>
  <si>
    <t>JN°472</t>
  </si>
  <si>
    <t>JN°473</t>
  </si>
  <si>
    <t>JN°474</t>
  </si>
  <si>
    <t>JN°475</t>
  </si>
  <si>
    <t>JN°476</t>
  </si>
  <si>
    <t>JN°477</t>
  </si>
  <si>
    <t>JN°478</t>
  </si>
  <si>
    <t>JN°479</t>
  </si>
  <si>
    <t>JN°480</t>
  </si>
  <si>
    <t>JN°481</t>
  </si>
  <si>
    <t>JN°482</t>
  </si>
  <si>
    <t>JN°483</t>
  </si>
  <si>
    <t>JN°484</t>
  </si>
  <si>
    <t>JN°485</t>
  </si>
  <si>
    <t>JN°486</t>
  </si>
  <si>
    <t>JN°487</t>
  </si>
  <si>
    <t>JN°488</t>
  </si>
  <si>
    <t>JN°489</t>
  </si>
  <si>
    <t>JN°490</t>
  </si>
  <si>
    <t>JN°491</t>
  </si>
  <si>
    <t>JN°492</t>
  </si>
  <si>
    <t>JN°493</t>
  </si>
  <si>
    <t>JN°494</t>
  </si>
  <si>
    <t>JN°495</t>
  </si>
  <si>
    <t>JN°496</t>
  </si>
  <si>
    <t>JN°497</t>
  </si>
  <si>
    <t>JN°498</t>
  </si>
  <si>
    <t>JN°499</t>
  </si>
  <si>
    <t>JN°500</t>
  </si>
  <si>
    <t>JN°501</t>
  </si>
  <si>
    <t>JN°502</t>
  </si>
  <si>
    <t>JN°503</t>
  </si>
  <si>
    <t>JN°504</t>
  </si>
  <si>
    <t>JN°505</t>
  </si>
  <si>
    <t>JN°506</t>
  </si>
  <si>
    <t>JN°507</t>
  </si>
  <si>
    <t>JN°508</t>
  </si>
  <si>
    <t>JN°509</t>
  </si>
  <si>
    <t>JN°510</t>
  </si>
  <si>
    <t>JN°511</t>
  </si>
  <si>
    <t>JN°512</t>
  </si>
  <si>
    <t>JN°513</t>
  </si>
  <si>
    <t>JN°514</t>
  </si>
  <si>
    <t>JN°515</t>
  </si>
  <si>
    <t>JN°516</t>
  </si>
  <si>
    <t>JN°517</t>
  </si>
  <si>
    <t>JN°518</t>
  </si>
  <si>
    <t>JN°519</t>
  </si>
  <si>
    <t>JN°520</t>
  </si>
  <si>
    <t>JN°521</t>
  </si>
  <si>
    <t>JN°522</t>
  </si>
  <si>
    <t>JN°523</t>
  </si>
  <si>
    <t>JN°524</t>
  </si>
  <si>
    <t>JN°525</t>
  </si>
  <si>
    <t>JN°526</t>
  </si>
  <si>
    <t>JN°527</t>
  </si>
  <si>
    <t>JN°528</t>
  </si>
  <si>
    <t>JN°529</t>
  </si>
  <si>
    <t>JN°530</t>
  </si>
  <si>
    <t>JN°531</t>
  </si>
  <si>
    <t>JN°532</t>
  </si>
  <si>
    <t>JN°533</t>
  </si>
  <si>
    <t>JN°534</t>
  </si>
  <si>
    <t>JN°535</t>
  </si>
  <si>
    <t>JN°536</t>
  </si>
  <si>
    <t>JN°537</t>
  </si>
  <si>
    <t>JN°538</t>
  </si>
  <si>
    <t>JN°539</t>
  </si>
  <si>
    <t>JN°540</t>
  </si>
  <si>
    <t>JN°541</t>
  </si>
  <si>
    <t>JN°542</t>
  </si>
  <si>
    <t>JN°543</t>
  </si>
  <si>
    <t>JN°544</t>
  </si>
  <si>
    <t>JN°545</t>
  </si>
  <si>
    <t>JN°546</t>
  </si>
  <si>
    <t>JN°547</t>
  </si>
  <si>
    <t>JN°548</t>
  </si>
  <si>
    <t>JN°549</t>
  </si>
  <si>
    <t>JN°550</t>
  </si>
  <si>
    <t>JN°551</t>
  </si>
  <si>
    <t>JN°552</t>
  </si>
  <si>
    <t>JN°553</t>
  </si>
  <si>
    <t>JN°554</t>
  </si>
  <si>
    <t>JN°555</t>
  </si>
  <si>
    <t>JN°556</t>
  </si>
  <si>
    <t>JN°557</t>
  </si>
  <si>
    <t>JN°558</t>
  </si>
  <si>
    <t>JN°559</t>
  </si>
  <si>
    <t>JN°560</t>
  </si>
  <si>
    <t>JN°561</t>
  </si>
  <si>
    <t>JN°562</t>
  </si>
  <si>
    <t>JN°563</t>
  </si>
  <si>
    <t>JN°564</t>
  </si>
  <si>
    <t>JN°565</t>
  </si>
  <si>
    <t>JN°566</t>
  </si>
  <si>
    <t>JN°567</t>
  </si>
  <si>
    <t>JN°568</t>
  </si>
  <si>
    <t>JN°569</t>
  </si>
  <si>
    <t>JN°570</t>
  </si>
  <si>
    <t>JN°571</t>
  </si>
  <si>
    <t>JN°572</t>
  </si>
  <si>
    <t>JN°573</t>
  </si>
  <si>
    <t>JN°574</t>
  </si>
  <si>
    <t>JN°575</t>
  </si>
  <si>
    <t>JN°576</t>
  </si>
  <si>
    <t>JN°577</t>
  </si>
  <si>
    <t>JN°578</t>
  </si>
  <si>
    <t>JN°579</t>
  </si>
  <si>
    <t>JN°580</t>
  </si>
  <si>
    <t>JN°581</t>
  </si>
  <si>
    <t>JN°582</t>
  </si>
  <si>
    <t>JN°583</t>
  </si>
  <si>
    <t>JN°584</t>
  </si>
  <si>
    <t>JN°585</t>
  </si>
  <si>
    <t>JN°586</t>
  </si>
  <si>
    <t>JN°587</t>
  </si>
  <si>
    <t>JN°588</t>
  </si>
  <si>
    <t>JN°589</t>
  </si>
  <si>
    <t>JN°590</t>
  </si>
  <si>
    <t>JN°591</t>
  </si>
  <si>
    <t>JN°592</t>
  </si>
  <si>
    <t>JN°593</t>
  </si>
  <si>
    <t>JN°594</t>
  </si>
  <si>
    <t>JN°595</t>
  </si>
  <si>
    <t>JN°596</t>
  </si>
  <si>
    <t>JN°597</t>
  </si>
  <si>
    <t>JN°598</t>
  </si>
  <si>
    <t>JN°599</t>
  </si>
  <si>
    <t>JN°600</t>
  </si>
  <si>
    <t>JN°601</t>
  </si>
  <si>
    <t>JN°602</t>
  </si>
  <si>
    <t>JN°603</t>
  </si>
  <si>
    <t>JN°604</t>
  </si>
  <si>
    <t>JN°605</t>
  </si>
  <si>
    <t>JN°606</t>
  </si>
  <si>
    <t>JN°607</t>
  </si>
  <si>
    <t>JN°608</t>
  </si>
  <si>
    <t>JN°609</t>
  </si>
  <si>
    <t>JN°610</t>
  </si>
  <si>
    <t>JN°611</t>
  </si>
  <si>
    <t>JN°612</t>
  </si>
  <si>
    <t>JN°613</t>
  </si>
  <si>
    <t>JN°614</t>
  </si>
  <si>
    <t>JN°615</t>
  </si>
  <si>
    <t>JN°616</t>
  </si>
  <si>
    <t>JN°617</t>
  </si>
  <si>
    <t>JN°618</t>
  </si>
  <si>
    <t>JN°619</t>
  </si>
  <si>
    <t>JN°620</t>
  </si>
  <si>
    <t>JN°621</t>
  </si>
  <si>
    <t>JN°622</t>
  </si>
  <si>
    <t>JN°623</t>
  </si>
  <si>
    <t>JN°624</t>
  </si>
  <si>
    <t>JN°625</t>
  </si>
  <si>
    <t>JN°626</t>
  </si>
  <si>
    <t>JN°627</t>
  </si>
  <si>
    <t>JN°628</t>
  </si>
  <si>
    <t>JN°629</t>
  </si>
  <si>
    <t>JN°630</t>
  </si>
  <si>
    <t>JN°631</t>
  </si>
  <si>
    <t>JN°632</t>
  </si>
  <si>
    <t>JN°633</t>
  </si>
  <si>
    <t>JN°634</t>
  </si>
  <si>
    <t>JN°635</t>
  </si>
  <si>
    <t>JN°636</t>
  </si>
  <si>
    <t>JN°637</t>
  </si>
  <si>
    <t>JN°638</t>
  </si>
  <si>
    <t>JN°639</t>
  </si>
  <si>
    <t>JN°640</t>
  </si>
  <si>
    <t>JN°641</t>
  </si>
  <si>
    <t>JN°642</t>
  </si>
  <si>
    <t>JN°643</t>
  </si>
  <si>
    <t>JN°644</t>
  </si>
  <si>
    <t>JN°645</t>
  </si>
  <si>
    <t>JN°646</t>
  </si>
  <si>
    <t>JN°647</t>
  </si>
  <si>
    <t>JN°648</t>
  </si>
  <si>
    <t>JN°649</t>
  </si>
  <si>
    <t>JN°650</t>
  </si>
  <si>
    <t>JN°651</t>
  </si>
  <si>
    <t>JN°652</t>
  </si>
  <si>
    <t>JN°653</t>
  </si>
  <si>
    <t>JN°654</t>
  </si>
  <si>
    <t>JN°655</t>
  </si>
  <si>
    <t>JN°656</t>
  </si>
  <si>
    <t>JN°657</t>
  </si>
  <si>
    <t>JN°658</t>
  </si>
  <si>
    <t>JN°659</t>
  </si>
  <si>
    <t>JN°660</t>
  </si>
  <si>
    <t>JN°662</t>
  </si>
  <si>
    <t>JN°663</t>
  </si>
  <si>
    <t>JN°664</t>
  </si>
  <si>
    <t>JN°665</t>
  </si>
  <si>
    <t>JN°666</t>
  </si>
  <si>
    <t>JN°667</t>
  </si>
  <si>
    <t>JN°668</t>
  </si>
  <si>
    <t>JN°669</t>
  </si>
  <si>
    <t>JN°670</t>
  </si>
  <si>
    <t>JN°671</t>
  </si>
  <si>
    <t>JN°672</t>
  </si>
  <si>
    <t>JN°674</t>
  </si>
  <si>
    <t>JN°675</t>
  </si>
  <si>
    <t>JN°677</t>
  </si>
  <si>
    <t>JN°678</t>
  </si>
  <si>
    <t>JN°680</t>
  </si>
  <si>
    <t>JN°681</t>
  </si>
  <si>
    <t>JN°682</t>
  </si>
  <si>
    <t>JN°683</t>
  </si>
  <si>
    <t>JN°684</t>
  </si>
  <si>
    <t>JN°685</t>
  </si>
  <si>
    <t>JN°686</t>
  </si>
  <si>
    <t>JN°687</t>
  </si>
  <si>
    <t>JN°688</t>
  </si>
  <si>
    <t>JN°689</t>
  </si>
  <si>
    <t>JN°690</t>
  </si>
  <si>
    <t>JN°691</t>
  </si>
  <si>
    <t>JN°692</t>
  </si>
  <si>
    <t>JN°693</t>
  </si>
  <si>
    <t>JN°694</t>
  </si>
  <si>
    <t>JN°695</t>
  </si>
  <si>
    <t>JN°696</t>
  </si>
  <si>
    <t>JN°697</t>
  </si>
  <si>
    <t>JN°698</t>
  </si>
  <si>
    <t>JN°699</t>
  </si>
  <si>
    <t>JN°700</t>
  </si>
  <si>
    <t>JN°701</t>
  </si>
  <si>
    <t>JN°702</t>
  </si>
  <si>
    <t>JN°703</t>
  </si>
  <si>
    <t>JN°704</t>
  </si>
  <si>
    <t>JN°705</t>
  </si>
  <si>
    <t>JN°706</t>
  </si>
  <si>
    <t>JN°707</t>
  </si>
  <si>
    <t>JN°708</t>
  </si>
  <si>
    <t>JN°709</t>
  </si>
  <si>
    <t>JN°710</t>
  </si>
  <si>
    <t>JN°711</t>
  </si>
  <si>
    <t>JN°712</t>
  </si>
  <si>
    <t>JN°713</t>
  </si>
  <si>
    <t>JN°714</t>
  </si>
  <si>
    <t>JN°715</t>
  </si>
  <si>
    <t>JN°716</t>
  </si>
  <si>
    <t>JN°717</t>
  </si>
  <si>
    <t>JN°719</t>
  </si>
  <si>
    <t>JN°720</t>
  </si>
  <si>
    <t>JN°721</t>
  </si>
  <si>
    <t>JN°722</t>
  </si>
  <si>
    <t>JN°724</t>
  </si>
  <si>
    <t>JN°725</t>
  </si>
  <si>
    <t>JN°726</t>
  </si>
  <si>
    <t>JN°727</t>
  </si>
  <si>
    <t>JN°728</t>
  </si>
  <si>
    <t>JN°729</t>
  </si>
  <si>
    <t>JN°730</t>
  </si>
  <si>
    <t>JN°731</t>
  </si>
  <si>
    <t>JN°732</t>
  </si>
  <si>
    <t>JN°733</t>
  </si>
  <si>
    <t>JN°734</t>
  </si>
  <si>
    <t>JN°735</t>
  </si>
  <si>
    <t>JN°736</t>
  </si>
  <si>
    <t>JN°737</t>
  </si>
  <si>
    <t>JN°738</t>
  </si>
  <si>
    <t>JN°739</t>
  </si>
  <si>
    <t>JN°740</t>
  </si>
  <si>
    <t>JN°741</t>
  </si>
  <si>
    <t>JN°742</t>
  </si>
  <si>
    <t>JN°743</t>
  </si>
  <si>
    <t>JN°744</t>
  </si>
  <si>
    <t>JN°745</t>
  </si>
  <si>
    <t>JN°746</t>
  </si>
  <si>
    <t>JN°747</t>
  </si>
  <si>
    <t>JN°748</t>
  </si>
  <si>
    <t>JN°749</t>
  </si>
  <si>
    <t>JN°750</t>
  </si>
  <si>
    <t>JN°751</t>
  </si>
  <si>
    <t>JN°752</t>
  </si>
  <si>
    <t>JN°753</t>
  </si>
  <si>
    <t>JN°754</t>
  </si>
  <si>
    <t>JN°755</t>
  </si>
  <si>
    <t>JN°756</t>
  </si>
  <si>
    <t>JN°757</t>
  </si>
  <si>
    <t>JN°760</t>
  </si>
  <si>
    <t>JN°761</t>
  </si>
  <si>
    <t>JN°762</t>
  </si>
  <si>
    <t>JN°763</t>
  </si>
  <si>
    <t>JN°764</t>
  </si>
  <si>
    <t>JN°765</t>
  </si>
  <si>
    <t>JN°766</t>
  </si>
  <si>
    <t>JN°767</t>
  </si>
  <si>
    <t>JN°768</t>
  </si>
  <si>
    <t>JN°769</t>
  </si>
  <si>
    <t>JN°770</t>
  </si>
  <si>
    <t>JN°771</t>
  </si>
  <si>
    <t>JN°772</t>
  </si>
  <si>
    <t>JN°773</t>
  </si>
  <si>
    <t>JN°774</t>
  </si>
  <si>
    <t>JN°775</t>
  </si>
  <si>
    <t>JN°776</t>
  </si>
  <si>
    <t>JN°777</t>
  </si>
  <si>
    <t>JN°778</t>
  </si>
  <si>
    <t>JN°779</t>
  </si>
  <si>
    <t>JN°780</t>
  </si>
  <si>
    <t>JN°781</t>
  </si>
  <si>
    <t>JN°782</t>
  </si>
  <si>
    <t>JN°783</t>
  </si>
  <si>
    <t>JN°784</t>
  </si>
  <si>
    <t>JN°785</t>
  </si>
  <si>
    <t>JN°786</t>
  </si>
  <si>
    <t>JN°787</t>
  </si>
  <si>
    <t>JN°788</t>
  </si>
  <si>
    <t>JN°789</t>
  </si>
  <si>
    <t>JN°791</t>
  </si>
  <si>
    <t>JN°793</t>
  </si>
  <si>
    <t>JN°794</t>
  </si>
  <si>
    <t>JN°795</t>
  </si>
  <si>
    <t>JN°796</t>
  </si>
  <si>
    <t>JN°797</t>
  </si>
  <si>
    <t>JN°798</t>
  </si>
  <si>
    <t>JN°799</t>
  </si>
  <si>
    <t>JN°800</t>
  </si>
  <si>
    <t>JN°801</t>
  </si>
  <si>
    <t>JN°802</t>
  </si>
  <si>
    <t>JN°803</t>
  </si>
  <si>
    <t>JN°806</t>
  </si>
  <si>
    <t>JN°807</t>
  </si>
  <si>
    <t>JN°808</t>
  </si>
  <si>
    <t>JN°809</t>
  </si>
  <si>
    <t>JN°812</t>
  </si>
  <si>
    <t>JN°813</t>
  </si>
  <si>
    <t>JN°814</t>
  </si>
  <si>
    <t>JN°815</t>
  </si>
  <si>
    <t>JN°816</t>
  </si>
  <si>
    <t>JN°817</t>
  </si>
  <si>
    <t>JN°818</t>
  </si>
  <si>
    <t>JN°819</t>
  </si>
  <si>
    <t>JN°820</t>
  </si>
  <si>
    <t>JN°821</t>
  </si>
  <si>
    <t>JN°822</t>
  </si>
  <si>
    <t>JN°823</t>
  </si>
  <si>
    <t>JN°824</t>
  </si>
  <si>
    <t>JN°825</t>
  </si>
  <si>
    <t>JN°826</t>
  </si>
  <si>
    <t>JN°827</t>
  </si>
  <si>
    <t>JN°828</t>
  </si>
  <si>
    <t>JN°829</t>
  </si>
  <si>
    <t>JN°830</t>
  </si>
  <si>
    <t>JN°831</t>
  </si>
  <si>
    <t>JN°832</t>
  </si>
  <si>
    <t>JN°833</t>
  </si>
  <si>
    <t>JN°834</t>
  </si>
  <si>
    <t>JN°835</t>
  </si>
  <si>
    <t>JN°836</t>
  </si>
  <si>
    <t>JN°837</t>
  </si>
  <si>
    <t>JN°838</t>
  </si>
  <si>
    <t>JN°839</t>
  </si>
  <si>
    <t>JN°840</t>
  </si>
  <si>
    <t>JN°841</t>
  </si>
  <si>
    <t>JN°842</t>
  </si>
  <si>
    <t>JN°843</t>
  </si>
  <si>
    <t>JN°844</t>
  </si>
  <si>
    <t>JN°845</t>
  </si>
  <si>
    <t>JN°846</t>
  </si>
  <si>
    <t>JN°847</t>
  </si>
  <si>
    <t>JN°848</t>
  </si>
  <si>
    <t>JN°849</t>
  </si>
  <si>
    <t>JN°850</t>
  </si>
  <si>
    <t>JN°851</t>
  </si>
  <si>
    <t>JN°852</t>
  </si>
  <si>
    <t>JN°853</t>
  </si>
  <si>
    <t>JN°854</t>
  </si>
  <si>
    <t>JN°855</t>
  </si>
  <si>
    <t>JN°856</t>
  </si>
  <si>
    <t>JN°857</t>
  </si>
  <si>
    <t>JN°858</t>
  </si>
  <si>
    <t>JN°859</t>
  </si>
  <si>
    <t>JN°860</t>
  </si>
  <si>
    <t>JN°861</t>
  </si>
  <si>
    <t>JN°862</t>
  </si>
  <si>
    <t>JN°863</t>
  </si>
  <si>
    <t>JN°864</t>
  </si>
  <si>
    <t>JN°865</t>
  </si>
  <si>
    <t>JN°866</t>
  </si>
  <si>
    <t>JN°867</t>
  </si>
  <si>
    <t>JN°868</t>
  </si>
  <si>
    <t>JN°869</t>
  </si>
  <si>
    <t>JN°870</t>
  </si>
  <si>
    <t>JN°871</t>
  </si>
  <si>
    <t>JN°872</t>
  </si>
  <si>
    <t>JN°873</t>
  </si>
  <si>
    <t>JN°874</t>
  </si>
  <si>
    <t>JN°875</t>
  </si>
  <si>
    <t>JN°876</t>
  </si>
  <si>
    <t>JN°877</t>
  </si>
  <si>
    <t>JN°878</t>
  </si>
  <si>
    <t>JN°879</t>
  </si>
  <si>
    <t>JN°880</t>
  </si>
  <si>
    <t>JN°881</t>
  </si>
  <si>
    <t>JN°882</t>
  </si>
  <si>
    <t>JN°883</t>
  </si>
  <si>
    <t>JN°884</t>
  </si>
  <si>
    <t>JN°885</t>
  </si>
  <si>
    <t>JN°886</t>
  </si>
  <si>
    <t>JN°887</t>
  </si>
  <si>
    <t>JN°888</t>
  </si>
  <si>
    <t>JN°889</t>
  </si>
  <si>
    <t>JN°890</t>
  </si>
  <si>
    <t>JN°891</t>
  </si>
  <si>
    <t>JN°892</t>
  </si>
  <si>
    <t>JN°893</t>
  </si>
  <si>
    <t>JN°894</t>
  </si>
  <si>
    <t>JN°895</t>
  </si>
  <si>
    <t>JN°896</t>
  </si>
  <si>
    <t>JN°897</t>
  </si>
  <si>
    <t>JN°898</t>
  </si>
  <si>
    <t>JN°899</t>
  </si>
  <si>
    <t>JN°900</t>
  </si>
  <si>
    <t>JN°901</t>
  </si>
  <si>
    <t>JN°902</t>
  </si>
  <si>
    <t>JN°903</t>
  </si>
  <si>
    <t>JN°904</t>
  </si>
  <si>
    <t>JN°905</t>
  </si>
  <si>
    <t>JN°906</t>
  </si>
  <si>
    <t>JN°907</t>
  </si>
  <si>
    <t>JN°908</t>
  </si>
  <si>
    <t>JN°909</t>
  </si>
  <si>
    <t>JN°910</t>
  </si>
  <si>
    <t>JN°911</t>
  </si>
  <si>
    <t>JN°912</t>
  </si>
  <si>
    <t>JN°913</t>
  </si>
  <si>
    <t>JN°914</t>
  </si>
  <si>
    <t>JN°915</t>
  </si>
  <si>
    <t>JN°916</t>
  </si>
  <si>
    <t>JN°917</t>
  </si>
  <si>
    <t>JN°918</t>
  </si>
  <si>
    <t>JN°919</t>
  </si>
  <si>
    <t>JN°920</t>
  </si>
  <si>
    <t>JN°921</t>
  </si>
  <si>
    <t>JN°922</t>
  </si>
  <si>
    <t>JN°923</t>
  </si>
  <si>
    <t>JN°924</t>
  </si>
  <si>
    <t>JN°925</t>
  </si>
  <si>
    <t>JN°926</t>
  </si>
  <si>
    <t>JN°927</t>
  </si>
  <si>
    <t>JN°928</t>
  </si>
  <si>
    <t>JN°929</t>
  </si>
  <si>
    <t>JN°930</t>
  </si>
  <si>
    <t>JN°931</t>
  </si>
  <si>
    <t>JN°932</t>
  </si>
  <si>
    <t>JN°933</t>
  </si>
  <si>
    <t>JN°934</t>
  </si>
  <si>
    <t>JN°936</t>
  </si>
  <si>
    <t>JN°937</t>
  </si>
  <si>
    <t>JN°938</t>
  </si>
  <si>
    <t>JN°939</t>
  </si>
  <si>
    <t>JN°940</t>
  </si>
  <si>
    <t>JN°941</t>
  </si>
  <si>
    <t>JN°942</t>
  </si>
  <si>
    <t>JN°943</t>
  </si>
  <si>
    <t>JN°944</t>
  </si>
  <si>
    <t>JN°945</t>
  </si>
  <si>
    <t>JN°946</t>
  </si>
  <si>
    <t>JN°947</t>
  </si>
  <si>
    <t>JN°948</t>
  </si>
  <si>
    <t>JN°949</t>
  </si>
  <si>
    <t>JN°950</t>
  </si>
  <si>
    <t>JN°951</t>
  </si>
  <si>
    <t>JN°952</t>
  </si>
  <si>
    <t>JN°953</t>
  </si>
  <si>
    <t>JN°954</t>
  </si>
  <si>
    <t>JN°956</t>
  </si>
  <si>
    <t>JN°957</t>
  </si>
  <si>
    <t>JN°958</t>
  </si>
  <si>
    <t>JN°959</t>
  </si>
  <si>
    <t>JN°962</t>
  </si>
  <si>
    <t>JN°963</t>
  </si>
  <si>
    <t>JN°964</t>
  </si>
  <si>
    <t>JN°965</t>
  </si>
  <si>
    <t>JN°966</t>
  </si>
  <si>
    <t>JN°967</t>
  </si>
  <si>
    <t>JN°968</t>
  </si>
  <si>
    <t>JN°970</t>
  </si>
  <si>
    <t>JN°971</t>
  </si>
  <si>
    <t>JN°972</t>
  </si>
  <si>
    <t>JN°973</t>
  </si>
  <si>
    <t>JN°974</t>
  </si>
  <si>
    <t>JN°975</t>
  </si>
  <si>
    <t>JN°976</t>
  </si>
  <si>
    <t>JN°978</t>
  </si>
  <si>
    <t>JN°979</t>
  </si>
  <si>
    <t>JN°980</t>
  </si>
  <si>
    <t>JN°981</t>
  </si>
  <si>
    <t>JN°982</t>
  </si>
  <si>
    <t>JN°986</t>
  </si>
  <si>
    <t>JN°987</t>
  </si>
  <si>
    <t>JN°988</t>
  </si>
  <si>
    <t>JN°989</t>
  </si>
  <si>
    <t>JN°990</t>
  </si>
  <si>
    <t>JN°991</t>
  </si>
  <si>
    <t>JN°992</t>
  </si>
  <si>
    <t>JN°993</t>
  </si>
  <si>
    <t>JN°995</t>
  </si>
  <si>
    <t>JN°996</t>
  </si>
  <si>
    <t>JN°997</t>
  </si>
  <si>
    <t>JN°998</t>
  </si>
  <si>
    <t>JN°999</t>
  </si>
  <si>
    <t>JN°1000</t>
  </si>
  <si>
    <t>JN°1001</t>
  </si>
  <si>
    <t>JN°1002</t>
  </si>
  <si>
    <t>JN°1003</t>
  </si>
  <si>
    <t>JN°1004</t>
  </si>
  <si>
    <t>JN°1005</t>
  </si>
  <si>
    <t>JN°1006</t>
  </si>
  <si>
    <t>JN°1007</t>
  </si>
  <si>
    <t>JN°1008</t>
  </si>
  <si>
    <t>JN°1009</t>
  </si>
  <si>
    <t>JN°1010</t>
  </si>
  <si>
    <t>JN°1011</t>
  </si>
  <si>
    <t>JN°1012</t>
  </si>
  <si>
    <t>JN°1013</t>
  </si>
  <si>
    <t>JN°1014</t>
  </si>
  <si>
    <t>JN°1015</t>
  </si>
  <si>
    <t>JN°1016</t>
  </si>
  <si>
    <t>JN°1017</t>
  </si>
  <si>
    <t>JN°1018</t>
  </si>
  <si>
    <t>JN°1019</t>
  </si>
  <si>
    <t>JN°1020</t>
  </si>
  <si>
    <t>JN°1021</t>
  </si>
  <si>
    <t>JN°1022</t>
  </si>
  <si>
    <t>JN°1023</t>
  </si>
  <si>
    <t>JN°1024</t>
  </si>
  <si>
    <t>JN°1025</t>
  </si>
  <si>
    <t>JN°1026</t>
  </si>
  <si>
    <t>JN°1027</t>
  </si>
  <si>
    <t>JN°1028</t>
  </si>
  <si>
    <t>JN°1029</t>
  </si>
  <si>
    <t>JN°1030</t>
  </si>
  <si>
    <t>JN°1031</t>
  </si>
  <si>
    <t>JN°1032</t>
  </si>
  <si>
    <t>JN°1033</t>
  </si>
  <si>
    <t>JN°1034</t>
  </si>
  <si>
    <t>JN°1035</t>
  </si>
  <si>
    <t>JN°1036</t>
  </si>
  <si>
    <t>JN°1037</t>
  </si>
  <si>
    <t>JN°1040</t>
  </si>
  <si>
    <t>JN°1041</t>
  </si>
  <si>
    <t>JN°1043</t>
  </si>
  <si>
    <t>JN°1045</t>
  </si>
  <si>
    <t>JN°1046</t>
  </si>
  <si>
    <t>JN°1047</t>
  </si>
  <si>
    <t>JN°1048</t>
  </si>
  <si>
    <t>JN°1049</t>
  </si>
  <si>
    <t>JN°1050</t>
  </si>
  <si>
    <t>JN°1051</t>
  </si>
  <si>
    <t>JN°1052</t>
  </si>
  <si>
    <t>JN°1053</t>
  </si>
  <si>
    <t>JN°1054</t>
  </si>
  <si>
    <t>JN°1055</t>
  </si>
  <si>
    <t>JN°1056</t>
  </si>
  <si>
    <t>JN°1057</t>
  </si>
  <si>
    <t>JN°1058</t>
  </si>
  <si>
    <t>JN°1059</t>
  </si>
  <si>
    <t>JN°1060</t>
  </si>
  <si>
    <t>JN°1061</t>
  </si>
  <si>
    <t>JN°1062</t>
  </si>
  <si>
    <t>JN°1063</t>
  </si>
  <si>
    <t>JN°1064</t>
  </si>
  <si>
    <t>JN°1065</t>
  </si>
  <si>
    <t>JN°1066</t>
  </si>
  <si>
    <t>JN°1067</t>
  </si>
  <si>
    <t>JN°1068</t>
  </si>
  <si>
    <t>JN°1070</t>
  </si>
  <si>
    <t>JN°1071</t>
  </si>
  <si>
    <t>JN°1072</t>
  </si>
  <si>
    <t>JN°1073</t>
  </si>
  <si>
    <t>JN°1074</t>
  </si>
  <si>
    <t>JN°1075</t>
  </si>
  <si>
    <t>JN°1076</t>
  </si>
  <si>
    <t>JN°1077</t>
  </si>
  <si>
    <t>JN°1078</t>
  </si>
  <si>
    <t>JN°1079</t>
  </si>
  <si>
    <t>JN°1080</t>
  </si>
  <si>
    <t>JN°1081</t>
  </si>
  <si>
    <t>JN°1082</t>
  </si>
  <si>
    <t>JN°1083</t>
  </si>
  <si>
    <t>JN°1084</t>
  </si>
  <si>
    <t>JN°1086</t>
  </si>
  <si>
    <t>JN°1087</t>
  </si>
  <si>
    <t>JN°1088</t>
  </si>
  <si>
    <t>JN°1090</t>
  </si>
  <si>
    <t>JN°1092</t>
  </si>
  <si>
    <t>JN°1093</t>
  </si>
  <si>
    <t>JN°1094</t>
  </si>
  <si>
    <t>JN°1095</t>
  </si>
  <si>
    <t>JN°1096</t>
  </si>
  <si>
    <t>JN°1097</t>
  </si>
  <si>
    <t>JN°1098</t>
  </si>
  <si>
    <t>JN°1099</t>
  </si>
  <si>
    <t>JN°1100</t>
  </si>
  <si>
    <t>JN°1101</t>
  </si>
  <si>
    <t>JN°1102</t>
  </si>
  <si>
    <t>JN°1103</t>
  </si>
  <si>
    <t>JN°1104</t>
  </si>
  <si>
    <t>JN°1105</t>
  </si>
  <si>
    <t>JN°1106</t>
  </si>
  <si>
    <t>JN°1107</t>
  </si>
  <si>
    <t>JN°1109</t>
  </si>
  <si>
    <t>JN°1110</t>
  </si>
  <si>
    <t>JN°1111</t>
  </si>
  <si>
    <t>JN°1112</t>
  </si>
  <si>
    <t>JN°1113</t>
  </si>
  <si>
    <t>JN°1114</t>
  </si>
  <si>
    <t>JN°1115</t>
  </si>
  <si>
    <t>JN°1116</t>
  </si>
  <si>
    <t>JN°1117</t>
  </si>
  <si>
    <t>JN°1118</t>
  </si>
  <si>
    <t>JN°1119</t>
  </si>
  <si>
    <t>JN°1120</t>
  </si>
  <si>
    <t>JN°1121</t>
  </si>
  <si>
    <t>JN°1122</t>
  </si>
  <si>
    <t>JN°1125</t>
  </si>
  <si>
    <t>JN°1126</t>
  </si>
  <si>
    <t>JN°1127</t>
  </si>
  <si>
    <t>JN°1128</t>
  </si>
  <si>
    <t>JN°1129</t>
  </si>
  <si>
    <t>JN°1130</t>
  </si>
  <si>
    <t>JN°1131</t>
  </si>
  <si>
    <t>JN°1132</t>
  </si>
  <si>
    <t>JN°1133</t>
  </si>
  <si>
    <t>JN°1134</t>
  </si>
  <si>
    <t>JN°1135</t>
  </si>
  <si>
    <t>JN°1136</t>
  </si>
  <si>
    <t>JN°1137</t>
  </si>
  <si>
    <t>JN°1138</t>
  </si>
  <si>
    <t>JN°1139</t>
  </si>
  <si>
    <t>JN°1140</t>
  </si>
  <si>
    <t>JN°1141</t>
  </si>
  <si>
    <t>JN°1142</t>
  </si>
  <si>
    <t>JN°1143</t>
  </si>
  <si>
    <t>JN°1144</t>
  </si>
  <si>
    <t>JN°1145</t>
  </si>
  <si>
    <t>JN°1146</t>
  </si>
  <si>
    <t>JN°1147</t>
  </si>
  <si>
    <t>JN°1148</t>
  </si>
  <si>
    <t>JN°1149</t>
  </si>
  <si>
    <t>JN°1150</t>
  </si>
  <si>
    <t>JN°1151</t>
  </si>
  <si>
    <t>JN°1152</t>
  </si>
  <si>
    <t>JN°1153</t>
  </si>
  <si>
    <t>JN°1154</t>
  </si>
  <si>
    <t>JN°1155</t>
  </si>
  <si>
    <t>JN°1156</t>
  </si>
  <si>
    <t>JN°1157</t>
  </si>
  <si>
    <t>JN°1158</t>
  </si>
  <si>
    <t>JN°1159</t>
  </si>
  <si>
    <t>JN°1160</t>
  </si>
  <si>
    <t>JN°1161</t>
  </si>
  <si>
    <t>JN°1162</t>
  </si>
  <si>
    <t>JN°1163</t>
  </si>
  <si>
    <t>JN°1164</t>
  </si>
  <si>
    <t>JN°1165</t>
  </si>
  <si>
    <t>JN°1166</t>
  </si>
  <si>
    <t>JN°1167</t>
  </si>
  <si>
    <t>JN°1168</t>
  </si>
  <si>
    <t>JN°1169</t>
  </si>
  <si>
    <t>JN°1170</t>
  </si>
  <si>
    <t>JN°1171</t>
  </si>
  <si>
    <t>JN°1172</t>
  </si>
  <si>
    <t>JN°1173</t>
  </si>
  <si>
    <t>JN°1174</t>
  </si>
  <si>
    <t>JN°1175</t>
  </si>
  <si>
    <t>JN°1176</t>
  </si>
  <si>
    <t>JN°1177</t>
  </si>
  <si>
    <t>JN°1178</t>
  </si>
  <si>
    <t>JN°1179</t>
  </si>
  <si>
    <t>JN°1180</t>
  </si>
  <si>
    <t>JN°1181</t>
  </si>
  <si>
    <t>JN°1182</t>
  </si>
  <si>
    <t>JN°1183</t>
  </si>
  <si>
    <t>JN°1184</t>
  </si>
  <si>
    <t>JN°1185</t>
  </si>
  <si>
    <t>JN°1186</t>
  </si>
  <si>
    <t>JN°1187</t>
  </si>
  <si>
    <t>JN°1188</t>
  </si>
  <si>
    <t>JN°1189</t>
  </si>
  <si>
    <t>JN°1190</t>
  </si>
  <si>
    <t>JN°1191</t>
  </si>
  <si>
    <t>JN°1192</t>
  </si>
  <si>
    <t>JN°1193</t>
  </si>
  <si>
    <t>JN°1194</t>
  </si>
  <si>
    <t>JN°1195</t>
  </si>
  <si>
    <t>JN°1196</t>
  </si>
  <si>
    <t>JN°1197</t>
  </si>
  <si>
    <t>JN°1198</t>
  </si>
  <si>
    <t>JN°1199</t>
  </si>
  <si>
    <t>JN°1200</t>
  </si>
  <si>
    <t>JN°1201</t>
  </si>
  <si>
    <t>JN°1202</t>
  </si>
  <si>
    <t>JN°1203</t>
  </si>
  <si>
    <t>JN°1204</t>
  </si>
  <si>
    <t>JN°1205</t>
  </si>
  <si>
    <t>JN°1206</t>
  </si>
  <si>
    <t>JN°1207</t>
  </si>
  <si>
    <t>JN°1208</t>
  </si>
  <si>
    <t>JN°1209</t>
  </si>
  <si>
    <t>JN°1210</t>
  </si>
  <si>
    <t>JN°1211</t>
  </si>
  <si>
    <t>JN°1212</t>
  </si>
  <si>
    <t>JN°1213</t>
  </si>
  <si>
    <t>JN°1214</t>
  </si>
  <si>
    <t>JN°1215</t>
  </si>
  <si>
    <t>JN°1216</t>
  </si>
  <si>
    <t>JN°1217</t>
  </si>
  <si>
    <t>JN°1218</t>
  </si>
  <si>
    <t>JN°1219</t>
  </si>
  <si>
    <t>JN°1220</t>
  </si>
  <si>
    <t>JN°1221</t>
  </si>
  <si>
    <t>JN°1222</t>
  </si>
  <si>
    <t>JN°1223</t>
  </si>
  <si>
    <t>JN°1224</t>
  </si>
  <si>
    <t>JN°1225</t>
  </si>
  <si>
    <t>JN°1226</t>
  </si>
  <si>
    <t>JN°1227</t>
  </si>
  <si>
    <t>JN°1229</t>
  </si>
  <si>
    <t>JN°1232</t>
  </si>
  <si>
    <t>JN°1233</t>
  </si>
  <si>
    <t>JN°1234</t>
  </si>
  <si>
    <t>JN°1237</t>
  </si>
  <si>
    <t>JN°1238</t>
  </si>
  <si>
    <t>JN°1239</t>
  </si>
  <si>
    <t>JN°1240</t>
  </si>
  <si>
    <t>JN°1241</t>
  </si>
  <si>
    <t>JN°1242</t>
  </si>
  <si>
    <t>JN°1243</t>
  </si>
  <si>
    <t>JN°1244</t>
  </si>
  <si>
    <t>JN°1245</t>
  </si>
  <si>
    <t>JN°1246</t>
  </si>
  <si>
    <t>JN°1247</t>
  </si>
  <si>
    <t>JN°1248</t>
  </si>
  <si>
    <t>JN°1249</t>
  </si>
  <si>
    <t>JN°1250</t>
  </si>
  <si>
    <t>JN°1251</t>
  </si>
  <si>
    <t>JN°1252</t>
  </si>
  <si>
    <t>JN°1253</t>
  </si>
  <si>
    <t>JN°1254</t>
  </si>
  <si>
    <t>JN°1255</t>
  </si>
  <si>
    <t>JN°1256</t>
  </si>
  <si>
    <t>JN°1257</t>
  </si>
  <si>
    <t>JN°1258</t>
  </si>
  <si>
    <t>JN°1259</t>
  </si>
  <si>
    <t>JN°1260</t>
  </si>
  <si>
    <t>JN°1261</t>
  </si>
  <si>
    <t>JN°1262</t>
  </si>
  <si>
    <t>JN°1263</t>
  </si>
  <si>
    <t>JN°1264</t>
  </si>
  <si>
    <t>JN°1265</t>
  </si>
  <si>
    <t>JN°1266</t>
  </si>
  <si>
    <t>JN°1267</t>
  </si>
  <si>
    <t>JN°1268</t>
  </si>
  <si>
    <t>JN°1269</t>
  </si>
  <si>
    <t>JN°1270</t>
  </si>
  <si>
    <t>JN°1271</t>
  </si>
  <si>
    <t>JN°1272</t>
  </si>
  <si>
    <t>JN°1273</t>
  </si>
  <si>
    <t>JN°1274</t>
  </si>
  <si>
    <t>JN°1275</t>
  </si>
  <si>
    <t>JN°1276</t>
  </si>
  <si>
    <t>JN°1277</t>
  </si>
  <si>
    <t>JN°1278</t>
  </si>
  <si>
    <t>JN°1280</t>
  </si>
  <si>
    <t>JN°1281</t>
  </si>
  <si>
    <t>JN°1283</t>
  </si>
  <si>
    <t>JN°1285</t>
  </si>
  <si>
    <t>JN°1286</t>
  </si>
  <si>
    <t>JN°1287</t>
  </si>
  <si>
    <t>JN°1289</t>
  </si>
  <si>
    <t>JN°1291</t>
  </si>
  <si>
    <t>JN°1292</t>
  </si>
  <si>
    <t>JN°1296</t>
  </si>
  <si>
    <t>JN°1299</t>
  </si>
  <si>
    <t>JN°1300</t>
  </si>
  <si>
    <t>JN°1301</t>
  </si>
  <si>
    <t>JN°1302</t>
  </si>
  <si>
    <t>JN°1303</t>
  </si>
  <si>
    <t>JN°1304</t>
  </si>
  <si>
    <t>JN°1305</t>
  </si>
  <si>
    <t>JN°1306</t>
  </si>
  <si>
    <t>JN°1309</t>
  </si>
  <si>
    <t>JN°1310</t>
  </si>
  <si>
    <t>JN°1312</t>
  </si>
  <si>
    <t>JN°1313</t>
  </si>
  <si>
    <t>JN°1314</t>
  </si>
  <si>
    <t>JN°1318</t>
  </si>
  <si>
    <t>JN°1319</t>
  </si>
  <si>
    <t>JN°1320</t>
  </si>
  <si>
    <t>JN°1321</t>
  </si>
  <si>
    <t>JN°1322</t>
  </si>
  <si>
    <t>JN°1323</t>
  </si>
  <si>
    <t>JN°1328</t>
  </si>
  <si>
    <t>JN°1329</t>
  </si>
  <si>
    <t>JN°1330</t>
  </si>
  <si>
    <t>JN°1331</t>
  </si>
  <si>
    <t>JN°1334</t>
  </si>
  <si>
    <t>JN°1335</t>
  </si>
  <si>
    <t>JN°1336</t>
  </si>
  <si>
    <t>JN°1337</t>
  </si>
  <si>
    <t>JN°1338</t>
  </si>
  <si>
    <t>JN°1339</t>
  </si>
  <si>
    <t>JN°1340</t>
  </si>
  <si>
    <t>JN°1341</t>
  </si>
  <si>
    <t>JN°1342</t>
  </si>
  <si>
    <t>JN°1343</t>
  </si>
  <si>
    <t>JN°1344</t>
  </si>
  <si>
    <t>JN°1345</t>
  </si>
  <si>
    <t>JN°1346</t>
  </si>
  <si>
    <t>JN°1348</t>
  </si>
  <si>
    <t>JN°1349</t>
  </si>
  <si>
    <t>JN°1350</t>
  </si>
  <si>
    <t>JN°1351</t>
  </si>
  <si>
    <t>JN°1352</t>
  </si>
  <si>
    <t>JN°1353</t>
  </si>
  <si>
    <t>JN°1354</t>
  </si>
  <si>
    <t>JN°1355</t>
  </si>
  <si>
    <t>JN°1356</t>
  </si>
  <si>
    <t>JN°1359</t>
  </si>
  <si>
    <t>JN°1360</t>
  </si>
  <si>
    <t>JN°1361</t>
  </si>
  <si>
    <t>JN°1362</t>
  </si>
  <si>
    <t>JN°1365</t>
  </si>
  <si>
    <t>JN°1366</t>
  </si>
  <si>
    <t>JN°1367</t>
  </si>
  <si>
    <t>JN°1368</t>
  </si>
  <si>
    <t>JN°1369</t>
  </si>
  <si>
    <t>JN°1370</t>
  </si>
  <si>
    <t>JN°1371</t>
  </si>
  <si>
    <t>JN°1372</t>
  </si>
  <si>
    <t>JN°1373</t>
  </si>
  <si>
    <t>JN°1374</t>
  </si>
  <si>
    <t>JN°1375</t>
  </si>
  <si>
    <t>JN°1377</t>
  </si>
  <si>
    <t>JN°1378</t>
  </si>
  <si>
    <t>JN°1379</t>
  </si>
  <si>
    <t>JN°1380</t>
  </si>
  <si>
    <t>JN°1382</t>
  </si>
  <si>
    <t>JN°1383</t>
  </si>
  <si>
    <t>JN°1386</t>
  </si>
  <si>
    <t>JN°1387</t>
  </si>
  <si>
    <t>JN°1388</t>
  </si>
  <si>
    <t>JN°1389</t>
  </si>
  <si>
    <t>JN°1390</t>
  </si>
  <si>
    <t>JN°1391</t>
  </si>
  <si>
    <t>JN°1392</t>
  </si>
  <si>
    <t>JN°1393</t>
  </si>
  <si>
    <t>JN°1394</t>
  </si>
  <si>
    <t>JN°1395</t>
  </si>
  <si>
    <t>JN°1396</t>
  </si>
  <si>
    <t>JN°1397</t>
  </si>
  <si>
    <t>JN°1398</t>
  </si>
  <si>
    <t>JN°1399</t>
  </si>
  <si>
    <t>JN°1400</t>
  </si>
  <si>
    <t>JN°1401</t>
  </si>
  <si>
    <t>JN°1402</t>
  </si>
  <si>
    <t>JN°1403</t>
  </si>
  <si>
    <t>JN°1406</t>
  </si>
  <si>
    <t>JN°1407</t>
  </si>
  <si>
    <t>JN°1408</t>
  </si>
  <si>
    <t>JN°1409</t>
  </si>
  <si>
    <t>JN°1410</t>
  </si>
  <si>
    <t>JN°1411</t>
  </si>
  <si>
    <t>JN°1412</t>
  </si>
  <si>
    <t>JN°1413</t>
  </si>
  <si>
    <t>JN°1414</t>
  </si>
  <si>
    <t>API 5L_X52</t>
  </si>
  <si>
    <t>TFTII-PL03</t>
  </si>
  <si>
    <t>WR-46-44/32-33/45-43</t>
  </si>
  <si>
    <t>138</t>
  </si>
  <si>
    <t>L-VT-032</t>
  </si>
  <si>
    <t>A</t>
  </si>
  <si>
    <t>JN°1415</t>
  </si>
  <si>
    <t>JN°1416</t>
  </si>
  <si>
    <t>JN°1417</t>
  </si>
  <si>
    <t>N-S</t>
  </si>
  <si>
    <t>JN°1418</t>
  </si>
  <si>
    <t>JN°1419</t>
  </si>
  <si>
    <t>JN°1420</t>
  </si>
  <si>
    <t>JN°1422</t>
  </si>
  <si>
    <t>JN°1423</t>
  </si>
  <si>
    <t>JN°1424</t>
  </si>
  <si>
    <t>JN°1425</t>
  </si>
  <si>
    <t>JN°1426</t>
  </si>
  <si>
    <t>JN°1427</t>
  </si>
  <si>
    <t>JN°1428</t>
  </si>
  <si>
    <t>JN°1429</t>
  </si>
  <si>
    <t>JN°1430</t>
  </si>
  <si>
    <t>JN°1431</t>
  </si>
  <si>
    <t>JN°1432</t>
  </si>
  <si>
    <t>JN°1433</t>
  </si>
  <si>
    <t>JN°1434</t>
  </si>
  <si>
    <t>L-VT-033</t>
  </si>
  <si>
    <t>JN°1435</t>
  </si>
  <si>
    <t>JN°1436</t>
  </si>
  <si>
    <t>JN°1438</t>
  </si>
  <si>
    <t>JN°1439</t>
  </si>
  <si>
    <t>JN°1440</t>
  </si>
  <si>
    <t>JN°1441</t>
  </si>
  <si>
    <t>JN°1442</t>
  </si>
  <si>
    <t>JN°1443</t>
  </si>
  <si>
    <t>JN°1444</t>
  </si>
  <si>
    <t>JN°1445</t>
  </si>
  <si>
    <t>JN°1446</t>
  </si>
  <si>
    <t>JN°1447</t>
  </si>
  <si>
    <t>JN°1448</t>
  </si>
  <si>
    <t>JN°1449</t>
  </si>
  <si>
    <t>JN°1450</t>
  </si>
  <si>
    <t>JN°1451</t>
  </si>
  <si>
    <t>JN°1452</t>
  </si>
  <si>
    <t>JN°1453</t>
  </si>
  <si>
    <t>JN°1454</t>
  </si>
  <si>
    <t>JN°1455</t>
  </si>
  <si>
    <t>JN°1456</t>
  </si>
  <si>
    <t>JN°1457</t>
  </si>
  <si>
    <t>WR-46-44/32-33/43-30/45-36</t>
  </si>
  <si>
    <t>DJ°040</t>
  </si>
  <si>
    <t>TFTII-PL04</t>
  </si>
  <si>
    <t>WR-039</t>
  </si>
  <si>
    <t>DJ-VT-005</t>
  </si>
  <si>
    <t>DJ-RT-004</t>
  </si>
  <si>
    <t>JN°1458</t>
  </si>
  <si>
    <t>DJ°031</t>
  </si>
  <si>
    <t>DJ-VT-004</t>
  </si>
  <si>
    <t>DJ-RT-005</t>
  </si>
  <si>
    <t>JN°1459</t>
  </si>
  <si>
    <t>L-VT-031</t>
  </si>
  <si>
    <t>DJ°012</t>
  </si>
  <si>
    <t>WR-037</t>
  </si>
  <si>
    <t>DJ-VT-002</t>
  </si>
  <si>
    <t>DJ-RT-002</t>
  </si>
  <si>
    <t>JN°1460</t>
  </si>
  <si>
    <t>DJ°015</t>
  </si>
  <si>
    <t>WR-041</t>
  </si>
  <si>
    <t>JN°1461</t>
  </si>
  <si>
    <t>DJ°044</t>
  </si>
  <si>
    <t>DJ-RT-006</t>
  </si>
  <si>
    <t>DJ°045</t>
  </si>
  <si>
    <t>WR-040</t>
  </si>
  <si>
    <t>JN°1463</t>
  </si>
  <si>
    <t>DJ°006</t>
  </si>
  <si>
    <t>JN°1464</t>
  </si>
  <si>
    <t>DJ°058</t>
  </si>
  <si>
    <t>DJ-VT-006</t>
  </si>
  <si>
    <t>JN°1465</t>
  </si>
  <si>
    <t>DJ°007</t>
  </si>
  <si>
    <t>WR-029</t>
  </si>
  <si>
    <t>JN°1466</t>
  </si>
  <si>
    <t>DJ°078</t>
  </si>
  <si>
    <t>114</t>
  </si>
  <si>
    <t>DJ-VT-008</t>
  </si>
  <si>
    <t>DJ-RT-009</t>
  </si>
  <si>
    <t>JN°1467</t>
  </si>
  <si>
    <t>DJ°109</t>
  </si>
  <si>
    <t>WR-038</t>
  </si>
  <si>
    <t>128</t>
  </si>
  <si>
    <t>DJ-VT-010</t>
  </si>
  <si>
    <t>DJ-RT-011</t>
  </si>
  <si>
    <t>JN°1468</t>
  </si>
  <si>
    <t>DJ°118</t>
  </si>
  <si>
    <t>DJ-VT-011</t>
  </si>
  <si>
    <t>DJ-RT-012</t>
  </si>
  <si>
    <t>JN°1469</t>
  </si>
  <si>
    <t>DJ°001</t>
  </si>
  <si>
    <t>DJ-VT-001</t>
  </si>
  <si>
    <t>DJ-RT-003</t>
  </si>
  <si>
    <t>JN°1470</t>
  </si>
  <si>
    <t>DJ°102</t>
  </si>
  <si>
    <t>JN°1471</t>
  </si>
  <si>
    <t>DJ°100</t>
  </si>
  <si>
    <t>JN°1472</t>
  </si>
  <si>
    <t>DJ°099</t>
  </si>
  <si>
    <t>JN°1473</t>
  </si>
  <si>
    <t>DJ°101</t>
  </si>
  <si>
    <t>JN°1474</t>
  </si>
  <si>
    <t>DJ°011</t>
  </si>
  <si>
    <t>JN°1475</t>
  </si>
  <si>
    <t>DJ°025</t>
  </si>
  <si>
    <t>DJ-VT-003</t>
  </si>
  <si>
    <t>L-VT-028</t>
  </si>
  <si>
    <t>DJ°076</t>
  </si>
  <si>
    <t>JN°1477</t>
  </si>
  <si>
    <t>JN°1478</t>
  </si>
  <si>
    <t>JN°1480</t>
  </si>
  <si>
    <t>JN°1481</t>
  </si>
  <si>
    <t>JN°1482</t>
  </si>
  <si>
    <t>JN°1483</t>
  </si>
  <si>
    <t>JN°1484</t>
  </si>
  <si>
    <t>JN°1485</t>
  </si>
  <si>
    <t>JN°1486</t>
  </si>
  <si>
    <t>JN°1487</t>
  </si>
  <si>
    <t>DJ°081</t>
  </si>
  <si>
    <t>WR-042</t>
  </si>
  <si>
    <t>JN°1488</t>
  </si>
  <si>
    <t>DJ°050</t>
  </si>
  <si>
    <t>DJ-RT-010</t>
  </si>
  <si>
    <t>JN°1489</t>
  </si>
  <si>
    <t>DJ°080</t>
  </si>
  <si>
    <t>JN°1490</t>
  </si>
  <si>
    <t>DJ°071</t>
  </si>
  <si>
    <t>DJ-VT-007</t>
  </si>
  <si>
    <t>DJ-RT-008</t>
  </si>
  <si>
    <t>DJ°079</t>
  </si>
  <si>
    <t>JN°1492</t>
  </si>
  <si>
    <t>DJ°061</t>
  </si>
  <si>
    <t>JN°1493</t>
  </si>
  <si>
    <t>L-VT-029</t>
  </si>
  <si>
    <t>DJ°077</t>
  </si>
  <si>
    <t>JN°1494</t>
  </si>
  <si>
    <t>DJ°047</t>
  </si>
  <si>
    <t>JN°1495</t>
  </si>
  <si>
    <t>DJ°125</t>
  </si>
  <si>
    <t>DJ°120</t>
  </si>
  <si>
    <t>DJ°062</t>
  </si>
  <si>
    <t>NR</t>
  </si>
  <si>
    <t xml:space="preserve"> (63-69) (94-116) L,F 1 er Passe</t>
  </si>
  <si>
    <t>JN°1498</t>
  </si>
  <si>
    <t>DJ°119</t>
  </si>
  <si>
    <t>JN°1499</t>
  </si>
  <si>
    <t>DJ°070</t>
  </si>
  <si>
    <t>JN°1500</t>
  </si>
  <si>
    <t>JN°1501</t>
  </si>
  <si>
    <t>DJ°121</t>
  </si>
  <si>
    <t>JN°1502</t>
  </si>
  <si>
    <t>DJ°115</t>
  </si>
  <si>
    <t>JN°1503</t>
  </si>
  <si>
    <t>DJ°117</t>
  </si>
  <si>
    <t>JN°1504</t>
  </si>
  <si>
    <t>DJ°113</t>
  </si>
  <si>
    <t>JN°1505</t>
  </si>
  <si>
    <t>DJ°112</t>
  </si>
  <si>
    <t>JN°1506</t>
  </si>
  <si>
    <t>DJ°114</t>
  </si>
  <si>
    <t>JN°1507</t>
  </si>
  <si>
    <t>JN°1508</t>
  </si>
  <si>
    <t>JN°1509</t>
  </si>
  <si>
    <t>DJ°116</t>
  </si>
  <si>
    <t>JN°1510</t>
  </si>
  <si>
    <t>DJ°053</t>
  </si>
  <si>
    <t>DJ-RT-007</t>
  </si>
  <si>
    <t>JN°1511</t>
  </si>
  <si>
    <t>DJ°048</t>
  </si>
  <si>
    <t>JN°1512</t>
  </si>
  <si>
    <t>DJ°057</t>
  </si>
  <si>
    <t>JN°1513</t>
  </si>
  <si>
    <t>JN°1514</t>
  </si>
  <si>
    <t>DJ°046</t>
  </si>
  <si>
    <t>JN°1515</t>
  </si>
  <si>
    <t>DJ°037</t>
  </si>
  <si>
    <t>JN°1516</t>
  </si>
  <si>
    <t>DJ°059</t>
  </si>
  <si>
    <t>JN°1517</t>
  </si>
  <si>
    <t>L-VT-030</t>
  </si>
  <si>
    <t>DJ°054</t>
  </si>
  <si>
    <t>JN°1518</t>
  </si>
  <si>
    <t>DJ°056</t>
  </si>
  <si>
    <t>JN°1519</t>
  </si>
  <si>
    <t>DJ°022</t>
  </si>
  <si>
    <t>DJ°049</t>
  </si>
  <si>
    <t>DJ°082</t>
  </si>
  <si>
    <t>DJ-VT-009</t>
  </si>
  <si>
    <t>JN°1522</t>
  </si>
  <si>
    <t>DJ°083</t>
  </si>
  <si>
    <t>JN°1523</t>
  </si>
  <si>
    <t>JN°1524</t>
  </si>
  <si>
    <t>T-R</t>
  </si>
  <si>
    <t>JN°1525</t>
  </si>
  <si>
    <t>JN°1526</t>
  </si>
  <si>
    <t>DJ°039</t>
  </si>
  <si>
    <t>DJ°041</t>
  </si>
  <si>
    <t>JN°1528</t>
  </si>
  <si>
    <t>DJ°043</t>
  </si>
  <si>
    <t>JN°1529</t>
  </si>
  <si>
    <t>DJ°030</t>
  </si>
  <si>
    <t>JN°1530</t>
  </si>
  <si>
    <t>DJ°042</t>
  </si>
  <si>
    <t>BRD</t>
  </si>
  <si>
    <t>JN°1531</t>
  </si>
  <si>
    <t>L-VT-026</t>
  </si>
  <si>
    <t>DJ°055</t>
  </si>
  <si>
    <t>DJ°064</t>
  </si>
  <si>
    <t>JN°1533</t>
  </si>
  <si>
    <t>DJ°065</t>
  </si>
  <si>
    <t>JN°1534</t>
  </si>
  <si>
    <t>DJ°074</t>
  </si>
  <si>
    <t>JN°1535</t>
  </si>
  <si>
    <t>DJ°072</t>
  </si>
  <si>
    <t>JN°1536</t>
  </si>
  <si>
    <t>DJ°069</t>
  </si>
  <si>
    <t>JN°1537</t>
  </si>
  <si>
    <t>DJ°052</t>
  </si>
  <si>
    <t>JN°1538</t>
  </si>
  <si>
    <t>DJ°063</t>
  </si>
  <si>
    <t>DJ°060</t>
  </si>
  <si>
    <t>JN°1540</t>
  </si>
  <si>
    <t>DJ°092</t>
  </si>
  <si>
    <t>JN°1541</t>
  </si>
  <si>
    <t>DJ°024</t>
  </si>
  <si>
    <t>/</t>
  </si>
  <si>
    <t>JN°1542</t>
  </si>
  <si>
    <t>DJ°034</t>
  </si>
  <si>
    <t>JN°1543</t>
  </si>
  <si>
    <t>DJ°028</t>
  </si>
  <si>
    <t>JN°1544</t>
  </si>
  <si>
    <t>DJ°036</t>
  </si>
  <si>
    <t>JN°1545</t>
  </si>
  <si>
    <t>DJ°038</t>
  </si>
  <si>
    <t>DJ°033</t>
  </si>
  <si>
    <t>JN°1547</t>
  </si>
  <si>
    <t>DJ°035</t>
  </si>
  <si>
    <t>JN°1548</t>
  </si>
  <si>
    <t>L-VT-027</t>
  </si>
  <si>
    <t>DJ°075</t>
  </si>
  <si>
    <t>JN°1549</t>
  </si>
  <si>
    <t>DJ°066</t>
  </si>
  <si>
    <t>JN°1551</t>
  </si>
  <si>
    <t>JN°1552</t>
  </si>
  <si>
    <t>JN°1553</t>
  </si>
  <si>
    <t>WR-46-44/36-33/45-30/45-42</t>
  </si>
  <si>
    <t>L-VT-024</t>
  </si>
  <si>
    <t>JN°1554</t>
  </si>
  <si>
    <t>JN°1555</t>
  </si>
  <si>
    <t>JN°1556</t>
  </si>
  <si>
    <t>JN°1557</t>
  </si>
  <si>
    <t>JN°1558</t>
  </si>
  <si>
    <t>JN°1559</t>
  </si>
  <si>
    <t>JN°1560</t>
  </si>
  <si>
    <t>JN°1561</t>
  </si>
  <si>
    <t>JN°1562</t>
  </si>
  <si>
    <t>JN°1563</t>
  </si>
  <si>
    <t>JN°1564</t>
  </si>
  <si>
    <t>JN°1565</t>
  </si>
  <si>
    <t>JN°1566</t>
  </si>
  <si>
    <t>JN°1567</t>
  </si>
  <si>
    <t>JN°1568</t>
  </si>
  <si>
    <t>JN°1569</t>
  </si>
  <si>
    <t>JN°1570</t>
  </si>
  <si>
    <t>JN°1571</t>
  </si>
  <si>
    <t>JN°1572</t>
  </si>
  <si>
    <t>JN°1573</t>
  </si>
  <si>
    <t>JN°1574</t>
  </si>
  <si>
    <t>JN°1575</t>
  </si>
  <si>
    <t>JN°1576</t>
  </si>
  <si>
    <t>JN°1577</t>
  </si>
  <si>
    <t>JN°1578</t>
  </si>
  <si>
    <t>JN°1579</t>
  </si>
  <si>
    <t>JN°1580</t>
  </si>
  <si>
    <t>JN°1581</t>
  </si>
  <si>
    <t>JN°1582</t>
  </si>
  <si>
    <t>JN°1583</t>
  </si>
  <si>
    <t>JN°1584</t>
  </si>
  <si>
    <t>JN°1585</t>
  </si>
  <si>
    <t>JN°1587</t>
  </si>
  <si>
    <t>JN°1588</t>
  </si>
  <si>
    <t>JN°1589</t>
  </si>
  <si>
    <t>JN°1590</t>
  </si>
  <si>
    <t>JN°1591</t>
  </si>
  <si>
    <t>JN°1592</t>
  </si>
  <si>
    <t>L-VT-025</t>
  </si>
  <si>
    <t>JN°1593</t>
  </si>
  <si>
    <t>JN°1594</t>
  </si>
  <si>
    <t>JN°1595</t>
  </si>
  <si>
    <t>JN°1596</t>
  </si>
  <si>
    <t>JN°1597</t>
  </si>
  <si>
    <t>JN°1598</t>
  </si>
  <si>
    <t>JN°1599</t>
  </si>
  <si>
    <t>JN°1600</t>
  </si>
  <si>
    <t>WR-46-44/36-33/45-30</t>
  </si>
  <si>
    <t>L-VT-022</t>
  </si>
  <si>
    <t>JN°1601</t>
  </si>
  <si>
    <t>JN°1602</t>
  </si>
  <si>
    <t>JN°1605</t>
  </si>
  <si>
    <t>JN°1606</t>
  </si>
  <si>
    <t>JN°1607</t>
  </si>
  <si>
    <t>JN°1608</t>
  </si>
  <si>
    <t>JN°1609</t>
  </si>
  <si>
    <t>JN°1610</t>
  </si>
  <si>
    <t>JN°1611</t>
  </si>
  <si>
    <t>JN°1612</t>
  </si>
  <si>
    <t>JN°1613</t>
  </si>
  <si>
    <t>JN°1614</t>
  </si>
  <si>
    <t>JN°1615</t>
  </si>
  <si>
    <t>JN°1616</t>
  </si>
  <si>
    <t>JN°1617</t>
  </si>
  <si>
    <t>L-VT-023</t>
  </si>
  <si>
    <t>JN°1618</t>
  </si>
  <si>
    <t>JN°1619</t>
  </si>
  <si>
    <t>JN°1620</t>
  </si>
  <si>
    <t>JN°1621</t>
  </si>
  <si>
    <t>JN°1622</t>
  </si>
  <si>
    <t>JN°1623</t>
  </si>
  <si>
    <t>JN°1624</t>
  </si>
  <si>
    <t>JN°1625</t>
  </si>
  <si>
    <t>JN°1626</t>
  </si>
  <si>
    <t>JN°1627</t>
  </si>
  <si>
    <t>JN°1628</t>
  </si>
  <si>
    <t>JN°1629</t>
  </si>
  <si>
    <t>JN°1630</t>
  </si>
  <si>
    <t>WR-46-44/30-33/47-48/45-36</t>
  </si>
  <si>
    <t>JN°1631</t>
  </si>
  <si>
    <t>L-VT-020</t>
  </si>
  <si>
    <t>JN°1632</t>
  </si>
  <si>
    <t>JN°1633</t>
  </si>
  <si>
    <t>JN°1634</t>
  </si>
  <si>
    <t>JN°1635</t>
  </si>
  <si>
    <t>JN°1638</t>
  </si>
  <si>
    <t>JN°1639</t>
  </si>
  <si>
    <t>JN°1640</t>
  </si>
  <si>
    <t>JN°1641</t>
  </si>
  <si>
    <t>JN°1642</t>
  </si>
  <si>
    <t>JN°1643</t>
  </si>
  <si>
    <t>JN°1644</t>
  </si>
  <si>
    <t>JN°1645</t>
  </si>
  <si>
    <t>JN°1646</t>
  </si>
  <si>
    <t>JN°1647</t>
  </si>
  <si>
    <t>JN°1648</t>
  </si>
  <si>
    <t>L-VT-021</t>
  </si>
  <si>
    <t>JN°1649</t>
  </si>
  <si>
    <t>JN°1650</t>
  </si>
  <si>
    <t>JN°1651</t>
  </si>
  <si>
    <t>JN°1652</t>
  </si>
  <si>
    <t>JN°1653</t>
  </si>
  <si>
    <t>JN°1654</t>
  </si>
  <si>
    <t>JN°1655</t>
  </si>
  <si>
    <t>JN°1656</t>
  </si>
  <si>
    <t>JN°1657</t>
  </si>
  <si>
    <t>JN°1658</t>
  </si>
  <si>
    <t>JN°1659</t>
  </si>
  <si>
    <t>JN°1660</t>
  </si>
  <si>
    <t>JN°1661</t>
  </si>
  <si>
    <t>JN°1662</t>
  </si>
  <si>
    <t>JN°1663</t>
  </si>
  <si>
    <t>JN°1664</t>
  </si>
  <si>
    <t>JN°1665</t>
  </si>
  <si>
    <t>L-VT-018</t>
  </si>
  <si>
    <t>JN°1666</t>
  </si>
  <si>
    <t>JN°1667</t>
  </si>
  <si>
    <t>JN°1668</t>
  </si>
  <si>
    <t>JN°1669</t>
  </si>
  <si>
    <t>JN°1670</t>
  </si>
  <si>
    <t>JN°1671</t>
  </si>
  <si>
    <t>JN°1672</t>
  </si>
  <si>
    <t>JN°1673</t>
  </si>
  <si>
    <t>JN°1674</t>
  </si>
  <si>
    <t>JN°1675</t>
  </si>
  <si>
    <t>JN°1677</t>
  </si>
  <si>
    <t>JN°1678</t>
  </si>
  <si>
    <t>JN°1679</t>
  </si>
  <si>
    <t>JN°1680</t>
  </si>
  <si>
    <t>JN°1681</t>
  </si>
  <si>
    <t>JN°1682</t>
  </si>
  <si>
    <t>L-VT-019</t>
  </si>
  <si>
    <t>JN°1684</t>
  </si>
  <si>
    <t>JN°1685</t>
  </si>
  <si>
    <t>JN°1686</t>
  </si>
  <si>
    <t>JN°1687</t>
  </si>
  <si>
    <t>JN°1688</t>
  </si>
  <si>
    <t>JN°1689</t>
  </si>
  <si>
    <t>JN°1690</t>
  </si>
  <si>
    <t>JN°1691</t>
  </si>
  <si>
    <t>JN°1692</t>
  </si>
  <si>
    <t>JN°1693</t>
  </si>
  <si>
    <t>JN°1694</t>
  </si>
  <si>
    <t>JN°1695</t>
  </si>
  <si>
    <t>JN°1696</t>
  </si>
  <si>
    <t>JN°1697</t>
  </si>
  <si>
    <t>JN°1698</t>
  </si>
  <si>
    <t>JN°1699</t>
  </si>
  <si>
    <t>JN°1700</t>
  </si>
  <si>
    <t>JN°1701</t>
  </si>
  <si>
    <t>JN°1702</t>
  </si>
  <si>
    <t>JN°1703</t>
  </si>
  <si>
    <t>JN°1704</t>
  </si>
  <si>
    <t>JN°1705</t>
  </si>
  <si>
    <t>JN°1706</t>
  </si>
  <si>
    <t>JN°1707</t>
  </si>
  <si>
    <t>JN°1708</t>
  </si>
  <si>
    <t>JN°1709</t>
  </si>
  <si>
    <t>JN°1710</t>
  </si>
  <si>
    <t>JN°1711</t>
  </si>
  <si>
    <t>JN°1712</t>
  </si>
  <si>
    <t>JN°1713</t>
  </si>
  <si>
    <t>JN°1714</t>
  </si>
  <si>
    <t>JN°1715</t>
  </si>
  <si>
    <t>JN°1716</t>
  </si>
  <si>
    <t>JN°1717</t>
  </si>
  <si>
    <t>JN°1718</t>
  </si>
  <si>
    <t>JN°1719</t>
  </si>
  <si>
    <t>JN°1720</t>
  </si>
  <si>
    <t>L-RT-016</t>
  </si>
  <si>
    <t>JN°1721</t>
  </si>
  <si>
    <t>JN°1722</t>
  </si>
  <si>
    <t>JN°1723</t>
  </si>
  <si>
    <t>JN°1724</t>
  </si>
  <si>
    <t>JN°1725</t>
  </si>
  <si>
    <t>JN°1726</t>
  </si>
  <si>
    <t>JN°1727</t>
  </si>
  <si>
    <t>JN°1728</t>
  </si>
  <si>
    <t>JN°1729</t>
  </si>
  <si>
    <t>JN°1730</t>
  </si>
  <si>
    <t>WR-46-44/43-33/30-32/45/36</t>
  </si>
  <si>
    <t>L-VT-017</t>
  </si>
  <si>
    <t>JN°1731</t>
  </si>
  <si>
    <t>JN°1732</t>
  </si>
  <si>
    <t>JN°1733</t>
  </si>
  <si>
    <t>JN°1734</t>
  </si>
  <si>
    <t>JN°1735</t>
  </si>
  <si>
    <t>JN°1736</t>
  </si>
  <si>
    <t>JN°1737</t>
  </si>
  <si>
    <t>JN°1738</t>
  </si>
  <si>
    <t>JN°1739</t>
  </si>
  <si>
    <t>L-RT-015</t>
  </si>
  <si>
    <t>JN°1740</t>
  </si>
  <si>
    <t>JN°1741</t>
  </si>
  <si>
    <t>JN°1742</t>
  </si>
  <si>
    <t>JN°1743</t>
  </si>
  <si>
    <t>JN°1745</t>
  </si>
  <si>
    <t>JN°1746</t>
  </si>
  <si>
    <t>JN°1747</t>
  </si>
  <si>
    <t>JN°1748</t>
  </si>
  <si>
    <t>WR-46-44</t>
  </si>
  <si>
    <t>129</t>
  </si>
  <si>
    <t>L-VT-015</t>
  </si>
  <si>
    <t>JN°1749</t>
  </si>
  <si>
    <t>WR-46-44/43-33/45-32</t>
  </si>
  <si>
    <t>JN°1750</t>
  </si>
  <si>
    <t>JN°1751</t>
  </si>
  <si>
    <t>JN°1752</t>
  </si>
  <si>
    <t>JN°1753</t>
  </si>
  <si>
    <t>JN°1754</t>
  </si>
  <si>
    <t>JN°1755</t>
  </si>
  <si>
    <t>JN°1756</t>
  </si>
  <si>
    <t>JN°1757</t>
  </si>
  <si>
    <t>JN°1758</t>
  </si>
  <si>
    <t>WR-46-44/43-33</t>
  </si>
  <si>
    <t>JN°1759</t>
  </si>
  <si>
    <t>JN°1760</t>
  </si>
  <si>
    <t>JN°1761</t>
  </si>
  <si>
    <t>JN°1762</t>
  </si>
  <si>
    <t>JN°1763</t>
  </si>
  <si>
    <t>JN°1764</t>
  </si>
  <si>
    <t>JN°1765</t>
  </si>
  <si>
    <t>JN°1766</t>
  </si>
  <si>
    <t>JN°1767</t>
  </si>
  <si>
    <t>JN°1768</t>
  </si>
  <si>
    <t>JN°1769</t>
  </si>
  <si>
    <t>L-VT-016</t>
  </si>
  <si>
    <t>JN°1770</t>
  </si>
  <si>
    <t>JN°1771</t>
  </si>
  <si>
    <t>JN°1772</t>
  </si>
  <si>
    <t>JN°1773</t>
  </si>
  <si>
    <t>JN°1774</t>
  </si>
  <si>
    <t>JN°1775</t>
  </si>
  <si>
    <t>JN°1776</t>
  </si>
  <si>
    <t>JN°1777</t>
  </si>
  <si>
    <t>WR-43-44</t>
  </si>
  <si>
    <t>L-VT-013</t>
  </si>
  <si>
    <t>JN°1778</t>
  </si>
  <si>
    <t>WR-43-44/46-33</t>
  </si>
  <si>
    <t>JN°1779</t>
  </si>
  <si>
    <t>JN°1780</t>
  </si>
  <si>
    <t>WR-43-44/46-33/45-32</t>
  </si>
  <si>
    <t>JN°1781</t>
  </si>
  <si>
    <t>JN°1782</t>
  </si>
  <si>
    <t>JN°1783</t>
  </si>
  <si>
    <t>JN°1784</t>
  </si>
  <si>
    <t>JN°1785</t>
  </si>
  <si>
    <t>JN°1786</t>
  </si>
  <si>
    <t>JN°1787</t>
  </si>
  <si>
    <t>JN°1788</t>
  </si>
  <si>
    <t>JN°1789</t>
  </si>
  <si>
    <t>JN°1790</t>
  </si>
  <si>
    <t>JN°1791</t>
  </si>
  <si>
    <t>JN°1792</t>
  </si>
  <si>
    <t>JN°1793</t>
  </si>
  <si>
    <t>JN°1794</t>
  </si>
  <si>
    <t>JN°1795</t>
  </si>
  <si>
    <t>JN°1796</t>
  </si>
  <si>
    <t>JN°1797</t>
  </si>
  <si>
    <t>JN°1798</t>
  </si>
  <si>
    <t>JN°1799</t>
  </si>
  <si>
    <t>JN°1800</t>
  </si>
  <si>
    <t>JN°1801</t>
  </si>
  <si>
    <t>JN°1802</t>
  </si>
  <si>
    <t>JN°1803</t>
  </si>
  <si>
    <t>JN°1804</t>
  </si>
  <si>
    <t>JN°1805</t>
  </si>
  <si>
    <t>JN°1806</t>
  </si>
  <si>
    <t>JN°1807</t>
  </si>
  <si>
    <t>JN°1808</t>
  </si>
  <si>
    <t>JN°1809</t>
  </si>
  <si>
    <t>JN°1810</t>
  </si>
  <si>
    <t>JN°1811</t>
  </si>
  <si>
    <t>JN°1812</t>
  </si>
  <si>
    <t>JN°1813</t>
  </si>
  <si>
    <t>L-VT-014</t>
  </si>
  <si>
    <t>L-RT-013</t>
  </si>
  <si>
    <t>JN°1814</t>
  </si>
  <si>
    <t>JN°1815</t>
  </si>
  <si>
    <t>JN°1816</t>
  </si>
  <si>
    <t>JN°1817</t>
  </si>
  <si>
    <t>L-VT-011</t>
  </si>
  <si>
    <t>L-RT-011</t>
  </si>
  <si>
    <t>JN°1818</t>
  </si>
  <si>
    <t>JN°1819</t>
  </si>
  <si>
    <t>WR-43-44/46-33/45-36</t>
  </si>
  <si>
    <t>JN°1820</t>
  </si>
  <si>
    <t>JN°1821</t>
  </si>
  <si>
    <t>JN°1822</t>
  </si>
  <si>
    <t>JN°1823</t>
  </si>
  <si>
    <t>JN°1824</t>
  </si>
  <si>
    <t>JN°1825</t>
  </si>
  <si>
    <t>JN°1826</t>
  </si>
  <si>
    <t>JN°1827</t>
  </si>
  <si>
    <t>L-RT-010</t>
  </si>
  <si>
    <t>JN°1828</t>
  </si>
  <si>
    <t>JN°1829</t>
  </si>
  <si>
    <t>WR-43-44/45-36</t>
  </si>
  <si>
    <t>JN°1830</t>
  </si>
  <si>
    <t>JN°1831</t>
  </si>
  <si>
    <t>JN°1832</t>
  </si>
  <si>
    <t>JN°1833</t>
  </si>
  <si>
    <t>JN°1834</t>
  </si>
  <si>
    <t>L-VT-012</t>
  </si>
  <si>
    <t>JN°1835</t>
  </si>
  <si>
    <t>L-RT-009</t>
  </si>
  <si>
    <t>JN°1836</t>
  </si>
  <si>
    <t>JN°1837</t>
  </si>
  <si>
    <t>L-VT-010</t>
  </si>
  <si>
    <t>JN°1838</t>
  </si>
  <si>
    <t>JN°1839</t>
  </si>
  <si>
    <t>JN°1840</t>
  </si>
  <si>
    <t>JN°1841</t>
  </si>
  <si>
    <t>JN°1843</t>
  </si>
  <si>
    <t>JN°1845</t>
  </si>
  <si>
    <t>JN°1846</t>
  </si>
  <si>
    <t>JN°1847</t>
  </si>
  <si>
    <t>JN°1848</t>
  </si>
  <si>
    <t>JN°1849</t>
  </si>
  <si>
    <t>JN°1850</t>
  </si>
  <si>
    <t>JN°1851</t>
  </si>
  <si>
    <t>JN°1852</t>
  </si>
  <si>
    <t>JN°1853</t>
  </si>
  <si>
    <t>JN°1854</t>
  </si>
  <si>
    <t>JN°1855</t>
  </si>
  <si>
    <t>JN°1856</t>
  </si>
  <si>
    <t>JN°1857</t>
  </si>
  <si>
    <t>JN°1858</t>
  </si>
  <si>
    <t>JN°1859</t>
  </si>
  <si>
    <t>JN°1860</t>
  </si>
  <si>
    <t>JN°1861</t>
  </si>
  <si>
    <t>JN°1862</t>
  </si>
  <si>
    <t>JN°1863</t>
  </si>
  <si>
    <t>L-RT-008</t>
  </si>
  <si>
    <t>JN°1864</t>
  </si>
  <si>
    <t>JN°1865</t>
  </si>
  <si>
    <t>JN°1866</t>
  </si>
  <si>
    <t>JN°1867</t>
  </si>
  <si>
    <t>JN°1868</t>
  </si>
  <si>
    <t>JN°1869</t>
  </si>
  <si>
    <t>JN°1870</t>
  </si>
  <si>
    <t>JN°1871</t>
  </si>
  <si>
    <t>WR-32-44/30-36</t>
  </si>
  <si>
    <t>L-VT-008</t>
  </si>
  <si>
    <t>JN°1872</t>
  </si>
  <si>
    <t>WR-32-44/30-36/43-45</t>
  </si>
  <si>
    <t>JN°1874</t>
  </si>
  <si>
    <t>JN°1875</t>
  </si>
  <si>
    <t>JN°1876</t>
  </si>
  <si>
    <t>JN°1878</t>
  </si>
  <si>
    <t>JN°1879</t>
  </si>
  <si>
    <t>JN°1880</t>
  </si>
  <si>
    <t>JN°1881</t>
  </si>
  <si>
    <t>JN°1882</t>
  </si>
  <si>
    <t>JN°1883</t>
  </si>
  <si>
    <t>JN°1884</t>
  </si>
  <si>
    <t>JN°1885</t>
  </si>
  <si>
    <t>JN°1886</t>
  </si>
  <si>
    <t>JN°1887</t>
  </si>
  <si>
    <t>JN°1888</t>
  </si>
  <si>
    <t>JN°1889</t>
  </si>
  <si>
    <t>JN°1890</t>
  </si>
  <si>
    <t>JN°1891</t>
  </si>
  <si>
    <t>JN°1892</t>
  </si>
  <si>
    <t>JN°1893</t>
  </si>
  <si>
    <t>JN°1894</t>
  </si>
  <si>
    <t>JN°1897</t>
  </si>
  <si>
    <t>JN°1898</t>
  </si>
  <si>
    <t>L-RT-007</t>
  </si>
  <si>
    <t>JN°1899</t>
  </si>
  <si>
    <t>JN°1900</t>
  </si>
  <si>
    <t>JN°1901</t>
  </si>
  <si>
    <t>JN°1902</t>
  </si>
  <si>
    <t>JN°1903</t>
  </si>
  <si>
    <t>L-VT-009</t>
  </si>
  <si>
    <t>JN°1904</t>
  </si>
  <si>
    <t>JN°1905</t>
  </si>
  <si>
    <t>JN°1906</t>
  </si>
  <si>
    <t>WR-043-044/030-036</t>
  </si>
  <si>
    <t>L-VT-007</t>
  </si>
  <si>
    <t>JN°1907</t>
  </si>
  <si>
    <t>JN°1908</t>
  </si>
  <si>
    <t>L-RT-006</t>
  </si>
  <si>
    <t>JN°1909</t>
  </si>
  <si>
    <t>JN°1910</t>
  </si>
  <si>
    <t>JN°1911</t>
  </si>
  <si>
    <t>JN°1912</t>
  </si>
  <si>
    <t>JN°1913</t>
  </si>
  <si>
    <t>JN°1914</t>
  </si>
  <si>
    <t>JN°1915</t>
  </si>
  <si>
    <t>JN°1916</t>
  </si>
  <si>
    <t>JN°1917</t>
  </si>
  <si>
    <t>JN°1918</t>
  </si>
  <si>
    <t>JN°1919</t>
  </si>
  <si>
    <t>JN°1920</t>
  </si>
  <si>
    <t>WR-043-044</t>
  </si>
  <si>
    <t>115</t>
  </si>
  <si>
    <t>L-VT-006</t>
  </si>
  <si>
    <t>JN°1921</t>
  </si>
  <si>
    <t>JN°1922</t>
  </si>
  <si>
    <t>WR-030-036/043-044</t>
  </si>
  <si>
    <t>L-RT-005</t>
  </si>
  <si>
    <t>JN°1923</t>
  </si>
  <si>
    <t>JN°1924</t>
  </si>
  <si>
    <t>JN°1925</t>
  </si>
  <si>
    <t>JN°1926</t>
  </si>
  <si>
    <t>JN°1927</t>
  </si>
  <si>
    <t>JN°1928</t>
  </si>
  <si>
    <t>L-VT-005</t>
  </si>
  <si>
    <t>JN°1929</t>
  </si>
  <si>
    <t>JN°1930</t>
  </si>
  <si>
    <t>L-RT-004</t>
  </si>
  <si>
    <t>JN°1934</t>
  </si>
  <si>
    <t>JN°1935</t>
  </si>
  <si>
    <t>JN°1936</t>
  </si>
  <si>
    <t>JN°1937</t>
  </si>
  <si>
    <t>JN°1938</t>
  </si>
  <si>
    <t>JN°1939</t>
  </si>
  <si>
    <t>JN°1940</t>
  </si>
  <si>
    <t>JN°1941</t>
  </si>
  <si>
    <t>JN°1942</t>
  </si>
  <si>
    <t>JN°1943</t>
  </si>
  <si>
    <t>JN°1944</t>
  </si>
  <si>
    <t>L-VT-004</t>
  </si>
  <si>
    <t>JN°1945</t>
  </si>
  <si>
    <t>JN°1946</t>
  </si>
  <si>
    <t>JN°1947</t>
  </si>
  <si>
    <t>JN°1948</t>
  </si>
  <si>
    <t>JN°1949</t>
  </si>
  <si>
    <t>JN°1950</t>
  </si>
  <si>
    <t>JN°1951</t>
  </si>
  <si>
    <t>JN°1952</t>
  </si>
  <si>
    <t>JN°1953</t>
  </si>
  <si>
    <t>JN°1955</t>
  </si>
  <si>
    <t>L-RT-003</t>
  </si>
  <si>
    <t>JN°1956</t>
  </si>
  <si>
    <t>JN°1957</t>
  </si>
  <si>
    <t>JN°1958</t>
  </si>
  <si>
    <t>JN°1959</t>
  </si>
  <si>
    <t>JN°1960</t>
  </si>
  <si>
    <t>JN°1961</t>
  </si>
  <si>
    <t>JN°1962</t>
  </si>
  <si>
    <t>JN°1963</t>
  </si>
  <si>
    <t>JN°1964</t>
  </si>
  <si>
    <t>L-VT-003</t>
  </si>
  <si>
    <t>JN°1965</t>
  </si>
  <si>
    <t>JN°1966</t>
  </si>
  <si>
    <t>JN°1967</t>
  </si>
  <si>
    <t>JN°1968</t>
  </si>
  <si>
    <t>JN°1969</t>
  </si>
  <si>
    <t>JN°1970</t>
  </si>
  <si>
    <t>JN°1971</t>
  </si>
  <si>
    <t>JN°1972</t>
  </si>
  <si>
    <t>JN°1973</t>
  </si>
  <si>
    <t>JN°1974</t>
  </si>
  <si>
    <t>L-RT-001</t>
  </si>
  <si>
    <t>JN°1975</t>
  </si>
  <si>
    <t>JN°1976</t>
  </si>
  <si>
    <t>JN°1978</t>
  </si>
  <si>
    <t>L-VT-002</t>
  </si>
  <si>
    <t>JN°1979</t>
  </si>
  <si>
    <t>JN°1980</t>
  </si>
  <si>
    <t>JN°1981</t>
  </si>
  <si>
    <t>JN°1982</t>
  </si>
  <si>
    <t>JN°1983</t>
  </si>
  <si>
    <t>JN°1984</t>
  </si>
  <si>
    <t>L-VT-001</t>
  </si>
  <si>
    <t>JN°1985</t>
  </si>
  <si>
    <t>JN°1986</t>
  </si>
  <si>
    <t>JN°1987</t>
  </si>
  <si>
    <t>JN°1988</t>
  </si>
  <si>
    <t>WR-030/036</t>
  </si>
  <si>
    <t>L-RT-002</t>
  </si>
  <si>
    <t>JN°1990</t>
  </si>
  <si>
    <t>JN°1991</t>
  </si>
  <si>
    <t>JN°1992</t>
  </si>
  <si>
    <t>JN°1993</t>
  </si>
  <si>
    <t>JN°1994</t>
  </si>
  <si>
    <t>JN°1995</t>
  </si>
  <si>
    <t>JN°1996</t>
  </si>
  <si>
    <t>JN°1997</t>
  </si>
  <si>
    <t>JN°1998</t>
  </si>
  <si>
    <t>JN°1999</t>
  </si>
  <si>
    <t>JN°2000</t>
  </si>
  <si>
    <t>L-RT-012</t>
  </si>
  <si>
    <t>L-RT-014</t>
  </si>
  <si>
    <t>PROJET : Développement des champs gaziers de TFT II Contrat construction &amp;commissionning 
« réseau de collecteTFT sud offsite-raccordement de vingt-quatre (24) puits producteurs de gaz »</t>
  </si>
  <si>
    <t>16"</t>
  </si>
  <si>
    <t>JN</t>
  </si>
  <si>
    <t>DJ</t>
  </si>
  <si>
    <t>DJ°150</t>
  </si>
  <si>
    <t>DJ-VT-013</t>
  </si>
  <si>
    <t>DJ-RT-015</t>
  </si>
  <si>
    <t>DJ°151</t>
  </si>
  <si>
    <t>DJ°153</t>
  </si>
  <si>
    <t>DJ-RT-016</t>
  </si>
  <si>
    <t>DJ°152</t>
  </si>
  <si>
    <t>DJ°147</t>
  </si>
  <si>
    <t>DJ°111</t>
  </si>
  <si>
    <t>DJ°148</t>
  </si>
  <si>
    <t>DJ°149</t>
  </si>
  <si>
    <t>DJ°134</t>
  </si>
  <si>
    <t>DJ-VT-012</t>
  </si>
  <si>
    <t>DJ-RT-014</t>
  </si>
  <si>
    <t>DJ°133</t>
  </si>
  <si>
    <t>DJ°137</t>
  </si>
  <si>
    <t>DJ°136</t>
  </si>
  <si>
    <t>DJ°108</t>
  </si>
  <si>
    <t>DJ°105</t>
  </si>
  <si>
    <t>DJ°110</t>
  </si>
  <si>
    <t>DJ°106</t>
  </si>
  <si>
    <t>DJ°131</t>
  </si>
  <si>
    <t>DJ°097</t>
  </si>
  <si>
    <t>DJ-RT-013</t>
  </si>
  <si>
    <t>L-VT-034</t>
  </si>
  <si>
    <t>2602</t>
  </si>
  <si>
    <t>2603</t>
  </si>
  <si>
    <t>2604</t>
  </si>
  <si>
    <t>2605</t>
  </si>
  <si>
    <t>2606</t>
  </si>
  <si>
    <t>2607</t>
  </si>
  <si>
    <t>2608</t>
  </si>
  <si>
    <t>2609</t>
  </si>
  <si>
    <t>2610</t>
  </si>
  <si>
    <t>2611</t>
  </si>
  <si>
    <t>2612</t>
  </si>
  <si>
    <t>2613</t>
  </si>
  <si>
    <t>2614</t>
  </si>
  <si>
    <t>2615</t>
  </si>
  <si>
    <t>2616</t>
  </si>
  <si>
    <t>2617</t>
  </si>
  <si>
    <t>2618</t>
  </si>
  <si>
    <t>2619</t>
  </si>
  <si>
    <t>L-VT-035</t>
  </si>
  <si>
    <t>DJ°141</t>
  </si>
  <si>
    <t>DJ°146</t>
  </si>
  <si>
    <t>DJ°135</t>
  </si>
  <si>
    <t>DJ°144</t>
  </si>
  <si>
    <t>DJ°142</t>
  </si>
  <si>
    <t>DJ°143</t>
  </si>
  <si>
    <t>DJ°067</t>
  </si>
  <si>
    <t>DJ°160</t>
  </si>
  <si>
    <t>DJ°154</t>
  </si>
  <si>
    <t>DJ°155</t>
  </si>
  <si>
    <t>DJ°165</t>
  </si>
  <si>
    <t>DJ-VT-014</t>
  </si>
  <si>
    <t>DJ-RT-017</t>
  </si>
  <si>
    <t>DJ°163</t>
  </si>
  <si>
    <t>DJ°156</t>
  </si>
  <si>
    <t>DJ°157</t>
  </si>
  <si>
    <t>DJ°089</t>
  </si>
  <si>
    <t>DJ°068</t>
  </si>
  <si>
    <t>DJ°123</t>
  </si>
  <si>
    <t>DJ°032</t>
  </si>
  <si>
    <t>DJ°122</t>
  </si>
  <si>
    <t>DJ°104</t>
  </si>
  <si>
    <t>2620</t>
  </si>
  <si>
    <t>2621</t>
  </si>
  <si>
    <t>2622</t>
  </si>
  <si>
    <t>2623</t>
  </si>
  <si>
    <t>2624</t>
  </si>
  <si>
    <t>2625</t>
  </si>
  <si>
    <t>2626</t>
  </si>
  <si>
    <t>2627</t>
  </si>
  <si>
    <t>2628</t>
  </si>
  <si>
    <t>2629</t>
  </si>
  <si>
    <t>2630</t>
  </si>
  <si>
    <t>2631</t>
  </si>
  <si>
    <t>2632</t>
  </si>
  <si>
    <t>2633</t>
  </si>
  <si>
    <t>2634</t>
  </si>
  <si>
    <t>2635</t>
  </si>
  <si>
    <t>2636</t>
  </si>
  <si>
    <t>2637</t>
  </si>
  <si>
    <t>2638</t>
  </si>
  <si>
    <t>2639</t>
  </si>
  <si>
    <t>L-VT-036</t>
  </si>
  <si>
    <t>-</t>
  </si>
  <si>
    <t>TFTII-REP-PL01</t>
  </si>
  <si>
    <t>L-VT-037</t>
  </si>
  <si>
    <t>JN°1744R</t>
  </si>
  <si>
    <t>JN°1842R</t>
  </si>
  <si>
    <t>JN°1844R</t>
  </si>
  <si>
    <t>JN°1873R</t>
  </si>
  <si>
    <t>JN°1932R</t>
  </si>
  <si>
    <t>JN°1933R</t>
  </si>
  <si>
    <t>JN°1954R</t>
  </si>
  <si>
    <t>JN°1977R</t>
  </si>
  <si>
    <t>JN°1989R</t>
  </si>
  <si>
    <t>L-VT-038</t>
  </si>
  <si>
    <t>WR-46-44/36-33/43-45</t>
  </si>
  <si>
    <t>DJ°158</t>
  </si>
  <si>
    <t>DJ°180</t>
  </si>
  <si>
    <t>137</t>
  </si>
  <si>
    <t>DJ-VT-015</t>
  </si>
  <si>
    <t>DJ-RT-018</t>
  </si>
  <si>
    <t>DJ°189</t>
  </si>
  <si>
    <t>DJ-VT-016</t>
  </si>
  <si>
    <t>DJ-RT-019</t>
  </si>
  <si>
    <t>DJ°173</t>
  </si>
  <si>
    <t>DJ°178</t>
  </si>
  <si>
    <t>DJ°183</t>
  </si>
  <si>
    <t>DJ°175</t>
  </si>
  <si>
    <t>DJ°188</t>
  </si>
  <si>
    <t>DJ°195</t>
  </si>
  <si>
    <t>DJ°186</t>
  </si>
  <si>
    <t>DJ°185</t>
  </si>
  <si>
    <t>DJ°190</t>
  </si>
  <si>
    <t>DJ°191</t>
  </si>
  <si>
    <t>DJ°192</t>
  </si>
  <si>
    <t>DJ°184</t>
  </si>
  <si>
    <t>DJ°170</t>
  </si>
  <si>
    <t>DJ°167</t>
  </si>
  <si>
    <t>DJ°168</t>
  </si>
  <si>
    <t>DJ°172</t>
  </si>
  <si>
    <t>DJ°176</t>
  </si>
  <si>
    <t>DJ°161</t>
  </si>
  <si>
    <t>DJ°182</t>
  </si>
  <si>
    <t>L-VT-039</t>
  </si>
  <si>
    <t>NX</t>
  </si>
  <si>
    <t>RX TOTAL</t>
  </si>
  <si>
    <t>L-RT-017</t>
  </si>
  <si>
    <t>L-RT-018</t>
  </si>
  <si>
    <t>L-RT-019</t>
  </si>
  <si>
    <t>L-RT-020</t>
  </si>
  <si>
    <t>L-RT-021</t>
  </si>
  <si>
    <t>L-RT-022</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</si>
  <si>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</si>
  <si>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</si>
  <si>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</si>
  <si>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</si>
  <si>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</si>
  <si>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</si>
  <si>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</si>
  <si>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</si>
  <si>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</si>
  <si>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</si>
  <si>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</si>
  <si>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</si>
  <si>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</si>
  <si>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</si>
  <si>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</si>
  <si>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</si>
  <si>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</si>
  <si>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</si>
  <si>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</si>
  <si>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</si>
  <si>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</si>
  <si>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</si>
  <si>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WR-46-44/36-33/32-30/43-45</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</si>
  <si>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</si>
  <si>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</si>
  <si>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</si>
  <si>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</si>
  <si>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</si>
  <si>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</si>
  <si>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</si>
  <si>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</si>
  <si>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</si>
  <si>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</si>
  <si>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</si>
  <si>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</si>
  <si>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</si>
  <si>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</si>
  <si>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</si>
  <si>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</si>
  <si>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</si>
  <si>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</si>
  <si>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</si>
  <si>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</si>
  <si>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</si>
  <si>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</si>
  <si>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</si>
  <si>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</si>
  <si>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</si>
  <si>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</si>
  <si>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</si>
  <si>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DJ°222</t>
  </si>
  <si>
    <t>DJ-VT-018</t>
  </si>
  <si>
    <t>DJ-RT-023</t>
  </si>
  <si>
    <t>DJ°204</t>
  </si>
  <si>
    <t>DJ-VT-017</t>
  </si>
  <si>
    <t>DJ-RT-022</t>
  </si>
  <si>
    <t>DJ°164</t>
  </si>
  <si>
    <t>DJ°219</t>
  </si>
  <si>
    <t>DJ°226</t>
  </si>
  <si>
    <t>DJ°220</t>
  </si>
  <si>
    <t>DJ°211</t>
  </si>
  <si>
    <t>DJ-RT-021</t>
  </si>
  <si>
    <t>DJ°205</t>
  </si>
  <si>
    <t>DJ-RT-020</t>
  </si>
  <si>
    <t>DJ°214</t>
  </si>
  <si>
    <t>DJ°225</t>
  </si>
  <si>
    <t>DJ°208</t>
  </si>
  <si>
    <t>DJ°201</t>
  </si>
  <si>
    <t>DJ°196</t>
  </si>
  <si>
    <t>DJ°174</t>
  </si>
  <si>
    <t>DJ°171</t>
  </si>
  <si>
    <t>DJ°177</t>
  </si>
  <si>
    <t>DJ°166</t>
  </si>
  <si>
    <t>DJ°207</t>
  </si>
  <si>
    <t>DJ°203</t>
  </si>
  <si>
    <t>DJ°206</t>
  </si>
  <si>
    <t>DJ°197</t>
  </si>
  <si>
    <t>DJ°200</t>
  </si>
  <si>
    <t>DJ°202</t>
  </si>
  <si>
    <t>DJ°194</t>
  </si>
  <si>
    <t>DJ°198</t>
  </si>
  <si>
    <t>DJ°193</t>
  </si>
  <si>
    <t>DJ°162</t>
  </si>
  <si>
    <t>L-VT-040</t>
  </si>
  <si>
    <t>L-VT-041</t>
  </si>
  <si>
    <t>DJ°181</t>
  </si>
  <si>
    <t>DJ°223</t>
  </si>
  <si>
    <t>DJ°179</t>
  </si>
  <si>
    <t>DJ°212</t>
  </si>
  <si>
    <t>DJ°218</t>
  </si>
  <si>
    <t>DJ°210</t>
  </si>
  <si>
    <t>1340</t>
  </si>
  <si>
    <t>1342</t>
  </si>
  <si>
    <t>1344</t>
  </si>
  <si>
    <t>1346</t>
  </si>
  <si>
    <t>1348</t>
  </si>
  <si>
    <t>1350</t>
  </si>
  <si>
    <t>1352</t>
  </si>
  <si>
    <t>1354</t>
  </si>
  <si>
    <t>1367</t>
  </si>
  <si>
    <t>1369</t>
  </si>
  <si>
    <t>1371</t>
  </si>
  <si>
    <t>1373</t>
  </si>
  <si>
    <t>1375</t>
  </si>
  <si>
    <t>1377</t>
  </si>
  <si>
    <t>2689</t>
  </si>
  <si>
    <t>2690</t>
  </si>
  <si>
    <t>2691</t>
  </si>
  <si>
    <t>2692</t>
  </si>
  <si>
    <t>2693</t>
  </si>
  <si>
    <t>2694</t>
  </si>
  <si>
    <t>WR-32</t>
  </si>
  <si>
    <t>L-RT-023</t>
  </si>
  <si>
    <t>L-RT-024</t>
  </si>
  <si>
    <t>L-RT-025</t>
  </si>
  <si>
    <t>L-RT-026</t>
  </si>
  <si>
    <t>L-RT-027</t>
  </si>
  <si>
    <t>WR-46-44/36-33/32-52/50-51/43-45</t>
  </si>
  <si>
    <t>L-VT-042</t>
  </si>
  <si>
    <t>L-VT-043</t>
  </si>
  <si>
    <t>DJ°224</t>
  </si>
  <si>
    <t>DJ°221</t>
  </si>
  <si>
    <t>DJ°187</t>
  </si>
  <si>
    <t>DJ°213</t>
  </si>
  <si>
    <t>DJ°229</t>
  </si>
  <si>
    <t>DJ-VT-019</t>
  </si>
  <si>
    <t>DJ-RT-024</t>
  </si>
  <si>
    <t>DJ°215</t>
  </si>
  <si>
    <t>DJ°230</t>
  </si>
  <si>
    <t>DJ°234</t>
  </si>
  <si>
    <t>DJ°233</t>
  </si>
  <si>
    <t>DJ°232</t>
  </si>
  <si>
    <t>DJ°199</t>
  </si>
  <si>
    <t>DJ°217</t>
  </si>
  <si>
    <t>DJ°239</t>
  </si>
  <si>
    <t>DJ-VT-020</t>
  </si>
  <si>
    <t>DJ-RT-026</t>
  </si>
  <si>
    <t>DJ°241</t>
  </si>
  <si>
    <t>DJ°248</t>
  </si>
  <si>
    <t>DJ°240</t>
  </si>
  <si>
    <t>DJ°245</t>
  </si>
  <si>
    <t>DJ°243</t>
  </si>
  <si>
    <t>DJ°249</t>
  </si>
  <si>
    <t>DJ°251</t>
  </si>
  <si>
    <t>DJ-VT-021</t>
  </si>
  <si>
    <t>DJ°266</t>
  </si>
  <si>
    <t>DJ-RT-027</t>
  </si>
  <si>
    <t>DJ°260</t>
  </si>
  <si>
    <t>DJ°253</t>
  </si>
  <si>
    <t>DJ°263</t>
  </si>
  <si>
    <t>DJ°257</t>
  </si>
  <si>
    <t>DJ°254</t>
  </si>
  <si>
    <t>DJ°265</t>
  </si>
  <si>
    <t>DJ°264</t>
  </si>
  <si>
    <t>DJ°238</t>
  </si>
  <si>
    <t>DJ°252</t>
  </si>
  <si>
    <t>DJ°259</t>
  </si>
  <si>
    <t>DJ°258</t>
  </si>
  <si>
    <t>DJ°256</t>
  </si>
  <si>
    <t>DJ°255</t>
  </si>
  <si>
    <t>DJ°236</t>
  </si>
  <si>
    <t>DJ-RT-025</t>
  </si>
  <si>
    <t>DJ°242</t>
  </si>
  <si>
    <t>DJ°273</t>
  </si>
  <si>
    <t>DJ-VT-022</t>
  </si>
  <si>
    <t>DJ-RT-028</t>
  </si>
  <si>
    <t>DJ°270</t>
  </si>
  <si>
    <t>DJ°269</t>
  </si>
  <si>
    <t>DJ°268</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</si>
  <si>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</si>
  <si>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</si>
  <si>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</si>
  <si>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</si>
  <si>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</si>
  <si>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</si>
  <si>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</si>
  <si>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</si>
  <si>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</si>
  <si>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</si>
  <si>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</si>
  <si>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</si>
  <si>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</si>
  <si>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</si>
  <si>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</si>
  <si>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</si>
  <si>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</si>
  <si>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</si>
  <si>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</si>
  <si>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</si>
  <si>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</si>
  <si>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</si>
  <si>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</si>
  <si>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</si>
  <si>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</si>
  <si>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</si>
  <si>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</si>
  <si>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</si>
  <si>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</si>
  <si>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</si>
  <si>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</si>
  <si>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</si>
  <si>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</si>
  <si>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</si>
  <si>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</si>
  <si>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</si>
  <si>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</si>
  <si>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</si>
  <si>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</si>
  <si>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</si>
  <si>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</si>
  <si>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T-01</t>
  </si>
  <si>
    <t>T-02</t>
  </si>
  <si>
    <t>T-07</t>
  </si>
  <si>
    <t>T-08</t>
  </si>
  <si>
    <t>T-09</t>
  </si>
  <si>
    <t>T-10</t>
  </si>
  <si>
    <t>T-11</t>
  </si>
  <si>
    <t>T-12</t>
  </si>
  <si>
    <t>T-03</t>
  </si>
  <si>
    <t>T-04</t>
  </si>
  <si>
    <t>T-05</t>
  </si>
  <si>
    <t>T-06</t>
  </si>
  <si>
    <t>L-RT-028</t>
  </si>
  <si>
    <t>L-RT-029</t>
  </si>
  <si>
    <t>WR-46-44/36-33/30-52/50-51/43-45</t>
  </si>
  <si>
    <t>DJ°231</t>
  </si>
  <si>
    <t>DJ°276</t>
  </si>
  <si>
    <t>DJ-VT-023</t>
  </si>
  <si>
    <t>DJ-RT-029</t>
  </si>
  <si>
    <t>DJ°272</t>
  </si>
  <si>
    <t>DJ°247</t>
  </si>
  <si>
    <t>DJ°267</t>
  </si>
  <si>
    <t>DJ°237</t>
  </si>
  <si>
    <t>DJ°244</t>
  </si>
  <si>
    <t>DJ°262</t>
  </si>
  <si>
    <t>DJ°261</t>
  </si>
  <si>
    <t>DJ°235</t>
  </si>
  <si>
    <t>L-VT-044</t>
  </si>
  <si>
    <t>2736</t>
  </si>
  <si>
    <t>2737</t>
  </si>
  <si>
    <t>2738</t>
  </si>
  <si>
    <t>2739</t>
  </si>
  <si>
    <t>2740</t>
  </si>
  <si>
    <t>2741</t>
  </si>
  <si>
    <t>2742</t>
  </si>
  <si>
    <t>2743</t>
  </si>
  <si>
    <t>2744</t>
  </si>
  <si>
    <t>2745</t>
  </si>
  <si>
    <t>2746</t>
  </si>
  <si>
    <t>DJ°271</t>
  </si>
  <si>
    <t>DJ°250</t>
  </si>
  <si>
    <t>DJ°246</t>
  </si>
  <si>
    <t>2747</t>
  </si>
  <si>
    <t>2748</t>
  </si>
  <si>
    <t>L-RT-030</t>
  </si>
  <si>
    <t>L-RT-031</t>
  </si>
  <si>
    <t>L-RT-032</t>
  </si>
  <si>
    <t>INT RT</t>
  </si>
  <si>
    <t>DJ°098</t>
  </si>
  <si>
    <t>DJ°095</t>
  </si>
  <si>
    <t>DJ°021</t>
  </si>
  <si>
    <t>DJ°026</t>
  </si>
  <si>
    <t>DJ°004</t>
  </si>
  <si>
    <t>DJ°051</t>
  </si>
  <si>
    <t>DJ°088</t>
  </si>
  <si>
    <t>DJ°009</t>
  </si>
  <si>
    <t>DJ°020</t>
  </si>
  <si>
    <t>DJ°013</t>
  </si>
  <si>
    <t>DJ°018</t>
  </si>
  <si>
    <t>DJ°023</t>
  </si>
  <si>
    <t>DJ°016</t>
  </si>
  <si>
    <t>DJ°130</t>
  </si>
  <si>
    <t>DJ°129</t>
  </si>
  <si>
    <t>DJ°132</t>
  </si>
  <si>
    <t>DJ°140</t>
  </si>
  <si>
    <t>DJ°139</t>
  </si>
  <si>
    <t>DJ°138</t>
  </si>
  <si>
    <t>DJ°096</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</si>
  <si>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</si>
  <si>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</si>
  <si>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</si>
  <si>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</si>
  <si>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</si>
  <si>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</si>
  <si>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</si>
  <si>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</si>
  <si>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</si>
  <si>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</si>
  <si>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</si>
  <si>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</si>
  <si>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</si>
  <si>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</si>
  <si>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</si>
  <si>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</si>
  <si>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</si>
  <si>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</si>
  <si>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</si>
  <si>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</si>
  <si>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</si>
  <si>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</si>
  <si>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DJ-RT-001</t>
  </si>
  <si>
    <t>DJ°027</t>
  </si>
  <si>
    <t>DJ°008</t>
  </si>
  <si>
    <t>T-ROUT</t>
  </si>
  <si>
    <t>valaise</t>
  </si>
  <si>
    <t>166</t>
  </si>
  <si>
    <t>L-VT-045</t>
  </si>
  <si>
    <t>L-VT-046</t>
  </si>
  <si>
    <t>DJ°090</t>
  </si>
  <si>
    <t>DJ°093</t>
  </si>
  <si>
    <t>DJ°086</t>
  </si>
  <si>
    <t>DJ°087</t>
  </si>
  <si>
    <t>DJ°085</t>
  </si>
  <si>
    <t>DJ°073</t>
  </si>
  <si>
    <t>DJ°094</t>
  </si>
  <si>
    <t>DJ°091</t>
  </si>
  <si>
    <t>DJ°302</t>
  </si>
  <si>
    <t>DJ-VT-024</t>
  </si>
  <si>
    <t>DJ-RT-031</t>
  </si>
  <si>
    <t>DJ°293</t>
  </si>
  <si>
    <t>DJ°289</t>
  </si>
  <si>
    <t>DJ°277</t>
  </si>
  <si>
    <t>DJ°290</t>
  </si>
  <si>
    <t>DJ°274</t>
  </si>
  <si>
    <t>CINTRE</t>
  </si>
  <si>
    <t>DJ°295</t>
  </si>
  <si>
    <t>DJ°303</t>
  </si>
  <si>
    <t>DJ°297</t>
  </si>
  <si>
    <t>DJ°300</t>
  </si>
  <si>
    <t>DJ°288</t>
  </si>
  <si>
    <t>DJ°287</t>
  </si>
  <si>
    <t>DJ°279</t>
  </si>
  <si>
    <t>DJ°306</t>
  </si>
  <si>
    <t>DJ°294</t>
  </si>
  <si>
    <t>DJ°301</t>
  </si>
  <si>
    <t>DJ°292</t>
  </si>
  <si>
    <t>DJ°286</t>
  </si>
  <si>
    <t>DJ°280</t>
  </si>
  <si>
    <t>DJ°281</t>
  </si>
  <si>
    <t>DJ°282</t>
  </si>
  <si>
    <t>DJ°285</t>
  </si>
  <si>
    <t>DJ°275</t>
  </si>
  <si>
    <t>DJ°283</t>
  </si>
  <si>
    <t>DJ°284</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</si>
  <si>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</si>
  <si>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</si>
  <si>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</si>
  <si>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</si>
  <si>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</si>
  <si>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</si>
  <si>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</si>
  <si>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</si>
  <si>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</si>
  <si>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</si>
  <si>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</si>
  <si>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</si>
  <si>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</si>
  <si>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</si>
  <si>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</si>
  <si>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</si>
  <si>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</si>
  <si>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</si>
  <si>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</si>
  <si>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</si>
  <si>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</si>
  <si>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</si>
  <si>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</si>
  <si>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</si>
  <si>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</si>
  <si>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</si>
  <si>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</si>
  <si>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</si>
  <si>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</si>
  <si>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</si>
  <si>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</si>
  <si>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</si>
  <si>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</si>
  <si>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(00-10) E.U+(40-63)--(80-105) I.U 1 er P</t>
  </si>
  <si>
    <t>(52-65) I.U 1 er P</t>
  </si>
  <si>
    <t>L-RT-034</t>
  </si>
  <si>
    <t>L-RT-033</t>
  </si>
  <si>
    <t>T-13</t>
  </si>
  <si>
    <t>2804</t>
  </si>
  <si>
    <t>2805</t>
  </si>
  <si>
    <t>2806</t>
  </si>
  <si>
    <t>2807</t>
  </si>
  <si>
    <t>2808</t>
  </si>
  <si>
    <t>2809</t>
  </si>
  <si>
    <t>2810</t>
  </si>
  <si>
    <t>2811</t>
  </si>
  <si>
    <t>2812</t>
  </si>
  <si>
    <t>2813</t>
  </si>
  <si>
    <t>2814</t>
  </si>
  <si>
    <t>2815</t>
  </si>
  <si>
    <t>2816</t>
  </si>
  <si>
    <t>2817</t>
  </si>
  <si>
    <t>2818</t>
  </si>
  <si>
    <t>2819</t>
  </si>
  <si>
    <t>2820</t>
  </si>
  <si>
    <t>2821</t>
  </si>
  <si>
    <t>2822</t>
  </si>
  <si>
    <t>2823</t>
  </si>
  <si>
    <t>DJ°321</t>
  </si>
  <si>
    <t>DJ-VT-026</t>
  </si>
  <si>
    <t>DJ-RT-033</t>
  </si>
  <si>
    <t>DJ°322</t>
  </si>
  <si>
    <t>DJ-VT-027</t>
  </si>
  <si>
    <t>DJ°324</t>
  </si>
  <si>
    <t>DJ°325</t>
  </si>
  <si>
    <t>DJ°319</t>
  </si>
  <si>
    <t>DJ°318</t>
  </si>
  <si>
    <t>DJ-VT-025</t>
  </si>
  <si>
    <t>DJ°308</t>
  </si>
  <si>
    <t>DJ-RT-032</t>
  </si>
  <si>
    <t>DJ°311</t>
  </si>
  <si>
    <t>DJ°309</t>
  </si>
  <si>
    <t>DJ°312</t>
  </si>
  <si>
    <t>DJ°310</t>
  </si>
  <si>
    <t>DJ°304</t>
  </si>
  <si>
    <t>DJ°305</t>
  </si>
  <si>
    <t>DJ°296</t>
  </si>
  <si>
    <t>DJ°317</t>
  </si>
  <si>
    <t>DJ°291</t>
  </si>
  <si>
    <t>DJ°314</t>
  </si>
  <si>
    <t>DJ°316</t>
  </si>
  <si>
    <t>DJ°315</t>
  </si>
  <si>
    <t>DJ°299</t>
  </si>
  <si>
    <t>DJ°103</t>
  </si>
  <si>
    <t>L-VT-047</t>
  </si>
  <si>
    <t>L-VT-048</t>
  </si>
  <si>
    <t>T-14</t>
  </si>
  <si>
    <t>T-15</t>
  </si>
  <si>
    <t>T-16</t>
  </si>
  <si>
    <t>T-17</t>
  </si>
  <si>
    <t>T-18</t>
  </si>
  <si>
    <t>T-19</t>
  </si>
  <si>
    <t>(60-90) I.U 1 er Passe+(99-105)I.U 1 er Passe</t>
  </si>
  <si>
    <t>(70-85) I.U 1 er Passe</t>
  </si>
  <si>
    <t>(75-85) I.U 1 er Passe</t>
  </si>
  <si>
    <t>(75-90) Refair Finition</t>
  </si>
  <si>
    <t>(45-70) I.U 1 er Passe</t>
  </si>
  <si>
    <t>(54-85) I.U 1 er Passe</t>
  </si>
  <si>
    <t>(85-100) I.U 1 er Passe</t>
  </si>
  <si>
    <t>(65-100) I.U 1 er Passe</t>
  </si>
  <si>
    <t>(75-100) I.U 1 er Passe</t>
  </si>
  <si>
    <t>(60-85) I.U 1 er Passe</t>
  </si>
  <si>
    <t>(70-90) I.U 1 er Passe</t>
  </si>
  <si>
    <t>L-RT-035</t>
  </si>
  <si>
    <t>L-RT-036</t>
  </si>
  <si>
    <t>L-RT-037</t>
  </si>
  <si>
    <t xml:space="preserve">T-ROUTE </t>
  </si>
  <si>
    <t>DJ°372</t>
  </si>
  <si>
    <t>165</t>
  </si>
  <si>
    <t>DJ-VT-032</t>
  </si>
  <si>
    <t>DJ-RT-038</t>
  </si>
  <si>
    <t>DJ°370</t>
  </si>
  <si>
    <t>DJ°371</t>
  </si>
  <si>
    <t>DJ°365</t>
  </si>
  <si>
    <t>DJ-VT-031</t>
  </si>
  <si>
    <t>DJ°369</t>
  </si>
  <si>
    <t>DJ°360</t>
  </si>
  <si>
    <t>DJ-VT-030</t>
  </si>
  <si>
    <t>DJ°358</t>
  </si>
  <si>
    <t>DJ°357</t>
  </si>
  <si>
    <t>DJ-RT-037</t>
  </si>
  <si>
    <t>DJ°363</t>
  </si>
  <si>
    <t>DJ°364</t>
  </si>
  <si>
    <t>DJ°359</t>
  </si>
  <si>
    <t>DJ°356</t>
  </si>
  <si>
    <t>DJ-RT-036</t>
  </si>
  <si>
    <t>DJ°362</t>
  </si>
  <si>
    <t>DJ°361</t>
  </si>
  <si>
    <t>DJ°355</t>
  </si>
  <si>
    <t>DJ°347</t>
  </si>
  <si>
    <t>DJ°349</t>
  </si>
  <si>
    <t>DJ°340</t>
  </si>
  <si>
    <t>DJ-VT-029</t>
  </si>
  <si>
    <t>DJ°346</t>
  </si>
  <si>
    <t>DJ°350</t>
  </si>
  <si>
    <t>DJ°351</t>
  </si>
  <si>
    <t>DJ°354</t>
  </si>
  <si>
    <t>DJ°348</t>
  </si>
  <si>
    <t>DJ°278</t>
  </si>
  <si>
    <t>DJ°334</t>
  </si>
  <si>
    <t>DJ-VT-028</t>
  </si>
  <si>
    <t>DJ-RT-035</t>
  </si>
  <si>
    <t>DJ°338</t>
  </si>
  <si>
    <t>DJ°336</t>
  </si>
  <si>
    <t>DJ°337</t>
  </si>
  <si>
    <t>DJ°344</t>
  </si>
  <si>
    <t>DJ°342</t>
  </si>
  <si>
    <t>DJ°329</t>
  </si>
  <si>
    <t>DJ°330</t>
  </si>
  <si>
    <t>DJ°328</t>
  </si>
  <si>
    <t>DJ°331</t>
  </si>
  <si>
    <t>DJ°327</t>
  </si>
  <si>
    <t>DJ°332</t>
  </si>
  <si>
    <t>DJ°326</t>
  </si>
  <si>
    <t>DJ°323</t>
  </si>
  <si>
    <t>DJ°320</t>
  </si>
  <si>
    <t>DJ°366</t>
  </si>
  <si>
    <t>DJ°343</t>
  </si>
  <si>
    <t>L-VT-049</t>
  </si>
  <si>
    <t>L-VT-050</t>
  </si>
  <si>
    <t>L-VT-051</t>
  </si>
  <si>
    <t>1070</t>
  </si>
  <si>
    <t>1072</t>
  </si>
  <si>
    <t>1074</t>
  </si>
  <si>
    <t>1076</t>
  </si>
  <si>
    <t>1078</t>
  </si>
  <si>
    <t>1080</t>
  </si>
  <si>
    <t>1082</t>
  </si>
  <si>
    <t>1084</t>
  </si>
  <si>
    <t>1088</t>
  </si>
  <si>
    <t>1090</t>
  </si>
  <si>
    <t>1092</t>
  </si>
  <si>
    <t>1094</t>
  </si>
  <si>
    <t>1096</t>
  </si>
  <si>
    <t>1098</t>
  </si>
  <si>
    <t>1100</t>
  </si>
  <si>
    <t>1102</t>
  </si>
  <si>
    <t>1104</t>
  </si>
  <si>
    <t>1106</t>
  </si>
  <si>
    <t>1108</t>
  </si>
  <si>
    <t>1110</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</si>
  <si>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</si>
  <si>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</si>
  <si>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</si>
  <si>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</si>
  <si>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</si>
  <si>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</si>
  <si>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</si>
  <si>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</si>
  <si>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</si>
  <si>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</si>
  <si>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</si>
  <si>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</si>
  <si>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</si>
  <si>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</si>
  <si>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</si>
  <si>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</si>
  <si>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</si>
  <si>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</si>
  <si>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</si>
  <si>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</si>
  <si>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</si>
  <si>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</si>
  <si>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</si>
  <si>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</si>
  <si>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</si>
  <si>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</si>
  <si>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</si>
  <si>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</si>
  <si>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</si>
  <si>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</si>
  <si>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</si>
  <si>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</si>
  <si>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</si>
  <si>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</si>
  <si>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</si>
  <si>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</si>
  <si>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</si>
  <si>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</si>
  <si>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</si>
  <si>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</si>
  <si>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</si>
  <si>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</si>
  <si>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(30-90) Refair Finition</t>
  </si>
  <si>
    <t>(73-90) I,U 1 er Passe</t>
  </si>
  <si>
    <t>(55-80) I,U 1 er Passe</t>
  </si>
  <si>
    <t>(80-93) I,U 1 er Passe</t>
  </si>
  <si>
    <t>(70-95) I,U 1 er Passe</t>
  </si>
  <si>
    <t>(85-100) I,U 1 er Passe</t>
  </si>
  <si>
    <t>(60-80) I,U 1 er Passe</t>
  </si>
  <si>
    <t>(75-100) I,U 1 er Passe</t>
  </si>
  <si>
    <t>(55-70) Refair Finition</t>
  </si>
  <si>
    <t>(50-90) I,U 1 erPasse</t>
  </si>
  <si>
    <t>L-RT-038</t>
  </si>
  <si>
    <t>L-RT-039</t>
  </si>
  <si>
    <t>L-RT-040</t>
  </si>
  <si>
    <t>DJ°381</t>
  </si>
  <si>
    <t>DJ-VT-033</t>
  </si>
  <si>
    <t>DJ-RT-039</t>
  </si>
  <si>
    <t>DJ°382</t>
  </si>
  <si>
    <t>DJ°391</t>
  </si>
  <si>
    <t>DJ-VT-034</t>
  </si>
  <si>
    <t>DJ-RT-040</t>
  </si>
  <si>
    <t>DJ°390</t>
  </si>
  <si>
    <t>DJ°389</t>
  </si>
  <si>
    <t>DJ°383</t>
  </si>
  <si>
    <t>DJ°384</t>
  </si>
  <si>
    <t>DJ°385</t>
  </si>
  <si>
    <t>DJ°374</t>
  </si>
  <si>
    <t>DJ°377</t>
  </si>
  <si>
    <t>DJ°373</t>
  </si>
  <si>
    <t>DJ°378</t>
  </si>
  <si>
    <t>DJ°376</t>
  </si>
  <si>
    <t>DJ°379</t>
  </si>
  <si>
    <t>DJ°375</t>
  </si>
  <si>
    <t>DJ°380</t>
  </si>
  <si>
    <t>WR-51-52/32-33/50-40</t>
  </si>
  <si>
    <t>1418</t>
  </si>
  <si>
    <t>1420</t>
  </si>
  <si>
    <t>2866</t>
  </si>
  <si>
    <t>2867</t>
  </si>
  <si>
    <t>2868</t>
  </si>
  <si>
    <t>2869</t>
  </si>
  <si>
    <t>2870</t>
  </si>
  <si>
    <t>2871</t>
  </si>
  <si>
    <t>2872</t>
  </si>
  <si>
    <t>2873</t>
  </si>
  <si>
    <t>2874</t>
  </si>
  <si>
    <t>2875</t>
  </si>
  <si>
    <t>2876</t>
  </si>
  <si>
    <t>2877</t>
  </si>
  <si>
    <t>2878</t>
  </si>
  <si>
    <t>2879</t>
  </si>
  <si>
    <t>2880</t>
  </si>
  <si>
    <t>2881</t>
  </si>
  <si>
    <t>L-VT-052</t>
  </si>
  <si>
    <t>L-VT-053</t>
  </si>
  <si>
    <t xml:space="preserve">(60-85) IU 1 Passe </t>
  </si>
  <si>
    <t xml:space="preserve">(50-75) IU 1 Passe </t>
  </si>
  <si>
    <t xml:space="preserve">(50-90) IU 1 Passe </t>
  </si>
  <si>
    <t xml:space="preserve">(50-85) IU 1 Passe </t>
  </si>
  <si>
    <t xml:space="preserve">(55-85) IU 1 Passe </t>
  </si>
  <si>
    <t>L-RT-041</t>
  </si>
  <si>
    <t>L-RT-042</t>
  </si>
  <si>
    <t>WR-46-52/32-33/51-45</t>
  </si>
  <si>
    <t>DJ°393</t>
  </si>
  <si>
    <t>DJ-VT-035</t>
  </si>
  <si>
    <t>DJ-RT-041</t>
  </si>
  <si>
    <t>L-VT-054</t>
  </si>
  <si>
    <t>L-RT-044</t>
  </si>
  <si>
    <t>(65-90) IU 1ere P</t>
  </si>
  <si>
    <t>(74-95) IU 1ere P</t>
  </si>
  <si>
    <t>(50-65) IU 1ere P</t>
  </si>
  <si>
    <t>(65-80) IU 1 ere P</t>
  </si>
  <si>
    <t>DJ°395</t>
  </si>
  <si>
    <t>DJ°396</t>
  </si>
  <si>
    <t>WR-46/32</t>
  </si>
  <si>
    <t>DJ°405</t>
  </si>
  <si>
    <t>DJ°399</t>
  </si>
  <si>
    <t>DJ°400</t>
  </si>
  <si>
    <t>DJ°398</t>
  </si>
  <si>
    <t>L-VT-055</t>
  </si>
  <si>
    <t>DJ°404</t>
  </si>
  <si>
    <t>DJ°403</t>
  </si>
  <si>
    <t>DJ°407</t>
  </si>
  <si>
    <t>DJ-RT-042</t>
  </si>
  <si>
    <t>WR-51-52/33-45</t>
  </si>
  <si>
    <t>L-VT-056</t>
  </si>
  <si>
    <t>(65-85) IU 1 ere P</t>
  </si>
  <si>
    <t>L-RT-045</t>
  </si>
  <si>
    <t>L-RT-046</t>
  </si>
  <si>
    <t>L-RT-043</t>
  </si>
  <si>
    <t>DJ-RT-034</t>
  </si>
  <si>
    <t>DJ-RT-030</t>
  </si>
  <si>
    <t>(60-100) IU+BT 1ere P</t>
  </si>
  <si>
    <t>L-RT-047</t>
  </si>
  <si>
    <t>L-RT-048</t>
  </si>
  <si>
    <t>L-RT-049</t>
  </si>
  <si>
    <t>(54-70) IU 1 ere P</t>
  </si>
  <si>
    <t>(35-80) IU 1 ere P</t>
  </si>
  <si>
    <t>WR-46-52/30-33/51-45</t>
  </si>
  <si>
    <t>DJ°401</t>
  </si>
  <si>
    <t>DJ°397</t>
  </si>
  <si>
    <t>DJ°392</t>
  </si>
  <si>
    <t>DJ°406</t>
  </si>
  <si>
    <t>DJ°388</t>
  </si>
  <si>
    <t>DJ°386</t>
  </si>
  <si>
    <t>DJ°410</t>
  </si>
  <si>
    <t>DJ-VT-036</t>
  </si>
  <si>
    <t>DJ-RT-043</t>
  </si>
  <si>
    <t>DJ°412</t>
  </si>
  <si>
    <t>L-VT-057</t>
  </si>
  <si>
    <t>L-VT-058</t>
  </si>
  <si>
    <t>2882</t>
  </si>
  <si>
    <t>2883</t>
  </si>
  <si>
    <t>2884</t>
  </si>
  <si>
    <t>2885</t>
  </si>
  <si>
    <t>2886</t>
  </si>
  <si>
    <t>2887</t>
  </si>
  <si>
    <t>2888</t>
  </si>
  <si>
    <t>2889</t>
  </si>
  <si>
    <t>2890</t>
  </si>
  <si>
    <t>2891</t>
  </si>
  <si>
    <t>2892</t>
  </si>
  <si>
    <t>2893</t>
  </si>
  <si>
    <t>2894</t>
  </si>
  <si>
    <t>2895</t>
  </si>
  <si>
    <t>2896</t>
  </si>
  <si>
    <t>2897</t>
  </si>
  <si>
    <t>2898</t>
  </si>
  <si>
    <t>2899</t>
  </si>
  <si>
    <t>WR-46-51/33-45</t>
  </si>
  <si>
    <t>WR-33-51/30-45</t>
  </si>
  <si>
    <t>DJ°437</t>
  </si>
  <si>
    <t>DJ-VT-039</t>
  </si>
  <si>
    <t>168</t>
  </si>
  <si>
    <t>DJ-RT-046</t>
  </si>
  <si>
    <t>DJ°435</t>
  </si>
  <si>
    <t>DJ°440</t>
  </si>
  <si>
    <t>WR-028</t>
  </si>
  <si>
    <t>DJ°439</t>
  </si>
  <si>
    <t>DJ°441</t>
  </si>
  <si>
    <t>DJ°438</t>
  </si>
  <si>
    <t>DJ°434</t>
  </si>
  <si>
    <t>DJ°416</t>
  </si>
  <si>
    <t>DJ-VT-037</t>
  </si>
  <si>
    <t>DJ-RT-044</t>
  </si>
  <si>
    <t>DJ°424</t>
  </si>
  <si>
    <t>DJ-VT-038</t>
  </si>
  <si>
    <t>DJ-RT-045</t>
  </si>
  <si>
    <t>DJ°415</t>
  </si>
  <si>
    <t>DJ°419</t>
  </si>
  <si>
    <t>DJ°418</t>
  </si>
  <si>
    <t>DJ°423</t>
  </si>
  <si>
    <t>DJ°417</t>
  </si>
  <si>
    <t>DJ°411</t>
  </si>
  <si>
    <t>DJ°414</t>
  </si>
  <si>
    <t>DJ°426</t>
  </si>
  <si>
    <t>DJ°413</t>
  </si>
  <si>
    <t>L-VT-059</t>
  </si>
  <si>
    <t>L-VT-060</t>
  </si>
  <si>
    <t>JN°1636R</t>
  </si>
  <si>
    <t>JN°1637R</t>
  </si>
  <si>
    <t>JN°1676R</t>
  </si>
  <si>
    <t>JN°1683R</t>
  </si>
  <si>
    <t>DJ°341</t>
  </si>
  <si>
    <t>DJ°431</t>
  </si>
  <si>
    <t>DJ°443</t>
  </si>
  <si>
    <t>DJ-RT-047</t>
  </si>
  <si>
    <t>(108-114) SV 1 ere P</t>
  </si>
  <si>
    <t>DJ°420</t>
  </si>
  <si>
    <t>DJ°433</t>
  </si>
  <si>
    <t>DJ°422</t>
  </si>
  <si>
    <t>DJ°442</t>
  </si>
  <si>
    <t>DJ°421</t>
  </si>
  <si>
    <t>DJ°408</t>
  </si>
  <si>
    <t xml:space="preserve">(43-84)  L,F + POR : 1 Passe </t>
  </si>
  <si>
    <t>DJ°409</t>
  </si>
  <si>
    <t>DJ°436</t>
  </si>
  <si>
    <t>WR-46-52/33-45</t>
  </si>
  <si>
    <t>0837</t>
  </si>
  <si>
    <t>L-RT-050</t>
  </si>
  <si>
    <t>(10-12) excés p</t>
  </si>
  <si>
    <t>(66-70) IL BF</t>
  </si>
  <si>
    <t>(60-75) Ref F</t>
  </si>
  <si>
    <t>L-RT-051</t>
  </si>
  <si>
    <t>(70-91) IU 1ere P</t>
  </si>
  <si>
    <t>(20-50) IU+(60-85)RF</t>
  </si>
  <si>
    <t>(09-10)Excés1P+(60-85)RF</t>
  </si>
  <si>
    <t>(90-115)IU 1P</t>
  </si>
  <si>
    <t>JN°1586R</t>
  </si>
  <si>
    <t>JN°1603R</t>
  </si>
  <si>
    <t>JN°1604R</t>
  </si>
  <si>
    <t>184</t>
  </si>
  <si>
    <t>DJ°454</t>
  </si>
  <si>
    <t>DJ-VT-041</t>
  </si>
  <si>
    <t>DJ-RT-048</t>
  </si>
  <si>
    <t>DJ°432</t>
  </si>
  <si>
    <t>DJ°429</t>
  </si>
  <si>
    <t>WR-45-46/33-52</t>
  </si>
  <si>
    <t>L-VT-061</t>
  </si>
  <si>
    <t>JN°1385CT</t>
  </si>
  <si>
    <t>T-20</t>
  </si>
  <si>
    <t>T-21</t>
  </si>
  <si>
    <t>T-22</t>
  </si>
  <si>
    <t>T-23</t>
  </si>
  <si>
    <t>T-24</t>
  </si>
  <si>
    <t>T-25</t>
  </si>
  <si>
    <t>T-26</t>
  </si>
  <si>
    <t>T-27</t>
  </si>
  <si>
    <t>T-28</t>
  </si>
  <si>
    <t>T-29</t>
  </si>
  <si>
    <t>T-30</t>
  </si>
  <si>
    <t>T-31</t>
  </si>
  <si>
    <t>T-32</t>
  </si>
  <si>
    <t>T-33</t>
  </si>
  <si>
    <t>T-34</t>
  </si>
  <si>
    <t>T-35</t>
  </si>
  <si>
    <t>T-36</t>
  </si>
  <si>
    <t>T-37</t>
  </si>
  <si>
    <t>T-38</t>
  </si>
  <si>
    <t>T-39</t>
  </si>
  <si>
    <t>T-40</t>
  </si>
  <si>
    <t>T-41</t>
  </si>
  <si>
    <t>T-42</t>
  </si>
  <si>
    <t>T-43</t>
  </si>
  <si>
    <t>T-44</t>
  </si>
  <si>
    <t>(10-11)excés1p (65-80)IU 1P</t>
  </si>
  <si>
    <t>(25-35)IU 1 P</t>
  </si>
  <si>
    <t>(55-65)IU 1 P</t>
  </si>
  <si>
    <t xml:space="preserve">(55-65IU 1 P </t>
  </si>
  <si>
    <t>(53-66)iu 1 p</t>
  </si>
  <si>
    <t>(60-78)IU 1 P</t>
  </si>
  <si>
    <t>DJ°450</t>
  </si>
  <si>
    <t>DJ-VT-040</t>
  </si>
  <si>
    <t>DJ°451</t>
  </si>
  <si>
    <t>DJ°452</t>
  </si>
  <si>
    <t>DJ°449</t>
  </si>
  <si>
    <t>DJ°430</t>
  </si>
  <si>
    <t>DJ°456</t>
  </si>
  <si>
    <t>DJ°459</t>
  </si>
  <si>
    <t>DJ°458</t>
  </si>
  <si>
    <t>DJ°457</t>
  </si>
  <si>
    <t>(60-70)IU +(112-120)IU</t>
  </si>
  <si>
    <t xml:space="preserve">(80-96)IU </t>
  </si>
  <si>
    <t xml:space="preserve">(51-60)IU </t>
  </si>
  <si>
    <t>L-RT-52</t>
  </si>
  <si>
    <t>L-RT-53</t>
  </si>
  <si>
    <t>DJ°475</t>
  </si>
  <si>
    <t>DJ-VT-042</t>
  </si>
  <si>
    <t>DJ-RT-050</t>
  </si>
  <si>
    <t>DJ°470</t>
  </si>
  <si>
    <t>DJ°473</t>
  </si>
  <si>
    <t>DJ°453</t>
  </si>
  <si>
    <t>DJ°455</t>
  </si>
  <si>
    <t>DJ°447</t>
  </si>
  <si>
    <t>DJ°445</t>
  </si>
  <si>
    <t>DJ°427</t>
  </si>
  <si>
    <t>DJ°448</t>
  </si>
  <si>
    <t>DJ°446</t>
  </si>
  <si>
    <t>L-VT-062</t>
  </si>
  <si>
    <t>T-45</t>
  </si>
  <si>
    <t>T-46</t>
  </si>
  <si>
    <t>JN°1491R</t>
  </si>
  <si>
    <t>JN°1496R</t>
  </si>
  <si>
    <t>JN°1497R</t>
  </si>
  <si>
    <t>JN°1520R</t>
  </si>
  <si>
    <t>JN°1521R</t>
  </si>
  <si>
    <t>JN°1527R</t>
  </si>
  <si>
    <t>JN°1532R</t>
  </si>
  <si>
    <t>JN°1539R</t>
  </si>
  <si>
    <t>JN°1546R</t>
  </si>
  <si>
    <t>JN°1550R</t>
  </si>
  <si>
    <t>WR-52</t>
  </si>
  <si>
    <t>L-VT-063</t>
  </si>
  <si>
    <t>RX(30-65)</t>
  </si>
  <si>
    <t>DJ°469</t>
  </si>
  <si>
    <t>DJ°472</t>
  </si>
  <si>
    <t>DJ°467</t>
  </si>
  <si>
    <t>DJ°468</t>
  </si>
  <si>
    <t>L-VT-064</t>
  </si>
  <si>
    <t>(35-65) IU</t>
  </si>
  <si>
    <t>L-RT-054</t>
  </si>
  <si>
    <t>L-RT-055</t>
  </si>
  <si>
    <t>L-RT-056</t>
  </si>
  <si>
    <t>L-RT-057</t>
  </si>
  <si>
    <t>DJ°463</t>
  </si>
  <si>
    <t>DJ°462</t>
  </si>
  <si>
    <t>DJ°489</t>
  </si>
  <si>
    <t>DJ-VT-043</t>
  </si>
  <si>
    <t>DJ-RT-051</t>
  </si>
  <si>
    <t>DJ°465</t>
  </si>
  <si>
    <t>DJ°492</t>
  </si>
  <si>
    <t>DJ°474</t>
  </si>
  <si>
    <t>(34-38) IF</t>
  </si>
  <si>
    <t>WR-51-46</t>
  </si>
  <si>
    <t>WR-51-45/46-33</t>
  </si>
  <si>
    <t>DJ°497</t>
  </si>
  <si>
    <t>DJ-VT-044</t>
  </si>
  <si>
    <t>DJ-RT-052</t>
  </si>
  <si>
    <t>DJ°480</t>
  </si>
  <si>
    <t>DJ°495</t>
  </si>
  <si>
    <t>DJ°485</t>
  </si>
  <si>
    <t>DJ°478</t>
  </si>
  <si>
    <t>DJ°488</t>
  </si>
  <si>
    <t>DJ°486</t>
  </si>
  <si>
    <t>DJ°483</t>
  </si>
  <si>
    <t>DJ°484</t>
  </si>
  <si>
    <t>DJ°481</t>
  </si>
  <si>
    <t>DJ°482</t>
  </si>
  <si>
    <t>DJ°464</t>
  </si>
  <si>
    <t>JN°1931C</t>
  </si>
  <si>
    <t>WR-032/052</t>
  </si>
  <si>
    <t>JN°1421R</t>
  </si>
  <si>
    <t>JN°1437R</t>
  </si>
  <si>
    <t>JN°1462R</t>
  </si>
  <si>
    <t>JN°1476R</t>
  </si>
  <si>
    <t>JN°1479R</t>
  </si>
  <si>
    <t>TFTII-PL-REP-01</t>
  </si>
  <si>
    <t>DJ°491</t>
  </si>
  <si>
    <t>N,S</t>
  </si>
  <si>
    <t>DJ°514</t>
  </si>
  <si>
    <t>DJ-VT-045</t>
  </si>
  <si>
    <t>DJ-RT-053</t>
  </si>
  <si>
    <t>DJ°479</t>
  </si>
  <si>
    <t>DJ°516</t>
  </si>
  <si>
    <t>DJ°501</t>
  </si>
  <si>
    <t>DJ°494</t>
  </si>
  <si>
    <t>DJ°499</t>
  </si>
  <si>
    <t>DJ°496</t>
  </si>
  <si>
    <t>DJ°493</t>
  </si>
  <si>
    <t>JN°1347R</t>
  </si>
  <si>
    <t>JN°1332R</t>
  </si>
  <si>
    <t>JN°1327R</t>
  </si>
  <si>
    <t>JN°1326R</t>
  </si>
  <si>
    <t>L-VT-065</t>
  </si>
  <si>
    <t>L-VT-066</t>
  </si>
  <si>
    <t>L-VT-067</t>
  </si>
  <si>
    <t>(50-55) RF(60-65)IF+IP</t>
  </si>
  <si>
    <t>NT</t>
  </si>
  <si>
    <t>(15-25)IU'(35-50)IU</t>
  </si>
  <si>
    <t>(60-65)Ref FNT</t>
  </si>
  <si>
    <t>L-RT-058</t>
  </si>
  <si>
    <t>L-RT-059</t>
  </si>
  <si>
    <t>DJ°522</t>
  </si>
  <si>
    <t>DJ-VT-046</t>
  </si>
  <si>
    <t>DJ-RT-054</t>
  </si>
  <si>
    <t>DJ°507</t>
  </si>
  <si>
    <t>DJ°520</t>
  </si>
  <si>
    <t>DJ°505</t>
  </si>
  <si>
    <t>DJ°466</t>
  </si>
  <si>
    <t>DJ°477</t>
  </si>
  <si>
    <t>DJ°506</t>
  </si>
  <si>
    <t>DJ°502</t>
  </si>
  <si>
    <t>DJ°508</t>
  </si>
  <si>
    <t>DJ°504</t>
  </si>
  <si>
    <t>DJ°510</t>
  </si>
  <si>
    <t>DJ°511</t>
  </si>
  <si>
    <t>DJ°519</t>
  </si>
  <si>
    <t>DJ°509</t>
  </si>
  <si>
    <t>DJ°517</t>
  </si>
  <si>
    <t>DJ°521</t>
  </si>
  <si>
    <t>DJ°476</t>
  </si>
  <si>
    <t>DJ°500</t>
  </si>
  <si>
    <t>DJ°513</t>
  </si>
  <si>
    <t>DJ°515</t>
  </si>
  <si>
    <t>JN°1288R</t>
  </si>
  <si>
    <t>JN°1290R</t>
  </si>
  <si>
    <t>JN°1293R</t>
  </si>
  <si>
    <t>JN°1297R</t>
  </si>
  <si>
    <t>JN°1298R</t>
  </si>
  <si>
    <t>JN°1307R</t>
  </si>
  <si>
    <t>JN°1308R</t>
  </si>
  <si>
    <t>JN°1311R</t>
  </si>
  <si>
    <t>JN°1315R</t>
  </si>
  <si>
    <t>JN°1316R</t>
  </si>
  <si>
    <t>JN°1324R</t>
  </si>
  <si>
    <t>JN°1325R</t>
  </si>
  <si>
    <t>L-VT-068</t>
  </si>
  <si>
    <t>L-VT-069</t>
  </si>
  <si>
    <t>WR-33-51/40-45</t>
  </si>
  <si>
    <t>L-RT-060</t>
  </si>
  <si>
    <t>L-RT-061</t>
  </si>
  <si>
    <t>L-RT-062</t>
  </si>
  <si>
    <t>DJ°490</t>
  </si>
  <si>
    <t>(20-65)IU+Po 48</t>
  </si>
  <si>
    <t>JN°1282R</t>
  </si>
  <si>
    <t>JN°1284R</t>
  </si>
  <si>
    <t>JN°1294R</t>
  </si>
  <si>
    <t>(35-45)(57-60)IP</t>
  </si>
  <si>
    <t>(70-90) IU 1ere P</t>
  </si>
  <si>
    <t>(60-70)Ref FNT</t>
  </si>
  <si>
    <t>(50-65)RF+EU</t>
  </si>
  <si>
    <t>L-RT-063</t>
  </si>
  <si>
    <t>L-RT-064</t>
  </si>
  <si>
    <t>JN°1895R</t>
  </si>
  <si>
    <t>JN°1896R</t>
  </si>
  <si>
    <t>JN°1877R</t>
  </si>
  <si>
    <t>WR-33-40/52-30/51-45</t>
  </si>
  <si>
    <t>DJ°533</t>
  </si>
  <si>
    <t>DJ-VT-047</t>
  </si>
  <si>
    <t>196</t>
  </si>
  <si>
    <t>DJ-RT-055</t>
  </si>
  <si>
    <t>DJ°534</t>
  </si>
  <si>
    <t>DJ°531</t>
  </si>
  <si>
    <t>DJ°535</t>
  </si>
  <si>
    <t>DJ°536</t>
  </si>
  <si>
    <t>DJ°525</t>
  </si>
  <si>
    <t>DJ°539</t>
  </si>
  <si>
    <t>DJ°530</t>
  </si>
  <si>
    <t>194</t>
  </si>
  <si>
    <t>DJ°002</t>
  </si>
  <si>
    <t>DJ°003</t>
  </si>
  <si>
    <t>DJ°029</t>
  </si>
  <si>
    <t>DJ°014</t>
  </si>
  <si>
    <t>DJ°017</t>
  </si>
  <si>
    <t>DJ°005</t>
  </si>
  <si>
    <t>DJ°019</t>
  </si>
  <si>
    <t>DJ°010</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</si>
  <si>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</si>
  <si>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</si>
  <si>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</si>
  <si>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</si>
  <si>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</si>
  <si>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</si>
  <si>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</si>
  <si>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</si>
  <si>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</si>
  <si>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</si>
  <si>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</si>
  <si>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</si>
  <si>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</si>
  <si>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</si>
  <si>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</si>
  <si>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</si>
  <si>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</si>
  <si>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</si>
  <si>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</si>
  <si>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</si>
  <si>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</si>
  <si>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</si>
  <si>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</si>
  <si>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</si>
  <si>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</si>
  <si>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</si>
  <si>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</si>
  <si>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</si>
  <si>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</si>
  <si>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</si>
  <si>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</si>
  <si>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</si>
  <si>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</si>
  <si>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</si>
  <si>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</si>
  <si>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</si>
  <si>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</si>
  <si>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</si>
  <si>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</si>
  <si>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</si>
  <si>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</si>
  <si>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</si>
  <si>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</si>
  <si>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</si>
  <si>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</si>
  <si>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</si>
  <si>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</si>
  <si>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</si>
  <si>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</si>
  <si>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</si>
  <si>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</si>
  <si>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</si>
  <si>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</si>
  <si>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</si>
  <si>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</si>
  <si>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</si>
  <si>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</si>
  <si>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</si>
  <si>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</si>
  <si>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</si>
  <si>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</si>
  <si>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</si>
  <si>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</si>
  <si>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</si>
  <si>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</si>
  <si>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</si>
  <si>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</si>
  <si>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</si>
  <si>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</si>
  <si>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</si>
  <si>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</si>
  <si>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</si>
  <si>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</si>
  <si>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</si>
  <si>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</si>
  <si>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</si>
  <si>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</si>
  <si>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</si>
  <si>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</si>
  <si>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</si>
  <si>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</si>
  <si>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</si>
  <si>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</si>
  <si>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</si>
  <si>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</si>
  <si>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</si>
  <si>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</si>
  <si>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</si>
  <si>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</si>
  <si>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</si>
  <si>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</si>
  <si>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</si>
  <si>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</si>
  <si>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</si>
  <si>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</si>
  <si>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</si>
  <si>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</si>
  <si>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</si>
  <si>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</si>
  <si>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</si>
  <si>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</si>
  <si>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</si>
  <si>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</si>
  <si>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</si>
  <si>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</si>
  <si>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</si>
  <si>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</si>
  <si>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</si>
  <si>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</si>
  <si>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</si>
  <si>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</si>
  <si>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</si>
  <si>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</si>
  <si>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</si>
  <si>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</si>
  <si>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</si>
  <si>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</si>
  <si>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</si>
  <si>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</si>
  <si>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</si>
  <si>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</si>
  <si>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</si>
  <si>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(60-70) RF</t>
  </si>
  <si>
    <t>(65-75) IF</t>
  </si>
  <si>
    <t>(65-73) IU</t>
  </si>
  <si>
    <t>(60-70)(85-95)IL+RF</t>
  </si>
  <si>
    <t>(65-75)IF</t>
  </si>
  <si>
    <t>(60-65)IU</t>
  </si>
  <si>
    <t>(60-70) IU</t>
  </si>
  <si>
    <t>(17-30)IF(55-75)RF</t>
  </si>
  <si>
    <t>JN°1381R</t>
  </si>
  <si>
    <t>JN°1384R</t>
  </si>
  <si>
    <t>JN°1404R</t>
  </si>
  <si>
    <t>JN°1405R</t>
  </si>
  <si>
    <t>DJ°556</t>
  </si>
  <si>
    <t>API 5L_X54</t>
  </si>
  <si>
    <t>193</t>
  </si>
  <si>
    <t>DJ-VT-049</t>
  </si>
  <si>
    <t>DJ-RT-057</t>
  </si>
  <si>
    <t>DJ°562</t>
  </si>
  <si>
    <t>API 5L_X57</t>
  </si>
  <si>
    <t>DJ°563</t>
  </si>
  <si>
    <t>DJ°538</t>
  </si>
  <si>
    <t>DJ-RT-056</t>
  </si>
  <si>
    <t>DJ°555</t>
  </si>
  <si>
    <t>API 5L_X53</t>
  </si>
  <si>
    <t>DJ°558</t>
  </si>
  <si>
    <t>API 5L_X56</t>
  </si>
  <si>
    <t>DJ°557</t>
  </si>
  <si>
    <t>API 5L_X55</t>
  </si>
  <si>
    <t>DJ°559</t>
  </si>
  <si>
    <t>DJ°546</t>
  </si>
  <si>
    <t>DJ-VT-048</t>
  </si>
  <si>
    <t>DJ°566</t>
  </si>
  <si>
    <t>DJ°565</t>
  </si>
  <si>
    <t>WR-33-50/51-45</t>
  </si>
  <si>
    <t>refaire finition total</t>
  </si>
  <si>
    <t>(55-68)EU</t>
  </si>
  <si>
    <t>L-RT-065</t>
  </si>
  <si>
    <t>T-47</t>
  </si>
  <si>
    <t>T-48</t>
  </si>
  <si>
    <t>T-49</t>
  </si>
  <si>
    <t>T-50</t>
  </si>
  <si>
    <t>DJ°543</t>
  </si>
  <si>
    <t>DJ°540</t>
  </si>
  <si>
    <t>DJ°529</t>
  </si>
  <si>
    <t>DJ°532</t>
  </si>
  <si>
    <t>DJ°541</t>
  </si>
  <si>
    <t>DJ°537</t>
  </si>
  <si>
    <t>DJ°554</t>
  </si>
  <si>
    <t>DJ°551</t>
  </si>
  <si>
    <t>DJ°547</t>
  </si>
  <si>
    <t>DJ°542</t>
  </si>
  <si>
    <t>DJ°549</t>
  </si>
  <si>
    <t>DJ°552</t>
  </si>
  <si>
    <t>DJ°550</t>
  </si>
  <si>
    <t>DJ°545</t>
  </si>
  <si>
    <t>L-RT-066</t>
  </si>
  <si>
    <t>L-RT-067</t>
  </si>
  <si>
    <t>DJ°570</t>
  </si>
  <si>
    <t>DJ-VT-050</t>
  </si>
  <si>
    <t>DJ-RT-059</t>
  </si>
  <si>
    <t>DJ°573</t>
  </si>
  <si>
    <t>DJ°571</t>
  </si>
  <si>
    <t>DJ°581</t>
  </si>
  <si>
    <t>DJ°582</t>
  </si>
  <si>
    <t>DJ°580</t>
  </si>
  <si>
    <t>DJ°576</t>
  </si>
  <si>
    <t>DJ°569</t>
  </si>
  <si>
    <t>DJ°578</t>
  </si>
  <si>
    <t>DJ°553</t>
  </si>
  <si>
    <t>DJ°548</t>
  </si>
  <si>
    <t>DJ°567</t>
  </si>
  <si>
    <t>DJ-RT-058</t>
  </si>
  <si>
    <t>DJ°528</t>
  </si>
  <si>
    <t>DJ°574</t>
  </si>
  <si>
    <t xml:space="preserve">RX (54-80) </t>
  </si>
  <si>
    <t>L-RT-068</t>
  </si>
  <si>
    <t>JN°1295R</t>
  </si>
  <si>
    <t>JN°1357R</t>
  </si>
  <si>
    <t>JN°1358R</t>
  </si>
  <si>
    <t>JN°1364R</t>
  </si>
  <si>
    <t>JN°1376R</t>
  </si>
  <si>
    <t>JN°1230R</t>
  </si>
  <si>
    <t>JN°1231R</t>
  </si>
  <si>
    <t>JN°1235R</t>
  </si>
  <si>
    <t>JN°1279R</t>
  </si>
  <si>
    <t>DJ°544</t>
  </si>
  <si>
    <t>DJ°568</t>
  </si>
  <si>
    <t>DJ°572</t>
  </si>
  <si>
    <t>DJ°600</t>
  </si>
  <si>
    <t>DJ-VT-052</t>
  </si>
  <si>
    <t>DJ-RT-060</t>
  </si>
  <si>
    <t>DJ°602</t>
  </si>
  <si>
    <t>DJ°599</t>
  </si>
  <si>
    <t>DJ-VT-051</t>
  </si>
  <si>
    <t>DJ°601</t>
  </si>
  <si>
    <t>DJ°603</t>
  </si>
  <si>
    <t>DJ°512</t>
  </si>
  <si>
    <t xml:space="preserve">(124-01)IU </t>
  </si>
  <si>
    <t>(41-43) Po 1 re Passe +(62-64) Po 1 re Passe</t>
  </si>
  <si>
    <t>DJ°560</t>
  </si>
  <si>
    <t>DJ°527R</t>
  </si>
  <si>
    <t>WR-032</t>
  </si>
  <si>
    <t>(104-107)</t>
  </si>
  <si>
    <t>DJ°460</t>
  </si>
  <si>
    <t>DJ-RT-049</t>
  </si>
  <si>
    <t xml:space="preserve">(09-11)LF SV +(16-25) LF+SV </t>
  </si>
  <si>
    <t xml:space="preserve">(118-126) LFD </t>
  </si>
  <si>
    <t>DJ°564R</t>
  </si>
  <si>
    <t>(40-45) IF(65-75)Po</t>
  </si>
  <si>
    <t>(28-40(50-55)Po</t>
  </si>
  <si>
    <t>WR-50-33/45-51</t>
  </si>
  <si>
    <t>L-VT-070</t>
  </si>
  <si>
    <t>180</t>
  </si>
  <si>
    <t>L-VT-071</t>
  </si>
  <si>
    <t>L-VT-072</t>
  </si>
  <si>
    <t>L-VT-073</t>
  </si>
  <si>
    <t>L-VT-074</t>
  </si>
  <si>
    <t>L-VT-075</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</si>
  <si>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</si>
  <si>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</si>
  <si>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</si>
  <si>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</si>
  <si>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</si>
  <si>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</si>
  <si>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</si>
  <si>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</si>
  <si>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</si>
  <si>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</si>
  <si>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</si>
  <si>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</si>
  <si>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</si>
  <si>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</si>
  <si>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</si>
  <si>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</si>
  <si>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</si>
  <si>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</si>
  <si>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</si>
  <si>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</si>
  <si>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</si>
  <si>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</si>
  <si>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</si>
  <si>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</si>
  <si>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</si>
  <si>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</si>
  <si>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</si>
  <si>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</si>
  <si>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</si>
  <si>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</si>
  <si>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</si>
  <si>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</si>
  <si>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</si>
  <si>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</si>
  <si>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</si>
  <si>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</si>
  <si>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</si>
  <si>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</si>
  <si>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</si>
  <si>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</si>
  <si>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</si>
  <si>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</si>
  <si>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</si>
  <si>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</si>
  <si>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</si>
  <si>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</si>
  <si>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</si>
  <si>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</si>
  <si>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</si>
  <si>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</si>
  <si>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</si>
  <si>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</si>
  <si>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</si>
  <si>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</si>
  <si>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</si>
  <si>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</si>
  <si>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</si>
  <si>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L-RT-069</t>
  </si>
  <si>
    <t>L-RT-070</t>
  </si>
  <si>
    <t>JN°1317R</t>
  </si>
  <si>
    <t>JN°1333R</t>
  </si>
  <si>
    <t>DJ°642</t>
  </si>
  <si>
    <t>DJ-VT-055</t>
  </si>
  <si>
    <t>DJ-RT-064</t>
  </si>
  <si>
    <t>DJ°621</t>
  </si>
  <si>
    <t>DJ-VT-053</t>
  </si>
  <si>
    <t>DJ-RT-063</t>
  </si>
  <si>
    <t>DJ°610</t>
  </si>
  <si>
    <t>DJ-RT-062</t>
  </si>
  <si>
    <t>DJ°623</t>
  </si>
  <si>
    <t>DJ-VT-054</t>
  </si>
  <si>
    <t>DJ°593</t>
  </si>
  <si>
    <t>DJ-RT-061</t>
  </si>
  <si>
    <t>DJ°641</t>
  </si>
  <si>
    <t>DJ°618</t>
  </si>
  <si>
    <t>DJ°595</t>
  </si>
  <si>
    <t>DJ°609</t>
  </si>
  <si>
    <t>DJ°614</t>
  </si>
  <si>
    <t>DJ°607</t>
  </si>
  <si>
    <t>(85-90)Po</t>
  </si>
  <si>
    <t>DJ°616</t>
  </si>
  <si>
    <t>DJ°613</t>
  </si>
  <si>
    <t>DJ°627</t>
  </si>
  <si>
    <t>DJ°625</t>
  </si>
  <si>
    <t>DJ°606</t>
  </si>
  <si>
    <t>DJ°216</t>
  </si>
  <si>
    <t>WR-33-52/51-45</t>
  </si>
  <si>
    <t>DJ°598</t>
  </si>
  <si>
    <t>L-RT-071</t>
  </si>
  <si>
    <t>L-VT-076</t>
  </si>
  <si>
    <t>L-VT-077</t>
  </si>
  <si>
    <t>L-VT-078</t>
  </si>
  <si>
    <t>0684</t>
  </si>
  <si>
    <t>3079</t>
  </si>
  <si>
    <t>3080</t>
  </si>
  <si>
    <t>3081</t>
  </si>
  <si>
    <t>3082</t>
  </si>
  <si>
    <t>3083</t>
  </si>
  <si>
    <t>3084</t>
  </si>
  <si>
    <t>3085</t>
  </si>
  <si>
    <t>3086</t>
  </si>
  <si>
    <t>3087</t>
  </si>
  <si>
    <t>3088</t>
  </si>
  <si>
    <t>3089</t>
  </si>
  <si>
    <t>3090</t>
  </si>
  <si>
    <t>3091</t>
  </si>
  <si>
    <t>3092</t>
  </si>
  <si>
    <t>3093</t>
  </si>
  <si>
    <t>3094</t>
  </si>
  <si>
    <t>3095</t>
  </si>
  <si>
    <t>DJ°352R</t>
  </si>
  <si>
    <t>JN°1228R</t>
  </si>
  <si>
    <t>JN°1236R</t>
  </si>
  <si>
    <t>WR-33-45/50-51</t>
  </si>
  <si>
    <t>DJ°638</t>
  </si>
  <si>
    <t>DJ°624</t>
  </si>
  <si>
    <t>DJ-RT-066</t>
  </si>
  <si>
    <t>(30-50)</t>
  </si>
  <si>
    <t>DJ°584</t>
  </si>
  <si>
    <t>DJ°631</t>
  </si>
  <si>
    <t>DJ°632</t>
  </si>
  <si>
    <t>DJ°594</t>
  </si>
  <si>
    <t>DJ°107</t>
  </si>
  <si>
    <t>DJ°634</t>
  </si>
  <si>
    <t>DJ°643</t>
  </si>
  <si>
    <t>DJ°615</t>
  </si>
  <si>
    <t>DJ°612</t>
  </si>
  <si>
    <t>DJ°637</t>
  </si>
  <si>
    <t>DJ°629</t>
  </si>
  <si>
    <t>DJ°630</t>
  </si>
  <si>
    <t>DJ°635</t>
  </si>
  <si>
    <t>DJ°608</t>
  </si>
  <si>
    <t>DJ°628</t>
  </si>
  <si>
    <t>L-VT-079</t>
  </si>
  <si>
    <t>L-RT-072</t>
  </si>
  <si>
    <t>L-RT-073</t>
  </si>
  <si>
    <t>DJ°596</t>
  </si>
  <si>
    <t>DJ°586</t>
  </si>
  <si>
    <t>DJ°590</t>
  </si>
  <si>
    <t>DJ°583</t>
  </si>
  <si>
    <t>DJ°652</t>
  </si>
  <si>
    <t>DJ-VT-056</t>
  </si>
  <si>
    <t>DJ°644</t>
  </si>
  <si>
    <t>DJ°591</t>
  </si>
  <si>
    <t>DJ°654</t>
  </si>
  <si>
    <t>DJ°650</t>
  </si>
  <si>
    <t>DJ°653</t>
  </si>
  <si>
    <t>DJ°648</t>
  </si>
  <si>
    <t>DJ°585</t>
  </si>
  <si>
    <t>DJ°647</t>
  </si>
  <si>
    <t>DJ°633</t>
  </si>
  <si>
    <t>DJ°636</t>
  </si>
  <si>
    <t>DJ°592</t>
  </si>
  <si>
    <t>DJ°611</t>
  </si>
  <si>
    <t>65-100</t>
  </si>
  <si>
    <t>DJ°588</t>
  </si>
  <si>
    <t>DJ°589</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</si>
  <si>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</si>
  <si>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</si>
  <si>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</si>
  <si>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</si>
  <si>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</si>
  <si>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</si>
  <si>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</si>
  <si>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</si>
  <si>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</si>
  <si>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</si>
  <si>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</si>
  <si>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</si>
  <si>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</si>
  <si>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</si>
  <si>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</si>
  <si>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</si>
  <si>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</si>
  <si>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</si>
  <si>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</si>
  <si>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</si>
  <si>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</si>
  <si>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</si>
  <si>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</si>
  <si>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</si>
  <si>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</si>
  <si>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</si>
  <si>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</si>
  <si>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</si>
  <si>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</si>
  <si>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</si>
  <si>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</si>
  <si>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</si>
  <si>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</si>
  <si>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</si>
  <si>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</si>
  <si>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</si>
  <si>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</si>
  <si>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</si>
  <si>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L-VT-080</t>
  </si>
  <si>
    <t>L-VT-081</t>
  </si>
  <si>
    <t>JN°1363R</t>
  </si>
  <si>
    <t>L-RT-052</t>
  </si>
  <si>
    <t>L-RT-053</t>
  </si>
  <si>
    <t>(35-65)(65-100)</t>
  </si>
  <si>
    <t>(100-00)</t>
  </si>
  <si>
    <t>(00-35)</t>
  </si>
  <si>
    <t>L-RT-074</t>
  </si>
  <si>
    <t>L-RT-075</t>
  </si>
  <si>
    <t>L-RT-076</t>
  </si>
  <si>
    <t>DJ°524R</t>
  </si>
  <si>
    <t>WR-052</t>
  </si>
  <si>
    <t>DJ-RT-071</t>
  </si>
  <si>
    <t>(73-75)NID SF</t>
  </si>
  <si>
    <t>DJ°333R</t>
  </si>
  <si>
    <t>DJ-VT-058</t>
  </si>
  <si>
    <t>(120-00-15)</t>
  </si>
  <si>
    <t>DJ°503</t>
  </si>
  <si>
    <t>DJ°620R</t>
  </si>
  <si>
    <t>(37-42)Po</t>
  </si>
  <si>
    <t>DJ°367R2</t>
  </si>
  <si>
    <t>TFTII-Pl-REP-01</t>
  </si>
  <si>
    <t>(90-97) IC</t>
  </si>
  <si>
    <t>DJ°577R</t>
  </si>
  <si>
    <t>DJ-RT-069</t>
  </si>
  <si>
    <t>(100-105)Po</t>
  </si>
  <si>
    <t>DJ°523R</t>
  </si>
  <si>
    <t>(90-110)IF</t>
  </si>
  <si>
    <t>DJ°640R</t>
  </si>
  <si>
    <t>(125-00) 1P</t>
  </si>
  <si>
    <t>DJ°387R</t>
  </si>
  <si>
    <t>DJ-RT-065</t>
  </si>
  <si>
    <t xml:space="preserve">(90-100) Exces + L,F 1 Passe </t>
  </si>
  <si>
    <t>DJ°587R</t>
  </si>
  <si>
    <t>90-95 CP</t>
  </si>
  <si>
    <t>DJ°526C</t>
  </si>
  <si>
    <t>TFTII-PL-04</t>
  </si>
  <si>
    <t>DJ-VT-061</t>
  </si>
  <si>
    <t>(10-15)IF(100-00)IU+CP</t>
  </si>
  <si>
    <t>DJ°597</t>
  </si>
  <si>
    <t>L-VT-082</t>
  </si>
  <si>
    <t>3134</t>
  </si>
  <si>
    <t>3135</t>
  </si>
  <si>
    <t>3136</t>
  </si>
  <si>
    <t>3137</t>
  </si>
  <si>
    <t>3138</t>
  </si>
  <si>
    <t>3139</t>
  </si>
  <si>
    <t>3140</t>
  </si>
  <si>
    <t>3141</t>
  </si>
  <si>
    <t>3142</t>
  </si>
  <si>
    <t>3143</t>
  </si>
  <si>
    <t>3144</t>
  </si>
  <si>
    <t>3145</t>
  </si>
  <si>
    <t>L-RT-077</t>
  </si>
  <si>
    <t>L-RT-078</t>
  </si>
  <si>
    <t>L-RT-079</t>
  </si>
  <si>
    <t>(55-70)REF FNT</t>
  </si>
  <si>
    <t>DJ°402R</t>
  </si>
  <si>
    <t>DJ-RT-072</t>
  </si>
  <si>
    <t>(54-56)  POR 1 Passe + (77-80)  POR 1 Passe</t>
  </si>
  <si>
    <t>DJ°461R</t>
  </si>
  <si>
    <t xml:space="preserve">(22-26) LF+SV (104-106) SV </t>
  </si>
  <si>
    <t>DJ°561R</t>
  </si>
  <si>
    <t>(02-03)Po</t>
  </si>
  <si>
    <t>DJ°335R</t>
  </si>
  <si>
    <t>(80-83)+(89-92)+(113-118) LF</t>
  </si>
  <si>
    <t>DJ°425R</t>
  </si>
  <si>
    <t>(72-90) LFD 1 ere P</t>
  </si>
  <si>
    <t>DJ°408R</t>
  </si>
  <si>
    <t>DJ°345R</t>
  </si>
  <si>
    <t xml:space="preserve">(14-25) E.U Refair Finition </t>
  </si>
  <si>
    <t>WR-33-50/51-52</t>
  </si>
  <si>
    <t>WR-33/51</t>
  </si>
  <si>
    <t>L-VT-083</t>
  </si>
  <si>
    <t>L-RT-080</t>
  </si>
  <si>
    <t>DJ°428</t>
  </si>
  <si>
    <t>DJ°639</t>
  </si>
  <si>
    <t>DJ°579</t>
  </si>
  <si>
    <t>DJ°471R</t>
  </si>
  <si>
    <t>DJ-VT-062</t>
  </si>
  <si>
    <t>DJ-RT-073</t>
  </si>
  <si>
    <t xml:space="preserve">(05-20)IC+IF </t>
  </si>
  <si>
    <t>DJ°145R</t>
  </si>
  <si>
    <t>WR-050</t>
  </si>
  <si>
    <t>(51-55)  L,F 1 er Passe</t>
  </si>
  <si>
    <t>DJ°126R</t>
  </si>
  <si>
    <t>(103-130-00)  Po  B/F</t>
  </si>
  <si>
    <t>DJ°127R</t>
  </si>
  <si>
    <t xml:space="preserve">(57-72)  LF 1 er Passe </t>
  </si>
  <si>
    <t>DJ°228R</t>
  </si>
  <si>
    <t>(20-23) L,F +Po</t>
  </si>
  <si>
    <t>DJ°128R</t>
  </si>
  <si>
    <t xml:space="preserve">(29-30)  I,C  1 er Passe </t>
  </si>
  <si>
    <t>DJ°313R</t>
  </si>
  <si>
    <t>(65-70) LF 1 er Passe</t>
  </si>
  <si>
    <t>DJ°159R</t>
  </si>
  <si>
    <t>(128-00-02)  L,F 1 Passe</t>
  </si>
  <si>
    <t>DJ°227R</t>
  </si>
  <si>
    <t>(25-28)+(117-120) Po</t>
  </si>
  <si>
    <t>DJ°307R</t>
  </si>
  <si>
    <t>(31-34) LF 1 er Passe</t>
  </si>
  <si>
    <t>DJ°575R</t>
  </si>
  <si>
    <t>(20-25)Po</t>
  </si>
  <si>
    <t>L-VT-084</t>
  </si>
  <si>
    <t>1059</t>
  </si>
  <si>
    <t>3146</t>
  </si>
  <si>
    <t>3147</t>
  </si>
  <si>
    <t>3148</t>
  </si>
  <si>
    <t>3149</t>
  </si>
  <si>
    <t>3150</t>
  </si>
  <si>
    <t>3151</t>
  </si>
  <si>
    <t>3152</t>
  </si>
  <si>
    <t>3153</t>
  </si>
  <si>
    <t>3154</t>
  </si>
  <si>
    <t>3155</t>
  </si>
  <si>
    <t>3156</t>
  </si>
  <si>
    <t>3157</t>
  </si>
  <si>
    <t>3158</t>
  </si>
  <si>
    <t>3159</t>
  </si>
  <si>
    <t>3160</t>
  </si>
  <si>
    <t>3161</t>
  </si>
  <si>
    <t>3162</t>
  </si>
  <si>
    <t>3163</t>
  </si>
  <si>
    <t>3164</t>
  </si>
  <si>
    <t>JN°1124R</t>
  </si>
  <si>
    <t>JN°1108R</t>
  </si>
  <si>
    <t>JN°1085R</t>
  </si>
  <si>
    <t>JN°1123R</t>
  </si>
  <si>
    <t>JN°1091R</t>
  </si>
  <si>
    <t>JN°1089R</t>
  </si>
  <si>
    <t>JN°1069R</t>
  </si>
  <si>
    <t>JN°1044R</t>
  </si>
  <si>
    <t>JN°1038R</t>
  </si>
  <si>
    <t>JN°1042R</t>
  </si>
  <si>
    <t>JN°1039R</t>
  </si>
  <si>
    <t>T-51</t>
  </si>
  <si>
    <t>T-52</t>
  </si>
  <si>
    <t>T-53</t>
  </si>
  <si>
    <t>T-54</t>
  </si>
  <si>
    <t>JN°994R</t>
  </si>
  <si>
    <t>JN°977R</t>
  </si>
  <si>
    <t>JN°961R</t>
  </si>
  <si>
    <t>JN°960R</t>
  </si>
  <si>
    <t>JN°984R</t>
  </si>
  <si>
    <t>JN°983R</t>
  </si>
  <si>
    <t>JN°969R</t>
  </si>
  <si>
    <t>JN°955R</t>
  </si>
  <si>
    <t>JN°985R</t>
  </si>
  <si>
    <t>L-VT-085</t>
  </si>
  <si>
    <t>JN°935R</t>
  </si>
  <si>
    <t>JN°927R</t>
  </si>
  <si>
    <t>JN°926R</t>
  </si>
  <si>
    <t>JN°919R</t>
  </si>
  <si>
    <t>JN°916R</t>
  </si>
  <si>
    <t>JN°915R</t>
  </si>
  <si>
    <t>JN°911R</t>
  </si>
  <si>
    <t>L-VT-086</t>
  </si>
  <si>
    <t>L-RT-081</t>
  </si>
  <si>
    <t>JN°914R</t>
  </si>
  <si>
    <t>JN°909R</t>
  </si>
  <si>
    <t>JN°881R</t>
  </si>
  <si>
    <t>DJ°443R</t>
  </si>
  <si>
    <t>JN°831R</t>
  </si>
  <si>
    <t>JN°820R</t>
  </si>
  <si>
    <t>JN°821R</t>
  </si>
  <si>
    <t>JN°823R</t>
  </si>
  <si>
    <t>JN°826R</t>
  </si>
  <si>
    <t>JN°827R</t>
  </si>
  <si>
    <t>JN°828R</t>
  </si>
  <si>
    <t>JN°829R</t>
  </si>
  <si>
    <t>JN°830R</t>
  </si>
  <si>
    <t>L-RT-082</t>
  </si>
  <si>
    <t>JN°718R</t>
  </si>
  <si>
    <t>JN°723R</t>
  </si>
  <si>
    <t>JN°758R</t>
  </si>
  <si>
    <t>JN°759R</t>
  </si>
  <si>
    <t>JN°790R</t>
  </si>
  <si>
    <t>JN°792R</t>
  </si>
  <si>
    <t>JN°804R</t>
  </si>
  <si>
    <t>JN°805R</t>
  </si>
  <si>
    <t>JN°810R</t>
  </si>
  <si>
    <t>JN°811R</t>
  </si>
  <si>
    <t>JN°815R</t>
  </si>
  <si>
    <t>JN°819R</t>
  </si>
  <si>
    <t>L-VT-087</t>
  </si>
  <si>
    <t>L-VT-088</t>
  </si>
  <si>
    <t>DJ°604R</t>
  </si>
  <si>
    <t>JN°661R</t>
  </si>
  <si>
    <t>DJ°353R</t>
  </si>
  <si>
    <t>DJ°518R</t>
  </si>
  <si>
    <t>JN°673R</t>
  </si>
  <si>
    <t>JN°676R</t>
  </si>
  <si>
    <t>JN°679R</t>
  </si>
  <si>
    <t>L-RT-083</t>
  </si>
  <si>
    <t>DJ°605R</t>
  </si>
  <si>
    <t>1353</t>
  </si>
  <si>
    <t>DJ-VT-068</t>
  </si>
  <si>
    <t>L-VT-089</t>
  </si>
  <si>
    <t>201</t>
  </si>
  <si>
    <t>VT-FINAL        Repport n°</t>
  </si>
  <si>
    <t>RT-FINAL                  Repport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</si>
</sst>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6">
    <numFmt numFmtId="43" formatCode="_-* #,##0.00_-;\-* #,##0.00_-;_-* &quot;-&quot;??_-;_-@_-"/>
    <numFmt numFmtId="164" formatCode="00000"/>
    <numFmt numFmtId="165" formatCode="[&lt;=999999999]###\ ###\ ###;\(###\)\ ###\ ###\ ###"/>
    <numFmt numFmtId="166" formatCode=";;;"/>
    <numFmt numFmtId="167" formatCode="0.0"/>
    <numFmt numFmtId="168" formatCode="_(* #,##0.00_);_(* \(#,##0.00\);_(* &quot;-&quot;??_);_(@_)"/>
    <numFmt numFmtId="169" formatCode="0\ 000"/>
    <numFmt numFmtId="170" formatCode="_-* #,##0.00\ _D_A_-;\-* #,##0.00\ _D_A_-;_-* &quot;-&quot;??\ _D_A_-;_-@_-"/>
    <numFmt numFmtId="171" formatCode="_-* #,##0\ _€_-;\-* #,##0\ _€_-;_-* &quot;-&quot;??\ _€_-;_-@_-"/>
    <numFmt numFmtId="172" formatCode="0\+000"/>
    <numFmt numFmtId="173" formatCode="0000\ 000"/>
    <numFmt numFmtId="174" formatCode="0000\ 0000"/>
    <numFmt numFmtId="175" formatCode="00.00%"/>
    <numFmt numFmtId="176" formatCode="0.0%"/>
    <numFmt numFmtId="177" formatCode="00.0%"/>
    <numFmt numFmtId="178" formatCode="000\ 0000"/>
  </numFmts>
  <fonts count="173">
    <font>
      <sz val="11"/>
      <color theme="1"/>
      <name val="Calibri"/>
      <family val="2"/>
      <scheme val="minor"/>
    </font>
    <font>
      <sz val="11"/>
      <color theme="1"/>
      <name val="Calibri"/>
      <family val="2"/>
      <scheme val="minor"/>
    </font>
    <font>
      <sz val="10"/>
      <color rgb="FF000000"/>
      <name val="Times New Roman"/>
      <family val="1"/>
    </font>
    <font>
      <sz val="11"/>
      <name val="Times New Roman"/>
      <family val="1"/>
    </font>
    <font>
      <sz val="9"/>
      <name val="Times New Roman"/>
      <family val="1"/>
    </font>
    <font>
      <b/>
      <sz val="11"/>
      <color rgb="FFFF0000"/>
      <name val="Times New Roman"/>
      <family val="1"/>
    </font>
    <font>
      <b/>
      <sz val="11"/>
      <name val="Times New Roman"/>
      <family val="1"/>
    </font>
    <font>
      <sz val="11"/>
      <color rgb="FFFF0000"/>
      <name val="Times New Roman"/>
      <family val="1"/>
    </font>
    <font>
      <sz val="10"/>
      <name val="Times New Roman"/>
      <family val="1"/>
    </font>
    <font>
      <b/>
      <sz val="12"/>
      <color rgb="FFFF0000"/>
      <name val="Times New Roman"/>
      <family val="1"/>
    </font>
    <font>
      <sz val="11"/>
      <color rgb="FF000000"/>
      <name val="Times New Roman"/>
      <family val="1"/>
    </font>
    <font>
      <b/>
      <sz val="12"/>
      <color rgb="FF0000FF"/>
      <name val="Times New Roman"/>
      <family val="1"/>
    </font>
    <font>
      <b/>
      <sz val="10"/>
      <name val="Times New Roman"/>
      <family val="1"/>
    </font>
    <font>
      <sz val="10"/>
      <color rgb="FFFF0000"/>
      <name val="Times New Roman"/>
      <family val="1"/>
    </font>
    <font>
      <sz val="10"/>
      <color rgb="FF0070C0"/>
      <name val="Times New Roman"/>
      <family val="1"/>
    </font>
    <font>
      <b/>
      <sz val="10"/>
      <color rgb="FF000000"/>
      <name val="Times New Roman"/>
      <family val="1"/>
    </font>
    <font>
      <b/>
      <sz val="20"/>
      <color rgb="FF0070C0"/>
      <name val="Times New Roman"/>
      <family val="1"/>
    </font>
    <font>
      <b/>
      <sz val="12"/>
      <name val="Times New Roman"/>
      <family val="1"/>
    </font>
    <font>
      <b/>
      <sz val="12"/>
      <color rgb="FF002060"/>
      <name val="Times New Roman"/>
      <family val="1"/>
    </font>
    <font>
      <b/>
      <sz val="14"/>
      <color theme="1"/>
      <name val="Times New Roman"/>
      <family val="1"/>
    </font>
    <font>
      <b/>
      <sz val="14"/>
      <name val="Times New Roman"/>
      <family val="1"/>
    </font>
    <font>
      <sz val="9"/>
      <color rgb="FF0070C0"/>
      <name val="Times New Roman"/>
      <family val="1"/>
    </font>
    <font>
      <sz val="12"/>
      <name val="Times New Roman"/>
      <family val="1"/>
    </font>
    <font>
      <sz val="12"/>
      <color rgb="FF002060"/>
      <name val="Times New Roman"/>
      <family val="1"/>
    </font>
    <font>
      <b/>
      <sz val="9"/>
      <color rgb="FFFF0000"/>
      <name val="Times New Roman"/>
      <family val="1"/>
    </font>
    <font>
      <b/>
      <sz val="9"/>
      <name val="Times New Roman"/>
      <family val="1"/>
    </font>
    <font>
      <sz val="12"/>
      <color rgb="FF000000"/>
      <name val="Times New Roman"/>
      <family val="1"/>
    </font>
    <font>
      <sz val="12"/>
      <color rgb="FFFF0000"/>
      <name val="Times New Roman"/>
      <family val="1"/>
    </font>
    <font>
      <sz val="10"/>
      <color theme="1"/>
      <name val="Calibri"/>
      <family val="2"/>
      <scheme val="minor"/>
    </font>
    <font>
      <sz val="10"/>
      <color rgb="FF0000FF"/>
      <name val="Times New Roman"/>
      <family val="1"/>
    </font>
    <font>
      <b/>
      <sz val="12"/>
      <color theme="4"/>
      <name val="Times New Roman"/>
      <family val="1"/>
    </font>
    <font>
      <b/>
      <sz val="11"/>
      <color theme="4"/>
      <name val="Times New Roman"/>
      <family val="1"/>
    </font>
    <font>
      <b/>
      <sz val="18"/>
      <name val="Times New Roman"/>
      <family val="1"/>
    </font>
    <font>
      <b/>
      <sz val="9"/>
      <name val="Arial"/>
      <family val="2"/>
    </font>
    <font>
      <sz val="9"/>
      <name val="Arial MT"/>
    </font>
    <font>
      <sz val="9"/>
      <name val="Arial MT"/>
      <family val="2"/>
    </font>
    <font>
      <b/>
      <sz val="14"/>
      <name val="Arial"/>
      <family val="2"/>
    </font>
    <font>
      <sz val="12"/>
      <name val="Arial MT"/>
    </font>
    <font>
      <sz val="14"/>
      <name val="Times New Roman"/>
      <family val="1"/>
    </font>
    <font>
      <b/>
      <sz val="11"/>
      <name val="Arial MT"/>
      <family val="2"/>
    </font>
    <font>
      <b/>
      <sz val="12"/>
      <name val="Arial MT"/>
      <family val="2"/>
    </font>
    <font>
      <b/>
      <sz val="14"/>
      <name val="Arial MT"/>
      <family val="2"/>
    </font>
    <font>
      <b/>
      <sz val="14"/>
      <name val="Calibri"/>
      <family val="1"/>
    </font>
    <font>
      <b/>
      <sz val="11"/>
      <name val="Calibri"/>
      <family val="1"/>
    </font>
    <font>
      <b/>
      <sz val="11"/>
      <name val="Arial MT"/>
    </font>
    <font>
      <b/>
      <sz val="18"/>
      <color rgb="FFFF0000"/>
      <name val="Times New Roman"/>
      <family val="1"/>
    </font>
    <font>
      <b/>
      <sz val="11"/>
      <name val="Arial"/>
      <family val="2"/>
    </font>
    <font>
      <b/>
      <sz val="11"/>
      <name val="Cambria"/>
      <family val="1"/>
    </font>
    <font>
      <sz val="11"/>
      <name val="Arial MT"/>
      <family val="2"/>
    </font>
    <font>
      <b/>
      <sz val="13"/>
      <name val="Arial"/>
      <family val="2"/>
    </font>
    <font>
      <sz val="12"/>
      <name val="Arial"/>
      <family val="2"/>
    </font>
    <font>
      <sz val="10"/>
      <name val="Arial"/>
      <family val="2"/>
    </font>
    <font>
      <sz val="8"/>
      <name val="Times New Roman"/>
      <family val="1"/>
    </font>
    <font>
      <b/>
      <sz val="12"/>
      <name val="Arial"/>
      <family val="2"/>
    </font>
    <font>
      <sz val="11"/>
      <name val="Arial MT"/>
    </font>
    <font>
      <b/>
      <sz val="14"/>
      <color theme="0" tint="-4.9989318521683403E-2"/>
      <name val="Arial"/>
      <family val="2"/>
    </font>
    <font>
      <b/>
      <sz val="10"/>
      <color theme="0" tint="-4.9989318521683403E-2"/>
      <name val="Times New Roman"/>
      <family val="1"/>
    </font>
    <font>
      <b/>
      <sz val="16"/>
      <color theme="1"/>
      <name val="Calibri"/>
      <family val="2"/>
      <scheme val="minor"/>
    </font>
    <font>
      <b/>
      <sz val="13"/>
      <color theme="0" tint="-4.9989318521683403E-2"/>
      <name val="Arial"/>
      <family val="2"/>
    </font>
    <font>
      <sz val="12"/>
      <color theme="0" tint="-4.9989318521683403E-2"/>
      <name val="Arial"/>
      <family val="2"/>
    </font>
    <font>
      <b/>
      <sz val="14"/>
      <name val="Calibri"/>
      <family val="2"/>
      <scheme val="minor"/>
    </font>
    <font>
      <b/>
      <sz val="10"/>
      <color indexed="8"/>
      <name val="Calibri"/>
      <family val="2"/>
      <scheme val="minor"/>
    </font>
    <font>
      <sz val="8"/>
      <color theme="1"/>
      <name val="Calibri"/>
      <family val="2"/>
      <scheme val="minor"/>
    </font>
    <font>
      <b/>
      <sz val="8"/>
      <name val="Arial"/>
      <family val="2"/>
    </font>
    <font>
      <b/>
      <sz val="10"/>
      <color theme="1"/>
      <name val="Calibri"/>
      <family val="2"/>
      <scheme val="minor"/>
    </font>
    <font>
      <sz val="9"/>
      <color theme="1"/>
      <name val="Calibri"/>
      <family val="2"/>
      <scheme val="minor"/>
    </font>
    <font>
      <sz val="8"/>
      <color rgb="FFFF0000"/>
      <name val="Arial"/>
      <family val="2"/>
    </font>
    <font>
      <sz val="9"/>
      <name val="Arial"/>
      <family val="2"/>
    </font>
    <font>
      <b/>
      <sz val="10"/>
      <name val="Arial"/>
      <family val="2"/>
    </font>
    <font>
      <b/>
      <sz val="12"/>
      <color theme="1"/>
      <name val="Calibri"/>
      <family val="2"/>
      <scheme val="minor"/>
    </font>
    <font>
      <sz val="8"/>
      <color theme="0"/>
      <name val="Calibri"/>
      <family val="2"/>
      <scheme val="minor"/>
    </font>
    <font>
      <sz val="8"/>
      <name val="Arial"/>
      <family val="2"/>
    </font>
    <font>
      <b/>
      <sz val="14"/>
      <color rgb="FFFF0000"/>
      <name val="Times New Roman"/>
      <family val="1"/>
    </font>
    <font>
      <b/>
      <sz val="11"/>
      <color theme="1"/>
      <name val="Calibri"/>
      <family val="2"/>
      <scheme val="minor"/>
    </font>
    <font>
      <sz val="11"/>
      <color theme="0"/>
      <name val="Calibri"/>
      <family val="2"/>
      <scheme val="minor"/>
    </font>
    <font>
      <sz val="10"/>
      <color rgb="FF000000"/>
      <name val="Times New Roman"/>
      <family val="1"/>
    </font>
    <font>
      <sz val="16"/>
      <color rgb="FF000000"/>
      <name val="Times New Roman"/>
      <family val="1"/>
    </font>
    <font>
      <sz val="9"/>
      <color rgb="FF000000"/>
      <name val="Times New Roman"/>
      <family val="1"/>
    </font>
    <font>
      <sz val="22"/>
      <color rgb="FFFFFF00"/>
      <name val="Times New Roman"/>
      <family val="1"/>
    </font>
    <font>
      <sz val="22"/>
      <color rgb="FFFF0000"/>
      <name val="Times New Roman"/>
      <family val="1"/>
    </font>
    <font>
      <sz val="18"/>
      <color rgb="FF000000"/>
      <name val="Times New Roman"/>
      <family val="1"/>
    </font>
    <font>
      <sz val="18"/>
      <color rgb="FFFF0000"/>
      <name val="Times New Roman"/>
      <family val="1"/>
    </font>
    <font>
      <b/>
      <sz val="26"/>
      <color rgb="FFFFFF00"/>
      <name val="Times New Roman"/>
      <family val="1"/>
    </font>
    <font>
      <sz val="16"/>
      <name val="Times New Roman"/>
      <family val="1"/>
    </font>
    <font>
      <b/>
      <sz val="16"/>
      <color rgb="FFFF0000"/>
      <name val="Times New Roman"/>
      <family val="1"/>
    </font>
    <font>
      <sz val="14"/>
      <color rgb="FF000000"/>
      <name val="Times New Roman"/>
      <family val="1"/>
    </font>
    <font>
      <b/>
      <sz val="16"/>
      <name val="Times New Roman"/>
      <family val="1"/>
    </font>
    <font>
      <b/>
      <sz val="16"/>
      <color rgb="FF00B0F0"/>
      <name val="Times New Roman"/>
      <family val="1"/>
    </font>
    <font>
      <sz val="12"/>
      <name val="Arial MT"/>
      <family val="2"/>
    </font>
    <font>
      <sz val="24"/>
      <color rgb="FF000000"/>
      <name val="Times New Roman"/>
      <family val="1"/>
    </font>
    <font>
      <b/>
      <sz val="11"/>
      <color rgb="FF000000"/>
      <name val="Times New Roman"/>
      <family val="1"/>
    </font>
    <font>
      <b/>
      <sz val="14"/>
      <color theme="0"/>
      <name val="Arial"/>
      <family val="2"/>
    </font>
    <font>
      <sz val="14"/>
      <color theme="0"/>
      <name val="Arial MT"/>
    </font>
    <font>
      <sz val="10"/>
      <color theme="0"/>
      <name val="Times New Roman"/>
      <family val="1"/>
    </font>
    <font>
      <sz val="14"/>
      <name val="Arial MT"/>
    </font>
    <font>
      <sz val="11"/>
      <color theme="1"/>
      <name val="Times New Roman"/>
      <family val="1"/>
    </font>
    <font>
      <sz val="22"/>
      <color theme="1"/>
      <name val="Calibri"/>
      <family val="2"/>
      <scheme val="minor"/>
    </font>
    <font>
      <sz val="18"/>
      <color theme="1"/>
      <name val="Calibri"/>
      <family val="2"/>
      <scheme val="minor"/>
    </font>
    <font>
      <sz val="24"/>
      <color theme="1"/>
      <name val="Calibri"/>
      <family val="2"/>
      <scheme val="minor"/>
    </font>
    <font>
      <b/>
      <sz val="26"/>
      <color rgb="FFFF0000"/>
      <name val="Calibri"/>
      <family val="2"/>
      <scheme val="minor"/>
    </font>
    <font>
      <sz val="14"/>
      <color theme="1"/>
      <name val="Calibri"/>
      <family val="2"/>
      <scheme val="minor"/>
    </font>
    <font>
      <b/>
      <sz val="28"/>
      <color theme="1"/>
      <name val="Calibri"/>
      <family val="2"/>
      <scheme val="minor"/>
    </font>
    <font>
      <sz val="28"/>
      <color theme="1"/>
      <name val="Calibri"/>
      <family val="2"/>
      <scheme val="minor"/>
    </font>
    <font>
      <b/>
      <sz val="26"/>
      <color theme="1"/>
      <name val="Calibri"/>
      <family val="2"/>
      <scheme val="minor"/>
    </font>
    <font>
      <sz val="20"/>
      <color theme="1"/>
      <name val="Calibri"/>
      <family val="2"/>
      <scheme val="minor"/>
    </font>
    <font>
      <b/>
      <sz val="36"/>
      <color theme="1"/>
      <name val="Calibri"/>
      <family val="2"/>
      <scheme val="minor"/>
    </font>
    <font>
      <sz val="36"/>
      <color theme="1"/>
      <name val="Calibri"/>
      <family val="2"/>
      <scheme val="minor"/>
    </font>
    <font>
      <b/>
      <sz val="22"/>
      <color theme="1"/>
      <name val="Calibri"/>
      <family val="2"/>
      <scheme val="minor"/>
    </font>
    <font>
      <b/>
      <sz val="22"/>
      <name val="Calibri"/>
      <family val="2"/>
      <scheme val="minor"/>
    </font>
    <font>
      <b/>
      <sz val="24"/>
      <color theme="1"/>
      <name val="Calibri"/>
      <family val="2"/>
      <scheme val="minor"/>
    </font>
    <font>
      <b/>
      <sz val="26"/>
      <name val="Calibri"/>
      <family val="2"/>
      <scheme val="minor"/>
    </font>
    <font>
      <b/>
      <sz val="22"/>
      <color theme="0"/>
      <name val="Calibri"/>
      <family val="2"/>
      <scheme val="minor"/>
    </font>
    <font>
      <sz val="22"/>
      <color theme="0"/>
      <name val="Calibri"/>
      <family val="2"/>
      <scheme val="minor"/>
    </font>
    <font>
      <sz val="16"/>
      <color theme="1"/>
      <name val="Calibri"/>
      <family val="2"/>
      <scheme val="minor"/>
    </font>
    <font>
      <b/>
      <sz val="28"/>
      <color theme="1"/>
      <name val="Arial"/>
      <family val="2"/>
    </font>
    <font>
      <b/>
      <sz val="30"/>
      <color rgb="FFFF0000"/>
      <name val="Arial"/>
      <family val="2"/>
    </font>
    <font>
      <b/>
      <sz val="28"/>
      <color rgb="FFFF0000"/>
      <name val="Arial"/>
      <family val="2"/>
    </font>
    <font>
      <b/>
      <sz val="26"/>
      <color theme="1"/>
      <name val="Calibri Light"/>
      <family val="1"/>
      <scheme val="major"/>
    </font>
    <font>
      <b/>
      <sz val="48"/>
      <color theme="2"/>
      <name val="Calibri"/>
      <family val="2"/>
      <scheme val="minor"/>
    </font>
    <font>
      <b/>
      <sz val="36"/>
      <color theme="1"/>
      <name val="Calibri Light"/>
      <family val="1"/>
      <scheme val="major"/>
    </font>
    <font>
      <sz val="36"/>
      <color theme="1"/>
      <name val="Calibri Light"/>
      <family val="1"/>
      <scheme val="major"/>
    </font>
    <font>
      <b/>
      <sz val="28"/>
      <color theme="1"/>
      <name val="Calibri"/>
      <family val="2"/>
    </font>
    <font>
      <b/>
      <sz val="28"/>
      <color rgb="FFFF0000"/>
      <name val="Calibri"/>
      <family val="2"/>
      <scheme val="minor"/>
    </font>
    <font>
      <b/>
      <sz val="18"/>
      <color rgb="FFC00000"/>
      <name val="Arial Black"/>
      <family val="2"/>
    </font>
    <font>
      <b/>
      <sz val="28"/>
      <name val="Calibri"/>
      <family val="2"/>
      <scheme val="minor"/>
    </font>
    <font>
      <b/>
      <sz val="14"/>
      <color theme="1"/>
      <name val="Calibri"/>
      <family val="2"/>
      <scheme val="minor"/>
    </font>
    <font>
      <sz val="40"/>
      <color theme="1"/>
      <name val="Calibri"/>
      <family val="2"/>
      <scheme val="minor"/>
    </font>
    <font>
      <b/>
      <sz val="28"/>
      <color rgb="FFC00000"/>
      <name val="Arial Black"/>
      <family val="2"/>
    </font>
    <font>
      <sz val="28"/>
      <color theme="1"/>
      <name val="Calibri Light"/>
      <family val="1"/>
      <scheme val="major"/>
    </font>
    <font>
      <sz val="8"/>
      <color rgb="FF000000"/>
      <name val="Times New Roman"/>
      <family val="1"/>
    </font>
    <font>
      <sz val="20"/>
      <color rgb="FF000000"/>
      <name val="Times New Roman"/>
      <family val="1"/>
    </font>
    <font>
      <sz val="20"/>
      <color rgb="FFFFFF00"/>
      <name val="Times New Roman"/>
      <family val="1"/>
    </font>
    <font>
      <sz val="20"/>
      <color rgb="FFFF0000"/>
      <name val="Times New Roman"/>
      <family val="1"/>
    </font>
    <font>
      <b/>
      <sz val="20"/>
      <name val="Times New Roman"/>
      <family val="1"/>
    </font>
    <font>
      <b/>
      <sz val="20"/>
      <color rgb="FFFFFF00"/>
      <name val="Times New Roman"/>
      <family val="1"/>
    </font>
    <font>
      <b/>
      <sz val="16"/>
      <color theme="1"/>
      <name val="Times New Roman"/>
      <family val="1"/>
    </font>
    <font>
      <sz val="10"/>
      <name val="Calibri"/>
      <family val="2"/>
      <scheme val="minor"/>
    </font>
    <font>
      <sz val="10"/>
      <color rgb="FF000000"/>
      <name val="Calibri"/>
      <family val="2"/>
      <scheme val="minor"/>
    </font>
    <font>
      <sz val="8"/>
      <color rgb="FF0070C0"/>
      <name val="Times New Roman"/>
      <family val="1"/>
    </font>
    <font>
      <sz val="8"/>
      <color rgb="FF000000"/>
      <name val="Calibri"/>
      <family val="2"/>
      <scheme val="minor"/>
    </font>
    <font>
      <sz val="11"/>
      <color rgb="FF0070C0"/>
      <name val="Times New Roman"/>
      <family val="1"/>
    </font>
    <font>
      <sz val="11"/>
      <name val="Calibri"/>
      <family val="2"/>
      <scheme val="minor"/>
    </font>
    <font>
      <b/>
      <sz val="10"/>
      <color rgb="FF0070C0"/>
      <name val="Times New Roman"/>
      <family val="1"/>
    </font>
    <font>
      <b/>
      <sz val="8"/>
      <color rgb="FFFFFF00"/>
      <name val="Times New Roman"/>
      <family val="1"/>
    </font>
    <font>
      <b/>
      <sz val="12"/>
      <color rgb="FFFFFF00"/>
      <name val="Times New Roman"/>
      <family val="1"/>
    </font>
    <font>
      <sz val="8"/>
      <color rgb="FFFF0000"/>
      <name val="Times New Roman"/>
      <family val="1"/>
    </font>
    <font>
      <sz val="12"/>
      <color rgb="FF0070C0"/>
      <name val="Times New Roman"/>
      <family val="1"/>
    </font>
    <font>
      <b/>
      <sz val="24"/>
      <color theme="1"/>
      <name val="Times New Roman"/>
      <family val="1"/>
    </font>
    <font>
      <b/>
      <sz val="14"/>
      <color rgb="FF000066"/>
      <name val="Times New Roman"/>
      <family val="1"/>
    </font>
    <font>
      <b/>
      <sz val="24"/>
      <color rgb="FFFF0000"/>
      <name val="Times New Roman"/>
      <family val="1"/>
    </font>
    <font>
      <b/>
      <sz val="37"/>
      <color theme="1"/>
      <name val="Calibri"/>
      <family val="2"/>
      <scheme val="minor"/>
    </font>
    <font>
      <b/>
      <sz val="44"/>
      <color theme="1"/>
      <name val="Calibri"/>
      <family val="2"/>
      <scheme val="minor"/>
    </font>
    <font>
      <b/>
      <sz val="44"/>
      <color rgb="FFFF0000"/>
      <name val="Calibri"/>
      <family val="2"/>
      <scheme val="minor"/>
    </font>
    <font>
      <b/>
      <sz val="44"/>
      <color rgb="FF66CCFF"/>
      <name val="Calibri"/>
      <family val="2"/>
      <scheme val="minor"/>
    </font>
    <font>
      <sz val="26"/>
      <color theme="1"/>
      <name val="Calibri"/>
      <family val="2"/>
      <scheme val="minor"/>
    </font>
    <font>
      <b/>
      <sz val="23"/>
      <color theme="1"/>
      <name val="Calibri"/>
      <family val="2"/>
      <scheme val="minor"/>
    </font>
    <font>
      <b/>
      <sz val="23"/>
      <color rgb="FFFF0000"/>
      <name val="Calibri"/>
      <family val="2"/>
      <scheme val="minor"/>
    </font>
    <font>
      <sz val="23"/>
      <color theme="1"/>
      <name val="Calibri"/>
      <family val="2"/>
      <scheme val="minor"/>
    </font>
    <font>
      <b/>
      <sz val="24"/>
      <color rgb="FFFF0000"/>
      <name val="Calibri"/>
      <family val="2"/>
      <scheme val="minor"/>
    </font>
    <font>
      <b/>
      <sz val="23"/>
      <color theme="0"/>
      <name val="Calibri"/>
      <family val="2"/>
      <scheme val="minor"/>
    </font>
    <font>
      <sz val="14"/>
      <color rgb="FFFF0000"/>
      <name val="Calibri"/>
      <family val="2"/>
      <scheme val="minor"/>
    </font>
    <font>
      <sz val="14"/>
      <color rgb="FFFF0000"/>
      <name val="Times New Roman"/>
      <family val="1"/>
    </font>
    <font>
      <b/>
      <sz val="18"/>
      <color rgb="FF0070C0"/>
      <name val="Times New Roman"/>
      <family val="1"/>
    </font>
    <font>
      <sz val="18"/>
      <color rgb="FF0070C0"/>
      <name val="Times New Roman"/>
      <family val="1"/>
    </font>
    <font>
      <b/>
      <sz val="20"/>
      <color rgb="FFFF0000"/>
      <name val="Calibri"/>
      <family val="2"/>
      <scheme val="minor"/>
    </font>
    <font>
      <b/>
      <sz val="28"/>
      <color rgb="FFFFFF00"/>
      <name val="Calibri"/>
      <family val="2"/>
      <scheme val="minor"/>
    </font>
    <font>
      <b/>
      <sz val="14"/>
      <color rgb="FF7030A0"/>
      <name val="Calibri"/>
      <family val="2"/>
      <scheme val="minor"/>
    </font>
    <font>
      <b/>
      <sz val="9"/>
      <color indexed="81"/>
      <name val="Tahoma"/>
      <family val="2"/>
    </font>
    <font>
      <sz val="10"/>
      <color rgb="FF002060"/>
      <name val="Times New Roman"/>
      <family val="1"/>
    </font>
    <font>
      <b/>
      <sz val="10"/>
      <color rgb="FF0000FF"/>
      <name val="Times New Roman"/>
      <family val="1"/>
    </font>
    <font>
      <b/>
      <sz val="10"/>
      <color rgb="FF002060"/>
      <name val="Times New Roman"/>
      <family val="1"/>
    </font>
    <font>
      <sz val="10"/>
      <color theme="1"/>
      <name val="Times New Roman"/>
      <family val="1"/>
    </font>
    <font>
      <b/>
      <sz val="18"/>
      <color theme="1"/>
      <name val="Times New Roman"/>
      <family val="1"/>
    </font>
  </fonts>
  <fills count="33">
    <fill>
      <patternFill patternType="none"/>
    </fill>
    <fill>
      <patternFill patternType="gray125"/>
    </fill>
    <fill>
      <patternFill patternType="solid">
        <fgColor theme="9" tint="0.79998168889431442"/>
        <bgColor indexed="64"/>
      </patternFill>
    </fill>
    <fill>
      <patternFill patternType="solid">
        <fgColor rgb="FFFFC000"/>
        <bgColor indexed="64"/>
      </patternFill>
    </fill>
    <fill>
      <patternFill patternType="solid">
        <fgColor rgb="FF00FF00"/>
        <bgColor indexed="64"/>
      </patternFill>
    </fill>
    <fill>
      <patternFill patternType="solid">
        <fgColor theme="8" tint="0.39997558519241921"/>
        <bgColor indexed="64"/>
      </patternFill>
    </fill>
    <fill>
      <patternFill patternType="solid">
        <fgColor theme="0"/>
        <bgColor indexed="64"/>
      </patternFill>
    </fill>
    <fill>
      <patternFill patternType="solid">
        <fgColor rgb="FF66CCFF"/>
        <bgColor indexed="64"/>
      </patternFill>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92D050"/>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D9D9D9"/>
      </patternFill>
    </fill>
    <fill>
      <patternFill patternType="mediumGray"/>
    </fill>
    <fill>
      <patternFill patternType="solid">
        <fgColor theme="4"/>
        <bgColor indexed="64"/>
      </patternFill>
    </fill>
    <fill>
      <gradientFill type="path" left="0.5" right="0.5" top="0.5" bottom="0.5">
        <stop position="0">
          <color theme="0"/>
        </stop>
        <stop position="1">
          <color theme="4" tint="0.40000610370189521"/>
        </stop>
      </gradientFill>
    </fill>
    <fill>
      <patternFill patternType="solid">
        <fgColor rgb="FF81DE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00CCFF"/>
        <bgColor indexed="64"/>
      </patternFill>
    </fill>
    <fill>
      <patternFill patternType="solid">
        <fgColor theme="7" tint="0.59999389629810485"/>
        <bgColor indexed="64"/>
      </patternFill>
    </fill>
    <fill>
      <patternFill patternType="solid">
        <fgColor theme="2" tint="-0.499984740745262"/>
        <bgColor indexed="64"/>
      </patternFill>
    </fill>
    <fill>
      <patternFill patternType="solid">
        <fgColor theme="5" tint="0.39997558519241921"/>
        <bgColor indexed="64"/>
      </patternFill>
    </fill>
    <fill>
      <patternFill patternType="solid">
        <fgColor rgb="FF00B0F0"/>
        <bgColor indexed="64"/>
      </patternFill>
    </fill>
    <fill>
      <patternFill patternType="solid">
        <fgColor theme="4" tint="0.39997558519241921"/>
        <bgColor indexed="64"/>
      </patternFill>
    </fill>
  </fills>
  <borders count="218">
    <border>
      <left/>
      <right/>
      <top/>
      <bottom/>
      <diagonal/>
    </border>
    <border>
      <left style="hair">
        <color rgb="FF0000FF"/>
      </left>
      <right style="hair">
        <color rgb="FF0000FF"/>
      </right>
      <top style="hair">
        <color rgb="FF0000FF"/>
      </top>
      <bottom style="hair">
        <color rgb="FF0000FF"/>
      </bottom>
      <diagonal/>
    </border>
    <border>
      <left style="hair">
        <color rgb="FF0000FF"/>
      </left>
      <right/>
      <top style="hair">
        <color rgb="FF0000FF"/>
      </top>
      <bottom style="hair">
        <color rgb="FF0000FF"/>
      </bottom>
      <diagonal/>
    </border>
    <border>
      <left/>
      <right style="hair">
        <color rgb="FF0000FF"/>
      </right>
      <top style="hair">
        <color rgb="FF0000FF"/>
      </top>
      <bottom style="hair">
        <color rgb="FF0000FF"/>
      </bottom>
      <diagonal/>
    </border>
    <border>
      <left style="hair">
        <color rgb="FF0000FF"/>
      </left>
      <right style="hair">
        <color rgb="FF0000FF"/>
      </right>
      <top/>
      <bottom style="hair">
        <color rgb="FF0000FF"/>
      </bottom>
      <diagonal/>
    </border>
    <border>
      <left style="hair">
        <color rgb="FF0000FF"/>
      </left>
      <right/>
      <top/>
      <bottom style="hair">
        <color rgb="FF0000FF"/>
      </bottom>
      <diagonal/>
    </border>
    <border>
      <left style="thick">
        <color theme="9" tint="-0.24994659260841701"/>
      </left>
      <right style="hair">
        <color rgb="FF0000FF"/>
      </right>
      <top style="medium">
        <color rgb="FF0000FF"/>
      </top>
      <bottom style="hair">
        <color rgb="FF0000FF"/>
      </bottom>
      <diagonal/>
    </border>
    <border>
      <left style="hair">
        <color rgb="FF0000FF"/>
      </left>
      <right style="hair">
        <color rgb="FF0000FF"/>
      </right>
      <top style="medium">
        <color rgb="FF0000FF"/>
      </top>
      <bottom style="hair">
        <color rgb="FF0000FF"/>
      </bottom>
      <diagonal/>
    </border>
    <border>
      <left style="hair">
        <color rgb="FF0000FF"/>
      </left>
      <right style="thick">
        <color theme="9" tint="-0.24994659260841701"/>
      </right>
      <top style="medium">
        <color rgb="FF0000FF"/>
      </top>
      <bottom style="hair">
        <color rgb="FF0000FF"/>
      </bottom>
      <diagonal/>
    </border>
    <border>
      <left/>
      <right style="hair">
        <color rgb="FF0000FF"/>
      </right>
      <top/>
      <bottom style="hair">
        <color rgb="FF0000FF"/>
      </bottom>
      <diagonal/>
    </border>
    <border>
      <left style="thick">
        <color rgb="FFFFC000"/>
      </left>
      <right style="hair">
        <color rgb="FF0000FF"/>
      </right>
      <top style="medium">
        <color rgb="FF0000FF"/>
      </top>
      <bottom style="hair">
        <color rgb="FF0000FF"/>
      </bottom>
      <diagonal/>
    </border>
    <border>
      <left style="hair">
        <color rgb="FF0000FF"/>
      </left>
      <right style="thick">
        <color rgb="FFFFC000"/>
      </right>
      <top style="medium">
        <color rgb="FF0000FF"/>
      </top>
      <bottom style="hair">
        <color rgb="FF0000FF"/>
      </bottom>
      <diagonal/>
    </border>
    <border>
      <left/>
      <right/>
      <top/>
      <bottom style="hair">
        <color rgb="FF0000FF"/>
      </bottom>
      <diagonal/>
    </border>
    <border>
      <left style="thick">
        <color theme="5"/>
      </left>
      <right style="hair">
        <color rgb="FF0000FF"/>
      </right>
      <top/>
      <bottom style="hair">
        <color rgb="FF0000FF"/>
      </bottom>
      <diagonal/>
    </border>
    <border>
      <left style="hair">
        <color rgb="FF0000FF"/>
      </left>
      <right style="thick">
        <color theme="5"/>
      </right>
      <top/>
      <bottom style="hair">
        <color rgb="FF0000FF"/>
      </bottom>
      <diagonal/>
    </border>
    <border>
      <left style="hair">
        <color rgb="FF0000FF"/>
      </left>
      <right style="thick">
        <color rgb="FF00B050"/>
      </right>
      <top/>
      <bottom style="hair">
        <color rgb="FF0000FF"/>
      </bottom>
      <diagonal/>
    </border>
    <border>
      <left style="thick">
        <color rgb="FF00B050"/>
      </left>
      <right style="hair">
        <color rgb="FF0000FF"/>
      </right>
      <top/>
      <bottom style="hair">
        <color rgb="FF0000FF"/>
      </bottom>
      <diagonal/>
    </border>
    <border>
      <left style="thick">
        <color theme="9" tint="-0.24994659260841701"/>
      </left>
      <right style="hair">
        <color rgb="FF0000FF"/>
      </right>
      <top style="hair">
        <color rgb="FF0000FF"/>
      </top>
      <bottom style="hair">
        <color rgb="FF0000FF"/>
      </bottom>
      <diagonal/>
    </border>
    <border>
      <left style="hair">
        <color rgb="FF0000FF"/>
      </left>
      <right style="thick">
        <color theme="9" tint="-0.24994659260841701"/>
      </right>
      <top style="hair">
        <color rgb="FF0000FF"/>
      </top>
      <bottom style="hair">
        <color rgb="FF0000FF"/>
      </bottom>
      <diagonal/>
    </border>
    <border>
      <left style="thick">
        <color rgb="FFFFC000"/>
      </left>
      <right style="hair">
        <color rgb="FF0000FF"/>
      </right>
      <top style="hair">
        <color rgb="FF0000FF"/>
      </top>
      <bottom style="hair">
        <color rgb="FF0000FF"/>
      </bottom>
      <diagonal/>
    </border>
    <border>
      <left style="hair">
        <color rgb="FF0000FF"/>
      </left>
      <right style="thick">
        <color rgb="FFFFC000"/>
      </right>
      <top style="hair">
        <color rgb="FF0000FF"/>
      </top>
      <bottom style="hair">
        <color rgb="FF0000FF"/>
      </bottom>
      <diagonal/>
    </border>
    <border>
      <left/>
      <right/>
      <top style="hair">
        <color rgb="FF0000FF"/>
      </top>
      <bottom style="hair">
        <color rgb="FF0000FF"/>
      </bottom>
      <diagonal/>
    </border>
    <border>
      <left style="thick">
        <color rgb="FF00FF00"/>
      </left>
      <right style="hair">
        <color rgb="FF0000FF"/>
      </right>
      <top style="hair">
        <color rgb="FF0000FF"/>
      </top>
      <bottom style="hair">
        <color rgb="FF0000FF"/>
      </bottom>
      <diagonal/>
    </border>
    <border>
      <left style="hair">
        <color rgb="FF0000FF"/>
      </left>
      <right style="thick">
        <color rgb="FF00FF00"/>
      </right>
      <top style="hair">
        <color rgb="FF0000FF"/>
      </top>
      <bottom style="hair">
        <color rgb="FF0000FF"/>
      </bottom>
      <diagonal/>
    </border>
    <border>
      <left style="thick">
        <color theme="5"/>
      </left>
      <right style="hair">
        <color rgb="FF0000FF"/>
      </right>
      <top style="hair">
        <color rgb="FF0000FF"/>
      </top>
      <bottom style="hair">
        <color rgb="FF0000FF"/>
      </bottom>
      <diagonal/>
    </border>
    <border>
      <left style="hair">
        <color rgb="FF0000FF"/>
      </left>
      <right style="thick">
        <color theme="5"/>
      </right>
      <top style="hair">
        <color rgb="FF0000FF"/>
      </top>
      <bottom style="hair">
        <color rgb="FF0000FF"/>
      </bottom>
      <diagonal/>
    </border>
    <border>
      <left style="hair">
        <color rgb="FF0000FF"/>
      </left>
      <right style="thick">
        <color rgb="FF00B050"/>
      </right>
      <top style="hair">
        <color rgb="FF0000FF"/>
      </top>
      <bottom style="hair">
        <color rgb="FF0000FF"/>
      </bottom>
      <diagonal/>
    </border>
    <border>
      <left style="thick">
        <color rgb="FF0000FF"/>
      </left>
      <right style="thick">
        <color rgb="FF0000FF"/>
      </right>
      <top/>
      <bottom style="hair">
        <color rgb="FF0000FF"/>
      </bottom>
      <diagonal/>
    </border>
    <border>
      <left style="medium">
        <color rgb="FF0000FF"/>
      </left>
      <right style="medium">
        <color rgb="FF0000FF"/>
      </right>
      <top style="medium">
        <color rgb="FF0000FF"/>
      </top>
      <bottom style="medium">
        <color rgb="FF0000FF"/>
      </bottom>
      <diagonal/>
    </border>
    <border>
      <left style="medium">
        <color rgb="FF0000FF"/>
      </left>
      <right/>
      <top style="medium">
        <color rgb="FF0000FF"/>
      </top>
      <bottom style="medium">
        <color rgb="FF0000FF"/>
      </bottom>
      <diagonal/>
    </border>
    <border>
      <left style="thick">
        <color theme="9" tint="-0.24994659260841701"/>
      </left>
      <right style="medium">
        <color rgb="FF0000FF"/>
      </right>
      <top style="medium">
        <color rgb="FF0000FF"/>
      </top>
      <bottom style="medium">
        <color rgb="FF0000FF"/>
      </bottom>
      <diagonal/>
    </border>
    <border>
      <left style="medium">
        <color rgb="FF0000FF"/>
      </left>
      <right style="thick">
        <color theme="9" tint="-0.24994659260841701"/>
      </right>
      <top style="medium">
        <color rgb="FF0000FF"/>
      </top>
      <bottom style="medium">
        <color rgb="FF0000FF"/>
      </bottom>
      <diagonal/>
    </border>
    <border>
      <left/>
      <right style="medium">
        <color rgb="FF0000FF"/>
      </right>
      <top style="medium">
        <color rgb="FF0000FF"/>
      </top>
      <bottom style="medium">
        <color rgb="FF0000FF"/>
      </bottom>
      <diagonal/>
    </border>
    <border>
      <left/>
      <right/>
      <top style="medium">
        <color rgb="FF0000FF"/>
      </top>
      <bottom style="medium">
        <color rgb="FF0000FF"/>
      </bottom>
      <diagonal/>
    </border>
    <border>
      <left style="hair">
        <color rgb="FFFF0000"/>
      </left>
      <right/>
      <top style="hair">
        <color rgb="FFFF0000"/>
      </top>
      <bottom style="hair">
        <color rgb="FFFF0000"/>
      </bottom>
      <diagonal/>
    </border>
    <border>
      <left style="medium">
        <color auto="1"/>
      </left>
      <right style="hair">
        <color rgb="FFFF0000"/>
      </right>
      <top style="hair">
        <color rgb="FFFF0000"/>
      </top>
      <bottom style="hair">
        <color rgb="FFFF0000"/>
      </bottom>
      <diagonal/>
    </border>
    <border>
      <left/>
      <right/>
      <top style="hair">
        <color rgb="FFFF0000"/>
      </top>
      <bottom style="hair">
        <color rgb="FFFF0000"/>
      </bottom>
      <diagonal/>
    </border>
    <border>
      <left style="hair">
        <color rgb="FFFF0000"/>
      </left>
      <right style="hair">
        <color rgb="FFFF0000"/>
      </right>
      <top style="hair">
        <color rgb="FFFF0000"/>
      </top>
      <bottom style="hair">
        <color rgb="FFFF0000"/>
      </bottom>
      <diagonal/>
    </border>
    <border>
      <left style="medium">
        <color theme="1"/>
      </left>
      <right style="medium">
        <color theme="1"/>
      </right>
      <top style="hair">
        <color rgb="FFFF0000"/>
      </top>
      <bottom style="hair">
        <color rgb="FFFF0000"/>
      </bottom>
      <diagonal/>
    </border>
    <border>
      <left/>
      <right style="medium">
        <color auto="1"/>
      </right>
      <top style="hair">
        <color rgb="FFFF0000"/>
      </top>
      <bottom style="hair">
        <color rgb="FFFF0000"/>
      </bottom>
      <diagonal/>
    </border>
    <border>
      <left style="hair">
        <color rgb="FFFF0000"/>
      </left>
      <right style="medium">
        <color auto="1"/>
      </right>
      <top style="hair">
        <color rgb="FFFF0000"/>
      </top>
      <bottom style="hair">
        <color rgb="FFFF0000"/>
      </bottom>
      <diagonal/>
    </border>
    <border>
      <left style="medium">
        <color auto="1"/>
      </left>
      <right style="medium">
        <color auto="1"/>
      </right>
      <top style="hair">
        <color rgb="FFFF0000"/>
      </top>
      <bottom style="hair">
        <color rgb="FFFF0000"/>
      </bottom>
      <diagonal/>
    </border>
    <border>
      <left style="medium">
        <color auto="1"/>
      </left>
      <right style="medium">
        <color auto="1"/>
      </right>
      <top style="hair">
        <color rgb="FFFF0000"/>
      </top>
      <bottom style="hair">
        <color auto="1"/>
      </bottom>
      <diagonal/>
    </border>
    <border>
      <left style="medium">
        <color auto="1"/>
      </left>
      <right style="hair">
        <color rgb="FFFF0000"/>
      </right>
      <top style="hair">
        <color rgb="FFFF0000"/>
      </top>
      <bottom/>
      <diagonal/>
    </border>
    <border>
      <left/>
      <right/>
      <top style="hair">
        <color rgb="FFFF0000"/>
      </top>
      <bottom/>
      <diagonal/>
    </border>
    <border>
      <left style="hair">
        <color rgb="FFFF0000"/>
      </left>
      <right style="hair">
        <color rgb="FFFF0000"/>
      </right>
      <top style="hair">
        <color rgb="FFFF0000"/>
      </top>
      <bottom/>
      <diagonal/>
    </border>
    <border>
      <left style="hair">
        <color rgb="FFFF0000"/>
      </left>
      <right/>
      <top style="hair">
        <color rgb="FFFF0000"/>
      </top>
      <bottom/>
      <diagonal/>
    </border>
    <border>
      <left style="medium">
        <color theme="1"/>
      </left>
      <right style="medium">
        <color theme="1"/>
      </right>
      <top style="hair">
        <color rgb="FFFF0000"/>
      </top>
      <bottom/>
      <diagonal/>
    </border>
    <border>
      <left/>
      <right style="hair">
        <color rgb="FFFF0000"/>
      </right>
      <top style="hair">
        <color rgb="FFFF0000"/>
      </top>
      <bottom/>
      <diagonal/>
    </border>
    <border>
      <left style="hair">
        <color rgb="FFFF0000"/>
      </left>
      <right style="medium">
        <color auto="1"/>
      </right>
      <top style="hair">
        <color rgb="FFFF0000"/>
      </top>
      <bottom/>
      <diagonal/>
    </border>
    <border>
      <left style="medium">
        <color auto="1"/>
      </left>
      <right style="medium">
        <color auto="1"/>
      </right>
      <top style="hair">
        <color rgb="FFFF0000"/>
      </top>
      <bottom/>
      <diagonal/>
    </border>
    <border>
      <left style="medium">
        <color auto="1"/>
      </left>
      <right style="medium">
        <color auto="1"/>
      </right>
      <top style="hair">
        <color auto="1"/>
      </top>
      <bottom/>
      <diagonal/>
    </border>
    <border>
      <left style="medium">
        <color theme="1"/>
      </left>
      <right style="medium">
        <color theme="1"/>
      </right>
      <top style="hair">
        <color theme="1"/>
      </top>
      <bottom style="hair">
        <color theme="1"/>
      </bottom>
      <diagonal/>
    </border>
    <border>
      <left style="medium">
        <color auto="1"/>
      </left>
      <right style="hair">
        <color rgb="FFFF0000"/>
      </right>
      <top style="hair">
        <color theme="1"/>
      </top>
      <bottom style="hair">
        <color theme="1"/>
      </bottom>
      <diagonal/>
    </border>
    <border>
      <left style="hair">
        <color rgb="FFFF0000"/>
      </left>
      <right style="hair">
        <color rgb="FFFF0000"/>
      </right>
      <top style="hair">
        <color theme="1"/>
      </top>
      <bottom style="hair">
        <color theme="1"/>
      </bottom>
      <diagonal/>
    </border>
    <border>
      <left style="hair">
        <color rgb="FFFF0000"/>
      </left>
      <right style="medium">
        <color auto="1"/>
      </right>
      <top style="hair">
        <color theme="1"/>
      </top>
      <bottom style="hair">
        <color theme="1"/>
      </bottom>
      <diagonal/>
    </border>
    <border>
      <left/>
      <right style="medium">
        <color theme="1"/>
      </right>
      <top style="hair">
        <color theme="1"/>
      </top>
      <bottom style="hair">
        <color theme="1"/>
      </bottom>
      <diagonal/>
    </border>
    <border>
      <left/>
      <right style="hair">
        <color rgb="FFFF0000"/>
      </right>
      <top style="hair">
        <color theme="1"/>
      </top>
      <bottom style="hair">
        <color theme="1"/>
      </bottom>
      <diagonal/>
    </border>
    <border>
      <left/>
      <right/>
      <top style="hair">
        <color theme="1"/>
      </top>
      <bottom style="hair">
        <color theme="1"/>
      </bottom>
      <diagonal/>
    </border>
    <border>
      <left style="medium">
        <color theme="1"/>
      </left>
      <right style="hair">
        <color rgb="FFFF0000"/>
      </right>
      <top style="hair">
        <color theme="1"/>
      </top>
      <bottom style="hair">
        <color theme="1"/>
      </bottom>
      <diagonal/>
    </border>
    <border>
      <left style="hair">
        <color rgb="FFFF0000"/>
      </left>
      <right style="medium">
        <color theme="1"/>
      </right>
      <top style="hair">
        <color theme="1"/>
      </top>
      <bottom style="hair">
        <color theme="1"/>
      </bottom>
      <diagonal/>
    </border>
    <border>
      <left/>
      <right style="medium">
        <color auto="1"/>
      </right>
      <top style="hair">
        <color theme="1"/>
      </top>
      <bottom style="hair">
        <color theme="1"/>
      </bottom>
      <diagonal/>
    </border>
    <border>
      <left style="medium">
        <color indexed="64"/>
      </left>
      <right style="medium">
        <color indexed="64"/>
      </right>
      <top style="hair">
        <color theme="1"/>
      </top>
      <bottom style="hair">
        <color theme="1"/>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000000"/>
      </left>
      <right/>
      <top style="thin">
        <color rgb="FF000000"/>
      </top>
      <bottom/>
      <diagonal/>
    </border>
    <border>
      <left style="thin">
        <color rgb="FF000000"/>
      </left>
      <right style="medium">
        <color rgb="FF000000"/>
      </right>
      <top/>
      <bottom/>
      <diagonal/>
    </border>
    <border>
      <left/>
      <right/>
      <top style="medium">
        <color indexed="64"/>
      </top>
      <bottom/>
      <diagonal/>
    </border>
    <border>
      <left style="medium">
        <color auto="1"/>
      </left>
      <right style="hair">
        <color auto="1"/>
      </right>
      <top style="medium">
        <color auto="1"/>
      </top>
      <bottom style="medium">
        <color auto="1"/>
      </bottom>
      <diagonal/>
    </border>
    <border>
      <left style="hair">
        <color auto="1"/>
      </left>
      <right style="hair">
        <color auto="1"/>
      </right>
      <top style="medium">
        <color auto="1"/>
      </top>
      <bottom style="medium">
        <color auto="1"/>
      </bottom>
      <diagonal/>
    </border>
    <border>
      <left style="hair">
        <color auto="1"/>
      </left>
      <right style="medium">
        <color auto="1"/>
      </right>
      <top style="medium">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bottom style="medium">
        <color indexed="64"/>
      </bottom>
      <diagonal/>
    </border>
    <border>
      <left/>
      <right/>
      <top style="thin">
        <color rgb="FF000000"/>
      </top>
      <bottom/>
      <diagonal/>
    </border>
    <border>
      <left/>
      <right style="thin">
        <color rgb="FF000000"/>
      </right>
      <top style="thin">
        <color rgb="FF000000"/>
      </top>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right/>
      <top/>
      <bottom style="double">
        <color indexed="64"/>
      </bottom>
      <diagonal/>
    </border>
    <border>
      <left style="double">
        <color rgb="FF000066"/>
      </left>
      <right/>
      <top style="double">
        <color rgb="FF000066"/>
      </top>
      <bottom style="double">
        <color rgb="FF000066"/>
      </bottom>
      <diagonal/>
    </border>
    <border>
      <left/>
      <right/>
      <top style="double">
        <color rgb="FF000066"/>
      </top>
      <bottom style="double">
        <color rgb="FF000066"/>
      </bottom>
      <diagonal/>
    </border>
    <border>
      <left/>
      <right style="double">
        <color rgb="FF000066"/>
      </right>
      <top style="double">
        <color rgb="FF000066"/>
      </top>
      <bottom style="double">
        <color rgb="FF000066"/>
      </bottom>
      <diagonal/>
    </border>
    <border>
      <left style="double">
        <color rgb="FF000066"/>
      </left>
      <right style="double">
        <color rgb="FF000066"/>
      </right>
      <top style="double">
        <color rgb="FF000066"/>
      </top>
      <bottom style="double">
        <color rgb="FF000066"/>
      </bottom>
      <diagonal/>
    </border>
    <border>
      <left style="double">
        <color auto="1"/>
      </left>
      <right style="double">
        <color auto="1"/>
      </right>
      <top style="double">
        <color auto="1"/>
      </top>
      <bottom style="double">
        <color auto="1"/>
      </bottom>
      <diagonal/>
    </border>
    <border>
      <left style="thin">
        <color indexed="64"/>
      </left>
      <right style="thin">
        <color indexed="64"/>
      </right>
      <top style="thin">
        <color indexed="64"/>
      </top>
      <bottom style="thin">
        <color indexed="64"/>
      </bottom>
      <diagonal/>
    </border>
    <border>
      <left style="double">
        <color rgb="FF0000FF"/>
      </left>
      <right/>
      <top style="double">
        <color rgb="FF0000FF"/>
      </top>
      <bottom style="double">
        <color rgb="FF0000FF"/>
      </bottom>
      <diagonal/>
    </border>
    <border>
      <left/>
      <right/>
      <top style="double">
        <color rgb="FF0000FF"/>
      </top>
      <bottom style="double">
        <color rgb="FF0000FF"/>
      </bottom>
      <diagonal/>
    </border>
    <border>
      <left/>
      <right style="double">
        <color rgb="FF0000FF"/>
      </right>
      <top style="double">
        <color rgb="FF0000FF"/>
      </top>
      <bottom style="double">
        <color rgb="FF0000FF"/>
      </bottom>
      <diagonal/>
    </border>
    <border>
      <left style="medium">
        <color indexed="64"/>
      </left>
      <right style="medium">
        <color indexed="64"/>
      </right>
      <top style="medium">
        <color indexed="64"/>
      </top>
      <bottom style="medium">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double">
        <color indexed="64"/>
      </left>
      <right/>
      <top/>
      <bottom/>
      <diagonal/>
    </border>
    <border>
      <left style="double">
        <color auto="1"/>
      </left>
      <right style="double">
        <color theme="4"/>
      </right>
      <top style="double">
        <color auto="1"/>
      </top>
      <bottom style="double">
        <color auto="1"/>
      </bottom>
      <diagonal/>
    </border>
    <border>
      <left style="double">
        <color theme="4"/>
      </left>
      <right style="double">
        <color auto="1"/>
      </right>
      <top style="double">
        <color auto="1"/>
      </top>
      <bottom style="double">
        <color auto="1"/>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right/>
      <top style="thin">
        <color rgb="FF000000"/>
      </top>
      <bottom style="thin">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style="thin">
        <color indexed="64"/>
      </top>
      <bottom style="dotted">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auto="1"/>
      </left>
      <right/>
      <top style="hair">
        <color auto="1"/>
      </top>
      <bottom style="hair">
        <color auto="1"/>
      </bottom>
      <diagonal/>
    </border>
    <border>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thin">
        <color indexed="64"/>
      </left>
      <right style="hair">
        <color indexed="64"/>
      </right>
      <top/>
      <bottom style="hair">
        <color indexed="64"/>
      </bottom>
      <diagonal/>
    </border>
    <border>
      <left style="thin">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dotted">
        <color indexed="64"/>
      </left>
      <right style="thin">
        <color indexed="64"/>
      </right>
      <top style="thin">
        <color indexed="64"/>
      </top>
      <bottom/>
      <diagonal/>
    </border>
    <border>
      <left style="dotted">
        <color indexed="64"/>
      </left>
      <right style="thin">
        <color indexed="64"/>
      </right>
      <top/>
      <bottom style="dotted">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top style="thin">
        <color indexed="64"/>
      </top>
      <bottom/>
      <diagonal/>
    </border>
    <border>
      <left style="thick">
        <color auto="1"/>
      </left>
      <right style="thick">
        <color auto="1"/>
      </right>
      <top style="thick">
        <color auto="1"/>
      </top>
      <bottom/>
      <diagonal/>
    </border>
    <border>
      <left/>
      <right style="dotted">
        <color indexed="64"/>
      </right>
      <top style="thin">
        <color indexed="64"/>
      </top>
      <bottom style="dotted">
        <color indexed="64"/>
      </bottom>
      <diagonal/>
    </border>
    <border>
      <left style="thin">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style="thick">
        <color auto="1"/>
      </left>
      <right style="thick">
        <color auto="1"/>
      </right>
      <top/>
      <bottom style="thick">
        <color auto="1"/>
      </bottom>
      <diagonal/>
    </border>
    <border>
      <left/>
      <right style="hair">
        <color auto="1"/>
      </right>
      <top style="medium">
        <color auto="1"/>
      </top>
      <bottom style="hair">
        <color auto="1"/>
      </bottom>
      <diagonal/>
    </border>
    <border>
      <left style="dotted">
        <color indexed="64"/>
      </left>
      <right/>
      <top style="dotted">
        <color indexed="64"/>
      </top>
      <bottom style="dotted">
        <color indexed="64"/>
      </bottom>
      <diagonal/>
    </border>
    <border>
      <left style="thin">
        <color indexed="64"/>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right style="hair">
        <color rgb="FFFF0000"/>
      </right>
      <top style="hair">
        <color rgb="FFFF0000"/>
      </top>
      <bottom style="hair">
        <color rgb="FFFF0000"/>
      </bottom>
      <diagonal/>
    </border>
    <border>
      <left style="hair">
        <color rgb="FF0000FF"/>
      </left>
      <right style="medium">
        <color rgb="FF0000FF"/>
      </right>
      <top style="medium">
        <color rgb="FF0000FF"/>
      </top>
      <bottom style="hair">
        <color rgb="FF0000FF"/>
      </bottom>
      <diagonal/>
    </border>
    <border>
      <left style="medium">
        <color rgb="FF0000FF"/>
      </left>
      <right style="hair">
        <color rgb="FF0000FF"/>
      </right>
      <top style="medium">
        <color rgb="FF0000FF"/>
      </top>
      <bottom style="hair">
        <color rgb="FF0000FF"/>
      </bottom>
      <diagonal/>
    </border>
    <border>
      <left style="medium">
        <color rgb="FF0000FF"/>
      </left>
      <right style="hair">
        <color rgb="FF0000FF"/>
      </right>
      <top style="hair">
        <color rgb="FF0000FF"/>
      </top>
      <bottom style="hair">
        <color rgb="FF0000FF"/>
      </bottom>
      <diagonal/>
    </border>
    <border>
      <left style="hair">
        <color rgb="FF0000FF"/>
      </left>
      <right style="medium">
        <color rgb="FF0000FF"/>
      </right>
      <top style="hair">
        <color rgb="FF0000FF"/>
      </top>
      <bottom style="hair">
        <color rgb="FF0000FF"/>
      </bottom>
      <diagonal/>
    </border>
    <border>
      <left style="thick">
        <color theme="9" tint="-0.24994659260841701"/>
      </left>
      <right style="hair">
        <color rgb="FF7030A0"/>
      </right>
      <top style="hair">
        <color rgb="FF7030A0"/>
      </top>
      <bottom style="hair">
        <color rgb="FF7030A0"/>
      </bottom>
      <diagonal/>
    </border>
    <border>
      <left style="thick">
        <color rgb="FF00B050"/>
      </left>
      <right style="hair">
        <color rgb="FF0000FF"/>
      </right>
      <top style="hair">
        <color rgb="FF0000FF"/>
      </top>
      <bottom style="hair">
        <color rgb="FF0000FF"/>
      </bottom>
      <diagonal/>
    </border>
    <border>
      <left style="medium">
        <color theme="1"/>
      </left>
      <right style="medium">
        <color theme="1"/>
      </right>
      <top/>
      <bottom style="hair">
        <color rgb="FFFF0000"/>
      </bottom>
      <diagonal/>
    </border>
    <border>
      <left style="medium">
        <color theme="1"/>
      </left>
      <right style="medium">
        <color theme="1"/>
      </right>
      <top/>
      <bottom style="hair">
        <color theme="1"/>
      </bottom>
      <diagonal/>
    </border>
    <border>
      <left/>
      <right/>
      <top/>
      <bottom style="hair">
        <color theme="1"/>
      </bottom>
      <diagonal/>
    </border>
    <border>
      <left style="medium">
        <color auto="1"/>
      </left>
      <right style="hair">
        <color rgb="FFFF0000"/>
      </right>
      <top/>
      <bottom style="hair">
        <color theme="1"/>
      </bottom>
      <diagonal/>
    </border>
    <border>
      <left style="hair">
        <color rgb="FFFF0000"/>
      </left>
      <right style="hair">
        <color rgb="FFFF0000"/>
      </right>
      <top/>
      <bottom style="hair">
        <color theme="1"/>
      </bottom>
      <diagonal/>
    </border>
    <border>
      <left style="hair">
        <color rgb="FFFF0000"/>
      </left>
      <right style="medium">
        <color auto="1"/>
      </right>
      <top/>
      <bottom style="hair">
        <color theme="1"/>
      </bottom>
      <diagonal/>
    </border>
    <border>
      <left/>
      <right style="medium">
        <color theme="1"/>
      </right>
      <top/>
      <bottom style="hair">
        <color theme="1"/>
      </bottom>
      <diagonal/>
    </border>
    <border>
      <left/>
      <right style="hair">
        <color rgb="FFFF0000"/>
      </right>
      <top/>
      <bottom style="hair">
        <color theme="1"/>
      </bottom>
      <diagonal/>
    </border>
    <border>
      <left style="medium">
        <color indexed="64"/>
      </left>
      <right style="medium">
        <color indexed="64"/>
      </right>
      <top/>
      <bottom style="hair">
        <color theme="1"/>
      </bottom>
      <diagonal/>
    </border>
    <border>
      <left/>
      <right style="hair">
        <color rgb="FFFF0000"/>
      </right>
      <top/>
      <bottom style="hair">
        <color rgb="FFFF0000"/>
      </bottom>
      <diagonal/>
    </border>
    <border>
      <left style="medium">
        <color auto="1"/>
      </left>
      <right style="hair">
        <color auto="1"/>
      </right>
      <top/>
      <bottom style="hair">
        <color auto="1"/>
      </bottom>
      <diagonal/>
    </border>
    <border>
      <left style="hair">
        <color auto="1"/>
      </left>
      <right style="hair">
        <color auto="1"/>
      </right>
      <top/>
      <bottom style="hair">
        <color auto="1"/>
      </bottom>
      <diagonal/>
    </border>
    <border>
      <left style="hair">
        <color rgb="FF7030A0"/>
      </left>
      <right style="hair">
        <color rgb="FF7030A0"/>
      </right>
      <top style="hair">
        <color rgb="FF7030A0"/>
      </top>
      <bottom style="hair">
        <color rgb="FF7030A0"/>
      </bottom>
      <diagonal/>
    </border>
    <border>
      <left style="hair">
        <color rgb="FF7030A0"/>
      </left>
      <right style="thick">
        <color theme="9" tint="-0.24994659260841701"/>
      </right>
      <top style="hair">
        <color rgb="FF7030A0"/>
      </top>
      <bottom style="hair">
        <color rgb="FF7030A0"/>
      </bottom>
      <diagonal/>
    </border>
    <border>
      <left style="thick">
        <color rgb="FF00FF00"/>
      </left>
      <right style="hair">
        <color rgb="FF0000FF"/>
      </right>
      <top/>
      <bottom style="hair">
        <color rgb="FF0000FF"/>
      </bottom>
      <diagonal/>
    </border>
    <border>
      <left style="hair">
        <color rgb="FF0000FF"/>
      </left>
      <right style="thick">
        <color rgb="FF00FF00"/>
      </right>
      <top/>
      <bottom style="hair">
        <color rgb="FF0000FF"/>
      </bottom>
      <diagonal/>
    </border>
    <border>
      <left style="thick">
        <color rgb="FF0000FF"/>
      </left>
      <right style="thick">
        <color rgb="FF0000FF"/>
      </right>
      <top style="hair">
        <color rgb="FF0000FF"/>
      </top>
      <bottom style="hair">
        <color rgb="FF0000FF"/>
      </bottom>
      <diagonal/>
    </border>
    <border>
      <left style="thick">
        <color rgb="FF00FF00"/>
      </left>
      <right/>
      <top style="hair">
        <color rgb="FF0000FF"/>
      </top>
      <bottom style="hair">
        <color rgb="FF0000FF"/>
      </bottom>
      <diagonal/>
    </border>
    <border>
      <left/>
      <right style="thick">
        <color rgb="FF00FF00"/>
      </right>
      <top style="hair">
        <color rgb="FF0000FF"/>
      </top>
      <bottom style="hair">
        <color rgb="FF0000FF"/>
      </bottom>
      <diagonal/>
    </border>
    <border>
      <left style="hair">
        <color rgb="FF0000FF"/>
      </left>
      <right style="hair">
        <color rgb="FF0000FF"/>
      </right>
      <top style="hair">
        <color rgb="FF0000FF"/>
      </top>
      <bottom/>
      <diagonal/>
    </border>
  </borders>
  <cellStyleXfs count="19">
    <xf numFmtId="0" fontId="0" fillId="0" borderId="0"/>
    <xf numFmtId="43" fontId="1" fillId="0" borderId="0" applyFont="0" applyFill="0" applyBorder="0" applyAlignment="0" applyProtection="0"/>
    <xf numFmtId="0" fontId="2" fillId="0" borderId="0"/>
    <xf numFmtId="0" fontId="1" fillId="0" borderId="0"/>
    <xf numFmtId="0" fontId="1" fillId="0" borderId="0"/>
    <xf numFmtId="0" fontId="1" fillId="0" borderId="0"/>
    <xf numFmtId="0" fontId="51" fillId="0" borderId="0">
      <alignment wrapText="1"/>
    </xf>
    <xf numFmtId="0" fontId="51" fillId="0" borderId="0"/>
    <xf numFmtId="0" fontId="1" fillId="0" borderId="0"/>
    <xf numFmtId="0" fontId="1" fillId="0" borderId="0"/>
    <xf numFmtId="0" fontId="75" fillId="0" borderId="0"/>
    <xf numFmtId="168" fontId="2" fillId="0" borderId="0" applyFont="0" applyFill="0" applyBorder="0" applyAlignment="0" applyProtection="0"/>
    <xf numFmtId="0" fontId="1" fillId="0" borderId="0"/>
    <xf numFmtId="0" fontId="2" fillId="0" borderId="0"/>
    <xf numFmtId="0" fontId="1" fillId="0" borderId="0"/>
    <xf numFmtId="9" fontId="1" fillId="0" borderId="0" applyFont="0" applyFill="0" applyBorder="0" applyAlignment="0" applyProtection="0"/>
    <xf numFmtId="0" fontId="1" fillId="0" borderId="0"/>
    <xf numFmtId="170" fontId="1" fillId="0" borderId="0" applyFont="0" applyFill="0" applyBorder="0" applyAlignment="0" applyProtection="0"/>
    <xf numFmtId="9" fontId="1" fillId="0" borderId="0" applyFont="0" applyFill="0" applyBorder="0" applyAlignment="0" applyProtection="0"/>
  </cellStyleXfs>
  <cellXfs count="1342">
    <xf numFmtId="0" fontId="0" fillId="0" borderId="0" xfId="0"/>
    <xf numFmtId="14" fontId="2" fillId="0" borderId="9" xfId="0" applyNumberFormat="1" applyFont="1" applyFill="1" applyBorder="1" applyAlignment="1">
      <alignment horizontal="center" vertical="center"/>
    </xf>
    <xf numFmtId="14" fontId="10" fillId="0" borderId="10" xfId="0" applyNumberFormat="1" applyFont="1" applyFill="1" applyBorder="1" applyAlignment="1">
      <alignment horizontal="center" vertical="center"/>
    </xf>
    <xf numFmtId="0" fontId="10" fillId="0" borderId="15" xfId="0" applyFont="1" applyBorder="1" applyAlignment="1">
      <alignment horizontal="center" vertical="center" wrapText="1"/>
    </xf>
    <xf numFmtId="14" fontId="10" fillId="0" borderId="4" xfId="0" applyNumberFormat="1" applyFont="1" applyBorder="1" applyAlignment="1">
      <alignment horizontal="center" vertical="center" wrapText="1"/>
    </xf>
    <xf numFmtId="0" fontId="10" fillId="0" borderId="4" xfId="0" applyFont="1"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xf>
    <xf numFmtId="14" fontId="10" fillId="0" borderId="19" xfId="0" applyNumberFormat="1" applyFont="1" applyFill="1" applyBorder="1" applyAlignment="1">
      <alignment horizontal="center" vertical="center"/>
    </xf>
    <xf numFmtId="0" fontId="2" fillId="0" borderId="1" xfId="0" applyFont="1" applyBorder="1" applyAlignment="1">
      <alignment horizontal="center" vertical="center"/>
    </xf>
    <xf numFmtId="0" fontId="2" fillId="0" borderId="17"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8" xfId="0" applyFont="1" applyFill="1" applyBorder="1" applyAlignment="1">
      <alignment horizontal="center" vertical="center" wrapText="1"/>
    </xf>
    <xf numFmtId="0" fontId="2" fillId="0" borderId="1" xfId="0" applyFont="1" applyFill="1" applyBorder="1" applyAlignment="1">
      <alignment horizontal="center" vertical="center"/>
    </xf>
    <xf numFmtId="14" fontId="2" fillId="0" borderId="3"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0" borderId="2" xfId="0" applyFont="1" applyBorder="1" applyAlignment="1">
      <alignment horizontal="center" vertical="center"/>
    </xf>
    <xf numFmtId="14" fontId="2" fillId="0" borderId="24" xfId="0" applyNumberFormat="1" applyFont="1" applyBorder="1" applyAlignment="1">
      <alignment horizontal="center" vertical="center"/>
    </xf>
    <xf numFmtId="0" fontId="2" fillId="0" borderId="25" xfId="0" applyFont="1" applyBorder="1" applyAlignment="1">
      <alignment horizontal="center" vertical="center"/>
    </xf>
    <xf numFmtId="0" fontId="2" fillId="0" borderId="24" xfId="0" applyFont="1" applyBorder="1" applyAlignment="1">
      <alignment horizontal="center" vertical="center"/>
    </xf>
    <xf numFmtId="0" fontId="2" fillId="0" borderId="26" xfId="0" applyFont="1" applyBorder="1" applyAlignment="1">
      <alignment horizontal="center" vertical="center"/>
    </xf>
    <xf numFmtId="0" fontId="14" fillId="0" borderId="1" xfId="0" applyFont="1" applyFill="1" applyBorder="1" applyAlignment="1">
      <alignment horizontal="center" vertical="center"/>
    </xf>
    <xf numFmtId="0" fontId="2" fillId="0" borderId="20" xfId="0" applyFont="1" applyFill="1" applyBorder="1" applyAlignment="1">
      <alignment horizontal="center" vertical="center"/>
    </xf>
    <xf numFmtId="0" fontId="2" fillId="0" borderId="1" xfId="0" applyFont="1" applyFill="1" applyBorder="1" applyAlignment="1">
      <alignment horizontal="center"/>
    </xf>
    <xf numFmtId="0" fontId="14" fillId="0" borderId="4" xfId="0" applyFont="1" applyFill="1" applyBorder="1" applyAlignment="1">
      <alignment horizontal="center" vertical="center"/>
    </xf>
    <xf numFmtId="49" fontId="9" fillId="0" borderId="5" xfId="0" applyNumberFormat="1" applyFont="1" applyFill="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14" fontId="2" fillId="0" borderId="13" xfId="0" applyNumberFormat="1" applyFont="1" applyBorder="1" applyAlignment="1">
      <alignment horizontal="center" vertical="center"/>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49" fontId="17" fillId="0" borderId="28" xfId="0" applyNumberFormat="1" applyFont="1" applyFill="1" applyBorder="1" applyAlignment="1">
      <alignment horizontal="center" vertical="center" textRotation="90" wrapText="1"/>
    </xf>
    <xf numFmtId="49" fontId="18" fillId="15" borderId="28" xfId="0" applyNumberFormat="1" applyFont="1" applyFill="1" applyBorder="1" applyAlignment="1">
      <alignment horizontal="center" vertical="center" textRotation="90" wrapText="1"/>
    </xf>
    <xf numFmtId="49" fontId="9" fillId="13" borderId="28" xfId="0" applyNumberFormat="1" applyFont="1" applyFill="1" applyBorder="1" applyAlignment="1">
      <alignment horizontal="center" vertical="center" textRotation="90" wrapText="1"/>
    </xf>
    <xf numFmtId="0"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xf>
    <xf numFmtId="14" fontId="12" fillId="15" borderId="32" xfId="0" applyNumberFormat="1" applyFont="1" applyFill="1" applyBorder="1" applyAlignment="1">
      <alignment horizontal="center" vertical="center"/>
    </xf>
    <xf numFmtId="0" fontId="8" fillId="15" borderId="28" xfId="0" applyFont="1" applyFill="1" applyBorder="1" applyAlignment="1">
      <alignment horizontal="center" vertical="center"/>
    </xf>
    <xf numFmtId="0" fontId="12" fillId="15" borderId="28" xfId="0" applyFont="1" applyFill="1" applyBorder="1" applyAlignment="1">
      <alignment horizontal="center" vertical="center" wrapText="1"/>
    </xf>
    <xf numFmtId="49" fontId="22" fillId="0" borderId="28" xfId="0" applyNumberFormat="1" applyFont="1" applyFill="1" applyBorder="1" applyAlignment="1">
      <alignment horizontal="center" vertical="center" wrapText="1" shrinkToFit="1"/>
    </xf>
    <xf numFmtId="49" fontId="23" fillId="15" borderId="28" xfId="0" applyNumberFormat="1" applyFont="1" applyFill="1" applyBorder="1" applyAlignment="1">
      <alignment horizontal="center" vertical="center" wrapText="1" shrinkToFit="1"/>
    </xf>
    <xf numFmtId="0" fontId="25" fillId="15" borderId="28" xfId="1" applyNumberFormat="1" applyFont="1" applyFill="1" applyBorder="1" applyAlignment="1">
      <alignment horizontal="center" vertical="center" wrapText="1"/>
    </xf>
    <xf numFmtId="0" fontId="25" fillId="15" borderId="28" xfId="0" applyNumberFormat="1" applyFont="1" applyFill="1" applyBorder="1" applyAlignment="1">
      <alignment horizontal="center" vertical="center" wrapText="1"/>
    </xf>
    <xf numFmtId="165" fontId="24" fillId="15" borderId="28" xfId="0" applyNumberFormat="1" applyFont="1" applyFill="1" applyBorder="1" applyAlignment="1">
      <alignment horizontal="center" vertical="center" wrapText="1"/>
    </xf>
    <xf numFmtId="0" fontId="6" fillId="12" borderId="28"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2" fillId="15" borderId="28" xfId="0" applyFont="1" applyFill="1" applyBorder="1" applyAlignment="1">
      <alignment horizontal="center" vertical="center" wrapText="1"/>
    </xf>
    <xf numFmtId="0" fontId="8" fillId="15" borderId="30" xfId="0" applyFont="1" applyFill="1" applyBorder="1" applyAlignment="1">
      <alignment horizontal="center" vertical="center" wrapText="1"/>
    </xf>
    <xf numFmtId="0" fontId="8" fillId="15" borderId="28" xfId="0" applyFont="1" applyFill="1" applyBorder="1" applyAlignment="1">
      <alignment horizontal="center" vertical="center" wrapText="1"/>
    </xf>
    <xf numFmtId="0" fontId="8" fillId="15" borderId="31" xfId="0" applyFont="1" applyFill="1" applyBorder="1" applyAlignment="1">
      <alignment horizontal="center" vertical="center" wrapText="1"/>
    </xf>
    <xf numFmtId="14" fontId="8" fillId="9" borderId="32" xfId="0" applyNumberFormat="1" applyFont="1" applyFill="1" applyBorder="1" applyAlignment="1">
      <alignment horizontal="center" vertical="center" wrapText="1"/>
    </xf>
    <xf numFmtId="49" fontId="27" fillId="2" borderId="28" xfId="0" applyNumberFormat="1" applyFont="1" applyFill="1" applyBorder="1" applyAlignment="1">
      <alignment horizontal="center" vertical="center" wrapText="1"/>
    </xf>
    <xf numFmtId="14" fontId="3" fillId="15" borderId="28" xfId="0" applyNumberFormat="1" applyFont="1" applyFill="1" applyBorder="1" applyAlignment="1">
      <alignment horizontal="center" wrapText="1"/>
    </xf>
    <xf numFmtId="49" fontId="8" fillId="15" borderId="28" xfId="0" applyNumberFormat="1" applyFont="1" applyFill="1" applyBorder="1" applyAlignment="1">
      <alignment horizontal="center" wrapText="1"/>
    </xf>
    <xf numFmtId="0" fontId="4" fillId="15" borderId="28" xfId="0" applyFont="1" applyFill="1" applyBorder="1" applyAlignment="1">
      <alignment horizontal="center" wrapText="1"/>
    </xf>
    <xf numFmtId="49" fontId="11" fillId="2" borderId="28" xfId="0" applyNumberFormat="1" applyFont="1" applyFill="1" applyBorder="1" applyAlignment="1">
      <alignment horizontal="center" vertical="center" wrapText="1"/>
    </xf>
    <xf numFmtId="14" fontId="4" fillId="15" borderId="28" xfId="0" applyNumberFormat="1" applyFont="1" applyFill="1" applyBorder="1" applyAlignment="1">
      <alignment horizontal="center" vertical="center" wrapText="1" shrinkToFit="1"/>
    </xf>
    <xf numFmtId="49" fontId="4" fillId="15" borderId="28" xfId="0" applyNumberFormat="1" applyFont="1" applyFill="1" applyBorder="1" applyAlignment="1">
      <alignment horizontal="center" wrapText="1" shrinkToFit="1"/>
    </xf>
    <xf numFmtId="0" fontId="3" fillId="15" borderId="28" xfId="0" applyFont="1" applyFill="1" applyBorder="1" applyAlignment="1">
      <alignment horizontal="center" vertical="center" wrapText="1"/>
    </xf>
    <xf numFmtId="14" fontId="4" fillId="15" borderId="28" xfId="0" applyNumberFormat="1" applyFont="1" applyFill="1" applyBorder="1" applyAlignment="1">
      <alignment horizontal="center" vertical="center" wrapText="1"/>
    </xf>
    <xf numFmtId="49" fontId="8" fillId="15" borderId="28" xfId="0" applyNumberFormat="1" applyFont="1" applyFill="1" applyBorder="1" applyAlignment="1">
      <alignment horizontal="center" vertical="center" wrapText="1"/>
    </xf>
    <xf numFmtId="0" fontId="8" fillId="15" borderId="28" xfId="0" applyNumberFormat="1" applyFont="1" applyFill="1" applyBorder="1" applyAlignment="1">
      <alignment horizontal="center" vertical="center" wrapText="1"/>
    </xf>
    <xf numFmtId="14" fontId="12" fillId="17" borderId="28" xfId="0" applyNumberFormat="1" applyFont="1" applyFill="1" applyBorder="1" applyAlignment="1">
      <alignment horizontal="center" vertical="center"/>
    </xf>
    <xf numFmtId="0" fontId="12" fillId="17" borderId="28" xfId="0" applyFont="1" applyFill="1" applyBorder="1" applyAlignment="1">
      <alignment horizontal="center" vertical="center"/>
    </xf>
    <xf numFmtId="0" fontId="2" fillId="17" borderId="28" xfId="0" applyFont="1" applyFill="1" applyBorder="1" applyAlignment="1">
      <alignment horizontal="center" vertical="center"/>
    </xf>
    <xf numFmtId="14" fontId="12" fillId="5" borderId="28" xfId="0" applyNumberFormat="1" applyFont="1" applyFill="1" applyBorder="1" applyAlignment="1">
      <alignment horizontal="center" vertical="center"/>
    </xf>
    <xf numFmtId="0" fontId="12" fillId="5" borderId="28" xfId="0" applyFont="1" applyFill="1" applyBorder="1" applyAlignment="1">
      <alignment horizontal="center" vertical="center"/>
    </xf>
    <xf numFmtId="0" fontId="2" fillId="5" borderId="28" xfId="0" applyFont="1" applyFill="1" applyBorder="1" applyAlignment="1">
      <alignment horizontal="center" vertical="center"/>
    </xf>
    <xf numFmtId="0" fontId="2" fillId="0" borderId="28" xfId="0" applyFont="1" applyBorder="1" applyAlignment="1">
      <alignment horizontal="center" vertical="center" wrapText="1"/>
    </xf>
    <xf numFmtId="0" fontId="2" fillId="0" borderId="28" xfId="0" applyFont="1" applyBorder="1" applyAlignment="1">
      <alignment horizontal="center" vertical="center"/>
    </xf>
    <xf numFmtId="0" fontId="0" fillId="0" borderId="0" xfId="0" applyAlignment="1">
      <alignment vertical="center"/>
    </xf>
    <xf numFmtId="0" fontId="21" fillId="15" borderId="28" xfId="0" applyFont="1" applyFill="1" applyBorder="1" applyAlignment="1">
      <alignment vertical="center" wrapText="1"/>
    </xf>
    <xf numFmtId="0" fontId="28" fillId="0" borderId="0" xfId="0" applyFont="1"/>
    <xf numFmtId="0" fontId="29" fillId="0" borderId="28" xfId="0" applyNumberFormat="1" applyFont="1" applyBorder="1" applyAlignment="1">
      <alignment horizontal="center" vertical="center"/>
    </xf>
    <xf numFmtId="49" fontId="29" fillId="0" borderId="28" xfId="0" applyNumberFormat="1" applyFont="1" applyBorder="1" applyAlignment="1">
      <alignment horizontal="center" vertical="center" wrapText="1"/>
    </xf>
    <xf numFmtId="0" fontId="0" fillId="0" borderId="0" xfId="0" applyAlignment="1">
      <alignment horizontal="center" vertical="center"/>
    </xf>
    <xf numFmtId="14" fontId="0" fillId="0" borderId="0" xfId="0" applyNumberFormat="1" applyAlignment="1">
      <alignment horizontal="center" vertical="center"/>
    </xf>
    <xf numFmtId="0" fontId="26" fillId="0" borderId="0" xfId="0" applyFont="1" applyAlignment="1">
      <alignment horizontal="center" vertical="center"/>
    </xf>
    <xf numFmtId="0" fontId="26" fillId="0" borderId="0" xfId="0" applyFont="1" applyAlignment="1">
      <alignment horizontal="left" vertical="top"/>
    </xf>
    <xf numFmtId="14" fontId="26" fillId="0" borderId="0" xfId="0" applyNumberFormat="1" applyFont="1" applyAlignment="1">
      <alignment horizontal="left" vertical="top"/>
    </xf>
    <xf numFmtId="49" fontId="30" fillId="18" borderId="35" xfId="0" applyNumberFormat="1" applyFont="1" applyFill="1" applyBorder="1" applyAlignment="1">
      <alignment horizontal="center" vertical="center" textRotation="90"/>
    </xf>
    <xf numFmtId="49" fontId="30" fillId="18" borderId="36" xfId="0" applyNumberFormat="1" applyFont="1" applyFill="1" applyBorder="1" applyAlignment="1">
      <alignment horizontal="center" vertical="center" textRotation="90"/>
    </xf>
    <xf numFmtId="49" fontId="30" fillId="18" borderId="37" xfId="0" applyNumberFormat="1" applyFont="1" applyFill="1" applyBorder="1" applyAlignment="1">
      <alignment horizontal="center" vertical="center" textRotation="90"/>
    </xf>
    <xf numFmtId="49" fontId="30" fillId="19" borderId="38" xfId="0" applyNumberFormat="1" applyFont="1" applyFill="1" applyBorder="1" applyAlignment="1">
      <alignment horizontal="center" vertical="center" textRotation="90" wrapText="1"/>
    </xf>
    <xf numFmtId="0" fontId="30" fillId="18" borderId="36" xfId="0" applyFont="1" applyFill="1" applyBorder="1" applyAlignment="1">
      <alignment horizontal="center" vertical="center" shrinkToFit="1"/>
    </xf>
    <xf numFmtId="0" fontId="22" fillId="18" borderId="34" xfId="0" applyNumberFormat="1" applyFont="1" applyFill="1" applyBorder="1" applyAlignment="1">
      <alignment horizontal="center" vertical="center"/>
    </xf>
    <xf numFmtId="49" fontId="17" fillId="18" borderId="43" xfId="0" applyNumberFormat="1" applyFont="1" applyFill="1" applyBorder="1" applyAlignment="1">
      <alignment horizontal="center" vertical="center" textRotation="90" wrapText="1"/>
    </xf>
    <xf numFmtId="0" fontId="22" fillId="18" borderId="44" xfId="0" applyFont="1" applyFill="1" applyBorder="1" applyAlignment="1">
      <alignment horizontal="center" vertical="center"/>
    </xf>
    <xf numFmtId="49" fontId="17" fillId="18" borderId="45" xfId="0" applyNumberFormat="1" applyFont="1" applyFill="1" applyBorder="1" applyAlignment="1">
      <alignment horizontal="center" vertical="center" textRotation="90" wrapText="1"/>
    </xf>
    <xf numFmtId="14" fontId="22" fillId="19" borderId="47" xfId="0" applyNumberFormat="1" applyFont="1" applyFill="1" applyBorder="1" applyAlignment="1">
      <alignment horizontal="center" vertical="center" shrinkToFit="1"/>
    </xf>
    <xf numFmtId="0" fontId="22" fillId="18" borderId="49" xfId="0" applyFont="1" applyFill="1" applyBorder="1" applyAlignment="1">
      <alignment horizontal="center" vertical="center"/>
    </xf>
    <xf numFmtId="14" fontId="17" fillId="18" borderId="44" xfId="0" applyNumberFormat="1" applyFont="1" applyFill="1" applyBorder="1" applyAlignment="1">
      <alignment horizontal="center" vertical="center" textRotation="90" wrapText="1"/>
    </xf>
    <xf numFmtId="14" fontId="22" fillId="18" borderId="43" xfId="0" applyNumberFormat="1" applyFont="1" applyFill="1" applyBorder="1" applyAlignment="1">
      <alignment horizontal="center" vertical="center" shrinkToFit="1"/>
    </xf>
    <xf numFmtId="49" fontId="22" fillId="18" borderId="45" xfId="0" applyNumberFormat="1" applyFont="1" applyFill="1" applyBorder="1" applyAlignment="1">
      <alignment horizontal="center" vertical="center" shrinkToFit="1"/>
    </xf>
    <xf numFmtId="0" fontId="0" fillId="0" borderId="0" xfId="0" applyFont="1"/>
    <xf numFmtId="14" fontId="10" fillId="0" borderId="0" xfId="0" applyNumberFormat="1" applyFont="1" applyAlignment="1">
      <alignment horizontal="left" vertical="top"/>
    </xf>
    <xf numFmtId="0" fontId="3" fillId="18" borderId="48" xfId="0" applyFont="1" applyFill="1" applyBorder="1" applyAlignment="1">
      <alignment horizontal="center" vertical="center" wrapText="1"/>
    </xf>
    <xf numFmtId="0" fontId="3" fillId="18" borderId="45" xfId="0" applyFont="1" applyFill="1" applyBorder="1" applyAlignment="1">
      <alignment horizontal="center" vertical="center"/>
    </xf>
    <xf numFmtId="0" fontId="3" fillId="18" borderId="49" xfId="0" applyFont="1" applyFill="1" applyBorder="1" applyAlignment="1">
      <alignment horizontal="center" vertical="center"/>
    </xf>
    <xf numFmtId="166" fontId="8" fillId="0" borderId="0" xfId="2" applyNumberFormat="1" applyFont="1" applyAlignment="1">
      <alignment horizontal="left" vertical="top"/>
    </xf>
    <xf numFmtId="0" fontId="8" fillId="0" borderId="0" xfId="2" applyFont="1" applyAlignment="1">
      <alignment horizontal="left" vertical="top"/>
    </xf>
    <xf numFmtId="0" fontId="8" fillId="0" borderId="0" xfId="2" applyFont="1" applyAlignment="1">
      <alignment horizontal="center" vertical="center"/>
    </xf>
    <xf numFmtId="49" fontId="32" fillId="0" borderId="0" xfId="2" applyNumberFormat="1" applyFont="1" applyAlignment="1">
      <alignment vertical="top"/>
    </xf>
    <xf numFmtId="0" fontId="38" fillId="0" borderId="0" xfId="2" applyFont="1" applyAlignment="1">
      <alignment horizontal="left" vertical="top"/>
    </xf>
    <xf numFmtId="0" fontId="38" fillId="0" borderId="76" xfId="2" applyFont="1" applyBorder="1" applyAlignment="1">
      <alignment horizontal="center" vertical="center" wrapText="1"/>
    </xf>
    <xf numFmtId="0" fontId="22" fillId="0" borderId="0" xfId="2" applyFont="1" applyAlignment="1">
      <alignment horizontal="left" vertical="top"/>
    </xf>
    <xf numFmtId="0" fontId="8" fillId="0" borderId="73" xfId="2" applyFont="1" applyBorder="1" applyAlignment="1">
      <alignment horizontal="center" vertical="center"/>
    </xf>
    <xf numFmtId="0" fontId="8" fillId="0" borderId="0" xfId="2" applyFont="1" applyBorder="1" applyAlignment="1">
      <alignment horizontal="left" vertical="top"/>
    </xf>
    <xf numFmtId="0" fontId="8" fillId="0" borderId="0" xfId="2" applyFont="1" applyBorder="1" applyAlignment="1">
      <alignment horizontal="center" vertical="center"/>
    </xf>
    <xf numFmtId="0" fontId="8" fillId="0" borderId="85" xfId="2" applyFont="1" applyBorder="1" applyAlignment="1">
      <alignment horizontal="left" vertical="top"/>
    </xf>
    <xf numFmtId="0" fontId="39" fillId="21" borderId="76" xfId="2" applyFont="1" applyFill="1" applyBorder="1" applyAlignment="1">
      <alignment horizontal="center" vertical="center" wrapText="1"/>
    </xf>
    <xf numFmtId="0" fontId="39" fillId="21" borderId="90" xfId="2" applyFont="1" applyFill="1" applyBorder="1" applyAlignment="1">
      <alignment horizontal="center" vertical="center" wrapText="1"/>
    </xf>
    <xf numFmtId="0" fontId="39" fillId="21" borderId="76" xfId="2" applyFont="1" applyFill="1" applyBorder="1" applyAlignment="1">
      <alignment horizontal="center" vertical="center"/>
    </xf>
    <xf numFmtId="0" fontId="3" fillId="0" borderId="0" xfId="2" applyFont="1" applyAlignment="1">
      <alignment horizontal="left" vertical="top"/>
    </xf>
    <xf numFmtId="0" fontId="4" fillId="0" borderId="71" xfId="2" applyFont="1" applyBorder="1" applyAlignment="1">
      <alignment horizontal="center" vertical="center" wrapText="1"/>
    </xf>
    <xf numFmtId="0" fontId="3" fillId="0" borderId="90" xfId="2" applyFont="1" applyBorder="1" applyAlignment="1">
      <alignment horizontal="center" vertical="center" wrapText="1"/>
    </xf>
    <xf numFmtId="167" fontId="3" fillId="0" borderId="90" xfId="2" applyNumberFormat="1" applyFont="1" applyBorder="1" applyAlignment="1">
      <alignment horizontal="center" vertical="center" wrapText="1"/>
    </xf>
    <xf numFmtId="0" fontId="17" fillId="0" borderId="90" xfId="2" applyFont="1" applyBorder="1" applyAlignment="1">
      <alignment horizontal="center" vertical="center" wrapText="1"/>
    </xf>
    <xf numFmtId="2" fontId="3" fillId="0" borderId="72" xfId="2" applyNumberFormat="1" applyFont="1" applyBorder="1" applyAlignment="1">
      <alignment horizontal="center" vertical="center" wrapText="1"/>
    </xf>
    <xf numFmtId="0" fontId="3" fillId="0" borderId="72" xfId="2" applyFont="1" applyBorder="1" applyAlignment="1">
      <alignment horizontal="left" wrapText="1"/>
    </xf>
    <xf numFmtId="0" fontId="12" fillId="0" borderId="0" xfId="2" applyFont="1" applyFill="1" applyBorder="1" applyAlignment="1">
      <alignment horizontal="left" vertical="top"/>
    </xf>
    <xf numFmtId="0" fontId="36" fillId="0" borderId="0" xfId="2" applyFont="1" applyFill="1" applyBorder="1" applyAlignment="1">
      <alignment vertical="center"/>
    </xf>
    <xf numFmtId="0" fontId="8" fillId="0" borderId="0" xfId="2" applyFont="1" applyFill="1" applyBorder="1" applyAlignment="1">
      <alignment horizontal="left" vertical="top"/>
    </xf>
    <xf numFmtId="0" fontId="36" fillId="0" borderId="0" xfId="2" applyFont="1" applyFill="1" applyBorder="1" applyAlignment="1">
      <alignment horizontal="left" vertical="center"/>
    </xf>
    <xf numFmtId="0" fontId="51" fillId="0" borderId="0" xfId="2" applyFont="1" applyFill="1" applyBorder="1" applyAlignment="1">
      <alignment vertical="top"/>
    </xf>
    <xf numFmtId="0" fontId="51" fillId="0" borderId="0" xfId="2" applyFont="1" applyFill="1" applyBorder="1" applyAlignment="1">
      <alignment horizontal="left" vertical="top"/>
    </xf>
    <xf numFmtId="49" fontId="32" fillId="0" borderId="0" xfId="2" applyNumberFormat="1" applyFont="1" applyBorder="1" applyAlignment="1">
      <alignment vertical="top"/>
    </xf>
    <xf numFmtId="166" fontId="52" fillId="0" borderId="0" xfId="2" applyNumberFormat="1" applyFont="1" applyAlignment="1">
      <alignment horizontal="left" vertical="top"/>
    </xf>
    <xf numFmtId="0" fontId="38" fillId="0" borderId="76" xfId="3" applyFont="1" applyBorder="1" applyAlignment="1">
      <alignment horizontal="center" vertical="center"/>
    </xf>
    <xf numFmtId="0" fontId="38" fillId="0" borderId="77" xfId="2" applyFont="1" applyBorder="1" applyAlignment="1">
      <alignment horizontal="left" vertical="top"/>
    </xf>
    <xf numFmtId="0" fontId="38" fillId="0" borderId="84" xfId="2" applyFont="1" applyBorder="1" applyAlignment="1">
      <alignment vertical="center" wrapText="1"/>
    </xf>
    <xf numFmtId="0" fontId="20" fillId="0" borderId="77" xfId="2" applyFont="1" applyBorder="1" applyAlignment="1">
      <alignment vertical="center" wrapText="1"/>
    </xf>
    <xf numFmtId="0" fontId="20" fillId="0" borderId="84" xfId="2" applyFont="1" applyBorder="1" applyAlignment="1">
      <alignment vertical="center" wrapText="1"/>
    </xf>
    <xf numFmtId="0" fontId="44" fillId="21" borderId="90" xfId="2" applyFont="1" applyFill="1" applyBorder="1" applyAlignment="1">
      <alignment horizontal="center" vertical="center" wrapText="1"/>
    </xf>
    <xf numFmtId="0" fontId="52" fillId="0" borderId="71" xfId="2" applyFont="1" applyBorder="1" applyAlignment="1">
      <alignment horizontal="center" vertical="center" wrapText="1"/>
    </xf>
    <xf numFmtId="0" fontId="3" fillId="0" borderId="63" xfId="3" applyFont="1" applyBorder="1" applyAlignment="1">
      <alignment horizontal="center" vertical="center"/>
    </xf>
    <xf numFmtId="0" fontId="6" fillId="0" borderId="63" xfId="3" applyFont="1" applyBorder="1" applyAlignment="1">
      <alignment horizontal="center" vertical="center"/>
    </xf>
    <xf numFmtId="0" fontId="3" fillId="0" borderId="90" xfId="3" applyFont="1" applyBorder="1" applyAlignment="1">
      <alignment horizontal="center" vertical="center"/>
    </xf>
    <xf numFmtId="0" fontId="8" fillId="0" borderId="96" xfId="2" applyFont="1" applyBorder="1" applyAlignment="1">
      <alignment horizontal="left" vertical="top"/>
    </xf>
    <xf numFmtId="0" fontId="8" fillId="0" borderId="91" xfId="2" applyFont="1" applyBorder="1" applyAlignment="1">
      <alignment horizontal="left" vertical="top"/>
    </xf>
    <xf numFmtId="0" fontId="55" fillId="0" borderId="65" xfId="2" applyFont="1" applyFill="1" applyBorder="1" applyAlignment="1">
      <alignment vertical="center"/>
    </xf>
    <xf numFmtId="0" fontId="55" fillId="0" borderId="65" xfId="2" applyFont="1" applyFill="1" applyBorder="1" applyAlignment="1">
      <alignment horizontal="left" vertical="center"/>
    </xf>
    <xf numFmtId="0" fontId="56" fillId="0" borderId="65" xfId="2" applyFont="1" applyFill="1" applyBorder="1" applyAlignment="1">
      <alignment horizontal="left" vertical="top"/>
    </xf>
    <xf numFmtId="0" fontId="2" fillId="0" borderId="0" xfId="2" applyAlignment="1">
      <alignment horizontal="left" vertical="top"/>
    </xf>
    <xf numFmtId="0" fontId="1" fillId="0" borderId="0" xfId="4" applyFill="1"/>
    <xf numFmtId="0" fontId="28" fillId="0" borderId="0" xfId="4" applyFont="1" applyFill="1" applyAlignment="1">
      <alignment horizontal="center" vertical="center"/>
    </xf>
    <xf numFmtId="0" fontId="1" fillId="0" borderId="0" xfId="4" applyFill="1" applyAlignment="1">
      <alignment vertical="center"/>
    </xf>
    <xf numFmtId="0" fontId="60" fillId="0" borderId="0" xfId="4" applyFont="1" applyFill="1" applyAlignment="1">
      <alignment horizontal="center" vertical="center"/>
    </xf>
    <xf numFmtId="0" fontId="1" fillId="0" borderId="0" xfId="4" applyFill="1" applyAlignment="1">
      <alignment horizontal="center" vertical="center"/>
    </xf>
    <xf numFmtId="1" fontId="61" fillId="0" borderId="97" xfId="5" applyNumberFormat="1" applyFont="1" applyFill="1" applyBorder="1" applyAlignment="1">
      <alignment vertical="center"/>
    </xf>
    <xf numFmtId="0" fontId="62" fillId="0" borderId="0" xfId="4" applyFont="1" applyFill="1"/>
    <xf numFmtId="0" fontId="62" fillId="0" borderId="0" xfId="4" applyFont="1" applyFill="1" applyAlignment="1">
      <alignment vertical="center"/>
    </xf>
    <xf numFmtId="0" fontId="64" fillId="0" borderId="0" xfId="4" applyFont="1" applyFill="1" applyAlignment="1">
      <alignment horizontal="center" vertical="center"/>
    </xf>
    <xf numFmtId="0" fontId="62" fillId="0" borderId="0" xfId="4" applyFont="1" applyFill="1" applyAlignment="1">
      <alignment horizontal="center" vertical="center"/>
    </xf>
    <xf numFmtId="0" fontId="63" fillId="0" borderId="0" xfId="6" applyFont="1" applyFill="1" applyAlignment="1">
      <alignment vertical="center"/>
    </xf>
    <xf numFmtId="0" fontId="64" fillId="0" borderId="0" xfId="4" applyFont="1" applyFill="1" applyAlignment="1">
      <alignment vertical="center"/>
    </xf>
    <xf numFmtId="14" fontId="65" fillId="0" borderId="0" xfId="4" applyNumberFormat="1" applyFont="1" applyFill="1" applyAlignment="1">
      <alignment vertical="center"/>
    </xf>
    <xf numFmtId="0" fontId="36" fillId="0" borderId="0" xfId="7" applyFont="1" applyFill="1" applyAlignment="1">
      <alignment horizontal="center" vertical="center"/>
    </xf>
    <xf numFmtId="0" fontId="66" fillId="0" borderId="0" xfId="7" applyFont="1" applyFill="1" applyAlignment="1">
      <alignment horizontal="center" vertical="center"/>
    </xf>
    <xf numFmtId="0" fontId="63" fillId="0" borderId="0" xfId="6" applyFont="1" applyFill="1" applyAlignment="1">
      <alignment horizontal="left" vertical="center"/>
    </xf>
    <xf numFmtId="0" fontId="63" fillId="0" borderId="0" xfId="6" applyFont="1" applyFill="1" applyAlignment="1">
      <alignment horizontal="right" vertical="center"/>
    </xf>
    <xf numFmtId="0" fontId="36" fillId="0" borderId="0" xfId="8" applyFont="1" applyFill="1" applyAlignment="1">
      <alignment horizontal="center" vertical="center" wrapText="1"/>
    </xf>
    <xf numFmtId="0" fontId="67" fillId="0" borderId="0" xfId="8" applyFont="1" applyFill="1" applyAlignment="1">
      <alignment horizontal="center" vertical="center" wrapText="1"/>
    </xf>
    <xf numFmtId="0" fontId="68" fillId="0" borderId="0" xfId="6" applyFont="1" applyFill="1" applyAlignment="1">
      <alignment horizontal="right" vertical="center"/>
    </xf>
    <xf numFmtId="0" fontId="69" fillId="0" borderId="0" xfId="4" applyFont="1" applyFill="1" applyAlignment="1">
      <alignment horizontal="right"/>
    </xf>
    <xf numFmtId="0" fontId="70" fillId="0" borderId="0" xfId="4" applyFont="1" applyFill="1" applyAlignment="1">
      <alignment horizontal="center" vertical="center"/>
    </xf>
    <xf numFmtId="0" fontId="70" fillId="0" borderId="0" xfId="4" applyFont="1" applyFill="1" applyAlignment="1">
      <alignment vertical="center"/>
    </xf>
    <xf numFmtId="0" fontId="65" fillId="0" borderId="98" xfId="4" applyFont="1" applyFill="1" applyBorder="1" applyAlignment="1">
      <alignment horizontal="center" vertical="center" textRotation="90" wrapText="1"/>
    </xf>
    <xf numFmtId="0" fontId="67" fillId="0" borderId="99" xfId="8" applyFont="1" applyFill="1" applyBorder="1" applyAlignment="1">
      <alignment horizontal="center" vertical="center" wrapText="1"/>
    </xf>
    <xf numFmtId="0" fontId="67" fillId="0" borderId="100" xfId="8" applyFont="1" applyFill="1" applyBorder="1" applyAlignment="1">
      <alignment horizontal="center" vertical="center" wrapText="1"/>
    </xf>
    <xf numFmtId="0" fontId="28" fillId="0" borderId="0" xfId="4" applyFont="1" applyFill="1" applyAlignment="1">
      <alignment horizontal="center" vertical="center" textRotation="90"/>
    </xf>
    <xf numFmtId="0" fontId="71" fillId="0" borderId="0" xfId="8" applyFont="1" applyFill="1" applyAlignment="1">
      <alignment horizontal="center" vertical="center" wrapText="1"/>
    </xf>
    <xf numFmtId="0" fontId="62" fillId="0" borderId="101" xfId="4" applyFont="1" applyFill="1" applyBorder="1" applyAlignment="1">
      <alignment horizontal="center" vertical="center"/>
    </xf>
    <xf numFmtId="0" fontId="28" fillId="0" borderId="102" xfId="4" applyFont="1" applyFill="1" applyBorder="1" applyAlignment="1">
      <alignment horizontal="center" vertical="center"/>
    </xf>
    <xf numFmtId="0" fontId="1" fillId="0" borderId="0" xfId="9" applyFill="1"/>
    <xf numFmtId="0" fontId="1" fillId="0" borderId="0" xfId="9" applyFill="1" applyAlignment="1">
      <alignment horizontal="center" vertical="center"/>
    </xf>
    <xf numFmtId="0" fontId="62" fillId="0" borderId="104" xfId="4" applyFont="1" applyFill="1" applyBorder="1" applyAlignment="1">
      <alignment horizontal="center" vertical="center"/>
    </xf>
    <xf numFmtId="0" fontId="28" fillId="0" borderId="105" xfId="4" applyFont="1" applyFill="1" applyBorder="1" applyAlignment="1">
      <alignment horizontal="center" vertical="center"/>
    </xf>
    <xf numFmtId="0" fontId="67" fillId="0" borderId="0" xfId="8" applyFont="1" applyFill="1" applyAlignment="1">
      <alignment wrapText="1"/>
    </xf>
    <xf numFmtId="0" fontId="0" fillId="0" borderId="0" xfId="0" applyAlignment="1">
      <alignment horizontal="left" vertical="center"/>
    </xf>
    <xf numFmtId="49" fontId="17" fillId="15" borderId="29" xfId="0" applyNumberFormat="1" applyFont="1" applyFill="1" applyBorder="1" applyAlignment="1">
      <alignment horizontal="left" vertical="center" textRotation="90" wrapText="1"/>
    </xf>
    <xf numFmtId="0" fontId="2" fillId="15" borderId="29" xfId="0" applyFont="1" applyFill="1" applyBorder="1" applyAlignment="1">
      <alignment horizontal="left" vertical="center" wrapText="1"/>
    </xf>
    <xf numFmtId="0" fontId="76" fillId="0" borderId="0" xfId="10" applyFont="1" applyAlignment="1">
      <alignment horizontal="center" vertical="center"/>
    </xf>
    <xf numFmtId="0" fontId="77" fillId="0" borderId="0" xfId="10" applyFont="1" applyAlignment="1">
      <alignment horizontal="left" vertical="top"/>
    </xf>
    <xf numFmtId="0" fontId="75" fillId="0" borderId="0" xfId="10" applyAlignment="1">
      <alignment horizontal="left" vertical="top"/>
    </xf>
    <xf numFmtId="0" fontId="82" fillId="6" borderId="106" xfId="10" applyFont="1" applyFill="1" applyBorder="1" applyAlignment="1">
      <alignment horizontal="left" vertical="center"/>
    </xf>
    <xf numFmtId="49" fontId="83" fillId="0" borderId="0" xfId="10" applyNumberFormat="1" applyFont="1" applyAlignment="1">
      <alignment horizontal="center" vertical="center"/>
    </xf>
    <xf numFmtId="0" fontId="26" fillId="0" borderId="0" xfId="10" applyFont="1" applyAlignment="1">
      <alignment horizontal="center" vertical="center"/>
    </xf>
    <xf numFmtId="0" fontId="75" fillId="0" borderId="0" xfId="10" applyAlignment="1">
      <alignment horizontal="center" vertical="top"/>
    </xf>
    <xf numFmtId="49" fontId="76" fillId="0" borderId="0" xfId="10" applyNumberFormat="1" applyFont="1" applyAlignment="1">
      <alignment horizontal="center" vertical="center"/>
    </xf>
    <xf numFmtId="0" fontId="26" fillId="0" borderId="0" xfId="10" applyFont="1" applyAlignment="1">
      <alignment horizontal="left" vertical="top"/>
    </xf>
    <xf numFmtId="2" fontId="77" fillId="0" borderId="0" xfId="10" applyNumberFormat="1" applyFont="1" applyAlignment="1">
      <alignment horizontal="center" vertical="center"/>
    </xf>
    <xf numFmtId="0" fontId="26" fillId="0" borderId="0" xfId="10" applyFont="1" applyAlignment="1">
      <alignment horizontal="center" vertical="top"/>
    </xf>
    <xf numFmtId="0" fontId="85" fillId="0" borderId="76" xfId="10" applyFont="1" applyBorder="1" applyAlignment="1">
      <alignment horizontal="left" vertical="center" indent="1"/>
    </xf>
    <xf numFmtId="0" fontId="26" fillId="0" borderId="76" xfId="10" applyFont="1" applyBorder="1" applyAlignment="1">
      <alignment horizontal="left" vertical="center" indent="1"/>
    </xf>
    <xf numFmtId="0" fontId="26" fillId="0" borderId="77" xfId="10" applyFont="1" applyBorder="1" applyAlignment="1">
      <alignment horizontal="left" vertical="center" indent="1"/>
    </xf>
    <xf numFmtId="0" fontId="26" fillId="0" borderId="84" xfId="10" applyFont="1" applyBorder="1" applyAlignment="1">
      <alignment horizontal="left" vertical="center" wrapText="1"/>
    </xf>
    <xf numFmtId="0" fontId="86" fillId="0" borderId="77" xfId="10" applyFont="1" applyBorder="1" applyAlignment="1">
      <alignment horizontal="center" vertical="center"/>
    </xf>
    <xf numFmtId="0" fontId="87" fillId="6" borderId="84" xfId="10" applyFont="1" applyFill="1" applyBorder="1" applyAlignment="1">
      <alignment vertical="center"/>
    </xf>
    <xf numFmtId="0" fontId="85" fillId="0" borderId="76" xfId="10" applyFont="1" applyBorder="1" applyAlignment="1">
      <alignment vertical="center"/>
    </xf>
    <xf numFmtId="0" fontId="10" fillId="0" borderId="76" xfId="10" applyFont="1" applyBorder="1" applyAlignment="1">
      <alignment horizontal="left" vertical="center"/>
    </xf>
    <xf numFmtId="0" fontId="22" fillId="21" borderId="76" xfId="10" applyFont="1" applyFill="1" applyBorder="1" applyAlignment="1">
      <alignment horizontal="center" vertical="center" wrapText="1"/>
    </xf>
    <xf numFmtId="0" fontId="86" fillId="6" borderId="0" xfId="10" applyFont="1" applyFill="1" applyAlignment="1">
      <alignment horizontal="center" vertical="center"/>
    </xf>
    <xf numFmtId="0" fontId="2" fillId="0" borderId="0" xfId="10" applyFont="1" applyAlignment="1">
      <alignment horizontal="center" vertical="center"/>
    </xf>
    <xf numFmtId="0" fontId="77" fillId="21" borderId="90" xfId="10" applyFont="1" applyFill="1" applyBorder="1" applyAlignment="1">
      <alignment horizontal="left" vertical="center" textRotation="90" wrapText="1"/>
    </xf>
    <xf numFmtId="0" fontId="26" fillId="21" borderId="90" xfId="10" applyFont="1" applyFill="1" applyBorder="1" applyAlignment="1">
      <alignment horizontal="center" vertical="center" wrapText="1"/>
    </xf>
    <xf numFmtId="0" fontId="89" fillId="21" borderId="90" xfId="10" applyFont="1" applyFill="1" applyBorder="1" applyAlignment="1">
      <alignment horizontal="center" vertical="center" wrapText="1"/>
    </xf>
    <xf numFmtId="0" fontId="26" fillId="21" borderId="90" xfId="10" applyFont="1" applyFill="1" applyBorder="1" applyAlignment="1">
      <alignment horizontal="center" vertical="top" wrapText="1"/>
    </xf>
    <xf numFmtId="0" fontId="22" fillId="21" borderId="90" xfId="10" applyFont="1" applyFill="1" applyBorder="1" applyAlignment="1">
      <alignment horizontal="center" vertical="center" wrapText="1"/>
    </xf>
    <xf numFmtId="0" fontId="3" fillId="21" borderId="90" xfId="10" applyFont="1" applyFill="1" applyBorder="1" applyAlignment="1">
      <alignment horizontal="center" vertical="center" wrapText="1"/>
    </xf>
    <xf numFmtId="0" fontId="22" fillId="21" borderId="76" xfId="10" applyFont="1" applyFill="1" applyBorder="1" applyAlignment="1">
      <alignment horizontal="center" vertical="center"/>
    </xf>
    <xf numFmtId="0" fontId="75" fillId="0" borderId="0" xfId="10" applyAlignment="1">
      <alignment horizontal="center" vertical="center"/>
    </xf>
    <xf numFmtId="49" fontId="10" fillId="0" borderId="0" xfId="10" applyNumberFormat="1" applyFont="1" applyAlignment="1">
      <alignment horizontal="center" vertical="center"/>
    </xf>
    <xf numFmtId="0" fontId="77" fillId="0" borderId="90" xfId="10" applyFont="1" applyBorder="1" applyAlignment="1">
      <alignment horizontal="center" vertical="center" wrapText="1"/>
    </xf>
    <xf numFmtId="0" fontId="10" fillId="0" borderId="90" xfId="10" applyFont="1" applyBorder="1" applyAlignment="1">
      <alignment horizontal="center" vertical="center" wrapText="1"/>
    </xf>
    <xf numFmtId="0" fontId="90" fillId="0" borderId="90" xfId="10" applyFont="1" applyBorder="1" applyAlignment="1">
      <alignment horizontal="center" vertical="center" wrapText="1"/>
    </xf>
    <xf numFmtId="164" fontId="10" fillId="0" borderId="90" xfId="10" applyNumberFormat="1" applyFont="1" applyBorder="1" applyAlignment="1">
      <alignment horizontal="center" vertical="center" wrapText="1"/>
    </xf>
    <xf numFmtId="0" fontId="10" fillId="6" borderId="76" xfId="10" applyFont="1" applyFill="1" applyBorder="1" applyAlignment="1">
      <alignment horizontal="center" vertical="center" wrapText="1"/>
    </xf>
    <xf numFmtId="0" fontId="10" fillId="0" borderId="0" xfId="10" applyFont="1" applyAlignment="1">
      <alignment horizontal="left" vertical="top"/>
    </xf>
    <xf numFmtId="0" fontId="10" fillId="0" borderId="0" xfId="10" applyFont="1" applyAlignment="1">
      <alignment horizontal="center" vertical="top"/>
    </xf>
    <xf numFmtId="2" fontId="10" fillId="0" borderId="90" xfId="10" applyNumberFormat="1" applyFont="1" applyBorder="1" applyAlignment="1">
      <alignment horizontal="center" vertical="center" wrapText="1"/>
    </xf>
    <xf numFmtId="0" fontId="85" fillId="0" borderId="0" xfId="10" applyFont="1" applyAlignment="1">
      <alignment horizontal="left" vertical="top"/>
    </xf>
    <xf numFmtId="0" fontId="26" fillId="0" borderId="0" xfId="10" applyFont="1" applyAlignment="1">
      <alignment horizontal="left" vertical="center" indent="1"/>
    </xf>
    <xf numFmtId="0" fontId="75" fillId="0" borderId="0" xfId="10" applyAlignment="1">
      <alignment horizontal="left" vertical="center" indent="1"/>
    </xf>
    <xf numFmtId="0" fontId="8" fillId="21" borderId="90" xfId="10" applyFont="1" applyFill="1" applyBorder="1" applyAlignment="1">
      <alignment horizontal="center" vertical="center" wrapText="1"/>
    </xf>
    <xf numFmtId="0" fontId="75" fillId="6" borderId="0" xfId="10" applyFill="1" applyAlignment="1">
      <alignment horizontal="left" vertical="top"/>
    </xf>
    <xf numFmtId="49" fontId="26" fillId="0" borderId="0" xfId="10" applyNumberFormat="1" applyFont="1" applyAlignment="1">
      <alignment horizontal="center" vertical="center"/>
    </xf>
    <xf numFmtId="0" fontId="75" fillId="0" borderId="0" xfId="10" applyAlignment="1">
      <alignment horizontal="left" vertical="center"/>
    </xf>
    <xf numFmtId="9" fontId="103" fillId="6" borderId="119" xfId="15" applyNumberFormat="1" applyFont="1" applyFill="1" applyBorder="1" applyAlignment="1" applyProtection="1">
      <alignment horizontal="center" vertical="center"/>
    </xf>
    <xf numFmtId="0" fontId="103" fillId="6" borderId="119" xfId="15" applyNumberFormat="1" applyFont="1" applyFill="1" applyBorder="1" applyAlignment="1" applyProtection="1">
      <alignment horizontal="center" vertical="center"/>
    </xf>
    <xf numFmtId="0" fontId="1" fillId="6" borderId="0" xfId="16" applyFill="1" applyProtection="1"/>
    <xf numFmtId="0" fontId="1" fillId="6" borderId="0" xfId="16" applyFill="1" applyAlignment="1" applyProtection="1">
      <alignment horizontal="center" vertical="center"/>
    </xf>
    <xf numFmtId="9" fontId="1" fillId="6" borderId="0" xfId="16" applyNumberFormat="1" applyFill="1" applyProtection="1"/>
    <xf numFmtId="0" fontId="1" fillId="18" borderId="122" xfId="16" applyFill="1" applyBorder="1" applyProtection="1"/>
    <xf numFmtId="0" fontId="1" fillId="18" borderId="123" xfId="16" applyFill="1" applyBorder="1" applyProtection="1"/>
    <xf numFmtId="0" fontId="114" fillId="18" borderId="123" xfId="16" applyFont="1" applyFill="1" applyBorder="1" applyAlignment="1" applyProtection="1">
      <alignment horizontal="right" vertical="center"/>
    </xf>
    <xf numFmtId="0" fontId="114" fillId="18" borderId="123" xfId="16" applyFont="1" applyFill="1" applyBorder="1" applyAlignment="1" applyProtection="1">
      <alignment horizontal="center" vertical="center"/>
    </xf>
    <xf numFmtId="0" fontId="97" fillId="6" borderId="0" xfId="16" applyFont="1" applyFill="1" applyAlignment="1" applyProtection="1">
      <alignment horizontal="center" vertical="center"/>
    </xf>
    <xf numFmtId="14" fontId="105" fillId="6" borderId="125" xfId="16" applyNumberFormat="1" applyFont="1" applyFill="1" applyBorder="1" applyAlignment="1" applyProtection="1">
      <alignment horizontal="center" vertical="center"/>
      <protection locked="0"/>
    </xf>
    <xf numFmtId="0" fontId="116" fillId="6" borderId="115" xfId="16" applyFont="1" applyFill="1" applyBorder="1" applyAlignment="1" applyProtection="1">
      <alignment horizontal="right" vertical="center"/>
    </xf>
    <xf numFmtId="14" fontId="116" fillId="6" borderId="115" xfId="16" applyNumberFormat="1" applyFont="1" applyFill="1" applyBorder="1" applyAlignment="1" applyProtection="1">
      <alignment horizontal="left" vertical="center"/>
    </xf>
    <xf numFmtId="0" fontId="116" fillId="6" borderId="115" xfId="16" applyFont="1" applyFill="1" applyBorder="1" applyAlignment="1" applyProtection="1">
      <alignment horizontal="center" vertical="center"/>
    </xf>
    <xf numFmtId="0" fontId="105" fillId="6" borderId="0" xfId="16" applyFont="1" applyFill="1" applyBorder="1" applyAlignment="1" applyProtection="1">
      <alignment vertical="center"/>
    </xf>
    <xf numFmtId="0" fontId="106" fillId="6" borderId="0" xfId="16" applyFont="1" applyFill="1" applyBorder="1" applyAlignment="1" applyProtection="1">
      <alignment horizontal="center" vertical="center"/>
    </xf>
    <xf numFmtId="0" fontId="98" fillId="6" borderId="0" xfId="16" applyFont="1" applyFill="1" applyProtection="1"/>
    <xf numFmtId="14" fontId="98" fillId="6" borderId="0" xfId="16" applyNumberFormat="1" applyFont="1" applyFill="1" applyAlignment="1" applyProtection="1">
      <alignment vertical="center"/>
    </xf>
    <xf numFmtId="0" fontId="98" fillId="6" borderId="0" xfId="16" applyFont="1" applyFill="1" applyAlignment="1" applyProtection="1">
      <alignment horizontal="center" vertical="center"/>
    </xf>
    <xf numFmtId="0" fontId="98" fillId="6" borderId="115" xfId="16" applyFont="1" applyFill="1" applyBorder="1" applyProtection="1"/>
    <xf numFmtId="0" fontId="98" fillId="6" borderId="126" xfId="16" applyFont="1" applyFill="1" applyBorder="1" applyProtection="1"/>
    <xf numFmtId="0" fontId="98" fillId="6" borderId="130" xfId="16" applyFont="1" applyFill="1" applyBorder="1" applyProtection="1"/>
    <xf numFmtId="0" fontId="98" fillId="6" borderId="0" xfId="16" applyFont="1" applyFill="1" applyBorder="1" applyProtection="1"/>
    <xf numFmtId="14" fontId="101" fillId="6" borderId="0" xfId="16" applyNumberFormat="1" applyFont="1" applyFill="1" applyAlignment="1" applyProtection="1">
      <alignment horizontal="center" vertical="center"/>
    </xf>
    <xf numFmtId="0" fontId="98" fillId="6" borderId="127" xfId="16" applyFont="1" applyFill="1" applyBorder="1" applyProtection="1"/>
    <xf numFmtId="0" fontId="98" fillId="6" borderId="128" xfId="16" applyFont="1" applyFill="1" applyBorder="1" applyProtection="1"/>
    <xf numFmtId="0" fontId="98" fillId="6" borderId="129" xfId="16" applyFont="1" applyFill="1" applyBorder="1" applyProtection="1"/>
    <xf numFmtId="0" fontId="98" fillId="6" borderId="131" xfId="16" applyFont="1" applyFill="1" applyBorder="1" applyProtection="1"/>
    <xf numFmtId="0" fontId="1" fillId="6" borderId="131" xfId="16" applyFill="1" applyBorder="1" applyProtection="1"/>
    <xf numFmtId="0" fontId="1" fillId="6" borderId="0" xfId="16" applyFill="1" applyBorder="1" applyProtection="1"/>
    <xf numFmtId="0" fontId="101" fillId="2" borderId="132" xfId="16" applyFont="1" applyFill="1" applyBorder="1" applyAlignment="1" applyProtection="1">
      <alignment horizontal="center" vertical="center"/>
    </xf>
    <xf numFmtId="0" fontId="121" fillId="2" borderId="133" xfId="16" applyFont="1" applyFill="1" applyBorder="1" applyAlignment="1" applyProtection="1">
      <alignment horizontal="center" vertical="center"/>
    </xf>
    <xf numFmtId="0" fontId="107" fillId="6" borderId="131" xfId="16" applyFont="1" applyFill="1" applyBorder="1" applyProtection="1"/>
    <xf numFmtId="0" fontId="103" fillId="6" borderId="120" xfId="16" applyFont="1" applyFill="1" applyBorder="1" applyAlignment="1" applyProtection="1">
      <alignment horizontal="center" vertical="center" wrapText="1"/>
    </xf>
    <xf numFmtId="0" fontId="109" fillId="6" borderId="133" xfId="16" applyFont="1" applyFill="1" applyBorder="1" applyAlignment="1" applyProtection="1">
      <alignment horizontal="center" vertical="center" textRotation="90" wrapText="1"/>
    </xf>
    <xf numFmtId="0" fontId="101" fillId="6" borderId="0" xfId="16" applyFont="1" applyFill="1" applyBorder="1" applyAlignment="1" applyProtection="1">
      <alignment vertical="center" textRotation="90" wrapText="1"/>
    </xf>
    <xf numFmtId="0" fontId="107" fillId="6" borderId="0" xfId="16" applyFont="1" applyFill="1" applyProtection="1"/>
    <xf numFmtId="0" fontId="107" fillId="6" borderId="0" xfId="16" applyFont="1" applyFill="1" applyBorder="1" applyProtection="1"/>
    <xf numFmtId="0" fontId="103" fillId="6" borderId="0" xfId="16" applyFont="1" applyFill="1" applyBorder="1" applyAlignment="1" applyProtection="1">
      <alignment horizontal="center" vertical="center" textRotation="90" wrapText="1"/>
    </xf>
    <xf numFmtId="0" fontId="109" fillId="6" borderId="0" xfId="16" applyFont="1" applyFill="1" applyBorder="1" applyAlignment="1" applyProtection="1">
      <alignment horizontal="center" vertical="center" textRotation="90" wrapText="1"/>
    </xf>
    <xf numFmtId="0" fontId="101" fillId="6" borderId="0" xfId="16" applyFont="1" applyFill="1" applyBorder="1" applyAlignment="1" applyProtection="1">
      <alignment horizontal="center" vertical="center" textRotation="90" wrapText="1"/>
    </xf>
    <xf numFmtId="0" fontId="96" fillId="6" borderId="131" xfId="16" applyFont="1" applyFill="1" applyBorder="1" applyAlignment="1" applyProtection="1">
      <alignment horizontal="center" vertical="center"/>
    </xf>
    <xf numFmtId="0" fontId="96" fillId="2" borderId="120" xfId="16" applyFont="1" applyFill="1" applyBorder="1" applyAlignment="1" applyProtection="1">
      <alignment horizontal="center" vertical="center"/>
    </xf>
    <xf numFmtId="171" fontId="123" fillId="6" borderId="0" xfId="17" applyNumberFormat="1" applyFont="1" applyFill="1" applyBorder="1" applyAlignment="1" applyProtection="1">
      <alignment horizontal="center" vertical="center"/>
    </xf>
    <xf numFmtId="0" fontId="101" fillId="19" borderId="120" xfId="14" applyFont="1" applyFill="1" applyBorder="1" applyAlignment="1">
      <alignment horizontal="center" vertical="center"/>
    </xf>
    <xf numFmtId="0" fontId="125" fillId="6" borderId="0" xfId="16" applyFont="1" applyFill="1" applyBorder="1" applyAlignment="1" applyProtection="1">
      <alignment vertical="center" textRotation="90" wrapText="1"/>
    </xf>
    <xf numFmtId="1" fontId="101" fillId="3" borderId="120" xfId="14" applyNumberFormat="1" applyFont="1" applyFill="1" applyBorder="1" applyAlignment="1">
      <alignment horizontal="center" vertical="center"/>
    </xf>
    <xf numFmtId="0" fontId="101" fillId="7" borderId="120" xfId="14" applyNumberFormat="1" applyFont="1" applyFill="1" applyBorder="1" applyAlignment="1">
      <alignment horizontal="center" vertical="center"/>
    </xf>
    <xf numFmtId="0" fontId="101" fillId="4" borderId="109" xfId="14" applyFont="1" applyFill="1" applyBorder="1" applyAlignment="1">
      <alignment horizontal="center" vertical="center"/>
    </xf>
    <xf numFmtId="0" fontId="122" fillId="6" borderId="120" xfId="14" applyFont="1" applyFill="1" applyBorder="1" applyAlignment="1">
      <alignment horizontal="center" vertical="center"/>
    </xf>
    <xf numFmtId="0" fontId="101" fillId="6" borderId="120" xfId="16" applyNumberFormat="1" applyFont="1" applyFill="1" applyBorder="1" applyAlignment="1" applyProtection="1">
      <alignment horizontal="center" vertical="center"/>
    </xf>
    <xf numFmtId="10" fontId="124" fillId="6" borderId="120" xfId="18" applyNumberFormat="1" applyFont="1" applyFill="1" applyBorder="1" applyAlignment="1" applyProtection="1">
      <alignment horizontal="center" vertical="center"/>
    </xf>
    <xf numFmtId="0" fontId="96" fillId="6" borderId="0" xfId="16" applyFont="1" applyFill="1" applyAlignment="1" applyProtection="1">
      <alignment horizontal="center" vertical="center"/>
    </xf>
    <xf numFmtId="0" fontId="96" fillId="6" borderId="0" xfId="16" applyFont="1" applyFill="1" applyBorder="1" applyAlignment="1" applyProtection="1">
      <alignment horizontal="center" vertical="center"/>
    </xf>
    <xf numFmtId="0" fontId="113" fillId="6" borderId="131" xfId="16" applyFont="1" applyFill="1" applyBorder="1" applyAlignment="1" applyProtection="1">
      <alignment horizontal="center" vertical="center"/>
    </xf>
    <xf numFmtId="0" fontId="102" fillId="6" borderId="0" xfId="16" applyFont="1" applyFill="1" applyAlignment="1" applyProtection="1">
      <alignment horizontal="center" vertical="center"/>
    </xf>
    <xf numFmtId="0" fontId="98" fillId="6" borderId="0" xfId="16" applyFont="1" applyFill="1" applyBorder="1" applyAlignment="1" applyProtection="1">
      <alignment horizontal="center" vertical="center"/>
    </xf>
    <xf numFmtId="0" fontId="96" fillId="6" borderId="0" xfId="16" applyFont="1" applyFill="1" applyBorder="1" applyAlignment="1" applyProtection="1">
      <alignment vertical="center"/>
    </xf>
    <xf numFmtId="0" fontId="126" fillId="6" borderId="0" xfId="16" applyFont="1" applyFill="1" applyBorder="1" applyAlignment="1" applyProtection="1">
      <alignment horizontal="center" vertical="center"/>
    </xf>
    <xf numFmtId="0" fontId="113" fillId="6" borderId="0" xfId="16" applyFont="1" applyFill="1" applyAlignment="1" applyProtection="1">
      <alignment horizontal="center" vertical="center"/>
    </xf>
    <xf numFmtId="0" fontId="113" fillId="6" borderId="0" xfId="16" applyFont="1" applyFill="1" applyBorder="1" applyAlignment="1" applyProtection="1">
      <alignment horizontal="center" vertical="center"/>
    </xf>
    <xf numFmtId="0" fontId="102" fillId="6" borderId="131" xfId="16" applyFont="1" applyFill="1" applyBorder="1" applyAlignment="1" applyProtection="1">
      <alignment horizontal="center" vertical="center"/>
    </xf>
    <xf numFmtId="171" fontId="127" fillId="6" borderId="0" xfId="17" applyNumberFormat="1" applyFont="1" applyFill="1" applyBorder="1" applyAlignment="1" applyProtection="1">
      <alignment horizontal="center" vertical="center"/>
    </xf>
    <xf numFmtId="0" fontId="128" fillId="2" borderId="120" xfId="16" applyFont="1" applyFill="1" applyBorder="1" applyAlignment="1" applyProtection="1">
      <alignment horizontal="center" vertical="center"/>
    </xf>
    <xf numFmtId="0" fontId="101" fillId="2" borderId="120" xfId="16" applyFont="1" applyFill="1" applyBorder="1" applyAlignment="1" applyProtection="1">
      <alignment horizontal="center" vertical="center"/>
    </xf>
    <xf numFmtId="0" fontId="101" fillId="6" borderId="0" xfId="16" applyFont="1" applyFill="1" applyBorder="1" applyAlignment="1" applyProtection="1">
      <alignment horizontal="center" vertical="center"/>
    </xf>
    <xf numFmtId="0" fontId="101" fillId="7" borderId="120" xfId="14" applyFont="1" applyFill="1" applyBorder="1" applyAlignment="1">
      <alignment horizontal="center" vertical="center"/>
    </xf>
    <xf numFmtId="0" fontId="102" fillId="6" borderId="0" xfId="16" applyFont="1" applyFill="1" applyBorder="1" applyAlignment="1" applyProtection="1">
      <alignment horizontal="center" vertical="center"/>
    </xf>
    <xf numFmtId="0" fontId="1" fillId="0" borderId="131" xfId="16" applyBorder="1" applyProtection="1"/>
    <xf numFmtId="0" fontId="1" fillId="0" borderId="0" xfId="16" applyProtection="1"/>
    <xf numFmtId="0" fontId="1" fillId="0" borderId="0" xfId="16" applyAlignment="1" applyProtection="1">
      <alignment horizontal="center" vertical="center"/>
    </xf>
    <xf numFmtId="0" fontId="1" fillId="0" borderId="0" xfId="16" applyBorder="1" applyProtection="1"/>
    <xf numFmtId="0" fontId="1" fillId="6" borderId="130" xfId="16" applyFill="1" applyBorder="1" applyProtection="1"/>
    <xf numFmtId="0" fontId="1" fillId="6" borderId="115" xfId="16" applyFill="1" applyBorder="1" applyProtection="1"/>
    <xf numFmtId="0" fontId="1" fillId="6" borderId="115" xfId="16" applyFill="1" applyBorder="1" applyAlignment="1" applyProtection="1">
      <alignment horizontal="center" vertical="center"/>
    </xf>
    <xf numFmtId="0" fontId="1" fillId="6" borderId="126" xfId="16" applyFill="1" applyBorder="1" applyProtection="1"/>
    <xf numFmtId="0" fontId="0" fillId="0" borderId="0" xfId="4" applyFont="1" applyFill="1"/>
    <xf numFmtId="0" fontId="129" fillId="0" borderId="0" xfId="10" applyFont="1" applyAlignment="1">
      <alignment horizontal="center" vertical="top"/>
    </xf>
    <xf numFmtId="0" fontId="130" fillId="0" borderId="0" xfId="10" applyFont="1" applyAlignment="1">
      <alignment horizontal="center" vertical="center"/>
    </xf>
    <xf numFmtId="0" fontId="134" fillId="6" borderId="0" xfId="10" applyFont="1" applyFill="1" applyAlignment="1">
      <alignment horizontal="center" vertical="center"/>
    </xf>
    <xf numFmtId="1" fontId="130" fillId="0" borderId="0" xfId="10" applyNumberFormat="1" applyFont="1" applyAlignment="1">
      <alignment horizontal="center" vertical="center"/>
    </xf>
    <xf numFmtId="49" fontId="13" fillId="0" borderId="0" xfId="10" applyNumberFormat="1" applyFont="1" applyAlignment="1">
      <alignment horizontal="center"/>
    </xf>
    <xf numFmtId="0" fontId="1" fillId="0" borderId="0" xfId="4" applyFont="1" applyAlignment="1">
      <alignment horizontal="left" vertical="top"/>
    </xf>
    <xf numFmtId="0" fontId="1" fillId="0" borderId="0" xfId="4" applyAlignment="1">
      <alignment horizontal="left" vertical="top"/>
    </xf>
    <xf numFmtId="0" fontId="75" fillId="0" borderId="0" xfId="10" applyAlignment="1">
      <alignment horizontal="center"/>
    </xf>
    <xf numFmtId="0" fontId="1" fillId="0" borderId="0" xfId="4" applyAlignment="1">
      <alignment horizontal="left" vertical="center"/>
    </xf>
    <xf numFmtId="0" fontId="1" fillId="0" borderId="0" xfId="4" applyAlignment="1">
      <alignment horizontal="center" vertical="center"/>
    </xf>
    <xf numFmtId="1" fontId="1" fillId="0" borderId="0" xfId="4" applyNumberFormat="1" applyAlignment="1">
      <alignment horizontal="left" vertical="top"/>
    </xf>
    <xf numFmtId="49" fontId="95" fillId="0" borderId="75" xfId="4" applyNumberFormat="1" applyFont="1" applyBorder="1" applyAlignment="1">
      <alignment horizontal="left" vertical="center" indent="4"/>
    </xf>
    <xf numFmtId="49" fontId="95" fillId="0" borderId="0" xfId="4" applyNumberFormat="1" applyFont="1" applyAlignment="1">
      <alignment horizontal="left" vertical="center"/>
    </xf>
    <xf numFmtId="49" fontId="95" fillId="0" borderId="0" xfId="4" applyNumberFormat="1" applyFont="1" applyAlignment="1">
      <alignment horizontal="left" vertical="center" indent="2"/>
    </xf>
    <xf numFmtId="49" fontId="95" fillId="0" borderId="0" xfId="4" applyNumberFormat="1" applyFont="1" applyAlignment="1">
      <alignment horizontal="left" vertical="top" indent="1"/>
    </xf>
    <xf numFmtId="167" fontId="3" fillId="0" borderId="107" xfId="4" applyNumberFormat="1" applyFont="1" applyBorder="1" applyAlignment="1">
      <alignment horizontal="center" vertical="center"/>
    </xf>
    <xf numFmtId="49" fontId="95" fillId="0" borderId="0" xfId="4" applyNumberFormat="1" applyFont="1" applyAlignment="1">
      <alignment vertical="top"/>
    </xf>
    <xf numFmtId="2" fontId="3" fillId="0" borderId="107" xfId="4" applyNumberFormat="1" applyFont="1" applyBorder="1" applyAlignment="1">
      <alignment vertical="center"/>
    </xf>
    <xf numFmtId="0" fontId="3" fillId="0" borderId="0" xfId="4" applyFont="1" applyAlignment="1">
      <alignment horizontal="center" vertical="center"/>
    </xf>
    <xf numFmtId="2" fontId="95" fillId="0" borderId="0" xfId="4" applyNumberFormat="1" applyFont="1" applyAlignment="1">
      <alignment horizontal="center" vertical="center"/>
    </xf>
    <xf numFmtId="1" fontId="95" fillId="0" borderId="0" xfId="4" applyNumberFormat="1" applyFont="1" applyAlignment="1">
      <alignment horizontal="left" vertical="center"/>
    </xf>
    <xf numFmtId="1" fontId="95" fillId="0" borderId="0" xfId="4" applyNumberFormat="1" applyFont="1" applyAlignment="1">
      <alignment horizontal="left" vertical="center" indent="2"/>
    </xf>
    <xf numFmtId="1" fontId="95" fillId="0" borderId="0" xfId="4" applyNumberFormat="1" applyFont="1" applyAlignment="1">
      <alignment horizontal="left" vertical="top" indent="3"/>
    </xf>
    <xf numFmtId="49" fontId="95" fillId="0" borderId="0" xfId="4" applyNumberFormat="1" applyFont="1" applyAlignment="1">
      <alignment vertical="center"/>
    </xf>
    <xf numFmtId="0" fontId="95" fillId="0" borderId="74" xfId="4" applyFont="1" applyBorder="1" applyAlignment="1">
      <alignment horizontal="left" vertical="center" indent="1"/>
    </xf>
    <xf numFmtId="0" fontId="10" fillId="0" borderId="137" xfId="10" applyFont="1" applyBorder="1" applyAlignment="1">
      <alignment horizontal="left" vertical="center" indent="1"/>
    </xf>
    <xf numFmtId="0" fontId="10" fillId="0" borderId="138" xfId="10" applyFont="1" applyBorder="1" applyAlignment="1">
      <alignment horizontal="left" vertical="top"/>
    </xf>
    <xf numFmtId="0" fontId="10" fillId="0" borderId="138" xfId="10" applyFont="1" applyBorder="1" applyAlignment="1">
      <alignment horizontal="left" vertical="center"/>
    </xf>
    <xf numFmtId="0" fontId="10" fillId="0" borderId="139" xfId="10" applyFont="1" applyBorder="1" applyAlignment="1">
      <alignment horizontal="left" vertical="top"/>
    </xf>
    <xf numFmtId="0" fontId="10" fillId="0" borderId="0" xfId="10" applyFont="1" applyAlignment="1">
      <alignment horizontal="left" vertical="center"/>
    </xf>
    <xf numFmtId="49" fontId="136" fillId="0" borderId="143" xfId="10" applyNumberFormat="1" applyFont="1" applyBorder="1" applyAlignment="1">
      <alignment horizontal="center" vertical="center" textRotation="90" wrapText="1"/>
    </xf>
    <xf numFmtId="49" fontId="136" fillId="0" borderId="144" xfId="10" applyNumberFormat="1" applyFont="1" applyBorder="1" applyAlignment="1">
      <alignment horizontal="center" vertical="center" textRotation="90" wrapText="1"/>
    </xf>
    <xf numFmtId="49" fontId="136" fillId="8" borderId="144" xfId="10" applyNumberFormat="1" applyFont="1" applyFill="1" applyBorder="1" applyAlignment="1">
      <alignment horizontal="center" vertical="center" textRotation="90" wrapText="1"/>
    </xf>
    <xf numFmtId="14" fontId="136" fillId="0" borderId="144" xfId="10" applyNumberFormat="1" applyFont="1" applyBorder="1" applyAlignment="1">
      <alignment horizontal="center" vertical="center" wrapText="1"/>
    </xf>
    <xf numFmtId="1" fontId="136" fillId="0" borderId="144" xfId="10" applyNumberFormat="1" applyFont="1" applyBorder="1" applyAlignment="1">
      <alignment horizontal="center" vertical="center" textRotation="90" wrapText="1"/>
    </xf>
    <xf numFmtId="14" fontId="136" fillId="0" borderId="144" xfId="10" applyNumberFormat="1" applyFont="1" applyBorder="1" applyAlignment="1">
      <alignment horizontal="center" vertical="center" textRotation="90" wrapText="1"/>
    </xf>
    <xf numFmtId="14" fontId="136" fillId="0" borderId="145" xfId="10" applyNumberFormat="1" applyFont="1" applyBorder="1" applyAlignment="1">
      <alignment horizontal="center" vertical="center" textRotation="90" wrapText="1"/>
    </xf>
    <xf numFmtId="0" fontId="137" fillId="0" borderId="0" xfId="10" applyFont="1" applyAlignment="1">
      <alignment horizontal="center" vertical="center"/>
    </xf>
    <xf numFmtId="0" fontId="6" fillId="0" borderId="0" xfId="10" applyFont="1" applyAlignment="1">
      <alignment horizontal="center" vertical="center"/>
    </xf>
    <xf numFmtId="1" fontId="6" fillId="0" borderId="0" xfId="10" applyNumberFormat="1" applyFont="1" applyAlignment="1">
      <alignment horizontal="center" vertical="center"/>
    </xf>
    <xf numFmtId="0" fontId="138" fillId="0" borderId="0" xfId="10" applyFont="1" applyAlignment="1">
      <alignment horizontal="center" vertical="center"/>
    </xf>
    <xf numFmtId="0" fontId="129" fillId="6" borderId="146" xfId="10" applyFont="1" applyFill="1" applyBorder="1" applyAlignment="1">
      <alignment horizontal="center" vertical="center"/>
    </xf>
    <xf numFmtId="172" fontId="129" fillId="6" borderId="147" xfId="10" applyNumberFormat="1" applyFont="1" applyFill="1" applyBorder="1" applyAlignment="1">
      <alignment horizontal="center" vertical="center"/>
    </xf>
    <xf numFmtId="0" fontId="129" fillId="6" borderId="147" xfId="10" applyFont="1" applyFill="1" applyBorder="1" applyAlignment="1">
      <alignment horizontal="center" vertical="center"/>
    </xf>
    <xf numFmtId="164" fontId="129" fillId="6" borderId="147" xfId="10" applyNumberFormat="1" applyFont="1" applyFill="1" applyBorder="1" applyAlignment="1">
      <alignment horizontal="center" vertical="center"/>
    </xf>
    <xf numFmtId="2" fontId="129" fillId="6" borderId="147" xfId="10" applyNumberFormat="1" applyFont="1" applyFill="1" applyBorder="1" applyAlignment="1">
      <alignment horizontal="center" vertical="center"/>
    </xf>
    <xf numFmtId="14" fontId="129" fillId="6" borderId="147" xfId="10" applyNumberFormat="1" applyFont="1" applyFill="1" applyBorder="1" applyAlignment="1">
      <alignment horizontal="center" vertical="center"/>
    </xf>
    <xf numFmtId="1" fontId="129" fillId="6" borderId="147" xfId="10" applyNumberFormat="1" applyFont="1" applyFill="1" applyBorder="1" applyAlignment="1">
      <alignment horizontal="center" vertical="center"/>
    </xf>
    <xf numFmtId="0" fontId="129" fillId="6" borderId="148" xfId="10" applyFont="1" applyFill="1" applyBorder="1" applyAlignment="1">
      <alignment horizontal="center" vertical="center"/>
    </xf>
    <xf numFmtId="0" fontId="129" fillId="0" borderId="0" xfId="10" applyFont="1" applyAlignment="1">
      <alignment horizontal="left" vertical="top"/>
    </xf>
    <xf numFmtId="0" fontId="129" fillId="0" borderId="0" xfId="10" applyFont="1" applyAlignment="1">
      <alignment horizontal="center"/>
    </xf>
    <xf numFmtId="0" fontId="139" fillId="0" borderId="121" xfId="10" applyFont="1" applyBorder="1" applyAlignment="1">
      <alignment horizontal="center" vertical="center"/>
    </xf>
    <xf numFmtId="0" fontId="129" fillId="6" borderId="149" xfId="10" applyFont="1" applyFill="1" applyBorder="1" applyAlignment="1">
      <alignment horizontal="center" vertical="center"/>
    </xf>
    <xf numFmtId="172" fontId="129" fillId="6" borderId="150" xfId="10" applyNumberFormat="1" applyFont="1" applyFill="1" applyBorder="1" applyAlignment="1">
      <alignment horizontal="center" vertical="center"/>
    </xf>
    <xf numFmtId="0" fontId="129" fillId="6" borderId="150" xfId="10" applyFont="1" applyFill="1" applyBorder="1" applyAlignment="1">
      <alignment horizontal="center" vertical="center"/>
    </xf>
    <xf numFmtId="164" fontId="129" fillId="6" borderId="150" xfId="10" applyNumberFormat="1" applyFont="1" applyFill="1" applyBorder="1" applyAlignment="1">
      <alignment horizontal="center" vertical="center"/>
    </xf>
    <xf numFmtId="2" fontId="129" fillId="6" borderId="150" xfId="10" applyNumberFormat="1" applyFont="1" applyFill="1" applyBorder="1" applyAlignment="1">
      <alignment horizontal="center" vertical="center"/>
    </xf>
    <xf numFmtId="14" fontId="129" fillId="6" borderId="150" xfId="10" applyNumberFormat="1" applyFont="1" applyFill="1" applyBorder="1" applyAlignment="1">
      <alignment horizontal="center" vertical="center"/>
    </xf>
    <xf numFmtId="1" fontId="129" fillId="6" borderId="150" xfId="10" applyNumberFormat="1" applyFont="1" applyFill="1" applyBorder="1" applyAlignment="1">
      <alignment horizontal="center" vertical="center"/>
    </xf>
    <xf numFmtId="0" fontId="129" fillId="6" borderId="151" xfId="10" applyFont="1" applyFill="1" applyBorder="1" applyAlignment="1">
      <alignment horizontal="center" vertical="center"/>
    </xf>
    <xf numFmtId="49" fontId="14" fillId="0" borderId="0" xfId="10" applyNumberFormat="1" applyFont="1" applyAlignment="1">
      <alignment horizontal="center"/>
    </xf>
    <xf numFmtId="0" fontId="129" fillId="6" borderId="152" xfId="10" applyFont="1" applyFill="1" applyBorder="1" applyAlignment="1">
      <alignment horizontal="center" vertical="center"/>
    </xf>
    <xf numFmtId="172" fontId="129" fillId="6" borderId="153" xfId="10" applyNumberFormat="1" applyFont="1" applyFill="1" applyBorder="1" applyAlignment="1">
      <alignment horizontal="center" vertical="center"/>
    </xf>
    <xf numFmtId="0" fontId="129" fillId="6" borderId="153" xfId="10" applyFont="1" applyFill="1" applyBorder="1" applyAlignment="1">
      <alignment horizontal="center" vertical="center"/>
    </xf>
    <xf numFmtId="164" fontId="129" fillId="6" borderId="153" xfId="10" applyNumberFormat="1" applyFont="1" applyFill="1" applyBorder="1" applyAlignment="1">
      <alignment horizontal="center" vertical="center"/>
    </xf>
    <xf numFmtId="2" fontId="129" fillId="6" borderId="153" xfId="10" applyNumberFormat="1" applyFont="1" applyFill="1" applyBorder="1" applyAlignment="1">
      <alignment horizontal="center" vertical="center"/>
    </xf>
    <xf numFmtId="14" fontId="129" fillId="6" borderId="153" xfId="10" applyNumberFormat="1" applyFont="1" applyFill="1" applyBorder="1" applyAlignment="1">
      <alignment horizontal="center" vertical="center"/>
    </xf>
    <xf numFmtId="1" fontId="129" fillId="6" borderId="153" xfId="10" applyNumberFormat="1" applyFont="1" applyFill="1" applyBorder="1" applyAlignment="1">
      <alignment horizontal="center" vertical="center"/>
    </xf>
    <xf numFmtId="0" fontId="129" fillId="6" borderId="154" xfId="10" applyFont="1" applyFill="1" applyBorder="1" applyAlignment="1">
      <alignment horizontal="center" vertical="center"/>
    </xf>
    <xf numFmtId="0" fontId="14" fillId="0" borderId="0" xfId="10" applyFont="1" applyAlignment="1">
      <alignment horizontal="center" vertical="center"/>
    </xf>
    <xf numFmtId="164" fontId="75" fillId="0" borderId="0" xfId="10" applyNumberFormat="1" applyAlignment="1">
      <alignment horizontal="center" vertical="center"/>
    </xf>
    <xf numFmtId="1" fontId="75" fillId="0" borderId="0" xfId="10" applyNumberFormat="1" applyAlignment="1">
      <alignment horizontal="center" vertical="center"/>
    </xf>
    <xf numFmtId="0" fontId="10" fillId="0" borderId="0" xfId="2" applyFont="1" applyAlignment="1">
      <alignment horizontal="left" vertical="top"/>
    </xf>
    <xf numFmtId="0" fontId="10" fillId="0" borderId="0" xfId="2" applyFont="1" applyAlignment="1">
      <alignment horizontal="left" vertical="center"/>
    </xf>
    <xf numFmtId="0" fontId="95" fillId="0" borderId="0" xfId="4" applyFont="1" applyAlignment="1">
      <alignment horizontal="left" vertical="center"/>
    </xf>
    <xf numFmtId="49" fontId="95" fillId="0" borderId="0" xfId="4" applyNumberFormat="1" applyFont="1" applyAlignment="1">
      <alignment horizontal="center" vertical="center"/>
    </xf>
    <xf numFmtId="2" fontId="3" fillId="0" borderId="107" xfId="4" applyNumberFormat="1" applyFont="1" applyBorder="1" applyAlignment="1">
      <alignment horizontal="center" vertical="center"/>
    </xf>
    <xf numFmtId="0" fontId="140" fillId="0" borderId="0" xfId="10" applyFont="1" applyAlignment="1">
      <alignment horizontal="left" vertical="center"/>
    </xf>
    <xf numFmtId="0" fontId="141" fillId="15" borderId="0" xfId="10" applyFont="1" applyFill="1" applyAlignment="1">
      <alignment horizontal="center" vertical="center"/>
    </xf>
    <xf numFmtId="0" fontId="3" fillId="0" borderId="0" xfId="10" applyFont="1" applyAlignment="1">
      <alignment horizontal="center" vertical="center"/>
    </xf>
    <xf numFmtId="0" fontId="129" fillId="0" borderId="146" xfId="10" applyFont="1" applyBorder="1" applyAlignment="1">
      <alignment horizontal="center" vertical="center"/>
    </xf>
    <xf numFmtId="0" fontId="129" fillId="0" borderId="147" xfId="10" applyFont="1" applyBorder="1" applyAlignment="1">
      <alignment horizontal="center" vertical="center"/>
    </xf>
    <xf numFmtId="164" fontId="129" fillId="0" borderId="147" xfId="10" applyNumberFormat="1" applyFont="1" applyBorder="1" applyAlignment="1">
      <alignment horizontal="center" vertical="center"/>
    </xf>
    <xf numFmtId="2" fontId="129" fillId="0" borderId="147" xfId="10" applyNumberFormat="1" applyFont="1" applyBorder="1" applyAlignment="1">
      <alignment horizontal="center" vertical="center"/>
    </xf>
    <xf numFmtId="14" fontId="129" fillId="0" borderId="147" xfId="10" applyNumberFormat="1" applyFont="1" applyBorder="1" applyAlignment="1">
      <alignment horizontal="center" vertical="center"/>
    </xf>
    <xf numFmtId="1" fontId="129" fillId="0" borderId="147" xfId="10" applyNumberFormat="1" applyFont="1" applyBorder="1" applyAlignment="1">
      <alignment horizontal="center" vertical="center"/>
    </xf>
    <xf numFmtId="0" fontId="129" fillId="0" borderId="148" xfId="10" applyFont="1" applyBorder="1" applyAlignment="1">
      <alignment horizontal="center" vertical="center"/>
    </xf>
    <xf numFmtId="0" fontId="129" fillId="0" borderId="149" xfId="10" applyFont="1" applyBorder="1" applyAlignment="1">
      <alignment horizontal="center" vertical="center"/>
    </xf>
    <xf numFmtId="0" fontId="129" fillId="0" borderId="150" xfId="10" applyFont="1" applyBorder="1" applyAlignment="1">
      <alignment horizontal="center" vertical="center"/>
    </xf>
    <xf numFmtId="164" fontId="129" fillId="0" borderId="150" xfId="10" applyNumberFormat="1" applyFont="1" applyBorder="1" applyAlignment="1">
      <alignment horizontal="center" vertical="center"/>
    </xf>
    <xf numFmtId="2" fontId="129" fillId="0" borderId="150" xfId="10" applyNumberFormat="1" applyFont="1" applyBorder="1" applyAlignment="1">
      <alignment horizontal="center" vertical="center"/>
    </xf>
    <xf numFmtId="14" fontId="129" fillId="0" borderId="150" xfId="10" applyNumberFormat="1" applyFont="1" applyBorder="1" applyAlignment="1">
      <alignment horizontal="center" vertical="center"/>
    </xf>
    <xf numFmtId="1" fontId="129" fillId="0" borderId="150" xfId="10" applyNumberFormat="1" applyFont="1" applyBorder="1" applyAlignment="1">
      <alignment horizontal="center" vertical="center"/>
    </xf>
    <xf numFmtId="0" fontId="129" fillId="0" borderId="151" xfId="10" applyFont="1" applyBorder="1" applyAlignment="1">
      <alignment horizontal="center" vertical="center"/>
    </xf>
    <xf numFmtId="0" fontId="129" fillId="0" borderId="152" xfId="10" applyFont="1" applyBorder="1" applyAlignment="1">
      <alignment horizontal="center" vertical="center"/>
    </xf>
    <xf numFmtId="0" fontId="129" fillId="0" borderId="153" xfId="10" applyFont="1" applyBorder="1" applyAlignment="1">
      <alignment horizontal="center" vertical="center"/>
    </xf>
    <xf numFmtId="164" fontId="129" fillId="0" borderId="153" xfId="10" applyNumberFormat="1" applyFont="1" applyBorder="1" applyAlignment="1">
      <alignment horizontal="center" vertical="center"/>
    </xf>
    <xf numFmtId="2" fontId="129" fillId="0" borderId="153" xfId="10" applyNumberFormat="1" applyFont="1" applyBorder="1" applyAlignment="1">
      <alignment horizontal="center" vertical="center"/>
    </xf>
    <xf numFmtId="14" fontId="129" fillId="0" borderId="153" xfId="10" applyNumberFormat="1" applyFont="1" applyBorder="1" applyAlignment="1">
      <alignment horizontal="center" vertical="center"/>
    </xf>
    <xf numFmtId="1" fontId="129" fillId="0" borderId="153" xfId="10" applyNumberFormat="1" applyFont="1" applyBorder="1" applyAlignment="1">
      <alignment horizontal="center" vertical="center"/>
    </xf>
    <xf numFmtId="0" fontId="129" fillId="0" borderId="154" xfId="10" applyFont="1" applyBorder="1" applyAlignment="1">
      <alignment horizontal="center" vertical="center"/>
    </xf>
    <xf numFmtId="0" fontId="129" fillId="0" borderId="121" xfId="10" applyFont="1" applyBorder="1" applyAlignment="1">
      <alignment horizontal="left" vertical="center"/>
    </xf>
    <xf numFmtId="49" fontId="14" fillId="11" borderId="0" xfId="10" applyNumberFormat="1" applyFont="1" applyFill="1" applyAlignment="1">
      <alignment horizontal="center"/>
    </xf>
    <xf numFmtId="0" fontId="75" fillId="0" borderId="121" xfId="10" applyBorder="1" applyAlignment="1">
      <alignment horizontal="left" vertical="center"/>
    </xf>
    <xf numFmtId="49" fontId="142" fillId="0" borderId="0" xfId="10" applyNumberFormat="1" applyFont="1" applyAlignment="1">
      <alignment vertical="center"/>
    </xf>
    <xf numFmtId="49" fontId="14" fillId="0" borderId="0" xfId="10" applyNumberFormat="1" applyFont="1" applyAlignment="1">
      <alignment horizontal="center" vertical="center"/>
    </xf>
    <xf numFmtId="49" fontId="143" fillId="0" borderId="0" xfId="10" applyNumberFormat="1" applyFont="1" applyAlignment="1">
      <alignment horizontal="center" vertical="center"/>
    </xf>
    <xf numFmtId="49" fontId="144" fillId="0" borderId="0" xfId="10" applyNumberFormat="1" applyFont="1" applyAlignment="1">
      <alignment horizontal="center" vertical="center"/>
    </xf>
    <xf numFmtId="0" fontId="10" fillId="0" borderId="0" xfId="2" applyFont="1" applyAlignment="1">
      <alignment horizontal="center"/>
    </xf>
    <xf numFmtId="0" fontId="143" fillId="0" borderId="0" xfId="10" applyFont="1" applyAlignment="1">
      <alignment horizontal="center" vertical="center"/>
    </xf>
    <xf numFmtId="0" fontId="144" fillId="0" borderId="0" xfId="10" applyFont="1" applyAlignment="1">
      <alignment horizontal="center" vertical="center"/>
    </xf>
    <xf numFmtId="0" fontId="75" fillId="0" borderId="141" xfId="10" applyBorder="1" applyAlignment="1">
      <alignment horizontal="left" vertical="center"/>
    </xf>
    <xf numFmtId="0" fontId="144" fillId="0" borderId="0" xfId="2" applyFont="1" applyAlignment="1">
      <alignment horizontal="center" vertical="center"/>
    </xf>
    <xf numFmtId="0" fontId="15" fillId="0" borderId="0" xfId="10" applyFont="1" applyAlignment="1">
      <alignment vertical="center"/>
    </xf>
    <xf numFmtId="0" fontId="2" fillId="0" borderId="0" xfId="10" applyFont="1" applyAlignment="1">
      <alignment horizontal="left" vertical="top"/>
    </xf>
    <xf numFmtId="1" fontId="75" fillId="0" borderId="0" xfId="10" applyNumberFormat="1" applyAlignment="1">
      <alignment horizontal="left" vertical="top"/>
    </xf>
    <xf numFmtId="0" fontId="129" fillId="6" borderId="158" xfId="10" applyFont="1" applyFill="1" applyBorder="1" applyAlignment="1">
      <alignment horizontal="center" vertical="center"/>
    </xf>
    <xf numFmtId="164" fontId="129" fillId="6" borderId="159" xfId="10" applyNumberFormat="1" applyFont="1" applyFill="1" applyBorder="1" applyAlignment="1">
      <alignment horizontal="left" vertical="center"/>
    </xf>
    <xf numFmtId="0" fontId="129" fillId="6" borderId="160" xfId="10" applyFont="1" applyFill="1" applyBorder="1" applyAlignment="1">
      <alignment horizontal="left" vertical="center"/>
    </xf>
    <xf numFmtId="14" fontId="129" fillId="6" borderId="160" xfId="10" applyNumberFormat="1" applyFont="1" applyFill="1" applyBorder="1" applyAlignment="1">
      <alignment horizontal="left" vertical="center"/>
    </xf>
    <xf numFmtId="164" fontId="129" fillId="6" borderId="161" xfId="10" applyNumberFormat="1" applyFont="1" applyFill="1" applyBorder="1" applyAlignment="1">
      <alignment horizontal="left" vertical="center"/>
    </xf>
    <xf numFmtId="0" fontId="145" fillId="0" borderId="0" xfId="10" applyFont="1" applyAlignment="1">
      <alignment horizontal="center" vertical="center"/>
    </xf>
    <xf numFmtId="0" fontId="129" fillId="6" borderId="101" xfId="10" applyFont="1" applyFill="1" applyBorder="1" applyAlignment="1">
      <alignment horizontal="center" vertical="center"/>
    </xf>
    <xf numFmtId="164" fontId="129" fillId="6" borderId="102" xfId="10" applyNumberFormat="1" applyFont="1" applyFill="1" applyBorder="1" applyAlignment="1">
      <alignment horizontal="left" vertical="center"/>
    </xf>
    <xf numFmtId="0" fontId="129" fillId="6" borderId="102" xfId="10" applyFont="1" applyFill="1" applyBorder="1" applyAlignment="1">
      <alignment horizontal="left" vertical="center"/>
    </xf>
    <xf numFmtId="14" fontId="129" fillId="6" borderId="102" xfId="10" applyNumberFormat="1" applyFont="1" applyFill="1" applyBorder="1" applyAlignment="1">
      <alignment horizontal="left" vertical="center"/>
    </xf>
    <xf numFmtId="164" fontId="129" fillId="6" borderId="103" xfId="10" applyNumberFormat="1" applyFont="1" applyFill="1" applyBorder="1" applyAlignment="1">
      <alignment horizontal="left" vertical="center"/>
    </xf>
    <xf numFmtId="0" fontId="129" fillId="6" borderId="112" xfId="10" applyFont="1" applyFill="1" applyBorder="1" applyAlignment="1">
      <alignment horizontal="center" vertical="center"/>
    </xf>
    <xf numFmtId="164" fontId="129" fillId="6" borderId="113" xfId="10" applyNumberFormat="1" applyFont="1" applyFill="1" applyBorder="1" applyAlignment="1">
      <alignment horizontal="left" vertical="center"/>
    </xf>
    <xf numFmtId="0" fontId="129" fillId="6" borderId="113" xfId="10" applyFont="1" applyFill="1" applyBorder="1" applyAlignment="1">
      <alignment horizontal="left" vertical="center"/>
    </xf>
    <xf numFmtId="14" fontId="129" fillId="6" borderId="113" xfId="10" applyNumberFormat="1" applyFont="1" applyFill="1" applyBorder="1" applyAlignment="1">
      <alignment horizontal="left" vertical="center"/>
    </xf>
    <xf numFmtId="164" fontId="129" fillId="6" borderId="114" xfId="10" applyNumberFormat="1" applyFont="1" applyFill="1" applyBorder="1" applyAlignment="1">
      <alignment horizontal="left" vertical="center"/>
    </xf>
    <xf numFmtId="0" fontId="129" fillId="6" borderId="172" xfId="10" applyFont="1" applyFill="1" applyBorder="1" applyAlignment="1">
      <alignment horizontal="center" vertical="center"/>
    </xf>
    <xf numFmtId="164" fontId="129" fillId="6" borderId="173" xfId="10" applyNumberFormat="1" applyFont="1" applyFill="1" applyBorder="1" applyAlignment="1">
      <alignment horizontal="left" vertical="center"/>
    </xf>
    <xf numFmtId="0" fontId="129" fillId="6" borderId="170" xfId="10" applyFont="1" applyFill="1" applyBorder="1" applyAlignment="1">
      <alignment horizontal="left" vertical="center"/>
    </xf>
    <xf numFmtId="14" fontId="129" fillId="6" borderId="170" xfId="10" applyNumberFormat="1" applyFont="1" applyFill="1" applyBorder="1" applyAlignment="1">
      <alignment horizontal="left" vertical="center"/>
    </xf>
    <xf numFmtId="164" fontId="129" fillId="6" borderId="174" xfId="10" applyNumberFormat="1" applyFont="1" applyFill="1" applyBorder="1" applyAlignment="1">
      <alignment horizontal="left" vertical="center"/>
    </xf>
    <xf numFmtId="0" fontId="139" fillId="0" borderId="0" xfId="10" applyFont="1" applyBorder="1" applyAlignment="1">
      <alignment horizontal="center" vertical="center"/>
    </xf>
    <xf numFmtId="164" fontId="129" fillId="6" borderId="102" xfId="10" applyNumberFormat="1" applyFont="1" applyFill="1" applyBorder="1" applyAlignment="1">
      <alignment horizontal="center" vertical="center"/>
    </xf>
    <xf numFmtId="0" fontId="129" fillId="6" borderId="102" xfId="10" applyFont="1" applyFill="1" applyBorder="1" applyAlignment="1">
      <alignment horizontal="center" vertical="center"/>
    </xf>
    <xf numFmtId="14" fontId="129" fillId="6" borderId="102" xfId="10" applyNumberFormat="1" applyFont="1" applyFill="1" applyBorder="1" applyAlignment="1">
      <alignment horizontal="center" vertical="center"/>
    </xf>
    <xf numFmtId="164" fontId="129" fillId="6" borderId="103" xfId="10" applyNumberFormat="1" applyFont="1" applyFill="1" applyBorder="1" applyAlignment="1">
      <alignment horizontal="center" vertical="center"/>
    </xf>
    <xf numFmtId="164" fontId="129" fillId="6" borderId="113" xfId="10" applyNumberFormat="1" applyFont="1" applyFill="1" applyBorder="1" applyAlignment="1">
      <alignment horizontal="center" vertical="center"/>
    </xf>
    <xf numFmtId="0" fontId="129" fillId="6" borderId="113" xfId="10" applyFont="1" applyFill="1" applyBorder="1" applyAlignment="1">
      <alignment horizontal="center" vertical="center"/>
    </xf>
    <xf numFmtId="14" fontId="129" fillId="6" borderId="113" xfId="10" applyNumberFormat="1" applyFont="1" applyFill="1" applyBorder="1" applyAlignment="1">
      <alignment horizontal="center" vertical="center"/>
    </xf>
    <xf numFmtId="164" fontId="129" fillId="6" borderId="114" xfId="10" applyNumberFormat="1" applyFont="1" applyFill="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81" xfId="10" applyFont="1" applyBorder="1" applyAlignment="1">
      <alignment horizontal="center" vertical="center"/>
    </xf>
    <xf numFmtId="0" fontId="129" fillId="6" borderId="186" xfId="10" applyFont="1" applyFill="1" applyBorder="1" applyAlignment="1">
      <alignment horizontal="center" vertical="center"/>
    </xf>
    <xf numFmtId="0" fontId="129" fillId="0" borderId="187" xfId="10" applyFont="1" applyBorder="1" applyAlignment="1">
      <alignment horizontal="center" vertical="center"/>
    </xf>
    <xf numFmtId="0" fontId="129" fillId="0" borderId="188" xfId="10" applyFont="1" applyBorder="1" applyAlignment="1">
      <alignment horizontal="center" vertical="center"/>
    </xf>
    <xf numFmtId="172" fontId="129" fillId="6" borderId="189" xfId="10" applyNumberFormat="1" applyFont="1" applyFill="1" applyBorder="1" applyAlignment="1">
      <alignment horizontal="center" vertical="center"/>
    </xf>
    <xf numFmtId="0" fontId="129" fillId="0" borderId="189" xfId="10" applyFont="1" applyBorder="1" applyAlignment="1">
      <alignment horizontal="center" vertical="center"/>
    </xf>
    <xf numFmtId="1" fontId="129" fillId="0" borderId="189" xfId="10" applyNumberFormat="1" applyFont="1" applyBorder="1" applyAlignment="1">
      <alignment horizontal="center" vertical="center"/>
    </xf>
    <xf numFmtId="0" fontId="129" fillId="0" borderId="190" xfId="10" applyFont="1" applyBorder="1" applyAlignment="1">
      <alignment horizontal="center" vertical="center"/>
    </xf>
    <xf numFmtId="0" fontId="129" fillId="0" borderId="0" xfId="10" applyFont="1" applyBorder="1" applyAlignment="1">
      <alignment horizontal="center" vertical="center"/>
    </xf>
    <xf numFmtId="172" fontId="129" fillId="6" borderId="0" xfId="10" applyNumberFormat="1" applyFont="1" applyFill="1" applyBorder="1" applyAlignment="1">
      <alignment horizontal="center" vertical="center"/>
    </xf>
    <xf numFmtId="164" fontId="129" fillId="0" borderId="0" xfId="10" applyNumberFormat="1" applyFont="1" applyBorder="1" applyAlignment="1">
      <alignment horizontal="center" vertical="center"/>
    </xf>
    <xf numFmtId="14" fontId="129" fillId="0" borderId="0" xfId="10" applyNumberFormat="1" applyFont="1" applyBorder="1" applyAlignment="1">
      <alignment horizontal="center" vertical="center"/>
    </xf>
    <xf numFmtId="1" fontId="129" fillId="0" borderId="0" xfId="10" applyNumberFormat="1" applyFont="1" applyBorder="1" applyAlignment="1">
      <alignment horizontal="center" vertical="center"/>
    </xf>
    <xf numFmtId="0" fontId="129" fillId="0" borderId="0" xfId="10" applyFont="1" applyBorder="1" applyAlignment="1">
      <alignment horizontal="left" vertical="center"/>
    </xf>
    <xf numFmtId="168" fontId="7" fillId="0" borderId="1" xfId="11" applyFont="1" applyFill="1" applyBorder="1" applyAlignment="1">
      <alignment horizontal="center" vertical="center"/>
    </xf>
    <xf numFmtId="0" fontId="146" fillId="6" borderId="4" xfId="0" applyFont="1" applyFill="1" applyBorder="1" applyAlignment="1">
      <alignment horizontal="center" vertical="center"/>
    </xf>
    <xf numFmtId="173" fontId="5" fillId="6" borderId="27" xfId="0" applyNumberFormat="1" applyFont="1" applyFill="1" applyBorder="1" applyAlignment="1">
      <alignment horizontal="center" vertical="center" wrapText="1"/>
    </xf>
    <xf numFmtId="174" fontId="6" fillId="26" borderId="9" xfId="0" applyNumberFormat="1" applyFont="1" applyFill="1" applyBorder="1" applyAlignment="1">
      <alignment horizontal="center" vertical="center" wrapText="1"/>
    </xf>
    <xf numFmtId="0" fontId="6" fillId="26" borderId="5" xfId="0" applyNumberFormat="1" applyFont="1" applyFill="1" applyBorder="1" applyAlignment="1">
      <alignment horizontal="center" vertical="center" wrapText="1"/>
    </xf>
    <xf numFmtId="173" fontId="5" fillId="0" borderId="27" xfId="0" applyNumberFormat="1" applyFont="1" applyFill="1" applyBorder="1" applyAlignment="1">
      <alignment horizontal="center" vertical="center" wrapText="1"/>
    </xf>
    <xf numFmtId="0" fontId="6" fillId="26" borderId="4" xfId="0" applyNumberFormat="1" applyFont="1" applyFill="1" applyBorder="1" applyAlignment="1">
      <alignment horizontal="center" vertical="center" wrapText="1"/>
    </xf>
    <xf numFmtId="0" fontId="2" fillId="0" borderId="5" xfId="0" applyFont="1" applyFill="1" applyBorder="1" applyAlignment="1">
      <alignment horizontal="center" vertical="center"/>
    </xf>
    <xf numFmtId="0" fontId="2" fillId="0" borderId="7" xfId="0" applyFont="1" applyFill="1" applyBorder="1" applyAlignment="1">
      <alignment horizontal="center" vertical="center"/>
    </xf>
    <xf numFmtId="0" fontId="2" fillId="0" borderId="11" xfId="0" applyFont="1" applyFill="1" applyBorder="1" applyAlignment="1">
      <alignment horizontal="center" vertical="center"/>
    </xf>
    <xf numFmtId="0" fontId="11" fillId="0" borderId="12" xfId="0" applyFont="1" applyBorder="1" applyAlignment="1">
      <alignment horizontal="center" vertical="center"/>
    </xf>
    <xf numFmtId="14" fontId="8" fillId="0" borderId="22" xfId="0" applyNumberFormat="1" applyFont="1" applyFill="1" applyBorder="1" applyAlignment="1">
      <alignment horizontal="center"/>
    </xf>
    <xf numFmtId="0" fontId="10" fillId="0" borderId="23" xfId="0" applyFont="1" applyFill="1" applyBorder="1" applyAlignment="1">
      <alignment horizontal="center"/>
    </xf>
    <xf numFmtId="0" fontId="3" fillId="0" borderId="4" xfId="0" applyNumberFormat="1" applyFont="1" applyBorder="1" applyAlignment="1">
      <alignment horizontal="center" vertical="center" wrapText="1"/>
    </xf>
    <xf numFmtId="0" fontId="11" fillId="0" borderId="21" xfId="0" applyFont="1" applyBorder="1" applyAlignment="1">
      <alignment horizontal="center" vertical="center"/>
    </xf>
    <xf numFmtId="0" fontId="147" fillId="27" borderId="0" xfId="13" applyFont="1" applyFill="1" applyAlignment="1">
      <alignment horizontal="center" vertical="center"/>
    </xf>
    <xf numFmtId="0" fontId="22" fillId="0" borderId="52" xfId="0" applyFont="1" applyFill="1" applyBorder="1" applyAlignment="1">
      <alignment horizontal="center" vertical="center"/>
    </xf>
    <xf numFmtId="0" fontId="22" fillId="0" borderId="58" xfId="0" applyFont="1" applyFill="1" applyBorder="1" applyAlignment="1">
      <alignment horizontal="center" vertical="center"/>
    </xf>
    <xf numFmtId="0" fontId="22" fillId="0" borderId="53" xfId="0" applyFont="1" applyFill="1" applyBorder="1" applyAlignment="1">
      <alignment horizontal="center" vertical="center"/>
    </xf>
    <xf numFmtId="0" fontId="22" fillId="0" borderId="54" xfId="0" applyFont="1" applyFill="1" applyBorder="1" applyAlignment="1">
      <alignment horizontal="center" vertical="center"/>
    </xf>
    <xf numFmtId="0" fontId="148" fillId="6" borderId="55" xfId="0" applyFont="1" applyFill="1" applyBorder="1" applyAlignment="1">
      <alignment horizontal="center" vertical="center"/>
    </xf>
    <xf numFmtId="14" fontId="22" fillId="19" borderId="56" xfId="0" applyNumberFormat="1" applyFont="1" applyFill="1" applyBorder="1" applyAlignment="1">
      <alignment horizontal="center" vertical="center"/>
    </xf>
    <xf numFmtId="14" fontId="22" fillId="0" borderId="58" xfId="0" applyNumberFormat="1" applyFont="1" applyFill="1" applyBorder="1" applyAlignment="1">
      <alignment horizontal="center" vertical="center"/>
    </xf>
    <xf numFmtId="14" fontId="22" fillId="19" borderId="59" xfId="0" applyNumberFormat="1" applyFont="1" applyFill="1" applyBorder="1" applyAlignment="1">
      <alignment horizontal="center" vertical="center"/>
    </xf>
    <xf numFmtId="0" fontId="22" fillId="0" borderId="60" xfId="0" applyFont="1" applyFill="1" applyBorder="1" applyAlignment="1">
      <alignment horizontal="center" vertical="center"/>
    </xf>
    <xf numFmtId="0" fontId="3" fillId="0" borderId="61" xfId="0" applyFont="1" applyFill="1" applyBorder="1" applyAlignment="1">
      <alignment horizontal="left" vertical="center" wrapText="1" indent="2"/>
    </xf>
    <xf numFmtId="0" fontId="26" fillId="0" borderId="0" xfId="0" applyFont="1" applyAlignment="1">
      <alignment horizontal="center"/>
    </xf>
    <xf numFmtId="0" fontId="26" fillId="0" borderId="0" xfId="0" applyFont="1" applyAlignment="1">
      <alignment horizontal="left"/>
    </xf>
    <xf numFmtId="0" fontId="84" fillId="0" borderId="0" xfId="0" applyNumberFormat="1" applyFont="1" applyAlignment="1">
      <alignment horizontal="center"/>
    </xf>
    <xf numFmtId="14" fontId="26" fillId="0" borderId="0" xfId="0" applyNumberFormat="1" applyFont="1" applyAlignment="1">
      <alignment horizontal="left"/>
    </xf>
    <xf numFmtId="0" fontId="84" fillId="0" borderId="0" xfId="0" applyFont="1" applyAlignment="1">
      <alignment horizontal="center"/>
    </xf>
    <xf numFmtId="14" fontId="26" fillId="0" borderId="0" xfId="0" applyNumberFormat="1" applyFont="1" applyAlignment="1">
      <alignment horizontal="left" wrapText="1"/>
    </xf>
    <xf numFmtId="0" fontId="149" fillId="8" borderId="0" xfId="0" applyFont="1" applyFill="1" applyAlignment="1">
      <alignment horizontal="center" vertical="center"/>
    </xf>
    <xf numFmtId="49" fontId="72" fillId="18" borderId="34" xfId="0" applyNumberFormat="1" applyFont="1" applyFill="1" applyBorder="1" applyAlignment="1">
      <alignment horizontal="center" vertical="center" textRotation="90"/>
    </xf>
    <xf numFmtId="14" fontId="148" fillId="18" borderId="34" xfId="0" applyNumberFormat="1" applyFont="1" applyFill="1" applyBorder="1" applyAlignment="1">
      <alignment horizontal="center" vertical="center" wrapText="1"/>
    </xf>
    <xf numFmtId="165" fontId="30" fillId="18" borderId="41" xfId="0" applyNumberFormat="1" applyFont="1" applyFill="1" applyBorder="1" applyAlignment="1">
      <alignment horizontal="left" vertical="center" wrapText="1" indent="2"/>
    </xf>
    <xf numFmtId="0" fontId="3" fillId="0" borderId="191" xfId="0" applyFont="1" applyFill="1" applyBorder="1" applyAlignment="1">
      <alignment horizontal="center" vertical="center" shrinkToFit="1"/>
    </xf>
    <xf numFmtId="49" fontId="148" fillId="18" borderId="46" xfId="0" applyNumberFormat="1" applyFont="1" applyFill="1" applyBorder="1" applyAlignment="1">
      <alignment horizontal="center" vertical="center" textRotation="90" wrapText="1"/>
    </xf>
    <xf numFmtId="165" fontId="17" fillId="18" borderId="50" xfId="0" applyNumberFormat="1" applyFont="1" applyFill="1" applyBorder="1" applyAlignment="1">
      <alignment horizontal="left" vertical="center" wrapText="1" indent="2"/>
    </xf>
    <xf numFmtId="0" fontId="3" fillId="0" borderId="191" xfId="11" applyNumberFormat="1" applyFont="1" applyFill="1" applyBorder="1" applyAlignment="1">
      <alignment horizontal="center" vertical="center"/>
    </xf>
    <xf numFmtId="0" fontId="22" fillId="19" borderId="38" xfId="0" applyNumberFormat="1" applyFont="1" applyFill="1" applyBorder="1" applyAlignment="1">
      <alignment horizontal="center" vertical="center"/>
    </xf>
    <xf numFmtId="0" fontId="7" fillId="0" borderId="191" xfId="11" applyNumberFormat="1" applyFont="1" applyFill="1" applyBorder="1" applyAlignment="1">
      <alignment horizontal="center" vertical="center"/>
    </xf>
    <xf numFmtId="0" fontId="148" fillId="0" borderId="55" xfId="0" applyFont="1" applyFill="1" applyBorder="1" applyAlignment="1">
      <alignment horizontal="center" vertical="center"/>
    </xf>
    <xf numFmtId="0" fontId="22" fillId="0" borderId="0" xfId="0" applyFont="1" applyFill="1" applyAlignment="1">
      <alignment horizontal="left" vertical="top"/>
    </xf>
    <xf numFmtId="0" fontId="26" fillId="0" borderId="0" xfId="0" applyFont="1" applyAlignment="1">
      <alignment horizontal="left" vertical="center" wrapText="1" indent="2"/>
    </xf>
    <xf numFmtId="0" fontId="10" fillId="0" borderId="0" xfId="0" applyFont="1" applyFill="1" applyAlignment="1">
      <alignment horizontal="center" vertical="center"/>
    </xf>
    <xf numFmtId="14" fontId="10" fillId="0" borderId="0" xfId="0" applyNumberFormat="1" applyFont="1" applyAlignment="1">
      <alignment horizontal="left"/>
    </xf>
    <xf numFmtId="14" fontId="3" fillId="0" borderId="57" xfId="0" applyNumberFormat="1" applyFont="1" applyFill="1" applyBorder="1" applyAlignment="1">
      <alignment horizontal="center" vertical="center"/>
    </xf>
    <xf numFmtId="14" fontId="3" fillId="0" borderId="54" xfId="0" applyNumberFormat="1" applyFont="1" applyFill="1" applyBorder="1" applyAlignment="1">
      <alignment horizontal="center" vertical="center"/>
    </xf>
    <xf numFmtId="14" fontId="3" fillId="0" borderId="55" xfId="0" applyNumberFormat="1" applyFont="1" applyFill="1" applyBorder="1" applyAlignment="1">
      <alignment horizontal="center" vertical="center"/>
    </xf>
    <xf numFmtId="9" fontId="103" fillId="6" borderId="119" xfId="15" applyFont="1" applyFill="1" applyBorder="1" applyAlignment="1" applyProtection="1">
      <alignment horizontal="center" vertical="center"/>
    </xf>
    <xf numFmtId="0" fontId="26" fillId="0" borderId="0" xfId="13" applyFont="1" applyAlignment="1">
      <alignment horizontal="left" vertical="top"/>
    </xf>
    <xf numFmtId="14" fontId="26" fillId="0" borderId="0" xfId="13" applyNumberFormat="1" applyFont="1" applyAlignment="1">
      <alignment horizontal="left" vertical="top"/>
    </xf>
    <xf numFmtId="0" fontId="149" fillId="8" borderId="0" xfId="13" applyFont="1" applyFill="1" applyAlignment="1">
      <alignment horizontal="center" vertical="center"/>
    </xf>
    <xf numFmtId="0" fontId="26" fillId="0" borderId="0" xfId="13" applyFont="1" applyAlignment="1">
      <alignment horizontal="center" vertical="center" wrapText="1"/>
    </xf>
    <xf numFmtId="0" fontId="26" fillId="0" borderId="0" xfId="13" applyFont="1" applyAlignment="1">
      <alignment horizontal="center" vertical="center"/>
    </xf>
    <xf numFmtId="0" fontId="26" fillId="0" borderId="0" xfId="13" applyFont="1" applyAlignment="1">
      <alignment horizontal="left" vertical="top" wrapText="1"/>
    </xf>
    <xf numFmtId="0" fontId="22" fillId="19" borderId="38" xfId="13" applyNumberFormat="1" applyFont="1" applyFill="1" applyBorder="1" applyAlignment="1">
      <alignment horizontal="center" vertical="center"/>
    </xf>
    <xf numFmtId="0" fontId="22" fillId="0" borderId="52" xfId="13" applyFont="1" applyFill="1" applyBorder="1" applyAlignment="1">
      <alignment horizontal="center" vertical="center"/>
    </xf>
    <xf numFmtId="0" fontId="22" fillId="0" borderId="58" xfId="13" applyFont="1" applyFill="1" applyBorder="1" applyAlignment="1">
      <alignment horizontal="center" vertical="center"/>
    </xf>
    <xf numFmtId="0" fontId="22" fillId="0" borderId="53" xfId="13" applyFont="1" applyFill="1" applyBorder="1" applyAlignment="1">
      <alignment horizontal="center" vertical="center"/>
    </xf>
    <xf numFmtId="0" fontId="22" fillId="0" borderId="54" xfId="13" applyFont="1" applyFill="1" applyBorder="1" applyAlignment="1">
      <alignment horizontal="center" vertical="center"/>
    </xf>
    <xf numFmtId="14" fontId="22" fillId="19" borderId="56" xfId="13" applyNumberFormat="1" applyFont="1" applyFill="1" applyBorder="1" applyAlignment="1">
      <alignment horizontal="center" vertical="center"/>
    </xf>
    <xf numFmtId="14" fontId="22" fillId="0" borderId="57" xfId="13" applyNumberFormat="1" applyFont="1" applyFill="1" applyBorder="1" applyAlignment="1">
      <alignment horizontal="center" vertical="center"/>
    </xf>
    <xf numFmtId="14" fontId="22" fillId="0" borderId="58" xfId="13" applyNumberFormat="1" applyFont="1" applyFill="1" applyBorder="1" applyAlignment="1">
      <alignment horizontal="center" vertical="center"/>
    </xf>
    <xf numFmtId="0" fontId="148" fillId="0" borderId="55" xfId="13" applyFont="1" applyFill="1" applyBorder="1" applyAlignment="1">
      <alignment horizontal="center" vertical="center"/>
    </xf>
    <xf numFmtId="0" fontId="22" fillId="0" borderId="0" xfId="13" applyFont="1" applyFill="1" applyAlignment="1">
      <alignment horizontal="left" vertical="top"/>
    </xf>
    <xf numFmtId="0" fontId="148" fillId="0" borderId="0" xfId="13" applyFont="1" applyAlignment="1">
      <alignment horizontal="left" vertical="top"/>
    </xf>
    <xf numFmtId="0" fontId="26" fillId="0" borderId="0" xfId="13" applyFont="1" applyAlignment="1">
      <alignment horizontal="left" vertical="center" wrapText="1" indent="2"/>
    </xf>
    <xf numFmtId="0" fontId="10" fillId="0" borderId="0" xfId="13" applyFont="1" applyFill="1" applyAlignment="1">
      <alignment horizontal="center" vertical="center"/>
    </xf>
    <xf numFmtId="0" fontId="160" fillId="0" borderId="0" xfId="0" applyFont="1"/>
    <xf numFmtId="49" fontId="72" fillId="15" borderId="28" xfId="0" applyNumberFormat="1" applyFont="1" applyFill="1" applyBorder="1" applyAlignment="1">
      <alignment horizontal="center" vertical="center" textRotation="90" wrapText="1"/>
    </xf>
    <xf numFmtId="0" fontId="161" fillId="15" borderId="28" xfId="0" applyFont="1" applyFill="1" applyBorder="1" applyAlignment="1">
      <alignment horizontal="center" vertical="center" wrapText="1"/>
    </xf>
    <xf numFmtId="0" fontId="161" fillId="0" borderId="4" xfId="0" applyFont="1" applyBorder="1" applyAlignment="1">
      <alignment horizontal="center" vertical="center"/>
    </xf>
    <xf numFmtId="0" fontId="161" fillId="0" borderId="1" xfId="0" applyFont="1" applyBorder="1" applyAlignment="1">
      <alignment horizontal="center" vertical="center"/>
    </xf>
    <xf numFmtId="0" fontId="2" fillId="0" borderId="6"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8" xfId="0" applyFont="1" applyFill="1" applyBorder="1" applyAlignment="1">
      <alignment horizontal="center" vertical="center" wrapText="1"/>
    </xf>
    <xf numFmtId="0" fontId="2" fillId="0" borderId="192" xfId="0" applyFont="1" applyBorder="1" applyAlignment="1">
      <alignment horizontal="center" vertical="center"/>
    </xf>
    <xf numFmtId="0" fontId="2" fillId="0" borderId="193" xfId="0" applyFont="1" applyBorder="1" applyAlignment="1">
      <alignment horizontal="center" vertical="center"/>
    </xf>
    <xf numFmtId="0" fontId="3" fillId="0" borderId="5" xfId="0" applyFont="1" applyBorder="1" applyAlignment="1">
      <alignment horizontal="center" vertical="center" wrapText="1"/>
    </xf>
    <xf numFmtId="0" fontId="2" fillId="0" borderId="194" xfId="0" applyFont="1" applyBorder="1" applyAlignment="1">
      <alignment horizontal="center" vertical="center"/>
    </xf>
    <xf numFmtId="0" fontId="2" fillId="0" borderId="195" xfId="0" applyFont="1" applyBorder="1" applyAlignment="1">
      <alignment horizontal="center" vertical="center"/>
    </xf>
    <xf numFmtId="0" fontId="0" fillId="0" borderId="0" xfId="0" applyFont="1" applyAlignment="1">
      <alignment horizontal="center" vertical="center"/>
    </xf>
    <xf numFmtId="14" fontId="22" fillId="0" borderId="53" xfId="13" applyNumberFormat="1" applyFont="1" applyFill="1" applyBorder="1" applyAlignment="1">
      <alignment horizontal="center" vertical="center"/>
    </xf>
    <xf numFmtId="0" fontId="3" fillId="0" borderId="62" xfId="13" applyFont="1" applyFill="1" applyBorder="1" applyAlignment="1">
      <alignment horizontal="center" vertical="center" wrapText="1"/>
    </xf>
    <xf numFmtId="175" fontId="109" fillId="6" borderId="119" xfId="11" applyNumberFormat="1" applyFont="1" applyFill="1" applyBorder="1" applyAlignment="1" applyProtection="1">
      <alignment horizontal="center" vertical="center"/>
    </xf>
    <xf numFmtId="9" fontId="103" fillId="6" borderId="0" xfId="15" applyNumberFormat="1" applyFont="1" applyFill="1" applyBorder="1" applyAlignment="1" applyProtection="1">
      <alignment horizontal="center" vertical="center"/>
    </xf>
    <xf numFmtId="49" fontId="86" fillId="0" borderId="0" xfId="11" applyNumberFormat="1" applyFont="1" applyFill="1" applyBorder="1" applyAlignment="1">
      <alignment horizontal="center" vertical="center"/>
    </xf>
    <xf numFmtId="49" fontId="84" fillId="0" borderId="0" xfId="10" applyNumberFormat="1" applyFont="1" applyFill="1" applyBorder="1" applyAlignment="1" applyProtection="1">
      <alignment horizontal="center" vertical="center"/>
      <protection locked="0"/>
    </xf>
    <xf numFmtId="0" fontId="81" fillId="0" borderId="0" xfId="2" applyFont="1" applyFill="1" applyAlignment="1">
      <alignment horizontal="left" vertical="center"/>
    </xf>
    <xf numFmtId="49" fontId="45" fillId="0" borderId="0" xfId="2" applyNumberFormat="1" applyFont="1" applyFill="1" applyAlignment="1">
      <alignment horizontal="left" vertical="center"/>
    </xf>
    <xf numFmtId="49" fontId="162" fillId="0" borderId="0" xfId="2" applyNumberFormat="1" applyFont="1" applyFill="1" applyAlignment="1">
      <alignment horizontal="left" vertical="center"/>
    </xf>
    <xf numFmtId="0" fontId="163" fillId="0" borderId="0" xfId="2" applyFont="1" applyFill="1" applyAlignment="1">
      <alignment horizontal="left" vertical="center"/>
    </xf>
    <xf numFmtId="0" fontId="164" fillId="0" borderId="0" xfId="4" applyFont="1" applyFill="1" applyAlignment="1">
      <alignment horizontal="center" vertical="center"/>
    </xf>
    <xf numFmtId="0" fontId="62" fillId="0" borderId="102" xfId="4" applyFont="1" applyFill="1" applyBorder="1" applyAlignment="1">
      <alignment horizontal="center" vertical="center"/>
    </xf>
    <xf numFmtId="0" fontId="62" fillId="0" borderId="105" xfId="4" applyFont="1" applyFill="1" applyBorder="1" applyAlignment="1">
      <alignment horizontal="center" vertical="center"/>
    </xf>
    <xf numFmtId="0" fontId="64" fillId="0" borderId="102" xfId="4" applyFont="1" applyFill="1" applyBorder="1" applyAlignment="1">
      <alignment horizontal="center" vertical="center"/>
    </xf>
    <xf numFmtId="0" fontId="64" fillId="0" borderId="105" xfId="4" applyFont="1" applyFill="1" applyBorder="1" applyAlignment="1">
      <alignment horizontal="center" vertical="center"/>
    </xf>
    <xf numFmtId="0" fontId="1" fillId="6" borderId="0" xfId="14" applyFill="1" applyProtection="1"/>
    <xf numFmtId="0" fontId="96" fillId="6" borderId="0" xfId="14" applyFont="1" applyFill="1" applyProtection="1"/>
    <xf numFmtId="0" fontId="74" fillId="22" borderId="0" xfId="14" applyNumberFormat="1" applyFont="1" applyFill="1" applyAlignment="1" applyProtection="1">
      <alignment horizontal="center" vertical="center"/>
    </xf>
    <xf numFmtId="0" fontId="97" fillId="6" borderId="0" xfId="14" applyFont="1" applyFill="1" applyAlignment="1" applyProtection="1">
      <alignment horizontal="center" vertical="center"/>
    </xf>
    <xf numFmtId="0" fontId="1" fillId="6" borderId="0" xfId="14" applyFill="1" applyAlignment="1" applyProtection="1">
      <alignment horizontal="center" vertical="center"/>
    </xf>
    <xf numFmtId="0" fontId="98" fillId="6" borderId="0" xfId="14" applyFont="1" applyFill="1" applyProtection="1"/>
    <xf numFmtId="20" fontId="96" fillId="6" borderId="0" xfId="14" applyNumberFormat="1" applyFont="1" applyFill="1" applyAlignment="1" applyProtection="1">
      <alignment vertical="center"/>
    </xf>
    <xf numFmtId="14" fontId="100" fillId="6" borderId="0" xfId="14" applyNumberFormat="1" applyFont="1" applyFill="1" applyAlignment="1" applyProtection="1">
      <alignment horizontal="center" vertical="center"/>
    </xf>
    <xf numFmtId="0" fontId="1" fillId="0" borderId="0" xfId="14" applyProtection="1"/>
    <xf numFmtId="0" fontId="1" fillId="6" borderId="0" xfId="14" applyFill="1" applyAlignment="1" applyProtection="1">
      <alignment vertical="center"/>
    </xf>
    <xf numFmtId="0" fontId="102" fillId="6" borderId="0" xfId="14" applyFont="1" applyFill="1" applyAlignment="1" applyProtection="1">
      <alignment horizontal="center" vertical="center"/>
    </xf>
    <xf numFmtId="0" fontId="98" fillId="6" borderId="0" xfId="14" applyFont="1" applyFill="1" applyAlignment="1" applyProtection="1">
      <alignment horizontal="center" vertical="center"/>
    </xf>
    <xf numFmtId="166" fontId="154" fillId="0" borderId="0" xfId="14" applyNumberFormat="1" applyFont="1" applyProtection="1"/>
    <xf numFmtId="0" fontId="73" fillId="0" borderId="0" xfId="14" applyFont="1" applyAlignment="1" applyProtection="1">
      <alignment horizontal="center" vertical="center"/>
    </xf>
    <xf numFmtId="0" fontId="104" fillId="6" borderId="0" xfId="14" applyFont="1" applyFill="1" applyProtection="1"/>
    <xf numFmtId="0" fontId="103" fillId="19" borderId="119" xfId="14" applyFont="1" applyFill="1" applyBorder="1" applyAlignment="1" applyProtection="1">
      <alignment horizontal="center" vertical="center"/>
    </xf>
    <xf numFmtId="0" fontId="154" fillId="6" borderId="0" xfId="14" applyFont="1" applyFill="1" applyAlignment="1" applyProtection="1">
      <alignment horizontal="center" vertical="center"/>
    </xf>
    <xf numFmtId="0" fontId="154" fillId="6" borderId="0" xfId="14" applyFont="1" applyFill="1" applyAlignment="1" applyProtection="1">
      <alignment vertical="center"/>
    </xf>
    <xf numFmtId="0" fontId="154" fillId="6" borderId="0" xfId="14" applyFont="1" applyFill="1" applyProtection="1"/>
    <xf numFmtId="0" fontId="103" fillId="6" borderId="0" xfId="14" applyFont="1" applyFill="1" applyAlignment="1" applyProtection="1">
      <alignment vertical="center"/>
    </xf>
    <xf numFmtId="0" fontId="96" fillId="6" borderId="0" xfId="14" applyFont="1" applyFill="1" applyAlignment="1" applyProtection="1">
      <alignment horizontal="center" vertical="center"/>
    </xf>
    <xf numFmtId="0" fontId="107" fillId="6" borderId="0" xfId="14" applyFont="1" applyFill="1" applyProtection="1"/>
    <xf numFmtId="0" fontId="104" fillId="19" borderId="119" xfId="14" applyFont="1" applyFill="1" applyBorder="1" applyAlignment="1" applyProtection="1">
      <alignment horizontal="center" vertical="center" textRotation="90" wrapText="1"/>
    </xf>
    <xf numFmtId="0" fontId="101" fillId="19" borderId="119" xfId="14" applyFont="1" applyFill="1" applyBorder="1" applyAlignment="1" applyProtection="1">
      <alignment horizontal="center" vertical="center" textRotation="90" wrapText="1"/>
    </xf>
    <xf numFmtId="0" fontId="109" fillId="19" borderId="119" xfId="14" applyFont="1" applyFill="1" applyBorder="1" applyAlignment="1" applyProtection="1">
      <alignment horizontal="center" vertical="center" textRotation="90" wrapText="1"/>
    </xf>
    <xf numFmtId="0" fontId="109" fillId="6" borderId="0" xfId="14" applyFont="1" applyFill="1" applyAlignment="1" applyProtection="1">
      <alignment vertical="center" textRotation="90" wrapText="1"/>
    </xf>
    <xf numFmtId="0" fontId="155" fillId="6" borderId="119" xfId="14" applyFont="1" applyFill="1" applyBorder="1" applyAlignment="1" applyProtection="1">
      <alignment horizontal="center" vertical="center" textRotation="90" wrapText="1"/>
    </xf>
    <xf numFmtId="0" fontId="155" fillId="3" borderId="119" xfId="14" applyFont="1" applyFill="1" applyBorder="1" applyAlignment="1" applyProtection="1">
      <alignment horizontal="center" vertical="center" textRotation="90" wrapText="1"/>
    </xf>
    <xf numFmtId="1" fontId="156" fillId="8" borderId="119" xfId="14" applyNumberFormat="1" applyFont="1" applyFill="1" applyBorder="1" applyAlignment="1" applyProtection="1">
      <alignment horizontal="center" vertical="center" textRotation="90" wrapText="1"/>
    </xf>
    <xf numFmtId="0" fontId="157" fillId="6" borderId="0" xfId="14" applyFont="1" applyFill="1" applyProtection="1"/>
    <xf numFmtId="0" fontId="155" fillId="24" borderId="119" xfId="14" applyFont="1" applyFill="1" applyBorder="1" applyAlignment="1" applyProtection="1">
      <alignment horizontal="center" vertical="center" textRotation="90" wrapText="1"/>
    </xf>
    <xf numFmtId="0" fontId="155" fillId="4" borderId="119" xfId="14" applyFont="1" applyFill="1" applyBorder="1" applyAlignment="1" applyProtection="1">
      <alignment horizontal="center" vertical="center" textRotation="90" wrapText="1"/>
    </xf>
    <xf numFmtId="0" fontId="156" fillId="6" borderId="119" xfId="14" applyFont="1" applyFill="1" applyBorder="1" applyAlignment="1" applyProtection="1">
      <alignment horizontal="center" vertical="center" textRotation="90" wrapText="1"/>
    </xf>
    <xf numFmtId="0" fontId="159" fillId="10" borderId="119" xfId="14" applyFont="1" applyFill="1" applyBorder="1" applyAlignment="1" applyProtection="1">
      <alignment horizontal="center" vertical="center" textRotation="90" wrapText="1"/>
    </xf>
    <xf numFmtId="0" fontId="155" fillId="6" borderId="0" xfId="14" applyFont="1" applyFill="1" applyAlignment="1" applyProtection="1">
      <alignment vertical="center"/>
    </xf>
    <xf numFmtId="0" fontId="155" fillId="14" borderId="119" xfId="14" applyFont="1" applyFill="1" applyBorder="1" applyAlignment="1" applyProtection="1">
      <alignment horizontal="center" vertical="center" textRotation="90" wrapText="1"/>
    </xf>
    <xf numFmtId="0" fontId="155" fillId="6" borderId="0" xfId="14" applyFont="1" applyFill="1" applyProtection="1"/>
    <xf numFmtId="0" fontId="155" fillId="6" borderId="120" xfId="14" applyFont="1" applyFill="1" applyBorder="1" applyAlignment="1" applyProtection="1">
      <alignment horizontal="center" vertical="center" textRotation="90" wrapText="1"/>
    </xf>
    <xf numFmtId="0" fontId="96" fillId="0" borderId="0" xfId="14" applyFont="1" applyProtection="1"/>
    <xf numFmtId="0" fontId="98" fillId="0" borderId="0" xfId="14" applyFont="1" applyProtection="1"/>
    <xf numFmtId="0" fontId="1" fillId="0" borderId="0" xfId="14" applyAlignment="1" applyProtection="1">
      <alignment horizontal="center" vertical="center"/>
    </xf>
    <xf numFmtId="0" fontId="96" fillId="6" borderId="119" xfId="14" applyFont="1" applyFill="1" applyBorder="1" applyAlignment="1" applyProtection="1">
      <alignment horizontal="center" vertical="center"/>
    </xf>
    <xf numFmtId="0" fontId="96" fillId="19" borderId="119" xfId="14" applyFont="1" applyFill="1" applyBorder="1" applyAlignment="1" applyProtection="1">
      <alignment horizontal="center" vertical="center"/>
    </xf>
    <xf numFmtId="0" fontId="108" fillId="19" borderId="119" xfId="14" applyFont="1" applyFill="1" applyBorder="1" applyAlignment="1" applyProtection="1">
      <alignment horizontal="center" vertical="center" wrapText="1"/>
    </xf>
    <xf numFmtId="0" fontId="109" fillId="19" borderId="119" xfId="14" applyFont="1" applyFill="1" applyBorder="1" applyAlignment="1" applyProtection="1">
      <alignment horizontal="center" vertical="center"/>
    </xf>
    <xf numFmtId="166" fontId="109" fillId="6" borderId="0" xfId="14" applyNumberFormat="1" applyFont="1" applyFill="1" applyAlignment="1" applyProtection="1">
      <alignment vertical="center" textRotation="90" wrapText="1"/>
    </xf>
    <xf numFmtId="1" fontId="103" fillId="6" borderId="119" xfId="14" applyNumberFormat="1" applyFont="1" applyFill="1" applyBorder="1" applyAlignment="1" applyProtection="1">
      <alignment horizontal="center" vertical="center"/>
    </xf>
    <xf numFmtId="1" fontId="103" fillId="3" borderId="119" xfId="14" applyNumberFormat="1" applyFont="1" applyFill="1" applyBorder="1" applyAlignment="1" applyProtection="1">
      <alignment horizontal="center" vertical="center"/>
    </xf>
    <xf numFmtId="1" fontId="110" fillId="8" borderId="119" xfId="14" applyNumberFormat="1" applyFont="1" applyFill="1" applyBorder="1" applyAlignment="1" applyProtection="1">
      <alignment horizontal="center" vertical="center"/>
    </xf>
    <xf numFmtId="0" fontId="103" fillId="6" borderId="0" xfId="14" applyFont="1" applyFill="1" applyProtection="1"/>
    <xf numFmtId="0" fontId="103" fillId="7" borderId="119" xfId="14" applyFont="1" applyFill="1" applyBorder="1" applyAlignment="1" applyProtection="1">
      <alignment horizontal="center" vertical="center"/>
    </xf>
    <xf numFmtId="0" fontId="103" fillId="4" borderId="119" xfId="14" applyFont="1" applyFill="1" applyBorder="1" applyAlignment="1" applyProtection="1">
      <alignment horizontal="center" vertical="center"/>
    </xf>
    <xf numFmtId="0" fontId="99" fillId="6" borderId="119" xfId="14" applyFont="1" applyFill="1" applyBorder="1" applyAlignment="1" applyProtection="1">
      <alignment horizontal="center" vertical="center"/>
    </xf>
    <xf numFmtId="1" fontId="103" fillId="14" borderId="119" xfId="14" applyNumberFormat="1" applyFont="1" applyFill="1" applyBorder="1" applyAlignment="1" applyProtection="1">
      <alignment horizontal="center" vertical="center"/>
    </xf>
    <xf numFmtId="1" fontId="103" fillId="7" borderId="119" xfId="14" applyNumberFormat="1" applyFont="1" applyFill="1" applyBorder="1" applyAlignment="1" applyProtection="1">
      <alignment horizontal="center" vertical="center"/>
    </xf>
    <xf numFmtId="1" fontId="110" fillId="3" borderId="119" xfId="14" applyNumberFormat="1" applyFont="1" applyFill="1" applyBorder="1" applyAlignment="1" applyProtection="1">
      <alignment horizontal="center" vertical="center"/>
    </xf>
    <xf numFmtId="0" fontId="99" fillId="6" borderId="0" xfId="14" applyFont="1" applyFill="1" applyAlignment="1" applyProtection="1">
      <alignment vertical="center"/>
    </xf>
    <xf numFmtId="169" fontId="107" fillId="6" borderId="0" xfId="14" applyNumberFormat="1" applyFont="1" applyFill="1" applyAlignment="1" applyProtection="1">
      <alignment horizontal="left" vertical="center"/>
    </xf>
    <xf numFmtId="0" fontId="96" fillId="6" borderId="121" xfId="14" applyFont="1" applyFill="1" applyBorder="1" applyAlignment="1" applyProtection="1">
      <alignment horizontal="center" vertical="center"/>
    </xf>
    <xf numFmtId="1" fontId="111" fillId="6" borderId="0" xfId="14" applyNumberFormat="1" applyFont="1" applyFill="1" applyAlignment="1" applyProtection="1">
      <alignment horizontal="center" vertical="center"/>
    </xf>
    <xf numFmtId="1" fontId="112" fillId="6" borderId="0" xfId="14" applyNumberFormat="1" applyFont="1" applyFill="1" applyAlignment="1" applyProtection="1">
      <alignment horizontal="left" vertical="center" indent="1"/>
    </xf>
    <xf numFmtId="171" fontId="96" fillId="6" borderId="0" xfId="14" applyNumberFormat="1" applyFont="1" applyFill="1" applyAlignment="1" applyProtection="1">
      <alignment horizontal="center" vertical="center"/>
    </xf>
    <xf numFmtId="0" fontId="109" fillId="6" borderId="0" xfId="14" applyFont="1" applyFill="1" applyProtection="1"/>
    <xf numFmtId="176" fontId="98" fillId="6" borderId="0" xfId="14" applyNumberFormat="1" applyFont="1" applyFill="1" applyProtection="1"/>
    <xf numFmtId="9" fontId="98" fillId="6" borderId="0" xfId="14" applyNumberFormat="1" applyFont="1" applyFill="1" applyProtection="1"/>
    <xf numFmtId="177" fontId="154" fillId="6" borderId="0" xfId="14" applyNumberFormat="1" applyFont="1" applyFill="1" applyProtection="1"/>
    <xf numFmtId="0" fontId="74" fillId="6" borderId="0" xfId="14" applyFont="1" applyFill="1" applyProtection="1"/>
    <xf numFmtId="171" fontId="98" fillId="6" borderId="0" xfId="14" applyNumberFormat="1" applyFont="1" applyFill="1" applyProtection="1"/>
    <xf numFmtId="0" fontId="113" fillId="6" borderId="0" xfId="14" applyFont="1" applyFill="1" applyAlignment="1" applyProtection="1">
      <alignment horizontal="center" vertical="center"/>
    </xf>
    <xf numFmtId="0" fontId="98" fillId="0" borderId="0" xfId="14" applyFont="1" applyAlignment="1" applyProtection="1">
      <alignment horizontal="center" vertical="center"/>
    </xf>
    <xf numFmtId="21" fontId="96" fillId="0" borderId="0" xfId="14" applyNumberFormat="1" applyFont="1" applyAlignment="1" applyProtection="1">
      <alignment horizontal="center" vertical="center"/>
    </xf>
    <xf numFmtId="0" fontId="100" fillId="0" borderId="0" xfId="14" applyFont="1" applyAlignment="1" applyProtection="1">
      <alignment horizontal="left" vertical="center"/>
    </xf>
    <xf numFmtId="0" fontId="28" fillId="0" borderId="0" xfId="0" applyFont="1" applyAlignment="1">
      <alignment horizontal="center" vertical="center"/>
    </xf>
    <xf numFmtId="0" fontId="6" fillId="26" borderId="9" xfId="0" applyNumberFormat="1" applyFont="1" applyFill="1" applyBorder="1" applyAlignment="1">
      <alignment horizontal="center" vertical="center" wrapText="1"/>
    </xf>
    <xf numFmtId="0" fontId="2" fillId="0" borderId="2" xfId="0" applyFont="1" applyFill="1" applyBorder="1" applyAlignment="1">
      <alignment horizontal="center" vertical="center"/>
    </xf>
    <xf numFmtId="0" fontId="2" fillId="28" borderId="196" xfId="0" applyFont="1" applyFill="1" applyBorder="1" applyAlignment="1">
      <alignment horizontal="center" vertical="center" wrapText="1"/>
    </xf>
    <xf numFmtId="14" fontId="2" fillId="0" borderId="22" xfId="0" applyNumberFormat="1" applyFont="1" applyFill="1" applyBorder="1" applyAlignment="1">
      <alignment horizontal="center"/>
    </xf>
    <xf numFmtId="0" fontId="2" fillId="0" borderId="197" xfId="0" applyFont="1" applyBorder="1" applyAlignment="1">
      <alignment horizontal="center" vertical="center"/>
    </xf>
    <xf numFmtId="0" fontId="3" fillId="0" borderId="4" xfId="0" applyFont="1" applyBorder="1" applyAlignment="1">
      <alignment horizontal="center" vertical="center" wrapText="1"/>
    </xf>
    <xf numFmtId="0" fontId="2" fillId="29" borderId="196" xfId="0" applyFont="1" applyFill="1" applyBorder="1" applyAlignment="1">
      <alignment horizontal="center" vertical="center" wrapText="1"/>
    </xf>
    <xf numFmtId="0" fontId="2" fillId="15" borderId="196" xfId="0" applyFont="1" applyFill="1" applyBorder="1" applyAlignment="1">
      <alignment horizontal="center" vertical="center" wrapText="1"/>
    </xf>
    <xf numFmtId="0" fontId="13" fillId="3" borderId="196" xfId="0" applyFont="1" applyFill="1" applyBorder="1" applyAlignment="1">
      <alignment horizontal="center" vertical="center" wrapText="1"/>
    </xf>
    <xf numFmtId="0" fontId="2" fillId="30" borderId="196" xfId="0" applyFont="1" applyFill="1" applyBorder="1" applyAlignment="1">
      <alignment horizontal="center" vertical="center" wrapText="1"/>
    </xf>
    <xf numFmtId="0" fontId="2" fillId="14" borderId="196" xfId="0" applyFont="1" applyFill="1" applyBorder="1" applyAlignment="1">
      <alignment horizontal="center" vertical="center" wrapText="1"/>
    </xf>
    <xf numFmtId="0" fontId="10" fillId="0" borderId="3" xfId="0" applyFont="1" applyBorder="1" applyAlignment="1">
      <alignment horizontal="left" vertical="center" wrapText="1" indent="1"/>
    </xf>
    <xf numFmtId="14" fontId="8" fillId="0" borderId="22" xfId="0" applyNumberFormat="1" applyFont="1" applyBorder="1" applyAlignment="1">
      <alignment horizontal="center"/>
    </xf>
    <xf numFmtId="0" fontId="2" fillId="0" borderId="1" xfId="0" applyFont="1" applyBorder="1" applyAlignment="1">
      <alignment horizontal="center"/>
    </xf>
    <xf numFmtId="0" fontId="8" fillId="8" borderId="196" xfId="0" applyFont="1" applyFill="1" applyBorder="1" applyAlignment="1">
      <alignment horizontal="center" vertical="center" wrapText="1"/>
    </xf>
    <xf numFmtId="1" fontId="98" fillId="0" borderId="0" xfId="14" applyNumberFormat="1" applyFont="1" applyAlignment="1" applyProtection="1">
      <alignment horizontal="center" vertical="center"/>
    </xf>
    <xf numFmtId="0" fontId="110" fillId="19" borderId="120" xfId="14" applyFont="1" applyFill="1" applyBorder="1" applyAlignment="1">
      <alignment horizontal="center" vertical="center" wrapText="1"/>
    </xf>
    <xf numFmtId="173" fontId="3" fillId="0" borderId="71" xfId="2" applyNumberFormat="1" applyFont="1" applyBorder="1" applyAlignment="1">
      <alignment horizontal="center" vertical="center" wrapText="1"/>
    </xf>
    <xf numFmtId="178" fontId="3" fillId="0" borderId="90" xfId="2" applyNumberFormat="1" applyFont="1" applyBorder="1" applyAlignment="1">
      <alignment horizontal="center" vertical="center" wrapText="1"/>
    </xf>
    <xf numFmtId="14" fontId="26" fillId="0" borderId="0" xfId="13" applyNumberFormat="1" applyFont="1" applyAlignment="1">
      <alignment horizontal="center" vertical="center" wrapText="1"/>
    </xf>
    <xf numFmtId="14" fontId="86" fillId="0" borderId="0" xfId="13" applyNumberFormat="1" applyFont="1" applyAlignment="1">
      <alignment horizontal="center" vertical="center" wrapText="1"/>
    </xf>
    <xf numFmtId="0" fontId="84" fillId="0" borderId="0" xfId="13" applyNumberFormat="1" applyFont="1" applyAlignment="1">
      <alignment horizontal="center" vertical="center"/>
    </xf>
    <xf numFmtId="0" fontId="84" fillId="0" borderId="0" xfId="13" applyFont="1" applyAlignment="1">
      <alignment horizontal="center" vertical="center"/>
    </xf>
    <xf numFmtId="0" fontId="148" fillId="0" borderId="0" xfId="13" applyFont="1" applyAlignment="1">
      <alignment horizontal="center" vertical="center"/>
    </xf>
    <xf numFmtId="14" fontId="26" fillId="0" borderId="0" xfId="13" applyNumberFormat="1" applyFont="1" applyAlignment="1">
      <alignment horizontal="center" vertical="center"/>
    </xf>
    <xf numFmtId="0" fontId="22" fillId="19" borderId="198" xfId="13" applyNumberFormat="1" applyFont="1" applyFill="1" applyBorder="1" applyAlignment="1">
      <alignment horizontal="center" vertical="center"/>
    </xf>
    <xf numFmtId="0" fontId="22" fillId="0" borderId="199" xfId="13" applyFont="1" applyFill="1" applyBorder="1" applyAlignment="1">
      <alignment horizontal="center" vertical="center"/>
    </xf>
    <xf numFmtId="0" fontId="22" fillId="0" borderId="200" xfId="13" applyFont="1" applyFill="1" applyBorder="1" applyAlignment="1">
      <alignment horizontal="center" vertical="center"/>
    </xf>
    <xf numFmtId="0" fontId="22" fillId="0" borderId="202" xfId="13" applyFont="1" applyFill="1" applyBorder="1" applyAlignment="1">
      <alignment horizontal="center" vertical="center"/>
    </xf>
    <xf numFmtId="0" fontId="148" fillId="0" borderId="203" xfId="13" applyFont="1" applyFill="1" applyBorder="1" applyAlignment="1">
      <alignment horizontal="center" vertical="center"/>
    </xf>
    <xf numFmtId="14" fontId="22" fillId="19" borderId="204" xfId="13" applyNumberFormat="1" applyFont="1" applyFill="1" applyBorder="1" applyAlignment="1">
      <alignment horizontal="center" vertical="center"/>
    </xf>
    <xf numFmtId="14" fontId="22" fillId="0" borderId="205" xfId="13" applyNumberFormat="1" applyFont="1" applyFill="1" applyBorder="1" applyAlignment="1">
      <alignment horizontal="center" vertical="center"/>
    </xf>
    <xf numFmtId="14" fontId="22" fillId="0" borderId="200" xfId="13" applyNumberFormat="1" applyFont="1" applyFill="1" applyBorder="1" applyAlignment="1">
      <alignment horizontal="center" vertical="center"/>
    </xf>
    <xf numFmtId="14" fontId="22" fillId="0" borderId="201" xfId="13" applyNumberFormat="1" applyFont="1" applyFill="1" applyBorder="1" applyAlignment="1">
      <alignment horizontal="center" vertical="center"/>
    </xf>
    <xf numFmtId="14" fontId="22" fillId="19" borderId="202" xfId="13" applyNumberFormat="1" applyFont="1" applyFill="1" applyBorder="1" applyAlignment="1">
      <alignment horizontal="center" vertical="center"/>
    </xf>
    <xf numFmtId="0" fontId="3" fillId="0" borderId="203" xfId="13" applyFont="1" applyFill="1" applyBorder="1" applyAlignment="1">
      <alignment horizontal="center" vertical="center" wrapText="1"/>
    </xf>
    <xf numFmtId="0" fontId="3" fillId="0" borderId="206" xfId="13" applyFont="1" applyFill="1" applyBorder="1" applyAlignment="1">
      <alignment horizontal="center" vertical="center" wrapText="1"/>
    </xf>
    <xf numFmtId="0" fontId="7" fillId="0" borderId="207" xfId="11" applyNumberFormat="1" applyFont="1" applyFill="1" applyBorder="1" applyAlignment="1">
      <alignment horizontal="center" vertical="center"/>
    </xf>
    <xf numFmtId="49" fontId="72" fillId="18" borderId="125" xfId="13" applyNumberFormat="1" applyFont="1" applyFill="1" applyBorder="1" applyAlignment="1">
      <alignment horizontal="center" vertical="center" textRotation="90"/>
    </xf>
    <xf numFmtId="49" fontId="30" fillId="18" borderId="125" xfId="13" applyNumberFormat="1" applyFont="1" applyFill="1" applyBorder="1" applyAlignment="1">
      <alignment horizontal="center" vertical="center" textRotation="90"/>
    </xf>
    <xf numFmtId="14" fontId="148" fillId="18" borderId="125" xfId="13" applyNumberFormat="1" applyFont="1" applyFill="1" applyBorder="1" applyAlignment="1">
      <alignment horizontal="center" vertical="center" wrapText="1"/>
    </xf>
    <xf numFmtId="49" fontId="30" fillId="19" borderId="125" xfId="13" applyNumberFormat="1" applyFont="1" applyFill="1" applyBorder="1" applyAlignment="1">
      <alignment horizontal="center" vertical="center" textRotation="90" wrapText="1"/>
    </xf>
    <xf numFmtId="0" fontId="30" fillId="18" borderId="125" xfId="13" applyFont="1" applyFill="1" applyBorder="1" applyAlignment="1">
      <alignment horizontal="center" vertical="center" shrinkToFit="1"/>
    </xf>
    <xf numFmtId="165" fontId="30" fillId="18" borderId="125" xfId="13" applyNumberFormat="1" applyFont="1" applyFill="1" applyBorder="1" applyAlignment="1">
      <alignment horizontal="left" vertical="center" wrapText="1" indent="2"/>
    </xf>
    <xf numFmtId="165" fontId="30" fillId="18" borderId="125" xfId="13" applyNumberFormat="1" applyFont="1" applyFill="1" applyBorder="1" applyAlignment="1">
      <alignment horizontal="center" wrapText="1"/>
    </xf>
    <xf numFmtId="0" fontId="3" fillId="0" borderId="125" xfId="13" applyFont="1" applyFill="1" applyBorder="1" applyAlignment="1">
      <alignment horizontal="center" vertical="center" shrinkToFit="1"/>
    </xf>
    <xf numFmtId="0" fontId="22" fillId="18" borderId="125" xfId="13" applyNumberFormat="1" applyFont="1" applyFill="1" applyBorder="1" applyAlignment="1">
      <alignment horizontal="center" vertical="center"/>
    </xf>
    <xf numFmtId="49" fontId="17" fillId="18" borderId="125" xfId="13" applyNumberFormat="1" applyFont="1" applyFill="1" applyBorder="1" applyAlignment="1">
      <alignment horizontal="center" vertical="center" textRotation="90" wrapText="1"/>
    </xf>
    <xf numFmtId="0" fontId="22" fillId="18" borderId="125" xfId="13" applyFont="1" applyFill="1" applyBorder="1" applyAlignment="1">
      <alignment horizontal="center" vertical="center"/>
    </xf>
    <xf numFmtId="49" fontId="148" fillId="18" borderId="125" xfId="13" applyNumberFormat="1" applyFont="1" applyFill="1" applyBorder="1" applyAlignment="1">
      <alignment horizontal="center" vertical="center" textRotation="90" wrapText="1"/>
    </xf>
    <xf numFmtId="14" fontId="22" fillId="19" borderId="125" xfId="13" applyNumberFormat="1" applyFont="1" applyFill="1" applyBorder="1" applyAlignment="1">
      <alignment horizontal="center" vertical="center" shrinkToFit="1"/>
    </xf>
    <xf numFmtId="14" fontId="17" fillId="18" borderId="125" xfId="13" applyNumberFormat="1" applyFont="1" applyFill="1" applyBorder="1" applyAlignment="1">
      <alignment horizontal="center" vertical="center" textRotation="90" wrapText="1"/>
    </xf>
    <xf numFmtId="14" fontId="22" fillId="18" borderId="125" xfId="13" applyNumberFormat="1" applyFont="1" applyFill="1" applyBorder="1" applyAlignment="1">
      <alignment horizontal="center" vertical="center" shrinkToFit="1"/>
    </xf>
    <xf numFmtId="49" fontId="22" fillId="18" borderId="125" xfId="13" applyNumberFormat="1" applyFont="1" applyFill="1" applyBorder="1" applyAlignment="1">
      <alignment horizontal="center" vertical="center" shrinkToFit="1"/>
    </xf>
    <xf numFmtId="165" fontId="17" fillId="18" borderId="125" xfId="13" applyNumberFormat="1" applyFont="1" applyFill="1" applyBorder="1" applyAlignment="1">
      <alignment horizontal="left" vertical="center" wrapText="1" indent="2"/>
    </xf>
    <xf numFmtId="165" fontId="17" fillId="18" borderId="125" xfId="13" applyNumberFormat="1" applyFont="1" applyFill="1" applyBorder="1" applyAlignment="1">
      <alignment horizontal="center" wrapText="1"/>
    </xf>
    <xf numFmtId="0" fontId="3" fillId="0" borderId="125" xfId="11" applyNumberFormat="1" applyFont="1" applyFill="1" applyBorder="1" applyAlignment="1">
      <alignment horizontal="center" vertical="center"/>
    </xf>
    <xf numFmtId="0" fontId="166" fillId="0" borderId="0" xfId="4" applyFont="1" applyFill="1" applyAlignment="1">
      <alignment horizontal="center" vertical="center"/>
    </xf>
    <xf numFmtId="0" fontId="10" fillId="0" borderId="3" xfId="0" applyFont="1" applyBorder="1" applyAlignment="1">
      <alignment horizontal="left" vertical="center" wrapText="1"/>
    </xf>
    <xf numFmtId="0" fontId="0" fillId="0" borderId="0" xfId="0" applyAlignment="1">
      <alignment horizontal="left"/>
    </xf>
    <xf numFmtId="0" fontId="0" fillId="0" borderId="0" xfId="0" applyFont="1" applyAlignment="1">
      <alignment horizontal="left" vertical="center"/>
    </xf>
    <xf numFmtId="0" fontId="20" fillId="16" borderId="28" xfId="0" applyFont="1" applyFill="1" applyBorder="1" applyAlignment="1">
      <alignment horizontal="left" vertical="center"/>
    </xf>
    <xf numFmtId="0" fontId="4" fillId="15" borderId="28" xfId="0" applyFont="1" applyFill="1" applyBorder="1" applyAlignment="1">
      <alignment horizontal="left" vertical="center" wrapText="1"/>
    </xf>
    <xf numFmtId="0" fontId="10" fillId="0" borderId="9" xfId="0" applyFont="1" applyBorder="1" applyAlignment="1">
      <alignment horizontal="left" vertical="center" wrapText="1"/>
    </xf>
    <xf numFmtId="0" fontId="2" fillId="0" borderId="4" xfId="0" applyFont="1" applyBorder="1" applyAlignment="1">
      <alignment horizontal="left" vertical="center"/>
    </xf>
    <xf numFmtId="14" fontId="10" fillId="0" borderId="3" xfId="0" applyNumberFormat="1" applyFont="1" applyFill="1" applyBorder="1" applyAlignment="1">
      <alignment horizontal="center" vertical="center"/>
    </xf>
    <xf numFmtId="0" fontId="10" fillId="0" borderId="3" xfId="0" applyFont="1" applyBorder="1" applyAlignment="1">
      <alignment horizontal="left" vertical="center" wrapText="1" indent="2"/>
    </xf>
    <xf numFmtId="0" fontId="84" fillId="0" borderId="53" xfId="13" applyFont="1" applyFill="1" applyBorder="1" applyAlignment="1">
      <alignment horizontal="center" vertical="center"/>
    </xf>
    <xf numFmtId="49" fontId="0" fillId="0" borderId="0" xfId="0" applyNumberFormat="1"/>
    <xf numFmtId="49" fontId="28" fillId="0" borderId="0" xfId="0" applyNumberFormat="1" applyFont="1" applyAlignment="1">
      <alignment horizontal="center" vertical="center"/>
    </xf>
    <xf numFmtId="49" fontId="14" fillId="0" borderId="1" xfId="0" applyNumberFormat="1" applyFont="1" applyFill="1" applyBorder="1" applyAlignment="1">
      <alignment horizontal="center" vertical="center"/>
    </xf>
    <xf numFmtId="0" fontId="45" fillId="0" borderId="0" xfId="13" applyFont="1" applyAlignment="1">
      <alignment horizontal="left" vertical="top"/>
    </xf>
    <xf numFmtId="0" fontId="45" fillId="0" borderId="0" xfId="13" applyFont="1" applyAlignment="1">
      <alignment horizontal="center" vertical="center"/>
    </xf>
    <xf numFmtId="49" fontId="45" fillId="18" borderId="125" xfId="13" applyNumberFormat="1" applyFont="1" applyFill="1" applyBorder="1" applyAlignment="1">
      <alignment horizontal="center" vertical="center" textRotation="90"/>
    </xf>
    <xf numFmtId="49" fontId="45" fillId="18" borderId="125" xfId="13" applyNumberFormat="1" applyFont="1" applyFill="1" applyBorder="1" applyAlignment="1">
      <alignment horizontal="center" vertical="center" textRotation="90" wrapText="1"/>
    </xf>
    <xf numFmtId="0" fontId="45" fillId="0" borderId="53" xfId="13" applyFont="1" applyFill="1" applyBorder="1" applyAlignment="1">
      <alignment horizontal="center" vertical="center"/>
    </xf>
    <xf numFmtId="0" fontId="81" fillId="0" borderId="201" xfId="13" applyFont="1" applyFill="1" applyBorder="1" applyAlignment="1">
      <alignment horizontal="center" vertical="center"/>
    </xf>
    <xf numFmtId="0" fontId="81" fillId="0" borderId="53" xfId="13" applyFont="1" applyFill="1" applyBorder="1" applyAlignment="1">
      <alignment horizontal="center" vertical="center"/>
    </xf>
    <xf numFmtId="0" fontId="28" fillId="0" borderId="209" xfId="4" applyFont="1" applyFill="1" applyBorder="1" applyAlignment="1">
      <alignment horizontal="center" vertical="center"/>
    </xf>
    <xf numFmtId="0" fontId="64" fillId="0" borderId="209" xfId="4" applyFont="1" applyFill="1" applyBorder="1" applyAlignment="1">
      <alignment horizontal="center" vertical="center"/>
    </xf>
    <xf numFmtId="0" fontId="62" fillId="0" borderId="209" xfId="4" applyFont="1" applyFill="1" applyBorder="1" applyAlignment="1">
      <alignment horizontal="center" vertical="center"/>
    </xf>
    <xf numFmtId="0" fontId="62" fillId="0" borderId="112" xfId="4" applyFont="1" applyFill="1" applyBorder="1" applyAlignment="1">
      <alignment horizontal="center" vertical="center"/>
    </xf>
    <xf numFmtId="0" fontId="28" fillId="0" borderId="113" xfId="4" applyFont="1" applyFill="1" applyBorder="1" applyAlignment="1">
      <alignment horizontal="center" vertical="center"/>
    </xf>
    <xf numFmtId="0" fontId="64" fillId="0" borderId="113" xfId="4" applyFont="1" applyFill="1" applyBorder="1" applyAlignment="1">
      <alignment horizontal="center" vertical="center"/>
    </xf>
    <xf numFmtId="0" fontId="62" fillId="0" borderId="113" xfId="4" applyFont="1" applyFill="1" applyBorder="1" applyAlignment="1">
      <alignment horizontal="center" vertical="center"/>
    </xf>
    <xf numFmtId="0" fontId="62" fillId="0" borderId="208" xfId="4" applyFont="1" applyFill="1" applyBorder="1" applyAlignment="1">
      <alignment horizontal="center" vertical="center"/>
    </xf>
    <xf numFmtId="0" fontId="62" fillId="8" borderId="101" xfId="4" applyFont="1" applyFill="1" applyBorder="1" applyAlignment="1">
      <alignment horizontal="center" vertical="center"/>
    </xf>
    <xf numFmtId="16" fontId="2" fillId="0" borderId="1" xfId="0" applyNumberFormat="1" applyFont="1" applyFill="1" applyBorder="1" applyAlignment="1">
      <alignment horizontal="center"/>
    </xf>
    <xf numFmtId="0" fontId="148" fillId="0" borderId="0" xfId="0" applyFont="1" applyAlignment="1">
      <alignment horizontal="center" vertical="center"/>
    </xf>
    <xf numFmtId="165" fontId="9" fillId="18" borderId="42" xfId="0" applyNumberFormat="1" applyFont="1" applyFill="1" applyBorder="1" applyAlignment="1">
      <alignment horizontal="center" vertical="center" wrapText="1"/>
    </xf>
    <xf numFmtId="165" fontId="9" fillId="18" borderId="51" xfId="0" applyNumberFormat="1" applyFont="1" applyFill="1" applyBorder="1" applyAlignment="1">
      <alignment horizontal="center" vertical="center" wrapText="1"/>
    </xf>
    <xf numFmtId="0" fontId="27" fillId="0" borderId="0" xfId="0" applyFont="1" applyAlignment="1">
      <alignment horizontal="center" vertical="center" wrapText="1"/>
    </xf>
    <xf numFmtId="0" fontId="0" fillId="0" borderId="0" xfId="0" applyBorder="1"/>
    <xf numFmtId="0" fontId="2" fillId="3" borderId="196" xfId="0" applyFont="1" applyFill="1" applyBorder="1" applyAlignment="1">
      <alignment horizontal="center" vertical="center" wrapText="1"/>
    </xf>
    <xf numFmtId="14" fontId="2" fillId="0" borderId="22" xfId="0" applyNumberFormat="1" applyFont="1" applyFill="1" applyBorder="1" applyAlignment="1"/>
    <xf numFmtId="0" fontId="2" fillId="8" borderId="28" xfId="0" applyFont="1" applyFill="1" applyBorder="1" applyAlignment="1">
      <alignment horizontal="center" vertical="center"/>
    </xf>
    <xf numFmtId="0" fontId="2" fillId="14" borderId="28" xfId="0" applyFont="1" applyFill="1" applyBorder="1" applyAlignment="1">
      <alignment horizontal="center" vertical="center"/>
    </xf>
    <xf numFmtId="14" fontId="28" fillId="0" borderId="0" xfId="0" applyNumberFormat="1" applyFont="1" applyAlignment="1">
      <alignment horizontal="center" vertical="center"/>
    </xf>
    <xf numFmtId="0" fontId="2" fillId="28" borderId="210" xfId="0" applyFont="1" applyFill="1" applyBorder="1" applyAlignment="1">
      <alignment horizontal="center" vertical="center" wrapText="1"/>
    </xf>
    <xf numFmtId="0" fontId="2" fillId="28" borderId="211" xfId="0" applyFont="1" applyFill="1" applyBorder="1" applyAlignment="1">
      <alignment horizontal="center" vertical="center" wrapText="1"/>
    </xf>
    <xf numFmtId="0" fontId="136" fillId="0" borderId="0" xfId="0" applyFont="1" applyAlignment="1">
      <alignment horizontal="center" vertical="center"/>
    </xf>
    <xf numFmtId="0" fontId="8" fillId="0" borderId="4" xfId="0" applyFont="1" applyFill="1" applyBorder="1" applyAlignment="1">
      <alignment horizontal="center" vertical="center"/>
    </xf>
    <xf numFmtId="0" fontId="8" fillId="0" borderId="1" xfId="0" applyFont="1" applyFill="1" applyBorder="1" applyAlignment="1">
      <alignment horizontal="center" vertical="center"/>
    </xf>
    <xf numFmtId="0" fontId="8" fillId="31" borderId="1" xfId="0" applyFont="1" applyFill="1" applyBorder="1" applyAlignment="1">
      <alignment horizontal="center" vertical="center"/>
    </xf>
    <xf numFmtId="0" fontId="136" fillId="0" borderId="0" xfId="0" applyFont="1"/>
    <xf numFmtId="49" fontId="8" fillId="15" borderId="28" xfId="0" applyNumberFormat="1" applyFont="1" applyFill="1" applyBorder="1" applyAlignment="1">
      <alignment horizontal="center" vertical="center" wrapText="1" shrinkToFit="1"/>
    </xf>
    <xf numFmtId="0" fontId="16" fillId="15" borderId="28" xfId="0" applyFont="1" applyFill="1" applyBorder="1" applyAlignment="1">
      <alignment horizontal="center" vertical="center"/>
    </xf>
    <xf numFmtId="49" fontId="8" fillId="15" borderId="28" xfId="0" applyNumberFormat="1" applyFont="1" applyFill="1" applyBorder="1" applyAlignment="1">
      <alignment horizontal="center" vertical="center" textRotation="90" wrapText="1"/>
    </xf>
    <xf numFmtId="49" fontId="8" fillId="13" borderId="5" xfId="0" applyNumberFormat="1" applyFont="1" applyFill="1" applyBorder="1" applyAlignment="1">
      <alignment horizontal="center" vertical="center" shrinkToFit="1"/>
    </xf>
    <xf numFmtId="0" fontId="3" fillId="0" borderId="61" xfId="0" applyFont="1" applyFill="1" applyBorder="1" applyAlignment="1">
      <alignment horizontal="left" vertical="center" indent="2"/>
    </xf>
    <xf numFmtId="0" fontId="84" fillId="3" borderId="0" xfId="0" applyNumberFormat="1" applyFont="1" applyFill="1" applyAlignment="1">
      <alignment horizontal="center" vertical="center" wrapText="1"/>
    </xf>
    <xf numFmtId="14" fontId="10" fillId="0" borderId="0" xfId="13" applyNumberFormat="1" applyFont="1" applyAlignment="1">
      <alignment horizontal="center" vertical="center"/>
    </xf>
    <xf numFmtId="0" fontId="3" fillId="18" borderId="125" xfId="13" applyFont="1" applyFill="1" applyBorder="1" applyAlignment="1">
      <alignment horizontal="center" vertical="center" wrapText="1"/>
    </xf>
    <xf numFmtId="14" fontId="3" fillId="0" borderId="205" xfId="13" applyNumberFormat="1" applyFont="1" applyFill="1" applyBorder="1" applyAlignment="1">
      <alignment horizontal="center" vertical="center"/>
    </xf>
    <xf numFmtId="14" fontId="3" fillId="0" borderId="57" xfId="13" applyNumberFormat="1" applyFont="1" applyFill="1" applyBorder="1" applyAlignment="1">
      <alignment horizontal="center" vertical="center"/>
    </xf>
    <xf numFmtId="14" fontId="10" fillId="0" borderId="0" xfId="13" applyNumberFormat="1" applyFont="1" applyAlignment="1">
      <alignment horizontal="left" vertical="top"/>
    </xf>
    <xf numFmtId="173" fontId="5" fillId="6" borderId="27" xfId="0" applyNumberFormat="1" applyFont="1" applyFill="1" applyBorder="1" applyAlignment="1">
      <alignment horizontal="center" vertical="center"/>
    </xf>
    <xf numFmtId="0" fontId="0" fillId="0" borderId="0" xfId="0" applyAlignment="1"/>
    <xf numFmtId="49" fontId="9" fillId="13" borderId="28" xfId="0" applyNumberFormat="1" applyFont="1" applyFill="1" applyBorder="1" applyAlignment="1">
      <alignment horizontal="center" vertical="center" textRotation="90"/>
    </xf>
    <xf numFmtId="49" fontId="24" fillId="15" borderId="28" xfId="0" applyNumberFormat="1" applyFont="1" applyFill="1" applyBorder="1" applyAlignment="1">
      <alignment horizontal="center" vertical="center"/>
    </xf>
    <xf numFmtId="14" fontId="0" fillId="0" borderId="0" xfId="0" applyNumberFormat="1"/>
    <xf numFmtId="0" fontId="2" fillId="20" borderId="90" xfId="13" applyFill="1" applyBorder="1" applyAlignment="1">
      <alignment horizontal="center" vertical="center" wrapText="1"/>
    </xf>
    <xf numFmtId="0" fontId="33" fillId="20" borderId="90" xfId="13" applyFont="1" applyFill="1" applyBorder="1" applyAlignment="1">
      <alignment horizontal="center" vertical="center" wrapText="1"/>
    </xf>
    <xf numFmtId="0" fontId="34" fillId="0" borderId="90" xfId="13" applyFont="1" applyFill="1" applyBorder="1" applyAlignment="1">
      <alignment horizontal="center" vertical="center" wrapText="1"/>
    </xf>
    <xf numFmtId="49" fontId="57" fillId="0" borderId="0" xfId="13" applyNumberFormat="1" applyFont="1" applyAlignment="1">
      <alignment horizontal="center" vertical="center"/>
    </xf>
    <xf numFmtId="14" fontId="2" fillId="0" borderId="9" xfId="0" applyNumberFormat="1" applyFont="1" applyFill="1" applyBorder="1" applyAlignment="1">
      <alignment horizontal="center" vertical="center" wrapText="1"/>
    </xf>
    <xf numFmtId="49" fontId="168" fillId="4" borderId="5" xfId="0" applyNumberFormat="1" applyFont="1" applyFill="1" applyBorder="1" applyAlignment="1">
      <alignment horizontal="center" vertical="center" shrinkToFit="1"/>
    </xf>
    <xf numFmtId="49" fontId="3" fillId="0" borderId="1" xfId="0" applyNumberFormat="1" applyFont="1" applyFill="1" applyBorder="1" applyAlignment="1">
      <alignment horizontal="center" vertical="center" wrapText="1"/>
    </xf>
    <xf numFmtId="0" fontId="10" fillId="0" borderId="20" xfId="0" applyFont="1" applyFill="1" applyBorder="1" applyAlignment="1">
      <alignment horizontal="center" vertical="center" wrapText="1"/>
    </xf>
    <xf numFmtId="0" fontId="0" fillId="31" borderId="0" xfId="0" applyFill="1"/>
    <xf numFmtId="0" fontId="146" fillId="31" borderId="4" xfId="0" applyFont="1" applyFill="1" applyBorder="1" applyAlignment="1">
      <alignment horizontal="center" vertical="center"/>
    </xf>
    <xf numFmtId="173" fontId="5" fillId="31" borderId="27" xfId="0" applyNumberFormat="1" applyFont="1" applyFill="1" applyBorder="1" applyAlignment="1">
      <alignment horizontal="center" vertical="center"/>
    </xf>
    <xf numFmtId="174" fontId="6" fillId="31" borderId="9" xfId="0" applyNumberFormat="1" applyFont="1" applyFill="1" applyBorder="1" applyAlignment="1">
      <alignment horizontal="center" vertical="center" wrapText="1"/>
    </xf>
    <xf numFmtId="0" fontId="6" fillId="31" borderId="5" xfId="0" applyNumberFormat="1" applyFont="1" applyFill="1" applyBorder="1" applyAlignment="1">
      <alignment horizontal="center" vertical="center" wrapText="1"/>
    </xf>
    <xf numFmtId="173" fontId="5" fillId="31" borderId="27" xfId="0" applyNumberFormat="1" applyFont="1" applyFill="1" applyBorder="1" applyAlignment="1">
      <alignment horizontal="center" vertical="center" wrapText="1"/>
    </xf>
    <xf numFmtId="0" fontId="6" fillId="31" borderId="4" xfId="0" applyNumberFormat="1" applyFont="1" applyFill="1" applyBorder="1" applyAlignment="1">
      <alignment horizontal="center" vertical="center" wrapText="1"/>
    </xf>
    <xf numFmtId="0" fontId="2" fillId="31" borderId="1" xfId="0" applyFont="1" applyFill="1" applyBorder="1" applyAlignment="1">
      <alignment horizontal="center" vertical="center"/>
    </xf>
    <xf numFmtId="0" fontId="161" fillId="31" borderId="1" xfId="0" applyFont="1" applyFill="1" applyBorder="1" applyAlignment="1">
      <alignment horizontal="center" vertical="center"/>
    </xf>
    <xf numFmtId="0" fontId="2" fillId="31" borderId="4" xfId="0" applyFont="1" applyFill="1" applyBorder="1" applyAlignment="1">
      <alignment horizontal="center" vertical="center"/>
    </xf>
    <xf numFmtId="0" fontId="2" fillId="31" borderId="5" xfId="0" applyFont="1" applyFill="1" applyBorder="1" applyAlignment="1">
      <alignment horizontal="center" vertical="center"/>
    </xf>
    <xf numFmtId="0" fontId="2" fillId="31" borderId="17" xfId="0" applyFont="1" applyFill="1" applyBorder="1" applyAlignment="1">
      <alignment horizontal="center" vertical="center" wrapText="1"/>
    </xf>
    <xf numFmtId="0" fontId="2" fillId="31" borderId="1" xfId="0" applyFont="1" applyFill="1" applyBorder="1" applyAlignment="1">
      <alignment horizontal="center" vertical="center" wrapText="1"/>
    </xf>
    <xf numFmtId="0" fontId="2" fillId="31" borderId="18" xfId="0" applyFont="1" applyFill="1" applyBorder="1" applyAlignment="1">
      <alignment horizontal="center" vertical="center" wrapText="1"/>
    </xf>
    <xf numFmtId="14" fontId="2" fillId="31" borderId="3" xfId="0" applyNumberFormat="1" applyFont="1" applyFill="1" applyBorder="1" applyAlignment="1">
      <alignment horizontal="center" vertical="center"/>
    </xf>
    <xf numFmtId="49" fontId="9" fillId="31" borderId="2" xfId="0" applyNumberFormat="1" applyFont="1" applyFill="1" applyBorder="1" applyAlignment="1">
      <alignment horizontal="center" vertical="center"/>
    </xf>
    <xf numFmtId="14" fontId="10" fillId="31" borderId="19" xfId="0" applyNumberFormat="1" applyFont="1" applyFill="1" applyBorder="1" applyAlignment="1">
      <alignment horizontal="center" vertical="center"/>
    </xf>
    <xf numFmtId="0" fontId="2" fillId="31" borderId="20" xfId="0" applyFont="1" applyFill="1" applyBorder="1" applyAlignment="1">
      <alignment horizontal="center" vertical="center"/>
    </xf>
    <xf numFmtId="0" fontId="11" fillId="31" borderId="21" xfId="0" applyFont="1" applyFill="1" applyBorder="1" applyAlignment="1">
      <alignment horizontal="center" vertical="center"/>
    </xf>
    <xf numFmtId="14" fontId="8" fillId="31" borderId="22" xfId="0" applyNumberFormat="1" applyFont="1" applyFill="1" applyBorder="1" applyAlignment="1">
      <alignment horizontal="center"/>
    </xf>
    <xf numFmtId="0" fontId="2" fillId="31" borderId="1" xfId="0" applyFont="1" applyFill="1" applyBorder="1" applyAlignment="1">
      <alignment horizontal="center"/>
    </xf>
    <xf numFmtId="0" fontId="10" fillId="31" borderId="23" xfId="0" applyFont="1" applyFill="1" applyBorder="1" applyAlignment="1">
      <alignment horizontal="center"/>
    </xf>
    <xf numFmtId="0" fontId="2" fillId="31" borderId="3" xfId="0" applyFont="1" applyFill="1" applyBorder="1" applyAlignment="1">
      <alignment horizontal="center" vertical="center"/>
    </xf>
    <xf numFmtId="0" fontId="2" fillId="31" borderId="2" xfId="0" applyFont="1" applyFill="1" applyBorder="1" applyAlignment="1">
      <alignment horizontal="center" vertical="center"/>
    </xf>
    <xf numFmtId="14" fontId="2" fillId="31" borderId="24" xfId="0" applyNumberFormat="1" applyFont="1" applyFill="1" applyBorder="1" applyAlignment="1">
      <alignment horizontal="center" vertical="center"/>
    </xf>
    <xf numFmtId="0" fontId="2" fillId="31" borderId="25" xfId="0" applyFont="1" applyFill="1" applyBorder="1" applyAlignment="1">
      <alignment horizontal="center" vertical="center"/>
    </xf>
    <xf numFmtId="0" fontId="2" fillId="31" borderId="24" xfId="0" applyFont="1" applyFill="1" applyBorder="1" applyAlignment="1">
      <alignment horizontal="center" vertical="center"/>
    </xf>
    <xf numFmtId="0" fontId="2" fillId="31" borderId="26" xfId="0" applyFont="1" applyFill="1" applyBorder="1" applyAlignment="1">
      <alignment horizontal="center" vertical="center"/>
    </xf>
    <xf numFmtId="0" fontId="2" fillId="31" borderId="16" xfId="0" applyFont="1" applyFill="1" applyBorder="1" applyAlignment="1">
      <alignment horizontal="center" vertical="center"/>
    </xf>
    <xf numFmtId="0" fontId="3" fillId="31" borderId="4" xfId="0" applyNumberFormat="1" applyFont="1" applyFill="1" applyBorder="1" applyAlignment="1">
      <alignment horizontal="center" vertical="center" wrapText="1"/>
    </xf>
    <xf numFmtId="0" fontId="10" fillId="31" borderId="15" xfId="0" applyFont="1" applyFill="1" applyBorder="1" applyAlignment="1">
      <alignment horizontal="center" vertical="center" wrapText="1"/>
    </xf>
    <xf numFmtId="0" fontId="10" fillId="31" borderId="3" xfId="0" applyFont="1" applyFill="1" applyBorder="1" applyAlignment="1">
      <alignment horizontal="left" vertical="center" wrapText="1"/>
    </xf>
    <xf numFmtId="14" fontId="10" fillId="31" borderId="4" xfId="0" applyNumberFormat="1" applyFont="1" applyFill="1" applyBorder="1" applyAlignment="1">
      <alignment horizontal="center" vertical="center" wrapText="1"/>
    </xf>
    <xf numFmtId="0" fontId="10" fillId="31" borderId="4" xfId="0" applyFont="1" applyFill="1" applyBorder="1" applyAlignment="1">
      <alignment horizontal="center" vertical="center" wrapText="1"/>
    </xf>
    <xf numFmtId="0" fontId="3" fillId="31" borderId="5" xfId="0" applyFont="1" applyFill="1" applyBorder="1" applyAlignment="1">
      <alignment horizontal="center" vertical="center" wrapText="1"/>
    </xf>
    <xf numFmtId="0" fontId="2" fillId="31" borderId="194" xfId="0" applyFont="1" applyFill="1" applyBorder="1" applyAlignment="1">
      <alignment horizontal="center" vertical="center"/>
    </xf>
    <xf numFmtId="0" fontId="2" fillId="31" borderId="195" xfId="0" applyFont="1" applyFill="1" applyBorder="1" applyAlignment="1">
      <alignment horizontal="center" vertical="center"/>
    </xf>
    <xf numFmtId="0" fontId="2" fillId="31" borderId="9" xfId="0" applyFont="1" applyFill="1" applyBorder="1" applyAlignment="1">
      <alignment horizontal="center" vertical="center"/>
    </xf>
    <xf numFmtId="0" fontId="2" fillId="31" borderId="4" xfId="0" applyFont="1" applyFill="1" applyBorder="1" applyAlignment="1">
      <alignment horizontal="center"/>
    </xf>
    <xf numFmtId="14" fontId="2" fillId="0" borderId="19" xfId="0" applyNumberFormat="1" applyFont="1" applyFill="1" applyBorder="1" applyAlignment="1">
      <alignment horizontal="center" vertical="center"/>
    </xf>
    <xf numFmtId="49" fontId="8" fillId="0" borderId="1" xfId="0" applyNumberFormat="1" applyFont="1" applyFill="1" applyBorder="1" applyAlignment="1">
      <alignment horizontal="center" vertical="center" wrapText="1"/>
    </xf>
    <xf numFmtId="0" fontId="2" fillId="0" borderId="20" xfId="0" applyFont="1" applyFill="1" applyBorder="1" applyAlignment="1">
      <alignment horizontal="center" vertical="center" wrapText="1"/>
    </xf>
    <xf numFmtId="49" fontId="8" fillId="0" borderId="4" xfId="0" applyNumberFormat="1" applyFont="1" applyFill="1" applyBorder="1" applyAlignment="1">
      <alignment horizontal="center" vertical="center" shrinkToFit="1"/>
    </xf>
    <xf numFmtId="0" fontId="5" fillId="0" borderId="214" xfId="0" applyNumberFormat="1" applyFont="1" applyFill="1" applyBorder="1" applyAlignment="1">
      <alignment horizontal="center" vertical="center" wrapText="1"/>
    </xf>
    <xf numFmtId="0" fontId="6" fillId="0" borderId="3" xfId="1" applyNumberFormat="1" applyFont="1" applyFill="1" applyBorder="1" applyAlignment="1">
      <alignment horizontal="center" vertical="center" wrapText="1"/>
    </xf>
    <xf numFmtId="0" fontId="6" fillId="0" borderId="2" xfId="0" applyNumberFormat="1" applyFont="1" applyFill="1" applyBorder="1" applyAlignment="1">
      <alignment horizontal="center" vertical="center" wrapText="1"/>
    </xf>
    <xf numFmtId="0" fontId="6" fillId="0" borderId="1" xfId="0" applyNumberFormat="1" applyFont="1" applyFill="1" applyBorder="1" applyAlignment="1">
      <alignment horizontal="center" vertical="center" wrapText="1"/>
    </xf>
    <xf numFmtId="49" fontId="170" fillId="4" borderId="5" xfId="0" applyNumberFormat="1" applyFont="1" applyFill="1" applyBorder="1" applyAlignment="1">
      <alignment horizontal="center" vertical="center" shrinkToFit="1"/>
    </xf>
    <xf numFmtId="173" fontId="5" fillId="8" borderId="27" xfId="0" applyNumberFormat="1" applyFont="1" applyFill="1" applyBorder="1" applyAlignment="1">
      <alignment horizontal="center" vertical="center" wrapText="1"/>
    </xf>
    <xf numFmtId="174" fontId="6" fillId="8" borderId="9" xfId="0" applyNumberFormat="1" applyFont="1" applyFill="1" applyBorder="1" applyAlignment="1">
      <alignment horizontal="center" vertical="center" wrapText="1"/>
    </xf>
    <xf numFmtId="0" fontId="6" fillId="8" borderId="4" xfId="0" applyNumberFormat="1" applyFont="1" applyFill="1" applyBorder="1" applyAlignment="1">
      <alignment horizontal="center" vertical="center" wrapText="1"/>
    </xf>
    <xf numFmtId="0" fontId="2" fillId="6" borderId="210" xfId="0" applyFont="1" applyFill="1" applyBorder="1" applyAlignment="1">
      <alignment horizontal="center" vertical="center" wrapText="1"/>
    </xf>
    <xf numFmtId="0" fontId="2" fillId="6" borderId="21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5" fillId="32" borderId="214" xfId="0" applyNumberFormat="1" applyFont="1" applyFill="1" applyBorder="1" applyAlignment="1">
      <alignment horizontal="center" vertical="center" wrapText="1"/>
    </xf>
    <xf numFmtId="0" fontId="6" fillId="32" borderId="3" xfId="1" applyNumberFormat="1" applyFont="1" applyFill="1" applyBorder="1" applyAlignment="1">
      <alignment horizontal="center" vertical="center" wrapText="1"/>
    </xf>
    <xf numFmtId="0" fontId="6" fillId="32" borderId="1" xfId="0" applyNumberFormat="1" applyFont="1" applyFill="1" applyBorder="1" applyAlignment="1">
      <alignment horizontal="center" vertical="center" wrapText="1"/>
    </xf>
    <xf numFmtId="0" fontId="161" fillId="0" borderId="4"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8" fillId="0" borderId="4" xfId="0" applyFont="1" applyFill="1" applyBorder="1" applyAlignment="1">
      <alignment horizontal="center" vertical="center" wrapText="1"/>
    </xf>
    <xf numFmtId="0" fontId="8" fillId="0" borderId="5" xfId="0" applyFont="1" applyFill="1" applyBorder="1" applyAlignment="1">
      <alignment horizontal="center" vertical="center" wrapText="1"/>
    </xf>
    <xf numFmtId="0" fontId="2" fillId="14" borderId="17" xfId="0" applyFont="1" applyFill="1" applyBorder="1" applyAlignment="1">
      <alignment horizontal="center" vertical="center" wrapText="1"/>
    </xf>
    <xf numFmtId="0" fontId="2" fillId="8" borderId="9" xfId="0" applyFont="1" applyFill="1" applyBorder="1" applyAlignment="1">
      <alignment horizontal="center" vertical="center"/>
    </xf>
    <xf numFmtId="0" fontId="0" fillId="10" borderId="0" xfId="0" applyFill="1"/>
    <xf numFmtId="0" fontId="10" fillId="0" borderId="3" xfId="0" quotePrefix="1" applyFont="1" applyBorder="1" applyAlignment="1">
      <alignment horizontal="left" vertical="center" wrapText="1"/>
    </xf>
    <xf numFmtId="0" fontId="8" fillId="6" borderId="1" xfId="0" applyFont="1" applyFill="1" applyBorder="1" applyAlignment="1">
      <alignment horizontal="center" vertical="center"/>
    </xf>
    <xf numFmtId="174" fontId="6" fillId="6" borderId="9" xfId="0" applyNumberFormat="1" applyFont="1" applyFill="1" applyBorder="1" applyAlignment="1">
      <alignment horizontal="center" vertical="center" wrapText="1"/>
    </xf>
    <xf numFmtId="0" fontId="6" fillId="6" borderId="5" xfId="0" applyNumberFormat="1" applyFont="1" applyFill="1" applyBorder="1" applyAlignment="1">
      <alignment horizontal="center" vertical="center" wrapText="1"/>
    </xf>
    <xf numFmtId="0" fontId="2" fillId="6" borderId="1" xfId="0" applyFont="1" applyFill="1" applyBorder="1" applyAlignment="1">
      <alignment horizontal="center" vertical="center"/>
    </xf>
    <xf numFmtId="0" fontId="161" fillId="6" borderId="1" xfId="0" applyFont="1" applyFill="1" applyBorder="1" applyAlignment="1">
      <alignment horizontal="center" vertical="center"/>
    </xf>
    <xf numFmtId="0" fontId="2" fillId="6" borderId="4" xfId="0" applyFont="1" applyFill="1" applyBorder="1" applyAlignment="1">
      <alignment horizontal="center" vertical="center"/>
    </xf>
    <xf numFmtId="14" fontId="2" fillId="6" borderId="3" xfId="0" applyNumberFormat="1" applyFont="1" applyFill="1" applyBorder="1" applyAlignment="1">
      <alignment horizontal="center" vertical="center"/>
    </xf>
    <xf numFmtId="49" fontId="9" fillId="6" borderId="2" xfId="0" applyNumberFormat="1" applyFont="1" applyFill="1" applyBorder="1" applyAlignment="1">
      <alignment horizontal="center" vertical="center"/>
    </xf>
    <xf numFmtId="14" fontId="10" fillId="6" borderId="19" xfId="0" applyNumberFormat="1" applyFont="1" applyFill="1" applyBorder="1" applyAlignment="1">
      <alignment horizontal="center" vertical="center"/>
    </xf>
    <xf numFmtId="0" fontId="2" fillId="6" borderId="20" xfId="0" applyFont="1" applyFill="1" applyBorder="1" applyAlignment="1">
      <alignment horizontal="center" vertical="center"/>
    </xf>
    <xf numFmtId="0" fontId="11" fillId="6" borderId="21" xfId="0" applyFont="1" applyFill="1" applyBorder="1" applyAlignment="1">
      <alignment horizontal="center" vertical="center"/>
    </xf>
    <xf numFmtId="14" fontId="8" fillId="6" borderId="22" xfId="0" applyNumberFormat="1" applyFont="1" applyFill="1" applyBorder="1" applyAlignment="1">
      <alignment horizontal="center"/>
    </xf>
    <xf numFmtId="0" fontId="2" fillId="6" borderId="1" xfId="0" applyFont="1" applyFill="1" applyBorder="1" applyAlignment="1">
      <alignment horizontal="center"/>
    </xf>
    <xf numFmtId="0" fontId="10" fillId="6" borderId="23" xfId="0" applyFont="1" applyFill="1" applyBorder="1" applyAlignment="1">
      <alignment horizontal="center"/>
    </xf>
    <xf numFmtId="0" fontId="2" fillId="6" borderId="3" xfId="0" applyFont="1" applyFill="1" applyBorder="1" applyAlignment="1">
      <alignment horizontal="center" vertical="center"/>
    </xf>
    <xf numFmtId="0" fontId="2" fillId="6" borderId="2" xfId="0" applyFont="1" applyFill="1" applyBorder="1" applyAlignment="1">
      <alignment horizontal="center" vertical="center"/>
    </xf>
    <xf numFmtId="14" fontId="2" fillId="6" borderId="24" xfId="0" applyNumberFormat="1" applyFont="1" applyFill="1" applyBorder="1" applyAlignment="1">
      <alignment horizontal="center" vertical="center"/>
    </xf>
    <xf numFmtId="0" fontId="2" fillId="6" borderId="25" xfId="0" applyFont="1" applyFill="1" applyBorder="1" applyAlignment="1">
      <alignment horizontal="center" vertical="center"/>
    </xf>
    <xf numFmtId="0" fontId="2" fillId="6" borderId="24" xfId="0" applyFont="1" applyFill="1" applyBorder="1" applyAlignment="1">
      <alignment horizontal="center" vertical="center"/>
    </xf>
    <xf numFmtId="0" fontId="2" fillId="6" borderId="26" xfId="0" applyFont="1" applyFill="1" applyBorder="1" applyAlignment="1">
      <alignment horizontal="center" vertical="center"/>
    </xf>
    <xf numFmtId="0" fontId="2" fillId="6" borderId="16" xfId="0" applyFont="1" applyFill="1" applyBorder="1" applyAlignment="1">
      <alignment horizontal="center" vertical="center"/>
    </xf>
    <xf numFmtId="0" fontId="3" fillId="6" borderId="4" xfId="0" applyNumberFormat="1" applyFont="1" applyFill="1" applyBorder="1" applyAlignment="1">
      <alignment horizontal="center" vertical="center" wrapText="1"/>
    </xf>
    <xf numFmtId="0" fontId="10" fillId="6" borderId="15" xfId="0" applyFont="1" applyFill="1" applyBorder="1" applyAlignment="1">
      <alignment horizontal="center" vertical="center" wrapText="1"/>
    </xf>
    <xf numFmtId="0" fontId="10" fillId="6" borderId="3" xfId="0" applyFont="1" applyFill="1" applyBorder="1" applyAlignment="1">
      <alignment horizontal="left" vertical="center" wrapText="1"/>
    </xf>
    <xf numFmtId="14" fontId="10" fillId="6" borderId="4" xfId="0" applyNumberFormat="1"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2" fillId="6" borderId="194" xfId="0" applyFont="1" applyFill="1" applyBorder="1" applyAlignment="1">
      <alignment horizontal="center" vertical="center"/>
    </xf>
    <xf numFmtId="0" fontId="2" fillId="6" borderId="195" xfId="0" applyFont="1" applyFill="1" applyBorder="1" applyAlignment="1">
      <alignment horizontal="center" vertical="center"/>
    </xf>
    <xf numFmtId="0" fontId="2" fillId="6" borderId="9" xfId="0" applyFont="1" applyFill="1" applyBorder="1" applyAlignment="1">
      <alignment horizontal="center" vertical="center"/>
    </xf>
    <xf numFmtId="0" fontId="2" fillId="6" borderId="4" xfId="0" applyFont="1" applyFill="1" applyBorder="1" applyAlignment="1">
      <alignment horizontal="center"/>
    </xf>
    <xf numFmtId="14" fontId="8" fillId="0" borderId="215" xfId="0" applyNumberFormat="1" applyFont="1" applyFill="1" applyBorder="1" applyAlignment="1">
      <alignment horizontal="center"/>
    </xf>
    <xf numFmtId="0" fontId="10" fillId="0" borderId="216" xfId="0" applyFont="1" applyFill="1" applyBorder="1" applyAlignment="1">
      <alignment horizontal="center"/>
    </xf>
    <xf numFmtId="0" fontId="2" fillId="0" borderId="217" xfId="0" applyFont="1" applyFill="1" applyBorder="1" applyAlignment="1">
      <alignment horizontal="center"/>
    </xf>
    <xf numFmtId="0" fontId="2" fillId="0" borderId="4" xfId="0" applyFont="1" applyFill="1" applyBorder="1" applyAlignment="1">
      <alignment horizontal="center"/>
    </xf>
    <xf numFmtId="49" fontId="8" fillId="0" borderId="1" xfId="0" applyNumberFormat="1" applyFont="1" applyFill="1" applyBorder="1" applyAlignment="1">
      <alignment horizontal="center" vertical="center" shrinkToFit="1"/>
    </xf>
    <xf numFmtId="0" fontId="171" fillId="0" borderId="1" xfId="0" applyFont="1" applyBorder="1" applyAlignment="1">
      <alignment horizontal="center" vertical="center"/>
    </xf>
    <xf numFmtId="49" fontId="22" fillId="0" borderId="4" xfId="0" applyNumberFormat="1" applyFont="1" applyFill="1" applyBorder="1" applyAlignment="1">
      <alignment horizontal="center" vertical="center" shrinkToFit="1"/>
    </xf>
    <xf numFmtId="0" fontId="0" fillId="0" borderId="1" xfId="0" applyBorder="1" applyAlignment="1">
      <alignment horizontal="center" vertical="center"/>
    </xf>
    <xf numFmtId="0" fontId="95" fillId="0" borderId="1" xfId="0" applyFont="1" applyBorder="1" applyAlignment="1">
      <alignment horizontal="center" vertical="center"/>
    </xf>
    <xf numFmtId="14" fontId="2" fillId="0" borderId="1" xfId="0" applyNumberFormat="1" applyFont="1" applyFill="1" applyBorder="1" applyAlignment="1">
      <alignment horizontal="center" vertical="center" wrapText="1"/>
    </xf>
    <xf numFmtId="0" fontId="77" fillId="0" borderId="3" xfId="0" applyFont="1" applyBorder="1" applyAlignment="1">
      <alignment horizontal="left" vertical="center" wrapText="1"/>
    </xf>
    <xf numFmtId="14" fontId="77" fillId="0" borderId="4" xfId="0" applyNumberFormat="1" applyFont="1" applyBorder="1" applyAlignment="1">
      <alignment horizontal="center" vertical="center" wrapText="1"/>
    </xf>
    <xf numFmtId="0" fontId="77" fillId="0" borderId="4" xfId="0" applyFont="1" applyBorder="1" applyAlignment="1">
      <alignment horizontal="center" vertical="center" wrapText="1"/>
    </xf>
    <xf numFmtId="0" fontId="171" fillId="0" borderId="4" xfId="0" applyFont="1" applyBorder="1" applyAlignment="1">
      <alignment horizontal="center"/>
    </xf>
    <xf numFmtId="0" fontId="171" fillId="0" borderId="1" xfId="0" applyFont="1" applyBorder="1" applyAlignment="1">
      <alignment horizontal="center"/>
    </xf>
    <xf numFmtId="0" fontId="95" fillId="0" borderId="194" xfId="0" applyFont="1" applyBorder="1" applyAlignment="1">
      <alignment horizontal="center" vertical="center"/>
    </xf>
    <xf numFmtId="0" fontId="10" fillId="0" borderId="9" xfId="0" applyFont="1" applyBorder="1" applyAlignment="1">
      <alignment horizontal="center" vertical="center"/>
    </xf>
    <xf numFmtId="0" fontId="38" fillId="0" borderId="84" xfId="2" applyFont="1" applyBorder="1" applyAlignment="1">
      <alignment horizontal="left" vertical="center" wrapText="1" indent="1"/>
    </xf>
    <xf numFmtId="0" fontId="38" fillId="0" borderId="76" xfId="2" applyFont="1" applyBorder="1" applyAlignment="1">
      <alignment horizontal="right" vertical="center" wrapText="1" indent="1"/>
    </xf>
    <xf numFmtId="0" fontId="3" fillId="0" borderId="76" xfId="2" applyFont="1" applyBorder="1" applyAlignment="1">
      <alignment horizontal="center" vertical="center" wrapText="1"/>
    </xf>
    <xf numFmtId="0" fontId="38" fillId="0" borderId="77" xfId="2" applyFont="1" applyBorder="1" applyAlignment="1">
      <alignment vertical="center" wrapText="1"/>
    </xf>
    <xf numFmtId="0" fontId="38" fillId="0" borderId="78" xfId="2" applyFont="1" applyBorder="1" applyAlignment="1">
      <alignment vertical="center" wrapText="1"/>
    </xf>
    <xf numFmtId="0" fontId="20" fillId="31" borderId="28" xfId="0" applyFont="1" applyFill="1" applyBorder="1" applyAlignment="1">
      <alignment horizontal="center" vertical="center"/>
    </xf>
    <xf numFmtId="0" fontId="20" fillId="30" borderId="28" xfId="0" applyFont="1" applyFill="1" applyBorder="1" applyAlignment="1">
      <alignment horizontal="center" vertical="center"/>
    </xf>
    <xf numFmtId="0" fontId="12" fillId="4" borderId="28" xfId="0" applyFont="1" applyFill="1" applyBorder="1" applyAlignment="1">
      <alignment horizontal="center" vertical="center"/>
    </xf>
    <xf numFmtId="0" fontId="12" fillId="4" borderId="28" xfId="0" applyNumberFormat="1" applyFont="1" applyFill="1" applyBorder="1" applyAlignment="1">
      <alignment horizontal="center" vertical="center"/>
    </xf>
    <xf numFmtId="0" fontId="12" fillId="8" borderId="28" xfId="0" applyFont="1" applyFill="1" applyBorder="1" applyAlignment="1">
      <alignment horizontal="center" vertical="center"/>
    </xf>
    <xf numFmtId="0" fontId="12" fillId="14" borderId="28" xfId="0" applyFont="1" applyFill="1" applyBorder="1" applyAlignment="1">
      <alignment horizontal="center" vertical="center"/>
    </xf>
    <xf numFmtId="0" fontId="17" fillId="15" borderId="30" xfId="0" applyFont="1" applyFill="1" applyBorder="1" applyAlignment="1">
      <alignment horizontal="center" vertical="center"/>
    </xf>
    <xf numFmtId="0" fontId="17" fillId="15" borderId="28" xfId="0" applyFont="1" applyFill="1" applyBorder="1" applyAlignment="1">
      <alignment horizontal="center" vertical="center"/>
    </xf>
    <xf numFmtId="0" fontId="17" fillId="15" borderId="31" xfId="0" applyFont="1" applyFill="1" applyBorder="1" applyAlignment="1">
      <alignment horizontal="center" vertical="center"/>
    </xf>
    <xf numFmtId="0" fontId="19" fillId="8" borderId="29" xfId="0" applyFont="1" applyFill="1" applyBorder="1" applyAlignment="1">
      <alignment horizontal="center" vertical="center"/>
    </xf>
    <xf numFmtId="0" fontId="19" fillId="8" borderId="33" xfId="0" applyFont="1" applyFill="1" applyBorder="1" applyAlignment="1">
      <alignment horizontal="center"/>
    </xf>
    <xf numFmtId="0" fontId="19" fillId="8" borderId="32" xfId="0" applyFont="1" applyFill="1" applyBorder="1" applyAlignment="1">
      <alignment horizontal="center"/>
    </xf>
    <xf numFmtId="0" fontId="20" fillId="4" borderId="29" xfId="0" applyFont="1" applyFill="1" applyBorder="1" applyAlignment="1">
      <alignment horizontal="center" vertical="center" shrinkToFit="1"/>
    </xf>
    <xf numFmtId="0" fontId="20" fillId="4" borderId="33" xfId="0" applyFont="1" applyFill="1" applyBorder="1" applyAlignment="1">
      <alignment horizontal="center" vertical="center" shrinkToFit="1"/>
    </xf>
    <xf numFmtId="0" fontId="20" fillId="4" borderId="32" xfId="0" applyFont="1" applyFill="1" applyBorder="1" applyAlignment="1">
      <alignment horizontal="center" vertical="center" shrinkToFit="1"/>
    </xf>
    <xf numFmtId="0" fontId="30" fillId="18" borderId="125" xfId="13" applyFont="1" applyFill="1" applyBorder="1" applyAlignment="1">
      <alignment horizontal="center" vertical="center" wrapText="1"/>
    </xf>
    <xf numFmtId="0" fontId="30" fillId="18" borderId="125" xfId="13" applyFont="1" applyFill="1" applyBorder="1" applyAlignment="1">
      <alignment horizontal="center" vertical="center" shrinkToFit="1"/>
    </xf>
    <xf numFmtId="0" fontId="3" fillId="0" borderId="76" xfId="2" applyFont="1" applyBorder="1" applyAlignment="1">
      <alignment horizontal="center" vertical="center" wrapText="1"/>
    </xf>
    <xf numFmtId="0" fontId="3" fillId="0" borderId="77" xfId="2" applyFont="1" applyBorder="1" applyAlignment="1">
      <alignment horizontal="center" vertical="center" wrapText="1"/>
    </xf>
    <xf numFmtId="0" fontId="3" fillId="0" borderId="84" xfId="2" applyFont="1" applyBorder="1" applyAlignment="1">
      <alignment horizontal="center" vertical="center" wrapText="1"/>
    </xf>
    <xf numFmtId="0" fontId="58" fillId="0" borderId="0" xfId="2" applyFont="1" applyFill="1" applyBorder="1" applyAlignment="1">
      <alignment horizontal="center" vertical="center"/>
    </xf>
    <xf numFmtId="0" fontId="55" fillId="0" borderId="0" xfId="2" applyFont="1" applyFill="1" applyBorder="1" applyAlignment="1">
      <alignment horizontal="center" vertical="center"/>
    </xf>
    <xf numFmtId="0" fontId="3" fillId="0" borderId="92" xfId="2" applyFont="1" applyBorder="1" applyAlignment="1">
      <alignment horizontal="left" vertical="center" wrapText="1" indent="2"/>
    </xf>
    <xf numFmtId="0" fontId="3" fillId="0" borderId="93" xfId="2" applyFont="1" applyBorder="1" applyAlignment="1">
      <alignment horizontal="left" vertical="center" wrapText="1" indent="2"/>
    </xf>
    <xf numFmtId="0" fontId="3" fillId="0" borderId="94" xfId="2" applyFont="1" applyBorder="1" applyAlignment="1">
      <alignment horizontal="left" vertical="center" wrapText="1" indent="2"/>
    </xf>
    <xf numFmtId="0" fontId="55" fillId="0" borderId="65" xfId="2" applyFont="1" applyFill="1" applyBorder="1" applyAlignment="1">
      <alignment horizontal="left" vertical="center" wrapText="1" indent="1"/>
    </xf>
    <xf numFmtId="0" fontId="58" fillId="0" borderId="0" xfId="2" applyFont="1" applyFill="1" applyBorder="1" applyAlignment="1">
      <alignment horizontal="left" vertical="center" indent="1"/>
    </xf>
    <xf numFmtId="0" fontId="44" fillId="21" borderId="76" xfId="2" applyFont="1" applyFill="1" applyBorder="1" applyAlignment="1">
      <alignment horizontal="center" vertical="center" wrapText="1"/>
    </xf>
    <xf numFmtId="0" fontId="44" fillId="21" borderId="84" xfId="2" applyFont="1" applyFill="1" applyBorder="1" applyAlignment="1">
      <alignment horizontal="center" vertical="center" wrapText="1"/>
    </xf>
    <xf numFmtId="0" fontId="6" fillId="21" borderId="63" xfId="2" applyFont="1" applyFill="1" applyBorder="1" applyAlignment="1">
      <alignment horizontal="center" vertical="center" wrapText="1"/>
    </xf>
    <xf numFmtId="0" fontId="6" fillId="21" borderId="89" xfId="2" applyFont="1" applyFill="1" applyBorder="1" applyAlignment="1">
      <alignment horizontal="center" vertical="center" wrapText="1"/>
    </xf>
    <xf numFmtId="0" fontId="44" fillId="21" borderId="63" xfId="2" applyFont="1" applyFill="1" applyBorder="1" applyAlignment="1">
      <alignment horizontal="center" vertical="center" wrapText="1"/>
    </xf>
    <xf numFmtId="0" fontId="44" fillId="21" borderId="89" xfId="2" applyFont="1" applyFill="1" applyBorder="1" applyAlignment="1">
      <alignment horizontal="center" vertical="center" wrapText="1"/>
    </xf>
    <xf numFmtId="0" fontId="6" fillId="21" borderId="76" xfId="2" applyFont="1" applyFill="1" applyBorder="1" applyAlignment="1">
      <alignment horizontal="center" vertical="center" wrapText="1"/>
    </xf>
    <xf numFmtId="0" fontId="6" fillId="21" borderId="77" xfId="2" applyFont="1" applyFill="1" applyBorder="1" applyAlignment="1">
      <alignment horizontal="center" vertical="center" wrapText="1"/>
    </xf>
    <xf numFmtId="0" fontId="44" fillId="21" borderId="77" xfId="2" applyFont="1" applyFill="1" applyBorder="1" applyAlignment="1">
      <alignment horizontal="center" vertical="center" wrapText="1"/>
    </xf>
    <xf numFmtId="0" fontId="38" fillId="0" borderId="83" xfId="2" applyFont="1" applyBorder="1" applyAlignment="1">
      <alignment horizontal="center" vertical="center" wrapText="1"/>
    </xf>
    <xf numFmtId="0" fontId="38" fillId="0" borderId="77" xfId="2" applyFont="1" applyBorder="1" applyAlignment="1">
      <alignment horizontal="center" vertical="center" wrapText="1"/>
    </xf>
    <xf numFmtId="0" fontId="38" fillId="0" borderId="78" xfId="2" applyFont="1" applyBorder="1" applyAlignment="1">
      <alignment horizontal="center" vertical="center" wrapText="1"/>
    </xf>
    <xf numFmtId="0" fontId="38" fillId="0" borderId="77" xfId="2" applyFont="1" applyBorder="1" applyAlignment="1">
      <alignment horizontal="left" vertical="center" wrapText="1" indent="1"/>
    </xf>
    <xf numFmtId="0" fontId="38" fillId="0" borderId="84" xfId="2" applyFont="1" applyBorder="1" applyAlignment="1">
      <alignment horizontal="left" vertical="center" wrapText="1" indent="1"/>
    </xf>
    <xf numFmtId="0" fontId="38" fillId="0" borderId="77" xfId="2" applyFont="1" applyBorder="1" applyAlignment="1">
      <alignment horizontal="right" vertical="center" wrapText="1" indent="1"/>
    </xf>
    <xf numFmtId="0" fontId="38" fillId="0" borderId="76" xfId="2" applyFont="1" applyBorder="1" applyAlignment="1">
      <alignment horizontal="right" vertical="center" wrapText="1" indent="1"/>
    </xf>
    <xf numFmtId="0" fontId="6" fillId="21" borderId="86" xfId="2" applyFont="1" applyFill="1" applyBorder="1" applyAlignment="1">
      <alignment horizontal="center" vertical="center" textRotation="90"/>
    </xf>
    <xf numFmtId="0" fontId="6" fillId="21" borderId="88" xfId="2" applyFont="1" applyFill="1" applyBorder="1" applyAlignment="1">
      <alignment horizontal="center" vertical="center" textRotation="90"/>
    </xf>
    <xf numFmtId="0" fontId="39" fillId="21" borderId="63" xfId="2" applyFont="1" applyFill="1" applyBorder="1" applyAlignment="1">
      <alignment horizontal="center" vertical="center"/>
    </xf>
    <xf numFmtId="0" fontId="6" fillId="21" borderId="89" xfId="2" applyFont="1" applyFill="1" applyBorder="1" applyAlignment="1">
      <alignment horizontal="center" vertical="center"/>
    </xf>
    <xf numFmtId="0" fontId="44" fillId="21" borderId="89" xfId="2" applyFont="1" applyFill="1" applyBorder="1" applyAlignment="1">
      <alignment horizontal="center" vertical="center"/>
    </xf>
    <xf numFmtId="0" fontId="20" fillId="21" borderId="95" xfId="2" applyFont="1" applyFill="1" applyBorder="1" applyAlignment="1">
      <alignment horizontal="center" vertical="center" wrapText="1"/>
    </xf>
    <xf numFmtId="0" fontId="20" fillId="21" borderId="82" xfId="2" applyFont="1" applyFill="1" applyBorder="1" applyAlignment="1">
      <alignment horizontal="center" vertical="center" wrapText="1"/>
    </xf>
    <xf numFmtId="0" fontId="44" fillId="21" borderId="87" xfId="2" applyFont="1" applyFill="1" applyBorder="1" applyAlignment="1">
      <alignment horizontal="center" vertical="center" wrapText="1"/>
    </xf>
    <xf numFmtId="0" fontId="44" fillId="21" borderId="91" xfId="2" applyFont="1" applyFill="1" applyBorder="1" applyAlignment="1">
      <alignment horizontal="center" vertical="center" wrapText="1"/>
    </xf>
    <xf numFmtId="0" fontId="38" fillId="0" borderId="83" xfId="2" applyFont="1" applyBorder="1" applyAlignment="1">
      <alignment horizontal="left" vertical="center" wrapText="1" indent="2"/>
    </xf>
    <xf numFmtId="0" fontId="38" fillId="0" borderId="77" xfId="2" applyFont="1" applyBorder="1" applyAlignment="1">
      <alignment horizontal="left" vertical="center" wrapText="1" indent="2"/>
    </xf>
    <xf numFmtId="0" fontId="38" fillId="0" borderId="76" xfId="2" applyFont="1" applyBorder="1" applyAlignment="1">
      <alignment horizontal="right" vertical="center" wrapText="1" indent="2"/>
    </xf>
    <xf numFmtId="0" fontId="38" fillId="0" borderId="77" xfId="2" applyFont="1" applyBorder="1" applyAlignment="1">
      <alignment horizontal="right" vertical="center" wrapText="1" indent="2"/>
    </xf>
    <xf numFmtId="14" fontId="38" fillId="0" borderId="77" xfId="2" applyNumberFormat="1" applyFont="1" applyBorder="1" applyAlignment="1">
      <alignment horizontal="left" vertical="center" wrapText="1" indent="2"/>
    </xf>
    <xf numFmtId="14" fontId="38" fillId="0" borderId="84" xfId="2" applyNumberFormat="1" applyFont="1" applyBorder="1" applyAlignment="1">
      <alignment horizontal="left" vertical="center" wrapText="1" indent="2"/>
    </xf>
    <xf numFmtId="0" fontId="38" fillId="0" borderId="78" xfId="2" applyFont="1" applyBorder="1" applyAlignment="1">
      <alignment horizontal="left" vertical="center" wrapText="1" indent="1"/>
    </xf>
    <xf numFmtId="0" fontId="38" fillId="0" borderId="77" xfId="2" applyFont="1" applyBorder="1" applyAlignment="1">
      <alignment horizontal="left" vertical="center" indent="2"/>
    </xf>
    <xf numFmtId="0" fontId="38" fillId="0" borderId="78" xfId="2" applyFont="1" applyBorder="1" applyAlignment="1">
      <alignment horizontal="left" vertical="center" indent="2"/>
    </xf>
    <xf numFmtId="0" fontId="20" fillId="0" borderId="83" xfId="2" applyFont="1" applyBorder="1" applyAlignment="1">
      <alignment horizontal="center" vertical="center" wrapText="1"/>
    </xf>
    <xf numFmtId="0" fontId="20" fillId="0" borderId="77" xfId="2" applyFont="1" applyBorder="1" applyAlignment="1">
      <alignment horizontal="center" vertical="center" wrapText="1"/>
    </xf>
    <xf numFmtId="0" fontId="20" fillId="0" borderId="78" xfId="2" applyFont="1" applyBorder="1" applyAlignment="1">
      <alignment horizontal="center" vertical="center" wrapText="1"/>
    </xf>
    <xf numFmtId="0" fontId="8" fillId="0" borderId="64" xfId="2" applyFont="1" applyBorder="1" applyAlignment="1">
      <alignment horizontal="left" vertical="top" wrapText="1"/>
    </xf>
    <xf numFmtId="0" fontId="8" fillId="0" borderId="65" xfId="2" applyFont="1" applyBorder="1" applyAlignment="1">
      <alignment horizontal="left" vertical="top" wrapText="1"/>
    </xf>
    <xf numFmtId="0" fontId="8" fillId="0" borderId="66" xfId="2" applyFont="1" applyBorder="1" applyAlignment="1">
      <alignment horizontal="left" vertical="top" wrapText="1"/>
    </xf>
    <xf numFmtId="0" fontId="8" fillId="0" borderId="73" xfId="2" applyFont="1" applyBorder="1" applyAlignment="1">
      <alignment horizontal="left" vertical="top" wrapText="1"/>
    </xf>
    <xf numFmtId="0" fontId="8" fillId="0" borderId="0" xfId="2" applyFont="1" applyBorder="1" applyAlignment="1">
      <alignment horizontal="left" vertical="top" wrapText="1"/>
    </xf>
    <xf numFmtId="0" fontId="8" fillId="0" borderId="74" xfId="2" applyFont="1" applyBorder="1" applyAlignment="1">
      <alignment horizontal="left" vertical="top" wrapText="1"/>
    </xf>
    <xf numFmtId="0" fontId="8" fillId="0" borderId="79" xfId="2" applyFont="1" applyBorder="1" applyAlignment="1">
      <alignment horizontal="left" vertical="top" wrapText="1"/>
    </xf>
    <xf numFmtId="0" fontId="8" fillId="0" borderId="80" xfId="2" applyFont="1" applyBorder="1" applyAlignment="1">
      <alignment horizontal="left" vertical="top" wrapText="1"/>
    </xf>
    <xf numFmtId="0" fontId="8" fillId="0" borderId="81" xfId="2" applyFont="1" applyBorder="1" applyAlignment="1">
      <alignment horizontal="left" vertical="top" wrapText="1"/>
    </xf>
    <xf numFmtId="0" fontId="53" fillId="0" borderId="67" xfId="2" applyFont="1" applyBorder="1" applyAlignment="1">
      <alignment horizontal="center" vertical="center" wrapText="1"/>
    </xf>
    <xf numFmtId="0" fontId="53" fillId="0" borderId="65" xfId="2" applyFont="1" applyBorder="1" applyAlignment="1">
      <alignment horizontal="center" vertical="center" wrapText="1"/>
    </xf>
    <xf numFmtId="0" fontId="53" fillId="0" borderId="66" xfId="2" applyFont="1" applyBorder="1" applyAlignment="1">
      <alignment horizontal="center" vertical="center" wrapText="1"/>
    </xf>
    <xf numFmtId="0" fontId="53" fillId="0" borderId="75" xfId="2" applyFont="1" applyBorder="1" applyAlignment="1">
      <alignment horizontal="center" vertical="center" wrapText="1"/>
    </xf>
    <xf numFmtId="0" fontId="53" fillId="0" borderId="0" xfId="2" applyFont="1" applyBorder="1" applyAlignment="1">
      <alignment horizontal="center" vertical="center" wrapText="1"/>
    </xf>
    <xf numFmtId="0" fontId="53" fillId="0" borderId="74" xfId="2" applyFont="1" applyBorder="1" applyAlignment="1">
      <alignment horizontal="center" vertical="center" wrapText="1"/>
    </xf>
    <xf numFmtId="0" fontId="53" fillId="0" borderId="82" xfId="2" applyFont="1" applyBorder="1" applyAlignment="1">
      <alignment horizontal="center" vertical="center" wrapText="1"/>
    </xf>
    <xf numFmtId="0" fontId="53" fillId="0" borderId="80" xfId="2" applyFont="1" applyBorder="1" applyAlignment="1">
      <alignment horizontal="center" vertical="center" wrapText="1"/>
    </xf>
    <xf numFmtId="0" fontId="53" fillId="0" borderId="81" xfId="2" applyFont="1" applyBorder="1" applyAlignment="1">
      <alignment horizontal="center" vertical="center" wrapText="1"/>
    </xf>
    <xf numFmtId="0" fontId="54" fillId="0" borderId="68" xfId="2" applyFont="1" applyBorder="1" applyAlignment="1">
      <alignment horizontal="left" vertical="center" wrapText="1"/>
    </xf>
    <xf numFmtId="0" fontId="54" fillId="0" borderId="70" xfId="2" applyFont="1" applyBorder="1" applyAlignment="1">
      <alignment horizontal="left" vertical="center" wrapText="1"/>
    </xf>
    <xf numFmtId="0" fontId="54" fillId="0" borderId="76" xfId="2" applyFont="1" applyBorder="1" applyAlignment="1">
      <alignment horizontal="left" vertical="center" wrapText="1"/>
    </xf>
    <xf numFmtId="0" fontId="54" fillId="0" borderId="78" xfId="2" applyFont="1" applyBorder="1" applyAlignment="1">
      <alignment horizontal="left" vertical="center" wrapText="1"/>
    </xf>
    <xf numFmtId="0" fontId="31" fillId="18" borderId="36" xfId="0" applyFont="1" applyFill="1" applyBorder="1" applyAlignment="1">
      <alignment horizontal="center" vertical="center" wrapText="1"/>
    </xf>
    <xf numFmtId="0" fontId="31" fillId="18" borderId="39" xfId="0" applyFont="1" applyFill="1" applyBorder="1" applyAlignment="1">
      <alignment horizontal="center" vertical="center" wrapText="1"/>
    </xf>
    <xf numFmtId="0" fontId="30" fillId="18" borderId="35" xfId="0" applyFont="1" applyFill="1" applyBorder="1" applyAlignment="1">
      <alignment horizontal="center" vertical="center" shrinkToFit="1"/>
    </xf>
    <xf numFmtId="0" fontId="30" fillId="18" borderId="37" xfId="0" applyFont="1" applyFill="1" applyBorder="1" applyAlignment="1">
      <alignment horizontal="center" vertical="center" shrinkToFit="1"/>
    </xf>
    <xf numFmtId="0" fontId="30" fillId="18" borderId="40" xfId="0" applyFont="1" applyFill="1" applyBorder="1" applyAlignment="1">
      <alignment horizontal="center" vertical="center" shrinkToFit="1"/>
    </xf>
    <xf numFmtId="0" fontId="63" fillId="0" borderId="0" xfId="6" applyFont="1" applyFill="1" applyAlignment="1">
      <alignment horizontal="left" vertical="center"/>
    </xf>
    <xf numFmtId="14" fontId="65" fillId="0" borderId="0" xfId="4" applyNumberFormat="1" applyFont="1" applyFill="1" applyAlignment="1">
      <alignment horizontal="center" vertical="center"/>
    </xf>
    <xf numFmtId="0" fontId="33" fillId="0" borderId="0" xfId="6" applyFont="1" applyFill="1" applyAlignment="1">
      <alignment horizontal="center" vertical="center"/>
    </xf>
    <xf numFmtId="0" fontId="53" fillId="0" borderId="0" xfId="6" applyFont="1" applyFill="1" applyAlignment="1">
      <alignment horizontal="center" vertical="center"/>
    </xf>
    <xf numFmtId="0" fontId="94" fillId="0" borderId="82" xfId="10" applyFont="1" applyBorder="1" applyAlignment="1">
      <alignment horizontal="left" vertical="center" wrapText="1" indent="1"/>
    </xf>
    <xf numFmtId="0" fontId="94" fillId="0" borderId="80" xfId="10" applyFont="1" applyBorder="1" applyAlignment="1">
      <alignment horizontal="left" vertical="center" wrapText="1" indent="1"/>
    </xf>
    <xf numFmtId="0" fontId="75" fillId="0" borderId="80" xfId="10" applyBorder="1" applyAlignment="1">
      <alignment horizontal="left" vertical="center" wrapText="1" indent="1"/>
    </xf>
    <xf numFmtId="0" fontId="75" fillId="0" borderId="81" xfId="10" applyBorder="1" applyAlignment="1">
      <alignment horizontal="left" vertical="center" wrapText="1" indent="1"/>
    </xf>
    <xf numFmtId="0" fontId="36" fillId="0" borderId="95" xfId="10" applyFont="1" applyBorder="1" applyAlignment="1">
      <alignment horizontal="center" vertical="center" wrapText="1"/>
    </xf>
    <xf numFmtId="0" fontId="36" fillId="0" borderId="107" xfId="10" applyFont="1" applyBorder="1" applyAlignment="1">
      <alignment horizontal="center" vertical="center" wrapText="1"/>
    </xf>
    <xf numFmtId="0" fontId="36" fillId="0" borderId="108" xfId="10" applyFont="1" applyBorder="1" applyAlignment="1">
      <alignment horizontal="center" vertical="center" wrapText="1"/>
    </xf>
    <xf numFmtId="0" fontId="94" fillId="0" borderId="75" xfId="10" applyFont="1" applyBorder="1" applyAlignment="1">
      <alignment horizontal="left" vertical="center" wrapText="1" indent="1"/>
    </xf>
    <xf numFmtId="0" fontId="94" fillId="0" borderId="0" xfId="10" applyFont="1" applyBorder="1" applyAlignment="1">
      <alignment horizontal="left" vertical="center" wrapText="1" indent="1"/>
    </xf>
    <xf numFmtId="0" fontId="75" fillId="0" borderId="0" xfId="10" applyBorder="1" applyAlignment="1">
      <alignment horizontal="left" vertical="center" wrapText="1" indent="1"/>
    </xf>
    <xf numFmtId="0" fontId="75" fillId="0" borderId="74" xfId="10" applyBorder="1" applyAlignment="1">
      <alignment horizontal="left" vertical="center" wrapText="1" indent="1"/>
    </xf>
    <xf numFmtId="0" fontId="10" fillId="0" borderId="76" xfId="10" applyFont="1" applyBorder="1" applyAlignment="1">
      <alignment horizontal="center" vertical="center" wrapText="1"/>
    </xf>
    <xf numFmtId="0" fontId="10" fillId="0" borderId="84" xfId="10" applyFont="1" applyBorder="1" applyAlignment="1">
      <alignment horizontal="center" vertical="center" wrapText="1"/>
    </xf>
    <xf numFmtId="0" fontId="22" fillId="21" borderId="76" xfId="10" applyFont="1" applyFill="1" applyBorder="1" applyAlignment="1">
      <alignment horizontal="center" vertical="center"/>
    </xf>
    <xf numFmtId="0" fontId="22" fillId="21" borderId="77" xfId="10" applyFont="1" applyFill="1" applyBorder="1" applyAlignment="1">
      <alignment horizontal="center" vertical="center"/>
    </xf>
    <xf numFmtId="0" fontId="22" fillId="21" borderId="84" xfId="10" applyFont="1" applyFill="1" applyBorder="1" applyAlignment="1">
      <alignment horizontal="center" vertical="center"/>
    </xf>
    <xf numFmtId="0" fontId="26" fillId="21" borderId="76" xfId="10" applyFont="1" applyFill="1" applyBorder="1" applyAlignment="1">
      <alignment horizontal="center" vertical="center"/>
    </xf>
    <xf numFmtId="0" fontId="26" fillId="21" borderId="84" xfId="10" applyFont="1" applyFill="1" applyBorder="1" applyAlignment="1">
      <alignment horizontal="center" vertical="center"/>
    </xf>
    <xf numFmtId="0" fontId="75" fillId="21" borderId="76" xfId="10" applyFill="1" applyBorder="1" applyAlignment="1">
      <alignment horizontal="center" vertical="center" wrapText="1"/>
    </xf>
    <xf numFmtId="0" fontId="75" fillId="21" borderId="84" xfId="10" applyFill="1" applyBorder="1" applyAlignment="1">
      <alignment horizontal="center" vertical="center" wrapText="1"/>
    </xf>
    <xf numFmtId="0" fontId="85" fillId="0" borderId="76" xfId="10" applyFont="1" applyBorder="1" applyAlignment="1">
      <alignment horizontal="left" vertical="center" indent="1"/>
    </xf>
    <xf numFmtId="0" fontId="85" fillId="0" borderId="77" xfId="10" applyFont="1" applyBorder="1" applyAlignment="1">
      <alignment horizontal="left" vertical="center" indent="1"/>
    </xf>
    <xf numFmtId="0" fontId="85" fillId="0" borderId="77" xfId="10" applyFont="1" applyBorder="1" applyAlignment="1">
      <alignment horizontal="left" vertical="center" wrapText="1"/>
    </xf>
    <xf numFmtId="0" fontId="85" fillId="0" borderId="84" xfId="10" applyFont="1" applyBorder="1" applyAlignment="1">
      <alignment horizontal="left" vertical="center" wrapText="1"/>
    </xf>
    <xf numFmtId="0" fontId="20" fillId="0" borderId="77" xfId="10" applyFont="1" applyBorder="1" applyAlignment="1">
      <alignment horizontal="left" vertical="center" indent="1"/>
    </xf>
    <xf numFmtId="0" fontId="85" fillId="0" borderId="76" xfId="10" applyFont="1" applyBorder="1" applyAlignment="1">
      <alignment horizontal="left" vertical="center"/>
    </xf>
    <xf numFmtId="0" fontId="85" fillId="0" borderId="77" xfId="10" applyFont="1" applyBorder="1" applyAlignment="1">
      <alignment horizontal="left" vertical="center"/>
    </xf>
    <xf numFmtId="0" fontId="86" fillId="6" borderId="77" xfId="10" applyFont="1" applyFill="1" applyBorder="1" applyAlignment="1">
      <alignment horizontal="center" vertical="center"/>
    </xf>
    <xf numFmtId="0" fontId="86" fillId="6" borderId="84" xfId="10" applyFont="1" applyFill="1" applyBorder="1" applyAlignment="1">
      <alignment horizontal="center" vertical="center"/>
    </xf>
    <xf numFmtId="0" fontId="85" fillId="0" borderId="84" xfId="10" applyFont="1" applyBorder="1" applyAlignment="1">
      <alignment horizontal="left" vertical="center" indent="1"/>
    </xf>
    <xf numFmtId="0" fontId="38" fillId="0" borderId="76" xfId="10" applyFont="1" applyBorder="1" applyAlignment="1">
      <alignment horizontal="left" vertical="center" indent="1"/>
    </xf>
    <xf numFmtId="0" fontId="38" fillId="0" borderId="77" xfId="10" applyFont="1" applyBorder="1" applyAlignment="1">
      <alignment horizontal="left" vertical="center" indent="1"/>
    </xf>
    <xf numFmtId="0" fontId="38" fillId="0" borderId="84" xfId="10" applyFont="1" applyBorder="1" applyAlignment="1">
      <alignment horizontal="left" vertical="center" indent="1"/>
    </xf>
    <xf numFmtId="0" fontId="20" fillId="0" borderId="77" xfId="10" applyFont="1" applyBorder="1" applyAlignment="1">
      <alignment horizontal="left" vertical="center" indent="2"/>
    </xf>
    <xf numFmtId="0" fontId="20" fillId="0" borderId="84" xfId="10" applyFont="1" applyBorder="1" applyAlignment="1">
      <alignment horizontal="left" vertical="center" indent="2"/>
    </xf>
    <xf numFmtId="0" fontId="75" fillId="0" borderId="95" xfId="10" applyBorder="1" applyAlignment="1">
      <alignment horizontal="left" vertical="top" wrapText="1"/>
    </xf>
    <xf numFmtId="0" fontId="75" fillId="0" borderId="107" xfId="10" applyBorder="1" applyAlignment="1">
      <alignment horizontal="left" vertical="top" wrapText="1"/>
    </xf>
    <xf numFmtId="0" fontId="75" fillId="0" borderId="108" xfId="10" applyBorder="1" applyAlignment="1">
      <alignment horizontal="left" vertical="top" wrapText="1"/>
    </xf>
    <xf numFmtId="0" fontId="75" fillId="0" borderId="75" xfId="10" applyBorder="1" applyAlignment="1">
      <alignment horizontal="left" vertical="top" wrapText="1"/>
    </xf>
    <xf numFmtId="0" fontId="75" fillId="0" borderId="0" xfId="10" applyBorder="1" applyAlignment="1">
      <alignment horizontal="left" vertical="top" wrapText="1"/>
    </xf>
    <xf numFmtId="0" fontId="75" fillId="0" borderId="74" xfId="10" applyBorder="1" applyAlignment="1">
      <alignment horizontal="left" vertical="top" wrapText="1"/>
    </xf>
    <xf numFmtId="0" fontId="75" fillId="0" borderId="82" xfId="10" applyBorder="1" applyAlignment="1">
      <alignment horizontal="left" vertical="top" wrapText="1"/>
    </xf>
    <xf numFmtId="0" fontId="75" fillId="0" borderId="80" xfId="10" applyBorder="1" applyAlignment="1">
      <alignment horizontal="left" vertical="top" wrapText="1"/>
    </xf>
    <xf numFmtId="0" fontId="75" fillId="0" borderId="81" xfId="10" applyBorder="1" applyAlignment="1">
      <alignment horizontal="left" vertical="top" wrapText="1"/>
    </xf>
    <xf numFmtId="0" fontId="36" fillId="0" borderId="75" xfId="10" applyFont="1" applyBorder="1" applyAlignment="1">
      <alignment horizontal="center" vertical="center" wrapText="1"/>
    </xf>
    <xf numFmtId="0" fontId="36" fillId="0" borderId="0" xfId="10" applyFont="1" applyBorder="1" applyAlignment="1">
      <alignment horizontal="center" vertical="center" wrapText="1"/>
    </xf>
    <xf numFmtId="0" fontId="36" fillId="0" borderId="74" xfId="10" applyFont="1" applyBorder="1" applyAlignment="1">
      <alignment horizontal="center" vertical="center" wrapText="1"/>
    </xf>
    <xf numFmtId="0" fontId="36" fillId="0" borderId="82" xfId="10" applyFont="1" applyBorder="1" applyAlignment="1">
      <alignment horizontal="center" vertical="center" wrapText="1"/>
    </xf>
    <xf numFmtId="0" fontId="36" fillId="0" borderId="80" xfId="10" applyFont="1" applyBorder="1" applyAlignment="1">
      <alignment horizontal="center" vertical="center" wrapText="1"/>
    </xf>
    <xf numFmtId="0" fontId="36" fillId="0" borderId="81" xfId="10" applyFont="1" applyBorder="1" applyAlignment="1">
      <alignment horizontal="center" vertical="center" wrapText="1"/>
    </xf>
    <xf numFmtId="0" fontId="54" fillId="0" borderId="76" xfId="10" applyFont="1" applyBorder="1" applyAlignment="1">
      <alignment horizontal="left" vertical="center" wrapText="1"/>
    </xf>
    <xf numFmtId="0" fontId="54" fillId="0" borderId="77" xfId="10" applyFont="1" applyBorder="1" applyAlignment="1">
      <alignment horizontal="left" vertical="center" wrapText="1"/>
    </xf>
    <xf numFmtId="0" fontId="54" fillId="0" borderId="84" xfId="10" applyFont="1" applyBorder="1" applyAlignment="1">
      <alignment horizontal="left" vertical="center" wrapText="1"/>
    </xf>
    <xf numFmtId="0" fontId="20" fillId="0" borderId="76" xfId="10" applyFont="1" applyBorder="1" applyAlignment="1">
      <alignment horizontal="center" vertical="center" wrapText="1"/>
    </xf>
    <xf numFmtId="0" fontId="20" fillId="0" borderId="77" xfId="10" applyFont="1" applyBorder="1" applyAlignment="1">
      <alignment horizontal="center" vertical="center" wrapText="1"/>
    </xf>
    <xf numFmtId="0" fontId="20" fillId="0" borderId="84" xfId="10" applyFont="1" applyBorder="1" applyAlignment="1">
      <alignment horizontal="center" vertical="center" wrapText="1"/>
    </xf>
    <xf numFmtId="0" fontId="94" fillId="0" borderId="76" xfId="10" applyFont="1" applyBorder="1" applyAlignment="1">
      <alignment horizontal="left" vertical="center" wrapText="1" indent="1"/>
    </xf>
    <xf numFmtId="0" fontId="94" fillId="0" borderId="77" xfId="10" applyFont="1" applyBorder="1" applyAlignment="1">
      <alignment horizontal="left" vertical="center" wrapText="1" indent="1"/>
    </xf>
    <xf numFmtId="0" fontId="94" fillId="0" borderId="84" xfId="10" applyFont="1" applyBorder="1" applyAlignment="1">
      <alignment horizontal="left" vertical="center" wrapText="1" indent="1"/>
    </xf>
    <xf numFmtId="0" fontId="8" fillId="0" borderId="76" xfId="10" applyFont="1" applyBorder="1" applyAlignment="1">
      <alignment horizontal="left" vertical="center" wrapText="1" indent="1"/>
    </xf>
    <xf numFmtId="0" fontId="8" fillId="0" borderId="77" xfId="10" applyFont="1" applyBorder="1" applyAlignment="1">
      <alignment horizontal="left" vertical="center" wrapText="1" indent="1"/>
    </xf>
    <xf numFmtId="0" fontId="8" fillId="0" borderId="84" xfId="10" applyFont="1" applyBorder="1" applyAlignment="1">
      <alignment horizontal="left" vertical="center" wrapText="1" indent="1"/>
    </xf>
    <xf numFmtId="0" fontId="36" fillId="0" borderId="76" xfId="10" applyFont="1" applyBorder="1" applyAlignment="1">
      <alignment horizontal="center" vertical="center" wrapText="1"/>
    </xf>
    <xf numFmtId="0" fontId="36" fillId="0" borderId="77" xfId="10" applyFont="1" applyBorder="1" applyAlignment="1">
      <alignment horizontal="center" vertical="center" wrapText="1"/>
    </xf>
    <xf numFmtId="0" fontId="36" fillId="0" borderId="84" xfId="10" applyFont="1" applyBorder="1" applyAlignment="1">
      <alignment horizontal="center" vertical="center" wrapText="1"/>
    </xf>
    <xf numFmtId="2" fontId="20" fillId="0" borderId="77" xfId="10" applyNumberFormat="1" applyFont="1" applyBorder="1" applyAlignment="1">
      <alignment horizontal="left" vertical="center" indent="2"/>
    </xf>
    <xf numFmtId="0" fontId="75" fillId="0" borderId="0" xfId="10" applyAlignment="1">
      <alignment horizontal="left" vertical="top" wrapText="1"/>
    </xf>
    <xf numFmtId="0" fontId="36" fillId="0" borderId="0" xfId="10" applyFont="1" applyAlignment="1">
      <alignment horizontal="center" vertical="center" wrapText="1"/>
    </xf>
    <xf numFmtId="0" fontId="92" fillId="0" borderId="75" xfId="10" applyFont="1" applyBorder="1" applyAlignment="1">
      <alignment horizontal="left" vertical="center" wrapText="1" indent="1"/>
    </xf>
    <xf numFmtId="0" fontId="92" fillId="0" borderId="0" xfId="10" applyFont="1" applyBorder="1" applyAlignment="1">
      <alignment horizontal="left" vertical="center" wrapText="1" indent="1"/>
    </xf>
    <xf numFmtId="0" fontId="93" fillId="0" borderId="0" xfId="10" applyFont="1" applyBorder="1" applyAlignment="1">
      <alignment horizontal="left" vertical="center" wrapText="1" indent="1"/>
    </xf>
    <xf numFmtId="0" fontId="93" fillId="0" borderId="74" xfId="10" applyFont="1" applyBorder="1" applyAlignment="1">
      <alignment horizontal="left" vertical="center" wrapText="1" indent="1"/>
    </xf>
    <xf numFmtId="0" fontId="92" fillId="0" borderId="82" xfId="10" applyFont="1" applyBorder="1" applyAlignment="1">
      <alignment horizontal="left" vertical="center" wrapText="1" indent="1"/>
    </xf>
    <xf numFmtId="0" fontId="92" fillId="0" borderId="80" xfId="10" applyFont="1" applyBorder="1" applyAlignment="1">
      <alignment horizontal="left" vertical="center" wrapText="1" indent="1"/>
    </xf>
    <xf numFmtId="0" fontId="93" fillId="0" borderId="80" xfId="10" applyFont="1" applyBorder="1" applyAlignment="1">
      <alignment horizontal="left" vertical="center" wrapText="1" indent="1"/>
    </xf>
    <xf numFmtId="0" fontId="93" fillId="0" borderId="81" xfId="10" applyFont="1" applyBorder="1" applyAlignment="1">
      <alignment horizontal="left" vertical="center" wrapText="1" indent="1"/>
    </xf>
    <xf numFmtId="0" fontId="10" fillId="6" borderId="76" xfId="10" applyFont="1" applyFill="1" applyBorder="1" applyAlignment="1">
      <alignment horizontal="center" vertical="center" wrapText="1"/>
    </xf>
    <xf numFmtId="0" fontId="10" fillId="6" borderId="84" xfId="10" applyFont="1" applyFill="1" applyBorder="1" applyAlignment="1">
      <alignment horizontal="center" vertical="center" wrapText="1"/>
    </xf>
    <xf numFmtId="0" fontId="91" fillId="0" borderId="95" xfId="10" applyFont="1" applyBorder="1" applyAlignment="1">
      <alignment horizontal="center" vertical="center" wrapText="1"/>
    </xf>
    <xf numFmtId="0" fontId="91" fillId="0" borderId="107" xfId="10" applyFont="1" applyBorder="1" applyAlignment="1">
      <alignment horizontal="center" vertical="center" wrapText="1"/>
    </xf>
    <xf numFmtId="0" fontId="91" fillId="0" borderId="108" xfId="10" applyFont="1" applyBorder="1" applyAlignment="1">
      <alignment horizontal="center" vertical="center" wrapText="1"/>
    </xf>
    <xf numFmtId="2" fontId="20" fillId="0" borderId="84" xfId="10" applyNumberFormat="1" applyFont="1" applyBorder="1" applyAlignment="1">
      <alignment horizontal="left" vertical="center" indent="2"/>
    </xf>
    <xf numFmtId="0" fontId="78" fillId="6" borderId="80" xfId="10" applyFont="1" applyFill="1" applyBorder="1" applyAlignment="1">
      <alignment horizontal="left" vertical="center"/>
    </xf>
    <xf numFmtId="0" fontId="80" fillId="0" borderId="80" xfId="10" applyFont="1" applyBorder="1" applyAlignment="1">
      <alignment horizontal="right" vertical="center"/>
    </xf>
    <xf numFmtId="0" fontId="103" fillId="19" borderId="119" xfId="14" applyFont="1" applyFill="1" applyBorder="1" applyAlignment="1" applyProtection="1">
      <alignment horizontal="center" vertical="center"/>
    </xf>
    <xf numFmtId="14" fontId="165" fillId="0" borderId="109" xfId="14" applyNumberFormat="1" applyFont="1" applyFill="1" applyBorder="1" applyAlignment="1" applyProtection="1">
      <alignment horizontal="center" vertical="center"/>
      <protection locked="0"/>
    </xf>
    <xf numFmtId="14" fontId="165" fillId="0" borderId="110" xfId="14" applyNumberFormat="1" applyFont="1" applyFill="1" applyBorder="1" applyAlignment="1" applyProtection="1">
      <alignment horizontal="center" vertical="center"/>
      <protection locked="0"/>
    </xf>
    <xf numFmtId="14" fontId="98" fillId="0" borderId="0" xfId="14" applyNumberFormat="1" applyFont="1" applyAlignment="1" applyProtection="1">
      <alignment horizontal="center" vertical="center"/>
    </xf>
    <xf numFmtId="0" fontId="151" fillId="6" borderId="116" xfId="14" applyFont="1" applyFill="1" applyBorder="1" applyAlignment="1" applyProtection="1">
      <alignment horizontal="center" vertical="center" wrapText="1"/>
    </xf>
    <xf numFmtId="0" fontId="151" fillId="6" borderId="117" xfId="14" applyFont="1" applyFill="1" applyBorder="1" applyAlignment="1" applyProtection="1">
      <alignment horizontal="center" vertical="center" wrapText="1"/>
    </xf>
    <xf numFmtId="0" fontId="151" fillId="6" borderId="118" xfId="14" applyFont="1" applyFill="1" applyBorder="1" applyAlignment="1" applyProtection="1">
      <alignment horizontal="center" vertical="center" wrapText="1"/>
    </xf>
    <xf numFmtId="1" fontId="97" fillId="6" borderId="0" xfId="14" applyNumberFormat="1" applyFont="1" applyFill="1" applyBorder="1" applyAlignment="1" applyProtection="1">
      <alignment horizontal="center" vertical="center"/>
    </xf>
    <xf numFmtId="0" fontId="97" fillId="6" borderId="115" xfId="14" applyFont="1" applyFill="1" applyBorder="1" applyAlignment="1" applyProtection="1">
      <alignment horizontal="center" vertical="center"/>
    </xf>
    <xf numFmtId="0" fontId="97" fillId="6" borderId="0" xfId="14" applyFont="1" applyFill="1" applyAlignment="1" applyProtection="1">
      <alignment horizontal="center" vertical="center"/>
    </xf>
    <xf numFmtId="14" fontId="99" fillId="23" borderId="116" xfId="14" applyNumberFormat="1" applyFont="1" applyFill="1" applyBorder="1" applyAlignment="1" applyProtection="1">
      <alignment horizontal="center" vertical="center"/>
    </xf>
    <xf numFmtId="14" fontId="99" fillId="23" borderId="117" xfId="14" applyNumberFormat="1" applyFont="1" applyFill="1" applyBorder="1" applyAlignment="1" applyProtection="1">
      <alignment horizontal="center" vertical="center"/>
    </xf>
    <xf numFmtId="14" fontId="99" fillId="23" borderId="118" xfId="14" applyNumberFormat="1" applyFont="1" applyFill="1" applyBorder="1" applyAlignment="1" applyProtection="1">
      <alignment horizontal="center" vertical="center"/>
    </xf>
    <xf numFmtId="21" fontId="98" fillId="6" borderId="0" xfId="14" applyNumberFormat="1" applyFont="1" applyFill="1" applyAlignment="1" applyProtection="1">
      <alignment horizontal="center" vertical="center"/>
    </xf>
    <xf numFmtId="0" fontId="150" fillId="6" borderId="116" xfId="14" applyFont="1" applyFill="1" applyBorder="1" applyAlignment="1" applyProtection="1">
      <alignment horizontal="center" vertical="center" wrapText="1"/>
    </xf>
    <xf numFmtId="0" fontId="150" fillId="6" borderId="117" xfId="14" applyFont="1" applyFill="1" applyBorder="1" applyAlignment="1" applyProtection="1">
      <alignment horizontal="center" vertical="center" wrapText="1"/>
    </xf>
    <xf numFmtId="0" fontId="150" fillId="6" borderId="118" xfId="14" applyFont="1" applyFill="1" applyBorder="1" applyAlignment="1" applyProtection="1">
      <alignment horizontal="center" vertical="center" wrapText="1"/>
    </xf>
    <xf numFmtId="0" fontId="105" fillId="6" borderId="134" xfId="16" applyFont="1" applyFill="1" applyBorder="1" applyAlignment="1" applyProtection="1">
      <alignment horizontal="center" vertical="center"/>
    </xf>
    <xf numFmtId="0" fontId="105" fillId="6" borderId="135" xfId="16" applyFont="1" applyFill="1" applyBorder="1" applyAlignment="1" applyProtection="1">
      <alignment horizontal="center" vertical="center"/>
    </xf>
    <xf numFmtId="0" fontId="101" fillId="6" borderId="134" xfId="16" applyNumberFormat="1" applyFont="1" applyFill="1" applyBorder="1" applyAlignment="1" applyProtection="1">
      <alignment horizontal="center" vertical="center"/>
    </xf>
    <xf numFmtId="0" fontId="101" fillId="6" borderId="135" xfId="16" applyNumberFormat="1" applyFont="1" applyFill="1" applyBorder="1" applyAlignment="1" applyProtection="1">
      <alignment horizontal="center" vertical="center"/>
    </xf>
    <xf numFmtId="0" fontId="120" fillId="2" borderId="127" xfId="16" applyFont="1" applyFill="1" applyBorder="1" applyAlignment="1" applyProtection="1">
      <alignment horizontal="center" vertical="center" wrapText="1"/>
    </xf>
    <xf numFmtId="0" fontId="120" fillId="2" borderId="128" xfId="16" applyFont="1" applyFill="1" applyBorder="1" applyAlignment="1" applyProtection="1">
      <alignment horizontal="center" vertical="center" wrapText="1"/>
    </xf>
    <xf numFmtId="0" fontId="120" fillId="2" borderId="129" xfId="16" applyFont="1" applyFill="1" applyBorder="1" applyAlignment="1" applyProtection="1">
      <alignment horizontal="center" vertical="center" wrapText="1"/>
    </xf>
    <xf numFmtId="0" fontId="120" fillId="2" borderId="130" xfId="16" applyFont="1" applyFill="1" applyBorder="1" applyAlignment="1" applyProtection="1">
      <alignment horizontal="center" vertical="center" wrapText="1"/>
    </xf>
    <xf numFmtId="0" fontId="120" fillId="2" borderId="115" xfId="16" applyFont="1" applyFill="1" applyBorder="1" applyAlignment="1" applyProtection="1">
      <alignment horizontal="center" vertical="center" wrapText="1"/>
    </xf>
    <xf numFmtId="0" fontId="120" fillId="2" borderId="126" xfId="16" applyFont="1" applyFill="1" applyBorder="1" applyAlignment="1" applyProtection="1">
      <alignment horizontal="center" vertical="center" wrapText="1"/>
    </xf>
    <xf numFmtId="0" fontId="109" fillId="2" borderId="120" xfId="16" applyFont="1" applyFill="1" applyBorder="1" applyAlignment="1" applyProtection="1">
      <alignment horizontal="center" vertical="center" textRotation="90" wrapText="1"/>
    </xf>
    <xf numFmtId="0" fontId="101" fillId="2" borderId="134" xfId="16" applyFont="1" applyFill="1" applyBorder="1" applyAlignment="1" applyProtection="1">
      <alignment horizontal="center" vertical="center" textRotation="90" wrapText="1"/>
    </xf>
    <xf numFmtId="0" fontId="101" fillId="2" borderId="135" xfId="16" applyFont="1" applyFill="1" applyBorder="1" applyAlignment="1" applyProtection="1">
      <alignment horizontal="center" vertical="center" textRotation="90" wrapText="1"/>
    </xf>
    <xf numFmtId="0" fontId="122" fillId="2" borderId="134" xfId="16" applyFont="1" applyFill="1" applyBorder="1" applyAlignment="1" applyProtection="1">
      <alignment horizontal="center" vertical="center" textRotation="90" wrapText="1"/>
    </xf>
    <xf numFmtId="0" fontId="122" fillId="2" borderId="135" xfId="16" applyFont="1" applyFill="1" applyBorder="1" applyAlignment="1" applyProtection="1">
      <alignment horizontal="center" vertical="center" textRotation="90" wrapText="1"/>
    </xf>
    <xf numFmtId="14" fontId="115" fillId="18" borderId="123" xfId="16" applyNumberFormat="1" applyFont="1" applyFill="1" applyBorder="1" applyAlignment="1" applyProtection="1">
      <alignment horizontal="center" vertical="center"/>
    </xf>
    <xf numFmtId="14" fontId="115" fillId="18" borderId="124" xfId="16" applyNumberFormat="1" applyFont="1" applyFill="1" applyBorder="1" applyAlignment="1" applyProtection="1">
      <alignment horizontal="center" vertical="center"/>
    </xf>
    <xf numFmtId="0" fontId="117" fillId="25" borderId="109" xfId="16" applyFont="1" applyFill="1" applyBorder="1" applyAlignment="1" applyProtection="1">
      <alignment horizontal="center" vertical="center" wrapText="1"/>
    </xf>
    <xf numFmtId="0" fontId="117" fillId="25" borderId="111" xfId="16" applyFont="1" applyFill="1" applyBorder="1" applyAlignment="1" applyProtection="1">
      <alignment horizontal="center" vertical="center" wrapText="1"/>
    </xf>
    <xf numFmtId="0" fontId="117" fillId="25" borderId="110" xfId="16" applyFont="1" applyFill="1" applyBorder="1" applyAlignment="1" applyProtection="1">
      <alignment horizontal="center" vertical="center" wrapText="1"/>
    </xf>
    <xf numFmtId="0" fontId="118" fillId="6" borderId="0" xfId="16" applyFont="1" applyFill="1" applyAlignment="1" applyProtection="1">
      <alignment horizontal="center" vertical="center"/>
    </xf>
    <xf numFmtId="0" fontId="118" fillId="8" borderId="0" xfId="16" applyFont="1" applyFill="1" applyAlignment="1" applyProtection="1">
      <alignment horizontal="left" vertical="center"/>
    </xf>
    <xf numFmtId="0" fontId="119" fillId="2" borderId="109" xfId="16" applyFont="1" applyFill="1" applyBorder="1" applyAlignment="1" applyProtection="1">
      <alignment horizontal="center" vertical="center" wrapText="1"/>
    </xf>
    <xf numFmtId="0" fontId="119" fillId="2" borderId="111" xfId="16" applyFont="1" applyFill="1" applyBorder="1" applyAlignment="1" applyProtection="1">
      <alignment horizontal="center" vertical="center" wrapText="1"/>
    </xf>
    <xf numFmtId="0" fontId="119" fillId="2" borderId="110" xfId="16" applyFont="1" applyFill="1" applyBorder="1" applyAlignment="1" applyProtection="1">
      <alignment horizontal="center" vertical="center" wrapText="1"/>
    </xf>
    <xf numFmtId="0" fontId="46" fillId="0" borderId="90" xfId="2" applyFont="1" applyBorder="1" applyAlignment="1">
      <alignment horizontal="left" vertical="center" indent="2"/>
    </xf>
    <xf numFmtId="0" fontId="46" fillId="0" borderId="90" xfId="2" applyFont="1" applyBorder="1" applyAlignment="1">
      <alignment horizontal="center" vertical="center" wrapText="1"/>
    </xf>
    <xf numFmtId="0" fontId="135" fillId="0" borderId="76" xfId="4" applyFont="1" applyBorder="1" applyAlignment="1">
      <alignment horizontal="center" vertical="top"/>
    </xf>
    <xf numFmtId="0" fontId="135" fillId="0" borderId="77" xfId="4" applyFont="1" applyBorder="1" applyAlignment="1">
      <alignment horizontal="center" vertical="top"/>
    </xf>
    <xf numFmtId="0" fontId="135" fillId="0" borderId="84" xfId="4" applyFont="1" applyBorder="1" applyAlignment="1">
      <alignment horizontal="center" vertical="top"/>
    </xf>
    <xf numFmtId="2" fontId="95" fillId="0" borderId="107" xfId="4" applyNumberFormat="1" applyFont="1" applyBorder="1" applyAlignment="1">
      <alignment horizontal="center" vertical="center"/>
    </xf>
    <xf numFmtId="49" fontId="95" fillId="0" borderId="137" xfId="4" applyNumberFormat="1" applyFont="1" applyBorder="1" applyAlignment="1">
      <alignment horizontal="center" vertical="center"/>
    </xf>
    <xf numFmtId="49" fontId="95" fillId="0" borderId="138" xfId="4" applyNumberFormat="1" applyFont="1" applyBorder="1" applyAlignment="1">
      <alignment horizontal="center" vertical="center"/>
    </xf>
    <xf numFmtId="49" fontId="95" fillId="0" borderId="139" xfId="4" applyNumberFormat="1" applyFont="1" applyBorder="1" applyAlignment="1">
      <alignment horizontal="center" vertical="center"/>
    </xf>
    <xf numFmtId="1" fontId="3" fillId="0" borderId="140" xfId="10" applyNumberFormat="1" applyFont="1" applyBorder="1" applyAlignment="1">
      <alignment horizontal="center" vertical="center"/>
    </xf>
    <xf numFmtId="1" fontId="3" fillId="0" borderId="141" xfId="10" applyNumberFormat="1" applyFont="1" applyBorder="1" applyAlignment="1">
      <alignment horizontal="center" vertical="center"/>
    </xf>
    <xf numFmtId="1" fontId="3" fillId="0" borderId="142" xfId="10" applyNumberFormat="1" applyFont="1" applyBorder="1" applyAlignment="1">
      <alignment horizontal="center" vertical="center"/>
    </xf>
    <xf numFmtId="0" fontId="46" fillId="0" borderId="90" xfId="2" applyFont="1" applyBorder="1" applyAlignment="1">
      <alignment horizontal="left" vertical="center" indent="21"/>
    </xf>
    <xf numFmtId="0" fontId="1" fillId="0" borderId="90" xfId="4" applyBorder="1" applyAlignment="1">
      <alignment horizontal="center" vertical="top"/>
    </xf>
    <xf numFmtId="0" fontId="20" fillId="0" borderId="95" xfId="4" applyFont="1" applyBorder="1" applyAlignment="1">
      <alignment horizontal="center" vertical="center" wrapText="1"/>
    </xf>
    <xf numFmtId="0" fontId="20" fillId="0" borderId="107" xfId="4" applyFont="1" applyBorder="1" applyAlignment="1">
      <alignment horizontal="center" vertical="center"/>
    </xf>
    <xf numFmtId="0" fontId="20" fillId="0" borderId="108" xfId="4" applyFont="1" applyBorder="1" applyAlignment="1">
      <alignment horizontal="center" vertical="center"/>
    </xf>
    <xf numFmtId="0" fontId="20" fillId="0" borderId="75" xfId="4" applyFont="1" applyBorder="1" applyAlignment="1">
      <alignment horizontal="center" vertical="center"/>
    </xf>
    <xf numFmtId="0" fontId="20" fillId="0" borderId="0" xfId="4" applyFont="1" applyAlignment="1">
      <alignment horizontal="center" vertical="center"/>
    </xf>
    <xf numFmtId="0" fontId="20" fillId="0" borderId="74" xfId="4" applyFont="1" applyBorder="1" applyAlignment="1">
      <alignment horizontal="center" vertical="center"/>
    </xf>
    <xf numFmtId="0" fontId="20" fillId="0" borderId="82" xfId="4" applyFont="1" applyBorder="1" applyAlignment="1">
      <alignment horizontal="center" vertical="center"/>
    </xf>
    <xf numFmtId="0" fontId="20" fillId="0" borderId="80" xfId="4" applyFont="1" applyBorder="1" applyAlignment="1">
      <alignment horizontal="center" vertical="center"/>
    </xf>
    <xf numFmtId="0" fontId="20" fillId="0" borderId="81" xfId="4" applyFont="1" applyBorder="1" applyAlignment="1">
      <alignment horizontal="center" vertical="center"/>
    </xf>
    <xf numFmtId="0" fontId="8" fillId="0" borderId="76" xfId="4" applyFont="1" applyBorder="1" applyAlignment="1">
      <alignment horizontal="left" vertical="center" indent="1"/>
    </xf>
    <xf numFmtId="0" fontId="8" fillId="0" borderId="77" xfId="4" applyFont="1" applyBorder="1" applyAlignment="1">
      <alignment horizontal="left" vertical="center" indent="1"/>
    </xf>
    <xf numFmtId="0" fontId="8" fillId="0" borderId="84" xfId="4" applyFont="1" applyBorder="1" applyAlignment="1">
      <alignment horizontal="left" vertical="center" indent="1"/>
    </xf>
    <xf numFmtId="0" fontId="95" fillId="0" borderId="136" xfId="4" applyFont="1" applyBorder="1" applyAlignment="1">
      <alignment horizontal="left" vertical="center" indent="1"/>
    </xf>
    <xf numFmtId="0" fontId="131" fillId="6" borderId="0" xfId="10" applyFont="1" applyFill="1" applyAlignment="1">
      <alignment vertical="center"/>
    </xf>
    <xf numFmtId="0" fontId="130" fillId="0" borderId="0" xfId="10" applyFont="1" applyAlignment="1">
      <alignment horizontal="right" vertical="center"/>
    </xf>
    <xf numFmtId="0" fontId="129" fillId="0" borderId="180" xfId="10" applyFont="1" applyBorder="1" applyAlignment="1">
      <alignment horizontal="center" vertical="center"/>
    </xf>
    <xf numFmtId="0" fontId="129" fillId="0" borderId="185" xfId="10" applyFont="1" applyBorder="1" applyAlignment="1">
      <alignment horizontal="center" vertical="center"/>
    </xf>
    <xf numFmtId="0" fontId="129" fillId="4" borderId="180" xfId="10" applyFont="1" applyFill="1" applyBorder="1" applyAlignment="1">
      <alignment horizontal="center" vertical="center"/>
    </xf>
    <xf numFmtId="0" fontId="129" fillId="4" borderId="185" xfId="10" applyFont="1" applyFill="1" applyBorder="1" applyAlignment="1">
      <alignment horizontal="center" vertical="center"/>
    </xf>
    <xf numFmtId="0" fontId="129" fillId="0" borderId="177" xfId="10" applyFont="1" applyBorder="1" applyAlignment="1">
      <alignment horizontal="center" vertical="center"/>
    </xf>
    <xf numFmtId="0" fontId="129" fillId="0" borderId="182" xfId="10" applyFont="1" applyBorder="1" applyAlignment="1">
      <alignment horizontal="center" vertical="center"/>
    </xf>
    <xf numFmtId="172" fontId="129" fillId="6" borderId="178" xfId="10" applyNumberFormat="1" applyFont="1" applyFill="1" applyBorder="1" applyAlignment="1">
      <alignment horizontal="center" vertical="center"/>
    </xf>
    <xf numFmtId="172" fontId="129" fillId="6" borderId="183" xfId="10" applyNumberFormat="1" applyFont="1" applyFill="1" applyBorder="1" applyAlignment="1">
      <alignment horizontal="center" vertical="center"/>
    </xf>
    <xf numFmtId="0" fontId="129" fillId="0" borderId="179" xfId="10" applyFont="1" applyBorder="1" applyAlignment="1">
      <alignment horizontal="center" vertical="center"/>
    </xf>
    <xf numFmtId="0" fontId="129" fillId="0" borderId="184" xfId="10" applyFont="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76" xfId="10" applyFont="1" applyBorder="1" applyAlignment="1">
      <alignment horizontal="center" vertical="center"/>
    </xf>
    <xf numFmtId="0" fontId="129" fillId="4" borderId="164" xfId="10" applyFont="1" applyFill="1" applyBorder="1" applyAlignment="1">
      <alignment horizontal="center" vertical="center" wrapText="1"/>
    </xf>
    <xf numFmtId="1" fontId="129" fillId="6" borderId="105" xfId="10" applyNumberFormat="1" applyFont="1" applyFill="1" applyBorder="1" applyAlignment="1">
      <alignment horizontal="center" vertical="center"/>
    </xf>
    <xf numFmtId="1" fontId="129" fillId="6" borderId="170" xfId="10" applyNumberFormat="1" applyFont="1" applyFill="1" applyBorder="1" applyAlignment="1">
      <alignment horizontal="center" vertical="center"/>
    </xf>
    <xf numFmtId="0" fontId="129" fillId="6" borderId="105" xfId="10" applyFont="1" applyFill="1" applyBorder="1" applyAlignment="1">
      <alignment horizontal="center" vertical="center"/>
    </xf>
    <xf numFmtId="0" fontId="129" fillId="6" borderId="170" xfId="10" applyFont="1" applyFill="1" applyBorder="1" applyAlignment="1">
      <alignment horizontal="center" vertical="center"/>
    </xf>
    <xf numFmtId="0" fontId="129" fillId="6" borderId="166" xfId="10" applyFont="1" applyFill="1" applyBorder="1" applyAlignment="1">
      <alignment horizontal="center" vertical="center"/>
    </xf>
    <xf numFmtId="0" fontId="129" fillId="6" borderId="167" xfId="10" applyFont="1" applyFill="1" applyBorder="1" applyAlignment="1">
      <alignment horizontal="center" vertical="center"/>
    </xf>
    <xf numFmtId="0" fontId="129" fillId="6" borderId="169" xfId="10" applyFont="1" applyFill="1" applyBorder="1" applyAlignment="1">
      <alignment horizontal="center" vertical="center"/>
    </xf>
    <xf numFmtId="0" fontId="129" fillId="6" borderId="105" xfId="10" applyNumberFormat="1" applyFont="1" applyFill="1" applyBorder="1" applyAlignment="1">
      <alignment horizontal="center" vertical="center"/>
    </xf>
    <xf numFmtId="0" fontId="129" fillId="6" borderId="170" xfId="10" applyNumberFormat="1" applyFont="1" applyFill="1" applyBorder="1" applyAlignment="1">
      <alignment horizontal="center" vertical="center"/>
    </xf>
    <xf numFmtId="0" fontId="129" fillId="4" borderId="171" xfId="10" applyFont="1" applyFill="1" applyBorder="1" applyAlignment="1">
      <alignment horizontal="center" vertical="center" wrapText="1"/>
    </xf>
    <xf numFmtId="1" fontId="129" fillId="6" borderId="163" xfId="10" applyNumberFormat="1" applyFont="1" applyFill="1" applyBorder="1" applyAlignment="1">
      <alignment horizontal="center" vertical="center"/>
    </xf>
    <xf numFmtId="1" fontId="129" fillId="6" borderId="173" xfId="10" applyNumberFormat="1" applyFont="1" applyFill="1" applyBorder="1" applyAlignment="1">
      <alignment horizontal="center" vertical="center"/>
    </xf>
    <xf numFmtId="0" fontId="129" fillId="6" borderId="174" xfId="10" applyFont="1" applyFill="1" applyBorder="1" applyAlignment="1">
      <alignment horizontal="center" vertical="center"/>
    </xf>
    <xf numFmtId="0" fontId="129" fillId="6" borderId="168" xfId="10" applyFont="1" applyFill="1" applyBorder="1" applyAlignment="1">
      <alignment horizontal="center" vertical="center"/>
    </xf>
    <xf numFmtId="0" fontId="129" fillId="4" borderId="164" xfId="10" applyFont="1" applyFill="1" applyBorder="1" applyAlignment="1">
      <alignment horizontal="center" vertical="center"/>
    </xf>
    <xf numFmtId="1" fontId="129" fillId="6" borderId="165" xfId="10" applyNumberFormat="1" applyFont="1" applyFill="1" applyBorder="1" applyAlignment="1">
      <alignment horizontal="center" vertical="center"/>
    </xf>
    <xf numFmtId="1" fontId="129" fillId="6" borderId="156" xfId="10" applyNumberFormat="1" applyFont="1" applyFill="1" applyBorder="1" applyAlignment="1">
      <alignment horizontal="center" vertical="center"/>
    </xf>
    <xf numFmtId="0" fontId="129" fillId="6" borderId="156" xfId="10" applyFont="1" applyFill="1" applyBorder="1" applyAlignment="1">
      <alignment horizontal="center" vertical="center"/>
    </xf>
    <xf numFmtId="0" fontId="129" fillId="6" borderId="155" xfId="10" applyFont="1" applyFill="1" applyBorder="1" applyAlignment="1">
      <alignment horizontal="center" vertical="center"/>
    </xf>
    <xf numFmtId="0" fontId="129" fillId="6" borderId="163" xfId="10" applyFont="1" applyFill="1" applyBorder="1" applyAlignment="1">
      <alignment horizontal="center" vertical="center"/>
    </xf>
    <xf numFmtId="0" fontId="129" fillId="6" borderId="156" xfId="10" applyNumberFormat="1" applyFont="1" applyFill="1" applyBorder="1" applyAlignment="1">
      <alignment horizontal="center" vertical="center"/>
    </xf>
    <xf numFmtId="0" fontId="129" fillId="4" borderId="157" xfId="10" applyFont="1" applyFill="1" applyBorder="1" applyAlignment="1">
      <alignment horizontal="center" vertical="center" wrapText="1"/>
    </xf>
    <xf numFmtId="1" fontId="129" fillId="6" borderId="155" xfId="10" applyNumberFormat="1" applyFont="1" applyFill="1" applyBorder="1" applyAlignment="1">
      <alignment horizontal="center" vertical="center"/>
    </xf>
    <xf numFmtId="0" fontId="129" fillId="6" borderId="162" xfId="10" applyFont="1" applyFill="1" applyBorder="1" applyAlignment="1">
      <alignment horizontal="center" vertical="center"/>
    </xf>
    <xf numFmtId="0" fontId="38" fillId="0" borderId="77" xfId="2" applyFont="1" applyBorder="1" applyAlignment="1">
      <alignment vertical="center" wrapText="1"/>
    </xf>
    <xf numFmtId="0" fontId="38" fillId="0" borderId="78" xfId="2" applyFont="1" applyBorder="1" applyAlignment="1">
      <alignment vertical="center" wrapText="1"/>
    </xf>
    <xf numFmtId="0" fontId="22" fillId="0" borderId="77" xfId="2" applyFont="1" applyBorder="1" applyAlignment="1">
      <alignment horizontal="left" vertical="center"/>
    </xf>
    <xf numFmtId="0" fontId="22" fillId="0" borderId="78" xfId="2" applyFont="1" applyBorder="1" applyAlignment="1">
      <alignment horizontal="left" vertical="center"/>
    </xf>
    <xf numFmtId="0" fontId="36" fillId="0" borderId="67" xfId="2" applyFont="1" applyBorder="1" applyAlignment="1">
      <alignment horizontal="center" vertical="center" wrapText="1"/>
    </xf>
    <xf numFmtId="0" fontId="36" fillId="0" borderId="65" xfId="2" applyFont="1" applyBorder="1" applyAlignment="1">
      <alignment horizontal="center" vertical="center" wrapText="1"/>
    </xf>
    <xf numFmtId="0" fontId="36" fillId="0" borderId="66" xfId="2" applyFont="1" applyBorder="1" applyAlignment="1">
      <alignment horizontal="center" vertical="center" wrapText="1"/>
    </xf>
    <xf numFmtId="0" fontId="36" fillId="0" borderId="75" xfId="2" applyFont="1" applyBorder="1" applyAlignment="1">
      <alignment horizontal="center" vertical="center" wrapText="1"/>
    </xf>
    <xf numFmtId="0" fontId="36" fillId="0" borderId="0" xfId="2" applyFont="1" applyBorder="1" applyAlignment="1">
      <alignment horizontal="center" vertical="center" wrapText="1"/>
    </xf>
    <xf numFmtId="0" fontId="36" fillId="0" borderId="74" xfId="2" applyFont="1" applyBorder="1" applyAlignment="1">
      <alignment horizontal="center" vertical="center" wrapText="1"/>
    </xf>
    <xf numFmtId="0" fontId="36" fillId="0" borderId="82" xfId="2" applyFont="1" applyBorder="1" applyAlignment="1">
      <alignment horizontal="center" vertical="center" wrapText="1"/>
    </xf>
    <xf numFmtId="0" fontId="36" fillId="0" borderId="80" xfId="2" applyFont="1" applyBorder="1" applyAlignment="1">
      <alignment horizontal="center" vertical="center" wrapText="1"/>
    </xf>
    <xf numFmtId="0" fontId="36" fillId="0" borderId="81" xfId="2" applyFont="1" applyBorder="1" applyAlignment="1">
      <alignment horizontal="center" vertical="center" wrapText="1"/>
    </xf>
    <xf numFmtId="0" fontId="37" fillId="0" borderId="68" xfId="2" applyFont="1" applyBorder="1" applyAlignment="1">
      <alignment horizontal="left" vertical="center" wrapText="1"/>
    </xf>
    <xf numFmtId="0" fontId="37" fillId="0" borderId="69" xfId="2" applyFont="1" applyBorder="1" applyAlignment="1">
      <alignment horizontal="left" vertical="center" wrapText="1"/>
    </xf>
    <xf numFmtId="0" fontId="37" fillId="0" borderId="70" xfId="2" applyFont="1" applyBorder="1" applyAlignment="1">
      <alignment horizontal="left" vertical="center" wrapText="1"/>
    </xf>
    <xf numFmtId="0" fontId="37" fillId="0" borderId="76" xfId="2" applyFont="1" applyBorder="1" applyAlignment="1">
      <alignment horizontal="left" vertical="center" wrapText="1"/>
    </xf>
    <xf numFmtId="0" fontId="37" fillId="0" borderId="77" xfId="2" applyFont="1" applyBorder="1" applyAlignment="1">
      <alignment horizontal="left" vertical="center" wrapText="1"/>
    </xf>
    <xf numFmtId="0" fontId="37" fillId="0" borderId="78" xfId="2" applyFont="1" applyBorder="1" applyAlignment="1">
      <alignment horizontal="left" vertical="center" wrapText="1"/>
    </xf>
    <xf numFmtId="0" fontId="38" fillId="0" borderId="83" xfId="2" applyFont="1" applyBorder="1" applyAlignment="1">
      <alignment horizontal="left" vertical="center" indent="1"/>
    </xf>
    <xf numFmtId="0" fontId="38" fillId="0" borderId="77" xfId="2" applyFont="1" applyBorder="1" applyAlignment="1">
      <alignment horizontal="left" vertical="center" indent="1"/>
    </xf>
    <xf numFmtId="14" fontId="38" fillId="0" borderId="77" xfId="2" applyNumberFormat="1" applyFont="1" applyBorder="1" applyAlignment="1">
      <alignment horizontal="left" vertical="center" wrapText="1" indent="1"/>
    </xf>
    <xf numFmtId="14" fontId="38" fillId="0" borderId="84" xfId="2" applyNumberFormat="1" applyFont="1" applyBorder="1" applyAlignment="1">
      <alignment horizontal="left" vertical="center" wrapText="1" indent="1"/>
    </xf>
    <xf numFmtId="0" fontId="12" fillId="21" borderId="86" xfId="2" applyFont="1" applyFill="1" applyBorder="1" applyAlignment="1">
      <alignment horizontal="center" vertical="center" textRotation="90"/>
    </xf>
    <xf numFmtId="0" fontId="12" fillId="21" borderId="88" xfId="2" applyFont="1" applyFill="1" applyBorder="1" applyAlignment="1">
      <alignment horizontal="center" vertical="center" textRotation="90"/>
    </xf>
    <xf numFmtId="0" fontId="40" fillId="21" borderId="63" xfId="2" applyFont="1" applyFill="1" applyBorder="1" applyAlignment="1">
      <alignment horizontal="center" vertical="center"/>
    </xf>
    <xf numFmtId="0" fontId="40" fillId="21" borderId="89" xfId="2" applyFont="1" applyFill="1" applyBorder="1" applyAlignment="1">
      <alignment horizontal="center" vertical="center"/>
    </xf>
    <xf numFmtId="0" fontId="20" fillId="21" borderId="63" xfId="2" applyFont="1" applyFill="1" applyBorder="1" applyAlignment="1">
      <alignment horizontal="center" vertical="center" wrapText="1"/>
    </xf>
    <xf numFmtId="0" fontId="20" fillId="21" borderId="89" xfId="2" applyFont="1" applyFill="1" applyBorder="1" applyAlignment="1">
      <alignment horizontal="center" vertical="center" wrapText="1"/>
    </xf>
    <xf numFmtId="0" fontId="6" fillId="21" borderId="76" xfId="2" applyFont="1" applyFill="1" applyBorder="1" applyAlignment="1">
      <alignment horizontal="center" vertical="center"/>
    </xf>
    <xf numFmtId="0" fontId="6" fillId="21" borderId="77" xfId="2" applyFont="1" applyFill="1" applyBorder="1" applyAlignment="1">
      <alignment horizontal="center" vertical="center"/>
    </xf>
    <xf numFmtId="0" fontId="39" fillId="21" borderId="86" xfId="2" applyFont="1" applyFill="1" applyBorder="1" applyAlignment="1">
      <alignment horizontal="center" vertical="center"/>
    </xf>
    <xf numFmtId="0" fontId="6" fillId="21" borderId="88" xfId="2" applyFont="1" applyFill="1" applyBorder="1" applyAlignment="1">
      <alignment horizontal="center" vertical="center"/>
    </xf>
    <xf numFmtId="0" fontId="39" fillId="21" borderId="87" xfId="2" applyFont="1" applyFill="1" applyBorder="1" applyAlignment="1">
      <alignment horizontal="center" vertical="center" wrapText="1"/>
    </xf>
    <xf numFmtId="0" fontId="39" fillId="21" borderId="91" xfId="2" applyFont="1" applyFill="1" applyBorder="1" applyAlignment="1">
      <alignment horizontal="center" vertical="center" wrapText="1"/>
    </xf>
    <xf numFmtId="0" fontId="44" fillId="21" borderId="87" xfId="2" applyFont="1" applyFill="1" applyBorder="1" applyAlignment="1">
      <alignment horizontal="center" vertical="center"/>
    </xf>
    <xf numFmtId="0" fontId="44" fillId="21" borderId="91" xfId="2" applyFont="1" applyFill="1" applyBorder="1" applyAlignment="1">
      <alignment horizontal="center" vertical="center"/>
    </xf>
    <xf numFmtId="0" fontId="44" fillId="21" borderId="77" xfId="2" applyFont="1" applyFill="1" applyBorder="1" applyAlignment="1">
      <alignment horizontal="center" vertical="center"/>
    </xf>
    <xf numFmtId="0" fontId="44" fillId="21" borderId="84" xfId="2" applyFont="1" applyFill="1" applyBorder="1" applyAlignment="1">
      <alignment horizontal="center" vertical="center"/>
    </xf>
    <xf numFmtId="0" fontId="3" fillId="0" borderId="78" xfId="2" applyFont="1" applyBorder="1" applyAlignment="1">
      <alignment horizontal="center" vertical="center" wrapText="1"/>
    </xf>
    <xf numFmtId="0" fontId="36" fillId="0" borderId="0" xfId="2" applyFont="1" applyFill="1" applyBorder="1" applyAlignment="1">
      <alignment horizontal="center" vertical="center"/>
    </xf>
    <xf numFmtId="0" fontId="50" fillId="0" borderId="0" xfId="13" applyFont="1" applyBorder="1" applyAlignment="1">
      <alignment horizontal="left" vertical="center" indent="1"/>
    </xf>
    <xf numFmtId="0" fontId="36" fillId="0" borderId="0" xfId="2" applyFont="1" applyFill="1" applyBorder="1" applyAlignment="1">
      <alignment horizontal="left" vertical="center" wrapText="1" indent="2"/>
    </xf>
    <xf numFmtId="0" fontId="49" fillId="0" borderId="0" xfId="2" applyFont="1" applyFill="1" applyBorder="1" applyAlignment="1">
      <alignment horizontal="left" vertical="center" wrapText="1" indent="3"/>
    </xf>
    <xf numFmtId="0" fontId="49" fillId="0" borderId="0" xfId="2" applyFont="1" applyFill="1" applyBorder="1" applyAlignment="1">
      <alignment horizontal="left" vertical="center" indent="1"/>
    </xf>
    <xf numFmtId="0" fontId="0" fillId="0" borderId="1" xfId="0" applyBorder="1"/>
    <xf numFmtId="0" fontId="8" fillId="0" borderId="5" xfId="0" applyFont="1" applyFill="1" applyBorder="1" applyAlignment="1">
      <alignment horizontal="center" vertical="center"/>
    </xf>
    <xf numFmtId="0" fontId="0" fillId="0" borderId="9" xfId="0" applyBorder="1"/>
    <xf numFmtId="0" fontId="0" fillId="0" borderId="5" xfId="0" applyBorder="1"/>
    <xf numFmtId="0" fontId="0" fillId="0" borderId="4" xfId="0" applyBorder="1" applyAlignment="1">
      <alignment horizontal="center" vertical="center"/>
    </xf>
    <xf numFmtId="0" fontId="2" fillId="0" borderId="0" xfId="0" applyFont="1" applyBorder="1" applyAlignment="1">
      <alignment horizontal="center" vertical="center"/>
    </xf>
    <xf numFmtId="0" fontId="0" fillId="0" borderId="4" xfId="0" applyBorder="1"/>
    <xf numFmtId="0" fontId="2" fillId="0" borderId="0" xfId="0" applyFont="1" applyFill="1" applyBorder="1" applyAlignment="1">
      <alignment horizontal="center" vertical="center"/>
    </xf>
    <xf numFmtId="0" fontId="2" fillId="15" borderId="17" xfId="0" applyFont="1" applyFill="1" applyBorder="1" applyAlignment="1">
      <alignment horizontal="center" vertical="center" wrapText="1"/>
    </xf>
    <xf numFmtId="0" fontId="2" fillId="0" borderId="196" xfId="0" applyFont="1" applyFill="1" applyBorder="1" applyAlignment="1">
      <alignment horizontal="center" vertical="center" wrapText="1"/>
    </xf>
    <xf numFmtId="0" fontId="2" fillId="29" borderId="17" xfId="0" applyFont="1" applyFill="1" applyBorder="1" applyAlignment="1">
      <alignment horizontal="center" vertical="center" wrapText="1"/>
    </xf>
    <xf numFmtId="0" fontId="2" fillId="28" borderId="17"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8" fillId="8" borderId="17"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210" xfId="0" applyFont="1" applyFill="1" applyBorder="1" applyAlignment="1">
      <alignment horizontal="center" vertical="center" wrapText="1"/>
    </xf>
    <xf numFmtId="0" fontId="2" fillId="0" borderId="211" xfId="0" applyFont="1" applyFill="1" applyBorder="1" applyAlignment="1">
      <alignment horizontal="center" vertical="center" wrapText="1"/>
    </xf>
    <xf numFmtId="0" fontId="0" fillId="0" borderId="3" xfId="0" applyBorder="1"/>
    <xf numFmtId="14" fontId="10" fillId="0" borderId="0" xfId="0" applyNumberFormat="1" applyFont="1" applyFill="1" applyBorder="1" applyAlignment="1">
      <alignment horizontal="center" vertical="center"/>
    </xf>
    <xf numFmtId="0" fontId="2" fillId="0" borderId="4" xfId="0" applyFont="1" applyFill="1" applyBorder="1" applyAlignment="1">
      <alignment horizontal="center" vertical="center"/>
    </xf>
    <xf numFmtId="14" fontId="28" fillId="0" borderId="22" xfId="0" applyNumberFormat="1" applyFont="1" applyBorder="1" applyAlignment="1">
      <alignment horizontal="center" vertical="center"/>
    </xf>
    <xf numFmtId="14" fontId="8" fillId="0" borderId="0" xfId="0" applyNumberFormat="1" applyFont="1" applyFill="1" applyBorder="1" applyAlignment="1">
      <alignment horizontal="center"/>
    </xf>
    <xf numFmtId="0" fontId="2" fillId="0" borderId="0" xfId="0" applyFont="1" applyFill="1" applyBorder="1" applyAlignment="1">
      <alignment horizontal="center"/>
    </xf>
    <xf numFmtId="0" fontId="2" fillId="0" borderId="0" xfId="0" applyFont="1" applyBorder="1" applyAlignment="1">
      <alignment horizontal="center"/>
    </xf>
    <xf numFmtId="0" fontId="0" fillId="0" borderId="23" xfId="0" applyBorder="1" applyAlignment="1">
      <alignment horizontal="center" vertical="center"/>
    </xf>
    <xf numFmtId="0" fontId="10" fillId="0" borderId="0" xfId="0" applyFont="1" applyFill="1" applyBorder="1" applyAlignment="1">
      <alignment horizontal="center"/>
    </xf>
    <xf numFmtId="14" fontId="10" fillId="0" borderId="2" xfId="0" applyNumberFormat="1" applyFont="1" applyBorder="1" applyAlignment="1">
      <alignment horizontal="center" vertical="center" wrapText="1"/>
    </xf>
    <xf numFmtId="0" fontId="10" fillId="0" borderId="24" xfId="0" applyFont="1" applyBorder="1" applyAlignment="1">
      <alignment horizontal="center" vertical="center" wrapText="1"/>
    </xf>
    <xf numFmtId="14" fontId="2" fillId="0" borderId="4" xfId="0" applyNumberFormat="1" applyFont="1" applyBorder="1" applyAlignment="1">
      <alignment horizontal="center" vertical="center"/>
    </xf>
    <xf numFmtId="0" fontId="10" fillId="0" borderId="1" xfId="0" applyFont="1" applyBorder="1" applyAlignment="1">
      <alignment horizontal="center" vertical="center" wrapText="1"/>
    </xf>
    <xf numFmtId="14" fontId="10" fillId="0" borderId="25"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10" fillId="0" borderId="0" xfId="0" applyFont="1" applyBorder="1" applyAlignment="1">
      <alignment horizontal="center" vertical="center" wrapText="1"/>
    </xf>
    <xf numFmtId="0" fontId="10" fillId="0" borderId="4" xfId="0" applyFont="1" applyBorder="1" applyAlignment="1">
      <alignment horizontal="left" vertical="center" wrapText="1"/>
    </xf>
    <xf numFmtId="14" fontId="10" fillId="0" borderId="0" xfId="0" applyNumberFormat="1" applyFont="1" applyBorder="1" applyAlignment="1">
      <alignment horizontal="center" vertical="center" wrapText="1"/>
    </xf>
    <xf numFmtId="0" fontId="3" fillId="0" borderId="0" xfId="0" applyFont="1" applyBorder="1" applyAlignment="1">
      <alignment horizontal="center" vertical="center" wrapText="1"/>
    </xf>
    <xf numFmtId="0" fontId="0" fillId="0" borderId="194" xfId="0" applyBorder="1"/>
    <xf numFmtId="0" fontId="0" fillId="0" borderId="195" xfId="0" applyBorder="1"/>
    <xf numFmtId="0" fontId="2" fillId="0" borderId="9" xfId="0" applyFont="1" applyFill="1" applyBorder="1" applyAlignment="1">
      <alignment horizontal="center" vertical="center"/>
    </xf>
    <xf numFmtId="0" fontId="14" fillId="8" borderId="1" xfId="0" applyFont="1" applyFill="1" applyBorder="1" applyAlignment="1">
      <alignment horizontal="center" vertical="center"/>
    </xf>
    <xf numFmtId="0" fontId="146" fillId="8" borderId="4" xfId="0" applyFont="1" applyFill="1" applyBorder="1" applyAlignment="1">
      <alignment horizontal="center" vertical="center"/>
    </xf>
    <xf numFmtId="0" fontId="0" fillId="0" borderId="0" xfId="0" applyBorder="1" applyAlignment="1">
      <alignment vertical="center"/>
    </xf>
    <xf numFmtId="49" fontId="0" fillId="0" borderId="0" xfId="0" applyNumberFormat="1" applyBorder="1"/>
    <xf numFmtId="0" fontId="136" fillId="0" borderId="0" xfId="0" applyFont="1" applyBorder="1"/>
    <xf numFmtId="49" fontId="168" fillId="4" borderId="1" xfId="0" applyNumberFormat="1" applyFont="1" applyFill="1" applyBorder="1" applyAlignment="1">
      <alignment horizontal="center" vertical="center" shrinkToFit="1"/>
    </xf>
    <xf numFmtId="49" fontId="170" fillId="4" borderId="1" xfId="0" applyNumberFormat="1" applyFont="1" applyFill="1" applyBorder="1" applyAlignment="1">
      <alignment horizontal="center" vertical="center" shrinkToFit="1"/>
    </xf>
    <xf numFmtId="49" fontId="168" fillId="3" borderId="1" xfId="0" applyNumberFormat="1" applyFont="1" applyFill="1" applyBorder="1" applyAlignment="1">
      <alignment horizontal="center" vertical="center" shrinkToFit="1"/>
    </xf>
    <xf numFmtId="0" fontId="0" fillId="0" borderId="0" xfId="0" applyBorder="1" applyAlignment="1"/>
    <xf numFmtId="0" fontId="5" fillId="0" borderId="27"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xf>
    <xf numFmtId="0" fontId="6" fillId="0" borderId="9" xfId="1" applyNumberFormat="1" applyFont="1" applyFill="1" applyBorder="1" applyAlignment="1">
      <alignment horizontal="center" vertical="center" wrapText="1"/>
    </xf>
    <xf numFmtId="174" fontId="6" fillId="26" borderId="3" xfId="0" applyNumberFormat="1" applyFont="1" applyFill="1" applyBorder="1" applyAlignment="1">
      <alignment horizontal="center" vertical="center" wrapText="1"/>
    </xf>
    <xf numFmtId="0" fontId="6" fillId="0" borderId="9" xfId="0" applyNumberFormat="1" applyFont="1" applyFill="1" applyBorder="1" applyAlignment="1">
      <alignment horizontal="center" vertical="center" wrapText="1"/>
    </xf>
    <xf numFmtId="0" fontId="6" fillId="26" borderId="1" xfId="0" applyNumberFormat="1" applyFont="1" applyFill="1" applyBorder="1" applyAlignment="1">
      <alignment horizontal="center" vertical="center" wrapText="1"/>
    </xf>
    <xf numFmtId="0" fontId="6" fillId="0" borderId="4" xfId="0" applyNumberFormat="1" applyFont="1" applyFill="1" applyBorder="1" applyAlignment="1">
      <alignment horizontal="center" vertical="center" wrapText="1"/>
    </xf>
    <xf numFmtId="0" fontId="6" fillId="0" borderId="5" xfId="0" applyNumberFormat="1" applyFont="1" applyFill="1" applyBorder="1" applyAlignment="1">
      <alignment horizontal="center" vertical="center" wrapText="1"/>
    </xf>
    <xf numFmtId="0" fontId="6" fillId="26" borderId="2" xfId="0" applyNumberFormat="1" applyFont="1" applyFill="1" applyBorder="1" applyAlignment="1">
      <alignment horizontal="center" vertical="center" wrapText="1"/>
    </xf>
    <xf numFmtId="0" fontId="0" fillId="0" borderId="0" xfId="0" applyBorder="1" applyAlignment="1">
      <alignment horizontal="center" vertical="center"/>
    </xf>
    <xf numFmtId="0" fontId="5" fillId="0" borderId="1" xfId="0" applyFont="1" applyFill="1" applyBorder="1" applyAlignment="1">
      <alignment horizontal="center" vertical="center" wrapText="1"/>
    </xf>
    <xf numFmtId="0" fontId="160" fillId="0" borderId="0" xfId="0" applyFont="1" applyBorder="1"/>
    <xf numFmtId="0" fontId="161" fillId="0"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8" fillId="0" borderId="1" xfId="0" applyFont="1" applyFill="1" applyBorder="1" applyAlignment="1">
      <alignment horizontal="center" vertical="center" wrapText="1"/>
    </xf>
    <xf numFmtId="0" fontId="0" fillId="0" borderId="0" xfId="0" applyBorder="1" applyAlignment="1">
      <alignment horizontal="left" vertical="center"/>
    </xf>
    <xf numFmtId="0" fontId="8" fillId="0" borderId="2"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0" fillId="0" borderId="1" xfId="0" applyBorder="1" applyAlignment="1">
      <alignment horizontal="center"/>
    </xf>
    <xf numFmtId="0" fontId="0" fillId="6" borderId="210" xfId="0" applyFill="1" applyBorder="1"/>
    <xf numFmtId="0" fontId="8" fillId="6" borderId="0" xfId="0" applyFont="1" applyFill="1" applyBorder="1" applyAlignment="1">
      <alignment horizontal="center" vertical="center" wrapText="1"/>
    </xf>
    <xf numFmtId="0" fontId="2" fillId="6" borderId="0" xfId="0" applyFont="1" applyFill="1" applyBorder="1" applyAlignment="1">
      <alignment horizontal="center" vertical="center" wrapText="1"/>
    </xf>
    <xf numFmtId="0" fontId="8" fillId="6" borderId="1" xfId="0" applyFont="1" applyFill="1" applyBorder="1" applyAlignment="1">
      <alignment horizontal="center" vertical="center" wrapText="1"/>
    </xf>
    <xf numFmtId="14" fontId="2" fillId="0" borderId="210" xfId="0" applyNumberFormat="1" applyFont="1" applyFill="1" applyBorder="1" applyAlignment="1">
      <alignment horizontal="center" vertical="center" wrapText="1"/>
    </xf>
    <xf numFmtId="0" fontId="8" fillId="6" borderId="18" xfId="0" applyFont="1" applyFill="1" applyBorder="1" applyAlignment="1">
      <alignment horizontal="center" vertical="center" wrapText="1"/>
    </xf>
    <xf numFmtId="14" fontId="2" fillId="0" borderId="3" xfId="0" applyNumberFormat="1" applyFont="1" applyFill="1" applyBorder="1" applyAlignment="1">
      <alignment horizontal="center" vertical="center" wrapText="1"/>
    </xf>
    <xf numFmtId="14" fontId="2" fillId="31" borderId="9"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wrapText="1"/>
    </xf>
    <xf numFmtId="14" fontId="0" fillId="0" borderId="19" xfId="0" applyNumberFormat="1" applyBorder="1" applyAlignment="1">
      <alignment horizontal="center"/>
    </xf>
    <xf numFmtId="49" fontId="3" fillId="0" borderId="0" xfId="0" applyNumberFormat="1" applyFont="1" applyFill="1" applyBorder="1" applyAlignment="1">
      <alignment horizontal="center" vertical="center" wrapText="1"/>
    </xf>
    <xf numFmtId="0" fontId="171" fillId="0" borderId="0" xfId="0" applyFont="1" applyBorder="1" applyAlignment="1">
      <alignment horizontal="center"/>
    </xf>
    <xf numFmtId="49" fontId="8" fillId="0" borderId="0" xfId="0" applyNumberFormat="1" applyFont="1" applyFill="1" applyBorder="1" applyAlignment="1">
      <alignment horizontal="center" vertical="center" wrapText="1"/>
    </xf>
    <xf numFmtId="14" fontId="10" fillId="0" borderId="1" xfId="0" applyNumberFormat="1" applyFont="1" applyFill="1" applyBorder="1" applyAlignment="1">
      <alignment horizontal="center" vertical="center"/>
    </xf>
    <xf numFmtId="0" fontId="2" fillId="0" borderId="19" xfId="0" applyFont="1" applyFill="1" applyBorder="1" applyAlignment="1">
      <alignment horizontal="center" vertical="center"/>
    </xf>
    <xf numFmtId="49" fontId="11" fillId="0" borderId="21" xfId="0" applyNumberFormat="1" applyFont="1" applyFill="1" applyBorder="1" applyAlignment="1">
      <alignment horizontal="center" vertical="center" wrapText="1"/>
    </xf>
    <xf numFmtId="49" fontId="169" fillId="0" borderId="21" xfId="0" applyNumberFormat="1" applyFont="1" applyFill="1" applyBorder="1" applyAlignment="1">
      <alignment horizontal="center" vertical="center" wrapText="1"/>
    </xf>
    <xf numFmtId="14" fontId="28" fillId="0" borderId="0" xfId="0" applyNumberFormat="1" applyFont="1" applyBorder="1" applyAlignment="1">
      <alignment horizontal="center" vertical="center"/>
    </xf>
    <xf numFmtId="14" fontId="10" fillId="0" borderId="22" xfId="0" applyNumberFormat="1" applyFont="1" applyFill="1" applyBorder="1" applyAlignment="1">
      <alignment horizontal="center" vertical="center" shrinkToFit="1"/>
    </xf>
    <xf numFmtId="14" fontId="8" fillId="0" borderId="212" xfId="0" applyNumberFormat="1" applyFont="1" applyFill="1" applyBorder="1" applyAlignment="1">
      <alignment horizontal="center"/>
    </xf>
    <xf numFmtId="14" fontId="2" fillId="0" borderId="215" xfId="0" applyNumberFormat="1" applyFont="1" applyFill="1" applyBorder="1" applyAlignment="1">
      <alignment horizontal="center" vertical="center" shrinkToFit="1"/>
    </xf>
    <xf numFmtId="14" fontId="2" fillId="0" borderId="215" xfId="0" applyNumberFormat="1" applyFont="1" applyFill="1" applyBorder="1" applyAlignment="1">
      <alignment horizontal="center"/>
    </xf>
    <xf numFmtId="14" fontId="2" fillId="0" borderId="22" xfId="0" applyNumberFormat="1" applyFont="1" applyFill="1" applyBorder="1" applyAlignment="1">
      <alignment horizontal="center" vertical="center" shrinkToFit="1"/>
    </xf>
    <xf numFmtId="0" fontId="171" fillId="0" borderId="0" xfId="0" applyFont="1" applyBorder="1" applyAlignment="1">
      <alignment horizontal="center" vertical="center"/>
    </xf>
    <xf numFmtId="0" fontId="95" fillId="0" borderId="0" xfId="0" applyFont="1" applyBorder="1" applyAlignment="1">
      <alignment horizontal="center" vertical="center"/>
    </xf>
    <xf numFmtId="49" fontId="3" fillId="0" borderId="1" xfId="0" applyNumberFormat="1" applyFont="1" applyFill="1" applyBorder="1" applyAlignment="1">
      <alignment horizontal="center" vertical="center" shrinkToFit="1"/>
    </xf>
    <xf numFmtId="49" fontId="3" fillId="0" borderId="0" xfId="0" applyNumberFormat="1" applyFont="1" applyFill="1" applyBorder="1" applyAlignment="1">
      <alignment horizontal="center" vertical="center" shrinkToFit="1"/>
    </xf>
    <xf numFmtId="49" fontId="8" fillId="0" borderId="21" xfId="0" applyNumberFormat="1" applyFont="1" applyFill="1" applyBorder="1" applyAlignment="1">
      <alignment horizontal="center" vertical="center" shrinkToFit="1"/>
    </xf>
    <xf numFmtId="0" fontId="2" fillId="0" borderId="21" xfId="0" applyFont="1" applyFill="1" applyBorder="1" applyAlignment="1">
      <alignment horizontal="center"/>
    </xf>
    <xf numFmtId="0" fontId="10" fillId="0" borderId="23" xfId="0" applyFont="1" applyFill="1" applyBorder="1" applyAlignment="1">
      <alignment horizontal="center" vertical="center"/>
    </xf>
    <xf numFmtId="0" fontId="10" fillId="0" borderId="213" xfId="0" applyFont="1" applyFill="1" applyBorder="1" applyAlignment="1">
      <alignment horizontal="center"/>
    </xf>
    <xf numFmtId="0" fontId="2" fillId="0" borderId="216" xfId="0" applyFont="1" applyFill="1" applyBorder="1" applyAlignment="1">
      <alignment horizontal="center" vertical="center"/>
    </xf>
    <xf numFmtId="0" fontId="2" fillId="0" borderId="23" xfId="0" applyFont="1" applyFill="1" applyBorder="1" applyAlignment="1">
      <alignment horizontal="center" vertical="center"/>
    </xf>
    <xf numFmtId="0" fontId="0" fillId="0" borderId="0" xfId="0" applyBorder="1" applyAlignment="1">
      <alignment horizontal="left"/>
    </xf>
    <xf numFmtId="0" fontId="10" fillId="0" borderId="9" xfId="0" applyFont="1" applyFill="1" applyBorder="1" applyAlignment="1">
      <alignment horizontal="center" vertical="center"/>
    </xf>
    <xf numFmtId="0" fontId="95" fillId="0" borderId="9" xfId="0" applyFont="1" applyBorder="1" applyAlignment="1">
      <alignment horizontal="center" vertical="center"/>
    </xf>
    <xf numFmtId="0" fontId="2" fillId="31" borderId="0" xfId="0" applyFont="1" applyFill="1" applyBorder="1" applyAlignment="1">
      <alignment horizontal="center" vertical="center"/>
    </xf>
    <xf numFmtId="49" fontId="3" fillId="0" borderId="9" xfId="0" applyNumberFormat="1" applyFont="1" applyFill="1" applyBorder="1" applyAlignment="1">
      <alignment horizontal="center" vertical="center" wrapText="1"/>
    </xf>
    <xf numFmtId="0" fontId="10" fillId="0" borderId="0" xfId="0" applyFont="1" applyFill="1" applyBorder="1" applyAlignment="1">
      <alignment horizontal="center" vertical="center"/>
    </xf>
    <xf numFmtId="49" fontId="8" fillId="0" borderId="9" xfId="0" applyNumberFormat="1" applyFont="1" applyFill="1" applyBorder="1" applyAlignment="1">
      <alignment horizontal="center" vertical="center" wrapText="1"/>
    </xf>
    <xf numFmtId="0" fontId="77" fillId="0" borderId="9" xfId="0" applyFont="1" applyBorder="1" applyAlignment="1">
      <alignment horizontal="left" vertical="center" wrapText="1"/>
    </xf>
    <xf numFmtId="0" fontId="95" fillId="0" borderId="4" xfId="0" applyFont="1" applyBorder="1" applyAlignment="1">
      <alignment horizontal="center" vertical="center"/>
    </xf>
    <xf numFmtId="49" fontId="45" fillId="0" borderId="0" xfId="2" applyNumberFormat="1" applyFont="1" applyAlignment="1">
      <alignment vertical="top"/>
    </xf>
    <xf numFmtId="49" fontId="172" fillId="0" borderId="0" xfId="2" applyNumberFormat="1" applyFont="1" applyAlignment="1">
      <alignment vertical="top"/>
    </xf>
    <xf numFmtId="0" fontId="8" fillId="0" borderId="90" xfId="2" applyFont="1" applyBorder="1" applyAlignment="1">
      <alignment horizontal="center" vertical="center"/>
    </xf>
    <xf numFmtId="49" fontId="32" fillId="0" borderId="0" xfId="2" applyNumberFormat="1" applyFont="1" applyFill="1" applyAlignment="1">
      <alignment horizontal="left" vertical="center"/>
    </xf>
    <xf numFmtId="0" fontId="59" fillId="0" borderId="0" xfId="13" applyFont="1" applyBorder="1" applyAlignment="1">
      <alignment horizontal="left" vertical="center" indent="2"/>
    </xf>
    <xf numFmtId="0" fontId="4" fillId="0" borderId="90" xfId="3" applyFont="1" applyBorder="1" applyAlignment="1">
      <alignment horizontal="center" vertical="center"/>
    </xf>
  </cellXfs>
  <cellStyles count="19">
    <cellStyle name="Comma" xfId="1" builtinId="3"/>
    <cellStyle name="Comma 2" xfId="11"/>
    <cellStyle name="Milliers 2 2" xfId="17"/>
    <cellStyle name="Normal" xfId="0" builtinId="0"/>
    <cellStyle name="Normal 2" xfId="4"/>
    <cellStyle name="Normal 2 12" xfId="5"/>
    <cellStyle name="Normal 2 3 9" xfId="7"/>
    <cellStyle name="Normal 3" xfId="10"/>
    <cellStyle name="Normal 3 2" xfId="13"/>
    <cellStyle name="Normal 3 3" xfId="3"/>
    <cellStyle name="Normal 37" xfId="9"/>
    <cellStyle name="Normal 4 2" xfId="12"/>
    <cellStyle name="Normal 42 3 2" xfId="8"/>
    <cellStyle name="Normal 49" xfId="2"/>
    <cellStyle name="Normal 5" xfId="14"/>
    <cellStyle name="Normal 8" xfId="16"/>
    <cellStyle name="Normal 9 2 2" xfId="6"/>
    <cellStyle name="Percent 2" xfId="18"/>
    <cellStyle name="Pourcentage 2" xfId="15"/>
  </cellStyles>
  <dxfs count="1184">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5"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9" Type="http://schemas.openxmlformats.org/officeDocument/2006/relationships/externalLink" Target="externalLinks/externalLink28.xml"/><Relationship Id="rId21" Type="http://schemas.openxmlformats.org/officeDocument/2006/relationships/externalLink" Target="externalLinks/externalLink10.xml"/><Relationship Id="rId34" Type="http://schemas.openxmlformats.org/officeDocument/2006/relationships/externalLink" Target="externalLinks/externalLink23.xml"/><Relationship Id="rId42" Type="http://schemas.openxmlformats.org/officeDocument/2006/relationships/externalLink" Target="externalLinks/externalLink3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5.xml"/><Relationship Id="rId29" Type="http://schemas.openxmlformats.org/officeDocument/2006/relationships/externalLink" Target="externalLinks/externalLink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32" Type="http://schemas.openxmlformats.org/officeDocument/2006/relationships/externalLink" Target="externalLinks/externalLink21.xml"/><Relationship Id="rId37" Type="http://schemas.openxmlformats.org/officeDocument/2006/relationships/externalLink" Target="externalLinks/externalLink26.xml"/><Relationship Id="rId40" Type="http://schemas.openxmlformats.org/officeDocument/2006/relationships/externalLink" Target="externalLinks/externalLink29.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externalLink" Target="externalLinks/externalLink17.xml"/><Relationship Id="rId36" Type="http://schemas.openxmlformats.org/officeDocument/2006/relationships/externalLink" Target="externalLinks/externalLink25.xml"/><Relationship Id="rId10" Type="http://schemas.openxmlformats.org/officeDocument/2006/relationships/worksheet" Target="worksheets/sheet10.xml"/><Relationship Id="rId19" Type="http://schemas.openxmlformats.org/officeDocument/2006/relationships/externalLink" Target="externalLinks/externalLink8.xml"/><Relationship Id="rId31" Type="http://schemas.openxmlformats.org/officeDocument/2006/relationships/externalLink" Target="externalLinks/externalLink20.xml"/><Relationship Id="rId44" Type="http://schemas.openxmlformats.org/officeDocument/2006/relationships/externalLink" Target="externalLinks/externalLink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externalLink" Target="externalLinks/externalLink16.xml"/><Relationship Id="rId30" Type="http://schemas.openxmlformats.org/officeDocument/2006/relationships/externalLink" Target="externalLinks/externalLink19.xml"/><Relationship Id="rId35" Type="http://schemas.openxmlformats.org/officeDocument/2006/relationships/externalLink" Target="externalLinks/externalLink24.xml"/><Relationship Id="rId43" Type="http://schemas.openxmlformats.org/officeDocument/2006/relationships/externalLink" Target="externalLinks/externalLink3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33" Type="http://schemas.openxmlformats.org/officeDocument/2006/relationships/externalLink" Target="externalLinks/externalLink22.xml"/><Relationship Id="rId38" Type="http://schemas.openxmlformats.org/officeDocument/2006/relationships/externalLink" Target="externalLinks/externalLink27.xml"/><Relationship Id="rId46" Type="http://schemas.openxmlformats.org/officeDocument/2006/relationships/styles" Target="styles.xml"/><Relationship Id="rId20" Type="http://schemas.openxmlformats.org/officeDocument/2006/relationships/externalLink" Target="externalLinks/externalLink9.xml"/><Relationship Id="rId41" Type="http://schemas.openxmlformats.org/officeDocument/2006/relationships/externalLink" Target="externalLinks/externalLink30.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_rels/drawing5.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5</xdr:col>
      <xdr:colOff>309563</xdr:colOff>
      <xdr:row>0</xdr:row>
      <xdr:rowOff>214313</xdr:rowOff>
    </xdr:from>
    <xdr:ext cx="7331955" cy="655885"/>
    <xdr:sp macro="" textlink="">
      <xdr:nvSpPr>
        <xdr:cNvPr id="2" name="Rectangle 1"/>
        <xdr:cNvSpPr/>
      </xdr:nvSpPr>
      <xdr:spPr>
        <a:xfrm>
          <a:off x="4024313" y="214313"/>
          <a:ext cx="7331955" cy="655885"/>
        </a:xfrm>
        <a:prstGeom prst="rect">
          <a:avLst/>
        </a:prstGeom>
      </xdr:spPr>
      <xdr:style>
        <a:lnRef idx="1">
          <a:schemeClr val="dk1"/>
        </a:lnRef>
        <a:fillRef idx="2">
          <a:schemeClr val="dk1"/>
        </a:fillRef>
        <a:effectRef idx="1">
          <a:schemeClr val="dk1"/>
        </a:effectRef>
        <a:fontRef idx="minor">
          <a:schemeClr val="dk1"/>
        </a:fontRef>
      </xdr:style>
      <xdr:txBody>
        <a:bodyPr wrap="square" lIns="91440" tIns="45720" rIns="91440" bIns="45720">
          <a:spAutoFit/>
        </a:bodyPr>
        <a:lstStyle/>
        <a:p>
          <a:pPr algn="ctr"/>
          <a:r>
            <a:rPr lang="en-US" sz="3600" b="1" cap="none" spc="0">
              <a:ln w="0"/>
              <a:solidFill>
                <a:srgbClr val="FFFF00"/>
              </a:solidFill>
              <a:effectLst>
                <a:outerShdw blurRad="38100" dist="19050" dir="2700000" algn="tl" rotWithShape="0">
                  <a:schemeClr val="dk1">
                    <a:alpha val="40000"/>
                  </a:schemeClr>
                </a:outerShdw>
              </a:effectLst>
            </a:rPr>
            <a:t>16"-Ligne-MFD-ISW Vers MFD-CPF-</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xdr:col>
      <xdr:colOff>18827</xdr:colOff>
      <xdr:row>2</xdr:row>
      <xdr:rowOff>46225</xdr:rowOff>
    </xdr:from>
    <xdr:ext cx="844026" cy="662597"/>
    <xdr:pic>
      <xdr:nvPicPr>
        <xdr:cNvPr id="2" name="image2.jpeg">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9852" y="512950"/>
          <a:ext cx="844026" cy="662597"/>
        </a:xfrm>
        <a:prstGeom prst="rect">
          <a:avLst/>
        </a:prstGeom>
      </xdr:spPr>
    </xdr:pic>
    <xdr:clientData/>
  </xdr:oneCellAnchor>
  <xdr:twoCellAnchor editAs="oneCell">
    <xdr:from>
      <xdr:col>3</xdr:col>
      <xdr:colOff>178593</xdr:colOff>
      <xdr:row>2</xdr:row>
      <xdr:rowOff>83344</xdr:rowOff>
    </xdr:from>
    <xdr:to>
      <xdr:col>4</xdr:col>
      <xdr:colOff>554997</xdr:colOff>
      <xdr:row>4</xdr:row>
      <xdr:rowOff>131970</xdr:rowOff>
    </xdr:to>
    <xdr:pic>
      <xdr:nvPicPr>
        <xdr:cNvPr id="3" name="Image 10"/>
        <xdr:cNvPicPr>
          <a:picLocks noChangeAspect="1"/>
        </xdr:cNvPicPr>
      </xdr:nvPicPr>
      <xdr:blipFill>
        <a:blip xmlns:r="http://schemas.openxmlformats.org/officeDocument/2006/relationships" r:embed="rId2"/>
        <a:stretch>
          <a:fillRect/>
        </a:stretch>
      </xdr:blipFill>
      <xdr:spPr>
        <a:xfrm>
          <a:off x="1607343" y="550069"/>
          <a:ext cx="814554" cy="543926"/>
        </a:xfrm>
        <a:prstGeom prst="rect">
          <a:avLst/>
        </a:prstGeom>
      </xdr:spPr>
    </xdr:pic>
    <xdr:clientData/>
  </xdr:twoCellAnchor>
  <xdr:twoCellAnchor editAs="oneCell">
    <xdr:from>
      <xdr:col>1</xdr:col>
      <xdr:colOff>23812</xdr:colOff>
      <xdr:row>29</xdr:row>
      <xdr:rowOff>23815</xdr:rowOff>
    </xdr:from>
    <xdr:to>
      <xdr:col>20</xdr:col>
      <xdr:colOff>0</xdr:colOff>
      <xdr:row>35</xdr:row>
      <xdr:rowOff>345282</xdr:rowOff>
    </xdr:to>
    <xdr:pic>
      <xdr:nvPicPr>
        <xdr:cNvPr id="4" name="Image 11"/>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00037" y="8482015"/>
          <a:ext cx="12873038" cy="2093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559594</xdr:colOff>
      <xdr:row>15</xdr:row>
      <xdr:rowOff>238125</xdr:rowOff>
    </xdr:from>
    <xdr:to>
      <xdr:col>19</xdr:col>
      <xdr:colOff>321469</xdr:colOff>
      <xdr:row>26</xdr:row>
      <xdr:rowOff>297656</xdr:rowOff>
    </xdr:to>
    <xdr:grpSp>
      <xdr:nvGrpSpPr>
        <xdr:cNvPr id="5" name="Groupe 6"/>
        <xdr:cNvGrpSpPr/>
      </xdr:nvGrpSpPr>
      <xdr:grpSpPr>
        <a:xfrm>
          <a:off x="1143000" y="4476750"/>
          <a:ext cx="11430000" cy="3464719"/>
          <a:chOff x="-38585" y="5287373"/>
          <a:chExt cx="9128125" cy="272487"/>
        </a:xfrm>
      </xdr:grpSpPr>
      <xdr:cxnSp macro="">
        <xdr:nvCxnSpPr>
          <xdr:cNvPr id="6"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7"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33618</xdr:colOff>
      <xdr:row>2</xdr:row>
      <xdr:rowOff>78441</xdr:rowOff>
    </xdr:from>
    <xdr:ext cx="739588" cy="635751"/>
    <xdr:pic>
      <xdr:nvPicPr>
        <xdr:cNvPr id="2" name="image2.jpeg">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14643" y="278466"/>
          <a:ext cx="739588" cy="635751"/>
        </a:xfrm>
        <a:prstGeom prst="rect">
          <a:avLst/>
        </a:prstGeom>
      </xdr:spPr>
    </xdr:pic>
    <xdr:clientData/>
  </xdr:oneCellAnchor>
  <xdr:twoCellAnchor>
    <xdr:from>
      <xdr:col>14</xdr:col>
      <xdr:colOff>67235</xdr:colOff>
      <xdr:row>13</xdr:row>
      <xdr:rowOff>44825</xdr:rowOff>
    </xdr:from>
    <xdr:to>
      <xdr:col>14</xdr:col>
      <xdr:colOff>1692087</xdr:colOff>
      <xdr:row>23</xdr:row>
      <xdr:rowOff>179917</xdr:rowOff>
    </xdr:to>
    <xdr:sp macro="" textlink="">
      <xdr:nvSpPr>
        <xdr:cNvPr id="3" name="Texte 9">
          <a:extLst>
            <a:ext uri="{FF2B5EF4-FFF2-40B4-BE49-F238E27FC236}">
              <a16:creationId xmlns:a16="http://schemas.microsoft.com/office/drawing/2014/main" id="{00000000-0008-0000-0400-000004000000}"/>
            </a:ext>
          </a:extLst>
        </xdr:cNvPr>
        <xdr:cNvSpPr txBox="1">
          <a:spLocks noChangeArrowheads="1"/>
        </xdr:cNvSpPr>
      </xdr:nvSpPr>
      <xdr:spPr bwMode="auto">
        <a:xfrm>
          <a:off x="10801910" y="3302375"/>
          <a:ext cx="1624852" cy="3183092"/>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u="none" strike="noStrike" baseline="0">
              <a:solidFill>
                <a:srgbClr val="000000"/>
              </a:solidFill>
              <a:latin typeface="Times New Roman"/>
              <a:cs typeface="Times New Roman"/>
            </a:rPr>
            <a:t>A1</a:t>
          </a:r>
          <a:r>
            <a:rPr lang="fr-FR" sz="800" b="0" i="0" u="none" strike="noStrike" baseline="0">
              <a:solidFill>
                <a:srgbClr val="000000"/>
              </a:solidFill>
              <a:latin typeface="Times New Roman"/>
              <a:cs typeface="Times New Roman"/>
            </a:rPr>
            <a:t>   = Fissures Longitudinales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Aa</a:t>
          </a:r>
          <a:r>
            <a:rPr lang="fr-FR" sz="800" b="0" i="0" u="none" strike="noStrike" baseline="0">
              <a:solidFill>
                <a:srgbClr val="000000"/>
              </a:solidFill>
              <a:latin typeface="Times New Roman"/>
              <a:cs typeface="Times New Roman"/>
            </a:rPr>
            <a:t>= Fissures Transversales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Ab</a:t>
          </a:r>
          <a:r>
            <a:rPr lang="fr-FR" sz="800" b="0" i="0" u="none" strike="noStrike" baseline="0">
              <a:solidFill>
                <a:srgbClr val="000000"/>
              </a:solidFill>
              <a:latin typeface="Times New Roman"/>
              <a:cs typeface="Times New Roman"/>
            </a:rPr>
            <a:t>= Fissures Radiales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Ac</a:t>
          </a:r>
          <a:r>
            <a:rPr lang="fr-FR" sz="800" b="0" i="0" u="none" strike="noStrike" baseline="0">
              <a:solidFill>
                <a:srgbClr val="000000"/>
              </a:solidFill>
              <a:latin typeface="Times New Roman"/>
              <a:cs typeface="Times New Roman"/>
            </a:rPr>
            <a:t>= Fissures de cratère de cordon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Ad</a:t>
          </a:r>
          <a:r>
            <a:rPr lang="fr-FR" sz="800" b="0" i="0" u="none" strike="noStrike" baseline="0">
              <a:solidFill>
                <a:srgbClr val="000000"/>
              </a:solidFill>
              <a:latin typeface="Times New Roman"/>
              <a:cs typeface="Times New Roman"/>
            </a:rPr>
            <a:t>=Fissures Discontinues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   </a:t>
          </a:r>
          <a:r>
            <a:rPr lang="fr-FR" sz="800" b="0" i="0" u="none" strike="noStrike" baseline="0">
              <a:solidFill>
                <a:srgbClr val="000000"/>
              </a:solidFill>
              <a:latin typeface="Times New Roman"/>
              <a:cs typeface="Times New Roman"/>
            </a:rPr>
            <a:t>= Porosité Gazeuse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Ba</a:t>
          </a:r>
          <a:r>
            <a:rPr lang="fr-FR" sz="800" b="0" i="0" u="none" strike="noStrike" baseline="0">
              <a:solidFill>
                <a:srgbClr val="000000"/>
              </a:solidFill>
              <a:latin typeface="Times New Roman"/>
              <a:cs typeface="Times New Roman"/>
            </a:rPr>
            <a:t>= Porosité éparpille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Bb</a:t>
          </a:r>
          <a:r>
            <a:rPr lang="fr-FR" sz="800" b="0" i="0" u="none" strike="noStrike" baseline="0">
              <a:solidFill>
                <a:srgbClr val="000000"/>
              </a:solidFill>
              <a:latin typeface="Times New Roman"/>
              <a:cs typeface="Times New Roman"/>
            </a:rPr>
            <a:t>= Nids de soufflures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Bc</a:t>
          </a:r>
          <a:r>
            <a:rPr lang="fr-FR" sz="800" b="0" i="0" u="none" strike="noStrike" baseline="0">
              <a:solidFill>
                <a:srgbClr val="000000"/>
              </a:solidFill>
              <a:latin typeface="Times New Roman"/>
              <a:cs typeface="Times New Roman"/>
            </a:rPr>
            <a:t>= Soufflures alignées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Bd</a:t>
          </a:r>
          <a:r>
            <a:rPr lang="fr-FR" sz="800" b="0" i="0" u="none" strike="noStrike" baseline="0">
              <a:solidFill>
                <a:srgbClr val="000000"/>
              </a:solidFill>
              <a:latin typeface="Times New Roman"/>
              <a:cs typeface="Times New Roman"/>
            </a:rPr>
            <a:t>= Soufflures allongées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Be</a:t>
          </a:r>
          <a:r>
            <a:rPr lang="fr-FR" sz="800" b="0" i="0" u="none" strike="noStrike" baseline="0">
              <a:solidFill>
                <a:srgbClr val="000000"/>
              </a:solidFill>
              <a:latin typeface="Times New Roman"/>
              <a:cs typeface="Times New Roman"/>
            </a:rPr>
            <a:t>= Soufflures vermiculaires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C   </a:t>
          </a:r>
          <a:r>
            <a:rPr lang="fr-FR" sz="800" b="0" i="0" u="none" strike="noStrike" baseline="0">
              <a:solidFill>
                <a:srgbClr val="000000"/>
              </a:solidFill>
              <a:latin typeface="Times New Roman"/>
              <a:cs typeface="Times New Roman"/>
            </a:rPr>
            <a:t>= Cône de retrait</a:t>
          </a:r>
        </a:p>
        <a:p>
          <a:pPr algn="l" rtl="0">
            <a:defRPr sz="1000"/>
          </a:pPr>
          <a:r>
            <a:rPr lang="fr-FR" sz="800" b="1" i="0" u="none" strike="noStrike" baseline="0">
              <a:solidFill>
                <a:srgbClr val="000000"/>
              </a:solidFill>
              <a:latin typeface="Times New Roman"/>
              <a:cs typeface="Times New Roman"/>
            </a:rPr>
            <a:t>Ci </a:t>
          </a:r>
          <a:r>
            <a:rPr lang="fr-FR" sz="800" b="0" i="0" u="none" strike="noStrike" baseline="0">
              <a:solidFill>
                <a:srgbClr val="000000"/>
              </a:solidFill>
              <a:latin typeface="Times New Roman"/>
              <a:cs typeface="Times New Roman"/>
            </a:rPr>
            <a:t> = Concav. Interne                                           </a:t>
          </a:r>
          <a:r>
            <a:rPr lang="fr-FR" sz="800" b="1" i="0" u="none" strike="noStrike" baseline="0">
              <a:solidFill>
                <a:srgbClr val="000000"/>
              </a:solidFill>
              <a:latin typeface="Times New Roman"/>
              <a:cs typeface="Times New Roman"/>
            </a:rPr>
            <a:t>         D   =</a:t>
          </a:r>
          <a:r>
            <a:rPr lang="fr-FR" sz="800" b="0" i="0" u="none" strike="noStrike" baseline="0">
              <a:solidFill>
                <a:srgbClr val="000000"/>
              </a:solidFill>
              <a:latin typeface="Times New Roman"/>
              <a:cs typeface="Times New Roman"/>
            </a:rPr>
            <a:t>  Inclusion de laitier isolés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Da </a:t>
          </a:r>
          <a:r>
            <a:rPr lang="fr-FR" sz="800" b="0" i="0" u="none" strike="noStrike" baseline="0">
              <a:solidFill>
                <a:srgbClr val="000000"/>
              </a:solidFill>
              <a:latin typeface="Times New Roman"/>
              <a:cs typeface="Times New Roman"/>
            </a:rPr>
            <a:t>= Inclusion de laitier group.</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  </a:t>
          </a:r>
          <a:r>
            <a:rPr lang="fr-FR" sz="800" b="0" i="0" u="none" strike="noStrike" baseline="0">
              <a:solidFill>
                <a:srgbClr val="000000"/>
              </a:solidFill>
              <a:latin typeface="Times New Roman"/>
              <a:cs typeface="Times New Roman"/>
            </a:rPr>
            <a:t> = Manque de fusion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Ea</a:t>
          </a:r>
          <a:r>
            <a:rPr lang="fr-FR" sz="800" b="0" i="0" u="none" strike="noStrike" baseline="0">
              <a:solidFill>
                <a:srgbClr val="000000"/>
              </a:solidFill>
              <a:latin typeface="Times New Roman"/>
              <a:cs typeface="Times New Roman"/>
            </a:rPr>
            <a:t>= Manque de pénétration</a:t>
          </a:r>
        </a:p>
        <a:p>
          <a:pPr algn="l" rtl="0">
            <a:defRPr sz="1000"/>
          </a:pPr>
          <a:r>
            <a:rPr lang="fr-FR" sz="800" b="1" i="0" u="none" strike="noStrike" baseline="0">
              <a:solidFill>
                <a:srgbClr val="000000"/>
              </a:solidFill>
              <a:latin typeface="Times New Roman"/>
              <a:cs typeface="Times New Roman"/>
            </a:rPr>
            <a:t>Ed=</a:t>
          </a:r>
          <a:r>
            <a:rPr lang="fr-FR" sz="800" b="0" i="0" u="none" strike="noStrike" baseline="0">
              <a:solidFill>
                <a:srgbClr val="000000"/>
              </a:solidFill>
              <a:latin typeface="Times New Roman"/>
              <a:cs typeface="Times New Roman"/>
            </a:rPr>
            <a:t> Excès difeauts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  </a:t>
          </a:r>
          <a:r>
            <a:rPr lang="fr-FR" sz="800" b="0" i="0" u="none" strike="noStrike" baseline="0">
              <a:solidFill>
                <a:srgbClr val="000000"/>
              </a:solidFill>
              <a:latin typeface="Times New Roman"/>
              <a:cs typeface="Times New Roman"/>
            </a:rPr>
            <a:t> = Caniveaux latéraux</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Fa</a:t>
          </a:r>
          <a:r>
            <a:rPr lang="fr-FR" sz="800" b="0" i="0" u="none" strike="noStrike" baseline="0">
              <a:solidFill>
                <a:srgbClr val="000000"/>
              </a:solidFill>
              <a:latin typeface="Times New Roman"/>
              <a:cs typeface="Times New Roman"/>
            </a:rPr>
            <a:t>= Caniveaux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  </a:t>
          </a:r>
          <a:r>
            <a:rPr lang="fr-FR" sz="800" b="0" i="0" u="none" strike="noStrike" baseline="0">
              <a:solidFill>
                <a:srgbClr val="000000"/>
              </a:solidFill>
              <a:latin typeface="Times New Roman"/>
              <a:cs typeface="Times New Roman"/>
            </a:rPr>
            <a:t> = Excès de pénétration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Ga</a:t>
          </a:r>
          <a:r>
            <a:rPr lang="fr-FR" sz="800" b="0" i="0" u="none" strike="noStrike" baseline="0">
              <a:solidFill>
                <a:srgbClr val="000000"/>
              </a:solidFill>
              <a:latin typeface="Times New Roman"/>
              <a:cs typeface="Times New Roman"/>
            </a:rPr>
            <a:t>= Écoulement de métal</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  </a:t>
          </a:r>
          <a:r>
            <a:rPr lang="fr-FR" sz="800" b="0" i="0" u="none" strike="noStrike" baseline="0">
              <a:solidFill>
                <a:srgbClr val="000000"/>
              </a:solidFill>
              <a:latin typeface="Times New Roman"/>
              <a:cs typeface="Times New Roman"/>
            </a:rPr>
            <a:t> = Dénivellation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Ha</a:t>
          </a:r>
          <a:r>
            <a:rPr lang="fr-FR" sz="800" b="0" i="0" u="none" strike="noStrike" baseline="0">
              <a:solidFill>
                <a:srgbClr val="000000"/>
              </a:solidFill>
              <a:latin typeface="Times New Roman"/>
              <a:cs typeface="Times New Roman"/>
            </a:rPr>
            <a:t>= Contre aire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Hb</a:t>
          </a:r>
          <a:r>
            <a:rPr lang="fr-FR" sz="800" b="0" i="0" u="none" strike="noStrike" baseline="0">
              <a:solidFill>
                <a:srgbClr val="000000"/>
              </a:solidFill>
              <a:latin typeface="Times New Roman"/>
              <a:cs typeface="Times New Roman"/>
            </a:rPr>
            <a:t>= Défaut de reprise </a:t>
          </a:r>
        </a:p>
        <a:p>
          <a:pPr algn="l" rtl="0">
            <a:defRPr sz="1000"/>
          </a:pPr>
          <a:r>
            <a:rPr lang="fr-FR" sz="100" b="0" i="0" u="none" strike="noStrike" baseline="0">
              <a:solidFill>
                <a:srgbClr val="000000"/>
              </a:solidFill>
              <a:latin typeface="Times New Roman"/>
              <a:cs typeface="Times New Roman"/>
            </a:rPr>
            <a:t> </a:t>
          </a:r>
          <a:r>
            <a:rPr lang="fr-FR" sz="800" b="1" i="0" u="none" strike="noStrike" baseline="0">
              <a:solidFill>
                <a:srgbClr val="000000"/>
              </a:solidFill>
              <a:latin typeface="Times New Roman"/>
              <a:cs typeface="Times New Roman"/>
            </a:rPr>
            <a:t>Rf= </a:t>
          </a:r>
          <a:r>
            <a:rPr lang="fr-FR" sz="800" b="0" i="0" u="none" strike="noStrike" baseline="0">
              <a:solidFill>
                <a:srgbClr val="000000"/>
              </a:solidFill>
              <a:latin typeface="Times New Roman"/>
              <a:cs typeface="Times New Roman"/>
            </a:rPr>
            <a:t>Refaire Finition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P</a:t>
          </a:r>
          <a:r>
            <a:rPr lang="fr-FR" sz="800" b="0" i="0" u="none" strike="noStrike" baseline="0">
              <a:solidFill>
                <a:srgbClr val="000000"/>
              </a:solidFill>
              <a:latin typeface="Times New Roman"/>
              <a:cs typeface="Times New Roman"/>
            </a:rPr>
            <a:t>= Perçage</a:t>
          </a:r>
        </a:p>
        <a:p>
          <a:pPr algn="l" rtl="0">
            <a:defRPr sz="1000"/>
          </a:pPr>
          <a:endParaRPr lang="fr-FR" sz="800" b="0" i="0" u="none" strike="noStrike" baseline="0">
            <a:solidFill>
              <a:srgbClr val="000000"/>
            </a:solidFill>
            <a:latin typeface="Times New Roman"/>
            <a:cs typeface="Times New Roman"/>
          </a:endParaRPr>
        </a:p>
      </xdr:txBody>
    </xdr:sp>
    <xdr:clientData/>
  </xdr:twoCellAnchor>
  <xdr:twoCellAnchor>
    <xdr:from>
      <xdr:col>14</xdr:col>
      <xdr:colOff>95250</xdr:colOff>
      <xdr:row>25</xdr:row>
      <xdr:rowOff>52918</xdr:rowOff>
    </xdr:from>
    <xdr:to>
      <xdr:col>14</xdr:col>
      <xdr:colOff>1640418</xdr:colOff>
      <xdr:row>27</xdr:row>
      <xdr:rowOff>275168</xdr:rowOff>
    </xdr:to>
    <xdr:sp macro="" textlink="">
      <xdr:nvSpPr>
        <xdr:cNvPr id="4" name="Texte 13">
          <a:extLst>
            <a:ext uri="{FF2B5EF4-FFF2-40B4-BE49-F238E27FC236}">
              <a16:creationId xmlns:a16="http://schemas.microsoft.com/office/drawing/2014/main" id="{00000000-0008-0000-0200-000004000000}"/>
            </a:ext>
          </a:extLst>
        </xdr:cNvPr>
        <xdr:cNvSpPr txBox="1">
          <a:spLocks noChangeArrowheads="1"/>
        </xdr:cNvSpPr>
      </xdr:nvSpPr>
      <xdr:spPr bwMode="auto">
        <a:xfrm>
          <a:off x="10829925" y="6968068"/>
          <a:ext cx="1545168" cy="831850"/>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strike="noStrike">
              <a:solidFill>
                <a:srgbClr val="000000"/>
              </a:solidFill>
              <a:latin typeface="Arial" pitchFamily="34" charset="0"/>
              <a:cs typeface="Arial" pitchFamily="34" charset="0"/>
            </a:rPr>
            <a:t>A</a:t>
          </a:r>
          <a:r>
            <a:rPr lang="fr-FR" sz="800" b="0" i="0" strike="noStrike">
              <a:solidFill>
                <a:srgbClr val="000000"/>
              </a:solidFill>
              <a:latin typeface="Arial" pitchFamily="34" charset="0"/>
              <a:cs typeface="Arial" pitchFamily="34" charset="0"/>
            </a:rPr>
            <a:t>   = 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NR</a:t>
          </a:r>
          <a:r>
            <a:rPr lang="fr-FR" sz="800" b="0" i="0" strike="noStrike">
              <a:solidFill>
                <a:srgbClr val="000000"/>
              </a:solidFill>
              <a:latin typeface="Arial" pitchFamily="34" charset="0"/>
              <a:cs typeface="Arial" pitchFamily="34" charset="0"/>
            </a:rPr>
            <a:t>= A Réparer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NT</a:t>
          </a:r>
          <a:r>
            <a:rPr lang="fr-FR" sz="800" b="0" i="0" strike="noStrike">
              <a:solidFill>
                <a:srgbClr val="000000"/>
              </a:solidFill>
              <a:latin typeface="Arial" pitchFamily="34" charset="0"/>
              <a:cs typeface="Arial" pitchFamily="34" charset="0"/>
            </a:rPr>
            <a:t>= A Couper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NX</a:t>
          </a:r>
          <a:r>
            <a:rPr lang="fr-FR" sz="800" b="0" i="0" strike="noStrike">
              <a:solidFill>
                <a:srgbClr val="000000"/>
              </a:solidFill>
              <a:latin typeface="Arial" pitchFamily="34" charset="0"/>
              <a:cs typeface="Arial" pitchFamily="34" charset="0"/>
            </a:rPr>
            <a:t>= Radiographie inacceptable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RX</a:t>
          </a:r>
          <a:r>
            <a:rPr lang="fr-FR" sz="800" b="0" i="0" strike="noStrike">
              <a:solidFill>
                <a:srgbClr val="000000"/>
              </a:solidFill>
              <a:latin typeface="Arial" pitchFamily="34" charset="0"/>
              <a:cs typeface="Arial" pitchFamily="34" charset="0"/>
            </a:rPr>
            <a:t>= Répetition pour Confront</a:t>
          </a:r>
        </a:p>
        <a:p>
          <a:pPr algn="l" rtl="0">
            <a:defRPr sz="1000"/>
          </a:pPr>
          <a:r>
            <a:rPr lang="fr-FR" sz="800" b="1" i="0" strike="noStrike">
              <a:solidFill>
                <a:srgbClr val="000000"/>
              </a:solidFill>
              <a:latin typeface="Arial" pitchFamily="34" charset="0"/>
              <a:cs typeface="Arial" pitchFamily="34" charset="0"/>
            </a:rPr>
            <a:t>EX</a:t>
          </a:r>
          <a:r>
            <a:rPr lang="fr-FR" sz="800" b="0" i="0" strike="noStrike">
              <a:solidFill>
                <a:srgbClr val="000000"/>
              </a:solidFill>
              <a:latin typeface="Arial" pitchFamily="34" charset="0"/>
              <a:cs typeface="Arial" pitchFamily="34" charset="0"/>
            </a:rPr>
            <a:t>= Etendie Controle </a:t>
          </a:r>
        </a:p>
      </xdr:txBody>
    </xdr:sp>
    <xdr:clientData/>
  </xdr:twoCellAnchor>
  <xdr:twoCellAnchor>
    <xdr:from>
      <xdr:col>14</xdr:col>
      <xdr:colOff>10583</xdr:colOff>
      <xdr:row>23</xdr:row>
      <xdr:rowOff>201084</xdr:rowOff>
    </xdr:from>
    <xdr:to>
      <xdr:col>14</xdr:col>
      <xdr:colOff>1661583</xdr:colOff>
      <xdr:row>24</xdr:row>
      <xdr:rowOff>285750</xdr:rowOff>
    </xdr:to>
    <xdr:sp macro="" textlink="">
      <xdr:nvSpPr>
        <xdr:cNvPr id="5" name="Texte 14">
          <a:extLst>
            <a:ext uri="{FF2B5EF4-FFF2-40B4-BE49-F238E27FC236}">
              <a16:creationId xmlns:a16="http://schemas.microsoft.com/office/drawing/2014/main" id="{00000000-0008-0000-0200-000005000000}"/>
            </a:ext>
          </a:extLst>
        </xdr:cNvPr>
        <xdr:cNvSpPr txBox="1">
          <a:spLocks noChangeArrowheads="1"/>
        </xdr:cNvSpPr>
      </xdr:nvSpPr>
      <xdr:spPr bwMode="auto">
        <a:xfrm>
          <a:off x="10745258" y="6506634"/>
          <a:ext cx="1651000" cy="389466"/>
        </a:xfrm>
        <a:prstGeom prst="rect">
          <a:avLst/>
        </a:prstGeom>
        <a:pattFill prst="pct25">
          <a:fgClr>
            <a:srgbClr val="000000"/>
          </a:fgClr>
          <a:bgClr>
            <a:srgbClr val="FFFFFF"/>
          </a:bgClr>
        </a:pattFill>
        <a:ln w="1">
          <a:noFill/>
          <a:miter lim="800000"/>
          <a:headEnd/>
          <a:tailEnd/>
        </a:ln>
      </xdr:spPr>
      <xdr:txBody>
        <a:bodyPr vertOverflow="clip" wrap="square" lIns="27432" tIns="22860" rIns="27432" bIns="0" anchor="ctr" upright="1"/>
        <a:lstStyle/>
        <a:p>
          <a:pPr algn="ctr" rtl="0">
            <a:defRPr sz="1000"/>
          </a:pPr>
          <a:r>
            <a:rPr lang="fr-FR" sz="1000" b="1" i="0" strike="noStrike">
              <a:solidFill>
                <a:srgbClr val="000000"/>
              </a:solidFill>
              <a:latin typeface="Arial" pitchFamily="34" charset="0"/>
              <a:cs typeface="Arial" pitchFamily="34" charset="0"/>
            </a:rPr>
            <a:t>Jugement</a:t>
          </a:r>
        </a:p>
      </xdr:txBody>
    </xdr:sp>
    <xdr:clientData/>
  </xdr:twoCellAnchor>
  <xdr:twoCellAnchor editAs="oneCell">
    <xdr:from>
      <xdr:col>3</xdr:col>
      <xdr:colOff>321469</xdr:colOff>
      <xdr:row>2</xdr:row>
      <xdr:rowOff>130969</xdr:rowOff>
    </xdr:from>
    <xdr:to>
      <xdr:col>4</xdr:col>
      <xdr:colOff>483561</xdr:colOff>
      <xdr:row>4</xdr:row>
      <xdr:rowOff>155782</xdr:rowOff>
    </xdr:to>
    <xdr:pic>
      <xdr:nvPicPr>
        <xdr:cNvPr id="6" name="Image 9"/>
        <xdr:cNvPicPr>
          <a:picLocks noChangeAspect="1"/>
        </xdr:cNvPicPr>
      </xdr:nvPicPr>
      <xdr:blipFill>
        <a:blip xmlns:r="http://schemas.openxmlformats.org/officeDocument/2006/relationships" r:embed="rId2"/>
        <a:stretch>
          <a:fillRect/>
        </a:stretch>
      </xdr:blipFill>
      <xdr:spPr>
        <a:xfrm>
          <a:off x="1769269" y="330994"/>
          <a:ext cx="819317" cy="539163"/>
        </a:xfrm>
        <a:prstGeom prst="rect">
          <a:avLst/>
        </a:prstGeom>
      </xdr:spPr>
    </xdr:pic>
    <xdr:clientData/>
  </xdr:twoCellAnchor>
  <xdr:twoCellAnchor editAs="oneCell">
    <xdr:from>
      <xdr:col>1</xdr:col>
      <xdr:colOff>0</xdr:colOff>
      <xdr:row>29</xdr:row>
      <xdr:rowOff>35716</xdr:rowOff>
    </xdr:from>
    <xdr:to>
      <xdr:col>14</xdr:col>
      <xdr:colOff>1714500</xdr:colOff>
      <xdr:row>33</xdr:row>
      <xdr:rowOff>309562</xdr:rowOff>
    </xdr:to>
    <xdr:pic>
      <xdr:nvPicPr>
        <xdr:cNvPr id="7" name="Image 13"/>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76225" y="8170066"/>
          <a:ext cx="12172950" cy="17787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4762</xdr:colOff>
      <xdr:row>26</xdr:row>
      <xdr:rowOff>95250</xdr:rowOff>
    </xdr:from>
    <xdr:to>
      <xdr:col>13</xdr:col>
      <xdr:colOff>452437</xdr:colOff>
      <xdr:row>27</xdr:row>
      <xdr:rowOff>214312</xdr:rowOff>
    </xdr:to>
    <xdr:grpSp>
      <xdr:nvGrpSpPr>
        <xdr:cNvPr id="8" name="Groupe 6"/>
        <xdr:cNvGrpSpPr/>
      </xdr:nvGrpSpPr>
      <xdr:grpSpPr>
        <a:xfrm>
          <a:off x="588168" y="7381875"/>
          <a:ext cx="9841707" cy="428625"/>
          <a:chOff x="-38585" y="5287373"/>
          <a:chExt cx="9128125" cy="272487"/>
        </a:xfrm>
      </xdr:grpSpPr>
      <xdr:cxnSp macro="">
        <xdr:nvCxnSpPr>
          <xdr:cNvPr id="9"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10"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19781</xdr:colOff>
      <xdr:row>1</xdr:row>
      <xdr:rowOff>46160</xdr:rowOff>
    </xdr:from>
    <xdr:to>
      <xdr:col>10</xdr:col>
      <xdr:colOff>811742</xdr:colOff>
      <xdr:row>4</xdr:row>
      <xdr:rowOff>161925</xdr:rowOff>
    </xdr:to>
    <xdr:pic>
      <xdr:nvPicPr>
        <xdr:cNvPr id="2" name="Image 2">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tretch>
          <a:fillRect/>
        </a:stretch>
      </xdr:blipFill>
      <xdr:spPr>
        <a:xfrm>
          <a:off x="19781" y="150935"/>
          <a:ext cx="6716511" cy="68726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106656</xdr:colOff>
      <xdr:row>1</xdr:row>
      <xdr:rowOff>52916</xdr:rowOff>
    </xdr:from>
    <xdr:to>
      <xdr:col>4</xdr:col>
      <xdr:colOff>465667</xdr:colOff>
      <xdr:row>3</xdr:row>
      <xdr:rowOff>306917</xdr:rowOff>
    </xdr:to>
    <xdr:grpSp>
      <xdr:nvGrpSpPr>
        <xdr:cNvPr id="2" name="Group 1"/>
        <xdr:cNvGrpSpPr/>
      </xdr:nvGrpSpPr>
      <xdr:grpSpPr>
        <a:xfrm>
          <a:off x="642437" y="481541"/>
          <a:ext cx="1942543" cy="968376"/>
          <a:chOff x="656989" y="603250"/>
          <a:chExt cx="1872428" cy="779798"/>
        </a:xfrm>
      </xdr:grpSpPr>
      <xdr:pic>
        <xdr:nvPicPr>
          <xdr:cNvPr id="3"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4"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105833</xdr:colOff>
      <xdr:row>41</xdr:row>
      <xdr:rowOff>126999</xdr:rowOff>
    </xdr:from>
    <xdr:to>
      <xdr:col>4</xdr:col>
      <xdr:colOff>465666</xdr:colOff>
      <xdr:row>43</xdr:row>
      <xdr:rowOff>264584</xdr:rowOff>
    </xdr:to>
    <xdr:grpSp>
      <xdr:nvGrpSpPr>
        <xdr:cNvPr id="5" name="Group 4"/>
        <xdr:cNvGrpSpPr/>
      </xdr:nvGrpSpPr>
      <xdr:grpSpPr>
        <a:xfrm>
          <a:off x="641614" y="14593093"/>
          <a:ext cx="1943365" cy="851960"/>
          <a:chOff x="656989" y="603250"/>
          <a:chExt cx="1872428" cy="779798"/>
        </a:xfrm>
      </xdr:grpSpPr>
      <xdr:pic>
        <xdr:nvPicPr>
          <xdr:cNvPr id="6"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7"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74085</xdr:colOff>
      <xdr:row>81</xdr:row>
      <xdr:rowOff>116418</xdr:rowOff>
    </xdr:from>
    <xdr:to>
      <xdr:col>4</xdr:col>
      <xdr:colOff>433918</xdr:colOff>
      <xdr:row>83</xdr:row>
      <xdr:rowOff>254003</xdr:rowOff>
    </xdr:to>
    <xdr:grpSp>
      <xdr:nvGrpSpPr>
        <xdr:cNvPr id="8" name="Group 7"/>
        <xdr:cNvGrpSpPr/>
      </xdr:nvGrpSpPr>
      <xdr:grpSpPr>
        <a:xfrm>
          <a:off x="609866" y="28619981"/>
          <a:ext cx="1943365" cy="851960"/>
          <a:chOff x="656989" y="603250"/>
          <a:chExt cx="1872428" cy="779798"/>
        </a:xfrm>
      </xdr:grpSpPr>
      <xdr:pic>
        <xdr:nvPicPr>
          <xdr:cNvPr id="9"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0"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116416</xdr:colOff>
      <xdr:row>121</xdr:row>
      <xdr:rowOff>63499</xdr:rowOff>
    </xdr:from>
    <xdr:to>
      <xdr:col>4</xdr:col>
      <xdr:colOff>465666</xdr:colOff>
      <xdr:row>123</xdr:row>
      <xdr:rowOff>296333</xdr:rowOff>
    </xdr:to>
    <xdr:grpSp>
      <xdr:nvGrpSpPr>
        <xdr:cNvPr id="11" name="Group 10"/>
        <xdr:cNvGrpSpPr/>
      </xdr:nvGrpSpPr>
      <xdr:grpSpPr>
        <a:xfrm>
          <a:off x="652197" y="42604530"/>
          <a:ext cx="1932782" cy="947209"/>
          <a:chOff x="656989" y="603250"/>
          <a:chExt cx="1872428" cy="779798"/>
        </a:xfrm>
      </xdr:grpSpPr>
      <xdr:pic>
        <xdr:nvPicPr>
          <xdr:cNvPr id="12"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3"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127000</xdr:colOff>
      <xdr:row>161</xdr:row>
      <xdr:rowOff>116416</xdr:rowOff>
    </xdr:from>
    <xdr:to>
      <xdr:col>4</xdr:col>
      <xdr:colOff>455083</xdr:colOff>
      <xdr:row>163</xdr:row>
      <xdr:rowOff>359833</xdr:rowOff>
    </xdr:to>
    <xdr:grpSp>
      <xdr:nvGrpSpPr>
        <xdr:cNvPr id="14" name="Group 13"/>
        <xdr:cNvGrpSpPr/>
      </xdr:nvGrpSpPr>
      <xdr:grpSpPr>
        <a:xfrm>
          <a:off x="662781" y="56694916"/>
          <a:ext cx="1911615" cy="957792"/>
          <a:chOff x="656989" y="603250"/>
          <a:chExt cx="1872428" cy="779798"/>
        </a:xfrm>
      </xdr:grpSpPr>
      <xdr:pic>
        <xdr:nvPicPr>
          <xdr:cNvPr id="15"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6"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201</xdr:row>
      <xdr:rowOff>116417</xdr:rowOff>
    </xdr:from>
    <xdr:to>
      <xdr:col>4</xdr:col>
      <xdr:colOff>465665</xdr:colOff>
      <xdr:row>203</xdr:row>
      <xdr:rowOff>285750</xdr:rowOff>
    </xdr:to>
    <xdr:grpSp>
      <xdr:nvGrpSpPr>
        <xdr:cNvPr id="17" name="Group 16"/>
        <xdr:cNvGrpSpPr/>
      </xdr:nvGrpSpPr>
      <xdr:grpSpPr>
        <a:xfrm>
          <a:off x="620447" y="70732386"/>
          <a:ext cx="1964531" cy="883708"/>
          <a:chOff x="656989" y="603250"/>
          <a:chExt cx="1872428" cy="779798"/>
        </a:xfrm>
      </xdr:grpSpPr>
      <xdr:pic>
        <xdr:nvPicPr>
          <xdr:cNvPr id="18"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9"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95250</xdr:colOff>
      <xdr:row>241</xdr:row>
      <xdr:rowOff>52917</xdr:rowOff>
    </xdr:from>
    <xdr:to>
      <xdr:col>4</xdr:col>
      <xdr:colOff>444500</xdr:colOff>
      <xdr:row>243</xdr:row>
      <xdr:rowOff>285751</xdr:rowOff>
    </xdr:to>
    <xdr:grpSp>
      <xdr:nvGrpSpPr>
        <xdr:cNvPr id="20" name="Group 19"/>
        <xdr:cNvGrpSpPr/>
      </xdr:nvGrpSpPr>
      <xdr:grpSpPr>
        <a:xfrm>
          <a:off x="631031" y="84706355"/>
          <a:ext cx="1932782" cy="947209"/>
          <a:chOff x="656989" y="603250"/>
          <a:chExt cx="1872428" cy="779798"/>
        </a:xfrm>
      </xdr:grpSpPr>
      <xdr:pic>
        <xdr:nvPicPr>
          <xdr:cNvPr id="21"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2"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95247</xdr:colOff>
      <xdr:row>281</xdr:row>
      <xdr:rowOff>74081</xdr:rowOff>
    </xdr:from>
    <xdr:to>
      <xdr:col>4</xdr:col>
      <xdr:colOff>444497</xdr:colOff>
      <xdr:row>283</xdr:row>
      <xdr:rowOff>285750</xdr:rowOff>
    </xdr:to>
    <xdr:grpSp>
      <xdr:nvGrpSpPr>
        <xdr:cNvPr id="23" name="Group 22"/>
        <xdr:cNvGrpSpPr/>
      </xdr:nvGrpSpPr>
      <xdr:grpSpPr>
        <a:xfrm>
          <a:off x="631028" y="98764987"/>
          <a:ext cx="1932782" cy="926044"/>
          <a:chOff x="656989" y="603250"/>
          <a:chExt cx="1872428" cy="779798"/>
        </a:xfrm>
      </xdr:grpSpPr>
      <xdr:pic>
        <xdr:nvPicPr>
          <xdr:cNvPr id="24"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5"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321</xdr:row>
      <xdr:rowOff>105833</xdr:rowOff>
    </xdr:from>
    <xdr:to>
      <xdr:col>4</xdr:col>
      <xdr:colOff>433914</xdr:colOff>
      <xdr:row>323</xdr:row>
      <xdr:rowOff>243417</xdr:rowOff>
    </xdr:to>
    <xdr:grpSp>
      <xdr:nvGrpSpPr>
        <xdr:cNvPr id="26" name="Group 25"/>
        <xdr:cNvGrpSpPr/>
      </xdr:nvGrpSpPr>
      <xdr:grpSpPr>
        <a:xfrm>
          <a:off x="620447" y="112834208"/>
          <a:ext cx="1932780" cy="851959"/>
          <a:chOff x="656989" y="603250"/>
          <a:chExt cx="1872428" cy="779798"/>
        </a:xfrm>
      </xdr:grpSpPr>
      <xdr:pic>
        <xdr:nvPicPr>
          <xdr:cNvPr id="27"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8"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116415</xdr:colOff>
      <xdr:row>361</xdr:row>
      <xdr:rowOff>116415</xdr:rowOff>
    </xdr:from>
    <xdr:to>
      <xdr:col>4</xdr:col>
      <xdr:colOff>423330</xdr:colOff>
      <xdr:row>363</xdr:row>
      <xdr:rowOff>264582</xdr:rowOff>
    </xdr:to>
    <xdr:grpSp>
      <xdr:nvGrpSpPr>
        <xdr:cNvPr id="29" name="Group 28"/>
        <xdr:cNvGrpSpPr/>
      </xdr:nvGrpSpPr>
      <xdr:grpSpPr>
        <a:xfrm>
          <a:off x="652196" y="126882259"/>
          <a:ext cx="1890447" cy="862542"/>
          <a:chOff x="656989" y="603250"/>
          <a:chExt cx="1872428" cy="779798"/>
        </a:xfrm>
      </xdr:grpSpPr>
      <xdr:pic>
        <xdr:nvPicPr>
          <xdr:cNvPr id="30"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31"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editAs="oneCell">
    <xdr:from>
      <xdr:col>1</xdr:col>
      <xdr:colOff>11602</xdr:colOff>
      <xdr:row>37</xdr:row>
      <xdr:rowOff>23506</xdr:rowOff>
    </xdr:from>
    <xdr:to>
      <xdr:col>15</xdr:col>
      <xdr:colOff>14958</xdr:colOff>
      <xdr:row>41</xdr:row>
      <xdr:rowOff>2442</xdr:rowOff>
    </xdr:to>
    <xdr:pic>
      <xdr:nvPicPr>
        <xdr:cNvPr id="32" name="Picture 31"/>
        <xdr:cNvPicPr>
          <a:picLocks noChangeAspect="1"/>
        </xdr:cNvPicPr>
      </xdr:nvPicPr>
      <xdr:blipFill>
        <a:blip xmlns:r="http://schemas.openxmlformats.org/officeDocument/2006/relationships" r:embed="rId3"/>
        <a:stretch>
          <a:fillRect/>
        </a:stretch>
      </xdr:blipFill>
      <xdr:spPr>
        <a:xfrm>
          <a:off x="545002" y="12815581"/>
          <a:ext cx="8768738" cy="1655336"/>
        </a:xfrm>
        <a:prstGeom prst="rect">
          <a:avLst/>
        </a:prstGeom>
      </xdr:spPr>
    </xdr:pic>
    <xdr:clientData/>
  </xdr:twoCellAnchor>
  <xdr:twoCellAnchor editAs="oneCell">
    <xdr:from>
      <xdr:col>1</xdr:col>
      <xdr:colOff>3175</xdr:colOff>
      <xdr:row>196</xdr:row>
      <xdr:rowOff>323850</xdr:rowOff>
    </xdr:from>
    <xdr:to>
      <xdr:col>15</xdr:col>
      <xdr:colOff>26192</xdr:colOff>
      <xdr:row>201</xdr:row>
      <xdr:rowOff>0</xdr:rowOff>
    </xdr:to>
    <xdr:pic>
      <xdr:nvPicPr>
        <xdr:cNvPr id="33" name="Picture 32"/>
        <xdr:cNvPicPr>
          <a:picLocks noChangeAspect="1"/>
        </xdr:cNvPicPr>
      </xdr:nvPicPr>
      <xdr:blipFill>
        <a:blip xmlns:r="http://schemas.openxmlformats.org/officeDocument/2006/relationships" r:embed="rId3"/>
        <a:stretch>
          <a:fillRect/>
        </a:stretch>
      </xdr:blipFill>
      <xdr:spPr>
        <a:xfrm>
          <a:off x="536575" y="68941950"/>
          <a:ext cx="8788399" cy="1685925"/>
        </a:xfrm>
        <a:prstGeom prst="rect">
          <a:avLst/>
        </a:prstGeom>
      </xdr:spPr>
    </xdr:pic>
    <xdr:clientData/>
  </xdr:twoCellAnchor>
  <xdr:twoCellAnchor editAs="oneCell">
    <xdr:from>
      <xdr:col>1</xdr:col>
      <xdr:colOff>3174</xdr:colOff>
      <xdr:row>237</xdr:row>
      <xdr:rowOff>15875</xdr:rowOff>
    </xdr:from>
    <xdr:to>
      <xdr:col>15</xdr:col>
      <xdr:colOff>16667</xdr:colOff>
      <xdr:row>241</xdr:row>
      <xdr:rowOff>0</xdr:rowOff>
    </xdr:to>
    <xdr:pic>
      <xdr:nvPicPr>
        <xdr:cNvPr id="34" name="Picture 33"/>
        <xdr:cNvPicPr>
          <a:picLocks noChangeAspect="1"/>
        </xdr:cNvPicPr>
      </xdr:nvPicPr>
      <xdr:blipFill>
        <a:blip xmlns:r="http://schemas.openxmlformats.org/officeDocument/2006/relationships" r:embed="rId3"/>
        <a:stretch>
          <a:fillRect/>
        </a:stretch>
      </xdr:blipFill>
      <xdr:spPr>
        <a:xfrm>
          <a:off x="536574" y="83007200"/>
          <a:ext cx="8778875" cy="1660525"/>
        </a:xfrm>
        <a:prstGeom prst="rect">
          <a:avLst/>
        </a:prstGeom>
      </xdr:spPr>
    </xdr:pic>
    <xdr:clientData/>
  </xdr:twoCellAnchor>
  <xdr:twoCellAnchor editAs="oneCell">
    <xdr:from>
      <xdr:col>1</xdr:col>
      <xdr:colOff>9526</xdr:colOff>
      <xdr:row>277</xdr:row>
      <xdr:rowOff>31750</xdr:rowOff>
    </xdr:from>
    <xdr:to>
      <xdr:col>15</xdr:col>
      <xdr:colOff>26194</xdr:colOff>
      <xdr:row>281</xdr:row>
      <xdr:rowOff>0</xdr:rowOff>
    </xdr:to>
    <xdr:pic>
      <xdr:nvPicPr>
        <xdr:cNvPr id="35" name="Picture 34"/>
        <xdr:cNvPicPr>
          <a:picLocks noChangeAspect="1"/>
        </xdr:cNvPicPr>
      </xdr:nvPicPr>
      <xdr:blipFill>
        <a:blip xmlns:r="http://schemas.openxmlformats.org/officeDocument/2006/relationships" r:embed="rId3"/>
        <a:stretch>
          <a:fillRect/>
        </a:stretch>
      </xdr:blipFill>
      <xdr:spPr>
        <a:xfrm>
          <a:off x="542926" y="97062925"/>
          <a:ext cx="8782050" cy="1644650"/>
        </a:xfrm>
        <a:prstGeom prst="rect">
          <a:avLst/>
        </a:prstGeom>
      </xdr:spPr>
    </xdr:pic>
    <xdr:clientData/>
  </xdr:twoCellAnchor>
  <xdr:twoCellAnchor editAs="oneCell">
    <xdr:from>
      <xdr:col>1</xdr:col>
      <xdr:colOff>12699</xdr:colOff>
      <xdr:row>317</xdr:row>
      <xdr:rowOff>15876</xdr:rowOff>
    </xdr:from>
    <xdr:to>
      <xdr:col>15</xdr:col>
      <xdr:colOff>26192</xdr:colOff>
      <xdr:row>320</xdr:row>
      <xdr:rowOff>409576</xdr:rowOff>
    </xdr:to>
    <xdr:pic>
      <xdr:nvPicPr>
        <xdr:cNvPr id="36" name="Picture 35"/>
        <xdr:cNvPicPr>
          <a:picLocks noChangeAspect="1"/>
        </xdr:cNvPicPr>
      </xdr:nvPicPr>
      <xdr:blipFill>
        <a:blip xmlns:r="http://schemas.openxmlformats.org/officeDocument/2006/relationships" r:embed="rId3"/>
        <a:stretch>
          <a:fillRect/>
        </a:stretch>
      </xdr:blipFill>
      <xdr:spPr>
        <a:xfrm>
          <a:off x="546099" y="111086901"/>
          <a:ext cx="8778875" cy="1651000"/>
        </a:xfrm>
        <a:prstGeom prst="rect">
          <a:avLst/>
        </a:prstGeom>
      </xdr:spPr>
    </xdr:pic>
    <xdr:clientData/>
  </xdr:twoCellAnchor>
  <xdr:twoCellAnchor editAs="oneCell">
    <xdr:from>
      <xdr:col>1</xdr:col>
      <xdr:colOff>6350</xdr:colOff>
      <xdr:row>357</xdr:row>
      <xdr:rowOff>19051</xdr:rowOff>
    </xdr:from>
    <xdr:to>
      <xdr:col>15</xdr:col>
      <xdr:colOff>35718</xdr:colOff>
      <xdr:row>361</xdr:row>
      <xdr:rowOff>1</xdr:rowOff>
    </xdr:to>
    <xdr:pic>
      <xdr:nvPicPr>
        <xdr:cNvPr id="37" name="Picture 36"/>
        <xdr:cNvPicPr>
          <a:picLocks noChangeAspect="1"/>
        </xdr:cNvPicPr>
      </xdr:nvPicPr>
      <xdr:blipFill>
        <a:blip xmlns:r="http://schemas.openxmlformats.org/officeDocument/2006/relationships" r:embed="rId3"/>
        <a:stretch>
          <a:fillRect/>
        </a:stretch>
      </xdr:blipFill>
      <xdr:spPr>
        <a:xfrm>
          <a:off x="539750" y="125129926"/>
          <a:ext cx="8794750" cy="1657350"/>
        </a:xfrm>
        <a:prstGeom prst="rect">
          <a:avLst/>
        </a:prstGeom>
      </xdr:spPr>
    </xdr:pic>
    <xdr:clientData/>
  </xdr:twoCellAnchor>
  <xdr:twoCellAnchor editAs="oneCell">
    <xdr:from>
      <xdr:col>1</xdr:col>
      <xdr:colOff>31750</xdr:colOff>
      <xdr:row>397</xdr:row>
      <xdr:rowOff>31750</xdr:rowOff>
    </xdr:from>
    <xdr:to>
      <xdr:col>15</xdr:col>
      <xdr:colOff>19842</xdr:colOff>
      <xdr:row>401</xdr:row>
      <xdr:rowOff>0</xdr:rowOff>
    </xdr:to>
    <xdr:pic>
      <xdr:nvPicPr>
        <xdr:cNvPr id="38" name="Picture 37"/>
        <xdr:cNvPicPr>
          <a:picLocks noChangeAspect="1"/>
        </xdr:cNvPicPr>
      </xdr:nvPicPr>
      <xdr:blipFill>
        <a:blip xmlns:r="http://schemas.openxmlformats.org/officeDocument/2006/relationships" r:embed="rId3"/>
        <a:stretch>
          <a:fillRect/>
        </a:stretch>
      </xdr:blipFill>
      <xdr:spPr>
        <a:xfrm>
          <a:off x="565150" y="139182475"/>
          <a:ext cx="8753474" cy="1644650"/>
        </a:xfrm>
        <a:prstGeom prst="rect">
          <a:avLst/>
        </a:prstGeom>
      </xdr:spPr>
    </xdr:pic>
    <xdr:clientData/>
  </xdr:twoCellAnchor>
  <xdr:twoCellAnchor editAs="oneCell">
    <xdr:from>
      <xdr:col>1</xdr:col>
      <xdr:colOff>12700</xdr:colOff>
      <xdr:row>77</xdr:row>
      <xdr:rowOff>0</xdr:rowOff>
    </xdr:from>
    <xdr:to>
      <xdr:col>15</xdr:col>
      <xdr:colOff>54768</xdr:colOff>
      <xdr:row>81</xdr:row>
      <xdr:rowOff>38100</xdr:rowOff>
    </xdr:to>
    <xdr:pic>
      <xdr:nvPicPr>
        <xdr:cNvPr id="39" name="Picture 38"/>
        <xdr:cNvPicPr>
          <a:picLocks noChangeAspect="1"/>
        </xdr:cNvPicPr>
      </xdr:nvPicPr>
      <xdr:blipFill>
        <a:blip xmlns:r="http://schemas.openxmlformats.org/officeDocument/2006/relationships" r:embed="rId3"/>
        <a:stretch>
          <a:fillRect/>
        </a:stretch>
      </xdr:blipFill>
      <xdr:spPr>
        <a:xfrm>
          <a:off x="546100" y="26831925"/>
          <a:ext cx="8807450" cy="1714500"/>
        </a:xfrm>
        <a:prstGeom prst="rect">
          <a:avLst/>
        </a:prstGeom>
      </xdr:spPr>
    </xdr:pic>
    <xdr:clientData/>
  </xdr:twoCellAnchor>
  <xdr:twoCellAnchor editAs="oneCell">
    <xdr:from>
      <xdr:col>1</xdr:col>
      <xdr:colOff>19050</xdr:colOff>
      <xdr:row>117</xdr:row>
      <xdr:rowOff>0</xdr:rowOff>
    </xdr:from>
    <xdr:to>
      <xdr:col>15</xdr:col>
      <xdr:colOff>26193</xdr:colOff>
      <xdr:row>121</xdr:row>
      <xdr:rowOff>9525</xdr:rowOff>
    </xdr:to>
    <xdr:pic>
      <xdr:nvPicPr>
        <xdr:cNvPr id="40" name="Picture 39"/>
        <xdr:cNvPicPr>
          <a:picLocks noChangeAspect="1"/>
        </xdr:cNvPicPr>
      </xdr:nvPicPr>
      <xdr:blipFill>
        <a:blip xmlns:r="http://schemas.openxmlformats.org/officeDocument/2006/relationships" r:embed="rId3"/>
        <a:stretch>
          <a:fillRect/>
        </a:stretch>
      </xdr:blipFill>
      <xdr:spPr>
        <a:xfrm>
          <a:off x="552450" y="40871775"/>
          <a:ext cx="8772525" cy="1685925"/>
        </a:xfrm>
        <a:prstGeom prst="rect">
          <a:avLst/>
        </a:prstGeom>
      </xdr:spPr>
    </xdr:pic>
    <xdr:clientData/>
  </xdr:twoCellAnchor>
  <xdr:twoCellAnchor editAs="oneCell">
    <xdr:from>
      <xdr:col>0</xdr:col>
      <xdr:colOff>523875</xdr:colOff>
      <xdr:row>157</xdr:row>
      <xdr:rowOff>19050</xdr:rowOff>
    </xdr:from>
    <xdr:to>
      <xdr:col>15</xdr:col>
      <xdr:colOff>32543</xdr:colOff>
      <xdr:row>161</xdr:row>
      <xdr:rowOff>0</xdr:rowOff>
    </xdr:to>
    <xdr:pic>
      <xdr:nvPicPr>
        <xdr:cNvPr id="41" name="Picture 40"/>
        <xdr:cNvPicPr>
          <a:picLocks noChangeAspect="1"/>
        </xdr:cNvPicPr>
      </xdr:nvPicPr>
      <xdr:blipFill>
        <a:blip xmlns:r="http://schemas.openxmlformats.org/officeDocument/2006/relationships" r:embed="rId3"/>
        <a:stretch>
          <a:fillRect/>
        </a:stretch>
      </xdr:blipFill>
      <xdr:spPr>
        <a:xfrm>
          <a:off x="523875" y="54930675"/>
          <a:ext cx="8807450" cy="16573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36</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71</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305992"/>
          <a:ext cx="561881" cy="518583"/>
        </a:xfrm>
        <a:prstGeom prst="rect">
          <a:avLst/>
        </a:prstGeom>
      </xdr:spPr>
    </xdr:pic>
    <xdr:clientData/>
  </xdr:oneCellAnchor>
  <xdr:oneCellAnchor>
    <xdr:from>
      <xdr:col>1</xdr:col>
      <xdr:colOff>189535</xdr:colOff>
      <xdr:row>106</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7230917"/>
          <a:ext cx="561881" cy="518583"/>
        </a:xfrm>
        <a:prstGeom prst="rect">
          <a:avLst/>
        </a:prstGeom>
      </xdr:spPr>
    </xdr:pic>
    <xdr:clientData/>
  </xdr:oneCellAnchor>
  <xdr:oneCellAnchor>
    <xdr:from>
      <xdr:col>1</xdr:col>
      <xdr:colOff>213347</xdr:colOff>
      <xdr:row>141</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6143936"/>
          <a:ext cx="561881" cy="518583"/>
        </a:xfrm>
        <a:prstGeom prst="rect">
          <a:avLst/>
        </a:prstGeom>
      </xdr:spPr>
    </xdr:pic>
    <xdr:clientData/>
  </xdr:oneCellAnchor>
  <xdr:oneCellAnchor>
    <xdr:from>
      <xdr:col>1</xdr:col>
      <xdr:colOff>189535</xdr:colOff>
      <xdr:row>176</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5080767"/>
          <a:ext cx="561881" cy="518583"/>
        </a:xfrm>
        <a:prstGeom prst="rect">
          <a:avLst/>
        </a:prstGeom>
      </xdr:spPr>
    </xdr:pic>
    <xdr:clientData/>
  </xdr:oneCellAnchor>
  <xdr:oneCellAnchor>
    <xdr:from>
      <xdr:col>1</xdr:col>
      <xdr:colOff>153816</xdr:colOff>
      <xdr:row>211</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4017598"/>
          <a:ext cx="561881" cy="518583"/>
        </a:xfrm>
        <a:prstGeom prst="rect">
          <a:avLst/>
        </a:prstGeom>
      </xdr:spPr>
    </xdr:pic>
    <xdr:clientData/>
  </xdr:oneCellAnchor>
  <xdr:oneCellAnchor>
    <xdr:from>
      <xdr:col>1</xdr:col>
      <xdr:colOff>213347</xdr:colOff>
      <xdr:row>246</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942524"/>
          <a:ext cx="561881" cy="518583"/>
        </a:xfrm>
        <a:prstGeom prst="rect">
          <a:avLst/>
        </a:prstGeom>
      </xdr:spPr>
    </xdr:pic>
    <xdr:clientData/>
  </xdr:oneCellAnchor>
  <xdr:oneCellAnchor>
    <xdr:from>
      <xdr:col>1</xdr:col>
      <xdr:colOff>249066</xdr:colOff>
      <xdr:row>281</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891260"/>
          <a:ext cx="561881" cy="518583"/>
        </a:xfrm>
        <a:prstGeom prst="rect">
          <a:avLst/>
        </a:prstGeom>
      </xdr:spPr>
    </xdr:pic>
    <xdr:clientData/>
  </xdr:oneCellAnchor>
  <xdr:oneCellAnchor>
    <xdr:from>
      <xdr:col>4</xdr:col>
      <xdr:colOff>21912</xdr:colOff>
      <xdr:row>316</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832418"/>
          <a:ext cx="564227" cy="470601"/>
        </a:xfrm>
        <a:prstGeom prst="rect">
          <a:avLst/>
        </a:prstGeom>
      </xdr:spPr>
    </xdr:pic>
    <xdr:clientData/>
  </xdr:oneCellAnchor>
  <xdr:oneCellAnchor>
    <xdr:from>
      <xdr:col>1</xdr:col>
      <xdr:colOff>165722</xdr:colOff>
      <xdr:row>316</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816185"/>
          <a:ext cx="561881" cy="518583"/>
        </a:xfrm>
        <a:prstGeom prst="rect">
          <a:avLst/>
        </a:prstGeom>
      </xdr:spPr>
    </xdr:pic>
    <xdr:clientData/>
  </xdr:oneCellAnchor>
  <xdr:oneCellAnchor>
    <xdr:from>
      <xdr:col>4</xdr:col>
      <xdr:colOff>21912</xdr:colOff>
      <xdr:row>351</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757343"/>
          <a:ext cx="564227" cy="470601"/>
        </a:xfrm>
        <a:prstGeom prst="rect">
          <a:avLst/>
        </a:prstGeom>
      </xdr:spPr>
    </xdr:pic>
    <xdr:clientData/>
  </xdr:oneCellAnchor>
  <xdr:oneCellAnchor>
    <xdr:from>
      <xdr:col>1</xdr:col>
      <xdr:colOff>165722</xdr:colOff>
      <xdr:row>351</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741110"/>
          <a:ext cx="561881" cy="518583"/>
        </a:xfrm>
        <a:prstGeom prst="rect">
          <a:avLst/>
        </a:prstGeom>
      </xdr:spPr>
    </xdr:pic>
    <xdr:clientData/>
  </xdr:oneCellAnchor>
  <xdr:oneCellAnchor>
    <xdr:from>
      <xdr:col>4</xdr:col>
      <xdr:colOff>21912</xdr:colOff>
      <xdr:row>386</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682268"/>
          <a:ext cx="564227" cy="470601"/>
        </a:xfrm>
        <a:prstGeom prst="rect">
          <a:avLst/>
        </a:prstGeom>
      </xdr:spPr>
    </xdr:pic>
    <xdr:clientData/>
  </xdr:oneCellAnchor>
  <xdr:oneCellAnchor>
    <xdr:from>
      <xdr:col>1</xdr:col>
      <xdr:colOff>165722</xdr:colOff>
      <xdr:row>386</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666035"/>
          <a:ext cx="561881" cy="518583"/>
        </a:xfrm>
        <a:prstGeom prst="rect">
          <a:avLst/>
        </a:prstGeom>
      </xdr:spPr>
    </xdr:pic>
    <xdr:clientData/>
  </xdr:oneCellAnchor>
  <xdr:oneCellAnchor>
    <xdr:from>
      <xdr:col>4</xdr:col>
      <xdr:colOff>21912</xdr:colOff>
      <xdr:row>421</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607193"/>
          <a:ext cx="564227" cy="470601"/>
        </a:xfrm>
        <a:prstGeom prst="rect">
          <a:avLst/>
        </a:prstGeom>
      </xdr:spPr>
    </xdr:pic>
    <xdr:clientData/>
  </xdr:oneCellAnchor>
  <xdr:oneCellAnchor>
    <xdr:from>
      <xdr:col>1</xdr:col>
      <xdr:colOff>165722</xdr:colOff>
      <xdr:row>421</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590960"/>
          <a:ext cx="561881" cy="518583"/>
        </a:xfrm>
        <a:prstGeom prst="rect">
          <a:avLst/>
        </a:prstGeom>
      </xdr:spPr>
    </xdr:pic>
    <xdr:clientData/>
  </xdr:oneCellAnchor>
  <xdr:oneCellAnchor>
    <xdr:from>
      <xdr:col>4</xdr:col>
      <xdr:colOff>21912</xdr:colOff>
      <xdr:row>456</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532118"/>
          <a:ext cx="564227" cy="470601"/>
        </a:xfrm>
        <a:prstGeom prst="rect">
          <a:avLst/>
        </a:prstGeom>
      </xdr:spPr>
    </xdr:pic>
    <xdr:clientData/>
  </xdr:oneCellAnchor>
  <xdr:oneCellAnchor>
    <xdr:from>
      <xdr:col>1</xdr:col>
      <xdr:colOff>165722</xdr:colOff>
      <xdr:row>456</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515885"/>
          <a:ext cx="561881" cy="518583"/>
        </a:xfrm>
        <a:prstGeom prst="rect">
          <a:avLst/>
        </a:prstGeom>
      </xdr:spPr>
    </xdr:pic>
    <xdr:clientData/>
  </xdr:oneCellAnchor>
  <xdr:oneCellAnchor>
    <xdr:from>
      <xdr:col>4</xdr:col>
      <xdr:colOff>21912</xdr:colOff>
      <xdr:row>491</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457043"/>
          <a:ext cx="564227" cy="470601"/>
        </a:xfrm>
        <a:prstGeom prst="rect">
          <a:avLst/>
        </a:prstGeom>
      </xdr:spPr>
    </xdr:pic>
    <xdr:clientData/>
  </xdr:oneCellAnchor>
  <xdr:oneCellAnchor>
    <xdr:from>
      <xdr:col>1</xdr:col>
      <xdr:colOff>165722</xdr:colOff>
      <xdr:row>491</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440810"/>
          <a:ext cx="561881" cy="518583"/>
        </a:xfrm>
        <a:prstGeom prst="rect">
          <a:avLst/>
        </a:prstGeom>
      </xdr:spPr>
    </xdr:pic>
    <xdr:clientData/>
  </xdr:oneCellAnchor>
  <xdr:twoCellAnchor editAs="oneCell">
    <xdr:from>
      <xdr:col>3</xdr:col>
      <xdr:colOff>133350</xdr:colOff>
      <xdr:row>1</xdr:row>
      <xdr:rowOff>76200</xdr:rowOff>
    </xdr:from>
    <xdr:to>
      <xdr:col>4</xdr:col>
      <xdr:colOff>645485</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6935" cy="548688"/>
        </a:xfrm>
        <a:prstGeom prst="rect">
          <a:avLst/>
        </a:prstGeom>
      </xdr:spPr>
    </xdr:pic>
    <xdr:clientData/>
  </xdr:twoCellAnchor>
  <xdr:twoCellAnchor editAs="oneCell">
    <xdr:from>
      <xdr:col>3</xdr:col>
      <xdr:colOff>142875</xdr:colOff>
      <xdr:row>36</xdr:row>
      <xdr:rowOff>38100</xdr:rowOff>
    </xdr:from>
    <xdr:to>
      <xdr:col>4</xdr:col>
      <xdr:colOff>655010</xdr:colOff>
      <xdr:row>38</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6935" cy="548688"/>
        </a:xfrm>
        <a:prstGeom prst="rect">
          <a:avLst/>
        </a:prstGeom>
      </xdr:spPr>
    </xdr:pic>
    <xdr:clientData/>
  </xdr:twoCellAnchor>
  <xdr:twoCellAnchor editAs="oneCell">
    <xdr:from>
      <xdr:col>3</xdr:col>
      <xdr:colOff>142875</xdr:colOff>
      <xdr:row>71</xdr:row>
      <xdr:rowOff>76200</xdr:rowOff>
    </xdr:from>
    <xdr:to>
      <xdr:col>4</xdr:col>
      <xdr:colOff>655010</xdr:colOff>
      <xdr:row>73</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8249900"/>
          <a:ext cx="816935" cy="548688"/>
        </a:xfrm>
        <a:prstGeom prst="rect">
          <a:avLst/>
        </a:prstGeom>
      </xdr:spPr>
    </xdr:pic>
    <xdr:clientData/>
  </xdr:twoCellAnchor>
  <xdr:twoCellAnchor editAs="oneCell">
    <xdr:from>
      <xdr:col>3</xdr:col>
      <xdr:colOff>114300</xdr:colOff>
      <xdr:row>106</xdr:row>
      <xdr:rowOff>76200</xdr:rowOff>
    </xdr:from>
    <xdr:to>
      <xdr:col>4</xdr:col>
      <xdr:colOff>626435</xdr:colOff>
      <xdr:row>108</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7174825"/>
          <a:ext cx="816935" cy="548688"/>
        </a:xfrm>
        <a:prstGeom prst="rect">
          <a:avLst/>
        </a:prstGeom>
      </xdr:spPr>
    </xdr:pic>
    <xdr:clientData/>
  </xdr:twoCellAnchor>
  <xdr:twoCellAnchor editAs="oneCell">
    <xdr:from>
      <xdr:col>3</xdr:col>
      <xdr:colOff>152400</xdr:colOff>
      <xdr:row>141</xdr:row>
      <xdr:rowOff>85725</xdr:rowOff>
    </xdr:from>
    <xdr:to>
      <xdr:col>4</xdr:col>
      <xdr:colOff>664535</xdr:colOff>
      <xdr:row>143</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6109275"/>
          <a:ext cx="816935" cy="548688"/>
        </a:xfrm>
        <a:prstGeom prst="rect">
          <a:avLst/>
        </a:prstGeom>
      </xdr:spPr>
    </xdr:pic>
    <xdr:clientData/>
  </xdr:twoCellAnchor>
  <xdr:twoCellAnchor editAs="oneCell">
    <xdr:from>
      <xdr:col>3</xdr:col>
      <xdr:colOff>104775</xdr:colOff>
      <xdr:row>176</xdr:row>
      <xdr:rowOff>85725</xdr:rowOff>
    </xdr:from>
    <xdr:to>
      <xdr:col>4</xdr:col>
      <xdr:colOff>616910</xdr:colOff>
      <xdr:row>178</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5034200"/>
          <a:ext cx="816935" cy="548688"/>
        </a:xfrm>
        <a:prstGeom prst="rect">
          <a:avLst/>
        </a:prstGeom>
      </xdr:spPr>
    </xdr:pic>
    <xdr:clientData/>
  </xdr:twoCellAnchor>
  <xdr:twoCellAnchor editAs="oneCell">
    <xdr:from>
      <xdr:col>3</xdr:col>
      <xdr:colOff>133350</xdr:colOff>
      <xdr:row>211</xdr:row>
      <xdr:rowOff>66675</xdr:rowOff>
    </xdr:from>
    <xdr:to>
      <xdr:col>4</xdr:col>
      <xdr:colOff>645485</xdr:colOff>
      <xdr:row>213</xdr:row>
      <xdr:rowOff>139113</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940075"/>
          <a:ext cx="816935" cy="548688"/>
        </a:xfrm>
        <a:prstGeom prst="rect">
          <a:avLst/>
        </a:prstGeom>
      </xdr:spPr>
    </xdr:pic>
    <xdr:clientData/>
  </xdr:twoCellAnchor>
  <xdr:twoCellAnchor editAs="oneCell">
    <xdr:from>
      <xdr:col>3</xdr:col>
      <xdr:colOff>114300</xdr:colOff>
      <xdr:row>246</xdr:row>
      <xdr:rowOff>57150</xdr:rowOff>
    </xdr:from>
    <xdr:to>
      <xdr:col>4</xdr:col>
      <xdr:colOff>626435</xdr:colOff>
      <xdr:row>248</xdr:row>
      <xdr:rowOff>129588</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855475"/>
          <a:ext cx="816935" cy="548688"/>
        </a:xfrm>
        <a:prstGeom prst="rect">
          <a:avLst/>
        </a:prstGeom>
      </xdr:spPr>
    </xdr:pic>
    <xdr:clientData/>
  </xdr:twoCellAnchor>
  <xdr:twoCellAnchor editAs="oneCell">
    <xdr:from>
      <xdr:col>3</xdr:col>
      <xdr:colOff>180975</xdr:colOff>
      <xdr:row>281</xdr:row>
      <xdr:rowOff>76200</xdr:rowOff>
    </xdr:from>
    <xdr:to>
      <xdr:col>5</xdr:col>
      <xdr:colOff>7310</xdr:colOff>
      <xdr:row>283</xdr:row>
      <xdr:rowOff>148638</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799450"/>
          <a:ext cx="816935" cy="54868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57</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112</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039292"/>
          <a:ext cx="561881" cy="518583"/>
        </a:xfrm>
        <a:prstGeom prst="rect">
          <a:avLst/>
        </a:prstGeom>
      </xdr:spPr>
    </xdr:pic>
    <xdr:clientData/>
  </xdr:oneCellAnchor>
  <xdr:oneCellAnchor>
    <xdr:from>
      <xdr:col>1</xdr:col>
      <xdr:colOff>189535</xdr:colOff>
      <xdr:row>168</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6964217"/>
          <a:ext cx="561881" cy="518583"/>
        </a:xfrm>
        <a:prstGeom prst="rect">
          <a:avLst/>
        </a:prstGeom>
      </xdr:spPr>
    </xdr:pic>
    <xdr:clientData/>
  </xdr:oneCellAnchor>
  <xdr:oneCellAnchor>
    <xdr:from>
      <xdr:col>1</xdr:col>
      <xdr:colOff>213347</xdr:colOff>
      <xdr:row>203</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5877236"/>
          <a:ext cx="561881" cy="518583"/>
        </a:xfrm>
        <a:prstGeom prst="rect">
          <a:avLst/>
        </a:prstGeom>
      </xdr:spPr>
    </xdr:pic>
    <xdr:clientData/>
  </xdr:oneCellAnchor>
  <xdr:oneCellAnchor>
    <xdr:from>
      <xdr:col>1</xdr:col>
      <xdr:colOff>189535</xdr:colOff>
      <xdr:row>238</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4814067"/>
          <a:ext cx="561881" cy="518583"/>
        </a:xfrm>
        <a:prstGeom prst="rect">
          <a:avLst/>
        </a:prstGeom>
      </xdr:spPr>
    </xdr:pic>
    <xdr:clientData/>
  </xdr:oneCellAnchor>
  <xdr:oneCellAnchor>
    <xdr:from>
      <xdr:col>1</xdr:col>
      <xdr:colOff>153816</xdr:colOff>
      <xdr:row>273</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3750898"/>
          <a:ext cx="561881" cy="518583"/>
        </a:xfrm>
        <a:prstGeom prst="rect">
          <a:avLst/>
        </a:prstGeom>
      </xdr:spPr>
    </xdr:pic>
    <xdr:clientData/>
  </xdr:oneCellAnchor>
  <xdr:oneCellAnchor>
    <xdr:from>
      <xdr:col>1</xdr:col>
      <xdr:colOff>213347</xdr:colOff>
      <xdr:row>308</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675824"/>
          <a:ext cx="561881" cy="518583"/>
        </a:xfrm>
        <a:prstGeom prst="rect">
          <a:avLst/>
        </a:prstGeom>
      </xdr:spPr>
    </xdr:pic>
    <xdr:clientData/>
  </xdr:oneCellAnchor>
  <xdr:oneCellAnchor>
    <xdr:from>
      <xdr:col>1</xdr:col>
      <xdr:colOff>249066</xdr:colOff>
      <xdr:row>343</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624560"/>
          <a:ext cx="561881" cy="518583"/>
        </a:xfrm>
        <a:prstGeom prst="rect">
          <a:avLst/>
        </a:prstGeom>
      </xdr:spPr>
    </xdr:pic>
    <xdr:clientData/>
  </xdr:oneCellAnchor>
  <xdr:oneCellAnchor>
    <xdr:from>
      <xdr:col>4</xdr:col>
      <xdr:colOff>21912</xdr:colOff>
      <xdr:row>378</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565718"/>
          <a:ext cx="564227" cy="470601"/>
        </a:xfrm>
        <a:prstGeom prst="rect">
          <a:avLst/>
        </a:prstGeom>
      </xdr:spPr>
    </xdr:pic>
    <xdr:clientData/>
  </xdr:oneCellAnchor>
  <xdr:oneCellAnchor>
    <xdr:from>
      <xdr:col>1</xdr:col>
      <xdr:colOff>165722</xdr:colOff>
      <xdr:row>378</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549485"/>
          <a:ext cx="561881" cy="518583"/>
        </a:xfrm>
        <a:prstGeom prst="rect">
          <a:avLst/>
        </a:prstGeom>
      </xdr:spPr>
    </xdr:pic>
    <xdr:clientData/>
  </xdr:oneCellAnchor>
  <xdr:oneCellAnchor>
    <xdr:from>
      <xdr:col>4</xdr:col>
      <xdr:colOff>21912</xdr:colOff>
      <xdr:row>413</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490643"/>
          <a:ext cx="564227" cy="470601"/>
        </a:xfrm>
        <a:prstGeom prst="rect">
          <a:avLst/>
        </a:prstGeom>
      </xdr:spPr>
    </xdr:pic>
    <xdr:clientData/>
  </xdr:oneCellAnchor>
  <xdr:oneCellAnchor>
    <xdr:from>
      <xdr:col>1</xdr:col>
      <xdr:colOff>165722</xdr:colOff>
      <xdr:row>413</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474410"/>
          <a:ext cx="561881" cy="518583"/>
        </a:xfrm>
        <a:prstGeom prst="rect">
          <a:avLst/>
        </a:prstGeom>
      </xdr:spPr>
    </xdr:pic>
    <xdr:clientData/>
  </xdr:oneCellAnchor>
  <xdr:oneCellAnchor>
    <xdr:from>
      <xdr:col>4</xdr:col>
      <xdr:colOff>21912</xdr:colOff>
      <xdr:row>448</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415568"/>
          <a:ext cx="564227" cy="470601"/>
        </a:xfrm>
        <a:prstGeom prst="rect">
          <a:avLst/>
        </a:prstGeom>
      </xdr:spPr>
    </xdr:pic>
    <xdr:clientData/>
  </xdr:oneCellAnchor>
  <xdr:oneCellAnchor>
    <xdr:from>
      <xdr:col>1</xdr:col>
      <xdr:colOff>165722</xdr:colOff>
      <xdr:row>448</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399335"/>
          <a:ext cx="561881" cy="518583"/>
        </a:xfrm>
        <a:prstGeom prst="rect">
          <a:avLst/>
        </a:prstGeom>
      </xdr:spPr>
    </xdr:pic>
    <xdr:clientData/>
  </xdr:oneCellAnchor>
  <xdr:oneCellAnchor>
    <xdr:from>
      <xdr:col>4</xdr:col>
      <xdr:colOff>21912</xdr:colOff>
      <xdr:row>483</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340493"/>
          <a:ext cx="564227" cy="470601"/>
        </a:xfrm>
        <a:prstGeom prst="rect">
          <a:avLst/>
        </a:prstGeom>
      </xdr:spPr>
    </xdr:pic>
    <xdr:clientData/>
  </xdr:oneCellAnchor>
  <xdr:oneCellAnchor>
    <xdr:from>
      <xdr:col>1</xdr:col>
      <xdr:colOff>165722</xdr:colOff>
      <xdr:row>483</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324260"/>
          <a:ext cx="561881" cy="518583"/>
        </a:xfrm>
        <a:prstGeom prst="rect">
          <a:avLst/>
        </a:prstGeom>
      </xdr:spPr>
    </xdr:pic>
    <xdr:clientData/>
  </xdr:oneCellAnchor>
  <xdr:oneCellAnchor>
    <xdr:from>
      <xdr:col>4</xdr:col>
      <xdr:colOff>21912</xdr:colOff>
      <xdr:row>518</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265418"/>
          <a:ext cx="564227" cy="470601"/>
        </a:xfrm>
        <a:prstGeom prst="rect">
          <a:avLst/>
        </a:prstGeom>
      </xdr:spPr>
    </xdr:pic>
    <xdr:clientData/>
  </xdr:oneCellAnchor>
  <xdr:oneCellAnchor>
    <xdr:from>
      <xdr:col>1</xdr:col>
      <xdr:colOff>165722</xdr:colOff>
      <xdr:row>518</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249185"/>
          <a:ext cx="561881" cy="518583"/>
        </a:xfrm>
        <a:prstGeom prst="rect">
          <a:avLst/>
        </a:prstGeom>
      </xdr:spPr>
    </xdr:pic>
    <xdr:clientData/>
  </xdr:oneCellAnchor>
  <xdr:oneCellAnchor>
    <xdr:from>
      <xdr:col>4</xdr:col>
      <xdr:colOff>21912</xdr:colOff>
      <xdr:row>553</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190343"/>
          <a:ext cx="564227" cy="470601"/>
        </a:xfrm>
        <a:prstGeom prst="rect">
          <a:avLst/>
        </a:prstGeom>
      </xdr:spPr>
    </xdr:pic>
    <xdr:clientData/>
  </xdr:oneCellAnchor>
  <xdr:oneCellAnchor>
    <xdr:from>
      <xdr:col>1</xdr:col>
      <xdr:colOff>165722</xdr:colOff>
      <xdr:row>553</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174110"/>
          <a:ext cx="561881" cy="518583"/>
        </a:xfrm>
        <a:prstGeom prst="rect">
          <a:avLst/>
        </a:prstGeom>
      </xdr:spPr>
    </xdr:pic>
    <xdr:clientData/>
  </xdr:oneCellAnchor>
  <xdr:twoCellAnchor editAs="oneCell">
    <xdr:from>
      <xdr:col>3</xdr:col>
      <xdr:colOff>133350</xdr:colOff>
      <xdr:row>1</xdr:row>
      <xdr:rowOff>76200</xdr:rowOff>
    </xdr:from>
    <xdr:to>
      <xdr:col>5</xdr:col>
      <xdr:colOff>98833</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3208" cy="548688"/>
        </a:xfrm>
        <a:prstGeom prst="rect">
          <a:avLst/>
        </a:prstGeom>
      </xdr:spPr>
    </xdr:pic>
    <xdr:clientData/>
  </xdr:twoCellAnchor>
  <xdr:twoCellAnchor editAs="oneCell">
    <xdr:from>
      <xdr:col>3</xdr:col>
      <xdr:colOff>142875</xdr:colOff>
      <xdr:row>57</xdr:row>
      <xdr:rowOff>38100</xdr:rowOff>
    </xdr:from>
    <xdr:to>
      <xdr:col>5</xdr:col>
      <xdr:colOff>108358</xdr:colOff>
      <xdr:row>59</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3208" cy="548688"/>
        </a:xfrm>
        <a:prstGeom prst="rect">
          <a:avLst/>
        </a:prstGeom>
      </xdr:spPr>
    </xdr:pic>
    <xdr:clientData/>
  </xdr:twoCellAnchor>
  <xdr:twoCellAnchor editAs="oneCell">
    <xdr:from>
      <xdr:col>3</xdr:col>
      <xdr:colOff>142875</xdr:colOff>
      <xdr:row>112</xdr:row>
      <xdr:rowOff>76200</xdr:rowOff>
    </xdr:from>
    <xdr:to>
      <xdr:col>5</xdr:col>
      <xdr:colOff>108358</xdr:colOff>
      <xdr:row>114</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7983200"/>
          <a:ext cx="813208" cy="548688"/>
        </a:xfrm>
        <a:prstGeom prst="rect">
          <a:avLst/>
        </a:prstGeom>
      </xdr:spPr>
    </xdr:pic>
    <xdr:clientData/>
  </xdr:twoCellAnchor>
  <xdr:twoCellAnchor editAs="oneCell">
    <xdr:from>
      <xdr:col>3</xdr:col>
      <xdr:colOff>114300</xdr:colOff>
      <xdr:row>168</xdr:row>
      <xdr:rowOff>76200</xdr:rowOff>
    </xdr:from>
    <xdr:to>
      <xdr:col>5</xdr:col>
      <xdr:colOff>79783</xdr:colOff>
      <xdr:row>170</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6908125"/>
          <a:ext cx="813208" cy="548688"/>
        </a:xfrm>
        <a:prstGeom prst="rect">
          <a:avLst/>
        </a:prstGeom>
      </xdr:spPr>
    </xdr:pic>
    <xdr:clientData/>
  </xdr:twoCellAnchor>
  <xdr:twoCellAnchor editAs="oneCell">
    <xdr:from>
      <xdr:col>3</xdr:col>
      <xdr:colOff>152400</xdr:colOff>
      <xdr:row>203</xdr:row>
      <xdr:rowOff>85725</xdr:rowOff>
    </xdr:from>
    <xdr:to>
      <xdr:col>5</xdr:col>
      <xdr:colOff>117883</xdr:colOff>
      <xdr:row>205</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5842575"/>
          <a:ext cx="813208" cy="548688"/>
        </a:xfrm>
        <a:prstGeom prst="rect">
          <a:avLst/>
        </a:prstGeom>
      </xdr:spPr>
    </xdr:pic>
    <xdr:clientData/>
  </xdr:twoCellAnchor>
  <xdr:twoCellAnchor editAs="oneCell">
    <xdr:from>
      <xdr:col>3</xdr:col>
      <xdr:colOff>104775</xdr:colOff>
      <xdr:row>238</xdr:row>
      <xdr:rowOff>85725</xdr:rowOff>
    </xdr:from>
    <xdr:to>
      <xdr:col>5</xdr:col>
      <xdr:colOff>70258</xdr:colOff>
      <xdr:row>240</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4767500"/>
          <a:ext cx="813208" cy="548688"/>
        </a:xfrm>
        <a:prstGeom prst="rect">
          <a:avLst/>
        </a:prstGeom>
      </xdr:spPr>
    </xdr:pic>
    <xdr:clientData/>
  </xdr:twoCellAnchor>
  <xdr:twoCellAnchor editAs="oneCell">
    <xdr:from>
      <xdr:col>3</xdr:col>
      <xdr:colOff>133350</xdr:colOff>
      <xdr:row>273</xdr:row>
      <xdr:rowOff>66675</xdr:rowOff>
    </xdr:from>
    <xdr:to>
      <xdr:col>5</xdr:col>
      <xdr:colOff>98833</xdr:colOff>
      <xdr:row>275</xdr:row>
      <xdr:rowOff>139112</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673375"/>
          <a:ext cx="813208" cy="548687"/>
        </a:xfrm>
        <a:prstGeom prst="rect">
          <a:avLst/>
        </a:prstGeom>
      </xdr:spPr>
    </xdr:pic>
    <xdr:clientData/>
  </xdr:twoCellAnchor>
  <xdr:twoCellAnchor editAs="oneCell">
    <xdr:from>
      <xdr:col>3</xdr:col>
      <xdr:colOff>114300</xdr:colOff>
      <xdr:row>308</xdr:row>
      <xdr:rowOff>57150</xdr:rowOff>
    </xdr:from>
    <xdr:to>
      <xdr:col>5</xdr:col>
      <xdr:colOff>79783</xdr:colOff>
      <xdr:row>310</xdr:row>
      <xdr:rowOff>129587</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588775"/>
          <a:ext cx="813208" cy="548687"/>
        </a:xfrm>
        <a:prstGeom prst="rect">
          <a:avLst/>
        </a:prstGeom>
      </xdr:spPr>
    </xdr:pic>
    <xdr:clientData/>
  </xdr:twoCellAnchor>
  <xdr:twoCellAnchor editAs="oneCell">
    <xdr:from>
      <xdr:col>3</xdr:col>
      <xdr:colOff>180975</xdr:colOff>
      <xdr:row>343</xdr:row>
      <xdr:rowOff>76200</xdr:rowOff>
    </xdr:from>
    <xdr:to>
      <xdr:col>5</xdr:col>
      <xdr:colOff>148115</xdr:colOff>
      <xdr:row>345</xdr:row>
      <xdr:rowOff>148637</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532750"/>
          <a:ext cx="814865" cy="5486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GTFT%20GTP-\04--Liste%20Des%20soudeurs%20Pipeline\1-Liste%20Des%20soudeurs%20Pipeline\1-LISTE%20DES%20SOUDEURS%20TFT.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1-PROJET\1-GTG%20MRU\1-CARNET%20DE%20SOUDURE%20MRU\1-PROJET\1-Raccordement%20%2007%20puits%20de%20production%20de%20gaz%20gisement%20gazier%20de%20%20GUERT%20EL%20GUEFOUL%20-%20IN%20SALAH%20GAZ\2-PIPING\1-Carnet%20De%20Soudage\QC%20TOUAT%20GAZ\DATA%20BASE%20GTP.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1-PROJET\1-Raccordement%20%2007%20puits%20de%20production%20de%20gaz%20gisement%20gazier%20de%20%20GUERT%20EL%20GUEFOUL%20-%20IN%20SALAH%20GAZ\2-PIPING\1-Carnet%20De%20Soudage\QC%20TOUAT%20GAZ\DATA%20BASE%20GTP.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CND\PV%20Visuel\SUIV%20LIGNE\SUIVI%20LIGNE%20%20TN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EN-1%20%20ONR\HR%20S-33\carnet%20de%20soudure%20-%20L-MHR%20S%2013%20%20--L%20TEST%201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EN-1%20%20ONR\HR%20S-33\carnet%20de%20soudure%20-%20L-MHR%20S%2013%20%20--L%20TEST%201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1-PROJET\1-11-8544%20Travaux\1-Raccordement%20de%20puits%20producteur%20de%20Gaz%20LD-II\DOUBLE%20JOINTING%20LDII\DOUBLE%20JOINTING%20LDII.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1-PROJET\1-11-8544%20Travaux\1-Raccordement%20de%20puits%20producteur%20de%20Gaz%20LD-II\DOUBLE%20JOINTING%20LDII\DOUBLE%20JOINTING%20LDII.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asaadi\Desktop\Welding%20Log\1-PROJET\1-11-8544%20Travaux\1-Raccordement%20de%20puits%20producteur%20de%20Gaz%20LD-II\1-%20LIGNE%20HR164%20VERS%20E3J1\ligne%20HR164%20%20VERS%20E3J1%20%20LDII.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asaadi\Desktop\Welding%20Log\1-PROJET\1-11-8544%20Travaux\1-Raccordement%20de%20puits%20producteur%20de%20Gaz%20LD-II\1-%20LIGNE%20HR164%20VERS%20E3J1\ligne%20HR164%20%20VERS%20E3J1%20%20LDII.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Users\asaadi\Desktop\Welding%20Log\1-PROJET\1-11-8544%20Travaux\1-Raccordement%20de%20puits%20producteur%20de%20Gaz%20LD-II\1-%20LIGNE%20HR164%20VERS%20E3J1\ligne%20HR164%20%20VERS%20E3J1%20%20LDII.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wksrw2097.ds.petrofac.local\shared$\Projects\JU09539A%20&#8211;%20CAFC%20FEED\6.0%20ENGINEERING\6.1%20Process\Equipment%20List\CAFC%20Equipment%20List-%201Jun.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QC%20TOUAT%20GAZ\DATA%20BASE%20GTP.xlsm"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Users\asaadi\Desktop\Welding%20Log\QC%20TOUAT%20GAZ\DATA%20BASE%20GTP.xlsm"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QC%20TOUAT%20GAZ\DATA%20BASE%20GTP.xlsm"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Users\asaadi\Desktop\Welding%20Log\1-PROJET\1-GTG%20Heat%20Exchanger%20Temporary%20Option%201&amp;2\2-WQT%20Heat%20Exchanger%20Temporary%20Option%201&amp;2\1-WELDER%20QUALIFIATION%20GTG%20ADRAR.xlsm"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1-PROJET\1-GTG%20Heat%20Exchanger%20Temporary%20Option%201&amp;2\2-WQT%20Heat%20Exchanger%20Temporary%20Option%201&amp;2\1-WELDER%20QUALIFIATION%20GTG%20ADRAR.xlsm"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carnet%20de%20soudure%20-%20L-MHR%20S%2013%20%20--L%20TEST%201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arnet%20de%20soudure%20-%20L-MHR%20S%2013%20%20--L%20TEST%2010.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arnet%20de%20soudure%20-%20L-MHR%20S%2013%20%20--L%20TEST%201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BOOSTING\carnet%20de%20soudure%20pipeline%20BOSSTING.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BOOSTING\carnet%20de%20soudure%20pipeline%20BOSSTING.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BOOSTING\carnet%20de%20soudure%20pipeline%20BOSSTING.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E:\Users\TFTUSER-01\Downloads\WELDING%20BOOK%20_GTP_%20TOUAT%20GAZ%20_MERCURY%20%20FAST%20TRACK%20MRU%20PROJET02%20-%2025%20%2005%20%202024%20(3).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1-PROJET\1-DESSALEMENT-%20CAP%20DJINET\1-CARNET%20DE%20SOUDURE%20%20%20DESSALEMENT\WELDING%20BOOK%20_GTP_%20USINE%20DE%20DESSALEMENT%20D'EAU%20_CAP%20DJINET%20%2017-10-2024.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SPTEMBRE/LIGNE-16%20Carnet%20de%20soudure%20pipeline--%2014%20%20%20%20%2009%20%20%202026-%20.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EN-1%20%20ONR/HR%20S-33/carnet%20de%20soudure%20-%20L-MHR%20S%2013%20%20--L%20TEST%2010.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1-PROJET/1-11-8544%20Travaux/1-Raccordement%20de%20puits%20producteur%20de%20Gaz%20LD-II/DOUBLE%20JOINTING%20LDII/DOUBLE%20JOINTING%20LDII.xlsm"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Users/asaadi/Desktop/Welding%20Log/1-PROJET/1-11-8544%20Travaux/1-Raccordement%20de%20puits%20producteur%20de%20Gaz%20LD-II/1-%20LIGNE%20HR164%20VERS%20E3J1/ligne%20HR164%20%20VERS%20E3J1%20%20LDII.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QC%20TOUAT%20GAZ/DATA%20BASE%20GTP.xlsm"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arnet%20de%20soudure%20-%20L-MHR%20S%2013%20%20--L%20TEST%201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BOOSTING/carnet%20de%20soudure%20pipeline%20BOSSTING.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Users/TFTUSER-01/Downloads/WELDING%20BOOK%20_GTP_%20TOUAT%20GAZ%20_MERCURY%20%20FAST%20TRACK%20MRU%20PROJET02%20-%2025%20%2005%20%202024%2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MO"/>
      <sheetName val="liste des soudeurs"/>
      <sheetName val="WPS"/>
      <sheetName val="VT WQT"/>
      <sheetName val="RT WQT"/>
      <sheetName val="WQT-"/>
      <sheetName val="pro"/>
      <sheetName val="Flache"/>
      <sheetName val="card"/>
      <sheetName val="LISTE"/>
      <sheetName val="VT"/>
      <sheetName val="RT"/>
      <sheetName val="VT-WQT-PIPI-001"/>
      <sheetName val="SITUATION"/>
      <sheetName val="Feuil3"/>
      <sheetName val="Feuil1"/>
      <sheetName val="Feuil2"/>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 val="ANALYSE SA MOIS"/>
      <sheetName val="LIGNE"/>
      <sheetName val="WP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GNE"/>
      <sheetName val="HOMOL"/>
      <sheetName val="Rapp.journalier"/>
      <sheetName val="Rapp.Hébdomadaire SA"/>
      <sheetName val="Rapp.Hébdomadaire MW"/>
      <sheetName val="SITUATION"/>
      <sheetName val="ATTACHMENT"/>
      <sheetName val="ANALYSE SA MOIS"/>
      <sheetName val="ANALYSE MW MOIS"/>
      <sheetName val="ANALYSE RESUL SA Hebdo"/>
      <sheetName val="ANALYSE RESUL MW Hebdo"/>
      <sheetName val=" CARNET-DE-SOUDURE "/>
      <sheetName val="REPAIR STATUS"/>
      <sheetName val="WPS PRCD"/>
      <sheetName val="Rapp_journalier"/>
      <sheetName val="Rapp_Hébdomadaire_SA"/>
      <sheetName val="Rapp_Hébdomadaire_MW"/>
      <sheetName val="ANALYSE_SA_MOIS"/>
      <sheetName val="ANALYSE_MW_MOIS"/>
      <sheetName val="ANALYSE_RESUL_SA_Hebdo"/>
      <sheetName val="ANALYSE_RESUL_MW_Hebdo"/>
      <sheetName val="_CARNET-DE-SOUDURE_"/>
      <sheetName val="REPAIR_STATUS"/>
      <sheetName val="WPS_PRCD"/>
      <sheetName val="Rapp_journalier1"/>
      <sheetName val="Rapp_Hébdomadaire_SA1"/>
      <sheetName val="Rapp_Hébdomadaire_MW1"/>
      <sheetName val="ANALYSE_SA_MOIS1"/>
      <sheetName val="ANALYSE_MW_MOIS1"/>
      <sheetName val="ANALYSE_RESUL_SA_Hebdo1"/>
      <sheetName val="ANALYSE_RESUL_MW_Hebdo1"/>
      <sheetName val="_CARNET-DE-SOUDURE_1"/>
      <sheetName val="REPAIR_STATUS1"/>
      <sheetName val="WPS_PRCD1"/>
      <sheetName val="SELECTION"/>
      <sheetName val="MC-1"/>
      <sheetName val="S-33-TA-001"/>
      <sheetName val="pro"/>
      <sheetName val="PV-RT001"/>
    </sheetNames>
    <sheetDataSet>
      <sheetData sheetId="0">
        <row r="54">
          <cell r="AL54" t="str">
            <v>A</v>
          </cell>
        </row>
        <row r="254">
          <cell r="AZ254">
            <v>1</v>
          </cell>
        </row>
        <row r="312">
          <cell r="AZ312">
            <v>1</v>
          </cell>
        </row>
        <row r="1141">
          <cell r="B1141" t="str">
            <v>MW</v>
          </cell>
          <cell r="C1141">
            <v>44266</v>
          </cell>
          <cell r="D1141" t="str">
            <v>L</v>
          </cell>
        </row>
        <row r="1142">
          <cell r="B1142" t="str">
            <v>MW</v>
          </cell>
          <cell r="C1142">
            <v>44266</v>
          </cell>
          <cell r="D1142" t="str">
            <v>L</v>
          </cell>
        </row>
        <row r="1143">
          <cell r="B1143" t="str">
            <v>MW</v>
          </cell>
          <cell r="C1143">
            <v>44266</v>
          </cell>
          <cell r="D1143" t="str">
            <v>L</v>
          </cell>
          <cell r="AT1143" t="str">
            <v>INR L</v>
          </cell>
        </row>
        <row r="1144">
          <cell r="B1144" t="str">
            <v>MW</v>
          </cell>
          <cell r="C1144">
            <v>44266</v>
          </cell>
          <cell r="D1144" t="str">
            <v>L</v>
          </cell>
          <cell r="AT1144" t="str">
            <v>INR L</v>
          </cell>
        </row>
        <row r="1145">
          <cell r="B1145" t="str">
            <v>MW</v>
          </cell>
          <cell r="C1145">
            <v>44266</v>
          </cell>
          <cell r="D1145" t="str">
            <v>L</v>
          </cell>
          <cell r="AT1145" t="str">
            <v>INR L</v>
          </cell>
        </row>
        <row r="1146">
          <cell r="B1146" t="str">
            <v>MW</v>
          </cell>
          <cell r="C1146">
            <v>44266</v>
          </cell>
          <cell r="D1146" t="str">
            <v>L</v>
          </cell>
          <cell r="AT1146" t="str">
            <v>INR L</v>
          </cell>
        </row>
        <row r="1147">
          <cell r="B1147" t="str">
            <v>MW</v>
          </cell>
          <cell r="C1147">
            <v>44265</v>
          </cell>
          <cell r="D1147" t="str">
            <v>L</v>
          </cell>
          <cell r="AT1147" t="str">
            <v>INR L</v>
          </cell>
        </row>
        <row r="1148">
          <cell r="B1148" t="str">
            <v>MW</v>
          </cell>
          <cell r="C1148">
            <v>44265</v>
          </cell>
          <cell r="D1148" t="str">
            <v>L</v>
          </cell>
          <cell r="V1148">
            <v>44265</v>
          </cell>
          <cell r="W1148" t="str">
            <v>R</v>
          </cell>
          <cell r="AT1148" t="str">
            <v>NR</v>
          </cell>
        </row>
        <row r="1149">
          <cell r="B1149" t="str">
            <v>MW</v>
          </cell>
          <cell r="C1149">
            <v>44265</v>
          </cell>
          <cell r="D1149" t="str">
            <v>L</v>
          </cell>
          <cell r="V1149">
            <v>44265</v>
          </cell>
          <cell r="W1149" t="str">
            <v>A</v>
          </cell>
          <cell r="AT1149" t="str">
            <v>ACC</v>
          </cell>
        </row>
        <row r="1150">
          <cell r="B1150" t="str">
            <v>MW</v>
          </cell>
          <cell r="C1150">
            <v>44265</v>
          </cell>
          <cell r="D1150" t="str">
            <v>L</v>
          </cell>
          <cell r="V1150">
            <v>44265</v>
          </cell>
          <cell r="W1150" t="str">
            <v>A</v>
          </cell>
          <cell r="AT1150" t="str">
            <v>ACC</v>
          </cell>
        </row>
        <row r="1151">
          <cell r="B1151" t="str">
            <v>MW</v>
          </cell>
          <cell r="C1151">
            <v>44265</v>
          </cell>
          <cell r="D1151" t="str">
            <v>L</v>
          </cell>
          <cell r="V1151">
            <v>44265</v>
          </cell>
          <cell r="W1151" t="str">
            <v>A</v>
          </cell>
          <cell r="AT1151" t="str">
            <v>ACC</v>
          </cell>
        </row>
        <row r="1152">
          <cell r="B1152" t="str">
            <v>MW</v>
          </cell>
          <cell r="C1152">
            <v>44265</v>
          </cell>
          <cell r="D1152" t="str">
            <v>L</v>
          </cell>
          <cell r="V1152">
            <v>44265</v>
          </cell>
          <cell r="W1152" t="str">
            <v>A</v>
          </cell>
          <cell r="AT1152" t="str">
            <v>ACC</v>
          </cell>
        </row>
        <row r="1153">
          <cell r="B1153" t="str">
            <v>MW</v>
          </cell>
          <cell r="C1153">
            <v>44265</v>
          </cell>
          <cell r="D1153" t="str">
            <v>L</v>
          </cell>
          <cell r="V1153">
            <v>44265</v>
          </cell>
          <cell r="W1153" t="str">
            <v>A</v>
          </cell>
          <cell r="AT1153" t="str">
            <v>ACC</v>
          </cell>
        </row>
        <row r="1154">
          <cell r="B1154" t="str">
            <v>MW</v>
          </cell>
          <cell r="C1154">
            <v>44264</v>
          </cell>
          <cell r="D1154" t="str">
            <v>L</v>
          </cell>
          <cell r="V1154">
            <v>44264</v>
          </cell>
          <cell r="W1154" t="str">
            <v>A</v>
          </cell>
          <cell r="AT1154" t="str">
            <v>ACC</v>
          </cell>
        </row>
        <row r="1155">
          <cell r="B1155" t="str">
            <v>MW</v>
          </cell>
          <cell r="C1155">
            <v>44264</v>
          </cell>
          <cell r="D1155" t="str">
            <v>L</v>
          </cell>
          <cell r="V1155">
            <v>44264</v>
          </cell>
          <cell r="W1155" t="str">
            <v>A</v>
          </cell>
          <cell r="AT1155" t="str">
            <v>ACC</v>
          </cell>
        </row>
        <row r="1156">
          <cell r="B1156" t="str">
            <v>MW</v>
          </cell>
          <cell r="C1156">
            <v>44264</v>
          </cell>
          <cell r="D1156" t="str">
            <v>L</v>
          </cell>
          <cell r="V1156">
            <v>44264</v>
          </cell>
          <cell r="W1156" t="str">
            <v>A</v>
          </cell>
          <cell r="AT1156" t="str">
            <v>ACC</v>
          </cell>
        </row>
        <row r="1157">
          <cell r="B1157" t="str">
            <v>MW</v>
          </cell>
          <cell r="C1157">
            <v>44264</v>
          </cell>
          <cell r="D1157" t="str">
            <v>L</v>
          </cell>
          <cell r="V1157">
            <v>44264</v>
          </cell>
          <cell r="W1157" t="str">
            <v>A</v>
          </cell>
          <cell r="AT1157" t="str">
            <v>ACC</v>
          </cell>
        </row>
        <row r="1158">
          <cell r="B1158" t="str">
            <v>MW</v>
          </cell>
          <cell r="C1158">
            <v>44264</v>
          </cell>
          <cell r="D1158" t="str">
            <v>L</v>
          </cell>
          <cell r="V1158">
            <v>44264</v>
          </cell>
          <cell r="W1158" t="str">
            <v>A</v>
          </cell>
          <cell r="AT1158" t="str">
            <v>ACC</v>
          </cell>
        </row>
        <row r="1159">
          <cell r="B1159" t="str">
            <v>MW</v>
          </cell>
          <cell r="C1159">
            <v>44264</v>
          </cell>
          <cell r="D1159" t="str">
            <v>L</v>
          </cell>
          <cell r="V1159">
            <v>44264</v>
          </cell>
          <cell r="W1159" t="str">
            <v>A</v>
          </cell>
          <cell r="AT1159" t="str">
            <v>ACC</v>
          </cell>
        </row>
        <row r="1160">
          <cell r="B1160" t="str">
            <v>MW</v>
          </cell>
          <cell r="C1160">
            <v>44264</v>
          </cell>
          <cell r="D1160" t="str">
            <v>L</v>
          </cell>
          <cell r="V1160">
            <v>44264</v>
          </cell>
          <cell r="W1160" t="str">
            <v>A</v>
          </cell>
          <cell r="AT1160" t="str">
            <v>ACC</v>
          </cell>
        </row>
        <row r="1161">
          <cell r="B1161" t="str">
            <v>MW</v>
          </cell>
          <cell r="C1161">
            <v>44264</v>
          </cell>
          <cell r="D1161" t="str">
            <v>L</v>
          </cell>
          <cell r="V1161">
            <v>44264</v>
          </cell>
          <cell r="W1161" t="str">
            <v>A</v>
          </cell>
          <cell r="AT1161" t="str">
            <v>ACC</v>
          </cell>
        </row>
        <row r="1162">
          <cell r="B1162" t="str">
            <v>MW</v>
          </cell>
          <cell r="C1162">
            <v>44264</v>
          </cell>
          <cell r="D1162" t="str">
            <v>L</v>
          </cell>
          <cell r="V1162">
            <v>44264</v>
          </cell>
          <cell r="W1162" t="str">
            <v>A</v>
          </cell>
          <cell r="AT1162" t="str">
            <v>ACC</v>
          </cell>
        </row>
        <row r="1163">
          <cell r="B1163" t="str">
            <v>MW</v>
          </cell>
          <cell r="C1163">
            <v>44264</v>
          </cell>
          <cell r="D1163" t="str">
            <v>L</v>
          </cell>
          <cell r="V1163">
            <v>44264</v>
          </cell>
          <cell r="W1163" t="str">
            <v>A</v>
          </cell>
          <cell r="AT1163" t="str">
            <v>ACC</v>
          </cell>
        </row>
        <row r="1164">
          <cell r="B1164" t="str">
            <v>MW</v>
          </cell>
          <cell r="C1164">
            <v>44264</v>
          </cell>
          <cell r="D1164" t="str">
            <v>L</v>
          </cell>
          <cell r="V1164">
            <v>44264</v>
          </cell>
          <cell r="W1164" t="str">
            <v>A</v>
          </cell>
          <cell r="AT1164" t="str">
            <v>ACC</v>
          </cell>
        </row>
        <row r="1165">
          <cell r="B1165" t="str">
            <v>MW</v>
          </cell>
          <cell r="C1165">
            <v>44264</v>
          </cell>
          <cell r="D1165" t="str">
            <v>L</v>
          </cell>
          <cell r="V1165">
            <v>44264</v>
          </cell>
          <cell r="W1165" t="str">
            <v>A</v>
          </cell>
          <cell r="AT1165" t="str">
            <v>ACC</v>
          </cell>
        </row>
        <row r="1166">
          <cell r="B1166" t="str">
            <v>MW</v>
          </cell>
          <cell r="C1166">
            <v>44264</v>
          </cell>
          <cell r="D1166" t="str">
            <v>L</v>
          </cell>
          <cell r="V1166">
            <v>44264</v>
          </cell>
          <cell r="W1166" t="str">
            <v>A</v>
          </cell>
          <cell r="AT1166" t="str">
            <v>ACC</v>
          </cell>
        </row>
        <row r="1167">
          <cell r="B1167" t="str">
            <v>MW</v>
          </cell>
          <cell r="C1167">
            <v>44264</v>
          </cell>
          <cell r="D1167" t="str">
            <v>L</v>
          </cell>
          <cell r="V1167">
            <v>44264</v>
          </cell>
          <cell r="W1167" t="str">
            <v>A</v>
          </cell>
          <cell r="AT1167" t="str">
            <v>ACC</v>
          </cell>
        </row>
        <row r="1168">
          <cell r="B1168" t="str">
            <v>MW</v>
          </cell>
          <cell r="C1168">
            <v>44264</v>
          </cell>
          <cell r="D1168" t="str">
            <v>L</v>
          </cell>
          <cell r="V1168">
            <v>44264</v>
          </cell>
          <cell r="W1168" t="str">
            <v>A</v>
          </cell>
          <cell r="AT1168" t="str">
            <v>ACC</v>
          </cell>
        </row>
        <row r="1169">
          <cell r="B1169" t="str">
            <v>MW</v>
          </cell>
          <cell r="C1169">
            <v>44264</v>
          </cell>
          <cell r="D1169" t="str">
            <v>L</v>
          </cell>
          <cell r="V1169">
            <v>44264</v>
          </cell>
          <cell r="W1169" t="str">
            <v>A</v>
          </cell>
          <cell r="AT1169" t="str">
            <v>ACC</v>
          </cell>
        </row>
        <row r="1170">
          <cell r="B1170" t="str">
            <v>MW</v>
          </cell>
          <cell r="C1170">
            <v>44264</v>
          </cell>
          <cell r="D1170" t="str">
            <v>L</v>
          </cell>
          <cell r="V1170">
            <v>44264</v>
          </cell>
          <cell r="W1170" t="str">
            <v>A</v>
          </cell>
          <cell r="AT1170" t="str">
            <v>ACC</v>
          </cell>
        </row>
        <row r="1171">
          <cell r="B1171" t="str">
            <v>MW</v>
          </cell>
          <cell r="C1171">
            <v>44264</v>
          </cell>
          <cell r="D1171" t="str">
            <v>L</v>
          </cell>
          <cell r="V1171">
            <v>44264</v>
          </cell>
          <cell r="W1171" t="str">
            <v>A</v>
          </cell>
          <cell r="AT1171" t="str">
            <v>ACC</v>
          </cell>
        </row>
        <row r="1172">
          <cell r="B1172" t="str">
            <v>MW</v>
          </cell>
          <cell r="C1172">
            <v>44264</v>
          </cell>
          <cell r="D1172" t="str">
            <v>L</v>
          </cell>
          <cell r="V1172">
            <v>44264</v>
          </cell>
          <cell r="W1172" t="str">
            <v>A</v>
          </cell>
          <cell r="AT1172" t="str">
            <v>ACC</v>
          </cell>
        </row>
        <row r="1173">
          <cell r="B1173" t="str">
            <v>MW</v>
          </cell>
          <cell r="C1173">
            <v>44264</v>
          </cell>
          <cell r="D1173" t="str">
            <v>L</v>
          </cell>
          <cell r="V1173">
            <v>44264</v>
          </cell>
          <cell r="W1173" t="str">
            <v>A</v>
          </cell>
          <cell r="AT1173" t="str">
            <v>ACC</v>
          </cell>
        </row>
        <row r="1174">
          <cell r="B1174" t="str">
            <v>MW</v>
          </cell>
          <cell r="C1174">
            <v>44264</v>
          </cell>
          <cell r="D1174" t="str">
            <v>L</v>
          </cell>
          <cell r="V1174">
            <v>44264</v>
          </cell>
          <cell r="W1174" t="str">
            <v>A</v>
          </cell>
          <cell r="AT1174" t="str">
            <v>ACC</v>
          </cell>
        </row>
        <row r="1175">
          <cell r="B1175" t="str">
            <v>MW</v>
          </cell>
          <cell r="C1175">
            <v>44264</v>
          </cell>
          <cell r="D1175" t="str">
            <v>L</v>
          </cell>
          <cell r="V1175">
            <v>44264</v>
          </cell>
          <cell r="W1175" t="str">
            <v>RX</v>
          </cell>
          <cell r="AT1175" t="str">
            <v>INR RX</v>
          </cell>
        </row>
        <row r="1176">
          <cell r="B1176" t="str">
            <v>MW</v>
          </cell>
          <cell r="C1176">
            <v>44264</v>
          </cell>
          <cell r="D1176" t="str">
            <v>L</v>
          </cell>
          <cell r="V1176">
            <v>44264</v>
          </cell>
          <cell r="W1176" t="str">
            <v>A</v>
          </cell>
          <cell r="AT1176" t="str">
            <v>ACC</v>
          </cell>
        </row>
        <row r="1177">
          <cell r="B1177" t="str">
            <v>MW</v>
          </cell>
          <cell r="C1177">
            <v>44264</v>
          </cell>
          <cell r="D1177" t="str">
            <v>L</v>
          </cell>
          <cell r="V1177">
            <v>44264</v>
          </cell>
          <cell r="W1177" t="str">
            <v>A</v>
          </cell>
          <cell r="AT1177" t="str">
            <v>ACC</v>
          </cell>
        </row>
        <row r="1178">
          <cell r="B1178" t="str">
            <v>MW</v>
          </cell>
          <cell r="C1178">
            <v>44264</v>
          </cell>
          <cell r="D1178" t="str">
            <v>L</v>
          </cell>
          <cell r="V1178">
            <v>44264</v>
          </cell>
          <cell r="W1178" t="str">
            <v>A</v>
          </cell>
          <cell r="AT1178" t="str">
            <v>ACC</v>
          </cell>
        </row>
        <row r="1179">
          <cell r="B1179" t="str">
            <v>MW</v>
          </cell>
          <cell r="C1179">
            <v>44264</v>
          </cell>
          <cell r="D1179" t="str">
            <v>L</v>
          </cell>
          <cell r="V1179">
            <v>44264</v>
          </cell>
          <cell r="W1179" t="str">
            <v>A</v>
          </cell>
          <cell r="AT1179" t="str">
            <v>ACC</v>
          </cell>
        </row>
        <row r="1180">
          <cell r="B1180" t="str">
            <v>MW</v>
          </cell>
          <cell r="C1180">
            <v>44264</v>
          </cell>
          <cell r="D1180" t="str">
            <v>L</v>
          </cell>
          <cell r="V1180">
            <v>44264</v>
          </cell>
          <cell r="W1180" t="str">
            <v>A</v>
          </cell>
          <cell r="AT1180" t="str">
            <v>ACC</v>
          </cell>
        </row>
        <row r="1181">
          <cell r="B1181" t="str">
            <v>MW</v>
          </cell>
          <cell r="C1181">
            <v>44264</v>
          </cell>
          <cell r="D1181" t="str">
            <v>L</v>
          </cell>
          <cell r="V1181">
            <v>44264</v>
          </cell>
          <cell r="W1181" t="str">
            <v>A</v>
          </cell>
          <cell r="AT1181" t="str">
            <v>ACC</v>
          </cell>
        </row>
        <row r="1182">
          <cell r="B1182" t="str">
            <v>MW</v>
          </cell>
          <cell r="C1182">
            <v>44264</v>
          </cell>
          <cell r="D1182" t="str">
            <v>L</v>
          </cell>
          <cell r="V1182">
            <v>44264</v>
          </cell>
          <cell r="W1182" t="str">
            <v>A</v>
          </cell>
          <cell r="AT1182" t="str">
            <v>ACC</v>
          </cell>
        </row>
        <row r="1183">
          <cell r="B1183" t="str">
            <v>MW</v>
          </cell>
          <cell r="C1183">
            <v>44264</v>
          </cell>
          <cell r="D1183" t="str">
            <v>L</v>
          </cell>
          <cell r="V1183">
            <v>44264</v>
          </cell>
          <cell r="W1183" t="str">
            <v>A</v>
          </cell>
          <cell r="AT1183" t="str">
            <v>ACC</v>
          </cell>
        </row>
        <row r="1184">
          <cell r="B1184" t="str">
            <v>MW</v>
          </cell>
          <cell r="C1184">
            <v>44264</v>
          </cell>
          <cell r="D1184" t="str">
            <v>L</v>
          </cell>
          <cell r="V1184">
            <v>44264</v>
          </cell>
          <cell r="W1184" t="str">
            <v>A</v>
          </cell>
          <cell r="AT1184" t="str">
            <v>ACC</v>
          </cell>
        </row>
        <row r="1185">
          <cell r="B1185" t="str">
            <v>MW</v>
          </cell>
          <cell r="C1185">
            <v>44264</v>
          </cell>
          <cell r="D1185" t="str">
            <v>L</v>
          </cell>
          <cell r="V1185">
            <v>44264</v>
          </cell>
          <cell r="W1185" t="str">
            <v>A</v>
          </cell>
          <cell r="AT1185" t="str">
            <v>ACC</v>
          </cell>
        </row>
        <row r="1186">
          <cell r="B1186" t="str">
            <v>MW</v>
          </cell>
          <cell r="C1186">
            <v>44264</v>
          </cell>
          <cell r="D1186" t="str">
            <v>L</v>
          </cell>
          <cell r="V1186">
            <v>44264</v>
          </cell>
          <cell r="W1186" t="str">
            <v>A</v>
          </cell>
          <cell r="AT1186" t="str">
            <v>ACC</v>
          </cell>
        </row>
        <row r="1187">
          <cell r="B1187" t="str">
            <v>MW</v>
          </cell>
          <cell r="C1187">
            <v>44264</v>
          </cell>
          <cell r="D1187" t="str">
            <v>L</v>
          </cell>
          <cell r="V1187">
            <v>44264</v>
          </cell>
          <cell r="W1187" t="str">
            <v>A</v>
          </cell>
          <cell r="AT1187" t="str">
            <v>ACC</v>
          </cell>
        </row>
        <row r="1188">
          <cell r="B1188" t="str">
            <v>MW</v>
          </cell>
          <cell r="C1188">
            <v>44264</v>
          </cell>
          <cell r="D1188" t="str">
            <v>L</v>
          </cell>
          <cell r="V1188">
            <v>44264</v>
          </cell>
          <cell r="W1188" t="str">
            <v>A</v>
          </cell>
          <cell r="AT1188" t="str">
            <v>ACC</v>
          </cell>
        </row>
        <row r="1189">
          <cell r="B1189" t="str">
            <v>MW</v>
          </cell>
          <cell r="C1189">
            <v>44264</v>
          </cell>
          <cell r="D1189" t="str">
            <v>L</v>
          </cell>
          <cell r="V1189">
            <v>44264</v>
          </cell>
          <cell r="W1189" t="str">
            <v>A</v>
          </cell>
          <cell r="AT1189" t="str">
            <v>ACC</v>
          </cell>
        </row>
        <row r="1190">
          <cell r="B1190" t="str">
            <v>MW</v>
          </cell>
          <cell r="C1190">
            <v>44264</v>
          </cell>
          <cell r="D1190" t="str">
            <v>L</v>
          </cell>
          <cell r="V1190">
            <v>44264</v>
          </cell>
          <cell r="W1190" t="str">
            <v>A</v>
          </cell>
          <cell r="AT1190" t="str">
            <v>ACC</v>
          </cell>
        </row>
        <row r="1191">
          <cell r="B1191" t="str">
            <v>MW</v>
          </cell>
          <cell r="C1191">
            <v>44263</v>
          </cell>
          <cell r="D1191" t="str">
            <v>L</v>
          </cell>
          <cell r="AT1191" t="str">
            <v>INS INT</v>
          </cell>
        </row>
        <row r="1192">
          <cell r="B1192" t="str">
            <v>MW</v>
          </cell>
          <cell r="C1192">
            <v>44263</v>
          </cell>
          <cell r="D1192" t="str">
            <v>L</v>
          </cell>
          <cell r="V1192">
            <v>44263</v>
          </cell>
          <cell r="W1192" t="str">
            <v>A</v>
          </cell>
          <cell r="AT1192" t="str">
            <v>ACC</v>
          </cell>
        </row>
        <row r="1193">
          <cell r="B1193" t="str">
            <v>MW</v>
          </cell>
          <cell r="C1193">
            <v>44263</v>
          </cell>
          <cell r="D1193" t="str">
            <v>L</v>
          </cell>
          <cell r="V1193">
            <v>44263</v>
          </cell>
          <cell r="W1193" t="str">
            <v>A</v>
          </cell>
          <cell r="AT1193" t="str">
            <v>ACC</v>
          </cell>
        </row>
        <row r="1194">
          <cell r="D1194" t="str">
            <v>NS</v>
          </cell>
          <cell r="AT1194" t="str">
            <v>NS</v>
          </cell>
        </row>
        <row r="1195">
          <cell r="B1195" t="str">
            <v>MW</v>
          </cell>
          <cell r="C1195">
            <v>44263</v>
          </cell>
          <cell r="D1195" t="str">
            <v>L</v>
          </cell>
          <cell r="V1195">
            <v>44263</v>
          </cell>
          <cell r="W1195" t="str">
            <v>A</v>
          </cell>
          <cell r="AT1195" t="str">
            <v>ACC</v>
          </cell>
        </row>
        <row r="1196">
          <cell r="B1196" t="str">
            <v>MW</v>
          </cell>
          <cell r="C1196">
            <v>44263</v>
          </cell>
          <cell r="D1196" t="str">
            <v>L</v>
          </cell>
          <cell r="V1196">
            <v>44263</v>
          </cell>
          <cell r="W1196" t="str">
            <v>A</v>
          </cell>
          <cell r="AT1196" t="str">
            <v>ACC</v>
          </cell>
        </row>
        <row r="1197">
          <cell r="B1197" t="str">
            <v>MW</v>
          </cell>
          <cell r="C1197">
            <v>44263</v>
          </cell>
          <cell r="D1197" t="str">
            <v>L</v>
          </cell>
          <cell r="V1197">
            <v>44263</v>
          </cell>
          <cell r="W1197" t="str">
            <v>A</v>
          </cell>
          <cell r="AT1197" t="str">
            <v>ACC</v>
          </cell>
        </row>
        <row r="1198">
          <cell r="B1198" t="str">
            <v>MW</v>
          </cell>
          <cell r="C1198">
            <v>44263</v>
          </cell>
          <cell r="D1198" t="str">
            <v>L</v>
          </cell>
          <cell r="V1198">
            <v>44263</v>
          </cell>
          <cell r="W1198" t="str">
            <v>A</v>
          </cell>
          <cell r="AT1198" t="str">
            <v>ACC</v>
          </cell>
        </row>
        <row r="1199">
          <cell r="B1199" t="str">
            <v>MW</v>
          </cell>
          <cell r="C1199">
            <v>44263</v>
          </cell>
          <cell r="D1199" t="str">
            <v>L</v>
          </cell>
          <cell r="V1199">
            <v>44263</v>
          </cell>
          <cell r="W1199" t="str">
            <v>A</v>
          </cell>
          <cell r="AT1199" t="str">
            <v>ACC</v>
          </cell>
        </row>
        <row r="1200">
          <cell r="B1200" t="str">
            <v>MW</v>
          </cell>
          <cell r="C1200">
            <v>44263</v>
          </cell>
          <cell r="D1200" t="str">
            <v>L</v>
          </cell>
          <cell r="V1200">
            <v>44263</v>
          </cell>
          <cell r="W1200" t="str">
            <v>A</v>
          </cell>
          <cell r="AT1200" t="str">
            <v>ACC</v>
          </cell>
        </row>
        <row r="1201">
          <cell r="B1201" t="str">
            <v>MW</v>
          </cell>
          <cell r="C1201">
            <v>44263</v>
          </cell>
          <cell r="D1201" t="str">
            <v>L</v>
          </cell>
          <cell r="V1201">
            <v>44263</v>
          </cell>
          <cell r="W1201" t="str">
            <v>A</v>
          </cell>
          <cell r="AT1201" t="str">
            <v>ACC</v>
          </cell>
        </row>
        <row r="1202">
          <cell r="B1202" t="str">
            <v>MW</v>
          </cell>
          <cell r="C1202">
            <v>44263</v>
          </cell>
          <cell r="D1202" t="str">
            <v>L</v>
          </cell>
          <cell r="V1202">
            <v>44263</v>
          </cell>
          <cell r="W1202" t="str">
            <v>A</v>
          </cell>
          <cell r="AT1202" t="str">
            <v>ACC</v>
          </cell>
        </row>
        <row r="1203">
          <cell r="B1203" t="str">
            <v>MW</v>
          </cell>
          <cell r="C1203">
            <v>44263</v>
          </cell>
          <cell r="D1203" t="str">
            <v>L</v>
          </cell>
          <cell r="V1203">
            <v>44263</v>
          </cell>
          <cell r="W1203" t="str">
            <v>A</v>
          </cell>
          <cell r="AT1203" t="str">
            <v>ACC</v>
          </cell>
        </row>
        <row r="1204">
          <cell r="B1204" t="str">
            <v>MW</v>
          </cell>
          <cell r="C1204">
            <v>44263</v>
          </cell>
          <cell r="D1204" t="str">
            <v>L</v>
          </cell>
          <cell r="V1204">
            <v>44263</v>
          </cell>
          <cell r="W1204" t="str">
            <v>A</v>
          </cell>
          <cell r="AT1204" t="str">
            <v>ACC</v>
          </cell>
        </row>
        <row r="1205">
          <cell r="B1205" t="str">
            <v>MW</v>
          </cell>
          <cell r="C1205">
            <v>44263</v>
          </cell>
          <cell r="D1205" t="str">
            <v>L</v>
          </cell>
          <cell r="V1205">
            <v>44263</v>
          </cell>
          <cell r="W1205" t="str">
            <v>A</v>
          </cell>
          <cell r="AT1205" t="str">
            <v>ACC</v>
          </cell>
        </row>
        <row r="1206">
          <cell r="B1206" t="str">
            <v>MW</v>
          </cell>
          <cell r="C1206">
            <v>44263</v>
          </cell>
          <cell r="D1206" t="str">
            <v>L</v>
          </cell>
          <cell r="V1206">
            <v>44263</v>
          </cell>
          <cell r="W1206" t="str">
            <v>R</v>
          </cell>
          <cell r="AT1206" t="str">
            <v>NR</v>
          </cell>
          <cell r="BA1206">
            <v>1</v>
          </cell>
          <cell r="BB1206">
            <v>1</v>
          </cell>
        </row>
        <row r="1207">
          <cell r="B1207" t="str">
            <v>MW</v>
          </cell>
          <cell r="C1207">
            <v>44263</v>
          </cell>
          <cell r="D1207" t="str">
            <v>L</v>
          </cell>
          <cell r="V1207">
            <v>44263</v>
          </cell>
          <cell r="W1207" t="str">
            <v>A</v>
          </cell>
          <cell r="AT1207" t="str">
            <v>ACC</v>
          </cell>
        </row>
        <row r="1208">
          <cell r="B1208" t="str">
            <v>MW</v>
          </cell>
          <cell r="C1208">
            <v>44263</v>
          </cell>
          <cell r="D1208" t="str">
            <v>L</v>
          </cell>
          <cell r="V1208">
            <v>44263</v>
          </cell>
          <cell r="W1208" t="str">
            <v>FC</v>
          </cell>
          <cell r="AA1208">
            <v>44265</v>
          </cell>
          <cell r="AB1208" t="str">
            <v>A</v>
          </cell>
          <cell r="AT1208" t="str">
            <v>ACC</v>
          </cell>
        </row>
        <row r="1209">
          <cell r="B1209" t="str">
            <v>MW</v>
          </cell>
          <cell r="C1209">
            <v>44263</v>
          </cell>
          <cell r="D1209" t="str">
            <v>L</v>
          </cell>
          <cell r="V1209">
            <v>44263</v>
          </cell>
          <cell r="W1209" t="str">
            <v>A</v>
          </cell>
          <cell r="AT1209" t="str">
            <v>ACC</v>
          </cell>
        </row>
        <row r="1210">
          <cell r="B1210" t="str">
            <v>MW</v>
          </cell>
          <cell r="C1210">
            <v>44263</v>
          </cell>
          <cell r="D1210" t="str">
            <v>L</v>
          </cell>
          <cell r="V1210">
            <v>44263</v>
          </cell>
          <cell r="W1210" t="str">
            <v>R</v>
          </cell>
          <cell r="AT1210" t="str">
            <v>NR</v>
          </cell>
          <cell r="BA1210">
            <v>1</v>
          </cell>
        </row>
        <row r="1211">
          <cell r="B1211" t="str">
            <v>MW</v>
          </cell>
          <cell r="C1211">
            <v>44263</v>
          </cell>
          <cell r="D1211" t="str">
            <v>L</v>
          </cell>
          <cell r="V1211">
            <v>44263</v>
          </cell>
          <cell r="W1211" t="str">
            <v>A</v>
          </cell>
          <cell r="AT1211" t="str">
            <v>ACC</v>
          </cell>
        </row>
        <row r="1212">
          <cell r="B1212" t="str">
            <v>MW</v>
          </cell>
          <cell r="C1212">
            <v>44263</v>
          </cell>
          <cell r="D1212" t="str">
            <v>L</v>
          </cell>
          <cell r="V1212">
            <v>44263</v>
          </cell>
          <cell r="W1212" t="str">
            <v>A</v>
          </cell>
          <cell r="AT1212" t="str">
            <v>ACC</v>
          </cell>
        </row>
        <row r="1213">
          <cell r="B1213" t="str">
            <v>MW</v>
          </cell>
          <cell r="C1213">
            <v>44263</v>
          </cell>
          <cell r="D1213" t="str">
            <v>L</v>
          </cell>
          <cell r="V1213">
            <v>44263</v>
          </cell>
          <cell r="W1213" t="str">
            <v>R</v>
          </cell>
          <cell r="AT1213" t="str">
            <v>NR</v>
          </cell>
          <cell r="BC1213">
            <v>1</v>
          </cell>
          <cell r="BF1213">
            <v>1</v>
          </cell>
        </row>
        <row r="1214">
          <cell r="B1214" t="str">
            <v>MW</v>
          </cell>
          <cell r="C1214">
            <v>44263</v>
          </cell>
          <cell r="D1214" t="str">
            <v>L</v>
          </cell>
          <cell r="V1214">
            <v>44263</v>
          </cell>
          <cell r="W1214" t="str">
            <v>A</v>
          </cell>
          <cell r="AT1214" t="str">
            <v>ACC</v>
          </cell>
        </row>
        <row r="1215">
          <cell r="B1215" t="str">
            <v>MW</v>
          </cell>
          <cell r="C1215">
            <v>44263</v>
          </cell>
          <cell r="D1215" t="str">
            <v>L</v>
          </cell>
          <cell r="V1215">
            <v>44263</v>
          </cell>
          <cell r="W1215" t="str">
            <v>FC</v>
          </cell>
          <cell r="AA1215">
            <v>44265</v>
          </cell>
          <cell r="AB1215" t="str">
            <v>A</v>
          </cell>
          <cell r="AT1215" t="str">
            <v>ACC</v>
          </cell>
        </row>
        <row r="1216">
          <cell r="B1216" t="str">
            <v>MW</v>
          </cell>
          <cell r="C1216">
            <v>44263</v>
          </cell>
          <cell r="D1216" t="str">
            <v>L</v>
          </cell>
          <cell r="V1216">
            <v>44263</v>
          </cell>
          <cell r="W1216" t="str">
            <v>A</v>
          </cell>
          <cell r="AT1216" t="str">
            <v>ACC</v>
          </cell>
        </row>
        <row r="1217">
          <cell r="B1217" t="str">
            <v>MW</v>
          </cell>
          <cell r="C1217">
            <v>44263</v>
          </cell>
          <cell r="D1217" t="str">
            <v>L</v>
          </cell>
          <cell r="V1217">
            <v>44263</v>
          </cell>
          <cell r="W1217" t="str">
            <v>A</v>
          </cell>
          <cell r="AT1217" t="str">
            <v>ACC</v>
          </cell>
        </row>
        <row r="1218">
          <cell r="B1218" t="str">
            <v>MW</v>
          </cell>
          <cell r="C1218">
            <v>44263</v>
          </cell>
          <cell r="D1218" t="str">
            <v>L</v>
          </cell>
          <cell r="V1218">
            <v>44263</v>
          </cell>
          <cell r="W1218" t="str">
            <v>A</v>
          </cell>
          <cell r="AT1218" t="str">
            <v>ACC</v>
          </cell>
        </row>
        <row r="1219">
          <cell r="B1219" t="str">
            <v>MW</v>
          </cell>
          <cell r="C1219">
            <v>44263</v>
          </cell>
          <cell r="D1219" t="str">
            <v>L</v>
          </cell>
          <cell r="V1219">
            <v>44263</v>
          </cell>
          <cell r="W1219" t="str">
            <v>A</v>
          </cell>
          <cell r="AT1219" t="str">
            <v>ACC</v>
          </cell>
        </row>
        <row r="1220">
          <cell r="B1220" t="str">
            <v>MW</v>
          </cell>
          <cell r="C1220">
            <v>44263</v>
          </cell>
          <cell r="D1220" t="str">
            <v>L</v>
          </cell>
          <cell r="V1220">
            <v>44263</v>
          </cell>
          <cell r="W1220" t="str">
            <v>A</v>
          </cell>
          <cell r="AT1220" t="str">
            <v>ACC</v>
          </cell>
        </row>
        <row r="1221">
          <cell r="B1221" t="str">
            <v>MW</v>
          </cell>
          <cell r="C1221">
            <v>44263</v>
          </cell>
          <cell r="D1221" t="str">
            <v>L</v>
          </cell>
          <cell r="V1221">
            <v>44263</v>
          </cell>
          <cell r="W1221" t="str">
            <v>A</v>
          </cell>
          <cell r="AT1221" t="str">
            <v>ACC</v>
          </cell>
        </row>
        <row r="1222">
          <cell r="B1222" t="str">
            <v>MW</v>
          </cell>
          <cell r="C1222">
            <v>44263</v>
          </cell>
          <cell r="D1222" t="str">
            <v>L</v>
          </cell>
          <cell r="V1222">
            <v>44263</v>
          </cell>
          <cell r="W1222" t="str">
            <v>A</v>
          </cell>
          <cell r="AT1222" t="str">
            <v>ACC</v>
          </cell>
        </row>
        <row r="1223">
          <cell r="B1223" t="str">
            <v>MW</v>
          </cell>
          <cell r="C1223">
            <v>44263</v>
          </cell>
          <cell r="D1223" t="str">
            <v>L</v>
          </cell>
          <cell r="V1223">
            <v>44263</v>
          </cell>
          <cell r="W1223" t="str">
            <v>A</v>
          </cell>
          <cell r="AT1223" t="str">
            <v>ACC</v>
          </cell>
        </row>
        <row r="1224">
          <cell r="B1224" t="str">
            <v>MW</v>
          </cell>
          <cell r="C1224">
            <v>44263</v>
          </cell>
          <cell r="D1224" t="str">
            <v>L</v>
          </cell>
          <cell r="V1224">
            <v>44263</v>
          </cell>
          <cell r="W1224" t="str">
            <v>A</v>
          </cell>
          <cell r="AT1224" t="str">
            <v>ACC</v>
          </cell>
        </row>
        <row r="1225">
          <cell r="B1225" t="str">
            <v>MW</v>
          </cell>
          <cell r="C1225">
            <v>44263</v>
          </cell>
          <cell r="D1225" t="str">
            <v>L</v>
          </cell>
          <cell r="V1225">
            <v>44263</v>
          </cell>
          <cell r="W1225" t="str">
            <v>R</v>
          </cell>
          <cell r="AT1225" t="str">
            <v>NR</v>
          </cell>
          <cell r="BC1225">
            <v>1</v>
          </cell>
          <cell r="BF1225">
            <v>1</v>
          </cell>
        </row>
        <row r="1226">
          <cell r="B1226" t="str">
            <v>MW</v>
          </cell>
          <cell r="C1226">
            <v>44263</v>
          </cell>
          <cell r="D1226" t="str">
            <v>L</v>
          </cell>
          <cell r="V1226">
            <v>44263</v>
          </cell>
          <cell r="W1226" t="str">
            <v>A</v>
          </cell>
          <cell r="AT1226" t="str">
            <v>ACC</v>
          </cell>
        </row>
        <row r="1227">
          <cell r="D1227" t="str">
            <v>NS</v>
          </cell>
          <cell r="AT1227" t="str">
            <v>NS</v>
          </cell>
        </row>
        <row r="1228">
          <cell r="B1228" t="str">
            <v>MW</v>
          </cell>
          <cell r="C1228">
            <v>44262</v>
          </cell>
          <cell r="D1228" t="str">
            <v>L</v>
          </cell>
          <cell r="V1228">
            <v>44263</v>
          </cell>
          <cell r="W1228" t="str">
            <v>A</v>
          </cell>
          <cell r="AT1228" t="str">
            <v>ACC</v>
          </cell>
        </row>
        <row r="1229">
          <cell r="B1229" t="str">
            <v>MW</v>
          </cell>
          <cell r="C1229">
            <v>44262</v>
          </cell>
          <cell r="D1229" t="str">
            <v>L</v>
          </cell>
          <cell r="V1229">
            <v>44263</v>
          </cell>
          <cell r="W1229" t="str">
            <v>A</v>
          </cell>
          <cell r="AT1229" t="str">
            <v>ACC</v>
          </cell>
        </row>
        <row r="1230">
          <cell r="B1230" t="str">
            <v>MW</v>
          </cell>
          <cell r="C1230">
            <v>44262</v>
          </cell>
          <cell r="D1230" t="str">
            <v>L</v>
          </cell>
          <cell r="V1230">
            <v>44263</v>
          </cell>
          <cell r="W1230" t="str">
            <v>A</v>
          </cell>
          <cell r="AT1230" t="str">
            <v>ACC</v>
          </cell>
        </row>
        <row r="1231">
          <cell r="B1231" t="str">
            <v>MW</v>
          </cell>
          <cell r="C1231">
            <v>44262</v>
          </cell>
          <cell r="D1231" t="str">
            <v>L</v>
          </cell>
          <cell r="V1231">
            <v>44263</v>
          </cell>
          <cell r="W1231" t="str">
            <v>A</v>
          </cell>
          <cell r="AT1231" t="str">
            <v>ACC</v>
          </cell>
        </row>
        <row r="1232">
          <cell r="B1232" t="str">
            <v>MW</v>
          </cell>
          <cell r="C1232">
            <v>44262</v>
          </cell>
          <cell r="D1232" t="str">
            <v>L</v>
          </cell>
          <cell r="V1232">
            <v>44263</v>
          </cell>
          <cell r="W1232" t="str">
            <v>A</v>
          </cell>
          <cell r="AT1232" t="str">
            <v>ACC</v>
          </cell>
        </row>
        <row r="1233">
          <cell r="B1233" t="str">
            <v>MW</v>
          </cell>
          <cell r="C1233">
            <v>44262</v>
          </cell>
          <cell r="D1233" t="str">
            <v>L</v>
          </cell>
          <cell r="V1233">
            <v>44262</v>
          </cell>
          <cell r="W1233" t="str">
            <v>A</v>
          </cell>
          <cell r="AT1233" t="str">
            <v>ACC</v>
          </cell>
        </row>
        <row r="1234">
          <cell r="B1234" t="str">
            <v>MW</v>
          </cell>
          <cell r="C1234">
            <v>44262</v>
          </cell>
          <cell r="D1234" t="str">
            <v>L</v>
          </cell>
          <cell r="V1234">
            <v>44262</v>
          </cell>
          <cell r="W1234" t="str">
            <v>A</v>
          </cell>
          <cell r="AT1234" t="str">
            <v>ACC</v>
          </cell>
        </row>
        <row r="1235">
          <cell r="B1235" t="str">
            <v>MW</v>
          </cell>
          <cell r="C1235">
            <v>44262</v>
          </cell>
          <cell r="D1235" t="str">
            <v>L</v>
          </cell>
          <cell r="V1235">
            <v>44262</v>
          </cell>
          <cell r="W1235" t="str">
            <v>A</v>
          </cell>
          <cell r="AT1235" t="str">
            <v>ACC</v>
          </cell>
        </row>
        <row r="1236">
          <cell r="B1236" t="str">
            <v>MW</v>
          </cell>
          <cell r="C1236">
            <v>44262</v>
          </cell>
          <cell r="D1236" t="str">
            <v>L</v>
          </cell>
          <cell r="V1236">
            <v>44262</v>
          </cell>
          <cell r="W1236" t="str">
            <v>A</v>
          </cell>
          <cell r="AT1236" t="str">
            <v>ACC</v>
          </cell>
        </row>
        <row r="1237">
          <cell r="B1237" t="str">
            <v>MW</v>
          </cell>
          <cell r="C1237">
            <v>44262</v>
          </cell>
          <cell r="D1237" t="str">
            <v>L</v>
          </cell>
          <cell r="V1237">
            <v>44262</v>
          </cell>
          <cell r="W1237" t="str">
            <v>A</v>
          </cell>
          <cell r="AT1237" t="str">
            <v>ACC</v>
          </cell>
        </row>
        <row r="1238">
          <cell r="B1238" t="str">
            <v>MW</v>
          </cell>
          <cell r="C1238">
            <v>44262</v>
          </cell>
          <cell r="D1238" t="str">
            <v>L</v>
          </cell>
          <cell r="V1238">
            <v>44262</v>
          </cell>
          <cell r="W1238" t="str">
            <v>A</v>
          </cell>
          <cell r="AT1238" t="str">
            <v>ACC</v>
          </cell>
        </row>
        <row r="1239">
          <cell r="B1239" t="str">
            <v>MW</v>
          </cell>
          <cell r="C1239">
            <v>44262</v>
          </cell>
          <cell r="D1239" t="str">
            <v>L</v>
          </cell>
          <cell r="V1239">
            <v>44262</v>
          </cell>
          <cell r="W1239" t="str">
            <v>A</v>
          </cell>
          <cell r="AT1239" t="str">
            <v>ACC</v>
          </cell>
        </row>
        <row r="1240">
          <cell r="B1240" t="str">
            <v>MW</v>
          </cell>
          <cell r="C1240">
            <v>44262</v>
          </cell>
          <cell r="D1240" t="str">
            <v>L</v>
          </cell>
          <cell r="V1240">
            <v>44262</v>
          </cell>
          <cell r="W1240" t="str">
            <v>A</v>
          </cell>
          <cell r="AT1240" t="str">
            <v>ACC</v>
          </cell>
        </row>
        <row r="1241">
          <cell r="B1241" t="str">
            <v>MW</v>
          </cell>
          <cell r="C1241">
            <v>44262</v>
          </cell>
          <cell r="D1241" t="str">
            <v>L</v>
          </cell>
          <cell r="V1241">
            <v>44262</v>
          </cell>
          <cell r="W1241" t="str">
            <v>A</v>
          </cell>
          <cell r="AT1241" t="str">
            <v>ACC</v>
          </cell>
        </row>
        <row r="1242">
          <cell r="B1242" t="str">
            <v>MW</v>
          </cell>
          <cell r="C1242">
            <v>44262</v>
          </cell>
          <cell r="D1242" t="str">
            <v>L</v>
          </cell>
          <cell r="V1242">
            <v>44262</v>
          </cell>
          <cell r="W1242" t="str">
            <v>A</v>
          </cell>
          <cell r="AT1242" t="str">
            <v>ACC</v>
          </cell>
        </row>
        <row r="1243">
          <cell r="B1243" t="str">
            <v>MW</v>
          </cell>
          <cell r="C1243">
            <v>44262</v>
          </cell>
          <cell r="D1243" t="str">
            <v>L</v>
          </cell>
          <cell r="V1243">
            <v>44262</v>
          </cell>
          <cell r="W1243" t="str">
            <v>R</v>
          </cell>
          <cell r="AT1243" t="str">
            <v>NR</v>
          </cell>
          <cell r="BA1243">
            <v>1</v>
          </cell>
        </row>
        <row r="1244">
          <cell r="B1244" t="str">
            <v>MW</v>
          </cell>
          <cell r="C1244">
            <v>44262</v>
          </cell>
          <cell r="D1244" t="str">
            <v>L</v>
          </cell>
          <cell r="V1244">
            <v>44262</v>
          </cell>
          <cell r="W1244" t="str">
            <v>A</v>
          </cell>
          <cell r="AT1244" t="str">
            <v>ACC</v>
          </cell>
        </row>
        <row r="1245">
          <cell r="B1245" t="str">
            <v>MW</v>
          </cell>
          <cell r="C1245">
            <v>44262</v>
          </cell>
          <cell r="D1245" t="str">
            <v>L</v>
          </cell>
          <cell r="V1245">
            <v>44262</v>
          </cell>
          <cell r="W1245" t="str">
            <v>A</v>
          </cell>
          <cell r="AT1245" t="str">
            <v>ACC</v>
          </cell>
        </row>
        <row r="1246">
          <cell r="B1246" t="str">
            <v>MW</v>
          </cell>
          <cell r="C1246">
            <v>44261</v>
          </cell>
          <cell r="D1246" t="str">
            <v>L</v>
          </cell>
          <cell r="V1246">
            <v>44262</v>
          </cell>
          <cell r="W1246" t="str">
            <v>A</v>
          </cell>
          <cell r="AT1246" t="str">
            <v>ACC</v>
          </cell>
        </row>
        <row r="1247">
          <cell r="B1247" t="str">
            <v>MW</v>
          </cell>
          <cell r="C1247">
            <v>44261</v>
          </cell>
          <cell r="D1247" t="str">
            <v>L</v>
          </cell>
          <cell r="V1247">
            <v>44262</v>
          </cell>
          <cell r="W1247" t="str">
            <v>A</v>
          </cell>
          <cell r="AT1247" t="str">
            <v>ACC</v>
          </cell>
        </row>
        <row r="1248">
          <cell r="B1248" t="str">
            <v>MW</v>
          </cell>
          <cell r="C1248">
            <v>44261</v>
          </cell>
          <cell r="D1248" t="str">
            <v>L</v>
          </cell>
          <cell r="V1248">
            <v>44261</v>
          </cell>
          <cell r="W1248" t="str">
            <v>A</v>
          </cell>
          <cell r="AT1248" t="str">
            <v>ACC</v>
          </cell>
        </row>
        <row r="1249">
          <cell r="B1249" t="str">
            <v>MW</v>
          </cell>
          <cell r="C1249">
            <v>44261</v>
          </cell>
          <cell r="D1249" t="str">
            <v>L</v>
          </cell>
          <cell r="V1249">
            <v>44261</v>
          </cell>
          <cell r="W1249" t="str">
            <v>A</v>
          </cell>
          <cell r="AT1249" t="str">
            <v>ACC</v>
          </cell>
        </row>
        <row r="1250">
          <cell r="B1250" t="str">
            <v>MW</v>
          </cell>
          <cell r="C1250">
            <v>44261</v>
          </cell>
          <cell r="D1250" t="str">
            <v>L</v>
          </cell>
          <cell r="V1250">
            <v>44261</v>
          </cell>
          <cell r="W1250" t="str">
            <v>FC</v>
          </cell>
          <cell r="AT1250" t="str">
            <v>INR FC</v>
          </cell>
        </row>
        <row r="1251">
          <cell r="B1251" t="str">
            <v>MW</v>
          </cell>
          <cell r="C1251">
            <v>44261</v>
          </cell>
          <cell r="D1251" t="str">
            <v>L</v>
          </cell>
          <cell r="V1251">
            <v>44261</v>
          </cell>
          <cell r="W1251" t="str">
            <v>A</v>
          </cell>
          <cell r="AT1251" t="str">
            <v>ACC</v>
          </cell>
        </row>
        <row r="1252">
          <cell r="B1252" t="str">
            <v>MW</v>
          </cell>
          <cell r="C1252">
            <v>44261</v>
          </cell>
          <cell r="D1252" t="str">
            <v>L</v>
          </cell>
          <cell r="V1252">
            <v>44261</v>
          </cell>
          <cell r="W1252" t="str">
            <v>A</v>
          </cell>
          <cell r="AT1252" t="str">
            <v>ACC</v>
          </cell>
        </row>
        <row r="1253">
          <cell r="B1253" t="str">
            <v>MW</v>
          </cell>
          <cell r="C1253">
            <v>44261</v>
          </cell>
          <cell r="D1253" t="str">
            <v>L</v>
          </cell>
          <cell r="V1253">
            <v>44261</v>
          </cell>
          <cell r="W1253" t="str">
            <v>A</v>
          </cell>
          <cell r="AT1253" t="str">
            <v>ACC</v>
          </cell>
        </row>
        <row r="1254">
          <cell r="B1254" t="str">
            <v>MW</v>
          </cell>
          <cell r="C1254">
            <v>44261</v>
          </cell>
          <cell r="D1254" t="str">
            <v>L</v>
          </cell>
          <cell r="V1254">
            <v>44261</v>
          </cell>
          <cell r="W1254" t="str">
            <v>R</v>
          </cell>
          <cell r="AT1254" t="str">
            <v>NR</v>
          </cell>
          <cell r="BA1254">
            <v>1</v>
          </cell>
          <cell r="BD1254">
            <v>1</v>
          </cell>
        </row>
        <row r="1255">
          <cell r="B1255" t="str">
            <v>MW</v>
          </cell>
          <cell r="C1255">
            <v>44261</v>
          </cell>
          <cell r="D1255" t="str">
            <v>L</v>
          </cell>
          <cell r="V1255">
            <v>44261</v>
          </cell>
          <cell r="W1255" t="str">
            <v>A</v>
          </cell>
          <cell r="AT1255" t="str">
            <v>ACC</v>
          </cell>
        </row>
        <row r="1256">
          <cell r="B1256" t="str">
            <v>MW</v>
          </cell>
          <cell r="C1256">
            <v>44261</v>
          </cell>
          <cell r="D1256" t="str">
            <v>L</v>
          </cell>
          <cell r="V1256">
            <v>44261</v>
          </cell>
          <cell r="W1256" t="str">
            <v>A</v>
          </cell>
          <cell r="AT1256" t="str">
            <v>ACC</v>
          </cell>
        </row>
        <row r="1257">
          <cell r="B1257" t="str">
            <v>MW</v>
          </cell>
          <cell r="C1257">
            <v>44261</v>
          </cell>
          <cell r="D1257" t="str">
            <v>L</v>
          </cell>
          <cell r="V1257">
            <v>44261</v>
          </cell>
          <cell r="W1257" t="str">
            <v>A</v>
          </cell>
          <cell r="AT1257" t="str">
            <v>ACC</v>
          </cell>
        </row>
        <row r="1258">
          <cell r="B1258" t="str">
            <v>MW</v>
          </cell>
          <cell r="C1258">
            <v>44261</v>
          </cell>
          <cell r="D1258" t="str">
            <v>L</v>
          </cell>
          <cell r="V1258">
            <v>44261</v>
          </cell>
          <cell r="W1258" t="str">
            <v>A</v>
          </cell>
          <cell r="AT1258" t="str">
            <v>ACC</v>
          </cell>
        </row>
        <row r="1259">
          <cell r="B1259" t="str">
            <v>MW</v>
          </cell>
          <cell r="C1259">
            <v>44261</v>
          </cell>
          <cell r="D1259" t="str">
            <v>L</v>
          </cell>
          <cell r="V1259">
            <v>44261</v>
          </cell>
          <cell r="W1259" t="str">
            <v>A</v>
          </cell>
          <cell r="AT1259" t="str">
            <v>ACC</v>
          </cell>
        </row>
        <row r="1260">
          <cell r="B1260" t="str">
            <v>MW</v>
          </cell>
          <cell r="C1260">
            <v>44261</v>
          </cell>
          <cell r="D1260" t="str">
            <v>L</v>
          </cell>
          <cell r="V1260">
            <v>44261</v>
          </cell>
          <cell r="W1260" t="str">
            <v>A</v>
          </cell>
          <cell r="AT1260" t="str">
            <v>ACC</v>
          </cell>
        </row>
        <row r="1261">
          <cell r="B1261" t="str">
            <v>MW</v>
          </cell>
          <cell r="C1261">
            <v>44261</v>
          </cell>
          <cell r="D1261" t="str">
            <v>L</v>
          </cell>
          <cell r="V1261">
            <v>44261</v>
          </cell>
          <cell r="W1261" t="str">
            <v>A</v>
          </cell>
          <cell r="AT1261" t="str">
            <v>ACC</v>
          </cell>
        </row>
        <row r="1262">
          <cell r="B1262" t="str">
            <v>MW</v>
          </cell>
          <cell r="C1262">
            <v>44261</v>
          </cell>
          <cell r="D1262" t="str">
            <v>L</v>
          </cell>
          <cell r="V1262">
            <v>44261</v>
          </cell>
          <cell r="W1262" t="str">
            <v>A</v>
          </cell>
          <cell r="AT1262" t="str">
            <v>ACC</v>
          </cell>
        </row>
        <row r="1263">
          <cell r="B1263" t="str">
            <v>MW</v>
          </cell>
          <cell r="C1263">
            <v>44261</v>
          </cell>
          <cell r="D1263" t="str">
            <v>L</v>
          </cell>
          <cell r="V1263">
            <v>44261</v>
          </cell>
          <cell r="W1263" t="str">
            <v>A</v>
          </cell>
          <cell r="AT1263" t="str">
            <v>ACC</v>
          </cell>
        </row>
        <row r="1264">
          <cell r="B1264" t="str">
            <v>MW</v>
          </cell>
          <cell r="C1264">
            <v>44261</v>
          </cell>
          <cell r="D1264" t="str">
            <v>L</v>
          </cell>
          <cell r="V1264">
            <v>44261</v>
          </cell>
          <cell r="W1264" t="str">
            <v>A</v>
          </cell>
          <cell r="AT1264" t="str">
            <v>ACC</v>
          </cell>
        </row>
        <row r="1265">
          <cell r="B1265" t="str">
            <v>MW</v>
          </cell>
          <cell r="C1265">
            <v>44261</v>
          </cell>
          <cell r="D1265" t="str">
            <v>L</v>
          </cell>
          <cell r="V1265">
            <v>44261</v>
          </cell>
          <cell r="W1265" t="str">
            <v>R</v>
          </cell>
          <cell r="AT1265" t="str">
            <v>NR</v>
          </cell>
          <cell r="BE1265">
            <v>1</v>
          </cell>
        </row>
        <row r="1266">
          <cell r="B1266" t="str">
            <v>MW</v>
          </cell>
          <cell r="C1266">
            <v>44261</v>
          </cell>
          <cell r="D1266" t="str">
            <v>L</v>
          </cell>
          <cell r="V1266">
            <v>44261</v>
          </cell>
          <cell r="W1266" t="str">
            <v>A</v>
          </cell>
          <cell r="AT1266" t="str">
            <v>ACC</v>
          </cell>
        </row>
        <row r="1267">
          <cell r="B1267" t="str">
            <v>MW</v>
          </cell>
          <cell r="C1267">
            <v>44261</v>
          </cell>
          <cell r="D1267" t="str">
            <v>L</v>
          </cell>
          <cell r="V1267">
            <v>44261</v>
          </cell>
          <cell r="W1267" t="str">
            <v>A</v>
          </cell>
          <cell r="AT1267" t="str">
            <v>ACC</v>
          </cell>
        </row>
        <row r="1268">
          <cell r="B1268" t="str">
            <v>MW</v>
          </cell>
          <cell r="C1268">
            <v>44261</v>
          </cell>
          <cell r="D1268" t="str">
            <v>L</v>
          </cell>
          <cell r="V1268">
            <v>44261</v>
          </cell>
          <cell r="W1268" t="str">
            <v>A</v>
          </cell>
          <cell r="AT1268" t="str">
            <v>ACC</v>
          </cell>
        </row>
        <row r="1269">
          <cell r="B1269" t="str">
            <v>MW</v>
          </cell>
          <cell r="C1269">
            <v>44261</v>
          </cell>
          <cell r="D1269" t="str">
            <v>L</v>
          </cell>
          <cell r="V1269">
            <v>44261</v>
          </cell>
          <cell r="W1269" t="str">
            <v>A</v>
          </cell>
          <cell r="AT1269" t="str">
            <v>ACC</v>
          </cell>
        </row>
        <row r="1270">
          <cell r="B1270" t="str">
            <v>MW</v>
          </cell>
          <cell r="C1270">
            <v>44261</v>
          </cell>
          <cell r="D1270" t="str">
            <v>L</v>
          </cell>
          <cell r="V1270">
            <v>44261</v>
          </cell>
          <cell r="W1270" t="str">
            <v>A</v>
          </cell>
          <cell r="AT1270" t="str">
            <v>ACC</v>
          </cell>
        </row>
        <row r="1271">
          <cell r="B1271" t="str">
            <v>MW</v>
          </cell>
          <cell r="C1271">
            <v>44261</v>
          </cell>
          <cell r="D1271" t="str">
            <v>L</v>
          </cell>
          <cell r="V1271">
            <v>44261</v>
          </cell>
          <cell r="W1271" t="str">
            <v>A</v>
          </cell>
          <cell r="AT1271" t="str">
            <v>ACC</v>
          </cell>
        </row>
        <row r="1272">
          <cell r="B1272" t="str">
            <v>MW</v>
          </cell>
          <cell r="C1272">
            <v>44261</v>
          </cell>
          <cell r="D1272" t="str">
            <v>L</v>
          </cell>
          <cell r="V1272">
            <v>44261</v>
          </cell>
          <cell r="W1272" t="str">
            <v>R</v>
          </cell>
          <cell r="AT1272" t="str">
            <v>NR</v>
          </cell>
          <cell r="BB1272">
            <v>1</v>
          </cell>
        </row>
        <row r="1273">
          <cell r="B1273" t="str">
            <v>MW</v>
          </cell>
          <cell r="C1273">
            <v>44261</v>
          </cell>
          <cell r="D1273" t="str">
            <v>L</v>
          </cell>
          <cell r="V1273">
            <v>44261</v>
          </cell>
          <cell r="W1273" t="str">
            <v>A</v>
          </cell>
          <cell r="AT1273" t="str">
            <v>ACC</v>
          </cell>
        </row>
        <row r="1274">
          <cell r="B1274" t="str">
            <v>MW</v>
          </cell>
          <cell r="C1274">
            <v>44261</v>
          </cell>
          <cell r="D1274" t="str">
            <v>L</v>
          </cell>
          <cell r="V1274">
            <v>44261</v>
          </cell>
          <cell r="W1274" t="str">
            <v>A</v>
          </cell>
          <cell r="AT1274" t="str">
            <v>ACC</v>
          </cell>
          <cell r="BH1274">
            <v>1</v>
          </cell>
        </row>
        <row r="1275">
          <cell r="B1275" t="str">
            <v>MW</v>
          </cell>
          <cell r="C1275">
            <v>44261</v>
          </cell>
          <cell r="D1275" t="str">
            <v>L</v>
          </cell>
          <cell r="V1275">
            <v>44261</v>
          </cell>
          <cell r="W1275" t="str">
            <v>A</v>
          </cell>
          <cell r="AT1275" t="str">
            <v>ACC</v>
          </cell>
        </row>
        <row r="1276">
          <cell r="B1276" t="str">
            <v>MW</v>
          </cell>
          <cell r="C1276">
            <v>44261</v>
          </cell>
          <cell r="D1276" t="str">
            <v>L</v>
          </cell>
          <cell r="V1276">
            <v>44261</v>
          </cell>
          <cell r="W1276" t="str">
            <v>A</v>
          </cell>
          <cell r="AT1276" t="str">
            <v>ACC</v>
          </cell>
        </row>
        <row r="1277">
          <cell r="B1277" t="str">
            <v>MW</v>
          </cell>
          <cell r="C1277">
            <v>44261</v>
          </cell>
          <cell r="D1277" t="str">
            <v>L</v>
          </cell>
          <cell r="V1277">
            <v>44261</v>
          </cell>
          <cell r="W1277" t="str">
            <v>A</v>
          </cell>
          <cell r="AT1277" t="str">
            <v>ACC</v>
          </cell>
        </row>
        <row r="1278">
          <cell r="B1278" t="str">
            <v>MW</v>
          </cell>
          <cell r="C1278">
            <v>44261</v>
          </cell>
          <cell r="D1278" t="str">
            <v>L</v>
          </cell>
          <cell r="V1278">
            <v>44261</v>
          </cell>
          <cell r="W1278" t="str">
            <v>A</v>
          </cell>
          <cell r="AT1278" t="str">
            <v>ACC</v>
          </cell>
        </row>
        <row r="1279">
          <cell r="B1279" t="str">
            <v>MW</v>
          </cell>
          <cell r="C1279">
            <v>44261</v>
          </cell>
          <cell r="D1279" t="str">
            <v>L</v>
          </cell>
          <cell r="V1279">
            <v>44261</v>
          </cell>
          <cell r="W1279" t="str">
            <v>A</v>
          </cell>
          <cell r="AT1279" t="str">
            <v>ACC</v>
          </cell>
        </row>
        <row r="1280">
          <cell r="B1280" t="str">
            <v>MW</v>
          </cell>
          <cell r="C1280">
            <v>44261</v>
          </cell>
          <cell r="D1280" t="str">
            <v>L</v>
          </cell>
          <cell r="V1280">
            <v>44261</v>
          </cell>
          <cell r="W1280" t="str">
            <v>R</v>
          </cell>
          <cell r="AT1280" t="str">
            <v>NR</v>
          </cell>
          <cell r="BF1280">
            <v>1</v>
          </cell>
        </row>
        <row r="1281">
          <cell r="B1281" t="str">
            <v>MW</v>
          </cell>
          <cell r="C1281">
            <v>44261</v>
          </cell>
          <cell r="D1281" t="str">
            <v>L</v>
          </cell>
          <cell r="V1281">
            <v>44261</v>
          </cell>
          <cell r="W1281" t="str">
            <v>A</v>
          </cell>
          <cell r="AT1281" t="str">
            <v>ACC</v>
          </cell>
        </row>
        <row r="1282">
          <cell r="B1282" t="str">
            <v>MW</v>
          </cell>
          <cell r="C1282">
            <v>44259</v>
          </cell>
          <cell r="D1282" t="str">
            <v>L</v>
          </cell>
          <cell r="V1282">
            <v>44261</v>
          </cell>
          <cell r="W1282" t="str">
            <v>A</v>
          </cell>
          <cell r="AT1282" t="str">
            <v>ACC</v>
          </cell>
        </row>
        <row r="1283">
          <cell r="B1283" t="str">
            <v>MW</v>
          </cell>
          <cell r="C1283">
            <v>44259</v>
          </cell>
          <cell r="D1283" t="str">
            <v>L</v>
          </cell>
          <cell r="V1283">
            <v>44261</v>
          </cell>
          <cell r="W1283" t="str">
            <v>C</v>
          </cell>
          <cell r="AT1283" t="str">
            <v>NC</v>
          </cell>
          <cell r="AZ1283">
            <v>1</v>
          </cell>
        </row>
        <row r="1284">
          <cell r="B1284" t="str">
            <v>MW</v>
          </cell>
          <cell r="C1284">
            <v>44259</v>
          </cell>
          <cell r="D1284" t="str">
            <v>L</v>
          </cell>
          <cell r="V1284">
            <v>44259</v>
          </cell>
          <cell r="W1284" t="str">
            <v>A</v>
          </cell>
          <cell r="AT1284" t="str">
            <v>ACC</v>
          </cell>
        </row>
        <row r="1285">
          <cell r="B1285" t="str">
            <v>MW</v>
          </cell>
          <cell r="C1285">
            <v>44259</v>
          </cell>
          <cell r="D1285" t="str">
            <v>L</v>
          </cell>
          <cell r="V1285">
            <v>44259</v>
          </cell>
          <cell r="W1285" t="str">
            <v>R</v>
          </cell>
          <cell r="AT1285" t="str">
            <v>NR</v>
          </cell>
          <cell r="BG1285">
            <v>1</v>
          </cell>
        </row>
        <row r="1286">
          <cell r="B1286" t="str">
            <v>MW</v>
          </cell>
          <cell r="C1286">
            <v>44259</v>
          </cell>
          <cell r="D1286" t="str">
            <v>L</v>
          </cell>
          <cell r="V1286">
            <v>44259</v>
          </cell>
          <cell r="W1286" t="str">
            <v>A</v>
          </cell>
          <cell r="AT1286" t="str">
            <v>ACC</v>
          </cell>
        </row>
        <row r="1287">
          <cell r="B1287" t="str">
            <v>MW</v>
          </cell>
          <cell r="C1287">
            <v>44259</v>
          </cell>
          <cell r="D1287" t="str">
            <v>L</v>
          </cell>
          <cell r="V1287">
            <v>44259</v>
          </cell>
          <cell r="W1287" t="str">
            <v>A</v>
          </cell>
          <cell r="AT1287" t="str">
            <v>ACC</v>
          </cell>
        </row>
        <row r="1288">
          <cell r="B1288" t="str">
            <v>MW</v>
          </cell>
          <cell r="C1288">
            <v>44259</v>
          </cell>
          <cell r="D1288" t="str">
            <v>L</v>
          </cell>
          <cell r="V1288">
            <v>44259</v>
          </cell>
          <cell r="W1288" t="str">
            <v>A</v>
          </cell>
          <cell r="AT1288" t="str">
            <v>ACC</v>
          </cell>
        </row>
        <row r="1289">
          <cell r="B1289" t="str">
            <v>MW</v>
          </cell>
          <cell r="C1289">
            <v>44259</v>
          </cell>
          <cell r="D1289" t="str">
            <v>L</v>
          </cell>
          <cell r="V1289">
            <v>44259</v>
          </cell>
          <cell r="W1289" t="str">
            <v>A</v>
          </cell>
          <cell r="AT1289" t="str">
            <v>ACC</v>
          </cell>
        </row>
        <row r="1290">
          <cell r="B1290" t="str">
            <v>MW</v>
          </cell>
          <cell r="C1290">
            <v>44259</v>
          </cell>
          <cell r="D1290" t="str">
            <v>L</v>
          </cell>
          <cell r="V1290">
            <v>44259</v>
          </cell>
          <cell r="W1290" t="str">
            <v>A</v>
          </cell>
          <cell r="AT1290" t="str">
            <v>ACC</v>
          </cell>
        </row>
        <row r="1291">
          <cell r="B1291" t="str">
            <v>MW</v>
          </cell>
          <cell r="C1291">
            <v>44259</v>
          </cell>
          <cell r="D1291" t="str">
            <v>L</v>
          </cell>
          <cell r="V1291">
            <v>44259</v>
          </cell>
          <cell r="W1291" t="str">
            <v>A</v>
          </cell>
          <cell r="AT1291" t="str">
            <v>ACC</v>
          </cell>
        </row>
        <row r="1292">
          <cell r="B1292" t="str">
            <v>MW</v>
          </cell>
          <cell r="C1292">
            <v>44259</v>
          </cell>
          <cell r="D1292" t="str">
            <v>L</v>
          </cell>
          <cell r="V1292">
            <v>44259</v>
          </cell>
          <cell r="W1292" t="str">
            <v>A</v>
          </cell>
          <cell r="AT1292" t="str">
            <v>ACC</v>
          </cell>
        </row>
        <row r="1293">
          <cell r="B1293" t="str">
            <v>MW</v>
          </cell>
          <cell r="C1293">
            <v>44259</v>
          </cell>
          <cell r="D1293" t="str">
            <v>L</v>
          </cell>
          <cell r="V1293">
            <v>44259</v>
          </cell>
          <cell r="W1293" t="str">
            <v>A</v>
          </cell>
          <cell r="AT1293" t="str">
            <v>ACC</v>
          </cell>
        </row>
        <row r="1294">
          <cell r="B1294" t="str">
            <v>MW</v>
          </cell>
          <cell r="C1294">
            <v>44259</v>
          </cell>
          <cell r="D1294" t="str">
            <v>L</v>
          </cell>
          <cell r="V1294">
            <v>44259</v>
          </cell>
          <cell r="W1294" t="str">
            <v>A</v>
          </cell>
          <cell r="AT1294" t="str">
            <v>ACC</v>
          </cell>
        </row>
        <row r="1295">
          <cell r="B1295" t="str">
            <v>MW</v>
          </cell>
          <cell r="C1295">
            <v>44259</v>
          </cell>
          <cell r="D1295" t="str">
            <v>L</v>
          </cell>
          <cell r="V1295">
            <v>44259</v>
          </cell>
          <cell r="W1295" t="str">
            <v>A</v>
          </cell>
          <cell r="AT1295" t="str">
            <v>ACC</v>
          </cell>
        </row>
        <row r="1296">
          <cell r="B1296" t="str">
            <v>MW</v>
          </cell>
          <cell r="C1296">
            <v>44259</v>
          </cell>
          <cell r="D1296" t="str">
            <v>L</v>
          </cell>
          <cell r="V1296">
            <v>44259</v>
          </cell>
          <cell r="W1296" t="str">
            <v>A</v>
          </cell>
          <cell r="AT1296" t="str">
            <v>ACC</v>
          </cell>
        </row>
        <row r="1297">
          <cell r="B1297" t="str">
            <v>MW</v>
          </cell>
          <cell r="C1297">
            <v>44259</v>
          </cell>
          <cell r="D1297" t="str">
            <v>L</v>
          </cell>
          <cell r="V1297">
            <v>44259</v>
          </cell>
          <cell r="W1297" t="str">
            <v>A</v>
          </cell>
          <cell r="AT1297" t="str">
            <v>ACC</v>
          </cell>
        </row>
        <row r="1298">
          <cell r="B1298" t="str">
            <v>MW</v>
          </cell>
          <cell r="C1298">
            <v>44259</v>
          </cell>
          <cell r="D1298" t="str">
            <v>L</v>
          </cell>
          <cell r="V1298">
            <v>44259</v>
          </cell>
          <cell r="W1298" t="str">
            <v>A</v>
          </cell>
          <cell r="AT1298" t="str">
            <v>ACC</v>
          </cell>
        </row>
        <row r="1299">
          <cell r="B1299" t="str">
            <v>MW</v>
          </cell>
          <cell r="C1299">
            <v>44259</v>
          </cell>
          <cell r="D1299" t="str">
            <v>L</v>
          </cell>
          <cell r="V1299">
            <v>44259</v>
          </cell>
          <cell r="W1299" t="str">
            <v>A</v>
          </cell>
          <cell r="AT1299" t="str">
            <v>ACC</v>
          </cell>
        </row>
        <row r="1300">
          <cell r="B1300" t="str">
            <v>MW</v>
          </cell>
          <cell r="C1300">
            <v>44259</v>
          </cell>
          <cell r="D1300" t="str">
            <v>L</v>
          </cell>
          <cell r="V1300">
            <v>44259</v>
          </cell>
          <cell r="W1300" t="str">
            <v>A</v>
          </cell>
          <cell r="AT1300" t="str">
            <v>ACC</v>
          </cell>
        </row>
        <row r="1301">
          <cell r="B1301" t="str">
            <v>MW</v>
          </cell>
          <cell r="C1301">
            <v>44259</v>
          </cell>
          <cell r="D1301" t="str">
            <v>L</v>
          </cell>
          <cell r="V1301">
            <v>44259</v>
          </cell>
          <cell r="W1301" t="str">
            <v>A</v>
          </cell>
          <cell r="AT1301" t="str">
            <v>ACC</v>
          </cell>
        </row>
        <row r="1302">
          <cell r="B1302" t="str">
            <v>MW</v>
          </cell>
          <cell r="C1302">
            <v>44259</v>
          </cell>
          <cell r="D1302" t="str">
            <v>L</v>
          </cell>
          <cell r="V1302">
            <v>44259</v>
          </cell>
          <cell r="W1302" t="str">
            <v>A</v>
          </cell>
          <cell r="AT1302" t="str">
            <v>ACC</v>
          </cell>
        </row>
        <row r="1303">
          <cell r="B1303" t="str">
            <v>MW</v>
          </cell>
          <cell r="C1303">
            <v>44259</v>
          </cell>
          <cell r="D1303" t="str">
            <v>L</v>
          </cell>
          <cell r="V1303">
            <v>44259</v>
          </cell>
          <cell r="W1303" t="str">
            <v>A</v>
          </cell>
          <cell r="AT1303" t="str">
            <v>ACC</v>
          </cell>
        </row>
        <row r="1304">
          <cell r="B1304" t="str">
            <v>MW</v>
          </cell>
          <cell r="C1304">
            <v>44259</v>
          </cell>
          <cell r="D1304" t="str">
            <v>L</v>
          </cell>
          <cell r="V1304">
            <v>44259</v>
          </cell>
          <cell r="W1304" t="str">
            <v>A</v>
          </cell>
          <cell r="AT1304" t="str">
            <v>ACC</v>
          </cell>
        </row>
        <row r="1305">
          <cell r="B1305" t="str">
            <v>MW</v>
          </cell>
          <cell r="C1305">
            <v>44259</v>
          </cell>
          <cell r="D1305" t="str">
            <v>L</v>
          </cell>
          <cell r="V1305">
            <v>44259</v>
          </cell>
          <cell r="W1305" t="str">
            <v>A</v>
          </cell>
          <cell r="AT1305" t="str">
            <v>ACC</v>
          </cell>
        </row>
        <row r="1306">
          <cell r="B1306" t="str">
            <v>MW</v>
          </cell>
          <cell r="C1306">
            <v>44259</v>
          </cell>
          <cell r="D1306" t="str">
            <v>L</v>
          </cell>
          <cell r="V1306">
            <v>44259</v>
          </cell>
          <cell r="W1306" t="str">
            <v>A</v>
          </cell>
          <cell r="AT1306" t="str">
            <v>ACC</v>
          </cell>
        </row>
        <row r="1307">
          <cell r="B1307" t="str">
            <v>MW</v>
          </cell>
          <cell r="C1307">
            <v>44259</v>
          </cell>
          <cell r="D1307" t="str">
            <v>L</v>
          </cell>
          <cell r="V1307">
            <v>44259</v>
          </cell>
          <cell r="W1307" t="str">
            <v>R</v>
          </cell>
          <cell r="AT1307" t="str">
            <v>NR</v>
          </cell>
          <cell r="BC1307">
            <v>1</v>
          </cell>
          <cell r="BE1307">
            <v>1</v>
          </cell>
        </row>
        <row r="1308">
          <cell r="B1308" t="str">
            <v>MW</v>
          </cell>
          <cell r="C1308">
            <v>44259</v>
          </cell>
          <cell r="D1308" t="str">
            <v>L</v>
          </cell>
          <cell r="V1308">
            <v>44259</v>
          </cell>
          <cell r="W1308" t="str">
            <v>A</v>
          </cell>
          <cell r="AT1308" t="str">
            <v>ACC</v>
          </cell>
        </row>
        <row r="1309">
          <cell r="B1309" t="str">
            <v>MW</v>
          </cell>
          <cell r="C1309">
            <v>44259</v>
          </cell>
          <cell r="D1309" t="str">
            <v>L</v>
          </cell>
          <cell r="V1309">
            <v>44259</v>
          </cell>
          <cell r="W1309" t="str">
            <v>A</v>
          </cell>
          <cell r="AT1309" t="str">
            <v>ACC</v>
          </cell>
        </row>
        <row r="1310">
          <cell r="B1310" t="str">
            <v>MW</v>
          </cell>
          <cell r="C1310">
            <v>44259</v>
          </cell>
          <cell r="D1310" t="str">
            <v>L</v>
          </cell>
          <cell r="V1310">
            <v>44259</v>
          </cell>
          <cell r="W1310" t="str">
            <v>A</v>
          </cell>
          <cell r="AT1310" t="str">
            <v>ACC</v>
          </cell>
        </row>
        <row r="1311">
          <cell r="B1311" t="str">
            <v>MW</v>
          </cell>
          <cell r="C1311">
            <v>44259</v>
          </cell>
          <cell r="D1311" t="str">
            <v>L</v>
          </cell>
          <cell r="V1311">
            <v>44259</v>
          </cell>
          <cell r="W1311" t="str">
            <v>A</v>
          </cell>
          <cell r="AT1311" t="str">
            <v>ACC</v>
          </cell>
        </row>
        <row r="1312">
          <cell r="B1312" t="str">
            <v>MW</v>
          </cell>
          <cell r="C1312">
            <v>44258</v>
          </cell>
          <cell r="D1312" t="str">
            <v>L</v>
          </cell>
          <cell r="V1312">
            <v>44259</v>
          </cell>
          <cell r="W1312" t="str">
            <v>A</v>
          </cell>
          <cell r="AT1312" t="str">
            <v>ACC</v>
          </cell>
        </row>
        <row r="1313">
          <cell r="B1313" t="str">
            <v>MW</v>
          </cell>
          <cell r="C1313">
            <v>44258</v>
          </cell>
          <cell r="D1313" t="str">
            <v>L</v>
          </cell>
          <cell r="V1313">
            <v>44259</v>
          </cell>
          <cell r="W1313" t="str">
            <v>A</v>
          </cell>
          <cell r="AT1313" t="str">
            <v>ACC</v>
          </cell>
        </row>
        <row r="1314">
          <cell r="B1314" t="str">
            <v>MW</v>
          </cell>
          <cell r="C1314">
            <v>44258</v>
          </cell>
          <cell r="D1314" t="str">
            <v>L</v>
          </cell>
          <cell r="V1314">
            <v>44258</v>
          </cell>
          <cell r="W1314" t="str">
            <v>A</v>
          </cell>
          <cell r="AT1314" t="str">
            <v>ACC</v>
          </cell>
        </row>
        <row r="1315">
          <cell r="B1315" t="str">
            <v>MW</v>
          </cell>
          <cell r="C1315">
            <v>44258</v>
          </cell>
          <cell r="D1315" t="str">
            <v>L</v>
          </cell>
          <cell r="V1315">
            <v>44258</v>
          </cell>
          <cell r="W1315" t="str">
            <v>A</v>
          </cell>
          <cell r="AT1315" t="str">
            <v>ACC</v>
          </cell>
        </row>
        <row r="1316">
          <cell r="B1316" t="str">
            <v>MW</v>
          </cell>
          <cell r="C1316">
            <v>44258</v>
          </cell>
          <cell r="D1316" t="str">
            <v>L</v>
          </cell>
          <cell r="V1316">
            <v>44258</v>
          </cell>
          <cell r="W1316" t="str">
            <v>A</v>
          </cell>
          <cell r="AT1316" t="str">
            <v>ACC</v>
          </cell>
        </row>
        <row r="1317">
          <cell r="B1317" t="str">
            <v>MW</v>
          </cell>
          <cell r="C1317">
            <v>44258</v>
          </cell>
          <cell r="D1317" t="str">
            <v>L</v>
          </cell>
          <cell r="V1317">
            <v>44258</v>
          </cell>
          <cell r="W1317" t="str">
            <v>A</v>
          </cell>
          <cell r="AT1317" t="str">
            <v>ACC</v>
          </cell>
        </row>
        <row r="1318">
          <cell r="B1318" t="str">
            <v>MW</v>
          </cell>
          <cell r="C1318">
            <v>44258</v>
          </cell>
          <cell r="D1318" t="str">
            <v>L</v>
          </cell>
          <cell r="V1318">
            <v>44258</v>
          </cell>
          <cell r="W1318" t="str">
            <v>R</v>
          </cell>
          <cell r="AT1318" t="str">
            <v>NR</v>
          </cell>
          <cell r="BA1318">
            <v>1</v>
          </cell>
        </row>
        <row r="1319">
          <cell r="B1319" t="str">
            <v>MW</v>
          </cell>
          <cell r="C1319">
            <v>44258</v>
          </cell>
          <cell r="D1319" t="str">
            <v>L</v>
          </cell>
          <cell r="V1319">
            <v>44258</v>
          </cell>
          <cell r="W1319" t="str">
            <v>A</v>
          </cell>
          <cell r="AT1319" t="str">
            <v>ACC</v>
          </cell>
        </row>
        <row r="1320">
          <cell r="B1320" t="str">
            <v>MW</v>
          </cell>
          <cell r="C1320">
            <v>44258</v>
          </cell>
          <cell r="D1320" t="str">
            <v>L</v>
          </cell>
          <cell r="V1320">
            <v>44258</v>
          </cell>
          <cell r="W1320" t="str">
            <v>A</v>
          </cell>
          <cell r="AT1320" t="str">
            <v>ACC</v>
          </cell>
        </row>
        <row r="1321">
          <cell r="B1321" t="str">
            <v>MW</v>
          </cell>
          <cell r="C1321">
            <v>44258</v>
          </cell>
          <cell r="D1321" t="str">
            <v>L</v>
          </cell>
          <cell r="V1321">
            <v>44258</v>
          </cell>
          <cell r="W1321" t="str">
            <v>A</v>
          </cell>
          <cell r="AT1321" t="str">
            <v>ACC</v>
          </cell>
        </row>
        <row r="1322">
          <cell r="B1322" t="str">
            <v>MW</v>
          </cell>
          <cell r="C1322">
            <v>44258</v>
          </cell>
          <cell r="D1322" t="str">
            <v>L</v>
          </cell>
          <cell r="V1322">
            <v>44258</v>
          </cell>
          <cell r="W1322" t="str">
            <v>A</v>
          </cell>
          <cell r="AT1322" t="str">
            <v>ACC</v>
          </cell>
        </row>
        <row r="1323">
          <cell r="B1323" t="str">
            <v>MW</v>
          </cell>
          <cell r="C1323">
            <v>44258</v>
          </cell>
          <cell r="D1323" t="str">
            <v>L</v>
          </cell>
          <cell r="V1323">
            <v>44258</v>
          </cell>
          <cell r="W1323" t="str">
            <v>A</v>
          </cell>
          <cell r="AT1323" t="str">
            <v>ACC</v>
          </cell>
        </row>
        <row r="1324">
          <cell r="B1324" t="str">
            <v>MW</v>
          </cell>
          <cell r="C1324">
            <v>44258</v>
          </cell>
          <cell r="D1324" t="str">
            <v>L</v>
          </cell>
          <cell r="V1324">
            <v>44258</v>
          </cell>
          <cell r="W1324" t="str">
            <v>A</v>
          </cell>
          <cell r="AT1324" t="str">
            <v>ACC</v>
          </cell>
        </row>
        <row r="1325">
          <cell r="B1325" t="str">
            <v>MW</v>
          </cell>
          <cell r="C1325">
            <v>44258</v>
          </cell>
          <cell r="D1325" t="str">
            <v>L</v>
          </cell>
          <cell r="V1325">
            <v>44258</v>
          </cell>
          <cell r="W1325" t="str">
            <v>A</v>
          </cell>
          <cell r="AT1325" t="str">
            <v>ACC</v>
          </cell>
        </row>
        <row r="1326">
          <cell r="B1326" t="str">
            <v>MW</v>
          </cell>
          <cell r="C1326">
            <v>44258</v>
          </cell>
          <cell r="D1326" t="str">
            <v>L</v>
          </cell>
          <cell r="V1326">
            <v>44258</v>
          </cell>
          <cell r="W1326" t="str">
            <v>A</v>
          </cell>
          <cell r="AT1326" t="str">
            <v>ACC</v>
          </cell>
        </row>
        <row r="1327">
          <cell r="B1327" t="str">
            <v>MW</v>
          </cell>
          <cell r="C1327">
            <v>44258</v>
          </cell>
          <cell r="D1327" t="str">
            <v>L</v>
          </cell>
          <cell r="V1327">
            <v>44258</v>
          </cell>
          <cell r="W1327" t="str">
            <v>A</v>
          </cell>
          <cell r="AT1327" t="str">
            <v>ACC</v>
          </cell>
        </row>
        <row r="1328">
          <cell r="B1328" t="str">
            <v>MW</v>
          </cell>
          <cell r="C1328">
            <v>44258</v>
          </cell>
          <cell r="D1328" t="str">
            <v>L</v>
          </cell>
          <cell r="V1328">
            <v>44258</v>
          </cell>
          <cell r="W1328" t="str">
            <v>R</v>
          </cell>
          <cell r="AT1328" t="str">
            <v>NR</v>
          </cell>
          <cell r="BE1328">
            <v>1</v>
          </cell>
        </row>
        <row r="1329">
          <cell r="B1329" t="str">
            <v>MW</v>
          </cell>
          <cell r="C1329">
            <v>44258</v>
          </cell>
          <cell r="D1329" t="str">
            <v>L</v>
          </cell>
          <cell r="V1329">
            <v>44258</v>
          </cell>
          <cell r="W1329" t="str">
            <v>A</v>
          </cell>
          <cell r="AT1329" t="str">
            <v>ACC</v>
          </cell>
        </row>
        <row r="1330">
          <cell r="B1330" t="str">
            <v>MW</v>
          </cell>
          <cell r="C1330">
            <v>44258</v>
          </cell>
          <cell r="D1330" t="str">
            <v>L</v>
          </cell>
          <cell r="V1330">
            <v>44258</v>
          </cell>
          <cell r="W1330" t="str">
            <v>A</v>
          </cell>
          <cell r="AT1330" t="str">
            <v>ACC</v>
          </cell>
        </row>
        <row r="1331">
          <cell r="B1331" t="str">
            <v>MW</v>
          </cell>
          <cell r="C1331">
            <v>44258</v>
          </cell>
          <cell r="D1331" t="str">
            <v>L</v>
          </cell>
          <cell r="V1331">
            <v>44258</v>
          </cell>
          <cell r="W1331" t="str">
            <v>A</v>
          </cell>
          <cell r="AT1331" t="str">
            <v>ACC</v>
          </cell>
        </row>
        <row r="1332">
          <cell r="D1332" t="str">
            <v>NS</v>
          </cell>
          <cell r="AT1332" t="str">
            <v>NS</v>
          </cell>
        </row>
        <row r="1333">
          <cell r="B1333" t="str">
            <v>MW</v>
          </cell>
          <cell r="C1333">
            <v>44257</v>
          </cell>
          <cell r="D1333" t="str">
            <v>L</v>
          </cell>
          <cell r="V1333">
            <v>44258</v>
          </cell>
          <cell r="W1333" t="str">
            <v>A</v>
          </cell>
          <cell r="AT1333" t="str">
            <v>ACC</v>
          </cell>
        </row>
        <row r="1334">
          <cell r="B1334" t="str">
            <v>MW</v>
          </cell>
          <cell r="C1334">
            <v>44257</v>
          </cell>
          <cell r="D1334" t="str">
            <v>L</v>
          </cell>
          <cell r="V1334">
            <v>44258</v>
          </cell>
          <cell r="W1334" t="str">
            <v>R</v>
          </cell>
          <cell r="AT1334" t="str">
            <v>NR</v>
          </cell>
          <cell r="BD1334">
            <v>1</v>
          </cell>
        </row>
        <row r="1335">
          <cell r="B1335" t="str">
            <v>MW</v>
          </cell>
          <cell r="C1335">
            <v>44257</v>
          </cell>
          <cell r="D1335" t="str">
            <v>L</v>
          </cell>
          <cell r="V1335">
            <v>44257</v>
          </cell>
          <cell r="W1335" t="str">
            <v>R</v>
          </cell>
          <cell r="AT1335" t="str">
            <v>NR</v>
          </cell>
          <cell r="BC1335">
            <v>1</v>
          </cell>
        </row>
        <row r="1336">
          <cell r="B1336" t="str">
            <v>MW</v>
          </cell>
          <cell r="C1336">
            <v>44257</v>
          </cell>
          <cell r="D1336" t="str">
            <v>L</v>
          </cell>
          <cell r="V1336">
            <v>44257</v>
          </cell>
          <cell r="W1336" t="str">
            <v>A</v>
          </cell>
          <cell r="AT1336" t="str">
            <v>ACC</v>
          </cell>
        </row>
        <row r="1337">
          <cell r="B1337" t="str">
            <v>MW</v>
          </cell>
          <cell r="C1337">
            <v>44257</v>
          </cell>
          <cell r="D1337" t="str">
            <v>L</v>
          </cell>
          <cell r="V1337">
            <v>44257</v>
          </cell>
          <cell r="W1337" t="str">
            <v>A</v>
          </cell>
          <cell r="AT1337" t="str">
            <v>ACC</v>
          </cell>
        </row>
        <row r="1338">
          <cell r="B1338" t="str">
            <v>MW</v>
          </cell>
          <cell r="C1338">
            <v>44257</v>
          </cell>
          <cell r="D1338" t="str">
            <v>L</v>
          </cell>
          <cell r="V1338">
            <v>44257</v>
          </cell>
          <cell r="W1338" t="str">
            <v>A</v>
          </cell>
          <cell r="AT1338" t="str">
            <v>ACC</v>
          </cell>
        </row>
        <row r="1339">
          <cell r="B1339" t="str">
            <v>MW</v>
          </cell>
          <cell r="C1339">
            <v>44257</v>
          </cell>
          <cell r="D1339" t="str">
            <v>L</v>
          </cell>
          <cell r="V1339">
            <v>44257</v>
          </cell>
          <cell r="W1339" t="str">
            <v>A</v>
          </cell>
          <cell r="AT1339" t="str">
            <v>ACC</v>
          </cell>
        </row>
        <row r="1340">
          <cell r="B1340" t="str">
            <v>MW</v>
          </cell>
          <cell r="C1340">
            <v>44257</v>
          </cell>
          <cell r="D1340" t="str">
            <v>L</v>
          </cell>
          <cell r="V1340">
            <v>44257</v>
          </cell>
          <cell r="W1340" t="str">
            <v>A</v>
          </cell>
          <cell r="AT1340" t="str">
            <v>ACC</v>
          </cell>
        </row>
        <row r="1341">
          <cell r="B1341" t="str">
            <v>MW</v>
          </cell>
          <cell r="C1341">
            <v>44257</v>
          </cell>
          <cell r="D1341" t="str">
            <v>L</v>
          </cell>
          <cell r="V1341">
            <v>44257</v>
          </cell>
          <cell r="W1341" t="str">
            <v>A</v>
          </cell>
          <cell r="AT1341" t="str">
            <v>ACC</v>
          </cell>
        </row>
        <row r="1342">
          <cell r="B1342" t="str">
            <v>MW</v>
          </cell>
          <cell r="C1342">
            <v>44257</v>
          </cell>
          <cell r="D1342" t="str">
            <v>L</v>
          </cell>
          <cell r="V1342">
            <v>44257</v>
          </cell>
          <cell r="W1342" t="str">
            <v>A</v>
          </cell>
          <cell r="AT1342" t="str">
            <v>ACC</v>
          </cell>
        </row>
        <row r="1343">
          <cell r="B1343" t="str">
            <v>MW</v>
          </cell>
          <cell r="C1343">
            <v>44257</v>
          </cell>
          <cell r="D1343" t="str">
            <v>L</v>
          </cell>
          <cell r="V1343">
            <v>44257</v>
          </cell>
          <cell r="W1343" t="str">
            <v>R</v>
          </cell>
          <cell r="AT1343" t="str">
            <v>NR</v>
          </cell>
          <cell r="BA1343">
            <v>1</v>
          </cell>
        </row>
        <row r="1344">
          <cell r="B1344" t="str">
            <v>MW</v>
          </cell>
          <cell r="C1344">
            <v>44257</v>
          </cell>
          <cell r="D1344" t="str">
            <v>L</v>
          </cell>
          <cell r="V1344">
            <v>44257</v>
          </cell>
          <cell r="W1344" t="str">
            <v>A</v>
          </cell>
          <cell r="AT1344" t="str">
            <v>ACC</v>
          </cell>
        </row>
        <row r="1345">
          <cell r="B1345" t="str">
            <v>MW</v>
          </cell>
          <cell r="C1345">
            <v>44257</v>
          </cell>
          <cell r="D1345" t="str">
            <v>L</v>
          </cell>
          <cell r="V1345">
            <v>44257</v>
          </cell>
          <cell r="W1345" t="str">
            <v>A</v>
          </cell>
          <cell r="AT1345" t="str">
            <v>ACC</v>
          </cell>
        </row>
        <row r="1346">
          <cell r="B1346" t="str">
            <v>MW</v>
          </cell>
          <cell r="C1346">
            <v>44257</v>
          </cell>
          <cell r="D1346" t="str">
            <v>L</v>
          </cell>
          <cell r="V1346">
            <v>44257</v>
          </cell>
          <cell r="W1346" t="str">
            <v>A</v>
          </cell>
          <cell r="AT1346" t="str">
            <v>ACC</v>
          </cell>
        </row>
        <row r="1347">
          <cell r="B1347" t="str">
            <v>MW</v>
          </cell>
          <cell r="C1347">
            <v>44257</v>
          </cell>
          <cell r="D1347" t="str">
            <v>L</v>
          </cell>
          <cell r="V1347">
            <v>44257</v>
          </cell>
          <cell r="W1347" t="str">
            <v>A</v>
          </cell>
          <cell r="AT1347" t="str">
            <v>ACC</v>
          </cell>
        </row>
        <row r="1348">
          <cell r="B1348" t="str">
            <v>MW</v>
          </cell>
          <cell r="C1348">
            <v>44257</v>
          </cell>
          <cell r="D1348" t="str">
            <v>L</v>
          </cell>
          <cell r="V1348">
            <v>44257</v>
          </cell>
          <cell r="W1348" t="str">
            <v>R</v>
          </cell>
          <cell r="AT1348" t="str">
            <v>NR</v>
          </cell>
          <cell r="BG1348">
            <v>1</v>
          </cell>
        </row>
        <row r="1349">
          <cell r="B1349" t="str">
            <v>MW</v>
          </cell>
          <cell r="C1349">
            <v>44257</v>
          </cell>
          <cell r="D1349" t="str">
            <v>L</v>
          </cell>
          <cell r="V1349">
            <v>44257</v>
          </cell>
          <cell r="W1349" t="str">
            <v>A</v>
          </cell>
          <cell r="AT1349" t="str">
            <v>ACC</v>
          </cell>
        </row>
        <row r="1350">
          <cell r="B1350" t="str">
            <v>MW</v>
          </cell>
          <cell r="C1350">
            <v>44257</v>
          </cell>
          <cell r="D1350" t="str">
            <v>L</v>
          </cell>
          <cell r="V1350">
            <v>44257</v>
          </cell>
          <cell r="W1350" t="str">
            <v>A</v>
          </cell>
          <cell r="AT1350" t="str">
            <v>ACC</v>
          </cell>
        </row>
        <row r="1351">
          <cell r="B1351" t="str">
            <v>MW</v>
          </cell>
          <cell r="C1351">
            <v>44257</v>
          </cell>
          <cell r="D1351" t="str">
            <v>L</v>
          </cell>
          <cell r="V1351">
            <v>44257</v>
          </cell>
          <cell r="W1351" t="str">
            <v>A</v>
          </cell>
          <cell r="AT1351" t="str">
            <v>ACC</v>
          </cell>
        </row>
        <row r="1352">
          <cell r="B1352" t="str">
            <v>MW</v>
          </cell>
          <cell r="C1352">
            <v>44257</v>
          </cell>
          <cell r="D1352" t="str">
            <v>L</v>
          </cell>
          <cell r="V1352">
            <v>44257</v>
          </cell>
          <cell r="W1352" t="str">
            <v>A</v>
          </cell>
          <cell r="AT1352" t="str">
            <v>ACC</v>
          </cell>
        </row>
        <row r="1353">
          <cell r="B1353" t="str">
            <v>MW</v>
          </cell>
          <cell r="C1353">
            <v>44257</v>
          </cell>
          <cell r="D1353" t="str">
            <v>L</v>
          </cell>
          <cell r="V1353">
            <v>44257</v>
          </cell>
          <cell r="W1353" t="str">
            <v>A</v>
          </cell>
          <cell r="AT1353" t="str">
            <v>ACC</v>
          </cell>
        </row>
        <row r="1354">
          <cell r="B1354" t="str">
            <v>MW</v>
          </cell>
          <cell r="C1354">
            <v>44257</v>
          </cell>
          <cell r="D1354" t="str">
            <v>L</v>
          </cell>
          <cell r="V1354">
            <v>44257</v>
          </cell>
          <cell r="W1354" t="str">
            <v>R</v>
          </cell>
          <cell r="AT1354" t="str">
            <v>NR</v>
          </cell>
          <cell r="BG1354">
            <v>1</v>
          </cell>
        </row>
        <row r="1355">
          <cell r="B1355" t="str">
            <v>MW</v>
          </cell>
          <cell r="C1355">
            <v>44257</v>
          </cell>
          <cell r="D1355" t="str">
            <v>L</v>
          </cell>
          <cell r="V1355">
            <v>44257</v>
          </cell>
          <cell r="W1355" t="str">
            <v>A</v>
          </cell>
          <cell r="AT1355" t="str">
            <v>ACC</v>
          </cell>
        </row>
        <row r="1356">
          <cell r="B1356" t="str">
            <v>MW</v>
          </cell>
          <cell r="C1356">
            <v>44257</v>
          </cell>
          <cell r="D1356" t="str">
            <v>L</v>
          </cell>
          <cell r="V1356">
            <v>44257</v>
          </cell>
          <cell r="W1356" t="str">
            <v>A</v>
          </cell>
          <cell r="AT1356" t="str">
            <v>ACC</v>
          </cell>
        </row>
        <row r="1357">
          <cell r="B1357" t="str">
            <v>MW</v>
          </cell>
          <cell r="C1357">
            <v>44257</v>
          </cell>
          <cell r="D1357" t="str">
            <v>L</v>
          </cell>
          <cell r="V1357">
            <v>44257</v>
          </cell>
          <cell r="W1357" t="str">
            <v>A</v>
          </cell>
          <cell r="AT1357" t="str">
            <v>ACC</v>
          </cell>
        </row>
        <row r="1358">
          <cell r="B1358" t="str">
            <v>MW</v>
          </cell>
          <cell r="C1358">
            <v>44257</v>
          </cell>
          <cell r="D1358" t="str">
            <v>L</v>
          </cell>
          <cell r="V1358">
            <v>44257</v>
          </cell>
          <cell r="W1358" t="str">
            <v>A</v>
          </cell>
          <cell r="AT1358" t="str">
            <v>ACC</v>
          </cell>
        </row>
        <row r="1359">
          <cell r="B1359" t="str">
            <v>MW</v>
          </cell>
          <cell r="C1359">
            <v>44257</v>
          </cell>
          <cell r="D1359" t="str">
            <v>L</v>
          </cell>
          <cell r="V1359">
            <v>44257</v>
          </cell>
          <cell r="W1359" t="str">
            <v>A</v>
          </cell>
          <cell r="AT1359" t="str">
            <v>ACC</v>
          </cell>
        </row>
        <row r="1360">
          <cell r="B1360" t="str">
            <v>MW</v>
          </cell>
          <cell r="C1360">
            <v>44257</v>
          </cell>
          <cell r="D1360" t="str">
            <v>L</v>
          </cell>
          <cell r="V1360">
            <v>44257</v>
          </cell>
          <cell r="W1360" t="str">
            <v>A</v>
          </cell>
          <cell r="AT1360" t="str">
            <v>ACC</v>
          </cell>
        </row>
        <row r="1361">
          <cell r="B1361" t="str">
            <v>MW</v>
          </cell>
          <cell r="C1361">
            <v>44257</v>
          </cell>
          <cell r="D1361" t="str">
            <v>L</v>
          </cell>
          <cell r="V1361">
            <v>44257</v>
          </cell>
          <cell r="W1361" t="str">
            <v>A</v>
          </cell>
          <cell r="AT1361" t="str">
            <v>ACC</v>
          </cell>
        </row>
        <row r="1362">
          <cell r="B1362" t="str">
            <v>MW</v>
          </cell>
          <cell r="C1362">
            <v>44257</v>
          </cell>
          <cell r="D1362" t="str">
            <v>L</v>
          </cell>
          <cell r="V1362">
            <v>44257</v>
          </cell>
          <cell r="W1362" t="str">
            <v>A</v>
          </cell>
          <cell r="AT1362" t="str">
            <v>ACC</v>
          </cell>
        </row>
        <row r="1363">
          <cell r="B1363" t="str">
            <v>MW</v>
          </cell>
          <cell r="C1363">
            <v>44257</v>
          </cell>
          <cell r="D1363" t="str">
            <v>L</v>
          </cell>
          <cell r="V1363">
            <v>44257</v>
          </cell>
          <cell r="W1363" t="str">
            <v>A</v>
          </cell>
          <cell r="AT1363" t="str">
            <v>ACC</v>
          </cell>
        </row>
        <row r="1364">
          <cell r="B1364" t="str">
            <v>MW</v>
          </cell>
          <cell r="C1364">
            <v>44257</v>
          </cell>
          <cell r="D1364" t="str">
            <v>L</v>
          </cell>
          <cell r="V1364">
            <v>44257</v>
          </cell>
          <cell r="W1364" t="str">
            <v>A</v>
          </cell>
          <cell r="AT1364" t="str">
            <v>ACC</v>
          </cell>
        </row>
        <row r="1365">
          <cell r="B1365" t="str">
            <v>MW</v>
          </cell>
          <cell r="C1365">
            <v>44257</v>
          </cell>
          <cell r="D1365" t="str">
            <v>L</v>
          </cell>
          <cell r="V1365">
            <v>44257</v>
          </cell>
          <cell r="W1365" t="str">
            <v>A</v>
          </cell>
          <cell r="AT1365" t="str">
            <v>ACC</v>
          </cell>
        </row>
        <row r="1366">
          <cell r="B1366" t="str">
            <v>MW</v>
          </cell>
          <cell r="C1366">
            <v>44257</v>
          </cell>
          <cell r="D1366" t="str">
            <v>L</v>
          </cell>
          <cell r="V1366">
            <v>44257</v>
          </cell>
          <cell r="W1366" t="str">
            <v>A</v>
          </cell>
          <cell r="AT1366" t="str">
            <v>ACC</v>
          </cell>
        </row>
        <row r="1367">
          <cell r="B1367" t="str">
            <v>MW</v>
          </cell>
          <cell r="C1367">
            <v>44257</v>
          </cell>
          <cell r="D1367" t="str">
            <v>L</v>
          </cell>
          <cell r="V1367">
            <v>44257</v>
          </cell>
          <cell r="W1367" t="str">
            <v>A</v>
          </cell>
          <cell r="AT1367" t="str">
            <v>ACC</v>
          </cell>
        </row>
        <row r="1368">
          <cell r="B1368" t="str">
            <v>MW</v>
          </cell>
          <cell r="C1368">
            <v>44256</v>
          </cell>
          <cell r="D1368" t="str">
            <v>L</v>
          </cell>
          <cell r="V1368">
            <v>44257</v>
          </cell>
          <cell r="W1368" t="str">
            <v>R</v>
          </cell>
          <cell r="AT1368" t="str">
            <v>NR</v>
          </cell>
          <cell r="BG1368">
            <v>1</v>
          </cell>
        </row>
        <row r="1369">
          <cell r="B1369" t="str">
            <v>MW</v>
          </cell>
          <cell r="C1369">
            <v>44256</v>
          </cell>
          <cell r="D1369" t="str">
            <v>L</v>
          </cell>
          <cell r="V1369">
            <v>44257</v>
          </cell>
          <cell r="W1369" t="str">
            <v>A</v>
          </cell>
          <cell r="AT1369" t="str">
            <v>ACC</v>
          </cell>
        </row>
        <row r="1370">
          <cell r="B1370" t="str">
            <v>MW</v>
          </cell>
          <cell r="C1370">
            <v>44256</v>
          </cell>
          <cell r="D1370" t="str">
            <v>L</v>
          </cell>
          <cell r="V1370">
            <v>44257</v>
          </cell>
          <cell r="W1370" t="str">
            <v>A</v>
          </cell>
          <cell r="AT1370" t="str">
            <v>ACC</v>
          </cell>
        </row>
        <row r="1371">
          <cell r="B1371" t="str">
            <v>MW</v>
          </cell>
          <cell r="C1371">
            <v>44256</v>
          </cell>
          <cell r="D1371" t="str">
            <v>L</v>
          </cell>
          <cell r="V1371">
            <v>44256</v>
          </cell>
          <cell r="W1371" t="str">
            <v>A</v>
          </cell>
          <cell r="AT1371" t="str">
            <v>ACC</v>
          </cell>
        </row>
        <row r="1372">
          <cell r="B1372" t="str">
            <v>MW</v>
          </cell>
          <cell r="C1372">
            <v>44256</v>
          </cell>
          <cell r="D1372" t="str">
            <v>L</v>
          </cell>
          <cell r="V1372">
            <v>44256</v>
          </cell>
          <cell r="W1372" t="str">
            <v>R</v>
          </cell>
          <cell r="AT1372" t="str">
            <v>NR</v>
          </cell>
          <cell r="BA1372">
            <v>1</v>
          </cell>
          <cell r="BE1372">
            <v>1</v>
          </cell>
        </row>
        <row r="1373">
          <cell r="B1373" t="str">
            <v>MW</v>
          </cell>
          <cell r="C1373">
            <v>44256</v>
          </cell>
          <cell r="D1373" t="str">
            <v>L</v>
          </cell>
          <cell r="V1373">
            <v>44256</v>
          </cell>
          <cell r="W1373" t="str">
            <v>R</v>
          </cell>
          <cell r="AT1373" t="str">
            <v>NR</v>
          </cell>
        </row>
        <row r="1374">
          <cell r="B1374" t="str">
            <v>MW</v>
          </cell>
          <cell r="C1374">
            <v>44256</v>
          </cell>
          <cell r="D1374" t="str">
            <v>L</v>
          </cell>
          <cell r="V1374">
            <v>44256</v>
          </cell>
          <cell r="W1374" t="str">
            <v>R</v>
          </cell>
          <cell r="AT1374" t="str">
            <v>NR</v>
          </cell>
          <cell r="BD1374">
            <v>1</v>
          </cell>
        </row>
        <row r="1375">
          <cell r="B1375" t="str">
            <v>MW</v>
          </cell>
          <cell r="C1375">
            <v>44256</v>
          </cell>
          <cell r="D1375" t="str">
            <v>L</v>
          </cell>
          <cell r="V1375">
            <v>44256</v>
          </cell>
          <cell r="W1375" t="str">
            <v>A</v>
          </cell>
          <cell r="AT1375" t="str">
            <v>ACC</v>
          </cell>
        </row>
        <row r="1376">
          <cell r="B1376" t="str">
            <v>MW</v>
          </cell>
          <cell r="C1376">
            <v>44256</v>
          </cell>
          <cell r="D1376" t="str">
            <v>L</v>
          </cell>
          <cell r="V1376">
            <v>44256</v>
          </cell>
          <cell r="W1376" t="str">
            <v>A</v>
          </cell>
          <cell r="AT1376" t="str">
            <v>ACC</v>
          </cell>
        </row>
        <row r="1377">
          <cell r="B1377" t="str">
            <v>MW</v>
          </cell>
          <cell r="C1377">
            <v>44256</v>
          </cell>
          <cell r="D1377" t="str">
            <v>L</v>
          </cell>
          <cell r="V1377">
            <v>44256</v>
          </cell>
          <cell r="W1377" t="str">
            <v>A</v>
          </cell>
          <cell r="AT1377" t="str">
            <v>ACC</v>
          </cell>
        </row>
        <row r="1378">
          <cell r="B1378" t="str">
            <v>MW</v>
          </cell>
          <cell r="C1378">
            <v>44256</v>
          </cell>
          <cell r="D1378" t="str">
            <v>L</v>
          </cell>
          <cell r="V1378">
            <v>44256</v>
          </cell>
          <cell r="W1378" t="str">
            <v>A</v>
          </cell>
          <cell r="AT1378" t="str">
            <v>ACC</v>
          </cell>
        </row>
        <row r="1379">
          <cell r="B1379" t="str">
            <v>MW</v>
          </cell>
          <cell r="C1379">
            <v>44256</v>
          </cell>
          <cell r="D1379" t="str">
            <v>L</v>
          </cell>
          <cell r="V1379">
            <v>44256</v>
          </cell>
          <cell r="W1379" t="str">
            <v>A</v>
          </cell>
          <cell r="AT1379" t="str">
            <v>ACC</v>
          </cell>
        </row>
        <row r="1380">
          <cell r="B1380" t="str">
            <v>MW</v>
          </cell>
          <cell r="C1380">
            <v>44256</v>
          </cell>
          <cell r="D1380" t="str">
            <v>L</v>
          </cell>
          <cell r="V1380">
            <v>44256</v>
          </cell>
          <cell r="W1380" t="str">
            <v>A</v>
          </cell>
          <cell r="AT1380" t="str">
            <v>ACC</v>
          </cell>
        </row>
        <row r="1381">
          <cell r="B1381" t="str">
            <v>MW</v>
          </cell>
          <cell r="C1381">
            <v>44256</v>
          </cell>
          <cell r="D1381" t="str">
            <v>L</v>
          </cell>
          <cell r="V1381">
            <v>44256</v>
          </cell>
          <cell r="W1381" t="str">
            <v>A</v>
          </cell>
          <cell r="AT1381" t="str">
            <v>ACC</v>
          </cell>
        </row>
        <row r="1382">
          <cell r="B1382" t="str">
            <v>MW</v>
          </cell>
          <cell r="C1382">
            <v>44256</v>
          </cell>
          <cell r="D1382" t="str">
            <v>L</v>
          </cell>
          <cell r="V1382">
            <v>44256</v>
          </cell>
          <cell r="W1382" t="str">
            <v>R</v>
          </cell>
          <cell r="AT1382" t="str">
            <v>NR</v>
          </cell>
          <cell r="BA1382">
            <v>1</v>
          </cell>
        </row>
        <row r="1383">
          <cell r="B1383" t="str">
            <v>MW</v>
          </cell>
          <cell r="C1383">
            <v>44256</v>
          </cell>
          <cell r="D1383" t="str">
            <v>L</v>
          </cell>
          <cell r="V1383">
            <v>44256</v>
          </cell>
          <cell r="W1383" t="str">
            <v>A</v>
          </cell>
          <cell r="AT1383" t="str">
            <v>ACC</v>
          </cell>
        </row>
        <row r="1384">
          <cell r="B1384" t="str">
            <v>MW</v>
          </cell>
          <cell r="C1384">
            <v>44256</v>
          </cell>
          <cell r="D1384" t="str">
            <v>L</v>
          </cell>
          <cell r="V1384">
            <v>44256</v>
          </cell>
          <cell r="W1384" t="str">
            <v>A</v>
          </cell>
          <cell r="AT1384" t="str">
            <v>ACC</v>
          </cell>
        </row>
        <row r="1385">
          <cell r="B1385" t="str">
            <v>MW</v>
          </cell>
          <cell r="C1385">
            <v>44256</v>
          </cell>
          <cell r="D1385" t="str">
            <v>L</v>
          </cell>
          <cell r="V1385">
            <v>44256</v>
          </cell>
          <cell r="W1385" t="str">
            <v>A</v>
          </cell>
          <cell r="AT1385" t="str">
            <v>ACC</v>
          </cell>
        </row>
        <row r="1386">
          <cell r="B1386" t="str">
            <v>MW</v>
          </cell>
          <cell r="C1386">
            <v>44256</v>
          </cell>
          <cell r="D1386" t="str">
            <v>L</v>
          </cell>
          <cell r="V1386">
            <v>44256</v>
          </cell>
          <cell r="W1386" t="str">
            <v>R</v>
          </cell>
          <cell r="AT1386" t="str">
            <v>NR</v>
          </cell>
          <cell r="BG1386">
            <v>1</v>
          </cell>
        </row>
        <row r="1387">
          <cell r="B1387" t="str">
            <v>MW</v>
          </cell>
          <cell r="C1387">
            <v>44256</v>
          </cell>
          <cell r="D1387" t="str">
            <v>L</v>
          </cell>
          <cell r="V1387">
            <v>44256</v>
          </cell>
          <cell r="W1387" t="str">
            <v>R</v>
          </cell>
          <cell r="AT1387" t="str">
            <v>NR</v>
          </cell>
          <cell r="BC1387">
            <v>1</v>
          </cell>
          <cell r="BF1387">
            <v>1</v>
          </cell>
        </row>
        <row r="1388">
          <cell r="B1388" t="str">
            <v>MW</v>
          </cell>
          <cell r="C1388">
            <v>44256</v>
          </cell>
          <cell r="D1388" t="str">
            <v>L</v>
          </cell>
          <cell r="V1388">
            <v>44256</v>
          </cell>
          <cell r="W1388" t="str">
            <v>A</v>
          </cell>
          <cell r="AT1388" t="str">
            <v>ACC</v>
          </cell>
        </row>
        <row r="1389">
          <cell r="B1389" t="str">
            <v>MW</v>
          </cell>
          <cell r="C1389">
            <v>44256</v>
          </cell>
          <cell r="D1389" t="str">
            <v>L</v>
          </cell>
          <cell r="V1389">
            <v>44256</v>
          </cell>
          <cell r="W1389" t="str">
            <v>A</v>
          </cell>
          <cell r="AT1389" t="str">
            <v>ACC</v>
          </cell>
        </row>
        <row r="1390">
          <cell r="B1390" t="str">
            <v>MW</v>
          </cell>
          <cell r="C1390">
            <v>44255</v>
          </cell>
          <cell r="D1390" t="str">
            <v>L</v>
          </cell>
          <cell r="V1390">
            <v>44256</v>
          </cell>
          <cell r="W1390" t="str">
            <v>A</v>
          </cell>
          <cell r="AT1390" t="str">
            <v>ACC</v>
          </cell>
        </row>
        <row r="1391">
          <cell r="B1391" t="str">
            <v>MW</v>
          </cell>
          <cell r="C1391">
            <v>44255</v>
          </cell>
          <cell r="D1391" t="str">
            <v>L</v>
          </cell>
          <cell r="V1391">
            <v>44255</v>
          </cell>
          <cell r="W1391" t="str">
            <v>A</v>
          </cell>
          <cell r="AT1391" t="str">
            <v>ACC</v>
          </cell>
        </row>
        <row r="1392">
          <cell r="B1392" t="str">
            <v>MW</v>
          </cell>
          <cell r="C1392">
            <v>44255</v>
          </cell>
          <cell r="D1392" t="str">
            <v>L</v>
          </cell>
          <cell r="V1392">
            <v>44255</v>
          </cell>
          <cell r="W1392" t="str">
            <v>A</v>
          </cell>
          <cell r="AT1392" t="str">
            <v>ACC</v>
          </cell>
        </row>
        <row r="1393">
          <cell r="B1393" t="str">
            <v>MW</v>
          </cell>
          <cell r="C1393">
            <v>44255</v>
          </cell>
          <cell r="D1393" t="str">
            <v>L</v>
          </cell>
          <cell r="V1393">
            <v>44255</v>
          </cell>
          <cell r="W1393" t="str">
            <v>A</v>
          </cell>
          <cell r="AT1393" t="str">
            <v>ACC</v>
          </cell>
        </row>
        <row r="1394">
          <cell r="B1394" t="str">
            <v>MW</v>
          </cell>
          <cell r="C1394">
            <v>44255</v>
          </cell>
          <cell r="D1394" t="str">
            <v>L</v>
          </cell>
          <cell r="V1394">
            <v>44255</v>
          </cell>
          <cell r="W1394" t="str">
            <v>A</v>
          </cell>
          <cell r="AT1394" t="str">
            <v>ACC</v>
          </cell>
        </row>
        <row r="1395">
          <cell r="B1395" t="str">
            <v>MW</v>
          </cell>
          <cell r="C1395">
            <v>44255</v>
          </cell>
          <cell r="D1395" t="str">
            <v>L</v>
          </cell>
          <cell r="V1395">
            <v>44255</v>
          </cell>
          <cell r="W1395" t="str">
            <v>A</v>
          </cell>
          <cell r="AT1395" t="str">
            <v>ACC</v>
          </cell>
        </row>
        <row r="1396">
          <cell r="B1396" t="str">
            <v>MW</v>
          </cell>
          <cell r="C1396">
            <v>44255</v>
          </cell>
          <cell r="D1396" t="str">
            <v>L</v>
          </cell>
          <cell r="V1396">
            <v>44255</v>
          </cell>
          <cell r="W1396" t="str">
            <v>A</v>
          </cell>
          <cell r="AT1396" t="str">
            <v>ACC</v>
          </cell>
        </row>
        <row r="1397">
          <cell r="B1397" t="str">
            <v>MW</v>
          </cell>
          <cell r="C1397">
            <v>44255</v>
          </cell>
          <cell r="D1397" t="str">
            <v>L</v>
          </cell>
          <cell r="V1397">
            <v>44255</v>
          </cell>
          <cell r="W1397" t="str">
            <v>A</v>
          </cell>
          <cell r="AT1397" t="str">
            <v>ACC</v>
          </cell>
        </row>
        <row r="1398">
          <cell r="B1398" t="str">
            <v>MW</v>
          </cell>
          <cell r="C1398">
            <v>44255</v>
          </cell>
          <cell r="D1398" t="str">
            <v>L</v>
          </cell>
          <cell r="V1398">
            <v>44255</v>
          </cell>
          <cell r="W1398" t="str">
            <v>R</v>
          </cell>
          <cell r="AT1398" t="str">
            <v>NR</v>
          </cell>
          <cell r="BE1398">
            <v>1</v>
          </cell>
          <cell r="BG1398">
            <v>1</v>
          </cell>
        </row>
        <row r="1399">
          <cell r="B1399" t="str">
            <v>MW</v>
          </cell>
          <cell r="C1399">
            <v>44255</v>
          </cell>
          <cell r="D1399" t="str">
            <v>L</v>
          </cell>
          <cell r="V1399">
            <v>44255</v>
          </cell>
          <cell r="W1399" t="str">
            <v>A</v>
          </cell>
          <cell r="AT1399" t="str">
            <v>ACC</v>
          </cell>
        </row>
        <row r="1400">
          <cell r="B1400" t="str">
            <v>MW</v>
          </cell>
          <cell r="C1400">
            <v>44255</v>
          </cell>
          <cell r="D1400" t="str">
            <v>L</v>
          </cell>
          <cell r="V1400">
            <v>44255</v>
          </cell>
          <cell r="W1400" t="str">
            <v>A</v>
          </cell>
          <cell r="AT1400" t="str">
            <v>ACC</v>
          </cell>
        </row>
        <row r="1401">
          <cell r="B1401" t="str">
            <v>MW</v>
          </cell>
          <cell r="C1401">
            <v>44255</v>
          </cell>
          <cell r="D1401" t="str">
            <v>L</v>
          </cell>
          <cell r="V1401">
            <v>44255</v>
          </cell>
          <cell r="W1401" t="str">
            <v>A</v>
          </cell>
          <cell r="AT1401" t="str">
            <v>ACC</v>
          </cell>
        </row>
        <row r="1402">
          <cell r="B1402" t="str">
            <v>MW</v>
          </cell>
          <cell r="C1402">
            <v>44255</v>
          </cell>
          <cell r="D1402" t="str">
            <v>L</v>
          </cell>
          <cell r="V1402">
            <v>44255</v>
          </cell>
          <cell r="W1402" t="str">
            <v>A</v>
          </cell>
          <cell r="AT1402" t="str">
            <v>ACC</v>
          </cell>
        </row>
        <row r="1403">
          <cell r="B1403" t="str">
            <v>MW</v>
          </cell>
          <cell r="C1403">
            <v>44255</v>
          </cell>
          <cell r="D1403" t="str">
            <v>L</v>
          </cell>
          <cell r="V1403">
            <v>44255</v>
          </cell>
          <cell r="W1403" t="str">
            <v>A</v>
          </cell>
          <cell r="AT1403" t="str">
            <v>ACC</v>
          </cell>
        </row>
        <row r="1404">
          <cell r="B1404" t="str">
            <v>MW</v>
          </cell>
          <cell r="C1404">
            <v>44255</v>
          </cell>
          <cell r="D1404" t="str">
            <v>L</v>
          </cell>
          <cell r="V1404">
            <v>44255</v>
          </cell>
          <cell r="W1404" t="str">
            <v>A</v>
          </cell>
          <cell r="AT1404" t="str">
            <v>ACC</v>
          </cell>
        </row>
        <row r="1405">
          <cell r="B1405" t="str">
            <v>MW</v>
          </cell>
          <cell r="C1405">
            <v>44255</v>
          </cell>
          <cell r="D1405" t="str">
            <v>L</v>
          </cell>
          <cell r="V1405">
            <v>44255</v>
          </cell>
          <cell r="W1405" t="str">
            <v>A</v>
          </cell>
          <cell r="AT1405" t="str">
            <v>ACC</v>
          </cell>
        </row>
        <row r="1406">
          <cell r="B1406" t="str">
            <v>MW</v>
          </cell>
          <cell r="C1406">
            <v>44255</v>
          </cell>
          <cell r="D1406" t="str">
            <v>L</v>
          </cell>
          <cell r="V1406">
            <v>44255</v>
          </cell>
          <cell r="W1406" t="str">
            <v>A</v>
          </cell>
          <cell r="AT1406" t="str">
            <v>ACC</v>
          </cell>
        </row>
        <row r="1407">
          <cell r="B1407" t="str">
            <v>MW</v>
          </cell>
          <cell r="C1407">
            <v>44255</v>
          </cell>
          <cell r="D1407" t="str">
            <v>L</v>
          </cell>
          <cell r="V1407">
            <v>44255</v>
          </cell>
          <cell r="W1407" t="str">
            <v>R</v>
          </cell>
          <cell r="AT1407" t="str">
            <v>NR</v>
          </cell>
          <cell r="BE1407">
            <v>1</v>
          </cell>
        </row>
        <row r="1408">
          <cell r="B1408" t="str">
            <v>MW</v>
          </cell>
          <cell r="C1408">
            <v>44255</v>
          </cell>
          <cell r="D1408" t="str">
            <v>L</v>
          </cell>
          <cell r="V1408">
            <v>44255</v>
          </cell>
          <cell r="W1408" t="str">
            <v>A</v>
          </cell>
          <cell r="AT1408" t="str">
            <v>ACC</v>
          </cell>
        </row>
        <row r="1409">
          <cell r="B1409" t="str">
            <v>MW</v>
          </cell>
          <cell r="C1409">
            <v>44255</v>
          </cell>
          <cell r="D1409" t="str">
            <v>L</v>
          </cell>
          <cell r="V1409">
            <v>44255</v>
          </cell>
          <cell r="W1409" t="str">
            <v>A</v>
          </cell>
          <cell r="AT1409" t="str">
            <v>ACC</v>
          </cell>
        </row>
        <row r="1410">
          <cell r="B1410" t="str">
            <v>MW</v>
          </cell>
          <cell r="C1410">
            <v>44255</v>
          </cell>
          <cell r="D1410" t="str">
            <v>L</v>
          </cell>
          <cell r="V1410">
            <v>44255</v>
          </cell>
          <cell r="W1410" t="str">
            <v>A</v>
          </cell>
          <cell r="AT1410" t="str">
            <v>ACC</v>
          </cell>
        </row>
        <row r="1411">
          <cell r="B1411" t="str">
            <v>MW</v>
          </cell>
          <cell r="C1411">
            <v>44255</v>
          </cell>
          <cell r="D1411" t="str">
            <v>L</v>
          </cell>
          <cell r="V1411">
            <v>44255</v>
          </cell>
          <cell r="W1411" t="str">
            <v>A</v>
          </cell>
          <cell r="AT1411" t="str">
            <v>ACC</v>
          </cell>
        </row>
        <row r="1412">
          <cell r="B1412" t="str">
            <v>MW</v>
          </cell>
          <cell r="C1412">
            <v>44255</v>
          </cell>
          <cell r="D1412" t="str">
            <v>L</v>
          </cell>
          <cell r="V1412">
            <v>44255</v>
          </cell>
          <cell r="W1412" t="str">
            <v>A</v>
          </cell>
          <cell r="AT1412" t="str">
            <v>ACC</v>
          </cell>
        </row>
        <row r="1413">
          <cell r="B1413" t="str">
            <v>MW</v>
          </cell>
          <cell r="C1413">
            <v>44255</v>
          </cell>
          <cell r="D1413" t="str">
            <v>L</v>
          </cell>
          <cell r="V1413">
            <v>44255</v>
          </cell>
          <cell r="W1413" t="str">
            <v>A</v>
          </cell>
          <cell r="AT1413" t="str">
            <v>ACC</v>
          </cell>
        </row>
        <row r="1414">
          <cell r="B1414" t="str">
            <v>MW</v>
          </cell>
          <cell r="C1414">
            <v>44255</v>
          </cell>
          <cell r="D1414" t="str">
            <v>L</v>
          </cell>
          <cell r="V1414">
            <v>44255</v>
          </cell>
          <cell r="W1414" t="str">
            <v>A</v>
          </cell>
          <cell r="AT1414" t="str">
            <v>ACC</v>
          </cell>
        </row>
        <row r="1415">
          <cell r="B1415" t="str">
            <v>MW</v>
          </cell>
          <cell r="C1415">
            <v>44255</v>
          </cell>
          <cell r="D1415" t="str">
            <v>L</v>
          </cell>
          <cell r="V1415">
            <v>44255</v>
          </cell>
          <cell r="W1415" t="str">
            <v>A</v>
          </cell>
          <cell r="AT1415" t="str">
            <v>ACC</v>
          </cell>
        </row>
        <row r="1416">
          <cell r="B1416" t="str">
            <v>MW</v>
          </cell>
          <cell r="C1416">
            <v>44255</v>
          </cell>
          <cell r="D1416" t="str">
            <v>L</v>
          </cell>
          <cell r="V1416">
            <v>44255</v>
          </cell>
          <cell r="W1416" t="str">
            <v>A</v>
          </cell>
          <cell r="AT1416" t="str">
            <v>ACC</v>
          </cell>
        </row>
        <row r="1417">
          <cell r="B1417" t="str">
            <v>MW</v>
          </cell>
          <cell r="C1417">
            <v>44255</v>
          </cell>
          <cell r="D1417" t="str">
            <v>L</v>
          </cell>
          <cell r="V1417">
            <v>44255</v>
          </cell>
          <cell r="W1417" t="str">
            <v>A</v>
          </cell>
          <cell r="AT1417" t="str">
            <v>ACC</v>
          </cell>
        </row>
        <row r="1418">
          <cell r="B1418" t="str">
            <v>MW</v>
          </cell>
          <cell r="C1418">
            <v>44255</v>
          </cell>
          <cell r="D1418" t="str">
            <v>L</v>
          </cell>
          <cell r="V1418">
            <v>44255</v>
          </cell>
          <cell r="W1418" t="str">
            <v>A</v>
          </cell>
          <cell r="AT1418" t="str">
            <v>ACC</v>
          </cell>
        </row>
        <row r="1419">
          <cell r="B1419" t="str">
            <v>MW</v>
          </cell>
          <cell r="C1419">
            <v>44255</v>
          </cell>
          <cell r="D1419" t="str">
            <v>L</v>
          </cell>
          <cell r="V1419">
            <v>44255</v>
          </cell>
          <cell r="W1419" t="str">
            <v>A</v>
          </cell>
          <cell r="AT1419" t="str">
            <v>ACC</v>
          </cell>
        </row>
        <row r="1420">
          <cell r="B1420" t="str">
            <v>MW</v>
          </cell>
          <cell r="C1420">
            <v>44254</v>
          </cell>
          <cell r="D1420" t="str">
            <v>L</v>
          </cell>
          <cell r="V1420">
            <v>44254</v>
          </cell>
          <cell r="W1420" t="str">
            <v>A</v>
          </cell>
          <cell r="AT1420" t="str">
            <v>ACC</v>
          </cell>
        </row>
        <row r="1421">
          <cell r="B1421" t="str">
            <v>MW</v>
          </cell>
          <cell r="C1421">
            <v>44254</v>
          </cell>
          <cell r="D1421" t="str">
            <v>L</v>
          </cell>
          <cell r="V1421">
            <v>44254</v>
          </cell>
          <cell r="W1421" t="str">
            <v>A</v>
          </cell>
          <cell r="AT1421" t="str">
            <v>ACC</v>
          </cell>
        </row>
        <row r="1422">
          <cell r="B1422" t="str">
            <v>MW</v>
          </cell>
          <cell r="C1422">
            <v>44254</v>
          </cell>
          <cell r="D1422" t="str">
            <v>L</v>
          </cell>
          <cell r="V1422">
            <v>44254</v>
          </cell>
          <cell r="W1422" t="str">
            <v>A</v>
          </cell>
          <cell r="AT1422" t="str">
            <v>ACC</v>
          </cell>
        </row>
        <row r="1423">
          <cell r="B1423" t="str">
            <v>MW</v>
          </cell>
          <cell r="C1423">
            <v>44254</v>
          </cell>
          <cell r="D1423" t="str">
            <v>L</v>
          </cell>
          <cell r="V1423">
            <v>44254</v>
          </cell>
          <cell r="W1423" t="str">
            <v>R</v>
          </cell>
          <cell r="AT1423" t="str">
            <v>NR</v>
          </cell>
          <cell r="BB1423">
            <v>1</v>
          </cell>
        </row>
        <row r="1424">
          <cell r="B1424" t="str">
            <v>MW</v>
          </cell>
          <cell r="C1424">
            <v>44254</v>
          </cell>
          <cell r="D1424" t="str">
            <v>L</v>
          </cell>
          <cell r="V1424">
            <v>44254</v>
          </cell>
          <cell r="W1424" t="str">
            <v>A</v>
          </cell>
          <cell r="AT1424" t="str">
            <v>ACC</v>
          </cell>
        </row>
        <row r="1425">
          <cell r="B1425" t="str">
            <v>MW</v>
          </cell>
          <cell r="C1425">
            <v>44254</v>
          </cell>
          <cell r="D1425" t="str">
            <v>L</v>
          </cell>
          <cell r="V1425">
            <v>44254</v>
          </cell>
          <cell r="W1425" t="str">
            <v>A</v>
          </cell>
          <cell r="AT1425" t="str">
            <v>ACC</v>
          </cell>
        </row>
        <row r="1426">
          <cell r="B1426" t="str">
            <v>MW</v>
          </cell>
          <cell r="C1426">
            <v>44254</v>
          </cell>
          <cell r="D1426" t="str">
            <v>L</v>
          </cell>
          <cell r="V1426">
            <v>44254</v>
          </cell>
          <cell r="W1426" t="str">
            <v>A</v>
          </cell>
          <cell r="AT1426" t="str">
            <v>ACC</v>
          </cell>
        </row>
        <row r="1427">
          <cell r="B1427" t="str">
            <v>MW</v>
          </cell>
          <cell r="C1427">
            <v>44254</v>
          </cell>
          <cell r="D1427" t="str">
            <v>L</v>
          </cell>
          <cell r="V1427">
            <v>44254</v>
          </cell>
          <cell r="W1427" t="str">
            <v>A</v>
          </cell>
          <cell r="AT1427" t="str">
            <v>ACC</v>
          </cell>
        </row>
        <row r="1428">
          <cell r="B1428" t="str">
            <v>MW</v>
          </cell>
          <cell r="C1428">
            <v>44254</v>
          </cell>
          <cell r="D1428" t="str">
            <v>L</v>
          </cell>
          <cell r="V1428">
            <v>44254</v>
          </cell>
          <cell r="W1428" t="str">
            <v>A</v>
          </cell>
          <cell r="AT1428" t="str">
            <v>ACC</v>
          </cell>
        </row>
        <row r="1429">
          <cell r="B1429" t="str">
            <v>MW</v>
          </cell>
          <cell r="C1429">
            <v>44254</v>
          </cell>
          <cell r="D1429" t="str">
            <v>L</v>
          </cell>
          <cell r="V1429">
            <v>44254</v>
          </cell>
          <cell r="W1429" t="str">
            <v>A</v>
          </cell>
          <cell r="AT1429" t="str">
            <v>ACC</v>
          </cell>
        </row>
        <row r="1430">
          <cell r="B1430" t="str">
            <v>MW</v>
          </cell>
          <cell r="C1430">
            <v>44254</v>
          </cell>
          <cell r="D1430" t="str">
            <v>L</v>
          </cell>
          <cell r="V1430">
            <v>44254</v>
          </cell>
          <cell r="W1430" t="str">
            <v>A</v>
          </cell>
          <cell r="AT1430" t="str">
            <v>ACC</v>
          </cell>
        </row>
        <row r="1431">
          <cell r="B1431" t="str">
            <v>MW</v>
          </cell>
          <cell r="C1431">
            <v>44254</v>
          </cell>
          <cell r="D1431" t="str">
            <v>L</v>
          </cell>
          <cell r="V1431">
            <v>44254</v>
          </cell>
          <cell r="W1431" t="str">
            <v>A</v>
          </cell>
          <cell r="AT1431" t="str">
            <v>ACC</v>
          </cell>
        </row>
        <row r="1432">
          <cell r="B1432" t="str">
            <v>MW</v>
          </cell>
          <cell r="C1432">
            <v>44253</v>
          </cell>
          <cell r="D1432" t="str">
            <v>L</v>
          </cell>
          <cell r="V1432">
            <v>44254</v>
          </cell>
          <cell r="W1432" t="str">
            <v>A</v>
          </cell>
          <cell r="AT1432" t="str">
            <v>ACC</v>
          </cell>
        </row>
        <row r="1433">
          <cell r="B1433" t="str">
            <v>MW</v>
          </cell>
          <cell r="C1433">
            <v>44253</v>
          </cell>
          <cell r="D1433" t="str">
            <v>L</v>
          </cell>
          <cell r="V1433">
            <v>44253</v>
          </cell>
          <cell r="W1433" t="str">
            <v>A</v>
          </cell>
          <cell r="AT1433" t="str">
            <v>ACC</v>
          </cell>
        </row>
        <row r="1434">
          <cell r="B1434" t="str">
            <v>MW</v>
          </cell>
          <cell r="C1434">
            <v>44253</v>
          </cell>
          <cell r="D1434" t="str">
            <v>L</v>
          </cell>
          <cell r="V1434">
            <v>44253</v>
          </cell>
          <cell r="W1434" t="str">
            <v>A</v>
          </cell>
          <cell r="AT1434" t="str">
            <v>ACC</v>
          </cell>
        </row>
        <row r="1435">
          <cell r="B1435" t="str">
            <v>MW</v>
          </cell>
          <cell r="C1435">
            <v>44253</v>
          </cell>
          <cell r="D1435" t="str">
            <v>L</v>
          </cell>
          <cell r="V1435">
            <v>44253</v>
          </cell>
          <cell r="W1435" t="str">
            <v>A</v>
          </cell>
          <cell r="AT1435" t="str">
            <v>ACC</v>
          </cell>
        </row>
        <row r="1436">
          <cell r="B1436" t="str">
            <v>MW</v>
          </cell>
          <cell r="C1436">
            <v>44253</v>
          </cell>
          <cell r="D1436" t="str">
            <v>L</v>
          </cell>
          <cell r="V1436">
            <v>44253</v>
          </cell>
          <cell r="W1436" t="str">
            <v>A</v>
          </cell>
          <cell r="AT1436" t="str">
            <v>ACC</v>
          </cell>
        </row>
        <row r="1437">
          <cell r="B1437" t="str">
            <v>MW</v>
          </cell>
          <cell r="C1437">
            <v>44253</v>
          </cell>
          <cell r="D1437" t="str">
            <v>L</v>
          </cell>
          <cell r="V1437">
            <v>44253</v>
          </cell>
          <cell r="W1437" t="str">
            <v>A</v>
          </cell>
          <cell r="AT1437" t="str">
            <v>ACC</v>
          </cell>
        </row>
        <row r="1438">
          <cell r="B1438" t="str">
            <v>MW</v>
          </cell>
          <cell r="C1438">
            <v>44253</v>
          </cell>
          <cell r="D1438" t="str">
            <v>L</v>
          </cell>
          <cell r="V1438">
            <v>44253</v>
          </cell>
          <cell r="W1438" t="str">
            <v>R</v>
          </cell>
          <cell r="AT1438" t="str">
            <v>NR</v>
          </cell>
          <cell r="BA1438">
            <v>1</v>
          </cell>
          <cell r="BD1438">
            <v>1</v>
          </cell>
          <cell r="BF1438">
            <v>1</v>
          </cell>
        </row>
        <row r="1439">
          <cell r="D1439" t="str">
            <v>NS</v>
          </cell>
          <cell r="AT1439" t="str">
            <v>NS</v>
          </cell>
        </row>
        <row r="1440">
          <cell r="B1440" t="str">
            <v>MW</v>
          </cell>
          <cell r="C1440">
            <v>44253</v>
          </cell>
          <cell r="D1440" t="str">
            <v>L</v>
          </cell>
          <cell r="V1440">
            <v>44253</v>
          </cell>
          <cell r="W1440" t="str">
            <v>A</v>
          </cell>
          <cell r="AT1440" t="str">
            <v>ACC</v>
          </cell>
        </row>
        <row r="1441">
          <cell r="B1441" t="str">
            <v>MW</v>
          </cell>
          <cell r="C1441">
            <v>44253</v>
          </cell>
          <cell r="D1441" t="str">
            <v>L</v>
          </cell>
          <cell r="V1441">
            <v>44253</v>
          </cell>
          <cell r="W1441" t="str">
            <v>A</v>
          </cell>
          <cell r="AT1441" t="str">
            <v>ACC</v>
          </cell>
        </row>
        <row r="1442">
          <cell r="B1442" t="str">
            <v>MW</v>
          </cell>
          <cell r="C1442">
            <v>44253</v>
          </cell>
          <cell r="D1442" t="str">
            <v>L</v>
          </cell>
          <cell r="V1442">
            <v>44253</v>
          </cell>
          <cell r="W1442" t="str">
            <v>A</v>
          </cell>
          <cell r="AT1442" t="str">
            <v>ACC</v>
          </cell>
        </row>
        <row r="1443">
          <cell r="D1443" t="str">
            <v>NS</v>
          </cell>
          <cell r="AT1443" t="str">
            <v>NS</v>
          </cell>
        </row>
        <row r="1444">
          <cell r="D1444" t="str">
            <v>NS</v>
          </cell>
          <cell r="AT1444" t="str">
            <v>NS</v>
          </cell>
        </row>
        <row r="1445">
          <cell r="B1445" t="str">
            <v>MW</v>
          </cell>
          <cell r="C1445">
            <v>44253</v>
          </cell>
          <cell r="D1445" t="str">
            <v>L</v>
          </cell>
          <cell r="V1445">
            <v>44253</v>
          </cell>
          <cell r="W1445" t="str">
            <v>A</v>
          </cell>
          <cell r="AT1445" t="str">
            <v>ACC</v>
          </cell>
        </row>
        <row r="1446">
          <cell r="B1446" t="str">
            <v>MW</v>
          </cell>
          <cell r="C1446">
            <v>44252</v>
          </cell>
          <cell r="D1446" t="str">
            <v>L</v>
          </cell>
          <cell r="V1446">
            <v>44253</v>
          </cell>
          <cell r="W1446" t="str">
            <v>A</v>
          </cell>
          <cell r="AT1446" t="str">
            <v>ACC</v>
          </cell>
        </row>
        <row r="1447">
          <cell r="B1447" t="str">
            <v>MW</v>
          </cell>
          <cell r="C1447">
            <v>44252</v>
          </cell>
          <cell r="D1447" t="str">
            <v>L</v>
          </cell>
          <cell r="V1447">
            <v>44253</v>
          </cell>
          <cell r="W1447" t="str">
            <v>A</v>
          </cell>
          <cell r="AT1447" t="str">
            <v>ACC</v>
          </cell>
        </row>
        <row r="1448">
          <cell r="B1448" t="str">
            <v>MW</v>
          </cell>
          <cell r="C1448">
            <v>44252</v>
          </cell>
          <cell r="D1448" t="str">
            <v>L</v>
          </cell>
          <cell r="V1448">
            <v>44253</v>
          </cell>
          <cell r="W1448" t="str">
            <v>A</v>
          </cell>
          <cell r="AT1448" t="str">
            <v>ACC</v>
          </cell>
        </row>
        <row r="1449">
          <cell r="B1449" t="str">
            <v>MW</v>
          </cell>
          <cell r="C1449">
            <v>44252</v>
          </cell>
          <cell r="D1449" t="str">
            <v>L</v>
          </cell>
          <cell r="V1449">
            <v>44253</v>
          </cell>
          <cell r="W1449" t="str">
            <v>R</v>
          </cell>
          <cell r="AT1449" t="str">
            <v>NR</v>
          </cell>
          <cell r="BH1449">
            <v>1</v>
          </cell>
        </row>
        <row r="1450">
          <cell r="B1450" t="str">
            <v>MW</v>
          </cell>
          <cell r="C1450">
            <v>44251</v>
          </cell>
          <cell r="D1450" t="str">
            <v>L</v>
          </cell>
          <cell r="V1450">
            <v>44252</v>
          </cell>
          <cell r="W1450" t="str">
            <v>A</v>
          </cell>
          <cell r="AT1450" t="str">
            <v>ACC</v>
          </cell>
        </row>
        <row r="1451">
          <cell r="B1451" t="str">
            <v>MW</v>
          </cell>
          <cell r="C1451">
            <v>44251</v>
          </cell>
          <cell r="D1451" t="str">
            <v>L</v>
          </cell>
          <cell r="V1451">
            <v>44252</v>
          </cell>
          <cell r="W1451" t="str">
            <v>C</v>
          </cell>
          <cell r="AT1451" t="str">
            <v>NC</v>
          </cell>
          <cell r="AZ1451">
            <v>1</v>
          </cell>
        </row>
        <row r="1452">
          <cell r="B1452" t="str">
            <v>MW</v>
          </cell>
          <cell r="C1452">
            <v>44251</v>
          </cell>
          <cell r="D1452" t="str">
            <v>L</v>
          </cell>
          <cell r="V1452">
            <v>44252</v>
          </cell>
          <cell r="W1452" t="str">
            <v>A</v>
          </cell>
          <cell r="AT1452" t="str">
            <v>ACC</v>
          </cell>
        </row>
        <row r="1453">
          <cell r="B1453" t="str">
            <v>MW</v>
          </cell>
          <cell r="C1453">
            <v>44251</v>
          </cell>
          <cell r="D1453" t="str">
            <v>L</v>
          </cell>
          <cell r="V1453">
            <v>44252</v>
          </cell>
          <cell r="W1453" t="str">
            <v>R</v>
          </cell>
          <cell r="AT1453" t="str">
            <v>NR</v>
          </cell>
          <cell r="BA1453">
            <v>1</v>
          </cell>
          <cell r="BD1453">
            <v>1</v>
          </cell>
        </row>
        <row r="1454">
          <cell r="B1454" t="str">
            <v>MW</v>
          </cell>
          <cell r="C1454">
            <v>44251</v>
          </cell>
          <cell r="D1454" t="str">
            <v>L</v>
          </cell>
          <cell r="V1454">
            <v>44252</v>
          </cell>
          <cell r="W1454" t="str">
            <v>A</v>
          </cell>
          <cell r="AT1454" t="str">
            <v>ACC</v>
          </cell>
        </row>
        <row r="1455">
          <cell r="B1455" t="str">
            <v>MW</v>
          </cell>
          <cell r="C1455">
            <v>44251</v>
          </cell>
          <cell r="D1455" t="str">
            <v>L</v>
          </cell>
          <cell r="V1455">
            <v>44252</v>
          </cell>
          <cell r="W1455" t="str">
            <v>A</v>
          </cell>
          <cell r="AT1455" t="str">
            <v>ACC</v>
          </cell>
        </row>
        <row r="1456">
          <cell r="B1456" t="str">
            <v>MW</v>
          </cell>
          <cell r="C1456">
            <v>44251</v>
          </cell>
          <cell r="D1456" t="str">
            <v>L</v>
          </cell>
          <cell r="V1456">
            <v>44252</v>
          </cell>
          <cell r="W1456" t="str">
            <v>A</v>
          </cell>
          <cell r="AT1456" t="str">
            <v>ACC</v>
          </cell>
        </row>
        <row r="1457">
          <cell r="B1457" t="str">
            <v>MW</v>
          </cell>
          <cell r="C1457">
            <v>44251</v>
          </cell>
          <cell r="D1457" t="str">
            <v>L</v>
          </cell>
          <cell r="V1457">
            <v>44252</v>
          </cell>
          <cell r="W1457" t="str">
            <v>A</v>
          </cell>
          <cell r="AT1457" t="str">
            <v>ACC</v>
          </cell>
        </row>
        <row r="1458">
          <cell r="B1458" t="str">
            <v>MW</v>
          </cell>
          <cell r="C1458">
            <v>44251</v>
          </cell>
          <cell r="D1458" t="str">
            <v>L</v>
          </cell>
          <cell r="V1458">
            <v>44252</v>
          </cell>
          <cell r="W1458" t="str">
            <v>A</v>
          </cell>
          <cell r="AT1458" t="str">
            <v>ACC</v>
          </cell>
        </row>
        <row r="1459">
          <cell r="B1459" t="str">
            <v>MW</v>
          </cell>
          <cell r="C1459">
            <v>44251</v>
          </cell>
          <cell r="D1459" t="str">
            <v>L</v>
          </cell>
          <cell r="V1459">
            <v>44252</v>
          </cell>
          <cell r="W1459" t="str">
            <v>A</v>
          </cell>
          <cell r="AT1459" t="str">
            <v>ACC</v>
          </cell>
        </row>
        <row r="1460">
          <cell r="B1460" t="str">
            <v>MW</v>
          </cell>
          <cell r="C1460">
            <v>44251</v>
          </cell>
          <cell r="D1460" t="str">
            <v>L</v>
          </cell>
          <cell r="V1460">
            <v>44252</v>
          </cell>
          <cell r="W1460" t="str">
            <v>A</v>
          </cell>
          <cell r="AT1460" t="str">
            <v>ACC</v>
          </cell>
        </row>
        <row r="1461">
          <cell r="B1461" t="str">
            <v>MW</v>
          </cell>
          <cell r="C1461">
            <v>44251</v>
          </cell>
          <cell r="D1461" t="str">
            <v>L</v>
          </cell>
          <cell r="V1461">
            <v>44252</v>
          </cell>
          <cell r="W1461" t="str">
            <v>A</v>
          </cell>
          <cell r="AT1461" t="str">
            <v>ACC</v>
          </cell>
        </row>
        <row r="1462">
          <cell r="B1462" t="str">
            <v>MW</v>
          </cell>
          <cell r="C1462">
            <v>44251</v>
          </cell>
          <cell r="D1462" t="str">
            <v>L</v>
          </cell>
          <cell r="V1462">
            <v>44252</v>
          </cell>
          <cell r="W1462" t="str">
            <v>A</v>
          </cell>
          <cell r="AT1462" t="str">
            <v>ACC</v>
          </cell>
        </row>
        <row r="1463">
          <cell r="B1463" t="str">
            <v>MW</v>
          </cell>
          <cell r="C1463">
            <v>44251</v>
          </cell>
          <cell r="D1463" t="str">
            <v>L</v>
          </cell>
          <cell r="V1463">
            <v>44252</v>
          </cell>
          <cell r="W1463" t="str">
            <v>A</v>
          </cell>
          <cell r="AT1463" t="str">
            <v>ACC</v>
          </cell>
        </row>
        <row r="1464">
          <cell r="B1464" t="str">
            <v>MW</v>
          </cell>
          <cell r="C1464">
            <v>44251</v>
          </cell>
          <cell r="D1464" t="str">
            <v>L</v>
          </cell>
          <cell r="V1464">
            <v>44252</v>
          </cell>
          <cell r="W1464" t="str">
            <v>A</v>
          </cell>
          <cell r="AT1464" t="str">
            <v>ACC</v>
          </cell>
        </row>
        <row r="1465">
          <cell r="B1465" t="str">
            <v>MW</v>
          </cell>
          <cell r="C1465">
            <v>44251</v>
          </cell>
          <cell r="D1465" t="str">
            <v>L</v>
          </cell>
          <cell r="V1465">
            <v>44252</v>
          </cell>
          <cell r="W1465" t="str">
            <v>A</v>
          </cell>
          <cell r="AT1465" t="str">
            <v>ACC</v>
          </cell>
        </row>
        <row r="1466">
          <cell r="B1466" t="str">
            <v>MW</v>
          </cell>
          <cell r="C1466">
            <v>44251</v>
          </cell>
          <cell r="D1466" t="str">
            <v>L</v>
          </cell>
          <cell r="V1466">
            <v>44252</v>
          </cell>
          <cell r="W1466" t="str">
            <v>A</v>
          </cell>
          <cell r="AT1466" t="str">
            <v>ACC</v>
          </cell>
        </row>
        <row r="1467">
          <cell r="B1467" t="str">
            <v>MW</v>
          </cell>
          <cell r="C1467">
            <v>44251</v>
          </cell>
          <cell r="D1467" t="str">
            <v>L</v>
          </cell>
          <cell r="V1467">
            <v>44252</v>
          </cell>
          <cell r="W1467" t="str">
            <v>A</v>
          </cell>
          <cell r="AT1467" t="str">
            <v>ACC</v>
          </cell>
        </row>
        <row r="1468">
          <cell r="B1468" t="str">
            <v>MW</v>
          </cell>
          <cell r="C1468">
            <v>44250</v>
          </cell>
          <cell r="D1468" t="str">
            <v>L</v>
          </cell>
          <cell r="V1468">
            <v>44252</v>
          </cell>
          <cell r="W1468" t="str">
            <v>A</v>
          </cell>
          <cell r="AT1468" t="str">
            <v>ACC</v>
          </cell>
        </row>
        <row r="1469">
          <cell r="B1469" t="str">
            <v>MW</v>
          </cell>
          <cell r="C1469">
            <v>44250</v>
          </cell>
          <cell r="D1469" t="str">
            <v>L</v>
          </cell>
          <cell r="V1469">
            <v>44252</v>
          </cell>
          <cell r="W1469" t="str">
            <v>A</v>
          </cell>
          <cell r="AT1469" t="str">
            <v>ACC</v>
          </cell>
        </row>
        <row r="1470">
          <cell r="B1470" t="str">
            <v>MW</v>
          </cell>
          <cell r="C1470">
            <v>44250</v>
          </cell>
          <cell r="D1470" t="str">
            <v>L</v>
          </cell>
          <cell r="V1470">
            <v>44250</v>
          </cell>
          <cell r="W1470" t="str">
            <v>A</v>
          </cell>
          <cell r="AT1470" t="str">
            <v>ACC</v>
          </cell>
        </row>
        <row r="1471">
          <cell r="B1471" t="str">
            <v>MW</v>
          </cell>
          <cell r="C1471">
            <v>44250</v>
          </cell>
          <cell r="D1471" t="str">
            <v>L</v>
          </cell>
          <cell r="V1471">
            <v>44250</v>
          </cell>
          <cell r="W1471" t="str">
            <v>A</v>
          </cell>
          <cell r="AT1471" t="str">
            <v>ACC</v>
          </cell>
        </row>
        <row r="1472">
          <cell r="B1472" t="str">
            <v>MW</v>
          </cell>
          <cell r="C1472">
            <v>44250</v>
          </cell>
          <cell r="D1472" t="str">
            <v>L</v>
          </cell>
          <cell r="V1472">
            <v>44250</v>
          </cell>
          <cell r="W1472" t="str">
            <v>A</v>
          </cell>
          <cell r="AT1472" t="str">
            <v>ACC</v>
          </cell>
        </row>
        <row r="1473">
          <cell r="B1473" t="str">
            <v>MW</v>
          </cell>
          <cell r="C1473">
            <v>44250</v>
          </cell>
          <cell r="D1473" t="str">
            <v>L</v>
          </cell>
          <cell r="V1473">
            <v>44250</v>
          </cell>
          <cell r="W1473" t="str">
            <v>A</v>
          </cell>
          <cell r="AT1473" t="str">
            <v>ACC</v>
          </cell>
        </row>
        <row r="1474">
          <cell r="B1474" t="str">
            <v>MW</v>
          </cell>
          <cell r="C1474">
            <v>44250</v>
          </cell>
          <cell r="D1474" t="str">
            <v>L</v>
          </cell>
          <cell r="V1474">
            <v>44250</v>
          </cell>
          <cell r="W1474" t="str">
            <v>A</v>
          </cell>
          <cell r="AT1474" t="str">
            <v>ACC</v>
          </cell>
        </row>
        <row r="1475">
          <cell r="B1475" t="str">
            <v>MW</v>
          </cell>
          <cell r="C1475">
            <v>44250</v>
          </cell>
          <cell r="D1475" t="str">
            <v>L</v>
          </cell>
          <cell r="V1475">
            <v>44250</v>
          </cell>
          <cell r="W1475" t="str">
            <v>A</v>
          </cell>
          <cell r="AT1475" t="str">
            <v>ACC</v>
          </cell>
        </row>
        <row r="1476">
          <cell r="B1476" t="str">
            <v>MW</v>
          </cell>
          <cell r="C1476">
            <v>44250</v>
          </cell>
          <cell r="D1476" t="str">
            <v>L</v>
          </cell>
          <cell r="V1476">
            <v>44250</v>
          </cell>
          <cell r="W1476" t="str">
            <v>A</v>
          </cell>
          <cell r="AT1476" t="str">
            <v>ACC</v>
          </cell>
        </row>
        <row r="1477">
          <cell r="B1477" t="str">
            <v>MW</v>
          </cell>
          <cell r="C1477">
            <v>44250</v>
          </cell>
          <cell r="D1477" t="str">
            <v>L</v>
          </cell>
          <cell r="V1477">
            <v>44250</v>
          </cell>
          <cell r="W1477" t="str">
            <v>A</v>
          </cell>
          <cell r="AT1477" t="str">
            <v>ACC</v>
          </cell>
        </row>
        <row r="1478">
          <cell r="B1478" t="str">
            <v>MW</v>
          </cell>
          <cell r="C1478">
            <v>44250</v>
          </cell>
          <cell r="D1478" t="str">
            <v>L</v>
          </cell>
          <cell r="V1478">
            <v>44250</v>
          </cell>
          <cell r="W1478" t="str">
            <v>A</v>
          </cell>
          <cell r="AT1478" t="str">
            <v>ACC</v>
          </cell>
        </row>
        <row r="1479">
          <cell r="B1479" t="str">
            <v>MW</v>
          </cell>
          <cell r="C1479">
            <v>44250</v>
          </cell>
          <cell r="D1479" t="str">
            <v>L</v>
          </cell>
          <cell r="V1479">
            <v>44250</v>
          </cell>
          <cell r="W1479" t="str">
            <v>A</v>
          </cell>
          <cell r="AT1479" t="str">
            <v>ACC</v>
          </cell>
        </row>
        <row r="1480">
          <cell r="B1480" t="str">
            <v>MW</v>
          </cell>
          <cell r="C1480">
            <v>44250</v>
          </cell>
          <cell r="D1480" t="str">
            <v>L</v>
          </cell>
          <cell r="V1480">
            <v>44250</v>
          </cell>
          <cell r="W1480" t="str">
            <v>R</v>
          </cell>
          <cell r="AT1480" t="str">
            <v>NR</v>
          </cell>
          <cell r="BH1480">
            <v>1</v>
          </cell>
        </row>
        <row r="1481">
          <cell r="B1481" t="str">
            <v>MW</v>
          </cell>
          <cell r="C1481">
            <v>44249</v>
          </cell>
          <cell r="D1481" t="str">
            <v>L</v>
          </cell>
          <cell r="V1481">
            <v>44250</v>
          </cell>
          <cell r="W1481" t="str">
            <v>A</v>
          </cell>
          <cell r="AT1481" t="str">
            <v>ACC</v>
          </cell>
        </row>
        <row r="1482">
          <cell r="B1482" t="str">
            <v>MW</v>
          </cell>
          <cell r="C1482">
            <v>44249</v>
          </cell>
          <cell r="D1482" t="str">
            <v>L</v>
          </cell>
          <cell r="V1482">
            <v>44250</v>
          </cell>
          <cell r="W1482" t="str">
            <v>A</v>
          </cell>
          <cell r="AT1482" t="str">
            <v>ACC</v>
          </cell>
        </row>
        <row r="1483">
          <cell r="B1483" t="str">
            <v>MW</v>
          </cell>
          <cell r="C1483">
            <v>44249</v>
          </cell>
          <cell r="D1483" t="str">
            <v>L</v>
          </cell>
          <cell r="V1483">
            <v>44250</v>
          </cell>
          <cell r="W1483" t="str">
            <v>A</v>
          </cell>
          <cell r="AT1483" t="str">
            <v>ACC</v>
          </cell>
        </row>
        <row r="1484">
          <cell r="B1484" t="str">
            <v>MW</v>
          </cell>
          <cell r="C1484">
            <v>44249</v>
          </cell>
          <cell r="D1484" t="str">
            <v>L</v>
          </cell>
          <cell r="V1484">
            <v>44250</v>
          </cell>
          <cell r="W1484" t="str">
            <v>A</v>
          </cell>
          <cell r="AT1484" t="str">
            <v>ACC</v>
          </cell>
        </row>
        <row r="1485">
          <cell r="B1485" t="str">
            <v>MW</v>
          </cell>
          <cell r="C1485">
            <v>44249</v>
          </cell>
          <cell r="D1485" t="str">
            <v>L</v>
          </cell>
          <cell r="V1485">
            <v>44250</v>
          </cell>
          <cell r="W1485" t="str">
            <v>A</v>
          </cell>
          <cell r="AT1485" t="str">
            <v>ACC</v>
          </cell>
        </row>
        <row r="1486">
          <cell r="B1486" t="str">
            <v>MW</v>
          </cell>
          <cell r="C1486">
            <v>44249</v>
          </cell>
          <cell r="D1486" t="str">
            <v>L</v>
          </cell>
          <cell r="V1486">
            <v>44250</v>
          </cell>
          <cell r="W1486" t="str">
            <v>A</v>
          </cell>
          <cell r="AT1486" t="str">
            <v>ACC</v>
          </cell>
        </row>
        <row r="1487">
          <cell r="B1487" t="str">
            <v>MW</v>
          </cell>
          <cell r="C1487">
            <v>44249</v>
          </cell>
          <cell r="D1487" t="str">
            <v>L</v>
          </cell>
          <cell r="V1487">
            <v>44250</v>
          </cell>
          <cell r="W1487" t="str">
            <v>A</v>
          </cell>
          <cell r="AT1487" t="str">
            <v>ACC</v>
          </cell>
        </row>
        <row r="1488">
          <cell r="B1488" t="str">
            <v>MW</v>
          </cell>
          <cell r="C1488">
            <v>44249</v>
          </cell>
          <cell r="D1488" t="str">
            <v>L</v>
          </cell>
          <cell r="V1488">
            <v>44250</v>
          </cell>
          <cell r="W1488" t="str">
            <v>A</v>
          </cell>
          <cell r="AT1488" t="str">
            <v>ACC</v>
          </cell>
        </row>
        <row r="1489">
          <cell r="B1489" t="str">
            <v>MW</v>
          </cell>
          <cell r="C1489">
            <v>44249</v>
          </cell>
          <cell r="D1489" t="str">
            <v>L</v>
          </cell>
          <cell r="V1489">
            <v>44250</v>
          </cell>
          <cell r="W1489" t="str">
            <v>A</v>
          </cell>
          <cell r="AT1489" t="str">
            <v>ACC</v>
          </cell>
        </row>
        <row r="1490">
          <cell r="B1490" t="str">
            <v>MW</v>
          </cell>
          <cell r="C1490">
            <v>44249</v>
          </cell>
          <cell r="D1490" t="str">
            <v>L</v>
          </cell>
          <cell r="V1490">
            <v>44250</v>
          </cell>
          <cell r="W1490" t="str">
            <v>A</v>
          </cell>
          <cell r="AT1490" t="str">
            <v>ACC</v>
          </cell>
        </row>
        <row r="1491">
          <cell r="B1491" t="str">
            <v>MW</v>
          </cell>
          <cell r="C1491">
            <v>44249</v>
          </cell>
          <cell r="D1491" t="str">
            <v>L</v>
          </cell>
          <cell r="V1491">
            <v>44250</v>
          </cell>
          <cell r="W1491" t="str">
            <v>R</v>
          </cell>
          <cell r="AT1491" t="str">
            <v>NR</v>
          </cell>
          <cell r="BA1491">
            <v>1</v>
          </cell>
        </row>
        <row r="1492">
          <cell r="B1492" t="str">
            <v>MW</v>
          </cell>
          <cell r="C1492">
            <v>44249</v>
          </cell>
          <cell r="D1492" t="str">
            <v>L</v>
          </cell>
          <cell r="V1492">
            <v>44250</v>
          </cell>
          <cell r="W1492" t="str">
            <v>A</v>
          </cell>
          <cell r="AT1492" t="str">
            <v>ACC</v>
          </cell>
        </row>
        <row r="1493">
          <cell r="B1493" t="str">
            <v>MW</v>
          </cell>
          <cell r="C1493">
            <v>44249</v>
          </cell>
          <cell r="D1493" t="str">
            <v>L</v>
          </cell>
          <cell r="V1493">
            <v>44250</v>
          </cell>
          <cell r="W1493" t="str">
            <v>A</v>
          </cell>
          <cell r="AT1493" t="str">
            <v>ACC</v>
          </cell>
        </row>
        <row r="1494">
          <cell r="B1494" t="str">
            <v>MW</v>
          </cell>
          <cell r="C1494">
            <v>44249</v>
          </cell>
          <cell r="D1494" t="str">
            <v>L</v>
          </cell>
          <cell r="V1494">
            <v>44250</v>
          </cell>
          <cell r="W1494" t="str">
            <v>A</v>
          </cell>
          <cell r="AT1494" t="str">
            <v>ACC</v>
          </cell>
        </row>
        <row r="1495">
          <cell r="B1495" t="str">
            <v>MW</v>
          </cell>
          <cell r="C1495">
            <v>44249</v>
          </cell>
          <cell r="D1495" t="str">
            <v>L</v>
          </cell>
          <cell r="V1495">
            <v>44250</v>
          </cell>
          <cell r="W1495" t="str">
            <v>A</v>
          </cell>
          <cell r="AT1495" t="str">
            <v>ACC</v>
          </cell>
        </row>
        <row r="1496">
          <cell r="B1496" t="str">
            <v>MW</v>
          </cell>
          <cell r="C1496">
            <v>44249</v>
          </cell>
          <cell r="D1496" t="str">
            <v>L</v>
          </cell>
          <cell r="V1496">
            <v>44250</v>
          </cell>
          <cell r="W1496" t="str">
            <v>A</v>
          </cell>
          <cell r="AT1496" t="str">
            <v>ACC</v>
          </cell>
        </row>
        <row r="1497">
          <cell r="B1497" t="str">
            <v>MW</v>
          </cell>
          <cell r="C1497">
            <v>44249</v>
          </cell>
          <cell r="D1497" t="str">
            <v>L</v>
          </cell>
          <cell r="V1497">
            <v>44250</v>
          </cell>
          <cell r="W1497" t="str">
            <v>A</v>
          </cell>
          <cell r="AT1497" t="str">
            <v>ACC</v>
          </cell>
        </row>
        <row r="1498">
          <cell r="B1498" t="str">
            <v>MW</v>
          </cell>
          <cell r="C1498">
            <v>44249</v>
          </cell>
          <cell r="D1498" t="str">
            <v>L</v>
          </cell>
          <cell r="V1498">
            <v>44250</v>
          </cell>
          <cell r="W1498" t="str">
            <v>A</v>
          </cell>
          <cell r="AT1498" t="str">
            <v>ACC</v>
          </cell>
        </row>
        <row r="1499">
          <cell r="B1499" t="str">
            <v>MW</v>
          </cell>
          <cell r="C1499">
            <v>44249</v>
          </cell>
          <cell r="D1499" t="str">
            <v>L</v>
          </cell>
          <cell r="V1499">
            <v>44250</v>
          </cell>
          <cell r="W1499" t="str">
            <v>A</v>
          </cell>
          <cell r="AT1499" t="str">
            <v>ACC</v>
          </cell>
        </row>
        <row r="1500">
          <cell r="B1500" t="str">
            <v>MW</v>
          </cell>
          <cell r="C1500">
            <v>44249</v>
          </cell>
          <cell r="D1500" t="str">
            <v>L</v>
          </cell>
          <cell r="V1500">
            <v>44250</v>
          </cell>
          <cell r="W1500" t="str">
            <v>A</v>
          </cell>
          <cell r="AT1500" t="str">
            <v>ACC</v>
          </cell>
        </row>
        <row r="1501">
          <cell r="D1501" t="str">
            <v>NS</v>
          </cell>
          <cell r="AT1501" t="str">
            <v>NS</v>
          </cell>
        </row>
        <row r="1502">
          <cell r="B1502" t="str">
            <v>MW</v>
          </cell>
          <cell r="C1502">
            <v>44249</v>
          </cell>
          <cell r="D1502" t="str">
            <v>L</v>
          </cell>
          <cell r="V1502">
            <v>44249</v>
          </cell>
          <cell r="W1502" t="str">
            <v>A</v>
          </cell>
          <cell r="AT1502" t="str">
            <v>ACC</v>
          </cell>
        </row>
        <row r="1503">
          <cell r="B1503" t="str">
            <v>MW</v>
          </cell>
          <cell r="C1503">
            <v>44249</v>
          </cell>
          <cell r="D1503" t="str">
            <v>L</v>
          </cell>
          <cell r="V1503">
            <v>44249</v>
          </cell>
          <cell r="W1503" t="str">
            <v>A</v>
          </cell>
          <cell r="AT1503" t="str">
            <v>ACC</v>
          </cell>
        </row>
        <row r="1504">
          <cell r="B1504" t="str">
            <v>MW</v>
          </cell>
          <cell r="C1504">
            <v>44248</v>
          </cell>
          <cell r="D1504" t="str">
            <v>L</v>
          </cell>
          <cell r="V1504">
            <v>44249</v>
          </cell>
          <cell r="W1504" t="str">
            <v>R</v>
          </cell>
          <cell r="AT1504" t="str">
            <v>NR</v>
          </cell>
          <cell r="BD1504">
            <v>1</v>
          </cell>
        </row>
        <row r="1505">
          <cell r="B1505" t="str">
            <v>MW</v>
          </cell>
          <cell r="C1505">
            <v>44248</v>
          </cell>
          <cell r="D1505" t="str">
            <v>L</v>
          </cell>
          <cell r="V1505">
            <v>44249</v>
          </cell>
          <cell r="W1505" t="str">
            <v>R</v>
          </cell>
          <cell r="AT1505" t="str">
            <v>NR</v>
          </cell>
          <cell r="BA1505">
            <v>1</v>
          </cell>
          <cell r="BD1505">
            <v>1</v>
          </cell>
        </row>
        <row r="1506">
          <cell r="B1506" t="str">
            <v>MW</v>
          </cell>
          <cell r="C1506">
            <v>44248</v>
          </cell>
          <cell r="D1506" t="str">
            <v>L</v>
          </cell>
          <cell r="V1506">
            <v>44249</v>
          </cell>
          <cell r="W1506" t="str">
            <v>A</v>
          </cell>
          <cell r="AT1506" t="str">
            <v>ACC</v>
          </cell>
        </row>
        <row r="1507">
          <cell r="B1507" t="str">
            <v>MW</v>
          </cell>
          <cell r="C1507">
            <v>44248</v>
          </cell>
          <cell r="D1507" t="str">
            <v>L</v>
          </cell>
          <cell r="V1507">
            <v>44249</v>
          </cell>
          <cell r="W1507" t="str">
            <v>R</v>
          </cell>
          <cell r="AT1507" t="str">
            <v>NR</v>
          </cell>
          <cell r="BA1507">
            <v>1</v>
          </cell>
          <cell r="BD1507">
            <v>1</v>
          </cell>
        </row>
        <row r="1508">
          <cell r="B1508" t="str">
            <v>MW</v>
          </cell>
          <cell r="C1508">
            <v>44248</v>
          </cell>
          <cell r="D1508" t="str">
            <v>L</v>
          </cell>
          <cell r="V1508">
            <v>44249</v>
          </cell>
          <cell r="W1508" t="str">
            <v>A</v>
          </cell>
          <cell r="AT1508" t="str">
            <v>ACC</v>
          </cell>
        </row>
        <row r="1509">
          <cell r="B1509" t="str">
            <v>MW</v>
          </cell>
          <cell r="C1509">
            <v>44248</v>
          </cell>
          <cell r="D1509" t="str">
            <v>L</v>
          </cell>
          <cell r="V1509">
            <v>44249</v>
          </cell>
          <cell r="W1509" t="str">
            <v>A</v>
          </cell>
          <cell r="AT1509" t="str">
            <v>ACC</v>
          </cell>
        </row>
        <row r="1510">
          <cell r="B1510" t="str">
            <v>MW</v>
          </cell>
          <cell r="C1510">
            <v>44248</v>
          </cell>
          <cell r="D1510" t="str">
            <v>L</v>
          </cell>
          <cell r="V1510">
            <v>44249</v>
          </cell>
          <cell r="W1510" t="str">
            <v>A</v>
          </cell>
          <cell r="AT1510" t="str">
            <v>ACC</v>
          </cell>
        </row>
        <row r="1511">
          <cell r="B1511" t="str">
            <v>MW</v>
          </cell>
          <cell r="C1511">
            <v>44248</v>
          </cell>
          <cell r="D1511" t="str">
            <v>L</v>
          </cell>
          <cell r="V1511">
            <v>44249</v>
          </cell>
          <cell r="W1511" t="str">
            <v>A</v>
          </cell>
          <cell r="AT1511" t="str">
            <v>ACC</v>
          </cell>
        </row>
        <row r="1512">
          <cell r="B1512" t="str">
            <v>MW</v>
          </cell>
          <cell r="C1512">
            <v>44248</v>
          </cell>
          <cell r="D1512" t="str">
            <v>L</v>
          </cell>
          <cell r="V1512">
            <v>44249</v>
          </cell>
          <cell r="W1512" t="str">
            <v>A</v>
          </cell>
          <cell r="AT1512" t="str">
            <v>ACC</v>
          </cell>
        </row>
        <row r="1513">
          <cell r="B1513" t="str">
            <v>MW</v>
          </cell>
          <cell r="C1513">
            <v>44248</v>
          </cell>
          <cell r="D1513" t="str">
            <v>L</v>
          </cell>
          <cell r="V1513">
            <v>44249</v>
          </cell>
          <cell r="W1513" t="str">
            <v>A</v>
          </cell>
          <cell r="AT1513" t="str">
            <v>ACC</v>
          </cell>
        </row>
        <row r="1514">
          <cell r="B1514" t="str">
            <v>MW</v>
          </cell>
          <cell r="C1514">
            <v>44248</v>
          </cell>
          <cell r="D1514" t="str">
            <v>L</v>
          </cell>
          <cell r="V1514">
            <v>44249</v>
          </cell>
          <cell r="W1514" t="str">
            <v>RX</v>
          </cell>
          <cell r="AA1514">
            <v>44253</v>
          </cell>
          <cell r="AB1514" t="str">
            <v>A</v>
          </cell>
          <cell r="AT1514" t="str">
            <v>ACC</v>
          </cell>
        </row>
        <row r="1515">
          <cell r="B1515" t="str">
            <v>MW</v>
          </cell>
          <cell r="C1515">
            <v>44248</v>
          </cell>
          <cell r="D1515" t="str">
            <v>L</v>
          </cell>
          <cell r="V1515">
            <v>44249</v>
          </cell>
          <cell r="W1515" t="str">
            <v>R</v>
          </cell>
          <cell r="AT1515" t="str">
            <v>NR</v>
          </cell>
          <cell r="BD1515">
            <v>1</v>
          </cell>
        </row>
        <row r="1516">
          <cell r="B1516" t="str">
            <v>MW</v>
          </cell>
          <cell r="C1516">
            <v>44248</v>
          </cell>
          <cell r="D1516" t="str">
            <v>L</v>
          </cell>
          <cell r="V1516">
            <v>44249</v>
          </cell>
          <cell r="W1516" t="str">
            <v>A</v>
          </cell>
          <cell r="AT1516" t="str">
            <v>ACC</v>
          </cell>
        </row>
        <row r="1517">
          <cell r="B1517" t="str">
            <v>MW</v>
          </cell>
          <cell r="C1517">
            <v>44248</v>
          </cell>
          <cell r="D1517" t="str">
            <v>L</v>
          </cell>
          <cell r="V1517">
            <v>44249</v>
          </cell>
          <cell r="W1517" t="str">
            <v>R</v>
          </cell>
          <cell r="AT1517" t="str">
            <v>NR</v>
          </cell>
          <cell r="BD1517">
            <v>1</v>
          </cell>
        </row>
        <row r="1518">
          <cell r="B1518" t="str">
            <v>MW</v>
          </cell>
          <cell r="C1518">
            <v>44248</v>
          </cell>
          <cell r="D1518" t="str">
            <v>L</v>
          </cell>
          <cell r="V1518">
            <v>44249</v>
          </cell>
          <cell r="W1518" t="str">
            <v>A</v>
          </cell>
          <cell r="AT1518" t="str">
            <v>ACC</v>
          </cell>
          <cell r="BG1518">
            <v>1</v>
          </cell>
        </row>
        <row r="1519">
          <cell r="B1519" t="str">
            <v>MW</v>
          </cell>
          <cell r="C1519">
            <v>44248</v>
          </cell>
          <cell r="D1519" t="str">
            <v>L</v>
          </cell>
          <cell r="V1519">
            <v>44249</v>
          </cell>
          <cell r="W1519" t="str">
            <v>A</v>
          </cell>
          <cell r="AT1519" t="str">
            <v>ACC</v>
          </cell>
        </row>
        <row r="1520">
          <cell r="B1520" t="str">
            <v>MW</v>
          </cell>
          <cell r="C1520">
            <v>44248</v>
          </cell>
          <cell r="D1520" t="str">
            <v>L</v>
          </cell>
          <cell r="V1520">
            <v>44249</v>
          </cell>
          <cell r="W1520" t="str">
            <v>A</v>
          </cell>
          <cell r="AT1520" t="str">
            <v>ACC</v>
          </cell>
        </row>
        <row r="1521">
          <cell r="B1521" t="str">
            <v>MW</v>
          </cell>
          <cell r="C1521">
            <v>44248</v>
          </cell>
          <cell r="D1521" t="str">
            <v>L</v>
          </cell>
          <cell r="V1521">
            <v>44249</v>
          </cell>
          <cell r="W1521" t="str">
            <v>R</v>
          </cell>
          <cell r="AT1521" t="str">
            <v>NR</v>
          </cell>
          <cell r="BA1521">
            <v>1</v>
          </cell>
          <cell r="BD1521">
            <v>1</v>
          </cell>
        </row>
        <row r="1522">
          <cell r="B1522" t="str">
            <v>MW</v>
          </cell>
          <cell r="C1522">
            <v>44247</v>
          </cell>
          <cell r="D1522" t="str">
            <v>L</v>
          </cell>
          <cell r="V1522">
            <v>44247</v>
          </cell>
          <cell r="W1522" t="str">
            <v>A</v>
          </cell>
          <cell r="AT1522" t="str">
            <v>ACC</v>
          </cell>
        </row>
        <row r="1523">
          <cell r="B1523" t="str">
            <v>MW</v>
          </cell>
          <cell r="C1523">
            <v>44247</v>
          </cell>
          <cell r="D1523" t="str">
            <v>L</v>
          </cell>
          <cell r="V1523">
            <v>44247</v>
          </cell>
          <cell r="W1523" t="str">
            <v>A</v>
          </cell>
          <cell r="AT1523" t="str">
            <v>ACC</v>
          </cell>
        </row>
        <row r="1524">
          <cell r="B1524" t="str">
            <v>MW</v>
          </cell>
          <cell r="C1524">
            <v>44247</v>
          </cell>
          <cell r="D1524" t="str">
            <v>L</v>
          </cell>
          <cell r="V1524">
            <v>44247</v>
          </cell>
          <cell r="W1524" t="str">
            <v>A</v>
          </cell>
          <cell r="AT1524" t="str">
            <v>ACC</v>
          </cell>
        </row>
        <row r="1525">
          <cell r="B1525" t="str">
            <v>MW</v>
          </cell>
          <cell r="C1525">
            <v>44247</v>
          </cell>
          <cell r="D1525" t="str">
            <v>L</v>
          </cell>
          <cell r="V1525">
            <v>44247</v>
          </cell>
          <cell r="W1525" t="str">
            <v>A</v>
          </cell>
          <cell r="AT1525" t="str">
            <v>ACC</v>
          </cell>
        </row>
        <row r="1526">
          <cell r="B1526" t="str">
            <v>MW</v>
          </cell>
          <cell r="C1526">
            <v>44247</v>
          </cell>
          <cell r="D1526" t="str">
            <v>L</v>
          </cell>
          <cell r="V1526">
            <v>44247</v>
          </cell>
          <cell r="W1526" t="str">
            <v>A</v>
          </cell>
          <cell r="AT1526" t="str">
            <v>ACC</v>
          </cell>
        </row>
        <row r="1527">
          <cell r="B1527" t="str">
            <v>MW</v>
          </cell>
          <cell r="C1527">
            <v>44247</v>
          </cell>
          <cell r="D1527" t="str">
            <v>L</v>
          </cell>
          <cell r="V1527">
            <v>44247</v>
          </cell>
          <cell r="W1527" t="str">
            <v>A</v>
          </cell>
          <cell r="AT1527" t="str">
            <v>ACC</v>
          </cell>
        </row>
        <row r="1528">
          <cell r="B1528" t="str">
            <v>MW</v>
          </cell>
          <cell r="C1528">
            <v>44247</v>
          </cell>
          <cell r="D1528" t="str">
            <v>L</v>
          </cell>
          <cell r="V1528">
            <v>44247</v>
          </cell>
          <cell r="W1528" t="str">
            <v>A</v>
          </cell>
          <cell r="AT1528" t="str">
            <v>ACC</v>
          </cell>
        </row>
        <row r="1529">
          <cell r="B1529" t="str">
            <v>MW</v>
          </cell>
          <cell r="C1529">
            <v>44247</v>
          </cell>
          <cell r="D1529" t="str">
            <v>L</v>
          </cell>
          <cell r="V1529">
            <v>44247</v>
          </cell>
          <cell r="W1529" t="str">
            <v>A</v>
          </cell>
          <cell r="AT1529" t="str">
            <v>ACC</v>
          </cell>
        </row>
        <row r="1530">
          <cell r="B1530" t="str">
            <v>MW</v>
          </cell>
          <cell r="C1530">
            <v>44247</v>
          </cell>
          <cell r="D1530" t="str">
            <v>L</v>
          </cell>
          <cell r="V1530">
            <v>44247</v>
          </cell>
          <cell r="W1530" t="str">
            <v>R</v>
          </cell>
          <cell r="AT1530" t="str">
            <v>NR</v>
          </cell>
          <cell r="BC1530">
            <v>1</v>
          </cell>
          <cell r="BG1530">
            <v>1</v>
          </cell>
        </row>
        <row r="1531">
          <cell r="B1531" t="str">
            <v>MW</v>
          </cell>
          <cell r="C1531">
            <v>44247</v>
          </cell>
          <cell r="D1531" t="str">
            <v>L</v>
          </cell>
          <cell r="V1531">
            <v>44247</v>
          </cell>
          <cell r="W1531" t="str">
            <v>R</v>
          </cell>
          <cell r="AT1531" t="str">
            <v>NR</v>
          </cell>
          <cell r="BE1531">
            <v>1</v>
          </cell>
        </row>
        <row r="1532">
          <cell r="B1532" t="str">
            <v>MW</v>
          </cell>
          <cell r="C1532">
            <v>44247</v>
          </cell>
          <cell r="D1532" t="str">
            <v>L</v>
          </cell>
          <cell r="V1532">
            <v>44247</v>
          </cell>
          <cell r="W1532" t="str">
            <v>A</v>
          </cell>
          <cell r="AT1532" t="str">
            <v>ACC</v>
          </cell>
        </row>
        <row r="1533">
          <cell r="B1533" t="str">
            <v>MW</v>
          </cell>
          <cell r="C1533">
            <v>44247</v>
          </cell>
          <cell r="D1533" t="str">
            <v>L</v>
          </cell>
          <cell r="V1533">
            <v>44247</v>
          </cell>
          <cell r="W1533" t="str">
            <v>A</v>
          </cell>
          <cell r="AT1533" t="str">
            <v>ACC</v>
          </cell>
        </row>
        <row r="1534">
          <cell r="B1534" t="str">
            <v>MW</v>
          </cell>
          <cell r="C1534">
            <v>44247</v>
          </cell>
          <cell r="D1534" t="str">
            <v>L</v>
          </cell>
          <cell r="V1534">
            <v>44247</v>
          </cell>
          <cell r="W1534" t="str">
            <v>A</v>
          </cell>
          <cell r="AT1534" t="str">
            <v>ACC</v>
          </cell>
        </row>
        <row r="1535">
          <cell r="B1535" t="str">
            <v>MW</v>
          </cell>
          <cell r="C1535">
            <v>44247</v>
          </cell>
          <cell r="D1535" t="str">
            <v>L</v>
          </cell>
          <cell r="V1535">
            <v>44247</v>
          </cell>
          <cell r="W1535" t="str">
            <v>R</v>
          </cell>
          <cell r="AT1535" t="str">
            <v>NR</v>
          </cell>
          <cell r="BA1535">
            <v>1</v>
          </cell>
          <cell r="BC1535">
            <v>1</v>
          </cell>
          <cell r="BD1535">
            <v>1</v>
          </cell>
        </row>
        <row r="1536">
          <cell r="B1536" t="str">
            <v>MW</v>
          </cell>
          <cell r="C1536">
            <v>44247</v>
          </cell>
          <cell r="D1536" t="str">
            <v>L</v>
          </cell>
          <cell r="V1536">
            <v>44247</v>
          </cell>
          <cell r="W1536" t="str">
            <v>A</v>
          </cell>
          <cell r="AT1536" t="str">
            <v>ACC</v>
          </cell>
        </row>
        <row r="1537">
          <cell r="B1537" t="str">
            <v>MW</v>
          </cell>
          <cell r="C1537">
            <v>44247</v>
          </cell>
          <cell r="D1537" t="str">
            <v>L</v>
          </cell>
          <cell r="V1537">
            <v>44247</v>
          </cell>
          <cell r="W1537" t="str">
            <v>A</v>
          </cell>
          <cell r="AT1537" t="str">
            <v>ACC</v>
          </cell>
        </row>
        <row r="1538">
          <cell r="B1538" t="str">
            <v>MW</v>
          </cell>
          <cell r="C1538">
            <v>44247</v>
          </cell>
          <cell r="D1538" t="str">
            <v>L</v>
          </cell>
          <cell r="V1538">
            <v>44247</v>
          </cell>
          <cell r="W1538" t="str">
            <v>A</v>
          </cell>
          <cell r="AT1538" t="str">
            <v>ACC</v>
          </cell>
        </row>
        <row r="1539">
          <cell r="B1539" t="str">
            <v>MW</v>
          </cell>
          <cell r="C1539">
            <v>44247</v>
          </cell>
          <cell r="D1539" t="str">
            <v>L</v>
          </cell>
          <cell r="V1539">
            <v>44247</v>
          </cell>
          <cell r="W1539" t="str">
            <v>A</v>
          </cell>
          <cell r="AT1539" t="str">
            <v>ACC</v>
          </cell>
        </row>
        <row r="1540">
          <cell r="B1540" t="str">
            <v>MW</v>
          </cell>
          <cell r="C1540">
            <v>44247</v>
          </cell>
          <cell r="D1540" t="str">
            <v>L</v>
          </cell>
          <cell r="V1540">
            <v>44247</v>
          </cell>
          <cell r="W1540" t="str">
            <v>A</v>
          </cell>
          <cell r="AT1540" t="str">
            <v>ACC</v>
          </cell>
        </row>
        <row r="1541">
          <cell r="B1541" t="str">
            <v>MW</v>
          </cell>
          <cell r="C1541">
            <v>44247</v>
          </cell>
          <cell r="D1541" t="str">
            <v>L</v>
          </cell>
          <cell r="V1541">
            <v>44247</v>
          </cell>
          <cell r="W1541" t="str">
            <v>A</v>
          </cell>
          <cell r="AT1541" t="str">
            <v>ACC</v>
          </cell>
        </row>
        <row r="1542">
          <cell r="B1542" t="str">
            <v>MW</v>
          </cell>
          <cell r="C1542">
            <v>44247</v>
          </cell>
          <cell r="D1542" t="str">
            <v>L</v>
          </cell>
          <cell r="V1542">
            <v>44247</v>
          </cell>
          <cell r="W1542" t="str">
            <v>A</v>
          </cell>
          <cell r="AT1542" t="str">
            <v>ACC</v>
          </cell>
        </row>
        <row r="1543">
          <cell r="B1543" t="str">
            <v>MW</v>
          </cell>
          <cell r="C1543">
            <v>44247</v>
          </cell>
          <cell r="D1543" t="str">
            <v>L</v>
          </cell>
          <cell r="V1543">
            <v>44247</v>
          </cell>
          <cell r="W1543" t="str">
            <v>R</v>
          </cell>
          <cell r="AT1543" t="str">
            <v>NR</v>
          </cell>
          <cell r="BA1543">
            <v>1</v>
          </cell>
          <cell r="BC1543">
            <v>1</v>
          </cell>
        </row>
        <row r="1544">
          <cell r="B1544" t="str">
            <v>MW</v>
          </cell>
          <cell r="C1544">
            <v>44247</v>
          </cell>
          <cell r="D1544" t="str">
            <v>L</v>
          </cell>
          <cell r="V1544">
            <v>44247</v>
          </cell>
          <cell r="W1544" t="str">
            <v>A</v>
          </cell>
          <cell r="AT1544" t="str">
            <v>ACC</v>
          </cell>
        </row>
        <row r="1545">
          <cell r="B1545" t="str">
            <v>MW</v>
          </cell>
          <cell r="C1545">
            <v>44247</v>
          </cell>
          <cell r="D1545" t="str">
            <v>L</v>
          </cell>
          <cell r="V1545">
            <v>44247</v>
          </cell>
          <cell r="W1545" t="str">
            <v>A</v>
          </cell>
          <cell r="AT1545" t="str">
            <v>ACC</v>
          </cell>
        </row>
        <row r="1546">
          <cell r="B1546" t="str">
            <v>MW</v>
          </cell>
          <cell r="C1546">
            <v>44247</v>
          </cell>
          <cell r="D1546" t="str">
            <v>L</v>
          </cell>
          <cell r="V1546">
            <v>44247</v>
          </cell>
          <cell r="W1546" t="str">
            <v>A</v>
          </cell>
          <cell r="AT1546" t="str">
            <v>ACC</v>
          </cell>
        </row>
        <row r="1547">
          <cell r="B1547" t="str">
            <v>MW</v>
          </cell>
          <cell r="C1547">
            <v>44247</v>
          </cell>
          <cell r="D1547" t="str">
            <v>L</v>
          </cell>
          <cell r="V1547">
            <v>44247</v>
          </cell>
          <cell r="W1547" t="str">
            <v>A</v>
          </cell>
          <cell r="AT1547" t="str">
            <v>ACC</v>
          </cell>
        </row>
        <row r="1548">
          <cell r="B1548" t="str">
            <v>MW</v>
          </cell>
          <cell r="C1548">
            <v>44247</v>
          </cell>
          <cell r="D1548" t="str">
            <v>L</v>
          </cell>
          <cell r="V1548">
            <v>44247</v>
          </cell>
          <cell r="W1548" t="str">
            <v>A</v>
          </cell>
          <cell r="AT1548" t="str">
            <v>ACC</v>
          </cell>
        </row>
        <row r="1549">
          <cell r="B1549" t="str">
            <v>MW</v>
          </cell>
          <cell r="C1549">
            <v>44247</v>
          </cell>
          <cell r="D1549" t="str">
            <v>L</v>
          </cell>
          <cell r="V1549">
            <v>44247</v>
          </cell>
          <cell r="W1549" t="str">
            <v>A</v>
          </cell>
          <cell r="AT1549" t="str">
            <v>ACC</v>
          </cell>
        </row>
        <row r="1550">
          <cell r="B1550" t="str">
            <v>MW</v>
          </cell>
          <cell r="C1550">
            <v>44247</v>
          </cell>
          <cell r="D1550" t="str">
            <v>L</v>
          </cell>
          <cell r="V1550">
            <v>44247</v>
          </cell>
          <cell r="W1550" t="str">
            <v>A</v>
          </cell>
          <cell r="AT1550" t="str">
            <v>ACC</v>
          </cell>
        </row>
        <row r="1551">
          <cell r="B1551" t="str">
            <v>MW</v>
          </cell>
          <cell r="C1551">
            <v>44247</v>
          </cell>
          <cell r="D1551" t="str">
            <v>L</v>
          </cell>
          <cell r="V1551">
            <v>44247</v>
          </cell>
          <cell r="W1551" t="str">
            <v>A</v>
          </cell>
          <cell r="AT1551" t="str">
            <v>ACC</v>
          </cell>
        </row>
        <row r="1552">
          <cell r="B1552" t="str">
            <v>MW</v>
          </cell>
          <cell r="C1552">
            <v>44247</v>
          </cell>
          <cell r="D1552" t="str">
            <v>L</v>
          </cell>
          <cell r="V1552">
            <v>44247</v>
          </cell>
          <cell r="W1552" t="str">
            <v>R</v>
          </cell>
          <cell r="AT1552" t="str">
            <v>NR</v>
          </cell>
          <cell r="BD1552">
            <v>1</v>
          </cell>
        </row>
        <row r="1553">
          <cell r="B1553" t="str">
            <v>MW</v>
          </cell>
          <cell r="C1553">
            <v>44247</v>
          </cell>
          <cell r="D1553" t="str">
            <v>L</v>
          </cell>
          <cell r="V1553">
            <v>44247</v>
          </cell>
          <cell r="W1553" t="str">
            <v>A</v>
          </cell>
          <cell r="AT1553" t="str">
            <v>ACC</v>
          </cell>
        </row>
        <row r="1554">
          <cell r="B1554" t="str">
            <v>MW</v>
          </cell>
          <cell r="C1554">
            <v>44247</v>
          </cell>
          <cell r="D1554" t="str">
            <v>L</v>
          </cell>
          <cell r="V1554">
            <v>44247</v>
          </cell>
          <cell r="W1554" t="str">
            <v>R</v>
          </cell>
          <cell r="AT1554" t="str">
            <v>NR</v>
          </cell>
          <cell r="BD1554">
            <v>1</v>
          </cell>
        </row>
        <row r="1555">
          <cell r="B1555" t="str">
            <v>MW</v>
          </cell>
          <cell r="C1555">
            <v>44247</v>
          </cell>
          <cell r="D1555" t="str">
            <v>L</v>
          </cell>
          <cell r="V1555">
            <v>44247</v>
          </cell>
          <cell r="W1555" t="str">
            <v>R</v>
          </cell>
          <cell r="AT1555" t="str">
            <v>NR</v>
          </cell>
          <cell r="BD1555">
            <v>1</v>
          </cell>
          <cell r="BE1555">
            <v>1</v>
          </cell>
        </row>
        <row r="1556">
          <cell r="B1556" t="str">
            <v>MW</v>
          </cell>
          <cell r="C1556">
            <v>44247</v>
          </cell>
          <cell r="D1556" t="str">
            <v>L</v>
          </cell>
          <cell r="V1556">
            <v>44247</v>
          </cell>
          <cell r="W1556" t="str">
            <v>A</v>
          </cell>
          <cell r="AT1556" t="str">
            <v>ACC</v>
          </cell>
        </row>
        <row r="1557">
          <cell r="B1557" t="str">
            <v>MW</v>
          </cell>
          <cell r="C1557">
            <v>44247</v>
          </cell>
          <cell r="D1557" t="str">
            <v>L</v>
          </cell>
          <cell r="V1557">
            <v>44247</v>
          </cell>
          <cell r="W1557" t="str">
            <v>A</v>
          </cell>
          <cell r="AT1557" t="str">
            <v>ACC</v>
          </cell>
        </row>
        <row r="1558">
          <cell r="B1558" t="str">
            <v>MW</v>
          </cell>
          <cell r="C1558">
            <v>44245</v>
          </cell>
          <cell r="D1558" t="str">
            <v>L</v>
          </cell>
          <cell r="V1558">
            <v>44245</v>
          </cell>
          <cell r="W1558" t="str">
            <v>R</v>
          </cell>
          <cell r="AT1558" t="str">
            <v>NR</v>
          </cell>
          <cell r="BG1558">
            <v>1</v>
          </cell>
        </row>
        <row r="1559">
          <cell r="B1559" t="str">
            <v>MW</v>
          </cell>
          <cell r="C1559">
            <v>44245</v>
          </cell>
          <cell r="D1559" t="str">
            <v>L</v>
          </cell>
          <cell r="V1559">
            <v>44245</v>
          </cell>
          <cell r="W1559" t="str">
            <v>A</v>
          </cell>
          <cell r="AT1559" t="str">
            <v>ACC</v>
          </cell>
        </row>
        <row r="1560">
          <cell r="B1560" t="str">
            <v>MW</v>
          </cell>
          <cell r="C1560">
            <v>44245</v>
          </cell>
          <cell r="D1560" t="str">
            <v>L</v>
          </cell>
          <cell r="V1560">
            <v>44245</v>
          </cell>
          <cell r="W1560" t="str">
            <v>A</v>
          </cell>
          <cell r="AT1560" t="str">
            <v>ACC</v>
          </cell>
        </row>
        <row r="1561">
          <cell r="B1561" t="str">
            <v>MW</v>
          </cell>
          <cell r="C1561">
            <v>44245</v>
          </cell>
          <cell r="D1561" t="str">
            <v>L</v>
          </cell>
          <cell r="V1561">
            <v>44245</v>
          </cell>
          <cell r="W1561" t="str">
            <v>A</v>
          </cell>
          <cell r="AT1561" t="str">
            <v>ACC</v>
          </cell>
        </row>
        <row r="1562">
          <cell r="B1562" t="str">
            <v>MW</v>
          </cell>
          <cell r="C1562">
            <v>44245</v>
          </cell>
          <cell r="D1562" t="str">
            <v>L</v>
          </cell>
          <cell r="V1562">
            <v>44245</v>
          </cell>
          <cell r="W1562" t="str">
            <v>A</v>
          </cell>
          <cell r="AT1562" t="str">
            <v>ACC</v>
          </cell>
        </row>
        <row r="1563">
          <cell r="B1563" t="str">
            <v>MW</v>
          </cell>
          <cell r="C1563">
            <v>44245</v>
          </cell>
          <cell r="D1563" t="str">
            <v>L</v>
          </cell>
          <cell r="V1563">
            <v>44245</v>
          </cell>
          <cell r="W1563" t="str">
            <v>A</v>
          </cell>
          <cell r="AT1563" t="str">
            <v>ACC</v>
          </cell>
        </row>
        <row r="1564">
          <cell r="B1564" t="str">
            <v>MW</v>
          </cell>
          <cell r="C1564">
            <v>44245</v>
          </cell>
          <cell r="D1564" t="str">
            <v>L</v>
          </cell>
          <cell r="V1564">
            <v>44245</v>
          </cell>
          <cell r="W1564" t="str">
            <v>A</v>
          </cell>
          <cell r="AT1564" t="str">
            <v>ACC</v>
          </cell>
        </row>
        <row r="1565">
          <cell r="B1565" t="str">
            <v>MW</v>
          </cell>
          <cell r="C1565">
            <v>44245</v>
          </cell>
          <cell r="D1565" t="str">
            <v>L</v>
          </cell>
          <cell r="V1565">
            <v>44245</v>
          </cell>
          <cell r="W1565" t="str">
            <v>A</v>
          </cell>
          <cell r="AT1565" t="str">
            <v>ACC</v>
          </cell>
        </row>
        <row r="1566">
          <cell r="D1566" t="str">
            <v>NS</v>
          </cell>
          <cell r="AT1566" t="str">
            <v>NS</v>
          </cell>
        </row>
        <row r="1567">
          <cell r="B1567" t="str">
            <v>MW</v>
          </cell>
          <cell r="C1567">
            <v>44245</v>
          </cell>
          <cell r="D1567" t="str">
            <v>L</v>
          </cell>
          <cell r="V1567">
            <v>44245</v>
          </cell>
          <cell r="W1567" t="str">
            <v>A</v>
          </cell>
          <cell r="AT1567" t="str">
            <v>ACC</v>
          </cell>
        </row>
        <row r="1568">
          <cell r="B1568" t="str">
            <v>MW</v>
          </cell>
          <cell r="C1568">
            <v>44245</v>
          </cell>
          <cell r="D1568" t="str">
            <v>L</v>
          </cell>
          <cell r="V1568">
            <v>44245</v>
          </cell>
          <cell r="W1568" t="str">
            <v>A</v>
          </cell>
          <cell r="AT1568" t="str">
            <v>ACC</v>
          </cell>
        </row>
        <row r="1569">
          <cell r="B1569" t="str">
            <v>MW</v>
          </cell>
          <cell r="C1569">
            <v>44245</v>
          </cell>
          <cell r="D1569" t="str">
            <v>L</v>
          </cell>
          <cell r="V1569">
            <v>44245</v>
          </cell>
          <cell r="W1569" t="str">
            <v>A</v>
          </cell>
          <cell r="AT1569" t="str">
            <v>ACC</v>
          </cell>
        </row>
        <row r="1570">
          <cell r="B1570" t="str">
            <v>MW</v>
          </cell>
          <cell r="C1570">
            <v>44245</v>
          </cell>
          <cell r="D1570" t="str">
            <v>L</v>
          </cell>
          <cell r="V1570">
            <v>44245</v>
          </cell>
          <cell r="W1570" t="str">
            <v>A</v>
          </cell>
          <cell r="AT1570" t="str">
            <v>ACC</v>
          </cell>
        </row>
        <row r="1571">
          <cell r="B1571" t="str">
            <v>MW</v>
          </cell>
          <cell r="C1571">
            <v>44245</v>
          </cell>
          <cell r="D1571" t="str">
            <v>L</v>
          </cell>
          <cell r="V1571">
            <v>44245</v>
          </cell>
          <cell r="W1571" t="str">
            <v>A</v>
          </cell>
          <cell r="AT1571" t="str">
            <v>ACC</v>
          </cell>
        </row>
        <row r="1572">
          <cell r="B1572" t="str">
            <v>MW</v>
          </cell>
          <cell r="C1572">
            <v>44245</v>
          </cell>
          <cell r="D1572" t="str">
            <v>L</v>
          </cell>
          <cell r="V1572">
            <v>44245</v>
          </cell>
          <cell r="W1572" t="str">
            <v>A</v>
          </cell>
          <cell r="AT1572" t="str">
            <v>ACC</v>
          </cell>
        </row>
        <row r="1573">
          <cell r="B1573" t="str">
            <v>MW</v>
          </cell>
          <cell r="C1573">
            <v>44245</v>
          </cell>
          <cell r="D1573" t="str">
            <v>L</v>
          </cell>
          <cell r="V1573">
            <v>44245</v>
          </cell>
          <cell r="W1573" t="str">
            <v>A</v>
          </cell>
          <cell r="AT1573" t="str">
            <v>ACC</v>
          </cell>
        </row>
        <row r="1574">
          <cell r="B1574" t="str">
            <v>MW</v>
          </cell>
          <cell r="C1574">
            <v>44245</v>
          </cell>
          <cell r="D1574" t="str">
            <v>L</v>
          </cell>
          <cell r="V1574">
            <v>44245</v>
          </cell>
          <cell r="W1574" t="str">
            <v>A</v>
          </cell>
          <cell r="AT1574" t="str">
            <v>ACC</v>
          </cell>
        </row>
        <row r="1575">
          <cell r="B1575" t="str">
            <v>MW</v>
          </cell>
          <cell r="C1575">
            <v>44245</v>
          </cell>
          <cell r="D1575" t="str">
            <v>L</v>
          </cell>
          <cell r="V1575">
            <v>44245</v>
          </cell>
          <cell r="W1575" t="str">
            <v>A</v>
          </cell>
          <cell r="AT1575" t="str">
            <v>ACC</v>
          </cell>
        </row>
        <row r="1576">
          <cell r="B1576" t="str">
            <v>MW</v>
          </cell>
          <cell r="C1576">
            <v>44245</v>
          </cell>
          <cell r="D1576" t="str">
            <v>L</v>
          </cell>
          <cell r="V1576">
            <v>44245</v>
          </cell>
          <cell r="W1576" t="str">
            <v>A</v>
          </cell>
          <cell r="AT1576" t="str">
            <v>ACC</v>
          </cell>
        </row>
        <row r="1577">
          <cell r="B1577" t="str">
            <v>MW</v>
          </cell>
          <cell r="C1577">
            <v>44245</v>
          </cell>
          <cell r="D1577" t="str">
            <v>L</v>
          </cell>
          <cell r="V1577">
            <v>44245</v>
          </cell>
          <cell r="W1577" t="str">
            <v>A</v>
          </cell>
          <cell r="AT1577" t="str">
            <v>ACC</v>
          </cell>
        </row>
        <row r="1578">
          <cell r="B1578" t="str">
            <v>MW</v>
          </cell>
          <cell r="C1578">
            <v>44245</v>
          </cell>
          <cell r="D1578" t="str">
            <v>L</v>
          </cell>
          <cell r="V1578">
            <v>44245</v>
          </cell>
          <cell r="W1578" t="str">
            <v>A</v>
          </cell>
          <cell r="AT1578" t="str">
            <v>ACC</v>
          </cell>
        </row>
        <row r="1579">
          <cell r="B1579" t="str">
            <v>MW</v>
          </cell>
          <cell r="C1579">
            <v>44245</v>
          </cell>
          <cell r="D1579" t="str">
            <v>L</v>
          </cell>
          <cell r="V1579">
            <v>44245</v>
          </cell>
          <cell r="W1579" t="str">
            <v>A</v>
          </cell>
          <cell r="AT1579" t="str">
            <v>ACC</v>
          </cell>
        </row>
        <row r="1580">
          <cell r="B1580" t="str">
            <v>MW</v>
          </cell>
          <cell r="C1580">
            <v>44245</v>
          </cell>
          <cell r="D1580" t="str">
            <v>L</v>
          </cell>
          <cell r="V1580">
            <v>44245</v>
          </cell>
          <cell r="W1580" t="str">
            <v>A</v>
          </cell>
          <cell r="AT1580" t="str">
            <v>ACC</v>
          </cell>
        </row>
        <row r="1581">
          <cell r="B1581" t="str">
            <v>MW</v>
          </cell>
          <cell r="C1581">
            <v>44245</v>
          </cell>
          <cell r="D1581" t="str">
            <v>L</v>
          </cell>
          <cell r="V1581">
            <v>44245</v>
          </cell>
          <cell r="W1581" t="str">
            <v>A</v>
          </cell>
          <cell r="AT1581" t="str">
            <v>ACC</v>
          </cell>
        </row>
        <row r="1582">
          <cell r="B1582" t="str">
            <v>MW</v>
          </cell>
          <cell r="C1582">
            <v>44245</v>
          </cell>
          <cell r="D1582" t="str">
            <v>L</v>
          </cell>
          <cell r="V1582">
            <v>44245</v>
          </cell>
          <cell r="W1582" t="str">
            <v>A</v>
          </cell>
          <cell r="AT1582" t="str">
            <v>ACC</v>
          </cell>
        </row>
        <row r="1583">
          <cell r="B1583" t="str">
            <v>MW</v>
          </cell>
          <cell r="C1583">
            <v>44245</v>
          </cell>
          <cell r="D1583" t="str">
            <v>L</v>
          </cell>
          <cell r="V1583">
            <v>44245</v>
          </cell>
          <cell r="W1583" t="str">
            <v>A</v>
          </cell>
          <cell r="AT1583" t="str">
            <v>ACC</v>
          </cell>
        </row>
        <row r="1584">
          <cell r="B1584" t="str">
            <v>MW</v>
          </cell>
          <cell r="C1584">
            <v>44245</v>
          </cell>
          <cell r="D1584" t="str">
            <v>L</v>
          </cell>
          <cell r="V1584">
            <v>44245</v>
          </cell>
          <cell r="W1584" t="str">
            <v>A</v>
          </cell>
          <cell r="AT1584" t="str">
            <v>ACC</v>
          </cell>
        </row>
        <row r="1585">
          <cell r="B1585" t="str">
            <v>MW</v>
          </cell>
          <cell r="C1585">
            <v>44245</v>
          </cell>
          <cell r="D1585" t="str">
            <v>L</v>
          </cell>
          <cell r="V1585">
            <v>44245</v>
          </cell>
          <cell r="W1585" t="str">
            <v>A</v>
          </cell>
          <cell r="AT1585" t="str">
            <v>ACC</v>
          </cell>
        </row>
        <row r="1586">
          <cell r="B1586" t="str">
            <v>MW</v>
          </cell>
          <cell r="C1586">
            <v>44245</v>
          </cell>
          <cell r="D1586" t="str">
            <v>L</v>
          </cell>
          <cell r="V1586">
            <v>44245</v>
          </cell>
          <cell r="W1586" t="str">
            <v>A</v>
          </cell>
          <cell r="AT1586" t="str">
            <v>ACC</v>
          </cell>
        </row>
        <row r="1587">
          <cell r="B1587" t="str">
            <v>MW</v>
          </cell>
          <cell r="C1587">
            <v>44245</v>
          </cell>
          <cell r="D1587" t="str">
            <v>L</v>
          </cell>
          <cell r="V1587">
            <v>44245</v>
          </cell>
          <cell r="W1587" t="str">
            <v>A</v>
          </cell>
          <cell r="AT1587" t="str">
            <v>ACC</v>
          </cell>
        </row>
        <row r="1588">
          <cell r="B1588" t="str">
            <v>MW</v>
          </cell>
          <cell r="C1588">
            <v>44245</v>
          </cell>
          <cell r="D1588" t="str">
            <v>L</v>
          </cell>
          <cell r="V1588">
            <v>44245</v>
          </cell>
          <cell r="W1588" t="str">
            <v>A</v>
          </cell>
          <cell r="AT1588" t="str">
            <v>ACC</v>
          </cell>
        </row>
        <row r="1589">
          <cell r="B1589" t="str">
            <v>MW</v>
          </cell>
          <cell r="C1589">
            <v>44245</v>
          </cell>
          <cell r="D1589" t="str">
            <v>L</v>
          </cell>
          <cell r="V1589">
            <v>44245</v>
          </cell>
          <cell r="W1589" t="str">
            <v>A</v>
          </cell>
          <cell r="AT1589" t="str">
            <v>ACC</v>
          </cell>
        </row>
        <row r="1590">
          <cell r="B1590" t="str">
            <v>MW</v>
          </cell>
          <cell r="C1590">
            <v>44245</v>
          </cell>
          <cell r="D1590" t="str">
            <v>L</v>
          </cell>
          <cell r="V1590">
            <v>44245</v>
          </cell>
          <cell r="W1590" t="str">
            <v>A</v>
          </cell>
          <cell r="AT1590" t="str">
            <v>ACC</v>
          </cell>
        </row>
        <row r="1591">
          <cell r="B1591" t="str">
            <v>MW</v>
          </cell>
          <cell r="C1591">
            <v>44245</v>
          </cell>
          <cell r="D1591" t="str">
            <v>L</v>
          </cell>
          <cell r="V1591">
            <v>44245</v>
          </cell>
          <cell r="W1591" t="str">
            <v>A</v>
          </cell>
          <cell r="AT1591" t="str">
            <v>ACC</v>
          </cell>
        </row>
        <row r="1592">
          <cell r="B1592" t="str">
            <v>MW</v>
          </cell>
          <cell r="C1592">
            <v>44244</v>
          </cell>
          <cell r="D1592" t="str">
            <v>L</v>
          </cell>
          <cell r="V1592">
            <v>44244</v>
          </cell>
          <cell r="W1592" t="str">
            <v>A</v>
          </cell>
          <cell r="AT1592" t="str">
            <v>ACC</v>
          </cell>
        </row>
        <row r="1593">
          <cell r="B1593" t="str">
            <v>MW</v>
          </cell>
          <cell r="C1593">
            <v>44244</v>
          </cell>
          <cell r="D1593" t="str">
            <v>L</v>
          </cell>
          <cell r="V1593">
            <v>44244</v>
          </cell>
          <cell r="W1593" t="str">
            <v>A</v>
          </cell>
          <cell r="AT1593" t="str">
            <v>ACC</v>
          </cell>
        </row>
        <row r="1594">
          <cell r="B1594" t="str">
            <v>MW</v>
          </cell>
          <cell r="C1594">
            <v>44244</v>
          </cell>
          <cell r="D1594" t="str">
            <v>L</v>
          </cell>
          <cell r="V1594">
            <v>44244</v>
          </cell>
          <cell r="W1594" t="str">
            <v>A</v>
          </cell>
          <cell r="AT1594" t="str">
            <v>ACC</v>
          </cell>
        </row>
        <row r="1595">
          <cell r="B1595" t="str">
            <v>MW</v>
          </cell>
          <cell r="C1595">
            <v>44244</v>
          </cell>
          <cell r="D1595" t="str">
            <v>L</v>
          </cell>
          <cell r="V1595">
            <v>44244</v>
          </cell>
          <cell r="W1595" t="str">
            <v>A</v>
          </cell>
          <cell r="AT1595" t="str">
            <v>ACC</v>
          </cell>
        </row>
        <row r="1596">
          <cell r="B1596" t="str">
            <v>MW</v>
          </cell>
          <cell r="C1596">
            <v>44244</v>
          </cell>
          <cell r="D1596" t="str">
            <v>L</v>
          </cell>
          <cell r="V1596">
            <v>44244</v>
          </cell>
          <cell r="W1596" t="str">
            <v>A</v>
          </cell>
          <cell r="AT1596" t="str">
            <v>ACC</v>
          </cell>
        </row>
        <row r="1597">
          <cell r="B1597" t="str">
            <v>MW</v>
          </cell>
          <cell r="C1597">
            <v>44244</v>
          </cell>
          <cell r="D1597" t="str">
            <v>L</v>
          </cell>
          <cell r="V1597">
            <v>44244</v>
          </cell>
          <cell r="W1597" t="str">
            <v>A</v>
          </cell>
          <cell r="AT1597" t="str">
            <v>ACC</v>
          </cell>
        </row>
        <row r="1598">
          <cell r="B1598" t="str">
            <v>MW</v>
          </cell>
          <cell r="C1598">
            <v>44244</v>
          </cell>
          <cell r="D1598" t="str">
            <v>L</v>
          </cell>
          <cell r="V1598">
            <v>44244</v>
          </cell>
          <cell r="W1598" t="str">
            <v>A</v>
          </cell>
          <cell r="AT1598" t="str">
            <v>ACC</v>
          </cell>
        </row>
        <row r="1599">
          <cell r="B1599" t="str">
            <v>MW</v>
          </cell>
          <cell r="C1599">
            <v>44244</v>
          </cell>
          <cell r="D1599" t="str">
            <v>L</v>
          </cell>
          <cell r="V1599">
            <v>44244</v>
          </cell>
          <cell r="W1599" t="str">
            <v>A</v>
          </cell>
          <cell r="AT1599" t="str">
            <v>ACC</v>
          </cell>
        </row>
        <row r="1600">
          <cell r="B1600" t="str">
            <v>MW</v>
          </cell>
          <cell r="C1600">
            <v>44244</v>
          </cell>
          <cell r="D1600" t="str">
            <v>L</v>
          </cell>
          <cell r="V1600">
            <v>44244</v>
          </cell>
          <cell r="W1600" t="str">
            <v>A</v>
          </cell>
          <cell r="AT1600" t="str">
            <v>ACC</v>
          </cell>
        </row>
        <row r="1601">
          <cell r="B1601" t="str">
            <v>MW</v>
          </cell>
          <cell r="C1601">
            <v>44244</v>
          </cell>
          <cell r="D1601" t="str">
            <v>L</v>
          </cell>
          <cell r="V1601">
            <v>44244</v>
          </cell>
          <cell r="W1601" t="str">
            <v>A</v>
          </cell>
          <cell r="AT1601" t="str">
            <v>ACC</v>
          </cell>
        </row>
        <row r="1602">
          <cell r="B1602" t="str">
            <v>MW</v>
          </cell>
          <cell r="C1602">
            <v>44244</v>
          </cell>
          <cell r="D1602" t="str">
            <v>L</v>
          </cell>
          <cell r="V1602">
            <v>44244</v>
          </cell>
          <cell r="W1602" t="str">
            <v>A</v>
          </cell>
          <cell r="AT1602" t="str">
            <v>ACC</v>
          </cell>
        </row>
        <row r="1603">
          <cell r="B1603" t="str">
            <v>MW</v>
          </cell>
          <cell r="C1603">
            <v>44244</v>
          </cell>
          <cell r="D1603" t="str">
            <v>L</v>
          </cell>
          <cell r="V1603">
            <v>44244</v>
          </cell>
          <cell r="W1603" t="str">
            <v>A</v>
          </cell>
          <cell r="AT1603" t="str">
            <v>ACC</v>
          </cell>
        </row>
        <row r="1604">
          <cell r="B1604" t="str">
            <v>MW</v>
          </cell>
          <cell r="C1604">
            <v>44244</v>
          </cell>
          <cell r="D1604" t="str">
            <v>L</v>
          </cell>
          <cell r="V1604">
            <v>44244</v>
          </cell>
          <cell r="W1604" t="str">
            <v>A</v>
          </cell>
          <cell r="AT1604" t="str">
            <v>ACC</v>
          </cell>
        </row>
        <row r="1605">
          <cell r="B1605" t="str">
            <v>MW</v>
          </cell>
          <cell r="C1605">
            <v>44244</v>
          </cell>
          <cell r="D1605" t="str">
            <v>L</v>
          </cell>
          <cell r="V1605">
            <v>44244</v>
          </cell>
          <cell r="W1605" t="str">
            <v>A</v>
          </cell>
          <cell r="AT1605" t="str">
            <v>ACC</v>
          </cell>
        </row>
        <row r="1606">
          <cell r="B1606" t="str">
            <v>MW</v>
          </cell>
          <cell r="C1606">
            <v>44244</v>
          </cell>
          <cell r="D1606" t="str">
            <v>L</v>
          </cell>
          <cell r="V1606">
            <v>44244</v>
          </cell>
          <cell r="W1606" t="str">
            <v>A</v>
          </cell>
          <cell r="AT1606" t="str">
            <v>ACC</v>
          </cell>
        </row>
        <row r="1607">
          <cell r="B1607" t="str">
            <v>MW</v>
          </cell>
          <cell r="C1607">
            <v>44244</v>
          </cell>
          <cell r="D1607" t="str">
            <v>L</v>
          </cell>
          <cell r="V1607">
            <v>44244</v>
          </cell>
          <cell r="W1607" t="str">
            <v>A</v>
          </cell>
          <cell r="AT1607" t="str">
            <v>ACC</v>
          </cell>
        </row>
        <row r="1608">
          <cell r="B1608" t="str">
            <v>MW</v>
          </cell>
          <cell r="C1608">
            <v>44244</v>
          </cell>
          <cell r="D1608" t="str">
            <v>L</v>
          </cell>
          <cell r="V1608">
            <v>44244</v>
          </cell>
          <cell r="W1608" t="str">
            <v>A</v>
          </cell>
          <cell r="AT1608" t="str">
            <v>ACC</v>
          </cell>
        </row>
        <row r="1609">
          <cell r="B1609" t="str">
            <v>MW</v>
          </cell>
          <cell r="C1609">
            <v>44244</v>
          </cell>
          <cell r="D1609" t="str">
            <v>L</v>
          </cell>
          <cell r="V1609">
            <v>44244</v>
          </cell>
          <cell r="W1609" t="str">
            <v>A</v>
          </cell>
          <cell r="AT1609" t="str">
            <v>ACC</v>
          </cell>
        </row>
        <row r="1610">
          <cell r="B1610" t="str">
            <v>MW</v>
          </cell>
          <cell r="C1610">
            <v>44244</v>
          </cell>
          <cell r="D1610" t="str">
            <v>L</v>
          </cell>
          <cell r="V1610">
            <v>44244</v>
          </cell>
          <cell r="W1610" t="str">
            <v>A</v>
          </cell>
          <cell r="AT1610" t="str">
            <v>ACC</v>
          </cell>
        </row>
        <row r="1611">
          <cell r="B1611" t="str">
            <v>MW</v>
          </cell>
          <cell r="C1611">
            <v>44244</v>
          </cell>
          <cell r="D1611" t="str">
            <v>L</v>
          </cell>
          <cell r="V1611">
            <v>44244</v>
          </cell>
          <cell r="W1611" t="str">
            <v>A</v>
          </cell>
          <cell r="AT1611" t="str">
            <v>ACC</v>
          </cell>
        </row>
        <row r="1612">
          <cell r="B1612" t="str">
            <v>MW</v>
          </cell>
          <cell r="C1612">
            <v>44244</v>
          </cell>
          <cell r="D1612" t="str">
            <v>L</v>
          </cell>
          <cell r="V1612">
            <v>44244</v>
          </cell>
          <cell r="W1612" t="str">
            <v>A</v>
          </cell>
          <cell r="AT1612" t="str">
            <v>ACC</v>
          </cell>
        </row>
        <row r="1613">
          <cell r="B1613" t="str">
            <v>MW</v>
          </cell>
          <cell r="C1613">
            <v>44244</v>
          </cell>
          <cell r="D1613" t="str">
            <v>L</v>
          </cell>
          <cell r="V1613">
            <v>44244</v>
          </cell>
          <cell r="W1613" t="str">
            <v>A</v>
          </cell>
          <cell r="AT1613" t="str">
            <v>ACC</v>
          </cell>
        </row>
        <row r="1614">
          <cell r="B1614" t="str">
            <v>MW</v>
          </cell>
          <cell r="C1614">
            <v>44244</v>
          </cell>
          <cell r="D1614" t="str">
            <v>L</v>
          </cell>
          <cell r="V1614">
            <v>44244</v>
          </cell>
          <cell r="W1614" t="str">
            <v>A</v>
          </cell>
          <cell r="AT1614" t="str">
            <v>ACC</v>
          </cell>
        </row>
        <row r="1615">
          <cell r="B1615" t="str">
            <v>MW</v>
          </cell>
          <cell r="C1615">
            <v>44244</v>
          </cell>
          <cell r="D1615" t="str">
            <v>L</v>
          </cell>
          <cell r="V1615">
            <v>44244</v>
          </cell>
          <cell r="W1615" t="str">
            <v>A</v>
          </cell>
          <cell r="AT1615" t="str">
            <v>ACC</v>
          </cell>
        </row>
        <row r="1616">
          <cell r="B1616" t="str">
            <v>MW</v>
          </cell>
          <cell r="C1616">
            <v>44244</v>
          </cell>
          <cell r="D1616" t="str">
            <v>L</v>
          </cell>
          <cell r="V1616">
            <v>44244</v>
          </cell>
          <cell r="W1616" t="str">
            <v>A</v>
          </cell>
          <cell r="AT1616" t="str">
            <v>ACC</v>
          </cell>
        </row>
        <row r="1617">
          <cell r="B1617" t="str">
            <v>MW</v>
          </cell>
          <cell r="C1617">
            <v>44244</v>
          </cell>
          <cell r="D1617" t="str">
            <v>L</v>
          </cell>
          <cell r="V1617">
            <v>44244</v>
          </cell>
          <cell r="W1617" t="str">
            <v>A</v>
          </cell>
          <cell r="AT1617" t="str">
            <v>ACC</v>
          </cell>
        </row>
        <row r="1618">
          <cell r="B1618" t="str">
            <v>MW</v>
          </cell>
          <cell r="C1618">
            <v>44244</v>
          </cell>
          <cell r="D1618" t="str">
            <v>L</v>
          </cell>
          <cell r="V1618">
            <v>44244</v>
          </cell>
          <cell r="W1618" t="str">
            <v>R</v>
          </cell>
          <cell r="AT1618" t="str">
            <v>NR</v>
          </cell>
          <cell r="BE1618">
            <v>1</v>
          </cell>
        </row>
        <row r="1619">
          <cell r="B1619" t="str">
            <v>MW</v>
          </cell>
          <cell r="C1619">
            <v>44244</v>
          </cell>
          <cell r="D1619" t="str">
            <v>L</v>
          </cell>
          <cell r="V1619">
            <v>44244</v>
          </cell>
          <cell r="W1619" t="str">
            <v>A</v>
          </cell>
          <cell r="AT1619" t="str">
            <v>ACC</v>
          </cell>
        </row>
        <row r="1620">
          <cell r="B1620" t="str">
            <v>MW</v>
          </cell>
          <cell r="C1620">
            <v>44244</v>
          </cell>
          <cell r="D1620" t="str">
            <v>L</v>
          </cell>
          <cell r="V1620">
            <v>44244</v>
          </cell>
          <cell r="W1620" t="str">
            <v>A</v>
          </cell>
          <cell r="AT1620" t="str">
            <v>ACC</v>
          </cell>
        </row>
        <row r="1621">
          <cell r="B1621" t="str">
            <v>MW</v>
          </cell>
          <cell r="C1621">
            <v>44243</v>
          </cell>
          <cell r="D1621" t="str">
            <v>L</v>
          </cell>
          <cell r="V1621">
            <v>44244</v>
          </cell>
          <cell r="W1621" t="str">
            <v>A</v>
          </cell>
          <cell r="AT1621" t="str">
            <v>ACC</v>
          </cell>
        </row>
        <row r="1622">
          <cell r="B1622" t="str">
            <v>MW</v>
          </cell>
          <cell r="C1622">
            <v>44243</v>
          </cell>
          <cell r="D1622" t="str">
            <v>L</v>
          </cell>
          <cell r="V1622">
            <v>44244</v>
          </cell>
          <cell r="W1622" t="str">
            <v>A</v>
          </cell>
          <cell r="AT1622" t="str">
            <v>ACC</v>
          </cell>
        </row>
        <row r="1623">
          <cell r="B1623" t="str">
            <v>MW</v>
          </cell>
          <cell r="C1623">
            <v>44243</v>
          </cell>
          <cell r="D1623" t="str">
            <v>L</v>
          </cell>
          <cell r="V1623">
            <v>44244</v>
          </cell>
          <cell r="W1623" t="str">
            <v>A</v>
          </cell>
          <cell r="AT1623" t="str">
            <v>ACC</v>
          </cell>
        </row>
        <row r="1624">
          <cell r="B1624" t="str">
            <v>MW</v>
          </cell>
          <cell r="C1624">
            <v>44243</v>
          </cell>
          <cell r="D1624" t="str">
            <v>L</v>
          </cell>
          <cell r="V1624">
            <v>44244</v>
          </cell>
          <cell r="W1624" t="str">
            <v>A</v>
          </cell>
          <cell r="AT1624" t="str">
            <v>ACC</v>
          </cell>
        </row>
        <row r="1625">
          <cell r="B1625" t="str">
            <v>MW</v>
          </cell>
          <cell r="C1625">
            <v>44243</v>
          </cell>
          <cell r="D1625" t="str">
            <v>L</v>
          </cell>
          <cell r="V1625">
            <v>44243</v>
          </cell>
          <cell r="W1625" t="str">
            <v>A</v>
          </cell>
          <cell r="AT1625" t="str">
            <v>ACC</v>
          </cell>
        </row>
        <row r="1626">
          <cell r="B1626" t="str">
            <v>MW</v>
          </cell>
          <cell r="C1626">
            <v>44243</v>
          </cell>
          <cell r="D1626" t="str">
            <v>L</v>
          </cell>
          <cell r="V1626">
            <v>44243</v>
          </cell>
          <cell r="W1626" t="str">
            <v>A</v>
          </cell>
          <cell r="AT1626" t="str">
            <v>ACC</v>
          </cell>
        </row>
        <row r="1627">
          <cell r="B1627" t="str">
            <v>MW</v>
          </cell>
          <cell r="C1627">
            <v>44243</v>
          </cell>
          <cell r="D1627" t="str">
            <v>L</v>
          </cell>
          <cell r="V1627">
            <v>44243</v>
          </cell>
          <cell r="W1627" t="str">
            <v>A</v>
          </cell>
          <cell r="AT1627" t="str">
            <v>ACC</v>
          </cell>
        </row>
        <row r="1628">
          <cell r="B1628" t="str">
            <v>MW</v>
          </cell>
          <cell r="C1628">
            <v>44243</v>
          </cell>
          <cell r="D1628" t="str">
            <v>L</v>
          </cell>
          <cell r="V1628">
            <v>44243</v>
          </cell>
          <cell r="W1628" t="str">
            <v>A</v>
          </cell>
          <cell r="AT1628" t="str">
            <v>ACC</v>
          </cell>
        </row>
        <row r="1629">
          <cell r="B1629" t="str">
            <v>MW</v>
          </cell>
          <cell r="C1629">
            <v>44243</v>
          </cell>
          <cell r="D1629" t="str">
            <v>L</v>
          </cell>
          <cell r="V1629">
            <v>44243</v>
          </cell>
          <cell r="W1629" t="str">
            <v>A</v>
          </cell>
          <cell r="AT1629" t="str">
            <v>ACC</v>
          </cell>
        </row>
        <row r="1630">
          <cell r="B1630" t="str">
            <v>MW</v>
          </cell>
          <cell r="C1630">
            <v>44243</v>
          </cell>
          <cell r="D1630" t="str">
            <v>L</v>
          </cell>
          <cell r="V1630">
            <v>44243</v>
          </cell>
          <cell r="W1630" t="str">
            <v>A</v>
          </cell>
          <cell r="AT1630" t="str">
            <v>ACC</v>
          </cell>
        </row>
        <row r="1631">
          <cell r="B1631" t="str">
            <v>MW</v>
          </cell>
          <cell r="C1631">
            <v>44243</v>
          </cell>
          <cell r="D1631" t="str">
            <v>L</v>
          </cell>
          <cell r="V1631">
            <v>44243</v>
          </cell>
          <cell r="W1631" t="str">
            <v>A</v>
          </cell>
          <cell r="AT1631" t="str">
            <v>ACC</v>
          </cell>
        </row>
        <row r="1632">
          <cell r="B1632" t="str">
            <v>MW</v>
          </cell>
          <cell r="C1632">
            <v>44243</v>
          </cell>
          <cell r="D1632" t="str">
            <v>L</v>
          </cell>
          <cell r="V1632">
            <v>44243</v>
          </cell>
          <cell r="W1632" t="str">
            <v>A</v>
          </cell>
          <cell r="AT1632" t="str">
            <v>ACC</v>
          </cell>
        </row>
        <row r="1633">
          <cell r="B1633" t="str">
            <v>MW</v>
          </cell>
          <cell r="C1633">
            <v>44243</v>
          </cell>
          <cell r="D1633" t="str">
            <v>L</v>
          </cell>
          <cell r="V1633">
            <v>44243</v>
          </cell>
          <cell r="W1633" t="str">
            <v>R</v>
          </cell>
          <cell r="AT1633" t="str">
            <v>NR</v>
          </cell>
          <cell r="BH1633">
            <v>1</v>
          </cell>
        </row>
        <row r="1634">
          <cell r="B1634" t="str">
            <v>MW</v>
          </cell>
          <cell r="C1634">
            <v>44243</v>
          </cell>
          <cell r="D1634" t="str">
            <v>L</v>
          </cell>
          <cell r="V1634">
            <v>44243</v>
          </cell>
          <cell r="W1634" t="str">
            <v>A</v>
          </cell>
          <cell r="AT1634" t="str">
            <v>ACC</v>
          </cell>
        </row>
        <row r="1635">
          <cell r="B1635" t="str">
            <v>MW</v>
          </cell>
          <cell r="C1635">
            <v>44243</v>
          </cell>
          <cell r="D1635" t="str">
            <v>L</v>
          </cell>
          <cell r="V1635">
            <v>44243</v>
          </cell>
          <cell r="W1635" t="str">
            <v>A</v>
          </cell>
          <cell r="AT1635" t="str">
            <v>ACC</v>
          </cell>
        </row>
        <row r="1636">
          <cell r="B1636" t="str">
            <v>MW</v>
          </cell>
          <cell r="C1636">
            <v>44243</v>
          </cell>
          <cell r="D1636" t="str">
            <v>L</v>
          </cell>
          <cell r="V1636">
            <v>44243</v>
          </cell>
          <cell r="W1636" t="str">
            <v>A</v>
          </cell>
          <cell r="AT1636" t="str">
            <v>ACC</v>
          </cell>
        </row>
        <row r="1637">
          <cell r="B1637" t="str">
            <v>MW</v>
          </cell>
          <cell r="C1637">
            <v>44243</v>
          </cell>
          <cell r="D1637" t="str">
            <v>L</v>
          </cell>
          <cell r="V1637">
            <v>44243</v>
          </cell>
          <cell r="W1637" t="str">
            <v>A</v>
          </cell>
          <cell r="AT1637" t="str">
            <v>ACC</v>
          </cell>
        </row>
        <row r="1638">
          <cell r="B1638" t="str">
            <v>MW</v>
          </cell>
          <cell r="C1638">
            <v>44243</v>
          </cell>
          <cell r="D1638" t="str">
            <v>L</v>
          </cell>
          <cell r="V1638">
            <v>44243</v>
          </cell>
          <cell r="W1638" t="str">
            <v>A</v>
          </cell>
          <cell r="AT1638" t="str">
            <v>ACC</v>
          </cell>
        </row>
        <row r="1639">
          <cell r="B1639" t="str">
            <v>MW</v>
          </cell>
          <cell r="C1639">
            <v>44243</v>
          </cell>
          <cell r="D1639" t="str">
            <v>L</v>
          </cell>
          <cell r="V1639">
            <v>44243</v>
          </cell>
          <cell r="W1639" t="str">
            <v>A</v>
          </cell>
          <cell r="AT1639" t="str">
            <v>ACC</v>
          </cell>
        </row>
        <row r="1640">
          <cell r="B1640" t="str">
            <v>MW</v>
          </cell>
          <cell r="C1640">
            <v>44243</v>
          </cell>
          <cell r="D1640" t="str">
            <v>L</v>
          </cell>
          <cell r="V1640">
            <v>44243</v>
          </cell>
          <cell r="W1640" t="str">
            <v>A</v>
          </cell>
          <cell r="AT1640" t="str">
            <v>ACC</v>
          </cell>
        </row>
        <row r="1641">
          <cell r="B1641" t="str">
            <v>MW</v>
          </cell>
          <cell r="C1641">
            <v>44242</v>
          </cell>
          <cell r="D1641" t="str">
            <v>L</v>
          </cell>
          <cell r="V1641">
            <v>44243</v>
          </cell>
          <cell r="W1641" t="str">
            <v>A</v>
          </cell>
          <cell r="AT1641" t="str">
            <v>ACC</v>
          </cell>
        </row>
        <row r="1642">
          <cell r="B1642" t="str">
            <v>MW</v>
          </cell>
          <cell r="C1642">
            <v>44242</v>
          </cell>
          <cell r="D1642" t="str">
            <v>L</v>
          </cell>
          <cell r="V1642">
            <v>44243</v>
          </cell>
          <cell r="W1642" t="str">
            <v>A</v>
          </cell>
          <cell r="AT1642" t="str">
            <v>ACC</v>
          </cell>
        </row>
        <row r="1643">
          <cell r="B1643" t="str">
            <v>MW</v>
          </cell>
          <cell r="C1643">
            <v>44242</v>
          </cell>
          <cell r="D1643" t="str">
            <v>L</v>
          </cell>
          <cell r="V1643">
            <v>44243</v>
          </cell>
          <cell r="W1643" t="str">
            <v>A</v>
          </cell>
          <cell r="AT1643" t="str">
            <v>ACC</v>
          </cell>
        </row>
        <row r="1644">
          <cell r="B1644" t="str">
            <v>MW</v>
          </cell>
          <cell r="C1644">
            <v>44242</v>
          </cell>
          <cell r="D1644" t="str">
            <v>L</v>
          </cell>
          <cell r="V1644">
            <v>44243</v>
          </cell>
          <cell r="W1644" t="str">
            <v>A</v>
          </cell>
          <cell r="AT1644" t="str">
            <v>ACC</v>
          </cell>
        </row>
        <row r="1645">
          <cell r="B1645" t="str">
            <v>MW</v>
          </cell>
          <cell r="C1645">
            <v>44242</v>
          </cell>
          <cell r="D1645" t="str">
            <v>L</v>
          </cell>
          <cell r="V1645">
            <v>44243</v>
          </cell>
          <cell r="W1645" t="str">
            <v>A</v>
          </cell>
          <cell r="AT1645" t="str">
            <v>ACC</v>
          </cell>
        </row>
        <row r="1646">
          <cell r="B1646" t="str">
            <v>MW</v>
          </cell>
          <cell r="C1646">
            <v>44242</v>
          </cell>
          <cell r="D1646" t="str">
            <v>L</v>
          </cell>
          <cell r="V1646">
            <v>44243</v>
          </cell>
          <cell r="W1646" t="str">
            <v>A</v>
          </cell>
          <cell r="AT1646" t="str">
            <v>ACC</v>
          </cell>
        </row>
        <row r="1647">
          <cell r="B1647" t="str">
            <v>MW</v>
          </cell>
          <cell r="C1647">
            <v>44242</v>
          </cell>
          <cell r="D1647" t="str">
            <v>L</v>
          </cell>
          <cell r="V1647">
            <v>44243</v>
          </cell>
          <cell r="W1647" t="str">
            <v>A</v>
          </cell>
          <cell r="AT1647" t="str">
            <v>ACC</v>
          </cell>
        </row>
        <row r="1648">
          <cell r="B1648" t="str">
            <v>MW</v>
          </cell>
          <cell r="C1648">
            <v>44242</v>
          </cell>
          <cell r="D1648" t="str">
            <v>L</v>
          </cell>
          <cell r="V1648">
            <v>44243</v>
          </cell>
          <cell r="W1648" t="str">
            <v>A</v>
          </cell>
          <cell r="AT1648" t="str">
            <v>ACC</v>
          </cell>
        </row>
        <row r="1649">
          <cell r="B1649" t="str">
            <v>MW</v>
          </cell>
          <cell r="C1649">
            <v>44242</v>
          </cell>
          <cell r="D1649" t="str">
            <v>L</v>
          </cell>
          <cell r="V1649">
            <v>44243</v>
          </cell>
          <cell r="W1649" t="str">
            <v>A</v>
          </cell>
          <cell r="AT1649" t="str">
            <v>ACC</v>
          </cell>
        </row>
        <row r="1650">
          <cell r="B1650" t="str">
            <v>MW</v>
          </cell>
          <cell r="C1650">
            <v>44242</v>
          </cell>
          <cell r="D1650" t="str">
            <v>L</v>
          </cell>
          <cell r="V1650">
            <v>44243</v>
          </cell>
          <cell r="W1650" t="str">
            <v>A</v>
          </cell>
          <cell r="AT1650" t="str">
            <v>ACC</v>
          </cell>
        </row>
        <row r="1651">
          <cell r="B1651" t="str">
            <v>MW</v>
          </cell>
          <cell r="C1651">
            <v>44242</v>
          </cell>
          <cell r="D1651" t="str">
            <v>L</v>
          </cell>
          <cell r="V1651">
            <v>44243</v>
          </cell>
          <cell r="W1651" t="str">
            <v>A</v>
          </cell>
          <cell r="AT1651" t="str">
            <v>ACC</v>
          </cell>
        </row>
        <row r="1652">
          <cell r="B1652" t="str">
            <v>MW</v>
          </cell>
          <cell r="C1652">
            <v>44242</v>
          </cell>
          <cell r="D1652" t="str">
            <v>L</v>
          </cell>
          <cell r="V1652">
            <v>44243</v>
          </cell>
          <cell r="W1652" t="str">
            <v>A</v>
          </cell>
          <cell r="AT1652" t="str">
            <v>ACC</v>
          </cell>
        </row>
        <row r="1653">
          <cell r="B1653" t="str">
            <v>MW</v>
          </cell>
          <cell r="C1653">
            <v>44242</v>
          </cell>
          <cell r="D1653" t="str">
            <v>L</v>
          </cell>
          <cell r="V1653">
            <v>44243</v>
          </cell>
          <cell r="W1653" t="str">
            <v>A</v>
          </cell>
          <cell r="AT1653" t="str">
            <v>ACC</v>
          </cell>
        </row>
        <row r="1654">
          <cell r="B1654" t="str">
            <v>MW</v>
          </cell>
          <cell r="C1654">
            <v>44242</v>
          </cell>
          <cell r="D1654" t="str">
            <v>L</v>
          </cell>
          <cell r="V1654">
            <v>44243</v>
          </cell>
          <cell r="W1654" t="str">
            <v>R</v>
          </cell>
          <cell r="AT1654" t="str">
            <v>NR</v>
          </cell>
          <cell r="BC1654">
            <v>1</v>
          </cell>
        </row>
        <row r="1655">
          <cell r="B1655" t="str">
            <v>MW</v>
          </cell>
          <cell r="C1655">
            <v>44242</v>
          </cell>
          <cell r="D1655" t="str">
            <v>L</v>
          </cell>
          <cell r="V1655">
            <v>44243</v>
          </cell>
          <cell r="W1655" t="str">
            <v>R</v>
          </cell>
          <cell r="AT1655" t="str">
            <v>NR</v>
          </cell>
          <cell r="BC1655">
            <v>1</v>
          </cell>
        </row>
        <row r="1656">
          <cell r="B1656" t="str">
            <v>MW</v>
          </cell>
          <cell r="C1656">
            <v>44242</v>
          </cell>
          <cell r="D1656" t="str">
            <v>L</v>
          </cell>
          <cell r="V1656">
            <v>44243</v>
          </cell>
          <cell r="W1656" t="str">
            <v>A</v>
          </cell>
          <cell r="AT1656" t="str">
            <v>ACC</v>
          </cell>
        </row>
        <row r="1657">
          <cell r="B1657" t="str">
            <v>MW</v>
          </cell>
          <cell r="C1657">
            <v>44242</v>
          </cell>
          <cell r="D1657" t="str">
            <v>L</v>
          </cell>
          <cell r="V1657">
            <v>44243</v>
          </cell>
          <cell r="W1657" t="str">
            <v>A</v>
          </cell>
          <cell r="AT1657" t="str">
            <v>ACC</v>
          </cell>
        </row>
        <row r="1658">
          <cell r="B1658" t="str">
            <v>MW</v>
          </cell>
          <cell r="C1658">
            <v>44242</v>
          </cell>
          <cell r="D1658" t="str">
            <v>L</v>
          </cell>
          <cell r="V1658">
            <v>44243</v>
          </cell>
          <cell r="W1658" t="str">
            <v>A</v>
          </cell>
          <cell r="AT1658" t="str">
            <v>ACC</v>
          </cell>
        </row>
        <row r="1659">
          <cell r="B1659" t="str">
            <v>MW</v>
          </cell>
          <cell r="C1659">
            <v>44242</v>
          </cell>
          <cell r="D1659" t="str">
            <v>L</v>
          </cell>
          <cell r="V1659">
            <v>44243</v>
          </cell>
          <cell r="W1659" t="str">
            <v>A</v>
          </cell>
          <cell r="AT1659" t="str">
            <v>ACC</v>
          </cell>
        </row>
        <row r="1660">
          <cell r="B1660" t="str">
            <v>MW</v>
          </cell>
          <cell r="C1660">
            <v>44241</v>
          </cell>
          <cell r="D1660" t="str">
            <v>L</v>
          </cell>
          <cell r="V1660">
            <v>44243</v>
          </cell>
          <cell r="W1660" t="str">
            <v>A</v>
          </cell>
          <cell r="AT1660" t="str">
            <v>ACC</v>
          </cell>
        </row>
        <row r="1661">
          <cell r="B1661" t="str">
            <v>MW</v>
          </cell>
          <cell r="C1661">
            <v>44241</v>
          </cell>
          <cell r="D1661" t="str">
            <v>L</v>
          </cell>
          <cell r="V1661">
            <v>44243</v>
          </cell>
          <cell r="W1661" t="str">
            <v>A</v>
          </cell>
          <cell r="AT1661" t="str">
            <v>ACC</v>
          </cell>
        </row>
        <row r="1662">
          <cell r="B1662" t="str">
            <v>MW</v>
          </cell>
          <cell r="C1662">
            <v>44241</v>
          </cell>
          <cell r="D1662" t="str">
            <v>L</v>
          </cell>
          <cell r="V1662">
            <v>44241</v>
          </cell>
          <cell r="W1662" t="str">
            <v>A</v>
          </cell>
          <cell r="AT1662" t="str">
            <v>ACC</v>
          </cell>
        </row>
        <row r="1663">
          <cell r="B1663" t="str">
            <v>MW</v>
          </cell>
          <cell r="C1663">
            <v>44241</v>
          </cell>
          <cell r="D1663" t="str">
            <v>L</v>
          </cell>
          <cell r="V1663">
            <v>44241</v>
          </cell>
          <cell r="W1663" t="str">
            <v>A</v>
          </cell>
          <cell r="AT1663" t="str">
            <v>ACC</v>
          </cell>
        </row>
        <row r="1664">
          <cell r="B1664" t="str">
            <v>MW</v>
          </cell>
          <cell r="C1664">
            <v>44241</v>
          </cell>
          <cell r="D1664" t="str">
            <v>L</v>
          </cell>
          <cell r="V1664">
            <v>44241</v>
          </cell>
          <cell r="W1664" t="str">
            <v>A</v>
          </cell>
          <cell r="AT1664" t="str">
            <v>ACC</v>
          </cell>
        </row>
        <row r="1665">
          <cell r="B1665" t="str">
            <v>MW</v>
          </cell>
          <cell r="C1665">
            <v>44241</v>
          </cell>
          <cell r="D1665" t="str">
            <v>L</v>
          </cell>
          <cell r="V1665">
            <v>44241</v>
          </cell>
          <cell r="W1665" t="str">
            <v>A</v>
          </cell>
          <cell r="AT1665" t="str">
            <v>ACC</v>
          </cell>
        </row>
        <row r="1666">
          <cell r="B1666" t="str">
            <v>MW</v>
          </cell>
          <cell r="C1666">
            <v>44241</v>
          </cell>
          <cell r="D1666" t="str">
            <v>L</v>
          </cell>
          <cell r="V1666">
            <v>44241</v>
          </cell>
          <cell r="W1666" t="str">
            <v>A</v>
          </cell>
          <cell r="AT1666" t="str">
            <v>ACC</v>
          </cell>
        </row>
        <row r="1667">
          <cell r="B1667" t="str">
            <v>MW</v>
          </cell>
          <cell r="C1667">
            <v>44241</v>
          </cell>
          <cell r="D1667" t="str">
            <v>L</v>
          </cell>
          <cell r="V1667">
            <v>44241</v>
          </cell>
          <cell r="W1667" t="str">
            <v>A</v>
          </cell>
          <cell r="AT1667" t="str">
            <v>ACC</v>
          </cell>
        </row>
        <row r="1668">
          <cell r="B1668" t="str">
            <v>MW</v>
          </cell>
          <cell r="C1668">
            <v>44241</v>
          </cell>
          <cell r="D1668" t="str">
            <v>L</v>
          </cell>
          <cell r="V1668">
            <v>44241</v>
          </cell>
          <cell r="W1668" t="str">
            <v>R</v>
          </cell>
          <cell r="AT1668" t="str">
            <v>NR</v>
          </cell>
          <cell r="BA1668">
            <v>1</v>
          </cell>
        </row>
        <row r="1669">
          <cell r="B1669" t="str">
            <v>MW</v>
          </cell>
          <cell r="C1669">
            <v>44241</v>
          </cell>
          <cell r="D1669" t="str">
            <v>L</v>
          </cell>
          <cell r="V1669">
            <v>44241</v>
          </cell>
          <cell r="W1669" t="str">
            <v>A</v>
          </cell>
          <cell r="AT1669" t="str">
            <v>ACC</v>
          </cell>
        </row>
        <row r="1670">
          <cell r="B1670" t="str">
            <v>MW</v>
          </cell>
          <cell r="C1670">
            <v>44241</v>
          </cell>
          <cell r="D1670" t="str">
            <v>L</v>
          </cell>
          <cell r="V1670">
            <v>44241</v>
          </cell>
          <cell r="W1670" t="str">
            <v>A</v>
          </cell>
          <cell r="AT1670" t="str">
            <v>ACC</v>
          </cell>
        </row>
        <row r="1671">
          <cell r="B1671" t="str">
            <v>MW</v>
          </cell>
          <cell r="C1671">
            <v>44241</v>
          </cell>
          <cell r="D1671" t="str">
            <v>L</v>
          </cell>
          <cell r="V1671">
            <v>44241</v>
          </cell>
          <cell r="W1671" t="str">
            <v>A</v>
          </cell>
          <cell r="AT1671" t="str">
            <v>ACC</v>
          </cell>
        </row>
        <row r="1672">
          <cell r="D1672" t="str">
            <v>NS</v>
          </cell>
          <cell r="AT1672" t="str">
            <v>NS</v>
          </cell>
        </row>
        <row r="1673">
          <cell r="D1673" t="str">
            <v>NS</v>
          </cell>
          <cell r="AT1673" t="str">
            <v>NS</v>
          </cell>
        </row>
        <row r="1674">
          <cell r="B1674" t="str">
            <v>MW</v>
          </cell>
          <cell r="C1674">
            <v>44241</v>
          </cell>
          <cell r="D1674" t="str">
            <v>L</v>
          </cell>
          <cell r="V1674">
            <v>44241</v>
          </cell>
          <cell r="W1674" t="str">
            <v>A</v>
          </cell>
          <cell r="AT1674" t="str">
            <v>ACC</v>
          </cell>
        </row>
        <row r="1675">
          <cell r="B1675" t="str">
            <v>MW</v>
          </cell>
          <cell r="C1675">
            <v>44241</v>
          </cell>
          <cell r="D1675" t="str">
            <v>L</v>
          </cell>
          <cell r="V1675">
            <v>44241</v>
          </cell>
          <cell r="W1675" t="str">
            <v>A</v>
          </cell>
          <cell r="AT1675" t="str">
            <v>ACC</v>
          </cell>
        </row>
        <row r="1676">
          <cell r="B1676" t="str">
            <v>MW</v>
          </cell>
          <cell r="C1676">
            <v>44241</v>
          </cell>
          <cell r="D1676" t="str">
            <v>L</v>
          </cell>
          <cell r="V1676">
            <v>44241</v>
          </cell>
          <cell r="W1676" t="str">
            <v>A</v>
          </cell>
          <cell r="AT1676" t="str">
            <v>ACC</v>
          </cell>
        </row>
        <row r="1677">
          <cell r="B1677" t="str">
            <v>MW</v>
          </cell>
          <cell r="C1677">
            <v>44241</v>
          </cell>
          <cell r="D1677" t="str">
            <v>L</v>
          </cell>
          <cell r="V1677">
            <v>44241</v>
          </cell>
          <cell r="W1677" t="str">
            <v>R</v>
          </cell>
          <cell r="AT1677" t="str">
            <v>NR</v>
          </cell>
          <cell r="BA1677">
            <v>1</v>
          </cell>
        </row>
        <row r="1678">
          <cell r="B1678" t="str">
            <v>MW</v>
          </cell>
          <cell r="C1678">
            <v>44241</v>
          </cell>
          <cell r="D1678" t="str">
            <v>L</v>
          </cell>
          <cell r="V1678">
            <v>44241</v>
          </cell>
          <cell r="W1678" t="str">
            <v>A</v>
          </cell>
          <cell r="AT1678" t="str">
            <v>ACC</v>
          </cell>
        </row>
        <row r="1679">
          <cell r="B1679" t="str">
            <v>MW</v>
          </cell>
          <cell r="C1679">
            <v>44241</v>
          </cell>
          <cell r="D1679" t="str">
            <v>L</v>
          </cell>
          <cell r="V1679">
            <v>44241</v>
          </cell>
          <cell r="W1679" t="str">
            <v>A</v>
          </cell>
          <cell r="AT1679" t="str">
            <v>ACC</v>
          </cell>
        </row>
        <row r="1680">
          <cell r="B1680" t="str">
            <v>MW</v>
          </cell>
          <cell r="C1680">
            <v>44241</v>
          </cell>
          <cell r="D1680" t="str">
            <v>L</v>
          </cell>
          <cell r="V1680">
            <v>44241</v>
          </cell>
          <cell r="W1680" t="str">
            <v>A</v>
          </cell>
          <cell r="AT1680" t="str">
            <v>ACC</v>
          </cell>
        </row>
        <row r="1681">
          <cell r="B1681" t="str">
            <v>MW</v>
          </cell>
          <cell r="C1681">
            <v>44241</v>
          </cell>
          <cell r="D1681" t="str">
            <v>L</v>
          </cell>
          <cell r="V1681">
            <v>44241</v>
          </cell>
          <cell r="W1681" t="str">
            <v>A</v>
          </cell>
          <cell r="AT1681" t="str">
            <v>ACC</v>
          </cell>
        </row>
        <row r="1682">
          <cell r="B1682" t="str">
            <v>MW</v>
          </cell>
          <cell r="C1682">
            <v>44241</v>
          </cell>
          <cell r="D1682" t="str">
            <v>L</v>
          </cell>
          <cell r="V1682">
            <v>44241</v>
          </cell>
          <cell r="W1682" t="str">
            <v>A</v>
          </cell>
          <cell r="AT1682" t="str">
            <v>ACC</v>
          </cell>
        </row>
        <row r="1683">
          <cell r="B1683" t="str">
            <v>MW</v>
          </cell>
          <cell r="C1683">
            <v>44241</v>
          </cell>
          <cell r="D1683" t="str">
            <v>L</v>
          </cell>
          <cell r="V1683">
            <v>44241</v>
          </cell>
          <cell r="W1683" t="str">
            <v>A</v>
          </cell>
          <cell r="AT1683" t="str">
            <v>ACC</v>
          </cell>
        </row>
        <row r="1684">
          <cell r="B1684" t="str">
            <v>MW</v>
          </cell>
          <cell r="C1684">
            <v>44241</v>
          </cell>
          <cell r="D1684" t="str">
            <v>L</v>
          </cell>
          <cell r="V1684">
            <v>44241</v>
          </cell>
          <cell r="W1684" t="str">
            <v>A</v>
          </cell>
          <cell r="AT1684" t="str">
            <v>ACC</v>
          </cell>
        </row>
        <row r="1685">
          <cell r="B1685" t="str">
            <v>MW</v>
          </cell>
          <cell r="C1685">
            <v>44241</v>
          </cell>
          <cell r="D1685" t="str">
            <v>L</v>
          </cell>
          <cell r="V1685">
            <v>44241</v>
          </cell>
          <cell r="W1685" t="str">
            <v>R</v>
          </cell>
          <cell r="AT1685" t="str">
            <v>NR</v>
          </cell>
          <cell r="BA1685">
            <v>1</v>
          </cell>
        </row>
        <row r="1686">
          <cell r="B1686" t="str">
            <v>MW</v>
          </cell>
          <cell r="C1686">
            <v>44241</v>
          </cell>
          <cell r="D1686" t="str">
            <v>L</v>
          </cell>
          <cell r="V1686">
            <v>44241</v>
          </cell>
          <cell r="W1686" t="str">
            <v>A</v>
          </cell>
          <cell r="AT1686" t="str">
            <v>ACC</v>
          </cell>
        </row>
        <row r="1687">
          <cell r="B1687" t="str">
            <v>MW</v>
          </cell>
          <cell r="C1687">
            <v>44241</v>
          </cell>
          <cell r="D1687" t="str">
            <v>L</v>
          </cell>
          <cell r="V1687">
            <v>44241</v>
          </cell>
          <cell r="W1687" t="str">
            <v>A</v>
          </cell>
          <cell r="AT1687" t="str">
            <v>ACC</v>
          </cell>
        </row>
        <row r="1688">
          <cell r="B1688" t="str">
            <v>MW</v>
          </cell>
          <cell r="C1688">
            <v>44241</v>
          </cell>
          <cell r="D1688" t="str">
            <v>L</v>
          </cell>
          <cell r="V1688">
            <v>44241</v>
          </cell>
          <cell r="W1688" t="str">
            <v>R</v>
          </cell>
          <cell r="AT1688" t="str">
            <v>NR</v>
          </cell>
          <cell r="BA1688">
            <v>1</v>
          </cell>
          <cell r="BD1688">
            <v>1</v>
          </cell>
        </row>
        <row r="1689">
          <cell r="B1689" t="str">
            <v>MW</v>
          </cell>
          <cell r="C1689">
            <v>44241</v>
          </cell>
          <cell r="D1689" t="str">
            <v>L</v>
          </cell>
          <cell r="V1689">
            <v>44241</v>
          </cell>
          <cell r="W1689" t="str">
            <v>A</v>
          </cell>
          <cell r="AT1689" t="str">
            <v>ACC</v>
          </cell>
        </row>
        <row r="1690">
          <cell r="B1690" t="str">
            <v>MW</v>
          </cell>
          <cell r="C1690">
            <v>44241</v>
          </cell>
          <cell r="D1690" t="str">
            <v>L</v>
          </cell>
          <cell r="V1690">
            <v>44241</v>
          </cell>
          <cell r="W1690" t="str">
            <v>A</v>
          </cell>
          <cell r="AT1690" t="str">
            <v>ACC</v>
          </cell>
        </row>
        <row r="1691">
          <cell r="B1691" t="str">
            <v>MW</v>
          </cell>
          <cell r="C1691">
            <v>44241</v>
          </cell>
          <cell r="D1691" t="str">
            <v>L</v>
          </cell>
          <cell r="V1691">
            <v>44241</v>
          </cell>
          <cell r="W1691" t="str">
            <v>A</v>
          </cell>
          <cell r="AT1691" t="str">
            <v>ACC</v>
          </cell>
        </row>
        <row r="1692">
          <cell r="B1692" t="str">
            <v>MW</v>
          </cell>
          <cell r="C1692">
            <v>44241</v>
          </cell>
          <cell r="D1692" t="str">
            <v>L</v>
          </cell>
          <cell r="V1692">
            <v>44241</v>
          </cell>
          <cell r="W1692" t="str">
            <v>A</v>
          </cell>
          <cell r="AT1692" t="str">
            <v>ACC</v>
          </cell>
        </row>
        <row r="1693">
          <cell r="B1693" t="str">
            <v>MW</v>
          </cell>
          <cell r="C1693">
            <v>44241</v>
          </cell>
          <cell r="D1693" t="str">
            <v>L</v>
          </cell>
          <cell r="V1693">
            <v>44241</v>
          </cell>
          <cell r="W1693" t="str">
            <v>A</v>
          </cell>
          <cell r="AT1693" t="str">
            <v>ACC</v>
          </cell>
        </row>
        <row r="1694">
          <cell r="B1694" t="str">
            <v>MW</v>
          </cell>
          <cell r="C1694">
            <v>44241</v>
          </cell>
          <cell r="D1694" t="str">
            <v>L</v>
          </cell>
          <cell r="V1694">
            <v>44241</v>
          </cell>
          <cell r="W1694" t="str">
            <v>A</v>
          </cell>
          <cell r="AT1694" t="str">
            <v>ACC</v>
          </cell>
        </row>
        <row r="1695">
          <cell r="B1695" t="str">
            <v>MW</v>
          </cell>
          <cell r="C1695">
            <v>44240</v>
          </cell>
          <cell r="D1695" t="str">
            <v>L</v>
          </cell>
          <cell r="V1695">
            <v>44241</v>
          </cell>
          <cell r="W1695" t="str">
            <v>A</v>
          </cell>
          <cell r="AT1695" t="str">
            <v>ACC</v>
          </cell>
        </row>
        <row r="1696">
          <cell r="B1696" t="str">
            <v>MW</v>
          </cell>
          <cell r="C1696">
            <v>44240</v>
          </cell>
          <cell r="D1696" t="str">
            <v>L</v>
          </cell>
          <cell r="V1696">
            <v>44241</v>
          </cell>
          <cell r="W1696" t="str">
            <v>A</v>
          </cell>
          <cell r="AT1696" t="str">
            <v>ACC</v>
          </cell>
        </row>
        <row r="1697">
          <cell r="B1697" t="str">
            <v>MW</v>
          </cell>
          <cell r="C1697">
            <v>44240</v>
          </cell>
          <cell r="D1697" t="str">
            <v>L</v>
          </cell>
          <cell r="V1697">
            <v>44241</v>
          </cell>
          <cell r="W1697" t="str">
            <v>A</v>
          </cell>
          <cell r="AT1697" t="str">
            <v>ACC</v>
          </cell>
        </row>
        <row r="1698">
          <cell r="B1698" t="str">
            <v>MW</v>
          </cell>
          <cell r="C1698">
            <v>44240</v>
          </cell>
          <cell r="D1698" t="str">
            <v>L</v>
          </cell>
          <cell r="V1698">
            <v>44241</v>
          </cell>
          <cell r="W1698" t="str">
            <v>R</v>
          </cell>
          <cell r="AT1698" t="str">
            <v>NR</v>
          </cell>
          <cell r="BA1698">
            <v>1</v>
          </cell>
        </row>
        <row r="1699">
          <cell r="B1699" t="str">
            <v>MW</v>
          </cell>
          <cell r="C1699">
            <v>44240</v>
          </cell>
          <cell r="D1699" t="str">
            <v>L</v>
          </cell>
          <cell r="V1699">
            <v>44241</v>
          </cell>
          <cell r="W1699" t="str">
            <v>A</v>
          </cell>
          <cell r="AT1699" t="str">
            <v>ACC</v>
          </cell>
        </row>
        <row r="1700">
          <cell r="B1700" t="str">
            <v>MW</v>
          </cell>
          <cell r="C1700">
            <v>44240</v>
          </cell>
          <cell r="D1700" t="str">
            <v>L</v>
          </cell>
          <cell r="V1700">
            <v>44241</v>
          </cell>
          <cell r="W1700" t="str">
            <v>A</v>
          </cell>
          <cell r="AT1700" t="str">
            <v>ACC</v>
          </cell>
        </row>
        <row r="1701">
          <cell r="B1701" t="str">
            <v>MW</v>
          </cell>
          <cell r="C1701">
            <v>44240</v>
          </cell>
          <cell r="D1701" t="str">
            <v>L</v>
          </cell>
          <cell r="V1701">
            <v>44241</v>
          </cell>
          <cell r="W1701" t="str">
            <v>A</v>
          </cell>
          <cell r="AT1701" t="str">
            <v>ACC</v>
          </cell>
        </row>
        <row r="1702">
          <cell r="B1702" t="str">
            <v>MW</v>
          </cell>
          <cell r="C1702">
            <v>44240</v>
          </cell>
          <cell r="D1702" t="str">
            <v>L</v>
          </cell>
          <cell r="V1702">
            <v>44241</v>
          </cell>
          <cell r="W1702" t="str">
            <v>A</v>
          </cell>
          <cell r="AT1702" t="str">
            <v>ACC</v>
          </cell>
        </row>
        <row r="1703">
          <cell r="B1703" t="str">
            <v>MW</v>
          </cell>
          <cell r="C1703">
            <v>44240</v>
          </cell>
          <cell r="D1703" t="str">
            <v>L</v>
          </cell>
          <cell r="V1703">
            <v>44241</v>
          </cell>
          <cell r="W1703" t="str">
            <v>R</v>
          </cell>
          <cell r="AT1703" t="str">
            <v>NR</v>
          </cell>
          <cell r="BA1703">
            <v>1</v>
          </cell>
        </row>
        <row r="1704">
          <cell r="B1704" t="str">
            <v>MW</v>
          </cell>
          <cell r="C1704">
            <v>44240</v>
          </cell>
          <cell r="D1704" t="str">
            <v>L</v>
          </cell>
          <cell r="V1704">
            <v>44241</v>
          </cell>
          <cell r="W1704" t="str">
            <v>A</v>
          </cell>
          <cell r="AT1704" t="str">
            <v>ACC</v>
          </cell>
        </row>
        <row r="1705">
          <cell r="B1705" t="str">
            <v>MW</v>
          </cell>
          <cell r="C1705">
            <v>44240</v>
          </cell>
          <cell r="D1705" t="str">
            <v>L</v>
          </cell>
          <cell r="V1705">
            <v>44241</v>
          </cell>
          <cell r="W1705" t="str">
            <v>A</v>
          </cell>
          <cell r="AT1705" t="str">
            <v>ACC</v>
          </cell>
        </row>
        <row r="1706">
          <cell r="B1706" t="str">
            <v>MW</v>
          </cell>
          <cell r="C1706">
            <v>44240</v>
          </cell>
          <cell r="D1706" t="str">
            <v>L</v>
          </cell>
          <cell r="V1706">
            <v>44241</v>
          </cell>
          <cell r="W1706" t="str">
            <v>A</v>
          </cell>
          <cell r="AT1706" t="str">
            <v>ACC</v>
          </cell>
        </row>
        <row r="1707">
          <cell r="B1707" t="str">
            <v>MW</v>
          </cell>
          <cell r="C1707">
            <v>44240</v>
          </cell>
          <cell r="D1707" t="str">
            <v>L</v>
          </cell>
          <cell r="V1707">
            <v>44241</v>
          </cell>
          <cell r="W1707" t="str">
            <v>R</v>
          </cell>
          <cell r="AT1707" t="str">
            <v>NR</v>
          </cell>
          <cell r="BA1707">
            <v>1</v>
          </cell>
        </row>
        <row r="1708">
          <cell r="D1708" t="str">
            <v>NS</v>
          </cell>
          <cell r="AT1708" t="str">
            <v>NS</v>
          </cell>
        </row>
        <row r="1709">
          <cell r="B1709" t="str">
            <v>MW</v>
          </cell>
          <cell r="C1709">
            <v>44239</v>
          </cell>
          <cell r="D1709" t="str">
            <v>L</v>
          </cell>
          <cell r="V1709">
            <v>44239</v>
          </cell>
          <cell r="W1709" t="str">
            <v>A</v>
          </cell>
          <cell r="AT1709" t="str">
            <v>ACC</v>
          </cell>
        </row>
        <row r="1710">
          <cell r="B1710" t="str">
            <v>MW</v>
          </cell>
          <cell r="C1710">
            <v>44239</v>
          </cell>
          <cell r="D1710" t="str">
            <v>L</v>
          </cell>
          <cell r="V1710">
            <v>44239</v>
          </cell>
          <cell r="W1710" t="str">
            <v>A</v>
          </cell>
          <cell r="AT1710" t="str">
            <v>ACC</v>
          </cell>
        </row>
        <row r="1711">
          <cell r="B1711" t="str">
            <v>MW</v>
          </cell>
          <cell r="C1711">
            <v>44239</v>
          </cell>
          <cell r="D1711" t="str">
            <v>L</v>
          </cell>
          <cell r="V1711">
            <v>44239</v>
          </cell>
          <cell r="W1711" t="str">
            <v>A</v>
          </cell>
          <cell r="AT1711" t="str">
            <v>ACC</v>
          </cell>
        </row>
        <row r="1712">
          <cell r="B1712" t="str">
            <v>MW</v>
          </cell>
          <cell r="C1712">
            <v>44239</v>
          </cell>
          <cell r="D1712" t="str">
            <v>L</v>
          </cell>
          <cell r="V1712">
            <v>44239</v>
          </cell>
          <cell r="W1712" t="str">
            <v>A</v>
          </cell>
          <cell r="AT1712" t="str">
            <v>ACC</v>
          </cell>
        </row>
        <row r="1713">
          <cell r="B1713" t="str">
            <v>MW</v>
          </cell>
          <cell r="C1713">
            <v>44239</v>
          </cell>
          <cell r="D1713" t="str">
            <v>L</v>
          </cell>
          <cell r="V1713">
            <v>44239</v>
          </cell>
          <cell r="W1713" t="str">
            <v>A</v>
          </cell>
          <cell r="AT1713" t="str">
            <v>ACC</v>
          </cell>
        </row>
        <row r="1714">
          <cell r="B1714" t="str">
            <v>MW</v>
          </cell>
          <cell r="C1714">
            <v>44239</v>
          </cell>
          <cell r="D1714" t="str">
            <v>L</v>
          </cell>
          <cell r="V1714">
            <v>44239</v>
          </cell>
          <cell r="W1714" t="str">
            <v>A</v>
          </cell>
          <cell r="AT1714" t="str">
            <v>ACC</v>
          </cell>
        </row>
        <row r="1715">
          <cell r="B1715" t="str">
            <v>MW</v>
          </cell>
          <cell r="C1715">
            <v>44239</v>
          </cell>
          <cell r="D1715" t="str">
            <v>L</v>
          </cell>
          <cell r="V1715">
            <v>44239</v>
          </cell>
          <cell r="W1715" t="str">
            <v>A</v>
          </cell>
          <cell r="AT1715" t="str">
            <v>ACC</v>
          </cell>
        </row>
        <row r="1716">
          <cell r="B1716" t="str">
            <v>MW</v>
          </cell>
          <cell r="C1716">
            <v>44239</v>
          </cell>
          <cell r="D1716" t="str">
            <v>L</v>
          </cell>
          <cell r="V1716">
            <v>44239</v>
          </cell>
          <cell r="W1716" t="str">
            <v>A</v>
          </cell>
          <cell r="AT1716" t="str">
            <v>ACC</v>
          </cell>
        </row>
        <row r="1717">
          <cell r="B1717" t="str">
            <v>MW</v>
          </cell>
          <cell r="C1717">
            <v>44239</v>
          </cell>
          <cell r="D1717" t="str">
            <v>L</v>
          </cell>
          <cell r="V1717">
            <v>44239</v>
          </cell>
          <cell r="W1717" t="str">
            <v>A</v>
          </cell>
          <cell r="AT1717" t="str">
            <v>ACC</v>
          </cell>
        </row>
        <row r="1718">
          <cell r="B1718" t="str">
            <v>MW</v>
          </cell>
          <cell r="C1718">
            <v>44239</v>
          </cell>
          <cell r="D1718" t="str">
            <v>L</v>
          </cell>
          <cell r="V1718">
            <v>44239</v>
          </cell>
          <cell r="W1718" t="str">
            <v>A</v>
          </cell>
          <cell r="AT1718" t="str">
            <v>ACC</v>
          </cell>
        </row>
        <row r="1719">
          <cell r="B1719" t="str">
            <v>MW</v>
          </cell>
          <cell r="C1719">
            <v>44239</v>
          </cell>
          <cell r="D1719" t="str">
            <v>L</v>
          </cell>
          <cell r="V1719">
            <v>44239</v>
          </cell>
          <cell r="W1719" t="str">
            <v>A</v>
          </cell>
          <cell r="AT1719" t="str">
            <v>ACC</v>
          </cell>
        </row>
        <row r="1720">
          <cell r="B1720" t="str">
            <v>MW</v>
          </cell>
          <cell r="C1720">
            <v>44239</v>
          </cell>
          <cell r="D1720" t="str">
            <v>L</v>
          </cell>
          <cell r="V1720">
            <v>44239</v>
          </cell>
          <cell r="W1720" t="str">
            <v>A</v>
          </cell>
          <cell r="AT1720" t="str">
            <v>ACC</v>
          </cell>
        </row>
        <row r="1721">
          <cell r="B1721" t="str">
            <v>MW</v>
          </cell>
          <cell r="C1721">
            <v>44239</v>
          </cell>
          <cell r="D1721" t="str">
            <v>L</v>
          </cell>
          <cell r="V1721">
            <v>44239</v>
          </cell>
          <cell r="W1721" t="str">
            <v>A</v>
          </cell>
          <cell r="AT1721" t="str">
            <v>ACC</v>
          </cell>
        </row>
        <row r="1722">
          <cell r="B1722" t="str">
            <v>MW</v>
          </cell>
          <cell r="C1722">
            <v>44239</v>
          </cell>
          <cell r="D1722" t="str">
            <v>L</v>
          </cell>
          <cell r="V1722">
            <v>44239</v>
          </cell>
          <cell r="W1722" t="str">
            <v>A</v>
          </cell>
          <cell r="AT1722" t="str">
            <v>ACC</v>
          </cell>
        </row>
        <row r="1723">
          <cell r="B1723" t="str">
            <v>MW</v>
          </cell>
          <cell r="C1723">
            <v>44239</v>
          </cell>
          <cell r="D1723" t="str">
            <v>L</v>
          </cell>
          <cell r="V1723">
            <v>44239</v>
          </cell>
          <cell r="W1723" t="str">
            <v>A</v>
          </cell>
          <cell r="AT1723" t="str">
            <v>ACC</v>
          </cell>
        </row>
        <row r="1724">
          <cell r="B1724" t="str">
            <v>MW</v>
          </cell>
          <cell r="C1724">
            <v>44239</v>
          </cell>
          <cell r="D1724" t="str">
            <v>L</v>
          </cell>
          <cell r="V1724">
            <v>44239</v>
          </cell>
          <cell r="W1724" t="str">
            <v>A</v>
          </cell>
          <cell r="AT1724" t="str">
            <v>ACC</v>
          </cell>
        </row>
        <row r="1725">
          <cell r="B1725" t="str">
            <v>MW</v>
          </cell>
          <cell r="C1725">
            <v>44239</v>
          </cell>
          <cell r="D1725" t="str">
            <v>L</v>
          </cell>
          <cell r="V1725">
            <v>44239</v>
          </cell>
          <cell r="W1725" t="str">
            <v>A</v>
          </cell>
          <cell r="AT1725" t="str">
            <v>ACC</v>
          </cell>
        </row>
        <row r="1726">
          <cell r="B1726" t="str">
            <v>MW</v>
          </cell>
          <cell r="C1726">
            <v>44239</v>
          </cell>
          <cell r="D1726" t="str">
            <v>L</v>
          </cell>
          <cell r="V1726">
            <v>44239</v>
          </cell>
          <cell r="W1726" t="str">
            <v>A</v>
          </cell>
          <cell r="AT1726" t="str">
            <v>ACC</v>
          </cell>
        </row>
        <row r="1727">
          <cell r="B1727" t="str">
            <v>MW</v>
          </cell>
          <cell r="C1727">
            <v>44239</v>
          </cell>
          <cell r="D1727" t="str">
            <v>L</v>
          </cell>
          <cell r="V1727">
            <v>44239</v>
          </cell>
          <cell r="W1727" t="str">
            <v>A</v>
          </cell>
          <cell r="AT1727" t="str">
            <v>ACC</v>
          </cell>
        </row>
        <row r="1728">
          <cell r="B1728" t="str">
            <v>MW</v>
          </cell>
          <cell r="C1728">
            <v>44239</v>
          </cell>
          <cell r="D1728" t="str">
            <v>L</v>
          </cell>
          <cell r="V1728">
            <v>44239</v>
          </cell>
          <cell r="W1728" t="str">
            <v>A</v>
          </cell>
          <cell r="AT1728" t="str">
            <v>ACC</v>
          </cell>
        </row>
        <row r="1729">
          <cell r="B1729" t="str">
            <v>MW</v>
          </cell>
          <cell r="C1729">
            <v>44239</v>
          </cell>
          <cell r="D1729" t="str">
            <v>L</v>
          </cell>
          <cell r="V1729">
            <v>44239</v>
          </cell>
          <cell r="W1729" t="str">
            <v>A</v>
          </cell>
          <cell r="AT1729" t="str">
            <v>ACC</v>
          </cell>
        </row>
        <row r="1730">
          <cell r="B1730" t="str">
            <v>MW</v>
          </cell>
          <cell r="C1730">
            <v>44239</v>
          </cell>
          <cell r="D1730" t="str">
            <v>L</v>
          </cell>
          <cell r="V1730">
            <v>44239</v>
          </cell>
          <cell r="W1730" t="str">
            <v>A</v>
          </cell>
          <cell r="AT1730" t="str">
            <v>ACC</v>
          </cell>
        </row>
        <row r="1731">
          <cell r="B1731" t="str">
            <v>MW</v>
          </cell>
          <cell r="C1731">
            <v>44239</v>
          </cell>
          <cell r="D1731" t="str">
            <v>L</v>
          </cell>
          <cell r="V1731">
            <v>44239</v>
          </cell>
          <cell r="W1731" t="str">
            <v>A</v>
          </cell>
          <cell r="AT1731" t="str">
            <v>ACC</v>
          </cell>
        </row>
        <row r="1732">
          <cell r="B1732" t="str">
            <v>MW</v>
          </cell>
          <cell r="C1732">
            <v>44239</v>
          </cell>
          <cell r="D1732" t="str">
            <v>L</v>
          </cell>
          <cell r="V1732">
            <v>44239</v>
          </cell>
          <cell r="W1732" t="str">
            <v>A</v>
          </cell>
          <cell r="AT1732" t="str">
            <v>ACC</v>
          </cell>
        </row>
        <row r="1733">
          <cell r="B1733" t="str">
            <v>MW</v>
          </cell>
          <cell r="C1733">
            <v>44239</v>
          </cell>
          <cell r="D1733" t="str">
            <v>L</v>
          </cell>
          <cell r="V1733">
            <v>44239</v>
          </cell>
          <cell r="W1733" t="str">
            <v>A</v>
          </cell>
          <cell r="AT1733" t="str">
            <v>ACC</v>
          </cell>
        </row>
        <row r="1734">
          <cell r="B1734" t="str">
            <v>MW</v>
          </cell>
          <cell r="C1734">
            <v>44239</v>
          </cell>
          <cell r="D1734" t="str">
            <v>L</v>
          </cell>
          <cell r="V1734">
            <v>44239</v>
          </cell>
          <cell r="W1734" t="str">
            <v>R</v>
          </cell>
          <cell r="AT1734" t="str">
            <v>NR</v>
          </cell>
          <cell r="BA1734">
            <v>1</v>
          </cell>
        </row>
        <row r="1735">
          <cell r="B1735" t="str">
            <v>MW</v>
          </cell>
          <cell r="C1735">
            <v>44239</v>
          </cell>
          <cell r="D1735" t="str">
            <v>L</v>
          </cell>
          <cell r="V1735">
            <v>44239</v>
          </cell>
          <cell r="W1735" t="str">
            <v>R</v>
          </cell>
          <cell r="AT1735" t="str">
            <v>NR</v>
          </cell>
          <cell r="BA1735">
            <v>1</v>
          </cell>
        </row>
        <row r="1736">
          <cell r="B1736" t="str">
            <v>MW</v>
          </cell>
          <cell r="C1736">
            <v>44238</v>
          </cell>
          <cell r="D1736" t="str">
            <v>L</v>
          </cell>
          <cell r="V1736">
            <v>44238</v>
          </cell>
          <cell r="W1736" t="str">
            <v>A</v>
          </cell>
          <cell r="AT1736" t="str">
            <v>ACC</v>
          </cell>
        </row>
        <row r="1737">
          <cell r="B1737" t="str">
            <v>MW</v>
          </cell>
          <cell r="C1737">
            <v>44238</v>
          </cell>
          <cell r="D1737" t="str">
            <v>L</v>
          </cell>
          <cell r="V1737">
            <v>44238</v>
          </cell>
          <cell r="W1737" t="str">
            <v>A</v>
          </cell>
          <cell r="AT1737" t="str">
            <v>ACC</v>
          </cell>
        </row>
        <row r="1738">
          <cell r="B1738" t="str">
            <v>MW</v>
          </cell>
          <cell r="C1738">
            <v>44238</v>
          </cell>
          <cell r="D1738" t="str">
            <v>L</v>
          </cell>
          <cell r="V1738">
            <v>44238</v>
          </cell>
          <cell r="W1738" t="str">
            <v>A</v>
          </cell>
          <cell r="AT1738" t="str">
            <v>ACC</v>
          </cell>
        </row>
        <row r="1739">
          <cell r="B1739" t="str">
            <v>MW</v>
          </cell>
          <cell r="C1739">
            <v>44238</v>
          </cell>
          <cell r="D1739" t="str">
            <v>L</v>
          </cell>
          <cell r="V1739">
            <v>44238</v>
          </cell>
          <cell r="W1739" t="str">
            <v>A</v>
          </cell>
          <cell r="AT1739" t="str">
            <v>ACC</v>
          </cell>
        </row>
        <row r="1740">
          <cell r="B1740" t="str">
            <v>MW</v>
          </cell>
          <cell r="C1740">
            <v>44238</v>
          </cell>
          <cell r="D1740" t="str">
            <v>L</v>
          </cell>
          <cell r="V1740">
            <v>44238</v>
          </cell>
          <cell r="W1740" t="str">
            <v>R</v>
          </cell>
          <cell r="AT1740" t="str">
            <v>NR</v>
          </cell>
          <cell r="BA1740">
            <v>1</v>
          </cell>
        </row>
        <row r="1741">
          <cell r="B1741" t="str">
            <v>MW</v>
          </cell>
          <cell r="C1741">
            <v>44238</v>
          </cell>
          <cell r="D1741" t="str">
            <v>L</v>
          </cell>
          <cell r="V1741">
            <v>44238</v>
          </cell>
          <cell r="W1741" t="str">
            <v>A</v>
          </cell>
          <cell r="AT1741" t="str">
            <v>ACC</v>
          </cell>
        </row>
        <row r="1742">
          <cell r="B1742" t="str">
            <v>MW</v>
          </cell>
          <cell r="C1742">
            <v>44238</v>
          </cell>
          <cell r="D1742" t="str">
            <v>L</v>
          </cell>
          <cell r="V1742">
            <v>44238</v>
          </cell>
          <cell r="W1742" t="str">
            <v>A</v>
          </cell>
          <cell r="AT1742" t="str">
            <v>ACC</v>
          </cell>
        </row>
        <row r="1743">
          <cell r="B1743" t="str">
            <v>MW</v>
          </cell>
          <cell r="C1743">
            <v>44238</v>
          </cell>
          <cell r="D1743" t="str">
            <v>L</v>
          </cell>
          <cell r="V1743">
            <v>44238</v>
          </cell>
          <cell r="W1743" t="str">
            <v>A</v>
          </cell>
          <cell r="AT1743" t="str">
            <v>ACC</v>
          </cell>
        </row>
        <row r="1744">
          <cell r="B1744" t="str">
            <v>MW</v>
          </cell>
          <cell r="C1744">
            <v>44238</v>
          </cell>
          <cell r="D1744" t="str">
            <v>L</v>
          </cell>
          <cell r="V1744">
            <v>44238</v>
          </cell>
          <cell r="W1744" t="str">
            <v>A</v>
          </cell>
          <cell r="AT1744" t="str">
            <v>ACC</v>
          </cell>
        </row>
        <row r="1745">
          <cell r="B1745" t="str">
            <v>MW</v>
          </cell>
          <cell r="C1745">
            <v>44238</v>
          </cell>
          <cell r="D1745" t="str">
            <v>L</v>
          </cell>
          <cell r="V1745">
            <v>44238</v>
          </cell>
          <cell r="W1745" t="str">
            <v>A</v>
          </cell>
          <cell r="AT1745" t="str">
            <v>ACC</v>
          </cell>
        </row>
        <row r="1746">
          <cell r="B1746" t="str">
            <v>MW</v>
          </cell>
          <cell r="C1746">
            <v>44238</v>
          </cell>
          <cell r="D1746" t="str">
            <v>L</v>
          </cell>
          <cell r="V1746">
            <v>44238</v>
          </cell>
          <cell r="W1746" t="str">
            <v>A</v>
          </cell>
          <cell r="AT1746" t="str">
            <v>ACC</v>
          </cell>
        </row>
        <row r="1747">
          <cell r="B1747" t="str">
            <v>MW</v>
          </cell>
          <cell r="C1747">
            <v>44238</v>
          </cell>
          <cell r="D1747" t="str">
            <v>L</v>
          </cell>
          <cell r="V1747">
            <v>44238</v>
          </cell>
          <cell r="W1747" t="str">
            <v>A</v>
          </cell>
          <cell r="AT1747" t="str">
            <v>ACC</v>
          </cell>
        </row>
        <row r="1748">
          <cell r="B1748" t="str">
            <v>MW</v>
          </cell>
          <cell r="C1748">
            <v>44238</v>
          </cell>
          <cell r="D1748" t="str">
            <v>L</v>
          </cell>
          <cell r="V1748">
            <v>44238</v>
          </cell>
          <cell r="W1748" t="str">
            <v>A</v>
          </cell>
          <cell r="AT1748" t="str">
            <v>ACC</v>
          </cell>
        </row>
        <row r="1749">
          <cell r="B1749" t="str">
            <v>MW</v>
          </cell>
          <cell r="C1749">
            <v>44238</v>
          </cell>
          <cell r="D1749" t="str">
            <v>L</v>
          </cell>
          <cell r="V1749">
            <v>44238</v>
          </cell>
          <cell r="W1749" t="str">
            <v>A</v>
          </cell>
          <cell r="AT1749" t="str">
            <v>ACC</v>
          </cell>
        </row>
        <row r="1750">
          <cell r="B1750" t="str">
            <v>MW</v>
          </cell>
          <cell r="C1750">
            <v>44238</v>
          </cell>
          <cell r="D1750" t="str">
            <v>L</v>
          </cell>
          <cell r="V1750">
            <v>44238</v>
          </cell>
          <cell r="W1750" t="str">
            <v>A</v>
          </cell>
          <cell r="AT1750" t="str">
            <v>ACC</v>
          </cell>
        </row>
        <row r="1751">
          <cell r="B1751" t="str">
            <v>MW</v>
          </cell>
          <cell r="C1751">
            <v>44238</v>
          </cell>
          <cell r="D1751" t="str">
            <v>L</v>
          </cell>
          <cell r="V1751">
            <v>44238</v>
          </cell>
          <cell r="W1751" t="str">
            <v>A</v>
          </cell>
          <cell r="AT1751" t="str">
            <v>ACC</v>
          </cell>
        </row>
        <row r="1752">
          <cell r="B1752" t="str">
            <v>MW</v>
          </cell>
          <cell r="C1752">
            <v>44238</v>
          </cell>
          <cell r="D1752" t="str">
            <v>L</v>
          </cell>
          <cell r="V1752">
            <v>44238</v>
          </cell>
          <cell r="W1752" t="str">
            <v>A</v>
          </cell>
          <cell r="AT1752" t="str">
            <v>ACC</v>
          </cell>
        </row>
        <row r="1753">
          <cell r="B1753" t="str">
            <v>MW</v>
          </cell>
          <cell r="C1753">
            <v>44238</v>
          </cell>
          <cell r="D1753" t="str">
            <v>L</v>
          </cell>
          <cell r="V1753">
            <v>44238</v>
          </cell>
          <cell r="W1753" t="str">
            <v>A</v>
          </cell>
          <cell r="AT1753" t="str">
            <v>ACC</v>
          </cell>
        </row>
        <row r="1754">
          <cell r="B1754" t="str">
            <v>MW</v>
          </cell>
          <cell r="C1754">
            <v>44238</v>
          </cell>
          <cell r="D1754" t="str">
            <v>L</v>
          </cell>
          <cell r="V1754">
            <v>44238</v>
          </cell>
          <cell r="W1754" t="str">
            <v>A</v>
          </cell>
          <cell r="AT1754" t="str">
            <v>ACC</v>
          </cell>
        </row>
        <row r="1755">
          <cell r="B1755" t="str">
            <v>MW</v>
          </cell>
          <cell r="C1755">
            <v>44236</v>
          </cell>
          <cell r="D1755" t="str">
            <v>L</v>
          </cell>
          <cell r="V1755">
            <v>44236</v>
          </cell>
          <cell r="W1755" t="str">
            <v>A</v>
          </cell>
          <cell r="AT1755" t="str">
            <v>ACC</v>
          </cell>
        </row>
        <row r="1756">
          <cell r="B1756" t="str">
            <v>MW</v>
          </cell>
          <cell r="C1756">
            <v>44236</v>
          </cell>
          <cell r="D1756" t="str">
            <v>L</v>
          </cell>
          <cell r="V1756">
            <v>44236</v>
          </cell>
          <cell r="W1756" t="str">
            <v>A</v>
          </cell>
          <cell r="AT1756" t="str">
            <v>ACC</v>
          </cell>
        </row>
        <row r="1757">
          <cell r="B1757" t="str">
            <v>MW</v>
          </cell>
          <cell r="C1757">
            <v>44236</v>
          </cell>
          <cell r="D1757" t="str">
            <v>L</v>
          </cell>
          <cell r="V1757">
            <v>44236</v>
          </cell>
          <cell r="W1757" t="str">
            <v>A</v>
          </cell>
          <cell r="AT1757" t="str">
            <v>ACC</v>
          </cell>
        </row>
        <row r="1758">
          <cell r="B1758" t="str">
            <v>MW</v>
          </cell>
          <cell r="C1758">
            <v>44236</v>
          </cell>
          <cell r="D1758" t="str">
            <v>L</v>
          </cell>
          <cell r="V1758">
            <v>44236</v>
          </cell>
          <cell r="W1758" t="str">
            <v>A</v>
          </cell>
          <cell r="AT1758" t="str">
            <v>ACC</v>
          </cell>
        </row>
        <row r="1822">
          <cell r="AT1822" t="str">
            <v>ACC</v>
          </cell>
        </row>
        <row r="1823">
          <cell r="AT1823" t="str">
            <v>ACC</v>
          </cell>
        </row>
        <row r="1824">
          <cell r="AT1824" t="str">
            <v>ACC</v>
          </cell>
        </row>
        <row r="1825">
          <cell r="AT1825" t="str">
            <v>ACC</v>
          </cell>
        </row>
        <row r="1826">
          <cell r="AT1826" t="str">
            <v>ACC</v>
          </cell>
        </row>
        <row r="1827">
          <cell r="AT1827" t="str">
            <v>ACC</v>
          </cell>
        </row>
        <row r="1828">
          <cell r="AT1828" t="str">
            <v>ACC</v>
          </cell>
        </row>
        <row r="1829">
          <cell r="AT1829" t="str">
            <v>ACC</v>
          </cell>
        </row>
        <row r="1830">
          <cell r="AT1830" t="str">
            <v>ACC</v>
          </cell>
        </row>
        <row r="1831">
          <cell r="AT1831" t="str">
            <v>ACC</v>
          </cell>
        </row>
        <row r="1832">
          <cell r="AT1832" t="str">
            <v>ACC</v>
          </cell>
        </row>
        <row r="1833">
          <cell r="AT1833" t="str">
            <v>ACC</v>
          </cell>
        </row>
        <row r="1834">
          <cell r="AT1834" t="str">
            <v>ACC</v>
          </cell>
        </row>
        <row r="1835">
          <cell r="AT1835" t="str">
            <v>ACC</v>
          </cell>
        </row>
        <row r="1836">
          <cell r="AT1836" t="str">
            <v>ACC</v>
          </cell>
        </row>
        <row r="1837">
          <cell r="AT1837" t="str">
            <v>ACC</v>
          </cell>
        </row>
        <row r="1838">
          <cell r="AT1838" t="str">
            <v>ACC</v>
          </cell>
        </row>
        <row r="1839">
          <cell r="AT1839" t="str">
            <v>ACC</v>
          </cell>
        </row>
        <row r="1840">
          <cell r="AT1840" t="str">
            <v>ACC</v>
          </cell>
        </row>
        <row r="1841">
          <cell r="AT1841" t="str">
            <v>ACC</v>
          </cell>
        </row>
        <row r="1842">
          <cell r="AT1842" t="str">
            <v>ACC</v>
          </cell>
        </row>
        <row r="1843">
          <cell r="AT1843" t="str">
            <v>ACC</v>
          </cell>
        </row>
        <row r="1844">
          <cell r="AT1844" t="str">
            <v>ACC</v>
          </cell>
        </row>
        <row r="1845">
          <cell r="AT1845" t="str">
            <v>ACC</v>
          </cell>
        </row>
        <row r="1846">
          <cell r="AT1846" t="str">
            <v>ACC</v>
          </cell>
        </row>
        <row r="1847">
          <cell r="AT1847" t="str">
            <v>ACC</v>
          </cell>
        </row>
        <row r="1848">
          <cell r="AT1848" t="str">
            <v>ACC</v>
          </cell>
        </row>
        <row r="1849">
          <cell r="AT1849" t="str">
            <v>ACC</v>
          </cell>
        </row>
        <row r="1850">
          <cell r="AT1850" t="str">
            <v>ACC</v>
          </cell>
        </row>
        <row r="1851">
          <cell r="AT1851" t="str">
            <v>ACC</v>
          </cell>
        </row>
        <row r="1852">
          <cell r="AT1852" t="str">
            <v>ACC</v>
          </cell>
        </row>
        <row r="1853">
          <cell r="AT1853" t="str">
            <v>ACC</v>
          </cell>
        </row>
        <row r="1854">
          <cell r="AT1854" t="str">
            <v>ACC</v>
          </cell>
        </row>
        <row r="1855">
          <cell r="AT1855" t="str">
            <v>ACC</v>
          </cell>
        </row>
        <row r="1856">
          <cell r="AT1856" t="str">
            <v>ACC</v>
          </cell>
        </row>
        <row r="1857">
          <cell r="AT1857" t="str">
            <v>ACC</v>
          </cell>
        </row>
        <row r="1858">
          <cell r="AT1858" t="str">
            <v>ACC</v>
          </cell>
        </row>
        <row r="1859">
          <cell r="AT1859" t="str">
            <v>ACC</v>
          </cell>
        </row>
        <row r="1860">
          <cell r="AT1860" t="str">
            <v>ACC</v>
          </cell>
        </row>
        <row r="1861">
          <cell r="AT1861" t="str">
            <v>ACC</v>
          </cell>
        </row>
        <row r="1862">
          <cell r="AT1862" t="str">
            <v>ACC</v>
          </cell>
        </row>
        <row r="1863">
          <cell r="AT1863" t="str">
            <v>ACC</v>
          </cell>
        </row>
        <row r="1864">
          <cell r="AT1864" t="str">
            <v>ACC</v>
          </cell>
        </row>
        <row r="1865">
          <cell r="AT1865" t="str">
            <v>ACC</v>
          </cell>
        </row>
        <row r="1866">
          <cell r="AT1866" t="str">
            <v>ACC</v>
          </cell>
        </row>
        <row r="1867">
          <cell r="AT1867" t="str">
            <v>ACC</v>
          </cell>
        </row>
        <row r="1868">
          <cell r="AT1868" t="str">
            <v>ACC</v>
          </cell>
        </row>
        <row r="1869">
          <cell r="AT1869" t="str">
            <v>ACC</v>
          </cell>
        </row>
        <row r="1870">
          <cell r="AT1870" t="str">
            <v>ACC</v>
          </cell>
        </row>
        <row r="1871">
          <cell r="AT1871" t="str">
            <v>ACC</v>
          </cell>
        </row>
        <row r="1872">
          <cell r="AT1872" t="str">
            <v>ACC</v>
          </cell>
        </row>
        <row r="1873">
          <cell r="AT1873" t="str">
            <v>ACC</v>
          </cell>
        </row>
        <row r="1874">
          <cell r="AT1874" t="str">
            <v>ACC</v>
          </cell>
        </row>
        <row r="1875">
          <cell r="AT1875" t="str">
            <v>ACC</v>
          </cell>
        </row>
        <row r="1876">
          <cell r="AT1876" t="str">
            <v>ACC</v>
          </cell>
        </row>
        <row r="1877">
          <cell r="AT1877" t="str">
            <v>ACC</v>
          </cell>
        </row>
        <row r="1878">
          <cell r="AT1878" t="str">
            <v>ACC</v>
          </cell>
        </row>
        <row r="1879">
          <cell r="AT1879" t="str">
            <v>ACC</v>
          </cell>
        </row>
        <row r="1880">
          <cell r="AT1880" t="str">
            <v>ACC</v>
          </cell>
        </row>
        <row r="1881">
          <cell r="AT1881" t="str">
            <v>ACC</v>
          </cell>
        </row>
        <row r="1882">
          <cell r="AT1882" t="str">
            <v>ACC</v>
          </cell>
        </row>
        <row r="1883">
          <cell r="AT1883" t="str">
            <v>ACC</v>
          </cell>
        </row>
        <row r="1884">
          <cell r="AT1884" t="str">
            <v>ACC</v>
          </cell>
        </row>
        <row r="1885">
          <cell r="AT1885" t="str">
            <v>ACC</v>
          </cell>
        </row>
        <row r="1886">
          <cell r="AT1886" t="str">
            <v>ACC</v>
          </cell>
        </row>
        <row r="1887">
          <cell r="AT1887" t="str">
            <v>ACC</v>
          </cell>
        </row>
        <row r="1888">
          <cell r="AT1888" t="str">
            <v>ACC</v>
          </cell>
        </row>
        <row r="1889">
          <cell r="AT1889" t="str">
            <v>ACC</v>
          </cell>
        </row>
        <row r="1890">
          <cell r="AT1890" t="str">
            <v>ACC</v>
          </cell>
        </row>
        <row r="1891">
          <cell r="AT1891" t="str">
            <v>ACC</v>
          </cell>
        </row>
        <row r="1892">
          <cell r="AT1892" t="str">
            <v>ACC</v>
          </cell>
        </row>
        <row r="1893">
          <cell r="AT1893" t="str">
            <v>ACC</v>
          </cell>
        </row>
        <row r="1894">
          <cell r="AT1894" t="str">
            <v>ACC</v>
          </cell>
        </row>
        <row r="1895">
          <cell r="AT1895" t="str">
            <v>ACC</v>
          </cell>
        </row>
        <row r="1896">
          <cell r="AT1896" t="str">
            <v>ACC</v>
          </cell>
        </row>
        <row r="1897">
          <cell r="AT1897" t="str">
            <v>ACC</v>
          </cell>
        </row>
        <row r="1898">
          <cell r="AT1898" t="str">
            <v>ACC</v>
          </cell>
        </row>
        <row r="1899">
          <cell r="AT1899" t="str">
            <v>ACC</v>
          </cell>
        </row>
        <row r="1900">
          <cell r="AT1900" t="str">
            <v>ACC</v>
          </cell>
        </row>
        <row r="1901">
          <cell r="AT1901" t="str">
            <v>ACC</v>
          </cell>
        </row>
        <row r="1902">
          <cell r="AT1902" t="str">
            <v>ACC</v>
          </cell>
        </row>
        <row r="1903">
          <cell r="AT1903" t="str">
            <v>ACC</v>
          </cell>
        </row>
        <row r="1904">
          <cell r="AT1904" t="str">
            <v>ACC</v>
          </cell>
        </row>
        <row r="1905">
          <cell r="AT1905" t="str">
            <v>ACC</v>
          </cell>
        </row>
        <row r="1906">
          <cell r="AT1906" t="str">
            <v>ACC</v>
          </cell>
        </row>
        <row r="1907">
          <cell r="AT1907" t="str">
            <v>ACC</v>
          </cell>
        </row>
        <row r="1908">
          <cell r="AT1908" t="str">
            <v>ACC</v>
          </cell>
        </row>
        <row r="1909">
          <cell r="AT1909" t="str">
            <v>ACC</v>
          </cell>
        </row>
        <row r="1910">
          <cell r="AT1910" t="str">
            <v>ACC</v>
          </cell>
        </row>
        <row r="1911">
          <cell r="AT1911" t="str">
            <v>ACC</v>
          </cell>
        </row>
        <row r="1912">
          <cell r="AT1912" t="str">
            <v>ACC</v>
          </cell>
        </row>
        <row r="1913">
          <cell r="AT1913" t="str">
            <v>ACC</v>
          </cell>
        </row>
        <row r="1914">
          <cell r="AT1914" t="str">
            <v>ACC</v>
          </cell>
        </row>
        <row r="1915">
          <cell r="AT1915" t="str">
            <v>ACC</v>
          </cell>
        </row>
        <row r="1916">
          <cell r="AT1916" t="str">
            <v>ACC</v>
          </cell>
        </row>
        <row r="1917">
          <cell r="AT1917" t="str">
            <v>ACC</v>
          </cell>
        </row>
        <row r="1918">
          <cell r="AT1918" t="str">
            <v>ACC</v>
          </cell>
        </row>
        <row r="1919">
          <cell r="AT1919" t="str">
            <v>ACC</v>
          </cell>
        </row>
        <row r="1920">
          <cell r="AT1920" t="str">
            <v>ACC</v>
          </cell>
        </row>
        <row r="1921">
          <cell r="AT1921" t="str">
            <v>ACC</v>
          </cell>
        </row>
        <row r="1922">
          <cell r="AT1922" t="str">
            <v>ACC</v>
          </cell>
        </row>
        <row r="1923">
          <cell r="AT1923" t="str">
            <v>ACC</v>
          </cell>
        </row>
        <row r="1924">
          <cell r="AT1924" t="str">
            <v>ACC</v>
          </cell>
        </row>
        <row r="1925">
          <cell r="AT1925" t="str">
            <v>ACC</v>
          </cell>
        </row>
        <row r="1926">
          <cell r="AT1926" t="str">
            <v>ACC</v>
          </cell>
        </row>
        <row r="1927">
          <cell r="AT1927" t="str">
            <v>ACC</v>
          </cell>
        </row>
        <row r="1928">
          <cell r="AT1928" t="str">
            <v>ACC</v>
          </cell>
        </row>
        <row r="1929">
          <cell r="AT1929" t="str">
            <v>ACC</v>
          </cell>
        </row>
        <row r="1930">
          <cell r="AT1930" t="str">
            <v>ACC</v>
          </cell>
        </row>
        <row r="1931">
          <cell r="AT1931" t="str">
            <v>ACC</v>
          </cell>
        </row>
        <row r="1932">
          <cell r="AT1932" t="str">
            <v>ACC</v>
          </cell>
        </row>
        <row r="1933">
          <cell r="AT1933" t="str">
            <v>ACC</v>
          </cell>
        </row>
        <row r="1934">
          <cell r="AT1934" t="str">
            <v>ACC</v>
          </cell>
        </row>
        <row r="1935">
          <cell r="AT1935" t="str">
            <v>ACC</v>
          </cell>
        </row>
        <row r="1936">
          <cell r="AT1936" t="str">
            <v>ACC</v>
          </cell>
        </row>
        <row r="1937">
          <cell r="AT1937" t="str">
            <v>ACC</v>
          </cell>
        </row>
        <row r="1938">
          <cell r="AT1938" t="str">
            <v>ACC</v>
          </cell>
        </row>
        <row r="1939">
          <cell r="AT1939" t="str">
            <v>ACC</v>
          </cell>
        </row>
        <row r="1940">
          <cell r="AT1940" t="str">
            <v>ACC</v>
          </cell>
        </row>
        <row r="1941">
          <cell r="AT1941" t="str">
            <v>ACC</v>
          </cell>
        </row>
        <row r="1942">
          <cell r="AT1942" t="str">
            <v>ACC</v>
          </cell>
        </row>
        <row r="1943">
          <cell r="AT1943" t="str">
            <v>ACC</v>
          </cell>
        </row>
        <row r="1944">
          <cell r="AT1944" t="str">
            <v>ACC</v>
          </cell>
        </row>
        <row r="1945">
          <cell r="AT1945" t="str">
            <v>ACC</v>
          </cell>
        </row>
        <row r="1946">
          <cell r="AT1946" t="str">
            <v>ACC</v>
          </cell>
        </row>
        <row r="1947">
          <cell r="AT1947" t="str">
            <v>ACC</v>
          </cell>
        </row>
        <row r="1948">
          <cell r="AT1948" t="str">
            <v>ACC</v>
          </cell>
        </row>
        <row r="1949">
          <cell r="AT1949" t="str">
            <v>ACC</v>
          </cell>
        </row>
        <row r="1950">
          <cell r="AT1950" t="str">
            <v>ACC</v>
          </cell>
        </row>
        <row r="1951">
          <cell r="AT1951" t="str">
            <v>ACC</v>
          </cell>
        </row>
        <row r="1952">
          <cell r="AT1952" t="str">
            <v>ACC</v>
          </cell>
        </row>
        <row r="1953">
          <cell r="AT1953" t="str">
            <v>ACC</v>
          </cell>
        </row>
        <row r="1954">
          <cell r="AT1954" t="str">
            <v>ACC</v>
          </cell>
        </row>
        <row r="1955">
          <cell r="AT1955" t="str">
            <v>ACC</v>
          </cell>
        </row>
        <row r="1956">
          <cell r="AT1956" t="str">
            <v>ACC</v>
          </cell>
        </row>
        <row r="1957">
          <cell r="AT1957" t="str">
            <v>ACC</v>
          </cell>
        </row>
        <row r="1958">
          <cell r="AT1958" t="str">
            <v>ACC</v>
          </cell>
        </row>
        <row r="1959">
          <cell r="AT1959" t="str">
            <v>ACC</v>
          </cell>
        </row>
        <row r="1960">
          <cell r="AT1960" t="str">
            <v>ACC</v>
          </cell>
        </row>
        <row r="1961">
          <cell r="AT1961" t="str">
            <v>ACC</v>
          </cell>
        </row>
        <row r="1962">
          <cell r="AT1962" t="str">
            <v>ACC</v>
          </cell>
        </row>
        <row r="1963">
          <cell r="AT1963" t="str">
            <v>ACC</v>
          </cell>
        </row>
        <row r="1964">
          <cell r="AT1964" t="str">
            <v>ACC</v>
          </cell>
        </row>
        <row r="1965">
          <cell r="AT1965" t="str">
            <v>ACC</v>
          </cell>
        </row>
        <row r="1966">
          <cell r="AT1966" t="str">
            <v>ACC</v>
          </cell>
        </row>
        <row r="1967">
          <cell r="AT1967" t="str">
            <v>ACC</v>
          </cell>
        </row>
        <row r="1968">
          <cell r="AT1968" t="str">
            <v>ACC</v>
          </cell>
        </row>
        <row r="1969">
          <cell r="AT1969" t="str">
            <v>ACC</v>
          </cell>
        </row>
        <row r="1970">
          <cell r="AT1970" t="str">
            <v>NS</v>
          </cell>
        </row>
        <row r="1971">
          <cell r="AT1971" t="str">
            <v>ACC</v>
          </cell>
        </row>
        <row r="1972">
          <cell r="AT1972" t="str">
            <v>ACC</v>
          </cell>
        </row>
        <row r="1973">
          <cell r="AT1973" t="str">
            <v>ACC</v>
          </cell>
        </row>
        <row r="1974">
          <cell r="AT1974" t="str">
            <v>ACC</v>
          </cell>
        </row>
        <row r="1975">
          <cell r="AT1975" t="str">
            <v>ACC</v>
          </cell>
        </row>
        <row r="1976">
          <cell r="AT1976" t="str">
            <v>ACC</v>
          </cell>
        </row>
        <row r="1977">
          <cell r="AT1977" t="str">
            <v>ACC</v>
          </cell>
        </row>
        <row r="1978">
          <cell r="AT1978" t="str">
            <v>ACC</v>
          </cell>
        </row>
        <row r="1979">
          <cell r="AT1979" t="str">
            <v>ACC</v>
          </cell>
        </row>
        <row r="1980">
          <cell r="AT1980" t="str">
            <v>ACC</v>
          </cell>
        </row>
        <row r="1981">
          <cell r="AT1981" t="str">
            <v>ACC</v>
          </cell>
        </row>
        <row r="1982">
          <cell r="AT1982" t="str">
            <v>ACC</v>
          </cell>
        </row>
        <row r="1983">
          <cell r="AT1983" t="str">
            <v>ACC</v>
          </cell>
        </row>
        <row r="1984">
          <cell r="AT1984" t="str">
            <v>ACC</v>
          </cell>
        </row>
        <row r="1985">
          <cell r="AT1985" t="str">
            <v>ACC</v>
          </cell>
        </row>
        <row r="1986">
          <cell r="AT1986" t="str">
            <v>ACC</v>
          </cell>
        </row>
        <row r="1987">
          <cell r="AT1987" t="str">
            <v>ACC</v>
          </cell>
        </row>
        <row r="1988">
          <cell r="AT1988" t="str">
            <v>ACC</v>
          </cell>
        </row>
        <row r="1989">
          <cell r="AT1989" t="str">
            <v>ACC</v>
          </cell>
        </row>
        <row r="1990">
          <cell r="AT1990" t="str">
            <v>ACC</v>
          </cell>
        </row>
        <row r="1991">
          <cell r="AT1991" t="str">
            <v>ACC</v>
          </cell>
        </row>
        <row r="1992">
          <cell r="AT1992" t="str">
            <v>ACC</v>
          </cell>
        </row>
        <row r="1993">
          <cell r="AT1993" t="str">
            <v>ACC</v>
          </cell>
        </row>
        <row r="1994">
          <cell r="AT1994" t="str">
            <v>ACC</v>
          </cell>
        </row>
        <row r="1995">
          <cell r="AT1995" t="str">
            <v>ACC</v>
          </cell>
        </row>
        <row r="1996">
          <cell r="AT1996" t="str">
            <v>ACC</v>
          </cell>
        </row>
        <row r="1997">
          <cell r="AT1997" t="str">
            <v>ACC</v>
          </cell>
        </row>
        <row r="1998">
          <cell r="AT1998" t="str">
            <v>ACC</v>
          </cell>
        </row>
        <row r="1999">
          <cell r="AT1999" t="str">
            <v>ACC</v>
          </cell>
        </row>
        <row r="2000">
          <cell r="AT2000" t="str">
            <v>ACC</v>
          </cell>
        </row>
        <row r="2001">
          <cell r="AT2001" t="str">
            <v>ACC</v>
          </cell>
        </row>
        <row r="2002">
          <cell r="AT2002" t="str">
            <v>ACC</v>
          </cell>
        </row>
        <row r="2003">
          <cell r="AT2003" t="str">
            <v>ACC</v>
          </cell>
        </row>
        <row r="2004">
          <cell r="AT2004" t="str">
            <v>ACC</v>
          </cell>
        </row>
        <row r="2005">
          <cell r="AT2005" t="str">
            <v>ACC</v>
          </cell>
        </row>
        <row r="2006">
          <cell r="AT2006" t="str">
            <v>ACC</v>
          </cell>
        </row>
        <row r="2007">
          <cell r="AT2007" t="str">
            <v>ACC</v>
          </cell>
        </row>
        <row r="2008">
          <cell r="AT2008" t="str">
            <v>ACC</v>
          </cell>
        </row>
        <row r="2009">
          <cell r="AT2009" t="str">
            <v>ACC</v>
          </cell>
        </row>
        <row r="2010">
          <cell r="AT2010" t="str">
            <v>ACC</v>
          </cell>
        </row>
        <row r="2011">
          <cell r="AT2011" t="str">
            <v>ACC</v>
          </cell>
        </row>
        <row r="2012">
          <cell r="AT2012" t="str">
            <v>ACC</v>
          </cell>
        </row>
        <row r="2013">
          <cell r="AT2013" t="str">
            <v>ACC</v>
          </cell>
        </row>
        <row r="2014">
          <cell r="AT2014" t="str">
            <v>ACC</v>
          </cell>
        </row>
        <row r="2015">
          <cell r="AT2015" t="str">
            <v>ACC</v>
          </cell>
        </row>
        <row r="2016">
          <cell r="AT2016" t="str">
            <v>ACC</v>
          </cell>
        </row>
        <row r="2017">
          <cell r="AT2017" t="str">
            <v>ACC</v>
          </cell>
        </row>
        <row r="2018">
          <cell r="AT2018" t="str">
            <v>ACC</v>
          </cell>
        </row>
        <row r="2019">
          <cell r="AT2019" t="str">
            <v>ACC</v>
          </cell>
        </row>
        <row r="2020">
          <cell r="AT2020" t="str">
            <v>ACC</v>
          </cell>
        </row>
        <row r="2021">
          <cell r="AT2021" t="str">
            <v>ACC</v>
          </cell>
        </row>
        <row r="2022">
          <cell r="AT2022" t="str">
            <v>ACC</v>
          </cell>
        </row>
        <row r="2023">
          <cell r="AT2023" t="str">
            <v>ACC</v>
          </cell>
        </row>
        <row r="2024">
          <cell r="AT2024" t="str">
            <v>ACC</v>
          </cell>
        </row>
        <row r="2025">
          <cell r="AT2025" t="str">
            <v>ACC</v>
          </cell>
        </row>
        <row r="2026">
          <cell r="AT2026" t="str">
            <v>ACC</v>
          </cell>
        </row>
        <row r="2027">
          <cell r="AT2027" t="str">
            <v>ACC</v>
          </cell>
        </row>
        <row r="2028">
          <cell r="AT2028" t="str">
            <v>ACC</v>
          </cell>
        </row>
        <row r="2029">
          <cell r="AT2029" t="str">
            <v>ACC</v>
          </cell>
        </row>
        <row r="2030">
          <cell r="AT2030" t="str">
            <v>ACC</v>
          </cell>
        </row>
        <row r="2031">
          <cell r="AT2031" t="str">
            <v>ACC</v>
          </cell>
        </row>
        <row r="2032">
          <cell r="AT2032" t="str">
            <v>ACC</v>
          </cell>
        </row>
        <row r="2046">
          <cell r="AT2046" t="str">
            <v>ACC</v>
          </cell>
        </row>
        <row r="2047">
          <cell r="AT2047" t="str">
            <v>ACC</v>
          </cell>
        </row>
        <row r="2048">
          <cell r="AT2048" t="str">
            <v>ACC</v>
          </cell>
        </row>
        <row r="2049">
          <cell r="AT2049" t="str">
            <v>ACC</v>
          </cell>
        </row>
        <row r="2050">
          <cell r="AT2050" t="str">
            <v>ACC</v>
          </cell>
        </row>
        <row r="2051">
          <cell r="AT2051" t="str">
            <v>ACC</v>
          </cell>
        </row>
        <row r="2052">
          <cell r="AT2052" t="str">
            <v>ACC</v>
          </cell>
        </row>
        <row r="2053">
          <cell r="AT2053" t="str">
            <v>ACC</v>
          </cell>
        </row>
        <row r="2054">
          <cell r="AT2054" t="str">
            <v>ACC</v>
          </cell>
        </row>
        <row r="2055">
          <cell r="AT2055" t="str">
            <v>ACC</v>
          </cell>
        </row>
        <row r="2056">
          <cell r="AT2056" t="str">
            <v>ACC</v>
          </cell>
        </row>
        <row r="2057">
          <cell r="AT2057" t="str">
            <v>ACC</v>
          </cell>
        </row>
        <row r="2058">
          <cell r="AT2058" t="str">
            <v>ACC</v>
          </cell>
        </row>
        <row r="2059">
          <cell r="AT2059" t="str">
            <v>ACC</v>
          </cell>
        </row>
        <row r="2060">
          <cell r="AT2060" t="str">
            <v>ACC</v>
          </cell>
        </row>
        <row r="2061">
          <cell r="AT2061" t="str">
            <v>ACC</v>
          </cell>
        </row>
        <row r="2062">
          <cell r="AT2062" t="str">
            <v>ACC</v>
          </cell>
        </row>
        <row r="2063">
          <cell r="AT2063" t="str">
            <v>ACC</v>
          </cell>
        </row>
        <row r="2064">
          <cell r="AT2064" t="str">
            <v>ACC</v>
          </cell>
        </row>
        <row r="2065">
          <cell r="AT2065" t="str">
            <v>ACC</v>
          </cell>
        </row>
        <row r="2066">
          <cell r="AT2066" t="str">
            <v>ACC</v>
          </cell>
        </row>
        <row r="2067">
          <cell r="AT2067" t="str">
            <v>ACC</v>
          </cell>
        </row>
        <row r="2068">
          <cell r="AT2068" t="str">
            <v>ACC</v>
          </cell>
        </row>
        <row r="2069">
          <cell r="AT2069" t="str">
            <v>ACC</v>
          </cell>
        </row>
        <row r="2070">
          <cell r="AT2070" t="str">
            <v>ACC</v>
          </cell>
        </row>
        <row r="2071">
          <cell r="AT2071" t="str">
            <v>ACC</v>
          </cell>
        </row>
        <row r="2072">
          <cell r="AT2072" t="str">
            <v>ACC</v>
          </cell>
        </row>
        <row r="2073">
          <cell r="AT2073" t="str">
            <v>ACC</v>
          </cell>
        </row>
        <row r="2074">
          <cell r="AT2074" t="str">
            <v>ACC</v>
          </cell>
        </row>
        <row r="2075">
          <cell r="AT2075" t="str">
            <v>ACC</v>
          </cell>
        </row>
        <row r="2076">
          <cell r="AT2076" t="str">
            <v>ACC</v>
          </cell>
        </row>
        <row r="2077">
          <cell r="AT2077" t="str">
            <v>ACC</v>
          </cell>
        </row>
        <row r="2078">
          <cell r="AT2078" t="str">
            <v>ACC</v>
          </cell>
        </row>
        <row r="2079">
          <cell r="AT2079" t="str">
            <v>ACC</v>
          </cell>
        </row>
        <row r="2080">
          <cell r="AT2080" t="str">
            <v>ACC</v>
          </cell>
        </row>
        <row r="2081">
          <cell r="AT2081" t="str">
            <v>ACC</v>
          </cell>
        </row>
        <row r="2082">
          <cell r="AT2082" t="str">
            <v>ACC</v>
          </cell>
        </row>
        <row r="2083">
          <cell r="AT2083" t="str">
            <v>ACC</v>
          </cell>
        </row>
        <row r="2084">
          <cell r="AT2084" t="str">
            <v>ACC</v>
          </cell>
        </row>
        <row r="2085">
          <cell r="AT2085" t="str">
            <v>ACC</v>
          </cell>
        </row>
        <row r="2086">
          <cell r="AT2086" t="str">
            <v>ACC</v>
          </cell>
        </row>
        <row r="2087">
          <cell r="AT2087" t="str">
            <v>ACC</v>
          </cell>
        </row>
        <row r="2088">
          <cell r="AT2088" t="str">
            <v>ACC</v>
          </cell>
        </row>
        <row r="2089">
          <cell r="AT2089" t="str">
            <v>ACC</v>
          </cell>
        </row>
        <row r="2090">
          <cell r="AT2090" t="str">
            <v>ACC</v>
          </cell>
        </row>
        <row r="2091">
          <cell r="AT2091" t="str">
            <v>ACC</v>
          </cell>
        </row>
        <row r="2092">
          <cell r="AT2092" t="str">
            <v>ACC</v>
          </cell>
        </row>
        <row r="2093">
          <cell r="AT2093" t="str">
            <v>ACC</v>
          </cell>
        </row>
        <row r="2094">
          <cell r="AT2094" t="str">
            <v>ACC</v>
          </cell>
        </row>
        <row r="2095">
          <cell r="AT2095" t="str">
            <v>ACC</v>
          </cell>
        </row>
        <row r="2096">
          <cell r="AT2096" t="str">
            <v>ACC</v>
          </cell>
        </row>
        <row r="2097">
          <cell r="AT2097" t="str">
            <v>ACC</v>
          </cell>
        </row>
        <row r="2098">
          <cell r="AT2098" t="str">
            <v>ACC</v>
          </cell>
        </row>
        <row r="2099">
          <cell r="AT2099" t="str">
            <v>ACC</v>
          </cell>
        </row>
        <row r="2100">
          <cell r="AT2100" t="str">
            <v>ACC</v>
          </cell>
        </row>
        <row r="2101">
          <cell r="AT2101" t="str">
            <v>ACC</v>
          </cell>
        </row>
        <row r="2102">
          <cell r="AT2102" t="str">
            <v>ACC</v>
          </cell>
        </row>
        <row r="2103">
          <cell r="AT2103" t="str">
            <v>ACC</v>
          </cell>
        </row>
        <row r="2104">
          <cell r="AT2104" t="str">
            <v>ACC</v>
          </cell>
        </row>
        <row r="2105">
          <cell r="AT2105" t="str">
            <v>ACC</v>
          </cell>
        </row>
        <row r="2106">
          <cell r="AT2106" t="str">
            <v>ACC</v>
          </cell>
        </row>
        <row r="2107">
          <cell r="AT2107" t="str">
            <v>ACC</v>
          </cell>
        </row>
        <row r="2108">
          <cell r="AT2108" t="str">
            <v>ACC</v>
          </cell>
        </row>
        <row r="2109">
          <cell r="AT2109" t="str">
            <v>ACC</v>
          </cell>
        </row>
        <row r="2110">
          <cell r="AT2110" t="str">
            <v>ACC</v>
          </cell>
        </row>
        <row r="2111">
          <cell r="AT2111" t="str">
            <v>ACC</v>
          </cell>
        </row>
        <row r="2112">
          <cell r="AT2112" t="str">
            <v>ACC</v>
          </cell>
        </row>
        <row r="2113">
          <cell r="AT2113" t="str">
            <v>ACC</v>
          </cell>
        </row>
        <row r="2114">
          <cell r="AT2114" t="str">
            <v>ACC</v>
          </cell>
        </row>
        <row r="2115">
          <cell r="AT2115" t="str">
            <v>ACC</v>
          </cell>
        </row>
        <row r="2116">
          <cell r="AT2116" t="str">
            <v>ACC</v>
          </cell>
        </row>
        <row r="2117">
          <cell r="AT2117" t="str">
            <v>ACC</v>
          </cell>
        </row>
        <row r="2118">
          <cell r="AT2118" t="str">
            <v>ACC</v>
          </cell>
        </row>
        <row r="2119">
          <cell r="AT2119" t="str">
            <v>ACC</v>
          </cell>
        </row>
        <row r="2120">
          <cell r="AT2120" t="str">
            <v>ACC</v>
          </cell>
        </row>
        <row r="2121">
          <cell r="AT2121" t="str">
            <v>ACC</v>
          </cell>
        </row>
        <row r="2122">
          <cell r="AT2122" t="str">
            <v>ACC</v>
          </cell>
        </row>
        <row r="2123">
          <cell r="AT2123" t="str">
            <v>ACC</v>
          </cell>
        </row>
        <row r="2124">
          <cell r="AT2124" t="str">
            <v>ACC</v>
          </cell>
        </row>
        <row r="2125">
          <cell r="AT2125" t="str">
            <v>ACC</v>
          </cell>
        </row>
        <row r="2126">
          <cell r="AT2126" t="str">
            <v>ACC</v>
          </cell>
        </row>
        <row r="2127">
          <cell r="AT2127" t="str">
            <v>ACC</v>
          </cell>
        </row>
        <row r="2128">
          <cell r="AT2128" t="str">
            <v>ACC</v>
          </cell>
        </row>
        <row r="2129">
          <cell r="AT2129" t="str">
            <v>ACC</v>
          </cell>
        </row>
        <row r="2130">
          <cell r="AT2130" t="str">
            <v>ACC</v>
          </cell>
        </row>
        <row r="2131">
          <cell r="AT2131" t="str">
            <v>ACC</v>
          </cell>
        </row>
        <row r="2132">
          <cell r="AT2132" t="str">
            <v>ACC</v>
          </cell>
        </row>
        <row r="2133">
          <cell r="AT2133" t="str">
            <v>ACC</v>
          </cell>
        </row>
        <row r="2134">
          <cell r="AT2134" t="str">
            <v>ACC</v>
          </cell>
        </row>
        <row r="2135">
          <cell r="AT2135" t="str">
            <v>ACC</v>
          </cell>
        </row>
        <row r="2136">
          <cell r="AT2136" t="str">
            <v>ACC</v>
          </cell>
        </row>
        <row r="2137">
          <cell r="AT2137" t="str">
            <v>ACC</v>
          </cell>
        </row>
        <row r="2138">
          <cell r="AT2138" t="str">
            <v>ACC</v>
          </cell>
        </row>
        <row r="2139">
          <cell r="AT2139" t="str">
            <v>ACC</v>
          </cell>
        </row>
        <row r="2140">
          <cell r="AT2140" t="str">
            <v>ACC</v>
          </cell>
        </row>
        <row r="2141">
          <cell r="AT2141" t="str">
            <v>ACC</v>
          </cell>
        </row>
        <row r="2142">
          <cell r="AT2142" t="str">
            <v>ACC</v>
          </cell>
        </row>
        <row r="2143">
          <cell r="AT2143" t="str">
            <v>ACC</v>
          </cell>
        </row>
        <row r="2144">
          <cell r="AT2144" t="str">
            <v>ACC</v>
          </cell>
        </row>
        <row r="2145">
          <cell r="AT2145" t="str">
            <v>ACC</v>
          </cell>
        </row>
        <row r="2146">
          <cell r="AT2146" t="str">
            <v>ACC</v>
          </cell>
        </row>
        <row r="2147">
          <cell r="AT2147" t="str">
            <v>ACC</v>
          </cell>
        </row>
        <row r="2148">
          <cell r="AT2148" t="str">
            <v>ACC</v>
          </cell>
        </row>
        <row r="2149">
          <cell r="AT2149" t="str">
            <v>ACC</v>
          </cell>
        </row>
        <row r="2150">
          <cell r="AT2150" t="str">
            <v>ACC</v>
          </cell>
        </row>
        <row r="2151">
          <cell r="AT2151" t="str">
            <v>ACC</v>
          </cell>
        </row>
        <row r="2152">
          <cell r="AT2152" t="str">
            <v>ACC</v>
          </cell>
        </row>
        <row r="2153">
          <cell r="AT2153" t="str">
            <v>ACC</v>
          </cell>
        </row>
        <row r="2154">
          <cell r="AT2154" t="str">
            <v>ACC</v>
          </cell>
        </row>
        <row r="2155">
          <cell r="AT2155" t="str">
            <v>ACC</v>
          </cell>
        </row>
        <row r="2156">
          <cell r="AT2156" t="str">
            <v>ACC</v>
          </cell>
        </row>
        <row r="2157">
          <cell r="AT2157" t="str">
            <v>ACC</v>
          </cell>
        </row>
        <row r="2158">
          <cell r="AT2158" t="str">
            <v>ACC</v>
          </cell>
        </row>
        <row r="2159">
          <cell r="AT2159" t="str">
            <v>ACC</v>
          </cell>
        </row>
        <row r="2160">
          <cell r="AT2160" t="str">
            <v>ACC</v>
          </cell>
        </row>
        <row r="2161">
          <cell r="AT2161" t="str">
            <v>ACC</v>
          </cell>
        </row>
        <row r="2162">
          <cell r="AT2162" t="str">
            <v>ACC</v>
          </cell>
        </row>
        <row r="2163">
          <cell r="AT2163" t="str">
            <v>ACC</v>
          </cell>
        </row>
        <row r="2164">
          <cell r="AT2164" t="str">
            <v>ACC</v>
          </cell>
        </row>
        <row r="2165">
          <cell r="AT2165" t="str">
            <v>ACC</v>
          </cell>
        </row>
        <row r="2166">
          <cell r="AT2166" t="str">
            <v>ACC</v>
          </cell>
        </row>
        <row r="2167">
          <cell r="AT2167" t="str">
            <v>ACC</v>
          </cell>
        </row>
        <row r="2168">
          <cell r="AT2168" t="str">
            <v>ACC</v>
          </cell>
        </row>
        <row r="2169">
          <cell r="AT2169" t="str">
            <v>ACC</v>
          </cell>
        </row>
        <row r="2170">
          <cell r="AT2170" t="str">
            <v>ACC</v>
          </cell>
        </row>
        <row r="2171">
          <cell r="AT2171" t="str">
            <v>ACC</v>
          </cell>
        </row>
        <row r="2172">
          <cell r="AT2172" t="str">
            <v>ACC</v>
          </cell>
        </row>
        <row r="2173">
          <cell r="AT2173" t="str">
            <v>ACC</v>
          </cell>
        </row>
        <row r="2174">
          <cell r="AT2174" t="str">
            <v>ACC</v>
          </cell>
        </row>
        <row r="2175">
          <cell r="AT2175" t="str">
            <v>ACC</v>
          </cell>
        </row>
        <row r="2176">
          <cell r="AT2176" t="str">
            <v>ACC</v>
          </cell>
        </row>
        <row r="2177">
          <cell r="AT2177" t="str">
            <v>ACC</v>
          </cell>
        </row>
        <row r="2178">
          <cell r="AT2178" t="str">
            <v>ACC</v>
          </cell>
        </row>
        <row r="2179">
          <cell r="AT2179" t="str">
            <v>ACC</v>
          </cell>
        </row>
        <row r="2180">
          <cell r="AT2180" t="str">
            <v>ACC</v>
          </cell>
        </row>
        <row r="2181">
          <cell r="AT2181" t="str">
            <v>ACC</v>
          </cell>
        </row>
        <row r="2182">
          <cell r="AT2182" t="str">
            <v>ACC</v>
          </cell>
        </row>
        <row r="2183">
          <cell r="AT2183" t="str">
            <v>ACC</v>
          </cell>
        </row>
        <row r="2184">
          <cell r="AT2184" t="str">
            <v>ACC</v>
          </cell>
        </row>
        <row r="2185">
          <cell r="AT2185" t="str">
            <v>ACC</v>
          </cell>
        </row>
        <row r="2186">
          <cell r="AT2186" t="str">
            <v>ACC</v>
          </cell>
        </row>
        <row r="2187">
          <cell r="AT2187" t="str">
            <v>ACC</v>
          </cell>
        </row>
        <row r="2188">
          <cell r="AT2188" t="str">
            <v>ACC</v>
          </cell>
        </row>
        <row r="2189">
          <cell r="AT2189" t="str">
            <v>ACC</v>
          </cell>
        </row>
        <row r="2190">
          <cell r="AT2190" t="str">
            <v>ACC</v>
          </cell>
        </row>
        <row r="2191">
          <cell r="AT2191" t="str">
            <v>ACC</v>
          </cell>
        </row>
        <row r="2192">
          <cell r="AT2192" t="str">
            <v>ACC</v>
          </cell>
        </row>
        <row r="2193">
          <cell r="AT2193" t="str">
            <v>ACC</v>
          </cell>
        </row>
        <row r="2194">
          <cell r="AT2194" t="str">
            <v>ACC</v>
          </cell>
        </row>
        <row r="2195">
          <cell r="AT2195" t="str">
            <v>ACC</v>
          </cell>
        </row>
        <row r="2196">
          <cell r="AT2196" t="str">
            <v>ACC</v>
          </cell>
        </row>
        <row r="2197">
          <cell r="AT2197" t="str">
            <v>ACC</v>
          </cell>
        </row>
        <row r="2198">
          <cell r="AT2198" t="str">
            <v>ACC</v>
          </cell>
        </row>
        <row r="2199">
          <cell r="AT2199" t="str">
            <v>ACC</v>
          </cell>
        </row>
        <row r="2200">
          <cell r="AT2200" t="str">
            <v>ACC</v>
          </cell>
        </row>
        <row r="2201">
          <cell r="AT2201" t="str">
            <v>ACC</v>
          </cell>
        </row>
        <row r="2202">
          <cell r="AT2202" t="str">
            <v>ACC</v>
          </cell>
        </row>
        <row r="2203">
          <cell r="AT2203" t="str">
            <v>ACC</v>
          </cell>
        </row>
        <row r="2204">
          <cell r="AT2204" t="str">
            <v>ACC</v>
          </cell>
        </row>
        <row r="2205">
          <cell r="AT2205" t="str">
            <v>ACC</v>
          </cell>
        </row>
        <row r="2206">
          <cell r="AT2206" t="str">
            <v>ACC</v>
          </cell>
        </row>
        <row r="2207">
          <cell r="AT2207" t="str">
            <v>ACC</v>
          </cell>
        </row>
        <row r="2208">
          <cell r="AT2208" t="str">
            <v>ACC</v>
          </cell>
        </row>
        <row r="2209">
          <cell r="AT2209" t="str">
            <v>ACC</v>
          </cell>
        </row>
        <row r="2210">
          <cell r="AT2210" t="str">
            <v>ACC</v>
          </cell>
        </row>
        <row r="2211">
          <cell r="AT2211" t="str">
            <v>ACC</v>
          </cell>
        </row>
        <row r="2212">
          <cell r="AT2212" t="str">
            <v>ACC</v>
          </cell>
        </row>
        <row r="2213">
          <cell r="AT2213" t="str">
            <v>ACC</v>
          </cell>
        </row>
        <row r="2214">
          <cell r="AT2214" t="str">
            <v>ACC</v>
          </cell>
        </row>
        <row r="2215">
          <cell r="AT2215" t="str">
            <v>ACC</v>
          </cell>
        </row>
        <row r="2216">
          <cell r="AT2216" t="str">
            <v>ACC</v>
          </cell>
        </row>
        <row r="2217">
          <cell r="AT2217" t="str">
            <v>ACC</v>
          </cell>
        </row>
        <row r="2218">
          <cell r="AT2218" t="str">
            <v>ACC</v>
          </cell>
        </row>
        <row r="2219">
          <cell r="AT2219" t="str">
            <v>ACC</v>
          </cell>
        </row>
        <row r="2220">
          <cell r="AT2220" t="str">
            <v>ACC</v>
          </cell>
        </row>
        <row r="2221">
          <cell r="AT2221" t="str">
            <v>ACC</v>
          </cell>
        </row>
        <row r="2222">
          <cell r="AT2222" t="str">
            <v>ACC</v>
          </cell>
        </row>
        <row r="2223">
          <cell r="AT2223" t="str">
            <v>ACC</v>
          </cell>
        </row>
        <row r="2224">
          <cell r="AT2224" t="str">
            <v>ACC</v>
          </cell>
        </row>
        <row r="2225">
          <cell r="AT2225" t="str">
            <v>ACC</v>
          </cell>
        </row>
        <row r="2226">
          <cell r="AT2226" t="str">
            <v>ACC</v>
          </cell>
        </row>
        <row r="2227">
          <cell r="AT2227" t="str">
            <v>ACC</v>
          </cell>
        </row>
        <row r="2228">
          <cell r="AT2228" t="str">
            <v>ACC</v>
          </cell>
        </row>
        <row r="2229">
          <cell r="AT2229" t="str">
            <v>ACC</v>
          </cell>
        </row>
        <row r="2230">
          <cell r="AT2230" t="str">
            <v>ACC</v>
          </cell>
        </row>
        <row r="2231">
          <cell r="AT2231" t="str">
            <v>ACC</v>
          </cell>
        </row>
        <row r="2232">
          <cell r="AT2232" t="str">
            <v>ACC</v>
          </cell>
        </row>
        <row r="2233">
          <cell r="AT2233" t="str">
            <v>ACC</v>
          </cell>
        </row>
        <row r="2234">
          <cell r="AT2234" t="str">
            <v>ACC</v>
          </cell>
        </row>
        <row r="2235">
          <cell r="AT2235" t="str">
            <v>ACC</v>
          </cell>
        </row>
        <row r="2236">
          <cell r="AT2236" t="str">
            <v>ACC</v>
          </cell>
        </row>
        <row r="2237">
          <cell r="AT2237" t="str">
            <v>ACC</v>
          </cell>
        </row>
        <row r="2238">
          <cell r="AT2238" t="str">
            <v>ACC</v>
          </cell>
        </row>
        <row r="2239">
          <cell r="AT2239" t="str">
            <v>ACC</v>
          </cell>
        </row>
        <row r="2240">
          <cell r="AT2240" t="str">
            <v>ACC</v>
          </cell>
        </row>
        <row r="2241">
          <cell r="AT2241" t="str">
            <v>ACC</v>
          </cell>
        </row>
        <row r="2242">
          <cell r="AT2242" t="str">
            <v>ACC</v>
          </cell>
        </row>
        <row r="2243">
          <cell r="AT2243" t="str">
            <v>ACC</v>
          </cell>
        </row>
        <row r="2244">
          <cell r="AT2244" t="str">
            <v>ACC</v>
          </cell>
        </row>
        <row r="2245">
          <cell r="AT2245" t="str">
            <v>ACC</v>
          </cell>
        </row>
        <row r="2246">
          <cell r="AT2246" t="str">
            <v>ACC</v>
          </cell>
        </row>
        <row r="2247">
          <cell r="AT2247" t="str">
            <v>ACC</v>
          </cell>
        </row>
        <row r="2248">
          <cell r="AT2248" t="str">
            <v>ACC</v>
          </cell>
        </row>
        <row r="2249">
          <cell r="AT2249" t="str">
            <v>ACC</v>
          </cell>
        </row>
        <row r="2250">
          <cell r="AT2250" t="str">
            <v>ACC</v>
          </cell>
        </row>
        <row r="2251">
          <cell r="AT2251" t="str">
            <v>ACC</v>
          </cell>
        </row>
        <row r="2252">
          <cell r="AT2252" t="str">
            <v>ACC</v>
          </cell>
        </row>
        <row r="2253">
          <cell r="AT2253" t="str">
            <v>ACC</v>
          </cell>
        </row>
        <row r="2254">
          <cell r="AT2254" t="str">
            <v>ACC</v>
          </cell>
        </row>
        <row r="2255">
          <cell r="AT2255" t="str">
            <v>ACC</v>
          </cell>
        </row>
        <row r="2256">
          <cell r="AT2256" t="str">
            <v>ACC</v>
          </cell>
        </row>
        <row r="2257">
          <cell r="AT2257" t="str">
            <v>ACC</v>
          </cell>
        </row>
        <row r="2258">
          <cell r="AT2258" t="str">
            <v>ACC</v>
          </cell>
        </row>
        <row r="2259">
          <cell r="AT2259" t="str">
            <v>ACC</v>
          </cell>
        </row>
        <row r="2260">
          <cell r="AT2260" t="str">
            <v>ACC</v>
          </cell>
        </row>
        <row r="2261">
          <cell r="AT2261" t="str">
            <v>ACC</v>
          </cell>
        </row>
        <row r="2262">
          <cell r="AT2262" t="str">
            <v>ACC</v>
          </cell>
        </row>
        <row r="2263">
          <cell r="AT2263" t="str">
            <v>ACC</v>
          </cell>
        </row>
        <row r="2264">
          <cell r="AT2264" t="str">
            <v>ACC</v>
          </cell>
        </row>
        <row r="2265">
          <cell r="AT2265" t="str">
            <v>ACC</v>
          </cell>
        </row>
        <row r="2266">
          <cell r="AT2266" t="str">
            <v>ACC</v>
          </cell>
        </row>
        <row r="2267">
          <cell r="AT2267" t="str">
            <v>ACC</v>
          </cell>
        </row>
        <row r="2268">
          <cell r="AT2268" t="str">
            <v>ACC</v>
          </cell>
        </row>
        <row r="2269">
          <cell r="AT2269" t="str">
            <v>ACC</v>
          </cell>
        </row>
        <row r="2270">
          <cell r="AT2270" t="str">
            <v>ACC</v>
          </cell>
        </row>
        <row r="2271">
          <cell r="AT2271" t="str">
            <v>ACC</v>
          </cell>
        </row>
        <row r="2272">
          <cell r="AT2272" t="str">
            <v>ACC</v>
          </cell>
        </row>
        <row r="2273">
          <cell r="AT2273" t="str">
            <v>ACC</v>
          </cell>
        </row>
        <row r="2274">
          <cell r="AT2274" t="str">
            <v>ACC</v>
          </cell>
        </row>
        <row r="2275">
          <cell r="AT2275" t="str">
            <v>ACC</v>
          </cell>
        </row>
        <row r="2276">
          <cell r="AT2276" t="str">
            <v>ACC</v>
          </cell>
        </row>
        <row r="2277">
          <cell r="AT2277" t="str">
            <v>ACC</v>
          </cell>
        </row>
        <row r="2278">
          <cell r="AT2278" t="str">
            <v>ACC</v>
          </cell>
        </row>
        <row r="2279">
          <cell r="AT2279" t="str">
            <v>ACC</v>
          </cell>
        </row>
        <row r="2280">
          <cell r="AT2280" t="str">
            <v>ACC</v>
          </cell>
        </row>
        <row r="2281">
          <cell r="AT2281" t="str">
            <v>ACC</v>
          </cell>
        </row>
        <row r="2282">
          <cell r="AT2282" t="str">
            <v>ACC</v>
          </cell>
        </row>
        <row r="2283">
          <cell r="AT2283" t="str">
            <v>ACC</v>
          </cell>
        </row>
        <row r="2284">
          <cell r="AT2284" t="str">
            <v>ACC</v>
          </cell>
        </row>
        <row r="2285">
          <cell r="AT2285" t="str">
            <v>ACC</v>
          </cell>
        </row>
        <row r="2286">
          <cell r="AT2286" t="str">
            <v>ACC</v>
          </cell>
        </row>
        <row r="2287">
          <cell r="AT2287" t="str">
            <v>ACC</v>
          </cell>
        </row>
        <row r="2288">
          <cell r="AT2288" t="str">
            <v>ACC</v>
          </cell>
        </row>
        <row r="2289">
          <cell r="AT2289" t="str">
            <v>ACC</v>
          </cell>
        </row>
        <row r="2290">
          <cell r="AT2290" t="str">
            <v>ACC</v>
          </cell>
        </row>
        <row r="2291">
          <cell r="AT2291" t="str">
            <v>ACC</v>
          </cell>
        </row>
        <row r="2292">
          <cell r="AT2292" t="str">
            <v>ACC</v>
          </cell>
        </row>
        <row r="2293">
          <cell r="AT2293" t="str">
            <v>ACC</v>
          </cell>
        </row>
        <row r="2294">
          <cell r="AT2294" t="str">
            <v>ACC</v>
          </cell>
        </row>
        <row r="2295">
          <cell r="AT2295" t="str">
            <v>ACC</v>
          </cell>
        </row>
        <row r="2296">
          <cell r="AT2296" t="str">
            <v>ACC</v>
          </cell>
        </row>
        <row r="2297">
          <cell r="AT2297" t="str">
            <v>ACC</v>
          </cell>
        </row>
        <row r="2298">
          <cell r="AT2298" t="str">
            <v>ACC</v>
          </cell>
        </row>
        <row r="2299">
          <cell r="AT2299" t="str">
            <v>ACC</v>
          </cell>
        </row>
        <row r="2300">
          <cell r="AT2300" t="str">
            <v>ACC</v>
          </cell>
        </row>
        <row r="2301">
          <cell r="AT2301" t="str">
            <v>ACC</v>
          </cell>
        </row>
        <row r="2302">
          <cell r="AT2302" t="str">
            <v>ACC</v>
          </cell>
        </row>
        <row r="2303">
          <cell r="AT2303" t="str">
            <v>ACC</v>
          </cell>
        </row>
        <row r="2304">
          <cell r="AT2304" t="str">
            <v>ACC</v>
          </cell>
        </row>
        <row r="2305">
          <cell r="AT2305" t="str">
            <v>ACC</v>
          </cell>
        </row>
        <row r="2306">
          <cell r="AT2306" t="str">
            <v>ACC</v>
          </cell>
        </row>
        <row r="2307">
          <cell r="AT2307" t="str">
            <v>ACC</v>
          </cell>
        </row>
        <row r="2308">
          <cell r="AT2308" t="str">
            <v>ACC</v>
          </cell>
        </row>
        <row r="2309">
          <cell r="AT2309" t="str">
            <v>ACC</v>
          </cell>
        </row>
        <row r="2310">
          <cell r="AT2310" t="str">
            <v>ACC</v>
          </cell>
        </row>
        <row r="2311">
          <cell r="AT2311" t="str">
            <v>ACC</v>
          </cell>
        </row>
        <row r="2312">
          <cell r="AT2312" t="str">
            <v>ACC</v>
          </cell>
        </row>
        <row r="2313">
          <cell r="AT2313" t="str">
            <v>ACC</v>
          </cell>
        </row>
        <row r="2314">
          <cell r="AT2314" t="str">
            <v>ACC</v>
          </cell>
        </row>
        <row r="2315">
          <cell r="AT2315" t="str">
            <v>ACC</v>
          </cell>
        </row>
        <row r="2316">
          <cell r="AT2316" t="str">
            <v>ACC</v>
          </cell>
        </row>
        <row r="2317">
          <cell r="AT2317" t="str">
            <v>ACC</v>
          </cell>
        </row>
        <row r="2318">
          <cell r="AT2318" t="str">
            <v>ACC</v>
          </cell>
        </row>
        <row r="2319">
          <cell r="AT2319" t="str">
            <v>ACC</v>
          </cell>
        </row>
        <row r="2320">
          <cell r="AT2320" t="str">
            <v>ACC</v>
          </cell>
        </row>
        <row r="2321">
          <cell r="AT2321" t="str">
            <v>ACC</v>
          </cell>
        </row>
        <row r="2322">
          <cell r="AT2322" t="str">
            <v>ACC</v>
          </cell>
        </row>
        <row r="2323">
          <cell r="AT2323" t="str">
            <v>ACC</v>
          </cell>
        </row>
        <row r="2324">
          <cell r="AT2324" t="str">
            <v>ACC</v>
          </cell>
        </row>
        <row r="2325">
          <cell r="AT2325" t="str">
            <v>ACC</v>
          </cell>
        </row>
        <row r="2326">
          <cell r="AT2326" t="str">
            <v>ACC</v>
          </cell>
        </row>
        <row r="2327">
          <cell r="AT2327" t="str">
            <v>ACC</v>
          </cell>
        </row>
        <row r="2328">
          <cell r="AT2328" t="str">
            <v>ACC</v>
          </cell>
        </row>
        <row r="2329">
          <cell r="AT2329" t="str">
            <v>ACC</v>
          </cell>
        </row>
        <row r="2330">
          <cell r="AT2330" t="str">
            <v>ACC</v>
          </cell>
        </row>
        <row r="2331">
          <cell r="AT2331" t="str">
            <v>ACC</v>
          </cell>
        </row>
        <row r="2332">
          <cell r="AT2332" t="str">
            <v>ACC</v>
          </cell>
        </row>
        <row r="2333">
          <cell r="AT2333" t="str">
            <v>ACC</v>
          </cell>
        </row>
        <row r="2334">
          <cell r="AT2334" t="str">
            <v>ACC</v>
          </cell>
        </row>
        <row r="2335">
          <cell r="AT2335" t="str">
            <v>ACC</v>
          </cell>
        </row>
        <row r="2336">
          <cell r="AT2336" t="str">
            <v>ACC</v>
          </cell>
        </row>
        <row r="2337">
          <cell r="AT2337" t="str">
            <v>ACC</v>
          </cell>
        </row>
        <row r="2338">
          <cell r="AT2338" t="str">
            <v>ACC</v>
          </cell>
        </row>
        <row r="2339">
          <cell r="AT2339" t="str">
            <v>ACC</v>
          </cell>
        </row>
        <row r="2340">
          <cell r="AT2340" t="str">
            <v>ACC</v>
          </cell>
        </row>
        <row r="2341">
          <cell r="AT2341" t="str">
            <v>ACC</v>
          </cell>
        </row>
        <row r="2342">
          <cell r="AT2342" t="str">
            <v>ACC</v>
          </cell>
        </row>
        <row r="2343">
          <cell r="AT2343" t="str">
            <v>ACC</v>
          </cell>
        </row>
        <row r="2344">
          <cell r="AT2344" t="str">
            <v>ACC</v>
          </cell>
        </row>
        <row r="2345">
          <cell r="AT2345" t="str">
            <v>ACC</v>
          </cell>
        </row>
        <row r="2346">
          <cell r="AT2346" t="str">
            <v>ACC</v>
          </cell>
        </row>
        <row r="2347">
          <cell r="AT2347" t="str">
            <v>ACC</v>
          </cell>
        </row>
        <row r="2348">
          <cell r="AT2348" t="str">
            <v>ACC</v>
          </cell>
        </row>
        <row r="2349">
          <cell r="AT2349" t="str">
            <v>ACC</v>
          </cell>
        </row>
        <row r="2350">
          <cell r="AT2350" t="str">
            <v>ACC</v>
          </cell>
        </row>
        <row r="2351">
          <cell r="AT2351" t="str">
            <v>ACC</v>
          </cell>
        </row>
        <row r="2352">
          <cell r="AT2352" t="str">
            <v>ACC</v>
          </cell>
        </row>
        <row r="2353">
          <cell r="AT2353" t="str">
            <v>ACC</v>
          </cell>
        </row>
        <row r="2354">
          <cell r="AT2354" t="str">
            <v>ACC</v>
          </cell>
        </row>
        <row r="2355">
          <cell r="AT2355" t="str">
            <v>ACC</v>
          </cell>
        </row>
        <row r="2356">
          <cell r="AT2356" t="str">
            <v>ACC</v>
          </cell>
        </row>
        <row r="2357">
          <cell r="AT2357" t="str">
            <v>ACC</v>
          </cell>
        </row>
        <row r="2358">
          <cell r="AT2358" t="str">
            <v>ACC</v>
          </cell>
        </row>
        <row r="2359">
          <cell r="AT2359" t="str">
            <v>ACC</v>
          </cell>
        </row>
        <row r="2360">
          <cell r="AT2360" t="str">
            <v>ACC</v>
          </cell>
        </row>
        <row r="2361">
          <cell r="AT2361" t="str">
            <v>ACC</v>
          </cell>
        </row>
        <row r="2362">
          <cell r="AT2362" t="str">
            <v>ACC</v>
          </cell>
        </row>
        <row r="2363">
          <cell r="AT2363" t="str">
            <v>ACC</v>
          </cell>
        </row>
        <row r="2364">
          <cell r="AT2364" t="str">
            <v>ACC</v>
          </cell>
        </row>
        <row r="31203">
          <cell r="D31203" t="str">
            <v>L</v>
          </cell>
        </row>
        <row r="31204">
          <cell r="D31204" t="str">
            <v>L</v>
          </cell>
        </row>
        <row r="31205">
          <cell r="D31205" t="str">
            <v>L</v>
          </cell>
        </row>
        <row r="31206">
          <cell r="D31206" t="str">
            <v>L</v>
          </cell>
        </row>
        <row r="31207">
          <cell r="D31207" t="str">
            <v>L</v>
          </cell>
        </row>
        <row r="31208">
          <cell r="D31208" t="str">
            <v>L</v>
          </cell>
        </row>
        <row r="31209">
          <cell r="D31209" t="str">
            <v>L</v>
          </cell>
        </row>
        <row r="31210">
          <cell r="D31210" t="str">
            <v>L</v>
          </cell>
        </row>
        <row r="31211">
          <cell r="D31211" t="str">
            <v>L</v>
          </cell>
        </row>
        <row r="31212">
          <cell r="D31212" t="str">
            <v>L</v>
          </cell>
        </row>
        <row r="31213">
          <cell r="D31213" t="str">
            <v>L</v>
          </cell>
        </row>
        <row r="31214">
          <cell r="D31214" t="str">
            <v>L</v>
          </cell>
        </row>
        <row r="31215">
          <cell r="D31215" t="str">
            <v>L</v>
          </cell>
        </row>
        <row r="31216">
          <cell r="D31216" t="str">
            <v>L</v>
          </cell>
        </row>
        <row r="31217">
          <cell r="D31217" t="str">
            <v>L</v>
          </cell>
        </row>
        <row r="31218">
          <cell r="D31218" t="str">
            <v>L</v>
          </cell>
        </row>
        <row r="31219">
          <cell r="D31219" t="str">
            <v>L</v>
          </cell>
        </row>
        <row r="31220">
          <cell r="D31220" t="str">
            <v>L</v>
          </cell>
        </row>
        <row r="31221">
          <cell r="D31221" t="str">
            <v>L</v>
          </cell>
        </row>
        <row r="31222">
          <cell r="D31222" t="str">
            <v>L</v>
          </cell>
        </row>
        <row r="31223">
          <cell r="D31223" t="str">
            <v>L</v>
          </cell>
        </row>
        <row r="31224">
          <cell r="D31224" t="str">
            <v>L</v>
          </cell>
        </row>
        <row r="31225">
          <cell r="D31225" t="str">
            <v>L</v>
          </cell>
        </row>
        <row r="31226">
          <cell r="D31226" t="str">
            <v>L</v>
          </cell>
        </row>
        <row r="31227">
          <cell r="D31227" t="str">
            <v>L</v>
          </cell>
        </row>
        <row r="31228">
          <cell r="D31228" t="str">
            <v>L</v>
          </cell>
        </row>
        <row r="31229">
          <cell r="D31229" t="str">
            <v>L</v>
          </cell>
        </row>
        <row r="31230">
          <cell r="D31230" t="str">
            <v>L</v>
          </cell>
        </row>
        <row r="31231">
          <cell r="D31231" t="str">
            <v>L</v>
          </cell>
        </row>
        <row r="31232">
          <cell r="D31232" t="str">
            <v>L</v>
          </cell>
        </row>
        <row r="31233">
          <cell r="D31233" t="str">
            <v>L</v>
          </cell>
        </row>
        <row r="31234">
          <cell r="D31234" t="str">
            <v>L</v>
          </cell>
        </row>
        <row r="31235">
          <cell r="D31235" t="str">
            <v>L</v>
          </cell>
        </row>
        <row r="31236">
          <cell r="D31236" t="str">
            <v>L</v>
          </cell>
        </row>
        <row r="31237">
          <cell r="D31237" t="str">
            <v>L</v>
          </cell>
        </row>
        <row r="31238">
          <cell r="D31238" t="str">
            <v>L</v>
          </cell>
        </row>
        <row r="31239">
          <cell r="D31239" t="str">
            <v>L</v>
          </cell>
        </row>
        <row r="31240">
          <cell r="D31240" t="str">
            <v>L</v>
          </cell>
        </row>
        <row r="31241">
          <cell r="D31241" t="str">
            <v>L</v>
          </cell>
        </row>
        <row r="31242">
          <cell r="D31242" t="str">
            <v>L</v>
          </cell>
        </row>
        <row r="31243">
          <cell r="D31243" t="str">
            <v>L</v>
          </cell>
        </row>
      </sheetData>
      <sheetData sheetId="1"/>
      <sheetData sheetId="2"/>
      <sheetData sheetId="3"/>
      <sheetData sheetId="4"/>
      <sheetData sheetId="5"/>
      <sheetData sheetId="6"/>
      <sheetData sheetId="7">
        <row r="95">
          <cell r="E95" t="str">
            <v>MF</v>
          </cell>
        </row>
        <row r="123">
          <cell r="C123"/>
          <cell r="D123"/>
          <cell r="E123"/>
          <cell r="F123"/>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row>
        <row r="124">
          <cell r="B124" t="str">
            <v>Fiss</v>
          </cell>
          <cell r="C124"/>
          <cell r="D124"/>
          <cell r="E124"/>
          <cell r="F124"/>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row>
        <row r="125">
          <cell r="C125"/>
          <cell r="D125"/>
          <cell r="E125"/>
          <cell r="F125"/>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row>
        <row r="126">
          <cell r="B126" t="str">
            <v>MF</v>
          </cell>
          <cell r="C126"/>
          <cell r="D126"/>
          <cell r="E126"/>
          <cell r="F126"/>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row>
        <row r="127">
          <cell r="C127"/>
          <cell r="D127"/>
          <cell r="E127"/>
          <cell r="F127"/>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row>
        <row r="128">
          <cell r="B128" t="str">
            <v>MP</v>
          </cell>
          <cell r="C128"/>
          <cell r="D128"/>
          <cell r="E128"/>
          <cell r="F128"/>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row>
        <row r="129">
          <cell r="C129"/>
          <cell r="D129"/>
          <cell r="E129"/>
          <cell r="F129"/>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row>
        <row r="130">
          <cell r="B130" t="str">
            <v>CN</v>
          </cell>
          <cell r="C130"/>
          <cell r="D130"/>
          <cell r="E130"/>
          <cell r="F130"/>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row>
        <row r="131">
          <cell r="C131"/>
          <cell r="D131"/>
          <cell r="E131"/>
          <cell r="F131"/>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row>
        <row r="132">
          <cell r="B132" t="str">
            <v>IN.L.</v>
          </cell>
          <cell r="C132"/>
          <cell r="D132"/>
          <cell r="E132"/>
          <cell r="F132"/>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row>
        <row r="133">
          <cell r="C133"/>
          <cell r="D133"/>
          <cell r="E133"/>
          <cell r="F133"/>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row>
        <row r="134">
          <cell r="B134" t="str">
            <v>IN.G.</v>
          </cell>
          <cell r="C134"/>
          <cell r="D134"/>
          <cell r="E134"/>
          <cell r="F134"/>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row>
        <row r="135">
          <cell r="C135"/>
          <cell r="D135"/>
          <cell r="E135"/>
          <cell r="F135"/>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row>
        <row r="136">
          <cell r="B136" t="str">
            <v>D.R</v>
          </cell>
          <cell r="C136"/>
          <cell r="D136"/>
          <cell r="E136"/>
          <cell r="F136"/>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row>
        <row r="137">
          <cell r="C137"/>
          <cell r="D137"/>
          <cell r="E137"/>
          <cell r="F137"/>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row>
        <row r="138">
          <cell r="B138" t="str">
            <v>Perç</v>
          </cell>
          <cell r="C138"/>
          <cell r="D138"/>
          <cell r="E138"/>
          <cell r="F138"/>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row>
        <row r="139">
          <cell r="C139"/>
          <cell r="D139"/>
          <cell r="E139"/>
          <cell r="F139"/>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row>
        <row r="140">
          <cell r="B140" t="str">
            <v>Ex.PN</v>
          </cell>
          <cell r="C140"/>
          <cell r="D140"/>
          <cell r="E140"/>
          <cell r="F140"/>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row>
      </sheetData>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 val="REPAIR STATUS"/>
      <sheetName val="WPS PRCD"/>
      <sheetName val=" CARNET-DE-SOUDURE "/>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uipment List"/>
      <sheetName val="Option Lists"/>
      <sheetName val="MaterialsDatabase"/>
      <sheetName val="Equipment Database"/>
      <sheetName val="ENI COVER"/>
      <sheetName val="Rev Notes"/>
      <sheetName val="Materials"/>
      <sheetName val="Contents"/>
      <sheetName val="Abbreviations"/>
      <sheetName val="01 G.S. Wellheads &amp; Field Manif"/>
      <sheetName val="10 P.U. Inlet Handling_Separati"/>
      <sheetName val="11 P.U. Test Separation"/>
      <sheetName val="20 P.U.G. Inlet Gas Compression"/>
      <sheetName val="22 P.U.G. Gas Dehydration"/>
      <sheetName val="25 P.U.G. Gas Conditioning"/>
      <sheetName val="28 P.U.G. Gas Reinjection Syste"/>
      <sheetName val="31 P.U.L. Stabilisation"/>
      <sheetName val="41 P.S.S. Heating Medium"/>
      <sheetName val="42 P.S.S. Refrigeration"/>
      <sheetName val="44 P.S.S. Chemical Injection Sy"/>
      <sheetName val="46 P.S.S. HP Flare"/>
      <sheetName val="47 P.S.S. LP Flare"/>
      <sheetName val="49 P.S.S. Produced Water Treatm"/>
      <sheetName val="50 P.Uts. Closed Drains"/>
      <sheetName val="51 P.Uts. Open Drains"/>
      <sheetName val="57 P.Uts. Hydraulic Power Syste"/>
      <sheetName val="55. P.Uts. Inst &amp; Plant Air"/>
      <sheetName val="60 P.Uts. Utility Water"/>
      <sheetName val="70 S&amp;F.S. Fire-Gas Detection"/>
      <sheetName val="71 S&amp;F.S. Fire Water &amp; Foam Sys"/>
      <sheetName val="74 S&amp;F.S. Escape &amp; Passive Fir "/>
      <sheetName val="75 S&amp;F.S. Accommodation Facilit"/>
      <sheetName val="76 S&amp;F.S. HVAC Accommodation"/>
      <sheetName val="77 S&amp;F.S. Heating&amp;Ventilation "/>
      <sheetName val="78 S&amp;F.S. Workshop and Storage"/>
      <sheetName val="80 E,C,I.S. Main Power Gen 13kV"/>
      <sheetName val="81 E,C,I.S. Main Power Gen 7kV"/>
      <sheetName val="82 E,C,I.S. Main Power Gn &lt;660V"/>
      <sheetName val="83 E,C,I.S. Emergency Power 7kV"/>
      <sheetName val="84 E,C,I.S. Emergency Pow &lt;440V"/>
      <sheetName val="85 E,C,I.S. Battery System &amp; Un"/>
      <sheetName val="86 E,C,I.S. Earthing &amp; Lighting"/>
      <sheetName val="87 E,C,I.S. Control System"/>
      <sheetName val="88 E,C,I.S. Instrumentation-Ge "/>
      <sheetName val="89 E,C,I.S. Communication Syste"/>
      <sheetName val="100 C.S.ON.S Site Preparation "/>
      <sheetName val="101 C.S.ON.S Roads-Airstrip "/>
      <sheetName val="102 C.S.ON.S Foundation "/>
      <sheetName val="103 C.S.ON.S Structures "/>
      <sheetName val="104 C.S.ON.S Buildings"/>
      <sheetName val="105 C.S.ON.S Temporary Facilit "/>
      <sheetName val="107 C.S.ON.S Architectural Mult"/>
      <sheetName val="109 C.S.ON.S Other Civil Struc "/>
      <sheetName val="pro"/>
      <sheetName val=" CARNET-DE-SOUDURE "/>
      <sheetName val="REPAIR STATUS"/>
      <sheetName val="WPS PRCD"/>
      <sheetName val="DATA BASE"/>
      <sheetName val="Equipment_List"/>
      <sheetName val="Option_Lists"/>
      <sheetName val="Equipment_Database"/>
      <sheetName val="ENI_COVER"/>
      <sheetName val="Rev_Notes"/>
      <sheetName val="01_G_S__Wellheads_&amp;_Field_Manif"/>
      <sheetName val="10_P_U__Inlet_Handling_Separati"/>
      <sheetName val="11_P_U__Test_Separation"/>
      <sheetName val="20_P_U_G__Inlet_Gas_Compression"/>
      <sheetName val="22_P_U_G__Gas_Dehydration"/>
      <sheetName val="25_P_U_G__Gas_Conditioning"/>
      <sheetName val="28_P_U_G__Gas_Reinjection_Syste"/>
      <sheetName val="31_P_U_L__Stabilisation"/>
      <sheetName val="41_P_S_S__Heating_Medium"/>
      <sheetName val="42_P_S_S__Refrigeration"/>
      <sheetName val="44_P_S_S__Chemical_Injection_Sy"/>
      <sheetName val="46_P_S_S__HP_Flare"/>
      <sheetName val="47_P_S_S__LP_Flare"/>
      <sheetName val="49_P_S_S__Produced_Water_Treatm"/>
      <sheetName val="50_P_Uts__Closed_Drains"/>
      <sheetName val="51_P_Uts__Open_Drains"/>
      <sheetName val="57_P_Uts__Hydraulic_Power_Syste"/>
      <sheetName val="55__P_Uts__Inst_&amp;_Plant_Air"/>
      <sheetName val="60_P_Uts__Utility_Water"/>
      <sheetName val="70_S&amp;F_S__Fire-Gas_Detection"/>
      <sheetName val="71_S&amp;F_S__Fire_Water_&amp;_Foam_Sys"/>
      <sheetName val="74_S&amp;F_S__Escape_&amp;_Passive_Fir_"/>
      <sheetName val="75_S&amp;F_S__Accommodation_Facilit"/>
      <sheetName val="76_S&amp;F_S__HVAC_Accommodation"/>
      <sheetName val="77_S&amp;F_S__Heating&amp;Ventilation_"/>
      <sheetName val="78_S&amp;F_S__Workshop_and_Storage"/>
      <sheetName val="80_E,C,I_S__Main_Power_Gen_13kV"/>
      <sheetName val="81_E,C,I_S__Main_Power_Gen_7kV"/>
      <sheetName val="82_E,C,I_S__Main_Power_Gn_&lt;660V"/>
      <sheetName val="83_E,C,I_S__Emergency_Power_7kV"/>
      <sheetName val="84_E,C,I_S__Emergency_Pow_&lt;440V"/>
      <sheetName val="85_E,C,I_S__Battery_System_&amp;_Un"/>
      <sheetName val="86_E,C,I_S__Earthing_&amp;_Lighting"/>
      <sheetName val="87_E,C,I_S__Control_System"/>
      <sheetName val="88_E,C,I_S__Instrumentation-Ge_"/>
      <sheetName val="89_E,C,I_S__Communication_Syste"/>
      <sheetName val="100_C_S_ON_S_Site_Preparation_"/>
      <sheetName val="101_C_S_ON_S_Roads-Airstrip_"/>
      <sheetName val="102_C_S_ON_S_Foundation_"/>
      <sheetName val="103_C_S_ON_S_Structures_"/>
      <sheetName val="104_C_S_ON_S_Buildings"/>
      <sheetName val="105_C_S_ON_S_Temporary_Facilit_"/>
      <sheetName val="107_C_S_ON_S_Architectural_Mult"/>
      <sheetName val="109_C_S_ON_S_Other_Civil_Struc_"/>
      <sheetName val="_CARNET-DE-SOUDURE_"/>
      <sheetName val="REPAIR_STATUS"/>
      <sheetName val="WPS_PRCD"/>
      <sheetName val="Equipment_List1"/>
      <sheetName val="Option_Lists1"/>
      <sheetName val="Equipment_Database1"/>
      <sheetName val="ENI_COVER1"/>
      <sheetName val="Rev_Notes1"/>
      <sheetName val="01_G_S__Wellheads_&amp;_Field_Mani1"/>
      <sheetName val="10_P_U__Inlet_Handling_Separat1"/>
      <sheetName val="11_P_U__Test_Separation1"/>
      <sheetName val="20_P_U_G__Inlet_Gas_Compressio1"/>
      <sheetName val="22_P_U_G__Gas_Dehydration1"/>
      <sheetName val="25_P_U_G__Gas_Conditioning1"/>
      <sheetName val="28_P_U_G__Gas_Reinjection_Syst1"/>
      <sheetName val="31_P_U_L__Stabilisation1"/>
      <sheetName val="41_P_S_S__Heating_Medium1"/>
      <sheetName val="42_P_S_S__Refrigeration1"/>
      <sheetName val="44_P_S_S__Chemical_Injection_S1"/>
      <sheetName val="46_P_S_S__HP_Flare1"/>
      <sheetName val="47_P_S_S__LP_Flare1"/>
      <sheetName val="49_P_S_S__Produced_Water_Treat1"/>
      <sheetName val="50_P_Uts__Closed_Drains1"/>
      <sheetName val="51_P_Uts__Open_Drains1"/>
      <sheetName val="57_P_Uts__Hydraulic_Power_Syst1"/>
      <sheetName val="55__P_Uts__Inst_&amp;_Plant_Air1"/>
      <sheetName val="60_P_Uts__Utility_Water1"/>
      <sheetName val="70_S&amp;F_S__Fire-Gas_Detection1"/>
      <sheetName val="71_S&amp;F_S__Fire_Water_&amp;_Foam_Sy1"/>
      <sheetName val="74_S&amp;F_S__Escape_&amp;_Passive_Fir1"/>
      <sheetName val="75_S&amp;F_S__Accommodation_Facili1"/>
      <sheetName val="76_S&amp;F_S__HVAC_Accommodation1"/>
      <sheetName val="77_S&amp;F_S__Heating&amp;Ventilation_1"/>
      <sheetName val="78_S&amp;F_S__Workshop_and_Storage1"/>
      <sheetName val="80_E,C,I_S__Main_Power_Gen_13k1"/>
      <sheetName val="81_E,C,I_S__Main_Power_Gen_7kV1"/>
      <sheetName val="82_E,C,I_S__Main_Power_Gn_&lt;6601"/>
      <sheetName val="83_E,C,I_S__Emergency_Power_7k1"/>
      <sheetName val="84_E,C,I_S__Emergency_Pow_&lt;4401"/>
      <sheetName val="85_E,C,I_S__Battery_System_&amp;_U1"/>
      <sheetName val="86_E,C,I_S__Earthing_&amp;_Lightin1"/>
      <sheetName val="87_E,C,I_S__Control_System1"/>
      <sheetName val="88_E,C,I_S__Instrumentation-Ge1"/>
      <sheetName val="89_E,C,I_S__Communication_Syst1"/>
      <sheetName val="100_C_S_ON_S_Site_Preparation_1"/>
      <sheetName val="101_C_S_ON_S_Roads-Airstrip_1"/>
      <sheetName val="102_C_S_ON_S_Foundation_1"/>
      <sheetName val="103_C_S_ON_S_Structures_1"/>
      <sheetName val="104_C_S_ON_S_Buildings1"/>
      <sheetName val="105_C_S_ON_S_Temporary_Facilit1"/>
      <sheetName val="107_C_S_ON_S_Architectural_Mul1"/>
      <sheetName val="109_C_S_ON_S_Other_Civil_Struc1"/>
      <sheetName val="_CARNET-DE-SOUDURE_1"/>
      <sheetName val="REPAIR_STATUS1"/>
      <sheetName val="WPS_PRCD1"/>
      <sheetName val="당초"/>
      <sheetName val="AD merkblatter dış basınç"/>
      <sheetName val="도급양식"/>
      <sheetName val="WPS"/>
      <sheetName val="laroux"/>
      <sheetName val="Equipment"/>
      <sheetName val="Piping"/>
      <sheetName val="Insulation"/>
      <sheetName val="Instrumentation"/>
      <sheetName val="Painting"/>
      <sheetName val="Structural"/>
      <sheetName val="CAFC Equipment List- 1Jun"/>
      <sheetName val="(2) HSR_Output"/>
      <sheetName val="(1) Stream Description"/>
      <sheetName val="Precios"/>
      <sheetName val="PUMP"/>
      <sheetName val="Main"/>
      <sheetName val="Data"/>
      <sheetName val="TWO PASS"/>
      <sheetName val="THREE PASS"/>
      <sheetName val="WELDBOOK"/>
      <sheetName val="DESCRIPTION"/>
      <sheetName val="BM DATA SHEET"/>
      <sheetName val="Cover"/>
    </sheetNames>
    <sheetDataSet>
      <sheetData sheetId="0"/>
      <sheetData sheetId="1"/>
      <sheetData sheetId="2">
        <row r="1">
          <cell r="A1" t="str">
            <v>Material Description</v>
          </cell>
        </row>
        <row r="2">
          <cell r="A2">
            <v>625</v>
          </cell>
        </row>
        <row r="3">
          <cell r="A3">
            <v>825</v>
          </cell>
        </row>
        <row r="4">
          <cell r="A4" t="str">
            <v>CRA</v>
          </cell>
        </row>
        <row r="5">
          <cell r="A5" t="str">
            <v>CS</v>
          </cell>
        </row>
        <row r="6">
          <cell r="A6" t="str">
            <v>CS - GF Lined</v>
          </cell>
        </row>
        <row r="7">
          <cell r="A7" t="str">
            <v>CS - GF Lined &gt; 15 t</v>
          </cell>
        </row>
        <row r="8">
          <cell r="A8" t="str">
            <v>CS + 316L</v>
          </cell>
        </row>
        <row r="9">
          <cell r="A9" t="str">
            <v>CS + 316L clad</v>
          </cell>
        </row>
        <row r="10">
          <cell r="A10" t="str">
            <v>CS + 625 clad</v>
          </cell>
        </row>
        <row r="11">
          <cell r="A11" t="str">
            <v>CS + phenolic coating</v>
          </cell>
        </row>
        <row r="12">
          <cell r="A12" t="str">
            <v>CS Clad</v>
          </cell>
        </row>
        <row r="13">
          <cell r="A13" t="str">
            <v>CS Rubber Lined</v>
          </cell>
        </row>
        <row r="14">
          <cell r="A14" t="str">
            <v>CS/NACE</v>
          </cell>
        </row>
        <row r="15">
          <cell r="A15" t="str">
            <v>CS-Insulated</v>
          </cell>
        </row>
        <row r="16">
          <cell r="A16" t="str">
            <v>GRP</v>
          </cell>
        </row>
        <row r="17">
          <cell r="A17" t="str">
            <v>LTCS</v>
          </cell>
        </row>
        <row r="18">
          <cell r="A18" t="str">
            <v>SS</v>
          </cell>
        </row>
        <row r="19">
          <cell r="A19" t="str">
            <v>SS 316</v>
          </cell>
        </row>
        <row r="20">
          <cell r="A20" t="str">
            <v>SS CS Frame</v>
          </cell>
        </row>
        <row r="21">
          <cell r="A21" t="str">
            <v>Ti</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DD"/>
      <sheetName val="INT RT"/>
      <sheetName val="VT-PPL-"/>
      <sheetName val="RT-PPL- "/>
      <sheetName val="REP"/>
      <sheetName val="PRO"/>
      <sheetName val="F-TRA"/>
      <sheetName val="SITU-- GLOBAL"/>
      <sheetName val="5"/>
      <sheetName val="2"/>
      <sheetName val="2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B3171"/>
  <sheetViews>
    <sheetView zoomScale="85" zoomScaleNormal="85" workbookViewId="0">
      <pane xSplit="5" ySplit="7" topLeftCell="J8" activePane="bottomRight" state="frozen"/>
      <selection activeCell="B1602" sqref="B1602"/>
      <selection pane="topRight" activeCell="B1602" sqref="B1602"/>
      <selection pane="bottomLeft" activeCell="B1602" sqref="B1602"/>
      <selection pane="bottomRight" activeCell="U3172" sqref="U3172"/>
    </sheetView>
  </sheetViews>
  <sheetFormatPr defaultColWidth="9.140625" defaultRowHeight="14.25" customHeight="1"/>
  <cols>
    <col min="1" max="1" width="8.85546875" style="77" customWidth="1"/>
    <col min="2" max="2" width="28.7109375" style="75" bestFit="1" customWidth="1"/>
    <col min="3" max="3" width="6.85546875" style="712" bestFit="1" customWidth="1"/>
    <col min="4" max="4" width="5.28515625" bestFit="1" customWidth="1"/>
    <col min="5" max="5" width="12" style="748" customWidth="1"/>
    <col min="6" max="6" width="11.42578125" style="761" bestFit="1" customWidth="1"/>
    <col min="7" max="7" width="12.5703125" customWidth="1"/>
    <col min="8" max="8" width="9.7109375" customWidth="1"/>
    <col min="9" max="9" width="9.5703125" customWidth="1"/>
    <col min="10" max="10" width="11.7109375" customWidth="1"/>
    <col min="11" max="11" width="9.140625" style="80" customWidth="1"/>
    <col min="12" max="12" width="2.5703125" customWidth="1"/>
    <col min="13" max="13" width="6.5703125" style="542" customWidth="1"/>
    <col min="14" max="14" width="4.85546875" customWidth="1"/>
    <col min="15" max="15" width="11.42578125" customWidth="1"/>
    <col min="16" max="16" width="16" style="184" customWidth="1"/>
    <col min="17" max="17" width="32" bestFit="1" customWidth="1"/>
    <col min="18" max="18" width="3.7109375" customWidth="1"/>
    <col min="19" max="19" width="5.85546875" customWidth="1"/>
    <col min="20" max="20" width="12.140625" bestFit="1" customWidth="1"/>
    <col min="21" max="21" width="6.42578125" customWidth="1"/>
    <col min="22" max="22" width="13.7109375" bestFit="1" customWidth="1"/>
    <col min="23" max="23" width="11.140625" customWidth="1"/>
    <col min="24" max="24" width="6.28515625" customWidth="1"/>
    <col min="25" max="25" width="7" customWidth="1"/>
    <col min="26" max="26" width="10.85546875" bestFit="1" customWidth="1"/>
    <col min="27" max="27" width="12.140625" customWidth="1"/>
    <col min="28" max="28" width="9.140625" customWidth="1"/>
    <col min="29" max="29" width="15" hidden="1" customWidth="1"/>
    <col min="30" max="30" width="9.140625" hidden="1" customWidth="1"/>
    <col min="31" max="31" width="10.85546875" hidden="1" customWidth="1"/>
    <col min="32" max="37" width="9.140625" hidden="1" customWidth="1"/>
    <col min="38" max="38" width="11.28515625" hidden="1" customWidth="1"/>
    <col min="39" max="39" width="9.140625" hidden="1" customWidth="1"/>
    <col min="40" max="40" width="32.85546875" style="703" customWidth="1"/>
    <col min="41" max="41" width="10.28515625" customWidth="1"/>
    <col min="42" max="46" width="9.140625" customWidth="1"/>
    <col min="47" max="50" width="5.5703125" customWidth="1"/>
    <col min="51" max="51" width="11" customWidth="1"/>
    <col min="52" max="52" width="10.85546875" customWidth="1"/>
    <col min="53" max="53" width="10.140625" customWidth="1"/>
    <col min="54" max="54" width="9.7109375" customWidth="1"/>
  </cols>
  <sheetData>
    <row r="1" spans="1:54" ht="18.75"/>
    <row r="2" spans="1:54" ht="18.75"/>
    <row r="3" spans="1:54" ht="18.75">
      <c r="B3" s="81">
        <f ca="1">TODAY()</f>
        <v>46315</v>
      </c>
      <c r="V3" s="764">
        <v>46283</v>
      </c>
      <c r="W3" t="s">
        <v>5727</v>
      </c>
    </row>
    <row r="4" spans="1:54" s="80" customFormat="1" ht="15">
      <c r="A4" s="643">
        <f>COLUMN()</f>
        <v>1</v>
      </c>
      <c r="B4" s="643">
        <f>COLUMN()</f>
        <v>2</v>
      </c>
      <c r="C4" s="643">
        <f>COLUMN()</f>
        <v>3</v>
      </c>
      <c r="D4" s="643">
        <f>COLUMN()</f>
        <v>4</v>
      </c>
      <c r="E4" s="744">
        <f>COLUMN()</f>
        <v>5</v>
      </c>
      <c r="F4" s="643">
        <f>COLUMN()</f>
        <v>6</v>
      </c>
      <c r="G4" s="643">
        <f>COLUMN()</f>
        <v>7</v>
      </c>
      <c r="H4" s="643">
        <f>COLUMN()</f>
        <v>8</v>
      </c>
      <c r="I4" s="643">
        <f>COLUMN()</f>
        <v>9</v>
      </c>
      <c r="J4" s="643">
        <f>COLUMN()</f>
        <v>10</v>
      </c>
      <c r="K4" s="643">
        <f>COLUMN()</f>
        <v>11</v>
      </c>
      <c r="L4" s="643">
        <f>COLUMN()</f>
        <v>12</v>
      </c>
      <c r="M4" s="643">
        <f>COLUMN()</f>
        <v>13</v>
      </c>
      <c r="N4" s="643">
        <f>COLUMN()</f>
        <v>14</v>
      </c>
      <c r="O4" s="643">
        <f>COLUMN()</f>
        <v>15</v>
      </c>
      <c r="P4" s="643">
        <f>COLUMN()</f>
        <v>16</v>
      </c>
      <c r="Q4" s="643">
        <f>COLUMN()</f>
        <v>17</v>
      </c>
      <c r="R4" s="643">
        <f>COLUMN()</f>
        <v>18</v>
      </c>
      <c r="S4" s="643">
        <f>COLUMN()</f>
        <v>19</v>
      </c>
      <c r="T4" s="643">
        <f>COLUMN()</f>
        <v>20</v>
      </c>
      <c r="U4" s="643">
        <f>COLUMN()</f>
        <v>21</v>
      </c>
      <c r="V4" s="643">
        <f>COLUMN()</f>
        <v>22</v>
      </c>
      <c r="W4" s="643">
        <f>COLUMN()</f>
        <v>23</v>
      </c>
      <c r="X4" s="643">
        <f>COLUMN()</f>
        <v>24</v>
      </c>
      <c r="Y4" s="80">
        <v>167</v>
      </c>
      <c r="Z4" s="741">
        <v>46280</v>
      </c>
      <c r="AA4" s="80" t="s">
        <v>5660</v>
      </c>
      <c r="AB4" s="80" t="s">
        <v>4206</v>
      </c>
      <c r="AD4"/>
      <c r="AE4"/>
      <c r="AF4"/>
      <c r="AG4"/>
      <c r="AH4"/>
      <c r="AI4"/>
      <c r="AJ4"/>
      <c r="AK4"/>
      <c r="AL4"/>
      <c r="AM4"/>
    </row>
    <row r="5" spans="1:54" s="80" customFormat="1" ht="15.75" thickBot="1">
      <c r="A5" s="643">
        <f>SUBTOTAL(3,A8:A3170)</f>
        <v>3163</v>
      </c>
      <c r="B5" s="555">
        <f>SUBTOTAL(3,B8:B3170)</f>
        <v>3163</v>
      </c>
      <c r="C5" s="713">
        <f>SUBTOTAL(3,C8:C3170)</f>
        <v>2047</v>
      </c>
      <c r="D5" s="555">
        <f>SUBTOTAL(3,D8:D3170)</f>
        <v>2062</v>
      </c>
      <c r="E5" s="744">
        <f>SUBTOTAL(3,E8:E3170)</f>
        <v>2637</v>
      </c>
      <c r="F5" s="555">
        <f>SUBTOTAL(3,F8:F3170)</f>
        <v>1841</v>
      </c>
      <c r="G5" s="643">
        <f>SUBTOTAL(3,G8:G3170)</f>
        <v>1681</v>
      </c>
      <c r="H5" s="555">
        <f>SUBTOTAL(3,H8:H3170)</f>
        <v>1679</v>
      </c>
      <c r="I5" s="643">
        <f>SUBTOTAL(3,I8:I3170)</f>
        <v>1721</v>
      </c>
      <c r="J5" s="555">
        <f>SUBTOTAL(3,J8:J3170)</f>
        <v>1687</v>
      </c>
      <c r="K5" s="643">
        <f>SUBTOTAL(3,K8:K3170)</f>
        <v>1686</v>
      </c>
      <c r="L5" s="555">
        <f>SUBTOTAL(3,L8:L3170)</f>
        <v>639</v>
      </c>
      <c r="M5" s="643">
        <f>SUBTOTAL(3,M8:M3170)</f>
        <v>1653</v>
      </c>
      <c r="N5" s="555">
        <f>SUBTOTAL(3,N8:N3170)</f>
        <v>1653</v>
      </c>
      <c r="O5" s="643">
        <f>SUBTOTAL(3,O8:O3170)</f>
        <v>1653</v>
      </c>
      <c r="P5" s="555">
        <f>SUBTOTAL(3,P8:P3170)</f>
        <v>1647</v>
      </c>
      <c r="Q5" s="643">
        <f>SUBTOTAL(3,Q8:Q3170)</f>
        <v>1648</v>
      </c>
      <c r="R5" s="555">
        <f>SUBTOTAL(3,R8:R3170)</f>
        <v>22</v>
      </c>
      <c r="S5" s="643">
        <f>SUBTOTAL(3,S8:S3170)</f>
        <v>3</v>
      </c>
      <c r="T5" s="555">
        <f>SUBTOTAL(3,T8:T3170)</f>
        <v>1648</v>
      </c>
      <c r="U5" s="643">
        <f>SUBTOTAL(3,U8:U3170)</f>
        <v>1467</v>
      </c>
      <c r="V5" s="555">
        <f>SUBTOTAL(3,V8:V3170)</f>
        <v>1646</v>
      </c>
      <c r="W5" s="643">
        <f>SUBTOTAL(3,W8:W3170)</f>
        <v>1646</v>
      </c>
      <c r="X5" s="555">
        <f>SUBTOTAL(3,X8:X3170)</f>
        <v>1647</v>
      </c>
      <c r="Y5" s="643">
        <f>SUBTOTAL(3,Y8:Y3170)</f>
        <v>1402</v>
      </c>
      <c r="Z5" s="555">
        <f>SUBTOTAL(3,Z8:Z3170)</f>
        <v>1530</v>
      </c>
      <c r="AA5" s="643">
        <f>SUBTOTAL(3,AA8:AA3170)</f>
        <v>1523</v>
      </c>
      <c r="AB5" s="555">
        <f>SUBTOTAL(3,AB8:AB3170)</f>
        <v>1528</v>
      </c>
      <c r="AC5" s="643">
        <f>SUBTOTAL(3,AC8:AC3170)</f>
        <v>39</v>
      </c>
      <c r="AD5" s="555">
        <f>SUBTOTAL(3,AD8:AD3170)</f>
        <v>0</v>
      </c>
      <c r="AE5" s="643">
        <f>SUBTOTAL(3,AE8:AE3170)</f>
        <v>0</v>
      </c>
      <c r="AF5" s="555">
        <f>SUBTOTAL(3,AF8:AF3170)</f>
        <v>0</v>
      </c>
      <c r="AG5" s="643">
        <f>SUBTOTAL(3,AG8:AG3170)</f>
        <v>0</v>
      </c>
      <c r="AH5" s="555">
        <f>SUBTOTAL(3,AH8:AH3170)</f>
        <v>0</v>
      </c>
      <c r="AI5" s="643">
        <f>SUBTOTAL(3,AI8:AI3170)</f>
        <v>5</v>
      </c>
      <c r="AJ5" s="555">
        <f>SUBTOTAL(3,AJ8:AJ3170)</f>
        <v>523</v>
      </c>
      <c r="AK5" s="643">
        <f>SUBTOTAL(3,AK8:AK3170)</f>
        <v>523</v>
      </c>
      <c r="AL5" s="555">
        <f>SUBTOTAL(3,AL8:AL3170)</f>
        <v>3163</v>
      </c>
      <c r="AM5" s="643">
        <f>SUBTOTAL(3,AM8:AM3170)</f>
        <v>3163</v>
      </c>
      <c r="AN5" s="704">
        <f>SUBTOTAL(3,AN8:AN3170)</f>
        <v>83</v>
      </c>
      <c r="AO5" s="643">
        <f>SUBTOTAL(3,AO8:AO3170)</f>
        <v>0</v>
      </c>
      <c r="AP5" s="555">
        <f>SUBTOTAL(3,AP8:AP3170)</f>
        <v>0</v>
      </c>
      <c r="AQ5" s="643">
        <f>SUBTOTAL(3,AQ8:AQ3170)</f>
        <v>0</v>
      </c>
      <c r="AR5" s="555">
        <f>SUBTOTAL(3,AR8:AR3170)</f>
        <v>0</v>
      </c>
      <c r="AS5" s="643">
        <f>SUBTOTAL(3,AS8:AS3170)</f>
        <v>0</v>
      </c>
      <c r="AT5" s="555">
        <f>SUBTOTAL(3,AT8:AT3170)</f>
        <v>0</v>
      </c>
      <c r="AU5" s="643">
        <f>SUBTOTAL(3,AU8:AU3170)</f>
        <v>2822</v>
      </c>
      <c r="AV5" s="555">
        <f>SUBTOTAL(3,AV8:AV3170)</f>
        <v>2822</v>
      </c>
      <c r="AW5" s="643">
        <f>SUBTOTAL(3,AW8:AW3170)</f>
        <v>2822</v>
      </c>
      <c r="AX5" s="555">
        <f>SUBTOTAL(3,AX8:AX3170)</f>
        <v>2822</v>
      </c>
      <c r="AY5" s="643">
        <f>SUBTOTAL(3,AY8:AY3170)</f>
        <v>208</v>
      </c>
      <c r="AZ5" s="555">
        <f>SUBTOTAL(3,AZ8:AZ3162)</f>
        <v>170</v>
      </c>
      <c r="BA5" s="643">
        <f>SUBTOTAL(3,BA8:BA3162)</f>
        <v>2</v>
      </c>
      <c r="BB5" s="555">
        <f>SUBTOTAL(3,BB8:BB3162)</f>
        <v>2</v>
      </c>
    </row>
    <row r="6" spans="1:54" ht="48" customHeight="1" thickBot="1">
      <c r="A6" s="78"/>
      <c r="B6" s="750" t="s">
        <v>1490</v>
      </c>
      <c r="C6" s="34" t="s">
        <v>1491</v>
      </c>
      <c r="D6" s="35" t="s">
        <v>1492</v>
      </c>
      <c r="E6" s="751" t="s">
        <v>1493</v>
      </c>
      <c r="F6" s="762" t="s">
        <v>1494</v>
      </c>
      <c r="G6" s="37" t="s">
        <v>1495</v>
      </c>
      <c r="H6" s="37" t="s">
        <v>1496</v>
      </c>
      <c r="I6" s="36" t="s">
        <v>1497</v>
      </c>
      <c r="J6" s="37" t="s">
        <v>1498</v>
      </c>
      <c r="K6" s="37" t="s">
        <v>1499</v>
      </c>
      <c r="L6" s="38" t="s">
        <v>1500</v>
      </c>
      <c r="M6" s="543" t="s">
        <v>1501</v>
      </c>
      <c r="N6" s="39" t="s">
        <v>1502</v>
      </c>
      <c r="O6" s="38" t="s">
        <v>1503</v>
      </c>
      <c r="P6" s="185" t="s">
        <v>1504</v>
      </c>
      <c r="Q6" s="899" t="s">
        <v>1505</v>
      </c>
      <c r="R6" s="900"/>
      <c r="S6" s="901"/>
      <c r="T6" s="40"/>
      <c r="U6" s="902" t="s">
        <v>1506</v>
      </c>
      <c r="V6" s="903"/>
      <c r="W6" s="903"/>
      <c r="X6" s="904"/>
      <c r="Y6" s="905" t="s">
        <v>1507</v>
      </c>
      <c r="Z6" s="906"/>
      <c r="AA6" s="906"/>
      <c r="AB6" s="907"/>
      <c r="AC6" s="41" t="s">
        <v>1504</v>
      </c>
      <c r="AD6" s="42" t="s">
        <v>1505</v>
      </c>
      <c r="AE6" s="897" t="s">
        <v>1508</v>
      </c>
      <c r="AF6" s="897"/>
      <c r="AG6" s="897"/>
      <c r="AH6" s="898" t="s">
        <v>1509</v>
      </c>
      <c r="AI6" s="898"/>
      <c r="AJ6" s="898"/>
      <c r="AK6" s="895" t="s">
        <v>1510</v>
      </c>
      <c r="AL6" s="896"/>
      <c r="AM6" s="895"/>
      <c r="AN6" s="705" t="s">
        <v>1511</v>
      </c>
      <c r="AO6" s="897" t="s">
        <v>1512</v>
      </c>
      <c r="AP6" s="897"/>
      <c r="AQ6" s="897"/>
      <c r="AR6" s="898" t="s">
        <v>1513</v>
      </c>
      <c r="AS6" s="898"/>
      <c r="AT6" s="898"/>
      <c r="AU6" s="894" t="s">
        <v>1752</v>
      </c>
      <c r="AV6" s="894"/>
      <c r="AW6" s="893" t="s">
        <v>5339</v>
      </c>
      <c r="AX6" s="893"/>
      <c r="AY6" s="739" t="s">
        <v>1514</v>
      </c>
      <c r="AZ6" s="740" t="s">
        <v>1507</v>
      </c>
      <c r="BA6" s="739" t="s">
        <v>1508</v>
      </c>
      <c r="BB6" s="740" t="s">
        <v>1515</v>
      </c>
    </row>
    <row r="7" spans="1:54" ht="27" customHeight="1" thickBot="1">
      <c r="A7" s="79"/>
      <c r="B7" s="76"/>
      <c r="C7" s="43"/>
      <c r="D7" s="44"/>
      <c r="E7" s="749"/>
      <c r="F7" s="763"/>
      <c r="G7" s="45"/>
      <c r="H7" s="46"/>
      <c r="I7" s="47"/>
      <c r="J7" s="45"/>
      <c r="K7" s="45"/>
      <c r="L7" s="48"/>
      <c r="M7" s="544"/>
      <c r="N7" s="50"/>
      <c r="O7" s="51"/>
      <c r="P7" s="186"/>
      <c r="Q7" s="52" t="s">
        <v>1516</v>
      </c>
      <c r="R7" s="53" t="s">
        <v>1517</v>
      </c>
      <c r="S7" s="54" t="s">
        <v>1518</v>
      </c>
      <c r="T7" s="55" t="s">
        <v>1519</v>
      </c>
      <c r="U7" s="56" t="s">
        <v>1520</v>
      </c>
      <c r="V7" s="57" t="s">
        <v>1519</v>
      </c>
      <c r="W7" s="58" t="s">
        <v>1521</v>
      </c>
      <c r="X7" s="59" t="s">
        <v>1522</v>
      </c>
      <c r="Y7" s="60" t="s">
        <v>1520</v>
      </c>
      <c r="Z7" s="61" t="s">
        <v>1523</v>
      </c>
      <c r="AA7" s="62" t="s">
        <v>1524</v>
      </c>
      <c r="AB7" s="63" t="s">
        <v>1522</v>
      </c>
      <c r="AC7" s="49"/>
      <c r="AD7" s="49"/>
      <c r="AE7" s="64" t="s">
        <v>1523</v>
      </c>
      <c r="AF7" s="65" t="s">
        <v>1521</v>
      </c>
      <c r="AG7" s="49" t="s">
        <v>1522</v>
      </c>
      <c r="AH7" s="64" t="s">
        <v>1523</v>
      </c>
      <c r="AI7" s="65" t="s">
        <v>1521</v>
      </c>
      <c r="AJ7" s="49" t="s">
        <v>1522</v>
      </c>
      <c r="AK7" s="49" t="s">
        <v>1523</v>
      </c>
      <c r="AL7" s="66" t="s">
        <v>1521</v>
      </c>
      <c r="AM7" s="49" t="s">
        <v>1522</v>
      </c>
      <c r="AN7" s="706"/>
      <c r="AO7" s="67" t="s">
        <v>1523</v>
      </c>
      <c r="AP7" s="68" t="s">
        <v>1521</v>
      </c>
      <c r="AQ7" s="69" t="s">
        <v>1522</v>
      </c>
      <c r="AR7" s="70" t="s">
        <v>1523</v>
      </c>
      <c r="AS7" s="71" t="s">
        <v>1521</v>
      </c>
      <c r="AT7" s="72" t="s">
        <v>1522</v>
      </c>
      <c r="AU7" s="73"/>
      <c r="AV7" s="73"/>
      <c r="AW7" s="73"/>
      <c r="AX7" s="73"/>
      <c r="AY7" s="74"/>
      <c r="AZ7" s="74"/>
      <c r="BA7" s="74"/>
      <c r="BB7" s="74"/>
    </row>
    <row r="8" spans="1:54" ht="14.45" customHeight="1">
      <c r="A8" s="472" t="s">
        <v>0</v>
      </c>
      <c r="B8" s="473" t="s">
        <v>1602</v>
      </c>
      <c r="C8" s="714"/>
      <c r="D8" s="22"/>
      <c r="E8" s="746" t="s">
        <v>2859</v>
      </c>
      <c r="F8" s="760"/>
      <c r="G8" s="475"/>
      <c r="H8" s="476"/>
      <c r="I8" s="477"/>
      <c r="J8" s="475"/>
      <c r="K8" s="478"/>
      <c r="L8" s="9"/>
      <c r="M8" s="546"/>
      <c r="N8" s="9"/>
      <c r="O8" s="6"/>
      <c r="P8" s="479"/>
      <c r="Q8" s="10"/>
      <c r="R8" s="11"/>
      <c r="S8" s="12"/>
      <c r="T8" s="14"/>
      <c r="U8" s="15"/>
      <c r="V8" s="8"/>
      <c r="W8" s="13"/>
      <c r="X8" s="23"/>
      <c r="Y8" s="486"/>
      <c r="Z8" s="483"/>
      <c r="AA8" s="24"/>
      <c r="AB8" s="484"/>
      <c r="AC8" s="16"/>
      <c r="AD8" s="17"/>
      <c r="AE8" s="18"/>
      <c r="AF8" s="9"/>
      <c r="AG8" s="19"/>
      <c r="AH8" s="20"/>
      <c r="AI8" s="9"/>
      <c r="AJ8" s="21"/>
      <c r="AK8" s="33"/>
      <c r="AL8" s="485" t="str">
        <f>IF(AA8="","",AA8)</f>
        <v/>
      </c>
      <c r="AM8" s="3" t="str">
        <f>IF(AB8="","",AB8)</f>
        <v/>
      </c>
      <c r="AN8" s="702"/>
      <c r="AO8" s="4"/>
      <c r="AP8" s="5"/>
      <c r="AQ8" s="5"/>
      <c r="AR8" s="4"/>
      <c r="AS8" s="5"/>
      <c r="AT8" s="552"/>
      <c r="AU8" s="553" t="str">
        <f>IF(AND(V8&gt;0,X8="A",AA8&lt;&gt;"",AG8&lt;&gt;"A",AJ8&lt;&gt;"A",OR(AB8="NR",AB8="NT")),1,"")</f>
        <v/>
      </c>
      <c r="AV8" s="554" t="str">
        <f>IF(AU8="","",COUNTIF($AU$8:AU8,AU8))</f>
        <v/>
      </c>
      <c r="AW8" s="553" t="str">
        <f>IF(AND(V8&gt;0,X8="A",AJ8&lt;&gt;"A",OR(AB8="",AB8="NX")),1,"")</f>
        <v/>
      </c>
      <c r="AX8" s="554" t="str">
        <f>IF(AW8="","",COUNTIF($AW$8:AW8,AW8))</f>
        <v/>
      </c>
      <c r="AY8" s="27"/>
      <c r="AZ8" s="6"/>
      <c r="BA8" s="7"/>
      <c r="BB8" s="7"/>
    </row>
    <row r="9" spans="1:54" ht="14.45" customHeight="1">
      <c r="A9" s="472" t="s">
        <v>2</v>
      </c>
      <c r="B9" s="473" t="s">
        <v>1602</v>
      </c>
      <c r="C9" s="714"/>
      <c r="D9" s="22"/>
      <c r="E9" s="746" t="s">
        <v>2861</v>
      </c>
      <c r="F9" s="760"/>
      <c r="G9" s="475"/>
      <c r="H9" s="476"/>
      <c r="I9" s="474"/>
      <c r="J9" s="475"/>
      <c r="K9" s="478"/>
      <c r="L9" s="9"/>
      <c r="M9" s="546"/>
      <c r="N9" s="9"/>
      <c r="O9" s="6"/>
      <c r="P9" s="479"/>
      <c r="Q9" s="10"/>
      <c r="R9" s="11"/>
      <c r="S9" s="12"/>
      <c r="T9" s="14"/>
      <c r="U9" s="15"/>
      <c r="V9" s="8"/>
      <c r="W9" s="13"/>
      <c r="X9" s="23"/>
      <c r="Y9" s="486"/>
      <c r="Z9" s="483"/>
      <c r="AA9" s="24"/>
      <c r="AB9" s="484"/>
      <c r="AC9" s="16"/>
      <c r="AD9" s="17"/>
      <c r="AE9" s="18"/>
      <c r="AF9" s="9"/>
      <c r="AG9" s="19"/>
      <c r="AH9" s="20"/>
      <c r="AI9" s="9"/>
      <c r="AJ9" s="21"/>
      <c r="AK9" s="33"/>
      <c r="AL9" s="485" t="str">
        <f>IF(AA9="","",AA9)</f>
        <v/>
      </c>
      <c r="AM9" s="3" t="str">
        <f>IF(AB9="","",AB9)</f>
        <v/>
      </c>
      <c r="AN9" s="702"/>
      <c r="AO9" s="4"/>
      <c r="AP9" s="5"/>
      <c r="AQ9" s="5"/>
      <c r="AR9" s="4"/>
      <c r="AS9" s="5"/>
      <c r="AT9" s="552"/>
      <c r="AU9" s="553" t="str">
        <f>IF(AND(V9&gt;0,X9="A",AA9&lt;&gt;"",AG9&lt;&gt;"A",AJ9&lt;&gt;"A",OR(AB9="NR",AB9="NT")),1,"")</f>
        <v/>
      </c>
      <c r="AV9" s="554" t="str">
        <f>IF(AU9="","",COUNTIF($AU$8:AU9,AU9))</f>
        <v/>
      </c>
      <c r="AW9" s="553" t="str">
        <f>IF(AND(V9&gt;0,X9="A",AJ9&lt;&gt;"A",OR(AB9="",AB9="NX")),1,"")</f>
        <v/>
      </c>
      <c r="AX9" s="554" t="str">
        <f>IF(AW9="","",COUNTIF($AW$8:AW9,AW9))</f>
        <v/>
      </c>
      <c r="AY9" s="27"/>
      <c r="AZ9" s="6"/>
      <c r="BA9" s="7"/>
      <c r="BB9" s="7"/>
    </row>
    <row r="10" spans="1:54" ht="14.45" customHeight="1">
      <c r="A10" s="472" t="s">
        <v>3</v>
      </c>
      <c r="B10" s="473" t="s">
        <v>1602</v>
      </c>
      <c r="C10" s="714"/>
      <c r="D10" s="22"/>
      <c r="E10" s="746" t="s">
        <v>2862</v>
      </c>
      <c r="F10" s="760"/>
      <c r="G10" s="475"/>
      <c r="H10" s="476"/>
      <c r="I10" s="474"/>
      <c r="J10" s="475"/>
      <c r="K10" s="478"/>
      <c r="L10" s="9"/>
      <c r="M10" s="546"/>
      <c r="N10" s="9"/>
      <c r="O10" s="6"/>
      <c r="P10" s="479"/>
      <c r="Q10" s="10"/>
      <c r="R10" s="11"/>
      <c r="S10" s="12"/>
      <c r="T10" s="14"/>
      <c r="U10" s="15"/>
      <c r="V10" s="8"/>
      <c r="W10" s="13"/>
      <c r="X10" s="23"/>
      <c r="Y10" s="486"/>
      <c r="Z10" s="483"/>
      <c r="AA10" s="24"/>
      <c r="AB10" s="484"/>
      <c r="AC10" s="16"/>
      <c r="AD10" s="17"/>
      <c r="AE10" s="18"/>
      <c r="AF10" s="9"/>
      <c r="AG10" s="19"/>
      <c r="AH10" s="20"/>
      <c r="AI10" s="9"/>
      <c r="AJ10" s="21"/>
      <c r="AK10" s="33"/>
      <c r="AL10" s="485" t="str">
        <f>IF(AA10="","",AA10)</f>
        <v/>
      </c>
      <c r="AM10" s="3" t="str">
        <f>IF(AB10="","",AB10)</f>
        <v/>
      </c>
      <c r="AN10" s="702"/>
      <c r="AO10" s="4"/>
      <c r="AP10" s="5"/>
      <c r="AQ10" s="5"/>
      <c r="AR10" s="4"/>
      <c r="AS10" s="5"/>
      <c r="AT10" s="552"/>
      <c r="AU10" s="553" t="str">
        <f>IF(AND(V10&gt;0,X10="A",AA10&lt;&gt;"",AG10&lt;&gt;"A",AJ10&lt;&gt;"A",OR(AB10="NR",AB10="NT")),1,"")</f>
        <v/>
      </c>
      <c r="AV10" s="554" t="str">
        <f>IF(AU10="","",COUNTIF($AU$8:AU10,AU10))</f>
        <v/>
      </c>
      <c r="AW10" s="553" t="str">
        <f>IF(AND(V10&gt;0,X10="A",AJ10&lt;&gt;"A",OR(AB10="",AB10="NX")),1,"")</f>
        <v/>
      </c>
      <c r="AX10" s="554" t="str">
        <f>IF(AW10="","",COUNTIF($AW$8:AW10,AW10))</f>
        <v/>
      </c>
      <c r="AY10" s="27"/>
      <c r="AZ10" s="6"/>
      <c r="BA10" s="7"/>
      <c r="BB10" s="7"/>
    </row>
    <row r="11" spans="1:54" ht="14.45" customHeight="1">
      <c r="A11" s="472" t="s">
        <v>4</v>
      </c>
      <c r="B11" s="473" t="s">
        <v>1602</v>
      </c>
      <c r="C11" s="714"/>
      <c r="D11" s="22"/>
      <c r="E11" s="746" t="s">
        <v>2863</v>
      </c>
      <c r="F11" s="760"/>
      <c r="G11" s="475"/>
      <c r="H11" s="476"/>
      <c r="I11" s="474"/>
      <c r="J11" s="475"/>
      <c r="K11" s="478"/>
      <c r="L11" s="9"/>
      <c r="M11" s="546"/>
      <c r="N11" s="9"/>
      <c r="O11" s="6"/>
      <c r="P11" s="479"/>
      <c r="Q11" s="10"/>
      <c r="R11" s="11"/>
      <c r="S11" s="12"/>
      <c r="T11" s="14"/>
      <c r="U11" s="15"/>
      <c r="V11" s="8"/>
      <c r="W11" s="13"/>
      <c r="X11" s="23"/>
      <c r="Y11" s="486"/>
      <c r="Z11" s="483"/>
      <c r="AA11" s="24"/>
      <c r="AB11" s="484"/>
      <c r="AC11" s="16"/>
      <c r="AD11" s="17"/>
      <c r="AE11" s="18"/>
      <c r="AF11" s="9"/>
      <c r="AG11" s="19"/>
      <c r="AH11" s="20"/>
      <c r="AI11" s="9"/>
      <c r="AJ11" s="21"/>
      <c r="AK11" s="33"/>
      <c r="AL11" s="485" t="str">
        <f>IF(AA11="","",AA11)</f>
        <v/>
      </c>
      <c r="AM11" s="3" t="str">
        <f>IF(AB11="","",AB11)</f>
        <v/>
      </c>
      <c r="AN11" s="702"/>
      <c r="AO11" s="4"/>
      <c r="AP11" s="5"/>
      <c r="AQ11" s="5"/>
      <c r="AR11" s="4"/>
      <c r="AS11" s="5"/>
      <c r="AT11" s="552"/>
      <c r="AU11" s="553" t="str">
        <f>IF(AND(V11&gt;0,X11="A",AA11&lt;&gt;"",AG11&lt;&gt;"A",AJ11&lt;&gt;"A",OR(AB11="NR",AB11="NT")),1,"")</f>
        <v/>
      </c>
      <c r="AV11" s="554" t="str">
        <f>IF(AU11="","",COUNTIF($AU$8:AU11,AU11))</f>
        <v/>
      </c>
      <c r="AW11" s="553" t="str">
        <f>IF(AND(V11&gt;0,X11="A",AJ11&lt;&gt;"A",OR(AB11="",AB11="NX")),1,"")</f>
        <v/>
      </c>
      <c r="AX11" s="554" t="str">
        <f>IF(AW11="","",COUNTIF($AW$8:AW11,AW11))</f>
        <v/>
      </c>
      <c r="AY11" s="27"/>
      <c r="AZ11" s="6"/>
      <c r="BA11" s="7"/>
      <c r="BB11" s="7"/>
    </row>
    <row r="12" spans="1:54" ht="14.45" customHeight="1">
      <c r="A12" s="472" t="s">
        <v>5</v>
      </c>
      <c r="B12" s="473" t="s">
        <v>1602</v>
      </c>
      <c r="C12" s="714"/>
      <c r="D12" s="22"/>
      <c r="E12" s="746" t="s">
        <v>2864</v>
      </c>
      <c r="F12" s="760"/>
      <c r="G12" s="475"/>
      <c r="H12" s="476"/>
      <c r="I12" s="474"/>
      <c r="J12" s="475"/>
      <c r="K12" s="478"/>
      <c r="L12" s="9"/>
      <c r="M12" s="546"/>
      <c r="N12" s="9"/>
      <c r="O12" s="6"/>
      <c r="P12" s="479"/>
      <c r="Q12" s="10"/>
      <c r="R12" s="11"/>
      <c r="S12" s="12"/>
      <c r="T12" s="14"/>
      <c r="U12" s="15"/>
      <c r="V12" s="8"/>
      <c r="W12" s="13"/>
      <c r="X12" s="23"/>
      <c r="Y12" s="486"/>
      <c r="Z12" s="483"/>
      <c r="AA12" s="24"/>
      <c r="AB12" s="484"/>
      <c r="AC12" s="16"/>
      <c r="AD12" s="17"/>
      <c r="AE12" s="18"/>
      <c r="AF12" s="9"/>
      <c r="AG12" s="19"/>
      <c r="AH12" s="20"/>
      <c r="AI12" s="9"/>
      <c r="AJ12" s="21"/>
      <c r="AK12" s="33"/>
      <c r="AL12" s="485" t="str">
        <f>IF(AA12="","",AA12)</f>
        <v/>
      </c>
      <c r="AM12" s="3" t="str">
        <f>IF(AB12="","",AB12)</f>
        <v/>
      </c>
      <c r="AN12" s="702"/>
      <c r="AO12" s="4"/>
      <c r="AP12" s="5"/>
      <c r="AQ12" s="5"/>
      <c r="AR12" s="4"/>
      <c r="AS12" s="5"/>
      <c r="AT12" s="552"/>
      <c r="AU12" s="553" t="str">
        <f>IF(AND(V12&gt;0,X12="A",AA12&lt;&gt;"",AG12&lt;&gt;"A",AJ12&lt;&gt;"A",OR(AB12="NR",AB12="NT")),1,"")</f>
        <v/>
      </c>
      <c r="AV12" s="554" t="str">
        <f>IF(AU12="","",COUNTIF($AU$8:AU12,AU12))</f>
        <v/>
      </c>
      <c r="AW12" s="553" t="str">
        <f>IF(AND(V12&gt;0,X12="A",AJ12&lt;&gt;"A",OR(AB12="",AB12="NX")),1,"")</f>
        <v/>
      </c>
      <c r="AX12" s="554" t="str">
        <f>IF(AW12="","",COUNTIF($AW$8:AW12,AW12))</f>
        <v/>
      </c>
      <c r="AY12" s="27"/>
      <c r="AZ12" s="6"/>
      <c r="BA12" s="7"/>
      <c r="BB12" s="7"/>
    </row>
    <row r="13" spans="1:54" ht="14.45" customHeight="1">
      <c r="A13" s="472" t="s">
        <v>6</v>
      </c>
      <c r="B13" s="473" t="s">
        <v>1602</v>
      </c>
      <c r="C13" s="714"/>
      <c r="D13" s="22"/>
      <c r="E13" s="746" t="s">
        <v>2865</v>
      </c>
      <c r="F13" s="760"/>
      <c r="G13" s="475"/>
      <c r="H13" s="476"/>
      <c r="I13" s="474"/>
      <c r="J13" s="475"/>
      <c r="K13" s="478"/>
      <c r="L13" s="9"/>
      <c r="M13" s="546"/>
      <c r="N13" s="9"/>
      <c r="O13" s="6"/>
      <c r="P13" s="479"/>
      <c r="Q13" s="10"/>
      <c r="R13" s="11"/>
      <c r="S13" s="12"/>
      <c r="T13" s="14"/>
      <c r="U13" s="15"/>
      <c r="V13" s="8"/>
      <c r="W13" s="13"/>
      <c r="X13" s="23"/>
      <c r="Y13" s="486"/>
      <c r="Z13" s="483"/>
      <c r="AA13" s="24"/>
      <c r="AB13" s="484"/>
      <c r="AC13" s="16"/>
      <c r="AD13" s="17"/>
      <c r="AE13" s="18"/>
      <c r="AF13" s="9"/>
      <c r="AG13" s="19"/>
      <c r="AH13" s="20"/>
      <c r="AI13" s="9"/>
      <c r="AJ13" s="21"/>
      <c r="AK13" s="33"/>
      <c r="AL13" s="485" t="str">
        <f>IF(AA13="","",AA13)</f>
        <v/>
      </c>
      <c r="AM13" s="3" t="str">
        <f>IF(AB13="","",AB13)</f>
        <v/>
      </c>
      <c r="AN13" s="702"/>
      <c r="AO13" s="4"/>
      <c r="AP13" s="5"/>
      <c r="AQ13" s="5"/>
      <c r="AR13" s="4"/>
      <c r="AS13" s="5"/>
      <c r="AT13" s="552"/>
      <c r="AU13" s="553" t="str">
        <f>IF(AND(V13&gt;0,X13="A",AA13&lt;&gt;"",AG13&lt;&gt;"A",AJ13&lt;&gt;"A",OR(AB13="NR",AB13="NT")),1,"")</f>
        <v/>
      </c>
      <c r="AV13" s="554" t="str">
        <f>IF(AU13="","",COUNTIF($AU$8:AU13,AU13))</f>
        <v/>
      </c>
      <c r="AW13" s="553" t="str">
        <f>IF(AND(V13&gt;0,X13="A",AJ13&lt;&gt;"A",OR(AB13="",AB13="NX")),1,"")</f>
        <v/>
      </c>
      <c r="AX13" s="554" t="str">
        <f>IF(AW13="","",COUNTIF($AW$8:AW13,AW13))</f>
        <v/>
      </c>
      <c r="AY13" s="27"/>
      <c r="AZ13" s="6"/>
      <c r="BA13" s="7"/>
      <c r="BB13" s="7"/>
    </row>
    <row r="14" spans="1:54" ht="14.45" customHeight="1">
      <c r="A14" s="472" t="s">
        <v>7</v>
      </c>
      <c r="B14" s="473" t="s">
        <v>1602</v>
      </c>
      <c r="C14" s="714"/>
      <c r="D14" s="22"/>
      <c r="E14" s="746" t="s">
        <v>2866</v>
      </c>
      <c r="F14" s="760"/>
      <c r="G14" s="475"/>
      <c r="H14" s="476"/>
      <c r="I14" s="474"/>
      <c r="J14" s="475"/>
      <c r="K14" s="478"/>
      <c r="L14" s="9"/>
      <c r="M14" s="546"/>
      <c r="N14" s="9"/>
      <c r="O14" s="6"/>
      <c r="P14" s="479"/>
      <c r="Q14" s="10"/>
      <c r="R14" s="11"/>
      <c r="S14" s="12"/>
      <c r="T14" s="14"/>
      <c r="U14" s="15"/>
      <c r="V14" s="8"/>
      <c r="W14" s="13"/>
      <c r="X14" s="23"/>
      <c r="Y14" s="486"/>
      <c r="Z14" s="483"/>
      <c r="AA14" s="24"/>
      <c r="AB14" s="484"/>
      <c r="AC14" s="16"/>
      <c r="AD14" s="17"/>
      <c r="AE14" s="18"/>
      <c r="AF14" s="9"/>
      <c r="AG14" s="19"/>
      <c r="AH14" s="20"/>
      <c r="AI14" s="9"/>
      <c r="AJ14" s="21"/>
      <c r="AK14" s="33"/>
      <c r="AL14" s="485" t="str">
        <f>IF(AA14="","",AA14)</f>
        <v/>
      </c>
      <c r="AM14" s="3" t="str">
        <f>IF(AB14="","",AB14)</f>
        <v/>
      </c>
      <c r="AN14" s="702"/>
      <c r="AO14" s="4"/>
      <c r="AP14" s="5"/>
      <c r="AQ14" s="5"/>
      <c r="AR14" s="4"/>
      <c r="AS14" s="5"/>
      <c r="AT14" s="552"/>
      <c r="AU14" s="553" t="str">
        <f>IF(AND(V14&gt;0,X14="A",AA14&lt;&gt;"",AG14&lt;&gt;"A",AJ14&lt;&gt;"A",OR(AB14="NR",AB14="NT")),1,"")</f>
        <v/>
      </c>
      <c r="AV14" s="554" t="str">
        <f>IF(AU14="","",COUNTIF($AU$8:AU14,AU14))</f>
        <v/>
      </c>
      <c r="AW14" s="553" t="str">
        <f>IF(AND(V14&gt;0,X14="A",AJ14&lt;&gt;"A",OR(AB14="",AB14="NX")),1,"")</f>
        <v/>
      </c>
      <c r="AX14" s="554" t="str">
        <f>IF(AW14="","",COUNTIF($AW$8:AW14,AW14))</f>
        <v/>
      </c>
      <c r="AY14" s="27"/>
      <c r="AZ14" s="6"/>
      <c r="BA14" s="7"/>
      <c r="BB14" s="7"/>
    </row>
    <row r="15" spans="1:54" ht="14.45" customHeight="1">
      <c r="A15" s="472" t="s">
        <v>8</v>
      </c>
      <c r="B15" s="473" t="s">
        <v>1602</v>
      </c>
      <c r="C15" s="714"/>
      <c r="D15" s="22"/>
      <c r="E15" s="746" t="s">
        <v>2867</v>
      </c>
      <c r="F15" s="760"/>
      <c r="G15" s="475"/>
      <c r="H15" s="476"/>
      <c r="I15" s="474"/>
      <c r="J15" s="475"/>
      <c r="K15" s="478"/>
      <c r="L15" s="9"/>
      <c r="M15" s="546"/>
      <c r="N15" s="9"/>
      <c r="O15" s="6"/>
      <c r="P15" s="479"/>
      <c r="Q15" s="10"/>
      <c r="R15" s="11"/>
      <c r="S15" s="12"/>
      <c r="T15" s="14"/>
      <c r="U15" s="15"/>
      <c r="V15" s="8"/>
      <c r="W15" s="13"/>
      <c r="X15" s="23"/>
      <c r="Y15" s="486"/>
      <c r="Z15" s="483"/>
      <c r="AA15" s="24"/>
      <c r="AB15" s="484"/>
      <c r="AC15" s="16"/>
      <c r="AD15" s="17"/>
      <c r="AE15" s="18"/>
      <c r="AF15" s="9"/>
      <c r="AG15" s="19"/>
      <c r="AH15" s="20"/>
      <c r="AI15" s="9"/>
      <c r="AJ15" s="21"/>
      <c r="AK15" s="33"/>
      <c r="AL15" s="485" t="str">
        <f>IF(AA15="","",AA15)</f>
        <v/>
      </c>
      <c r="AM15" s="3" t="str">
        <f>IF(AB15="","",AB15)</f>
        <v/>
      </c>
      <c r="AN15" s="702"/>
      <c r="AO15" s="4"/>
      <c r="AP15" s="5"/>
      <c r="AQ15" s="5"/>
      <c r="AR15" s="4"/>
      <c r="AS15" s="5"/>
      <c r="AT15" s="552"/>
      <c r="AU15" s="553" t="str">
        <f>IF(AND(V15&gt;0,X15="A",AA15&lt;&gt;"",AG15&lt;&gt;"A",AJ15&lt;&gt;"A",OR(AB15="NR",AB15="NT")),1,"")</f>
        <v/>
      </c>
      <c r="AV15" s="554" t="str">
        <f>IF(AU15="","",COUNTIF($AU$8:AU15,AU15))</f>
        <v/>
      </c>
      <c r="AW15" s="553" t="str">
        <f>IF(AND(V15&gt;0,X15="A",AJ15&lt;&gt;"A",OR(AB15="",AB15="NX")),1,"")</f>
        <v/>
      </c>
      <c r="AX15" s="554" t="str">
        <f>IF(AW15="","",COUNTIF($AW$8:AW15,AW15))</f>
        <v/>
      </c>
      <c r="AY15" s="27"/>
      <c r="AZ15" s="6"/>
      <c r="BA15" s="7"/>
      <c r="BB15" s="7"/>
    </row>
    <row r="16" spans="1:54" ht="14.45" customHeight="1">
      <c r="A16" s="472" t="s">
        <v>9</v>
      </c>
      <c r="B16" s="473" t="s">
        <v>1602</v>
      </c>
      <c r="C16" s="714"/>
      <c r="D16" s="22"/>
      <c r="E16" s="746" t="s">
        <v>2868</v>
      </c>
      <c r="F16" s="760"/>
      <c r="G16" s="475"/>
      <c r="H16" s="476"/>
      <c r="I16" s="474"/>
      <c r="J16" s="475"/>
      <c r="K16" s="478"/>
      <c r="L16" s="9"/>
      <c r="M16" s="546"/>
      <c r="N16" s="9"/>
      <c r="O16" s="6"/>
      <c r="P16" s="479"/>
      <c r="Q16" s="10"/>
      <c r="R16" s="11"/>
      <c r="S16" s="12"/>
      <c r="T16" s="14"/>
      <c r="U16" s="15"/>
      <c r="V16" s="8"/>
      <c r="W16" s="13"/>
      <c r="X16" s="23"/>
      <c r="Y16" s="486"/>
      <c r="Z16" s="483"/>
      <c r="AA16" s="24"/>
      <c r="AB16" s="484"/>
      <c r="AC16" s="16"/>
      <c r="AD16" s="17"/>
      <c r="AE16" s="18"/>
      <c r="AF16" s="9"/>
      <c r="AG16" s="19"/>
      <c r="AH16" s="20"/>
      <c r="AI16" s="9"/>
      <c r="AJ16" s="21"/>
      <c r="AK16" s="33"/>
      <c r="AL16" s="485" t="str">
        <f>IF(AA16="","",AA16)</f>
        <v/>
      </c>
      <c r="AM16" s="3" t="str">
        <f>IF(AB16="","",AB16)</f>
        <v/>
      </c>
      <c r="AN16" s="702"/>
      <c r="AO16" s="4"/>
      <c r="AP16" s="5"/>
      <c r="AQ16" s="5"/>
      <c r="AR16" s="4"/>
      <c r="AS16" s="5"/>
      <c r="AT16" s="552"/>
      <c r="AU16" s="553" t="str">
        <f>IF(AND(V16&gt;0,X16="A",AA16&lt;&gt;"",AG16&lt;&gt;"A",AJ16&lt;&gt;"A",OR(AB16="NR",AB16="NT")),1,"")</f>
        <v/>
      </c>
      <c r="AV16" s="554" t="str">
        <f>IF(AU16="","",COUNTIF($AU$8:AU16,AU16))</f>
        <v/>
      </c>
      <c r="AW16" s="553" t="str">
        <f>IF(AND(V16&gt;0,X16="A",AJ16&lt;&gt;"A",OR(AB16="",AB16="NX")),1,"")</f>
        <v/>
      </c>
      <c r="AX16" s="554" t="str">
        <f>IF(AW16="","",COUNTIF($AW$8:AW16,AW16))</f>
        <v/>
      </c>
      <c r="AY16" s="27"/>
      <c r="AZ16" s="6"/>
      <c r="BA16" s="7"/>
      <c r="BB16" s="7"/>
    </row>
    <row r="17" spans="1:54" ht="14.45" customHeight="1">
      <c r="A17" s="472" t="s">
        <v>10</v>
      </c>
      <c r="B17" s="473" t="s">
        <v>1602</v>
      </c>
      <c r="C17" s="714"/>
      <c r="D17" s="22"/>
      <c r="E17" s="746" t="s">
        <v>2869</v>
      </c>
      <c r="F17" s="760"/>
      <c r="G17" s="475"/>
      <c r="H17" s="476"/>
      <c r="I17" s="474"/>
      <c r="J17" s="475"/>
      <c r="K17" s="478"/>
      <c r="L17" s="9"/>
      <c r="M17" s="546"/>
      <c r="N17" s="9"/>
      <c r="O17" s="6"/>
      <c r="P17" s="479"/>
      <c r="Q17" s="10"/>
      <c r="R17" s="11"/>
      <c r="S17" s="12"/>
      <c r="T17" s="14"/>
      <c r="U17" s="15"/>
      <c r="V17" s="8"/>
      <c r="W17" s="13"/>
      <c r="X17" s="23"/>
      <c r="Y17" s="486"/>
      <c r="Z17" s="483"/>
      <c r="AA17" s="24"/>
      <c r="AB17" s="484"/>
      <c r="AC17" s="16"/>
      <c r="AD17" s="17"/>
      <c r="AE17" s="18"/>
      <c r="AF17" s="9"/>
      <c r="AG17" s="19"/>
      <c r="AH17" s="20"/>
      <c r="AI17" s="9"/>
      <c r="AJ17" s="21"/>
      <c r="AK17" s="33"/>
      <c r="AL17" s="485" t="str">
        <f>IF(AA17="","",AA17)</f>
        <v/>
      </c>
      <c r="AM17" s="3" t="str">
        <f>IF(AB17="","",AB17)</f>
        <v/>
      </c>
      <c r="AN17" s="702"/>
      <c r="AO17" s="4"/>
      <c r="AP17" s="5"/>
      <c r="AQ17" s="5"/>
      <c r="AR17" s="4"/>
      <c r="AS17" s="5"/>
      <c r="AT17" s="552"/>
      <c r="AU17" s="553" t="str">
        <f>IF(AND(V17&gt;0,X17="A",AA17&lt;&gt;"",AG17&lt;&gt;"A",AJ17&lt;&gt;"A",OR(AB17="NR",AB17="NT")),1,"")</f>
        <v/>
      </c>
      <c r="AV17" s="554" t="str">
        <f>IF(AU17="","",COUNTIF($AU$8:AU17,AU17))</f>
        <v/>
      </c>
      <c r="AW17" s="553" t="str">
        <f>IF(AND(V17&gt;0,X17="A",AJ17&lt;&gt;"A",OR(AB17="",AB17="NX")),1,"")</f>
        <v/>
      </c>
      <c r="AX17" s="554" t="str">
        <f>IF(AW17="","",COUNTIF($AW$8:AW17,AW17))</f>
        <v/>
      </c>
      <c r="AY17" s="27"/>
      <c r="AZ17" s="6"/>
      <c r="BA17" s="7"/>
      <c r="BB17" s="7"/>
    </row>
    <row r="18" spans="1:54" ht="14.45" customHeight="1">
      <c r="A18" s="472" t="s">
        <v>11</v>
      </c>
      <c r="B18" s="473" t="s">
        <v>1602</v>
      </c>
      <c r="C18" s="714"/>
      <c r="D18" s="22"/>
      <c r="E18" s="746" t="s">
        <v>2870</v>
      </c>
      <c r="F18" s="760"/>
      <c r="G18" s="475"/>
      <c r="H18" s="476"/>
      <c r="I18" s="474"/>
      <c r="J18" s="475"/>
      <c r="K18" s="478"/>
      <c r="L18" s="9"/>
      <c r="M18" s="546"/>
      <c r="N18" s="9"/>
      <c r="O18" s="6"/>
      <c r="P18" s="479"/>
      <c r="Q18" s="10"/>
      <c r="R18" s="11"/>
      <c r="S18" s="12"/>
      <c r="T18" s="14"/>
      <c r="U18" s="15"/>
      <c r="V18" s="8"/>
      <c r="W18" s="13"/>
      <c r="X18" s="23"/>
      <c r="Y18" s="486"/>
      <c r="Z18" s="483"/>
      <c r="AA18" s="24"/>
      <c r="AB18" s="484"/>
      <c r="AC18" s="16"/>
      <c r="AD18" s="17"/>
      <c r="AE18" s="18"/>
      <c r="AF18" s="9"/>
      <c r="AG18" s="19"/>
      <c r="AH18" s="20"/>
      <c r="AI18" s="9"/>
      <c r="AJ18" s="21"/>
      <c r="AK18" s="33"/>
      <c r="AL18" s="485" t="str">
        <f>IF(AA18="","",AA18)</f>
        <v/>
      </c>
      <c r="AM18" s="3" t="str">
        <f>IF(AB18="","",AB18)</f>
        <v/>
      </c>
      <c r="AN18" s="702"/>
      <c r="AO18" s="4"/>
      <c r="AP18" s="5"/>
      <c r="AQ18" s="5"/>
      <c r="AR18" s="4"/>
      <c r="AS18" s="5"/>
      <c r="AT18" s="552"/>
      <c r="AU18" s="553" t="str">
        <f>IF(AND(V18&gt;0,X18="A",AA18&lt;&gt;"",AG18&lt;&gt;"A",AJ18&lt;&gt;"A",OR(AB18="NR",AB18="NT")),1,"")</f>
        <v/>
      </c>
      <c r="AV18" s="554" t="str">
        <f>IF(AU18="","",COUNTIF($AU$8:AU18,AU18))</f>
        <v/>
      </c>
      <c r="AW18" s="553" t="str">
        <f>IF(AND(V18&gt;0,X18="A",AJ18&lt;&gt;"A",OR(AB18="",AB18="NX")),1,"")</f>
        <v/>
      </c>
      <c r="AX18" s="554" t="str">
        <f>IF(AW18="","",COUNTIF($AW$8:AW18,AW18))</f>
        <v/>
      </c>
      <c r="AY18" s="27"/>
      <c r="AZ18" s="6"/>
      <c r="BA18" s="7"/>
      <c r="BB18" s="7"/>
    </row>
    <row r="19" spans="1:54" ht="14.45" customHeight="1">
      <c r="A19" s="472" t="s">
        <v>12</v>
      </c>
      <c r="B19" s="473" t="s">
        <v>1602</v>
      </c>
      <c r="C19" s="714"/>
      <c r="D19" s="22"/>
      <c r="E19" s="746" t="s">
        <v>2871</v>
      </c>
      <c r="F19" s="760"/>
      <c r="G19" s="475"/>
      <c r="H19" s="476"/>
      <c r="I19" s="474"/>
      <c r="J19" s="475"/>
      <c r="K19" s="478"/>
      <c r="L19" s="9"/>
      <c r="M19" s="546"/>
      <c r="N19" s="9"/>
      <c r="O19" s="6"/>
      <c r="P19" s="479"/>
      <c r="Q19" s="10"/>
      <c r="R19" s="11"/>
      <c r="S19" s="12"/>
      <c r="T19" s="14"/>
      <c r="U19" s="15"/>
      <c r="V19" s="8"/>
      <c r="W19" s="13"/>
      <c r="X19" s="23"/>
      <c r="Y19" s="486"/>
      <c r="Z19" s="483"/>
      <c r="AA19" s="24"/>
      <c r="AB19" s="484"/>
      <c r="AC19" s="16"/>
      <c r="AD19" s="17"/>
      <c r="AE19" s="18"/>
      <c r="AF19" s="9"/>
      <c r="AG19" s="19"/>
      <c r="AH19" s="20"/>
      <c r="AI19" s="9"/>
      <c r="AJ19" s="21"/>
      <c r="AK19" s="33"/>
      <c r="AL19" s="485" t="str">
        <f>IF(AA19="","",AA19)</f>
        <v/>
      </c>
      <c r="AM19" s="3" t="str">
        <f>IF(AB19="","",AB19)</f>
        <v/>
      </c>
      <c r="AN19" s="702"/>
      <c r="AO19" s="4"/>
      <c r="AP19" s="5"/>
      <c r="AQ19" s="5"/>
      <c r="AR19" s="4"/>
      <c r="AS19" s="5"/>
      <c r="AT19" s="552"/>
      <c r="AU19" s="553" t="str">
        <f>IF(AND(V19&gt;0,X19="A",AA19&lt;&gt;"",AG19&lt;&gt;"A",AJ19&lt;&gt;"A",OR(AB19="NR",AB19="NT")),1,"")</f>
        <v/>
      </c>
      <c r="AV19" s="554" t="str">
        <f>IF(AU19="","",COUNTIF($AU$8:AU19,AU19))</f>
        <v/>
      </c>
      <c r="AW19" s="553" t="str">
        <f>IF(AND(V19&gt;0,X19="A",AJ19&lt;&gt;"A",OR(AB19="",AB19="NX")),1,"")</f>
        <v/>
      </c>
      <c r="AX19" s="554" t="str">
        <f>IF(AW19="","",COUNTIF($AW$8:AW19,AW19))</f>
        <v/>
      </c>
      <c r="AY19" s="27"/>
      <c r="AZ19" s="6"/>
      <c r="BA19" s="7"/>
      <c r="BB19" s="7"/>
    </row>
    <row r="20" spans="1:54" ht="14.45" customHeight="1">
      <c r="A20" s="472" t="s">
        <v>13</v>
      </c>
      <c r="B20" s="473" t="s">
        <v>1602</v>
      </c>
      <c r="C20" s="714"/>
      <c r="D20" s="22"/>
      <c r="E20" s="746" t="s">
        <v>2872</v>
      </c>
      <c r="F20" s="760"/>
      <c r="G20" s="475"/>
      <c r="H20" s="476"/>
      <c r="I20" s="474"/>
      <c r="J20" s="475"/>
      <c r="K20" s="478"/>
      <c r="L20" s="9"/>
      <c r="M20" s="546"/>
      <c r="N20" s="9"/>
      <c r="O20" s="6"/>
      <c r="P20" s="479"/>
      <c r="Q20" s="10"/>
      <c r="R20" s="11"/>
      <c r="S20" s="12"/>
      <c r="T20" s="14"/>
      <c r="U20" s="15"/>
      <c r="V20" s="8"/>
      <c r="W20" s="13"/>
      <c r="X20" s="23"/>
      <c r="Y20" s="486"/>
      <c r="Z20" s="483"/>
      <c r="AA20" s="24"/>
      <c r="AB20" s="484"/>
      <c r="AC20" s="16"/>
      <c r="AD20" s="17"/>
      <c r="AE20" s="18"/>
      <c r="AF20" s="9"/>
      <c r="AG20" s="19"/>
      <c r="AH20" s="20"/>
      <c r="AI20" s="9"/>
      <c r="AJ20" s="21"/>
      <c r="AK20" s="33"/>
      <c r="AL20" s="485" t="str">
        <f>IF(AA20="","",AA20)</f>
        <v/>
      </c>
      <c r="AM20" s="3" t="str">
        <f>IF(AB20="","",AB20)</f>
        <v/>
      </c>
      <c r="AN20" s="702"/>
      <c r="AO20" s="4"/>
      <c r="AP20" s="5"/>
      <c r="AQ20" s="5"/>
      <c r="AR20" s="4"/>
      <c r="AS20" s="5"/>
      <c r="AT20" s="552"/>
      <c r="AU20" s="553" t="str">
        <f>IF(AND(V20&gt;0,X20="A",AA20&lt;&gt;"",AG20&lt;&gt;"A",AJ20&lt;&gt;"A",OR(AB20="NR",AB20="NT")),1,"")</f>
        <v/>
      </c>
      <c r="AV20" s="554" t="str">
        <f>IF(AU20="","",COUNTIF($AU$8:AU20,AU20))</f>
        <v/>
      </c>
      <c r="AW20" s="553" t="str">
        <f>IF(AND(V20&gt;0,X20="A",AJ20&lt;&gt;"A",OR(AB20="",AB20="NX")),1,"")</f>
        <v/>
      </c>
      <c r="AX20" s="554" t="str">
        <f>IF(AW20="","",COUNTIF($AW$8:AW20,AW20))</f>
        <v/>
      </c>
      <c r="AY20" s="27"/>
      <c r="AZ20" s="6"/>
      <c r="BA20" s="7"/>
      <c r="BB20" s="7"/>
    </row>
    <row r="21" spans="1:54" ht="14.45" customHeight="1">
      <c r="A21" s="472" t="s">
        <v>14</v>
      </c>
      <c r="B21" s="473" t="s">
        <v>1602</v>
      </c>
      <c r="C21" s="714"/>
      <c r="D21" s="22"/>
      <c r="E21" s="746" t="s">
        <v>2873</v>
      </c>
      <c r="F21" s="760"/>
      <c r="G21" s="475"/>
      <c r="H21" s="476"/>
      <c r="I21" s="474"/>
      <c r="J21" s="475"/>
      <c r="K21" s="478"/>
      <c r="L21" s="9"/>
      <c r="M21" s="546"/>
      <c r="N21" s="9"/>
      <c r="O21" s="6"/>
      <c r="P21" s="479"/>
      <c r="Q21" s="10"/>
      <c r="R21" s="11"/>
      <c r="S21" s="12"/>
      <c r="T21" s="14"/>
      <c r="U21" s="15"/>
      <c r="V21" s="8"/>
      <c r="W21" s="13"/>
      <c r="X21" s="23"/>
      <c r="Y21" s="486"/>
      <c r="Z21" s="483"/>
      <c r="AA21" s="24"/>
      <c r="AB21" s="484"/>
      <c r="AC21" s="16"/>
      <c r="AD21" s="17"/>
      <c r="AE21" s="18"/>
      <c r="AF21" s="9"/>
      <c r="AG21" s="19"/>
      <c r="AH21" s="20"/>
      <c r="AI21" s="9"/>
      <c r="AJ21" s="21"/>
      <c r="AK21" s="33"/>
      <c r="AL21" s="485" t="str">
        <f>IF(AA21="","",AA21)</f>
        <v/>
      </c>
      <c r="AM21" s="3" t="str">
        <f>IF(AB21="","",AB21)</f>
        <v/>
      </c>
      <c r="AN21" s="702"/>
      <c r="AO21" s="4"/>
      <c r="AP21" s="5"/>
      <c r="AQ21" s="5"/>
      <c r="AR21" s="4"/>
      <c r="AS21" s="5"/>
      <c r="AT21" s="552"/>
      <c r="AU21" s="553" t="str">
        <f>IF(AND(V21&gt;0,X21="A",AA21&lt;&gt;"",AG21&lt;&gt;"A",AJ21&lt;&gt;"A",OR(AB21="NR",AB21="NT")),1,"")</f>
        <v/>
      </c>
      <c r="AV21" s="554" t="str">
        <f>IF(AU21="","",COUNTIF($AU$8:AU21,AU21))</f>
        <v/>
      </c>
      <c r="AW21" s="553" t="str">
        <f>IF(AND(V21&gt;0,X21="A",AJ21&lt;&gt;"A",OR(AB21="",AB21="NX")),1,"")</f>
        <v/>
      </c>
      <c r="AX21" s="554" t="str">
        <f>IF(AW21="","",COUNTIF($AW$8:AW21,AW21))</f>
        <v/>
      </c>
      <c r="AY21" s="27"/>
      <c r="AZ21" s="6"/>
      <c r="BA21" s="7"/>
      <c r="BB21" s="7"/>
    </row>
    <row r="22" spans="1:54" ht="14.45" customHeight="1">
      <c r="A22" s="472" t="s">
        <v>16</v>
      </c>
      <c r="B22" s="473" t="s">
        <v>1602</v>
      </c>
      <c r="C22" s="714"/>
      <c r="D22" s="22"/>
      <c r="E22" s="746" t="s">
        <v>2874</v>
      </c>
      <c r="F22" s="760"/>
      <c r="G22" s="475"/>
      <c r="H22" s="476"/>
      <c r="I22" s="474"/>
      <c r="J22" s="475"/>
      <c r="K22" s="478"/>
      <c r="L22" s="9"/>
      <c r="M22" s="546"/>
      <c r="N22" s="9"/>
      <c r="O22" s="6"/>
      <c r="P22" s="479"/>
      <c r="Q22" s="10"/>
      <c r="R22" s="11"/>
      <c r="S22" s="12"/>
      <c r="T22" s="14"/>
      <c r="U22" s="15"/>
      <c r="V22" s="8"/>
      <c r="W22" s="13"/>
      <c r="X22" s="23"/>
      <c r="Y22" s="486"/>
      <c r="Z22" s="483"/>
      <c r="AA22" s="24"/>
      <c r="AB22" s="484"/>
      <c r="AC22" s="16"/>
      <c r="AD22" s="17"/>
      <c r="AE22" s="18"/>
      <c r="AF22" s="9"/>
      <c r="AG22" s="19"/>
      <c r="AH22" s="20"/>
      <c r="AI22" s="9"/>
      <c r="AJ22" s="21"/>
      <c r="AK22" s="33"/>
      <c r="AL22" s="485" t="str">
        <f>IF(AA22="","",AA22)</f>
        <v/>
      </c>
      <c r="AM22" s="3" t="str">
        <f>IF(AB22="","",AB22)</f>
        <v/>
      </c>
      <c r="AN22" s="702"/>
      <c r="AO22" s="4"/>
      <c r="AP22" s="5"/>
      <c r="AQ22" s="5"/>
      <c r="AR22" s="4"/>
      <c r="AS22" s="5"/>
      <c r="AT22" s="552"/>
      <c r="AU22" s="553" t="str">
        <f>IF(AND(V22&gt;0,X22="A",AA22&lt;&gt;"",AG22&lt;&gt;"A",AJ22&lt;&gt;"A",OR(AB22="NR",AB22="NT")),1,"")</f>
        <v/>
      </c>
      <c r="AV22" s="554" t="str">
        <f>IF(AU22="","",COUNTIF($AU$8:AU22,AU22))</f>
        <v/>
      </c>
      <c r="AW22" s="553" t="str">
        <f>IF(AND(V22&gt;0,X22="A",AJ22&lt;&gt;"A",OR(AB22="",AB22="NX")),1,"")</f>
        <v/>
      </c>
      <c r="AX22" s="554" t="str">
        <f>IF(AW22="","",COUNTIF($AW$8:AW22,AW22))</f>
        <v/>
      </c>
      <c r="AY22" s="27"/>
      <c r="AZ22" s="6"/>
      <c r="BA22" s="7"/>
      <c r="BB22" s="7"/>
    </row>
    <row r="23" spans="1:54" ht="14.45" customHeight="1">
      <c r="A23" s="472" t="s">
        <v>17</v>
      </c>
      <c r="B23" s="473" t="s">
        <v>1602</v>
      </c>
      <c r="C23" s="714"/>
      <c r="D23" s="22"/>
      <c r="E23" s="746" t="s">
        <v>2875</v>
      </c>
      <c r="F23" s="760"/>
      <c r="G23" s="475"/>
      <c r="H23" s="476"/>
      <c r="I23" s="474"/>
      <c r="J23" s="475"/>
      <c r="K23" s="478"/>
      <c r="L23" s="9"/>
      <c r="M23" s="546"/>
      <c r="N23" s="9"/>
      <c r="O23" s="6"/>
      <c r="P23" s="479"/>
      <c r="Q23" s="10"/>
      <c r="R23" s="11"/>
      <c r="S23" s="12"/>
      <c r="T23" s="14"/>
      <c r="U23" s="15"/>
      <c r="V23" s="8"/>
      <c r="W23" s="13"/>
      <c r="X23" s="23"/>
      <c r="Y23" s="486"/>
      <c r="Z23" s="483"/>
      <c r="AA23" s="24"/>
      <c r="AB23" s="484"/>
      <c r="AC23" s="16"/>
      <c r="AD23" s="17"/>
      <c r="AE23" s="18"/>
      <c r="AF23" s="9"/>
      <c r="AG23" s="19"/>
      <c r="AH23" s="20"/>
      <c r="AI23" s="9"/>
      <c r="AJ23" s="21"/>
      <c r="AK23" s="33"/>
      <c r="AL23" s="485" t="str">
        <f>IF(AA23="","",AA23)</f>
        <v/>
      </c>
      <c r="AM23" s="3" t="str">
        <f>IF(AB23="","",AB23)</f>
        <v/>
      </c>
      <c r="AN23" s="702"/>
      <c r="AO23" s="4"/>
      <c r="AP23" s="5"/>
      <c r="AQ23" s="5"/>
      <c r="AR23" s="4"/>
      <c r="AS23" s="5"/>
      <c r="AT23" s="552"/>
      <c r="AU23" s="553" t="str">
        <f>IF(AND(V23&gt;0,X23="A",AA23&lt;&gt;"",AG23&lt;&gt;"A",AJ23&lt;&gt;"A",OR(AB23="NR",AB23="NT")),1,"")</f>
        <v/>
      </c>
      <c r="AV23" s="554" t="str">
        <f>IF(AU23="","",COUNTIF($AU$8:AU23,AU23))</f>
        <v/>
      </c>
      <c r="AW23" s="553" t="str">
        <f>IF(AND(V23&gt;0,X23="A",AJ23&lt;&gt;"A",OR(AB23="",AB23="NX")),1,"")</f>
        <v/>
      </c>
      <c r="AX23" s="554" t="str">
        <f>IF(AW23="","",COUNTIF($AW$8:AW23,AW23))</f>
        <v/>
      </c>
      <c r="AY23" s="27"/>
      <c r="AZ23" s="6"/>
      <c r="BA23" s="7"/>
      <c r="BB23" s="7"/>
    </row>
    <row r="24" spans="1:54" ht="14.45" customHeight="1">
      <c r="A24" s="472" t="s">
        <v>18</v>
      </c>
      <c r="B24" s="473" t="s">
        <v>1602</v>
      </c>
      <c r="C24" s="714"/>
      <c r="D24" s="22"/>
      <c r="E24" s="746" t="s">
        <v>2876</v>
      </c>
      <c r="F24" s="760"/>
      <c r="G24" s="475"/>
      <c r="H24" s="476"/>
      <c r="I24" s="474"/>
      <c r="J24" s="475"/>
      <c r="K24" s="478"/>
      <c r="L24" s="9"/>
      <c r="M24" s="546"/>
      <c r="N24" s="9"/>
      <c r="O24" s="6"/>
      <c r="P24" s="479"/>
      <c r="Q24" s="10"/>
      <c r="R24" s="11"/>
      <c r="S24" s="12"/>
      <c r="T24" s="14"/>
      <c r="U24" s="15"/>
      <c r="V24" s="8"/>
      <c r="W24" s="13"/>
      <c r="X24" s="23"/>
      <c r="Y24" s="486"/>
      <c r="Z24" s="483"/>
      <c r="AA24" s="24"/>
      <c r="AB24" s="484"/>
      <c r="AC24" s="16"/>
      <c r="AD24" s="17"/>
      <c r="AE24" s="18"/>
      <c r="AF24" s="9"/>
      <c r="AG24" s="19"/>
      <c r="AH24" s="20"/>
      <c r="AI24" s="9"/>
      <c r="AJ24" s="21"/>
      <c r="AK24" s="33"/>
      <c r="AL24" s="485" t="str">
        <f>IF(AA24="","",AA24)</f>
        <v/>
      </c>
      <c r="AM24" s="3" t="str">
        <f>IF(AB24="","",AB24)</f>
        <v/>
      </c>
      <c r="AN24" s="702"/>
      <c r="AO24" s="4"/>
      <c r="AP24" s="5"/>
      <c r="AQ24" s="5"/>
      <c r="AR24" s="4"/>
      <c r="AS24" s="5"/>
      <c r="AT24" s="552"/>
      <c r="AU24" s="553" t="str">
        <f>IF(AND(V24&gt;0,X24="A",AA24&lt;&gt;"",AG24&lt;&gt;"A",AJ24&lt;&gt;"A",OR(AB24="NR",AB24="NT")),1,"")</f>
        <v/>
      </c>
      <c r="AV24" s="554" t="str">
        <f>IF(AU24="","",COUNTIF($AU$8:AU24,AU24))</f>
        <v/>
      </c>
      <c r="AW24" s="553" t="str">
        <f>IF(AND(V24&gt;0,X24="A",AJ24&lt;&gt;"A",OR(AB24="",AB24="NX")),1,"")</f>
        <v/>
      </c>
      <c r="AX24" s="554" t="str">
        <f>IF(AW24="","",COUNTIF($AW$8:AW24,AW24))</f>
        <v/>
      </c>
      <c r="AY24" s="27"/>
      <c r="AZ24" s="6"/>
      <c r="BA24" s="7"/>
      <c r="BB24" s="7"/>
    </row>
    <row r="25" spans="1:54" ht="14.45" customHeight="1">
      <c r="A25" s="472" t="s">
        <v>19</v>
      </c>
      <c r="B25" s="473" t="s">
        <v>1602</v>
      </c>
      <c r="C25" s="714"/>
      <c r="D25" s="22"/>
      <c r="E25" s="746" t="s">
        <v>2877</v>
      </c>
      <c r="F25" s="760"/>
      <c r="G25" s="475"/>
      <c r="H25" s="476"/>
      <c r="I25" s="474"/>
      <c r="J25" s="475"/>
      <c r="K25" s="478"/>
      <c r="L25" s="9"/>
      <c r="M25" s="546"/>
      <c r="N25" s="9"/>
      <c r="O25" s="6"/>
      <c r="P25" s="479"/>
      <c r="Q25" s="10"/>
      <c r="R25" s="11"/>
      <c r="S25" s="12"/>
      <c r="T25" s="14"/>
      <c r="U25" s="15"/>
      <c r="V25" s="8"/>
      <c r="W25" s="13"/>
      <c r="X25" s="23"/>
      <c r="Y25" s="486"/>
      <c r="Z25" s="483"/>
      <c r="AA25" s="24"/>
      <c r="AB25" s="484"/>
      <c r="AC25" s="16"/>
      <c r="AD25" s="17"/>
      <c r="AE25" s="18"/>
      <c r="AF25" s="9"/>
      <c r="AG25" s="19"/>
      <c r="AH25" s="20"/>
      <c r="AI25" s="9"/>
      <c r="AJ25" s="21"/>
      <c r="AK25" s="33"/>
      <c r="AL25" s="485" t="str">
        <f>IF(AA25="","",AA25)</f>
        <v/>
      </c>
      <c r="AM25" s="3" t="str">
        <f>IF(AB25="","",AB25)</f>
        <v/>
      </c>
      <c r="AN25" s="702"/>
      <c r="AO25" s="4"/>
      <c r="AP25" s="5"/>
      <c r="AQ25" s="5"/>
      <c r="AR25" s="4"/>
      <c r="AS25" s="5"/>
      <c r="AT25" s="552"/>
      <c r="AU25" s="553" t="str">
        <f>IF(AND(V25&gt;0,X25="A",AA25&lt;&gt;"",AG25&lt;&gt;"A",AJ25&lt;&gt;"A",OR(AB25="NR",AB25="NT")),1,"")</f>
        <v/>
      </c>
      <c r="AV25" s="554" t="str">
        <f>IF(AU25="","",COUNTIF($AU$8:AU25,AU25))</f>
        <v/>
      </c>
      <c r="AW25" s="553" t="str">
        <f>IF(AND(V25&gt;0,X25="A",AJ25&lt;&gt;"A",OR(AB25="",AB25="NX")),1,"")</f>
        <v/>
      </c>
      <c r="AX25" s="554" t="str">
        <f>IF(AW25="","",COUNTIF($AW$8:AW25,AW25))</f>
        <v/>
      </c>
      <c r="AY25" s="27"/>
      <c r="AZ25" s="6"/>
      <c r="BA25" s="7"/>
      <c r="BB25" s="7"/>
    </row>
    <row r="26" spans="1:54" ht="14.45" customHeight="1">
      <c r="A26" s="472" t="s">
        <v>20</v>
      </c>
      <c r="B26" s="473" t="s">
        <v>1602</v>
      </c>
      <c r="C26" s="714"/>
      <c r="D26" s="22"/>
      <c r="E26" s="746" t="s">
        <v>2878</v>
      </c>
      <c r="F26" s="760"/>
      <c r="G26" s="475"/>
      <c r="H26" s="476"/>
      <c r="I26" s="474"/>
      <c r="J26" s="475"/>
      <c r="K26" s="478"/>
      <c r="L26" s="9"/>
      <c r="M26" s="546"/>
      <c r="N26" s="9"/>
      <c r="O26" s="6"/>
      <c r="P26" s="479"/>
      <c r="Q26" s="10"/>
      <c r="R26" s="11"/>
      <c r="S26" s="12"/>
      <c r="T26" s="14"/>
      <c r="U26" s="15"/>
      <c r="V26" s="8"/>
      <c r="W26" s="13"/>
      <c r="X26" s="23"/>
      <c r="Y26" s="486"/>
      <c r="Z26" s="483"/>
      <c r="AA26" s="24"/>
      <c r="AB26" s="484"/>
      <c r="AC26" s="16"/>
      <c r="AD26" s="17"/>
      <c r="AE26" s="18"/>
      <c r="AF26" s="9"/>
      <c r="AG26" s="19"/>
      <c r="AH26" s="20"/>
      <c r="AI26" s="9"/>
      <c r="AJ26" s="21"/>
      <c r="AK26" s="33"/>
      <c r="AL26" s="485" t="str">
        <f>IF(AA26="","",AA26)</f>
        <v/>
      </c>
      <c r="AM26" s="3" t="str">
        <f>IF(AB26="","",AB26)</f>
        <v/>
      </c>
      <c r="AN26" s="702"/>
      <c r="AO26" s="4"/>
      <c r="AP26" s="5"/>
      <c r="AQ26" s="5"/>
      <c r="AR26" s="4"/>
      <c r="AS26" s="5"/>
      <c r="AT26" s="552"/>
      <c r="AU26" s="553" t="str">
        <f>IF(AND(V26&gt;0,X26="A",AA26&lt;&gt;"",AG26&lt;&gt;"A",AJ26&lt;&gt;"A",OR(AB26="NR",AB26="NT")),1,"")</f>
        <v/>
      </c>
      <c r="AV26" s="554" t="str">
        <f>IF(AU26="","",COUNTIF($AU$8:AU26,AU26))</f>
        <v/>
      </c>
      <c r="AW26" s="553" t="str">
        <f>IF(AND(V26&gt;0,X26="A",AJ26&lt;&gt;"A",OR(AB26="",AB26="NX")),1,"")</f>
        <v/>
      </c>
      <c r="AX26" s="554" t="str">
        <f>IF(AW26="","",COUNTIF($AW$8:AW26,AW26))</f>
        <v/>
      </c>
      <c r="AY26" s="27"/>
      <c r="AZ26" s="6"/>
      <c r="BA26" s="7"/>
      <c r="BB26" s="7"/>
    </row>
    <row r="27" spans="1:54" ht="14.45" customHeight="1">
      <c r="A27" s="472" t="s">
        <v>21</v>
      </c>
      <c r="B27" s="473" t="s">
        <v>1602</v>
      </c>
      <c r="C27" s="714"/>
      <c r="D27" s="22"/>
      <c r="E27" s="746" t="s">
        <v>2879</v>
      </c>
      <c r="F27" s="760"/>
      <c r="G27" s="475"/>
      <c r="H27" s="476"/>
      <c r="I27" s="474"/>
      <c r="J27" s="475"/>
      <c r="K27" s="478"/>
      <c r="L27" s="9"/>
      <c r="M27" s="546"/>
      <c r="N27" s="9"/>
      <c r="O27" s="6"/>
      <c r="P27" s="479"/>
      <c r="Q27" s="10"/>
      <c r="R27" s="11"/>
      <c r="S27" s="12"/>
      <c r="T27" s="14"/>
      <c r="U27" s="15"/>
      <c r="V27" s="8"/>
      <c r="W27" s="13"/>
      <c r="X27" s="23"/>
      <c r="Y27" s="486"/>
      <c r="Z27" s="483"/>
      <c r="AA27" s="24"/>
      <c r="AB27" s="484"/>
      <c r="AC27" s="16"/>
      <c r="AD27" s="17"/>
      <c r="AE27" s="18"/>
      <c r="AF27" s="9"/>
      <c r="AG27" s="19"/>
      <c r="AH27" s="20"/>
      <c r="AI27" s="9"/>
      <c r="AJ27" s="21"/>
      <c r="AK27" s="33"/>
      <c r="AL27" s="485" t="str">
        <f>IF(AA27="","",AA27)</f>
        <v/>
      </c>
      <c r="AM27" s="3" t="str">
        <f>IF(AB27="","",AB27)</f>
        <v/>
      </c>
      <c r="AN27" s="702"/>
      <c r="AO27" s="4"/>
      <c r="AP27" s="5"/>
      <c r="AQ27" s="5"/>
      <c r="AR27" s="4"/>
      <c r="AS27" s="5"/>
      <c r="AT27" s="552"/>
      <c r="AU27" s="553" t="str">
        <f>IF(AND(V27&gt;0,X27="A",AA27&lt;&gt;"",AG27&lt;&gt;"A",AJ27&lt;&gt;"A",OR(AB27="NR",AB27="NT")),1,"")</f>
        <v/>
      </c>
      <c r="AV27" s="554" t="str">
        <f>IF(AU27="","",COUNTIF($AU$8:AU27,AU27))</f>
        <v/>
      </c>
      <c r="AW27" s="553" t="str">
        <f>IF(AND(V27&gt;0,X27="A",AJ27&lt;&gt;"A",OR(AB27="",AB27="NX")),1,"")</f>
        <v/>
      </c>
      <c r="AX27" s="554" t="str">
        <f>IF(AW27="","",COUNTIF($AW$8:AW27,AW27))</f>
        <v/>
      </c>
      <c r="AY27" s="27"/>
      <c r="AZ27" s="6"/>
      <c r="BA27" s="7"/>
      <c r="BB27" s="7"/>
    </row>
    <row r="28" spans="1:54" ht="14.45" customHeight="1">
      <c r="A28" s="472" t="s">
        <v>22</v>
      </c>
      <c r="B28" s="473" t="s">
        <v>1602</v>
      </c>
      <c r="C28" s="714"/>
      <c r="D28" s="22"/>
      <c r="E28" s="746" t="s">
        <v>2880</v>
      </c>
      <c r="F28" s="760"/>
      <c r="G28" s="475"/>
      <c r="H28" s="476"/>
      <c r="I28" s="474"/>
      <c r="J28" s="475"/>
      <c r="K28" s="478"/>
      <c r="L28" s="9"/>
      <c r="M28" s="546"/>
      <c r="N28" s="9"/>
      <c r="O28" s="6"/>
      <c r="P28" s="479"/>
      <c r="Q28" s="10"/>
      <c r="R28" s="11"/>
      <c r="S28" s="12"/>
      <c r="T28" s="14"/>
      <c r="U28" s="15"/>
      <c r="V28" s="8"/>
      <c r="W28" s="13"/>
      <c r="X28" s="23"/>
      <c r="Y28" s="486"/>
      <c r="Z28" s="483"/>
      <c r="AA28" s="24"/>
      <c r="AB28" s="484"/>
      <c r="AC28" s="16"/>
      <c r="AD28" s="17"/>
      <c r="AE28" s="18"/>
      <c r="AF28" s="9"/>
      <c r="AG28" s="19"/>
      <c r="AH28" s="20"/>
      <c r="AI28" s="9"/>
      <c r="AJ28" s="21"/>
      <c r="AK28" s="33"/>
      <c r="AL28" s="485" t="str">
        <f>IF(AA28="","",AA28)</f>
        <v/>
      </c>
      <c r="AM28" s="3" t="str">
        <f>IF(AB28="","",AB28)</f>
        <v/>
      </c>
      <c r="AN28" s="702"/>
      <c r="AO28" s="4"/>
      <c r="AP28" s="5"/>
      <c r="AQ28" s="5"/>
      <c r="AR28" s="4"/>
      <c r="AS28" s="5"/>
      <c r="AT28" s="552"/>
      <c r="AU28" s="553" t="str">
        <f>IF(AND(V28&gt;0,X28="A",AA28&lt;&gt;"",AG28&lt;&gt;"A",AJ28&lt;&gt;"A",OR(AB28="NR",AB28="NT")),1,"")</f>
        <v/>
      </c>
      <c r="AV28" s="554" t="str">
        <f>IF(AU28="","",COUNTIF($AU$8:AU28,AU28))</f>
        <v/>
      </c>
      <c r="AW28" s="553" t="str">
        <f>IF(AND(V28&gt;0,X28="A",AJ28&lt;&gt;"A",OR(AB28="",AB28="NX")),1,"")</f>
        <v/>
      </c>
      <c r="AX28" s="554" t="str">
        <f>IF(AW28="","",COUNTIF($AW$8:AW28,AW28))</f>
        <v/>
      </c>
      <c r="AY28" s="27"/>
      <c r="AZ28" s="6"/>
      <c r="BA28" s="7"/>
      <c r="BB28" s="7"/>
    </row>
    <row r="29" spans="1:54" ht="14.45" customHeight="1">
      <c r="A29" s="472" t="s">
        <v>23</v>
      </c>
      <c r="B29" s="473" t="s">
        <v>1602</v>
      </c>
      <c r="C29" s="714"/>
      <c r="D29" s="22"/>
      <c r="E29" s="746" t="s">
        <v>2881</v>
      </c>
      <c r="F29" s="760"/>
      <c r="G29" s="475"/>
      <c r="H29" s="476"/>
      <c r="I29" s="474"/>
      <c r="J29" s="475"/>
      <c r="K29" s="478"/>
      <c r="L29" s="9"/>
      <c r="M29" s="546"/>
      <c r="N29" s="9"/>
      <c r="O29" s="6"/>
      <c r="P29" s="479"/>
      <c r="Q29" s="10"/>
      <c r="R29" s="11"/>
      <c r="S29" s="12"/>
      <c r="T29" s="14"/>
      <c r="U29" s="15"/>
      <c r="V29" s="8"/>
      <c r="W29" s="13"/>
      <c r="X29" s="23"/>
      <c r="Y29" s="486"/>
      <c r="Z29" s="483"/>
      <c r="AA29" s="24"/>
      <c r="AB29" s="484"/>
      <c r="AC29" s="16"/>
      <c r="AD29" s="17"/>
      <c r="AE29" s="18"/>
      <c r="AF29" s="9"/>
      <c r="AG29" s="19"/>
      <c r="AH29" s="20"/>
      <c r="AI29" s="9"/>
      <c r="AJ29" s="21"/>
      <c r="AK29" s="33"/>
      <c r="AL29" s="485" t="str">
        <f>IF(AA29="","",AA29)</f>
        <v/>
      </c>
      <c r="AM29" s="3" t="str">
        <f>IF(AB29="","",AB29)</f>
        <v/>
      </c>
      <c r="AN29" s="702"/>
      <c r="AO29" s="4"/>
      <c r="AP29" s="5"/>
      <c r="AQ29" s="5"/>
      <c r="AR29" s="4"/>
      <c r="AS29" s="5"/>
      <c r="AT29" s="552"/>
      <c r="AU29" s="553" t="str">
        <f>IF(AND(V29&gt;0,X29="A",AA29&lt;&gt;"",AG29&lt;&gt;"A",AJ29&lt;&gt;"A",OR(AB29="NR",AB29="NT")),1,"")</f>
        <v/>
      </c>
      <c r="AV29" s="554" t="str">
        <f>IF(AU29="","",COUNTIF($AU$8:AU29,AU29))</f>
        <v/>
      </c>
      <c r="AW29" s="553" t="str">
        <f>IF(AND(V29&gt;0,X29="A",AJ29&lt;&gt;"A",OR(AB29="",AB29="NX")),1,"")</f>
        <v/>
      </c>
      <c r="AX29" s="554" t="str">
        <f>IF(AW29="","",COUNTIF($AW$8:AW29,AW29))</f>
        <v/>
      </c>
      <c r="AY29" s="27"/>
      <c r="AZ29" s="6"/>
      <c r="BA29" s="7"/>
      <c r="BB29" s="7"/>
    </row>
    <row r="30" spans="1:54" ht="14.45" customHeight="1">
      <c r="A30" s="472" t="s">
        <v>24</v>
      </c>
      <c r="B30" s="473" t="s">
        <v>1602</v>
      </c>
      <c r="C30" s="714"/>
      <c r="D30" s="22"/>
      <c r="E30" s="746" t="s">
        <v>2882</v>
      </c>
      <c r="F30" s="760"/>
      <c r="G30" s="475"/>
      <c r="H30" s="476"/>
      <c r="I30" s="474"/>
      <c r="J30" s="475"/>
      <c r="K30" s="478"/>
      <c r="L30" s="9"/>
      <c r="M30" s="546"/>
      <c r="N30" s="9"/>
      <c r="O30" s="6"/>
      <c r="P30" s="479"/>
      <c r="Q30" s="10"/>
      <c r="R30" s="11"/>
      <c r="S30" s="12"/>
      <c r="T30" s="14"/>
      <c r="U30" s="15"/>
      <c r="V30" s="8"/>
      <c r="W30" s="13"/>
      <c r="X30" s="23"/>
      <c r="Y30" s="486"/>
      <c r="Z30" s="483"/>
      <c r="AA30" s="24"/>
      <c r="AB30" s="484"/>
      <c r="AC30" s="16"/>
      <c r="AD30" s="17"/>
      <c r="AE30" s="18"/>
      <c r="AF30" s="9"/>
      <c r="AG30" s="19"/>
      <c r="AH30" s="20"/>
      <c r="AI30" s="9"/>
      <c r="AJ30" s="21"/>
      <c r="AK30" s="33"/>
      <c r="AL30" s="485" t="str">
        <f>IF(AA30="","",AA30)</f>
        <v/>
      </c>
      <c r="AM30" s="3" t="str">
        <f>IF(AB30="","",AB30)</f>
        <v/>
      </c>
      <c r="AN30" s="702"/>
      <c r="AO30" s="4"/>
      <c r="AP30" s="5"/>
      <c r="AQ30" s="5"/>
      <c r="AR30" s="4"/>
      <c r="AS30" s="5"/>
      <c r="AT30" s="552"/>
      <c r="AU30" s="553" t="str">
        <f>IF(AND(V30&gt;0,X30="A",AA30&lt;&gt;"",AG30&lt;&gt;"A",AJ30&lt;&gt;"A",OR(AB30="NR",AB30="NT")),1,"")</f>
        <v/>
      </c>
      <c r="AV30" s="554" t="str">
        <f>IF(AU30="","",COUNTIF($AU$8:AU30,AU30))</f>
        <v/>
      </c>
      <c r="AW30" s="553" t="str">
        <f>IF(AND(V30&gt;0,X30="A",AJ30&lt;&gt;"A",OR(AB30="",AB30="NX")),1,"")</f>
        <v/>
      </c>
      <c r="AX30" s="554" t="str">
        <f>IF(AW30="","",COUNTIF($AW$8:AW30,AW30))</f>
        <v/>
      </c>
      <c r="AY30" s="27"/>
      <c r="AZ30" s="6"/>
      <c r="BA30" s="7"/>
      <c r="BB30" s="7"/>
    </row>
    <row r="31" spans="1:54" ht="14.45" customHeight="1">
      <c r="A31" s="472" t="s">
        <v>25</v>
      </c>
      <c r="B31" s="473" t="s">
        <v>1602</v>
      </c>
      <c r="C31" s="714"/>
      <c r="D31" s="22"/>
      <c r="E31" s="746" t="s">
        <v>2883</v>
      </c>
      <c r="F31" s="760"/>
      <c r="G31" s="475"/>
      <c r="H31" s="476"/>
      <c r="I31" s="474"/>
      <c r="J31" s="475"/>
      <c r="K31" s="478"/>
      <c r="L31" s="9"/>
      <c r="M31" s="546"/>
      <c r="N31" s="9"/>
      <c r="O31" s="6"/>
      <c r="P31" s="479"/>
      <c r="Q31" s="10"/>
      <c r="R31" s="11"/>
      <c r="S31" s="12"/>
      <c r="T31" s="14"/>
      <c r="U31" s="15"/>
      <c r="V31" s="8"/>
      <c r="W31" s="13"/>
      <c r="X31" s="23"/>
      <c r="Y31" s="486"/>
      <c r="Z31" s="483"/>
      <c r="AA31" s="24"/>
      <c r="AB31" s="484"/>
      <c r="AC31" s="16"/>
      <c r="AD31" s="17"/>
      <c r="AE31" s="18"/>
      <c r="AF31" s="9"/>
      <c r="AG31" s="19"/>
      <c r="AH31" s="20"/>
      <c r="AI31" s="9"/>
      <c r="AJ31" s="21"/>
      <c r="AK31" s="33"/>
      <c r="AL31" s="485" t="str">
        <f>IF(AA31="","",AA31)</f>
        <v/>
      </c>
      <c r="AM31" s="3" t="str">
        <f>IF(AB31="","",AB31)</f>
        <v/>
      </c>
      <c r="AN31" s="702"/>
      <c r="AO31" s="4"/>
      <c r="AP31" s="5"/>
      <c r="AQ31" s="5"/>
      <c r="AR31" s="4"/>
      <c r="AS31" s="5"/>
      <c r="AT31" s="552"/>
      <c r="AU31" s="553" t="str">
        <f>IF(AND(V31&gt;0,X31="A",AA31&lt;&gt;"",AG31&lt;&gt;"A",AJ31&lt;&gt;"A",OR(AB31="NR",AB31="NT")),1,"")</f>
        <v/>
      </c>
      <c r="AV31" s="554" t="str">
        <f>IF(AU31="","",COUNTIF($AU$8:AU31,AU31))</f>
        <v/>
      </c>
      <c r="AW31" s="553" t="str">
        <f>IF(AND(V31&gt;0,X31="A",AJ31&lt;&gt;"A",OR(AB31="",AB31="NX")),1,"")</f>
        <v/>
      </c>
      <c r="AX31" s="554" t="str">
        <f>IF(AW31="","",COUNTIF($AW$8:AW31,AW31))</f>
        <v/>
      </c>
      <c r="AY31" s="27"/>
      <c r="AZ31" s="6"/>
      <c r="BA31" s="7"/>
      <c r="BB31" s="7"/>
    </row>
    <row r="32" spans="1:54" ht="14.45" customHeight="1">
      <c r="A32" s="472" t="s">
        <v>26</v>
      </c>
      <c r="B32" s="473" t="s">
        <v>1602</v>
      </c>
      <c r="C32" s="714"/>
      <c r="D32" s="22"/>
      <c r="E32" s="746" t="s">
        <v>2884</v>
      </c>
      <c r="F32" s="760"/>
      <c r="G32" s="475"/>
      <c r="H32" s="476"/>
      <c r="I32" s="474"/>
      <c r="J32" s="475"/>
      <c r="K32" s="478"/>
      <c r="L32" s="9"/>
      <c r="M32" s="546"/>
      <c r="N32" s="9"/>
      <c r="O32" s="6"/>
      <c r="P32" s="479"/>
      <c r="Q32" s="10"/>
      <c r="R32" s="11"/>
      <c r="S32" s="12"/>
      <c r="T32" s="14"/>
      <c r="U32" s="15"/>
      <c r="V32" s="8"/>
      <c r="W32" s="13"/>
      <c r="X32" s="23"/>
      <c r="Y32" s="486"/>
      <c r="Z32" s="483"/>
      <c r="AA32" s="24"/>
      <c r="AB32" s="484"/>
      <c r="AC32" s="16"/>
      <c r="AD32" s="17"/>
      <c r="AE32" s="18"/>
      <c r="AF32" s="9"/>
      <c r="AG32" s="19"/>
      <c r="AH32" s="20"/>
      <c r="AI32" s="9"/>
      <c r="AJ32" s="21"/>
      <c r="AK32" s="33"/>
      <c r="AL32" s="485" t="str">
        <f>IF(AA32="","",AA32)</f>
        <v/>
      </c>
      <c r="AM32" s="3" t="str">
        <f>IF(AB32="","",AB32)</f>
        <v/>
      </c>
      <c r="AN32" s="702"/>
      <c r="AO32" s="4"/>
      <c r="AP32" s="5"/>
      <c r="AQ32" s="5"/>
      <c r="AR32" s="4"/>
      <c r="AS32" s="5"/>
      <c r="AT32" s="552"/>
      <c r="AU32" s="553" t="str">
        <f>IF(AND(V32&gt;0,X32="A",AA32&lt;&gt;"",AG32&lt;&gt;"A",AJ32&lt;&gt;"A",OR(AB32="NR",AB32="NT")),1,"")</f>
        <v/>
      </c>
      <c r="AV32" s="554" t="str">
        <f>IF(AU32="","",COUNTIF($AU$8:AU32,AU32))</f>
        <v/>
      </c>
      <c r="AW32" s="553" t="str">
        <f>IF(AND(V32&gt;0,X32="A",AJ32&lt;&gt;"A",OR(AB32="",AB32="NX")),1,"")</f>
        <v/>
      </c>
      <c r="AX32" s="554" t="str">
        <f>IF(AW32="","",COUNTIF($AW$8:AW32,AW32))</f>
        <v/>
      </c>
      <c r="AY32" s="27"/>
      <c r="AZ32" s="6"/>
      <c r="BA32" s="7"/>
      <c r="BB32" s="7"/>
    </row>
    <row r="33" spans="1:54" ht="14.45" customHeight="1">
      <c r="A33" s="472" t="s">
        <v>27</v>
      </c>
      <c r="B33" s="473" t="s">
        <v>1602</v>
      </c>
      <c r="C33" s="714"/>
      <c r="D33" s="22"/>
      <c r="E33" s="746" t="s">
        <v>2885</v>
      </c>
      <c r="F33" s="760"/>
      <c r="G33" s="475"/>
      <c r="H33" s="476"/>
      <c r="I33" s="474"/>
      <c r="J33" s="475"/>
      <c r="K33" s="478"/>
      <c r="L33" s="9"/>
      <c r="M33" s="546"/>
      <c r="N33" s="9"/>
      <c r="O33" s="6"/>
      <c r="P33" s="479"/>
      <c r="Q33" s="10"/>
      <c r="R33" s="11"/>
      <c r="S33" s="12"/>
      <c r="T33" s="14"/>
      <c r="U33" s="15"/>
      <c r="V33" s="8"/>
      <c r="W33" s="13"/>
      <c r="X33" s="23"/>
      <c r="Y33" s="486"/>
      <c r="Z33" s="483"/>
      <c r="AA33" s="24"/>
      <c r="AB33" s="484"/>
      <c r="AC33" s="16"/>
      <c r="AD33" s="17"/>
      <c r="AE33" s="18"/>
      <c r="AF33" s="9"/>
      <c r="AG33" s="19"/>
      <c r="AH33" s="20"/>
      <c r="AI33" s="9"/>
      <c r="AJ33" s="21"/>
      <c r="AK33" s="33"/>
      <c r="AL33" s="485" t="str">
        <f>IF(AA33="","",AA33)</f>
        <v/>
      </c>
      <c r="AM33" s="3" t="str">
        <f>IF(AB33="","",AB33)</f>
        <v/>
      </c>
      <c r="AN33" s="702"/>
      <c r="AO33" s="4"/>
      <c r="AP33" s="5"/>
      <c r="AQ33" s="5"/>
      <c r="AR33" s="4"/>
      <c r="AS33" s="5"/>
      <c r="AT33" s="552"/>
      <c r="AU33" s="553" t="str">
        <f>IF(AND(V33&gt;0,X33="A",AA33&lt;&gt;"",AG33&lt;&gt;"A",AJ33&lt;&gt;"A",OR(AB33="NR",AB33="NT")),1,"")</f>
        <v/>
      </c>
      <c r="AV33" s="554" t="str">
        <f>IF(AU33="","",COUNTIF($AU$8:AU33,AU33))</f>
        <v/>
      </c>
      <c r="AW33" s="553" t="str">
        <f>IF(AND(V33&gt;0,X33="A",AJ33&lt;&gt;"A",OR(AB33="",AB33="NX")),1,"")</f>
        <v/>
      </c>
      <c r="AX33" s="554" t="str">
        <f>IF(AW33="","",COUNTIF($AW$8:AW33,AW33))</f>
        <v/>
      </c>
      <c r="AY33" s="27"/>
      <c r="AZ33" s="6"/>
      <c r="BA33" s="7"/>
      <c r="BB33" s="7"/>
    </row>
    <row r="34" spans="1:54" ht="14.45" customHeight="1">
      <c r="A34" s="472" t="s">
        <v>28</v>
      </c>
      <c r="B34" s="473" t="s">
        <v>1602</v>
      </c>
      <c r="C34" s="714"/>
      <c r="D34" s="22"/>
      <c r="E34" s="746" t="s">
        <v>2886</v>
      </c>
      <c r="F34" s="760"/>
      <c r="G34" s="475"/>
      <c r="H34" s="476"/>
      <c r="I34" s="474"/>
      <c r="J34" s="475"/>
      <c r="K34" s="478"/>
      <c r="L34" s="9"/>
      <c r="M34" s="546"/>
      <c r="N34" s="9"/>
      <c r="O34" s="6"/>
      <c r="P34" s="479"/>
      <c r="Q34" s="10"/>
      <c r="R34" s="11"/>
      <c r="S34" s="12"/>
      <c r="T34" s="14"/>
      <c r="U34" s="15"/>
      <c r="V34" s="8"/>
      <c r="W34" s="13"/>
      <c r="X34" s="23"/>
      <c r="Y34" s="486"/>
      <c r="Z34" s="483"/>
      <c r="AA34" s="24"/>
      <c r="AB34" s="484"/>
      <c r="AC34" s="16"/>
      <c r="AD34" s="17"/>
      <c r="AE34" s="18"/>
      <c r="AF34" s="9"/>
      <c r="AG34" s="19"/>
      <c r="AH34" s="20"/>
      <c r="AI34" s="9"/>
      <c r="AJ34" s="21"/>
      <c r="AK34" s="33"/>
      <c r="AL34" s="485" t="str">
        <f>IF(AA34="","",AA34)</f>
        <v/>
      </c>
      <c r="AM34" s="3" t="str">
        <f>IF(AB34="","",AB34)</f>
        <v/>
      </c>
      <c r="AN34" s="702"/>
      <c r="AO34" s="4"/>
      <c r="AP34" s="5"/>
      <c r="AQ34" s="5"/>
      <c r="AR34" s="4"/>
      <c r="AS34" s="5"/>
      <c r="AT34" s="552"/>
      <c r="AU34" s="553" t="str">
        <f>IF(AND(V34&gt;0,X34="A",AA34&lt;&gt;"",AG34&lt;&gt;"A",AJ34&lt;&gt;"A",OR(AB34="NR",AB34="NT")),1,"")</f>
        <v/>
      </c>
      <c r="AV34" s="554" t="str">
        <f>IF(AU34="","",COUNTIF($AU$8:AU34,AU34))</f>
        <v/>
      </c>
      <c r="AW34" s="553" t="str">
        <f>IF(AND(V34&gt;0,X34="A",AJ34&lt;&gt;"A",OR(AB34="",AB34="NX")),1,"")</f>
        <v/>
      </c>
      <c r="AX34" s="554" t="str">
        <f>IF(AW34="","",COUNTIF($AW$8:AW34,AW34))</f>
        <v/>
      </c>
      <c r="AY34" s="27"/>
      <c r="AZ34" s="6"/>
      <c r="BA34" s="7"/>
      <c r="BB34" s="7"/>
    </row>
    <row r="35" spans="1:54" ht="14.45" customHeight="1">
      <c r="A35" s="472" t="s">
        <v>29</v>
      </c>
      <c r="B35" s="473" t="s">
        <v>1602</v>
      </c>
      <c r="C35" s="714"/>
      <c r="D35" s="22"/>
      <c r="E35" s="746" t="s">
        <v>2887</v>
      </c>
      <c r="F35" s="760"/>
      <c r="G35" s="475"/>
      <c r="H35" s="476"/>
      <c r="I35" s="474"/>
      <c r="J35" s="475"/>
      <c r="K35" s="478"/>
      <c r="L35" s="9"/>
      <c r="M35" s="546"/>
      <c r="N35" s="9"/>
      <c r="O35" s="6"/>
      <c r="P35" s="479"/>
      <c r="Q35" s="10"/>
      <c r="R35" s="11"/>
      <c r="S35" s="12"/>
      <c r="T35" s="14"/>
      <c r="U35" s="15"/>
      <c r="V35" s="8"/>
      <c r="W35" s="13"/>
      <c r="X35" s="23"/>
      <c r="Y35" s="486"/>
      <c r="Z35" s="483"/>
      <c r="AA35" s="24"/>
      <c r="AB35" s="484"/>
      <c r="AC35" s="16"/>
      <c r="AD35" s="17"/>
      <c r="AE35" s="18"/>
      <c r="AF35" s="9"/>
      <c r="AG35" s="19"/>
      <c r="AH35" s="20"/>
      <c r="AI35" s="9"/>
      <c r="AJ35" s="21"/>
      <c r="AK35" s="33"/>
      <c r="AL35" s="485" t="str">
        <f>IF(AA35="","",AA35)</f>
        <v/>
      </c>
      <c r="AM35" s="3" t="str">
        <f>IF(AB35="","",AB35)</f>
        <v/>
      </c>
      <c r="AN35" s="702"/>
      <c r="AO35" s="4"/>
      <c r="AP35" s="5"/>
      <c r="AQ35" s="5"/>
      <c r="AR35" s="4"/>
      <c r="AS35" s="5"/>
      <c r="AT35" s="552"/>
      <c r="AU35" s="553" t="str">
        <f>IF(AND(V35&gt;0,X35="A",AA35&lt;&gt;"",AG35&lt;&gt;"A",AJ35&lt;&gt;"A",OR(AB35="NR",AB35="NT")),1,"")</f>
        <v/>
      </c>
      <c r="AV35" s="554" t="str">
        <f>IF(AU35="","",COUNTIF($AU$8:AU35,AU35))</f>
        <v/>
      </c>
      <c r="AW35" s="553" t="str">
        <f>IF(AND(V35&gt;0,X35="A",AJ35&lt;&gt;"A",OR(AB35="",AB35="NX")),1,"")</f>
        <v/>
      </c>
      <c r="AX35" s="554" t="str">
        <f>IF(AW35="","",COUNTIF($AW$8:AW35,AW35))</f>
        <v/>
      </c>
      <c r="AY35" s="27"/>
      <c r="AZ35" s="6"/>
      <c r="BA35" s="7"/>
      <c r="BB35" s="7"/>
    </row>
    <row r="36" spans="1:54" ht="14.45" customHeight="1">
      <c r="A36" s="472" t="s">
        <v>30</v>
      </c>
      <c r="B36" s="473" t="s">
        <v>1602</v>
      </c>
      <c r="C36" s="714"/>
      <c r="D36" s="22"/>
      <c r="E36" s="746" t="s">
        <v>2888</v>
      </c>
      <c r="F36" s="760"/>
      <c r="G36" s="475"/>
      <c r="H36" s="476"/>
      <c r="I36" s="474"/>
      <c r="J36" s="475"/>
      <c r="K36" s="478"/>
      <c r="L36" s="9"/>
      <c r="M36" s="546"/>
      <c r="N36" s="9"/>
      <c r="O36" s="6"/>
      <c r="P36" s="479"/>
      <c r="Q36" s="10"/>
      <c r="R36" s="11"/>
      <c r="S36" s="12"/>
      <c r="T36" s="14"/>
      <c r="U36" s="15"/>
      <c r="V36" s="8"/>
      <c r="W36" s="13"/>
      <c r="X36" s="23"/>
      <c r="Y36" s="486"/>
      <c r="Z36" s="483"/>
      <c r="AA36" s="24"/>
      <c r="AB36" s="484"/>
      <c r="AC36" s="16"/>
      <c r="AD36" s="17"/>
      <c r="AE36" s="18"/>
      <c r="AF36" s="9"/>
      <c r="AG36" s="19"/>
      <c r="AH36" s="20"/>
      <c r="AI36" s="9"/>
      <c r="AJ36" s="21"/>
      <c r="AK36" s="33"/>
      <c r="AL36" s="485" t="str">
        <f>IF(AA36="","",AA36)</f>
        <v/>
      </c>
      <c r="AM36" s="3" t="str">
        <f>IF(AB36="","",AB36)</f>
        <v/>
      </c>
      <c r="AN36" s="702"/>
      <c r="AO36" s="4"/>
      <c r="AP36" s="5"/>
      <c r="AQ36" s="5"/>
      <c r="AR36" s="4"/>
      <c r="AS36" s="5"/>
      <c r="AT36" s="552"/>
      <c r="AU36" s="553" t="str">
        <f>IF(AND(V36&gt;0,X36="A",AA36&lt;&gt;"",AG36&lt;&gt;"A",AJ36&lt;&gt;"A",OR(AB36="NR",AB36="NT")),1,"")</f>
        <v/>
      </c>
      <c r="AV36" s="554" t="str">
        <f>IF(AU36="","",COUNTIF($AU$8:AU36,AU36))</f>
        <v/>
      </c>
      <c r="AW36" s="553" t="str">
        <f>IF(AND(V36&gt;0,X36="A",AJ36&lt;&gt;"A",OR(AB36="",AB36="NX")),1,"")</f>
        <v/>
      </c>
      <c r="AX36" s="554" t="str">
        <f>IF(AW36="","",COUNTIF($AW$8:AW36,AW36))</f>
        <v/>
      </c>
      <c r="AY36" s="27"/>
      <c r="AZ36" s="6"/>
      <c r="BA36" s="7"/>
      <c r="BB36" s="7"/>
    </row>
    <row r="37" spans="1:54" ht="14.45" customHeight="1">
      <c r="A37" s="472" t="s">
        <v>31</v>
      </c>
      <c r="B37" s="473" t="s">
        <v>1602</v>
      </c>
      <c r="C37" s="714"/>
      <c r="D37" s="22"/>
      <c r="E37" s="746" t="s">
        <v>2889</v>
      </c>
      <c r="F37" s="760"/>
      <c r="G37" s="475"/>
      <c r="H37" s="476"/>
      <c r="I37" s="474"/>
      <c r="J37" s="475"/>
      <c r="K37" s="478"/>
      <c r="L37" s="9"/>
      <c r="M37" s="546"/>
      <c r="N37" s="9"/>
      <c r="O37" s="6"/>
      <c r="P37" s="479"/>
      <c r="Q37" s="10"/>
      <c r="R37" s="11"/>
      <c r="S37" s="12"/>
      <c r="T37" s="14"/>
      <c r="U37" s="15"/>
      <c r="V37" s="8"/>
      <c r="W37" s="13"/>
      <c r="X37" s="23"/>
      <c r="Y37" s="486"/>
      <c r="Z37" s="483"/>
      <c r="AA37" s="24"/>
      <c r="AB37" s="484"/>
      <c r="AC37" s="16"/>
      <c r="AD37" s="17"/>
      <c r="AE37" s="18"/>
      <c r="AF37" s="9"/>
      <c r="AG37" s="19"/>
      <c r="AH37" s="20"/>
      <c r="AI37" s="9"/>
      <c r="AJ37" s="21"/>
      <c r="AK37" s="33"/>
      <c r="AL37" s="485" t="str">
        <f>IF(AA37="","",AA37)</f>
        <v/>
      </c>
      <c r="AM37" s="3" t="str">
        <f>IF(AB37="","",AB37)</f>
        <v/>
      </c>
      <c r="AN37" s="702"/>
      <c r="AO37" s="4"/>
      <c r="AP37" s="5"/>
      <c r="AQ37" s="5"/>
      <c r="AR37" s="4"/>
      <c r="AS37" s="5"/>
      <c r="AT37" s="552"/>
      <c r="AU37" s="553" t="str">
        <f>IF(AND(V37&gt;0,X37="A",AA37&lt;&gt;"",AG37&lt;&gt;"A",AJ37&lt;&gt;"A",OR(AB37="NR",AB37="NT")),1,"")</f>
        <v/>
      </c>
      <c r="AV37" s="554" t="str">
        <f>IF(AU37="","",COUNTIF($AU$8:AU37,AU37))</f>
        <v/>
      </c>
      <c r="AW37" s="553" t="str">
        <f>IF(AND(V37&gt;0,X37="A",AJ37&lt;&gt;"A",OR(AB37="",AB37="NX")),1,"")</f>
        <v/>
      </c>
      <c r="AX37" s="554" t="str">
        <f>IF(AW37="","",COUNTIF($AW$8:AW37,AW37))</f>
        <v/>
      </c>
      <c r="AY37" s="27"/>
      <c r="AZ37" s="6"/>
      <c r="BA37" s="7"/>
      <c r="BB37" s="7"/>
    </row>
    <row r="38" spans="1:54" ht="14.45" customHeight="1">
      <c r="A38" s="472" t="s">
        <v>32</v>
      </c>
      <c r="B38" s="473" t="s">
        <v>1602</v>
      </c>
      <c r="C38" s="714"/>
      <c r="D38" s="22"/>
      <c r="E38" s="746" t="s">
        <v>2890</v>
      </c>
      <c r="F38" s="760"/>
      <c r="G38" s="475"/>
      <c r="H38" s="476"/>
      <c r="I38" s="474"/>
      <c r="J38" s="475"/>
      <c r="K38" s="478"/>
      <c r="L38" s="9"/>
      <c r="M38" s="546"/>
      <c r="N38" s="9"/>
      <c r="O38" s="6"/>
      <c r="P38" s="479"/>
      <c r="Q38" s="10"/>
      <c r="R38" s="11"/>
      <c r="S38" s="12"/>
      <c r="T38" s="14"/>
      <c r="U38" s="15"/>
      <c r="V38" s="8"/>
      <c r="W38" s="13"/>
      <c r="X38" s="23"/>
      <c r="Y38" s="486"/>
      <c r="Z38" s="483"/>
      <c r="AA38" s="24"/>
      <c r="AB38" s="484"/>
      <c r="AC38" s="16"/>
      <c r="AD38" s="17"/>
      <c r="AE38" s="18"/>
      <c r="AF38" s="9"/>
      <c r="AG38" s="19"/>
      <c r="AH38" s="20"/>
      <c r="AI38" s="9"/>
      <c r="AJ38" s="21"/>
      <c r="AK38" s="33"/>
      <c r="AL38" s="485" t="str">
        <f>IF(AA38="","",AA38)</f>
        <v/>
      </c>
      <c r="AM38" s="3" t="str">
        <f>IF(AB38="","",AB38)</f>
        <v/>
      </c>
      <c r="AN38" s="702"/>
      <c r="AO38" s="4"/>
      <c r="AP38" s="5"/>
      <c r="AQ38" s="5"/>
      <c r="AR38" s="4"/>
      <c r="AS38" s="5"/>
      <c r="AT38" s="552"/>
      <c r="AU38" s="553" t="str">
        <f>IF(AND(V38&gt;0,X38="A",AA38&lt;&gt;"",AG38&lt;&gt;"A",AJ38&lt;&gt;"A",OR(AB38="NR",AB38="NT")),1,"")</f>
        <v/>
      </c>
      <c r="AV38" s="554" t="str">
        <f>IF(AU38="","",COUNTIF($AU$8:AU38,AU38))</f>
        <v/>
      </c>
      <c r="AW38" s="553" t="str">
        <f>IF(AND(V38&gt;0,X38="A",AJ38&lt;&gt;"A",OR(AB38="",AB38="NX")),1,"")</f>
        <v/>
      </c>
      <c r="AX38" s="554" t="str">
        <f>IF(AW38="","",COUNTIF($AW$8:AW38,AW38))</f>
        <v/>
      </c>
      <c r="AY38" s="27"/>
      <c r="AZ38" s="6"/>
      <c r="BA38" s="7"/>
      <c r="BB38" s="7"/>
    </row>
    <row r="39" spans="1:54" ht="14.45" customHeight="1">
      <c r="A39" s="472" t="s">
        <v>33</v>
      </c>
      <c r="B39" s="473" t="s">
        <v>1602</v>
      </c>
      <c r="C39" s="714"/>
      <c r="D39" s="22"/>
      <c r="E39" s="746" t="s">
        <v>2891</v>
      </c>
      <c r="F39" s="760"/>
      <c r="G39" s="475"/>
      <c r="H39" s="476"/>
      <c r="I39" s="474"/>
      <c r="J39" s="475"/>
      <c r="K39" s="478"/>
      <c r="L39" s="9"/>
      <c r="M39" s="546"/>
      <c r="N39" s="9"/>
      <c r="O39" s="6"/>
      <c r="P39" s="479"/>
      <c r="Q39" s="10"/>
      <c r="R39" s="11"/>
      <c r="S39" s="12"/>
      <c r="T39" s="14"/>
      <c r="U39" s="15"/>
      <c r="V39" s="8"/>
      <c r="W39" s="13"/>
      <c r="X39" s="23"/>
      <c r="Y39" s="486"/>
      <c r="Z39" s="483"/>
      <c r="AA39" s="24"/>
      <c r="AB39" s="484"/>
      <c r="AC39" s="16"/>
      <c r="AD39" s="17"/>
      <c r="AE39" s="18"/>
      <c r="AF39" s="9"/>
      <c r="AG39" s="19"/>
      <c r="AH39" s="20"/>
      <c r="AI39" s="9"/>
      <c r="AJ39" s="21"/>
      <c r="AK39" s="33"/>
      <c r="AL39" s="485" t="str">
        <f>IF(AA39="","",AA39)</f>
        <v/>
      </c>
      <c r="AM39" s="3" t="str">
        <f>IF(AB39="","",AB39)</f>
        <v/>
      </c>
      <c r="AN39" s="702"/>
      <c r="AO39" s="4"/>
      <c r="AP39" s="5"/>
      <c r="AQ39" s="5"/>
      <c r="AR39" s="4"/>
      <c r="AS39" s="5"/>
      <c r="AT39" s="552"/>
      <c r="AU39" s="553" t="str">
        <f>IF(AND(V39&gt;0,X39="A",AA39&lt;&gt;"",AG39&lt;&gt;"A",AJ39&lt;&gt;"A",OR(AB39="NR",AB39="NT")),1,"")</f>
        <v/>
      </c>
      <c r="AV39" s="554" t="str">
        <f>IF(AU39="","",COUNTIF($AU$8:AU39,AU39))</f>
        <v/>
      </c>
      <c r="AW39" s="553" t="str">
        <f>IF(AND(V39&gt;0,X39="A",AJ39&lt;&gt;"A",OR(AB39="",AB39="NX")),1,"")</f>
        <v/>
      </c>
      <c r="AX39" s="554" t="str">
        <f>IF(AW39="","",COUNTIF($AW$8:AW39,AW39))</f>
        <v/>
      </c>
      <c r="AY39" s="27"/>
      <c r="AZ39" s="6"/>
      <c r="BA39" s="7"/>
      <c r="BB39" s="7"/>
    </row>
    <row r="40" spans="1:54" ht="14.45" customHeight="1">
      <c r="A40" s="472" t="s">
        <v>34</v>
      </c>
      <c r="B40" s="473" t="s">
        <v>1602</v>
      </c>
      <c r="C40" s="714"/>
      <c r="D40" s="22"/>
      <c r="E40" s="746" t="s">
        <v>2892</v>
      </c>
      <c r="F40" s="760"/>
      <c r="G40" s="475"/>
      <c r="H40" s="476"/>
      <c r="I40" s="474"/>
      <c r="J40" s="475"/>
      <c r="K40" s="478"/>
      <c r="L40" s="9"/>
      <c r="M40" s="546"/>
      <c r="N40" s="9"/>
      <c r="O40" s="6"/>
      <c r="P40" s="479"/>
      <c r="Q40" s="10"/>
      <c r="R40" s="11"/>
      <c r="S40" s="12"/>
      <c r="T40" s="14"/>
      <c r="U40" s="15"/>
      <c r="V40" s="8"/>
      <c r="W40" s="13"/>
      <c r="X40" s="23"/>
      <c r="Y40" s="486"/>
      <c r="Z40" s="483"/>
      <c r="AA40" s="24"/>
      <c r="AB40" s="484"/>
      <c r="AC40" s="16"/>
      <c r="AD40" s="17"/>
      <c r="AE40" s="18"/>
      <c r="AF40" s="9"/>
      <c r="AG40" s="19"/>
      <c r="AH40" s="20"/>
      <c r="AI40" s="9"/>
      <c r="AJ40" s="21"/>
      <c r="AK40" s="33"/>
      <c r="AL40" s="485" t="str">
        <f>IF(AA40="","",AA40)</f>
        <v/>
      </c>
      <c r="AM40" s="3" t="str">
        <f>IF(AB40="","",AB40)</f>
        <v/>
      </c>
      <c r="AN40" s="702"/>
      <c r="AO40" s="4"/>
      <c r="AP40" s="5"/>
      <c r="AQ40" s="5"/>
      <c r="AR40" s="4"/>
      <c r="AS40" s="5"/>
      <c r="AT40" s="552"/>
      <c r="AU40" s="553" t="str">
        <f>IF(AND(V40&gt;0,X40="A",AA40&lt;&gt;"",AG40&lt;&gt;"A",AJ40&lt;&gt;"A",OR(AB40="NR",AB40="NT")),1,"")</f>
        <v/>
      </c>
      <c r="AV40" s="554" t="str">
        <f>IF(AU40="","",COUNTIF($AU$8:AU40,AU40))</f>
        <v/>
      </c>
      <c r="AW40" s="553" t="str">
        <f>IF(AND(V40&gt;0,X40="A",AJ40&lt;&gt;"A",OR(AB40="",AB40="NX")),1,"")</f>
        <v/>
      </c>
      <c r="AX40" s="554" t="str">
        <f>IF(AW40="","",COUNTIF($AW$8:AW40,AW40))</f>
        <v/>
      </c>
      <c r="AY40" s="27"/>
      <c r="AZ40" s="6"/>
      <c r="BA40" s="7"/>
      <c r="BB40" s="7"/>
    </row>
    <row r="41" spans="1:54" ht="14.45" customHeight="1">
      <c r="A41" s="472" t="s">
        <v>35</v>
      </c>
      <c r="B41" s="473" t="s">
        <v>1602</v>
      </c>
      <c r="C41" s="714"/>
      <c r="D41" s="22"/>
      <c r="E41" s="746" t="s">
        <v>2893</v>
      </c>
      <c r="F41" s="760"/>
      <c r="G41" s="475"/>
      <c r="H41" s="476"/>
      <c r="I41" s="474"/>
      <c r="J41" s="475"/>
      <c r="K41" s="478"/>
      <c r="L41" s="9"/>
      <c r="M41" s="546"/>
      <c r="N41" s="9"/>
      <c r="O41" s="6"/>
      <c r="P41" s="479"/>
      <c r="Q41" s="10"/>
      <c r="R41" s="11"/>
      <c r="S41" s="12"/>
      <c r="T41" s="14"/>
      <c r="U41" s="15"/>
      <c r="V41" s="8"/>
      <c r="W41" s="13"/>
      <c r="X41" s="23"/>
      <c r="Y41" s="486"/>
      <c r="Z41" s="483"/>
      <c r="AA41" s="24"/>
      <c r="AB41" s="484"/>
      <c r="AC41" s="16"/>
      <c r="AD41" s="17"/>
      <c r="AE41" s="18"/>
      <c r="AF41" s="9"/>
      <c r="AG41" s="19"/>
      <c r="AH41" s="20"/>
      <c r="AI41" s="9"/>
      <c r="AJ41" s="21"/>
      <c r="AK41" s="33"/>
      <c r="AL41" s="485" t="str">
        <f>IF(AA41="","",AA41)</f>
        <v/>
      </c>
      <c r="AM41" s="3" t="str">
        <f>IF(AB41="","",AB41)</f>
        <v/>
      </c>
      <c r="AN41" s="702"/>
      <c r="AO41" s="4"/>
      <c r="AP41" s="5"/>
      <c r="AQ41" s="5"/>
      <c r="AR41" s="4"/>
      <c r="AS41" s="5"/>
      <c r="AT41" s="552"/>
      <c r="AU41" s="553" t="str">
        <f>IF(AND(V41&gt;0,X41="A",AA41&lt;&gt;"",AG41&lt;&gt;"A",AJ41&lt;&gt;"A",OR(AB41="NR",AB41="NT")),1,"")</f>
        <v/>
      </c>
      <c r="AV41" s="554" t="str">
        <f>IF(AU41="","",COUNTIF($AU$8:AU41,AU41))</f>
        <v/>
      </c>
      <c r="AW41" s="553" t="str">
        <f>IF(AND(V41&gt;0,X41="A",AJ41&lt;&gt;"A",OR(AB41="",AB41="NX")),1,"")</f>
        <v/>
      </c>
      <c r="AX41" s="554" t="str">
        <f>IF(AW41="","",COUNTIF($AW$8:AW41,AW41))</f>
        <v/>
      </c>
      <c r="AY41" s="27"/>
      <c r="AZ41" s="6"/>
      <c r="BA41" s="7"/>
      <c r="BB41" s="7"/>
    </row>
    <row r="42" spans="1:54" ht="14.45" customHeight="1">
      <c r="A42" s="472" t="s">
        <v>36</v>
      </c>
      <c r="B42" s="473" t="s">
        <v>1602</v>
      </c>
      <c r="C42" s="714"/>
      <c r="D42" s="22"/>
      <c r="E42" s="746" t="s">
        <v>2894</v>
      </c>
      <c r="F42" s="760"/>
      <c r="G42" s="475"/>
      <c r="H42" s="476"/>
      <c r="I42" s="474"/>
      <c r="J42" s="475"/>
      <c r="K42" s="478"/>
      <c r="L42" s="9"/>
      <c r="M42" s="546"/>
      <c r="N42" s="9"/>
      <c r="O42" s="6"/>
      <c r="P42" s="479"/>
      <c r="Q42" s="10"/>
      <c r="R42" s="11"/>
      <c r="S42" s="12"/>
      <c r="T42" s="14"/>
      <c r="U42" s="15"/>
      <c r="V42" s="8"/>
      <c r="W42" s="13"/>
      <c r="X42" s="23"/>
      <c r="Y42" s="486"/>
      <c r="Z42" s="483"/>
      <c r="AA42" s="24"/>
      <c r="AB42" s="484"/>
      <c r="AC42" s="16"/>
      <c r="AD42" s="17"/>
      <c r="AE42" s="18"/>
      <c r="AF42" s="9"/>
      <c r="AG42" s="19"/>
      <c r="AH42" s="20"/>
      <c r="AI42" s="9"/>
      <c r="AJ42" s="21"/>
      <c r="AK42" s="33"/>
      <c r="AL42" s="485" t="str">
        <f>IF(AA42="","",AA42)</f>
        <v/>
      </c>
      <c r="AM42" s="3" t="str">
        <f>IF(AB42="","",AB42)</f>
        <v/>
      </c>
      <c r="AN42" s="702"/>
      <c r="AO42" s="4"/>
      <c r="AP42" s="5"/>
      <c r="AQ42" s="5"/>
      <c r="AR42" s="4"/>
      <c r="AS42" s="5"/>
      <c r="AT42" s="552"/>
      <c r="AU42" s="553" t="str">
        <f>IF(AND(V42&gt;0,X42="A",AA42&lt;&gt;"",AG42&lt;&gt;"A",AJ42&lt;&gt;"A",OR(AB42="NR",AB42="NT")),1,"")</f>
        <v/>
      </c>
      <c r="AV42" s="554" t="str">
        <f>IF(AU42="","",COUNTIF($AU$8:AU42,AU42))</f>
        <v/>
      </c>
      <c r="AW42" s="553" t="str">
        <f>IF(AND(V42&gt;0,X42="A",AJ42&lt;&gt;"A",OR(AB42="",AB42="NX")),1,"")</f>
        <v/>
      </c>
      <c r="AX42" s="554" t="str">
        <f>IF(AW42="","",COUNTIF($AW$8:AW42,AW42))</f>
        <v/>
      </c>
      <c r="AY42" s="27"/>
      <c r="AZ42" s="6"/>
      <c r="BA42" s="7"/>
      <c r="BB42" s="7"/>
    </row>
    <row r="43" spans="1:54" ht="14.45" customHeight="1">
      <c r="A43" s="472" t="s">
        <v>37</v>
      </c>
      <c r="B43" s="473" t="s">
        <v>1602</v>
      </c>
      <c r="C43" s="714"/>
      <c r="D43" s="22"/>
      <c r="E43" s="746" t="s">
        <v>2895</v>
      </c>
      <c r="F43" s="760"/>
      <c r="G43" s="475"/>
      <c r="H43" s="476"/>
      <c r="I43" s="474"/>
      <c r="J43" s="475"/>
      <c r="K43" s="478"/>
      <c r="L43" s="9"/>
      <c r="M43" s="546"/>
      <c r="N43" s="9"/>
      <c r="O43" s="6"/>
      <c r="P43" s="479"/>
      <c r="Q43" s="10"/>
      <c r="R43" s="11"/>
      <c r="S43" s="12"/>
      <c r="T43" s="14"/>
      <c r="U43" s="15"/>
      <c r="V43" s="8"/>
      <c r="W43" s="13"/>
      <c r="X43" s="23"/>
      <c r="Y43" s="486"/>
      <c r="Z43" s="483"/>
      <c r="AA43" s="24"/>
      <c r="AB43" s="484"/>
      <c r="AC43" s="16"/>
      <c r="AD43" s="17"/>
      <c r="AE43" s="18"/>
      <c r="AF43" s="9"/>
      <c r="AG43" s="19"/>
      <c r="AH43" s="20"/>
      <c r="AI43" s="9"/>
      <c r="AJ43" s="21"/>
      <c r="AK43" s="33"/>
      <c r="AL43" s="485" t="str">
        <f>IF(AA43="","",AA43)</f>
        <v/>
      </c>
      <c r="AM43" s="3" t="str">
        <f>IF(AB43="","",AB43)</f>
        <v/>
      </c>
      <c r="AN43" s="702"/>
      <c r="AO43" s="4"/>
      <c r="AP43" s="5"/>
      <c r="AQ43" s="5"/>
      <c r="AR43" s="4"/>
      <c r="AS43" s="5"/>
      <c r="AT43" s="552"/>
      <c r="AU43" s="553" t="str">
        <f>IF(AND(V43&gt;0,X43="A",AA43&lt;&gt;"",AG43&lt;&gt;"A",AJ43&lt;&gt;"A",OR(AB43="NR",AB43="NT")),1,"")</f>
        <v/>
      </c>
      <c r="AV43" s="554" t="str">
        <f>IF(AU43="","",COUNTIF($AU$8:AU43,AU43))</f>
        <v/>
      </c>
      <c r="AW43" s="553" t="str">
        <f>IF(AND(V43&gt;0,X43="A",AJ43&lt;&gt;"A",OR(AB43="",AB43="NX")),1,"")</f>
        <v/>
      </c>
      <c r="AX43" s="554" t="str">
        <f>IF(AW43="","",COUNTIF($AW$8:AW43,AW43))</f>
        <v/>
      </c>
      <c r="AY43" s="27"/>
      <c r="AZ43" s="6"/>
      <c r="BA43" s="7"/>
      <c r="BB43" s="7"/>
    </row>
    <row r="44" spans="1:54" ht="14.45" customHeight="1">
      <c r="A44" s="472" t="s">
        <v>38</v>
      </c>
      <c r="B44" s="473" t="s">
        <v>1602</v>
      </c>
      <c r="C44" s="714"/>
      <c r="D44" s="22"/>
      <c r="E44" s="746" t="s">
        <v>2896</v>
      </c>
      <c r="F44" s="760"/>
      <c r="G44" s="475"/>
      <c r="H44" s="476"/>
      <c r="I44" s="474"/>
      <c r="J44" s="475"/>
      <c r="K44" s="478"/>
      <c r="L44" s="9"/>
      <c r="M44" s="546"/>
      <c r="N44" s="9"/>
      <c r="O44" s="6"/>
      <c r="P44" s="479"/>
      <c r="Q44" s="10"/>
      <c r="R44" s="11"/>
      <c r="S44" s="12"/>
      <c r="T44" s="14"/>
      <c r="U44" s="15"/>
      <c r="V44" s="8"/>
      <c r="W44" s="13"/>
      <c r="X44" s="23"/>
      <c r="Y44" s="486"/>
      <c r="Z44" s="483"/>
      <c r="AA44" s="24"/>
      <c r="AB44" s="484"/>
      <c r="AC44" s="16"/>
      <c r="AD44" s="17"/>
      <c r="AE44" s="18"/>
      <c r="AF44" s="9"/>
      <c r="AG44" s="19"/>
      <c r="AH44" s="20"/>
      <c r="AI44" s="9"/>
      <c r="AJ44" s="21"/>
      <c r="AK44" s="33"/>
      <c r="AL44" s="485" t="str">
        <f>IF(AA44="","",AA44)</f>
        <v/>
      </c>
      <c r="AM44" s="3" t="str">
        <f>IF(AB44="","",AB44)</f>
        <v/>
      </c>
      <c r="AN44" s="702"/>
      <c r="AO44" s="4"/>
      <c r="AP44" s="5"/>
      <c r="AQ44" s="5"/>
      <c r="AR44" s="4"/>
      <c r="AS44" s="5"/>
      <c r="AT44" s="552"/>
      <c r="AU44" s="553" t="str">
        <f>IF(AND(V44&gt;0,X44="A",AA44&lt;&gt;"",AG44&lt;&gt;"A",AJ44&lt;&gt;"A",OR(AB44="NR",AB44="NT")),1,"")</f>
        <v/>
      </c>
      <c r="AV44" s="554" t="str">
        <f>IF(AU44="","",COUNTIF($AU$8:AU44,AU44))</f>
        <v/>
      </c>
      <c r="AW44" s="553" t="str">
        <f>IF(AND(V44&gt;0,X44="A",AJ44&lt;&gt;"A",OR(AB44="",AB44="NX")),1,"")</f>
        <v/>
      </c>
      <c r="AX44" s="554" t="str">
        <f>IF(AW44="","",COUNTIF($AW$8:AW44,AW44))</f>
        <v/>
      </c>
      <c r="AY44" s="27"/>
      <c r="AZ44" s="6"/>
      <c r="BA44" s="7"/>
      <c r="BB44" s="7"/>
    </row>
    <row r="45" spans="1:54" ht="14.45" customHeight="1">
      <c r="A45" s="472" t="s">
        <v>39</v>
      </c>
      <c r="B45" s="473" t="s">
        <v>1602</v>
      </c>
      <c r="C45" s="714"/>
      <c r="D45" s="22"/>
      <c r="E45" s="746" t="s">
        <v>2897</v>
      </c>
      <c r="F45" s="760"/>
      <c r="G45" s="475"/>
      <c r="H45" s="476"/>
      <c r="I45" s="474"/>
      <c r="J45" s="475"/>
      <c r="K45" s="478"/>
      <c r="L45" s="9"/>
      <c r="M45" s="546"/>
      <c r="N45" s="9"/>
      <c r="O45" s="6"/>
      <c r="P45" s="479"/>
      <c r="Q45" s="10"/>
      <c r="R45" s="11"/>
      <c r="S45" s="12"/>
      <c r="T45" s="14"/>
      <c r="U45" s="15"/>
      <c r="V45" s="8"/>
      <c r="W45" s="13"/>
      <c r="X45" s="23"/>
      <c r="Y45" s="486"/>
      <c r="Z45" s="483"/>
      <c r="AA45" s="24"/>
      <c r="AB45" s="484"/>
      <c r="AC45" s="16"/>
      <c r="AD45" s="17"/>
      <c r="AE45" s="18"/>
      <c r="AF45" s="9"/>
      <c r="AG45" s="19"/>
      <c r="AH45" s="20"/>
      <c r="AI45" s="9"/>
      <c r="AJ45" s="21"/>
      <c r="AK45" s="33"/>
      <c r="AL45" s="485" t="str">
        <f>IF(AA45="","",AA45)</f>
        <v/>
      </c>
      <c r="AM45" s="3" t="str">
        <f>IF(AB45="","",AB45)</f>
        <v/>
      </c>
      <c r="AN45" s="702"/>
      <c r="AO45" s="4"/>
      <c r="AP45" s="5"/>
      <c r="AQ45" s="5"/>
      <c r="AR45" s="4"/>
      <c r="AS45" s="5"/>
      <c r="AT45" s="552"/>
      <c r="AU45" s="553" t="str">
        <f>IF(AND(V45&gt;0,X45="A",AA45&lt;&gt;"",AG45&lt;&gt;"A",AJ45&lt;&gt;"A",OR(AB45="NR",AB45="NT")),1,"")</f>
        <v/>
      </c>
      <c r="AV45" s="554" t="str">
        <f>IF(AU45="","",COUNTIF($AU$8:AU45,AU45))</f>
        <v/>
      </c>
      <c r="AW45" s="553" t="str">
        <f>IF(AND(V45&gt;0,X45="A",AJ45&lt;&gt;"A",OR(AB45="",AB45="NX")),1,"")</f>
        <v/>
      </c>
      <c r="AX45" s="554" t="str">
        <f>IF(AW45="","",COUNTIF($AW$8:AW45,AW45))</f>
        <v/>
      </c>
      <c r="AY45" s="27"/>
      <c r="AZ45" s="6"/>
      <c r="BA45" s="7"/>
      <c r="BB45" s="7"/>
    </row>
    <row r="46" spans="1:54" ht="14.45" customHeight="1">
      <c r="A46" s="472" t="s">
        <v>40</v>
      </c>
      <c r="B46" s="473" t="s">
        <v>1602</v>
      </c>
      <c r="C46" s="714"/>
      <c r="D46" s="22"/>
      <c r="E46" s="746" t="s">
        <v>2898</v>
      </c>
      <c r="F46" s="760"/>
      <c r="G46" s="475"/>
      <c r="H46" s="476"/>
      <c r="I46" s="474"/>
      <c r="J46" s="475"/>
      <c r="K46" s="478"/>
      <c r="L46" s="9"/>
      <c r="M46" s="546"/>
      <c r="N46" s="9"/>
      <c r="O46" s="6"/>
      <c r="P46" s="479"/>
      <c r="Q46" s="10"/>
      <c r="R46" s="11"/>
      <c r="S46" s="12"/>
      <c r="T46" s="14"/>
      <c r="U46" s="15"/>
      <c r="V46" s="8"/>
      <c r="W46" s="13"/>
      <c r="X46" s="23"/>
      <c r="Y46" s="486"/>
      <c r="Z46" s="483"/>
      <c r="AA46" s="24"/>
      <c r="AB46" s="484"/>
      <c r="AC46" s="16"/>
      <c r="AD46" s="17"/>
      <c r="AE46" s="18"/>
      <c r="AF46" s="9"/>
      <c r="AG46" s="19"/>
      <c r="AH46" s="20"/>
      <c r="AI46" s="9"/>
      <c r="AJ46" s="21"/>
      <c r="AK46" s="33"/>
      <c r="AL46" s="485" t="str">
        <f>IF(AA46="","",AA46)</f>
        <v/>
      </c>
      <c r="AM46" s="3" t="str">
        <f>IF(AB46="","",AB46)</f>
        <v/>
      </c>
      <c r="AN46" s="702"/>
      <c r="AO46" s="4"/>
      <c r="AP46" s="5"/>
      <c r="AQ46" s="5"/>
      <c r="AR46" s="4"/>
      <c r="AS46" s="5"/>
      <c r="AT46" s="552"/>
      <c r="AU46" s="553" t="str">
        <f>IF(AND(V46&gt;0,X46="A",AA46&lt;&gt;"",AG46&lt;&gt;"A",AJ46&lt;&gt;"A",OR(AB46="NR",AB46="NT")),1,"")</f>
        <v/>
      </c>
      <c r="AV46" s="554" t="str">
        <f>IF(AU46="","",COUNTIF($AU$8:AU46,AU46))</f>
        <v/>
      </c>
      <c r="AW46" s="553" t="str">
        <f>IF(AND(V46&gt;0,X46="A",AJ46&lt;&gt;"A",OR(AB46="",AB46="NX")),1,"")</f>
        <v/>
      </c>
      <c r="AX46" s="554" t="str">
        <f>IF(AW46="","",COUNTIF($AW$8:AW46,AW46))</f>
        <v/>
      </c>
      <c r="AY46" s="27"/>
      <c r="AZ46" s="6"/>
      <c r="BA46" s="7"/>
      <c r="BB46" s="7"/>
    </row>
    <row r="47" spans="1:54" ht="14.45" customHeight="1">
      <c r="A47" s="472" t="s">
        <v>41</v>
      </c>
      <c r="B47" s="473" t="s">
        <v>1602</v>
      </c>
      <c r="C47" s="714"/>
      <c r="D47" s="22"/>
      <c r="E47" s="746" t="s">
        <v>2899</v>
      </c>
      <c r="F47" s="760"/>
      <c r="G47" s="475"/>
      <c r="H47" s="476"/>
      <c r="I47" s="474"/>
      <c r="J47" s="475"/>
      <c r="K47" s="478"/>
      <c r="L47" s="9"/>
      <c r="M47" s="546"/>
      <c r="N47" s="9"/>
      <c r="O47" s="6"/>
      <c r="P47" s="479"/>
      <c r="Q47" s="10"/>
      <c r="R47" s="11"/>
      <c r="S47" s="12"/>
      <c r="T47" s="14"/>
      <c r="U47" s="15"/>
      <c r="V47" s="8"/>
      <c r="W47" s="13"/>
      <c r="X47" s="23"/>
      <c r="Y47" s="486"/>
      <c r="Z47" s="483"/>
      <c r="AA47" s="24"/>
      <c r="AB47" s="484"/>
      <c r="AC47" s="16"/>
      <c r="AD47" s="17"/>
      <c r="AE47" s="18"/>
      <c r="AF47" s="9"/>
      <c r="AG47" s="19"/>
      <c r="AH47" s="20"/>
      <c r="AI47" s="9"/>
      <c r="AJ47" s="21"/>
      <c r="AK47" s="33"/>
      <c r="AL47" s="485" t="str">
        <f>IF(AA47="","",AA47)</f>
        <v/>
      </c>
      <c r="AM47" s="3" t="str">
        <f>IF(AB47="","",AB47)</f>
        <v/>
      </c>
      <c r="AN47" s="702"/>
      <c r="AO47" s="4"/>
      <c r="AP47" s="5"/>
      <c r="AQ47" s="5"/>
      <c r="AR47" s="4"/>
      <c r="AS47" s="5"/>
      <c r="AT47" s="552"/>
      <c r="AU47" s="553" t="str">
        <f>IF(AND(V47&gt;0,X47="A",AA47&lt;&gt;"",AG47&lt;&gt;"A",AJ47&lt;&gt;"A",OR(AB47="NR",AB47="NT")),1,"")</f>
        <v/>
      </c>
      <c r="AV47" s="554" t="str">
        <f>IF(AU47="","",COUNTIF($AU$8:AU47,AU47))</f>
        <v/>
      </c>
      <c r="AW47" s="553" t="str">
        <f>IF(AND(V47&gt;0,X47="A",AJ47&lt;&gt;"A",OR(AB47="",AB47="NX")),1,"")</f>
        <v/>
      </c>
      <c r="AX47" s="554" t="str">
        <f>IF(AW47="","",COUNTIF($AW$8:AW47,AW47))</f>
        <v/>
      </c>
      <c r="AY47" s="27"/>
      <c r="AZ47" s="6"/>
      <c r="BA47" s="7"/>
      <c r="BB47" s="7"/>
    </row>
    <row r="48" spans="1:54" ht="14.45" customHeight="1">
      <c r="A48" s="472" t="s">
        <v>42</v>
      </c>
      <c r="B48" s="473" t="s">
        <v>1602</v>
      </c>
      <c r="C48" s="714"/>
      <c r="D48" s="22"/>
      <c r="E48" s="746" t="s">
        <v>2900</v>
      </c>
      <c r="F48" s="760"/>
      <c r="G48" s="475"/>
      <c r="H48" s="476"/>
      <c r="I48" s="474"/>
      <c r="J48" s="475"/>
      <c r="K48" s="478"/>
      <c r="L48" s="9"/>
      <c r="M48" s="546"/>
      <c r="N48" s="9"/>
      <c r="O48" s="6"/>
      <c r="P48" s="479"/>
      <c r="Q48" s="10"/>
      <c r="R48" s="11"/>
      <c r="S48" s="12"/>
      <c r="T48" s="14"/>
      <c r="U48" s="15"/>
      <c r="V48" s="8"/>
      <c r="W48" s="13"/>
      <c r="X48" s="23"/>
      <c r="Y48" s="486"/>
      <c r="Z48" s="483"/>
      <c r="AA48" s="24"/>
      <c r="AB48" s="484"/>
      <c r="AC48" s="16"/>
      <c r="AD48" s="17"/>
      <c r="AE48" s="18"/>
      <c r="AF48" s="9"/>
      <c r="AG48" s="19"/>
      <c r="AH48" s="20"/>
      <c r="AI48" s="9"/>
      <c r="AJ48" s="21"/>
      <c r="AK48" s="33"/>
      <c r="AL48" s="485" t="str">
        <f>IF(AA48="","",AA48)</f>
        <v/>
      </c>
      <c r="AM48" s="3" t="str">
        <f>IF(AB48="","",AB48)</f>
        <v/>
      </c>
      <c r="AN48" s="702"/>
      <c r="AO48" s="4"/>
      <c r="AP48" s="5"/>
      <c r="AQ48" s="5"/>
      <c r="AR48" s="4"/>
      <c r="AS48" s="5"/>
      <c r="AT48" s="552"/>
      <c r="AU48" s="553" t="str">
        <f>IF(AND(V48&gt;0,X48="A",AA48&lt;&gt;"",AG48&lt;&gt;"A",AJ48&lt;&gt;"A",OR(AB48="NR",AB48="NT")),1,"")</f>
        <v/>
      </c>
      <c r="AV48" s="554" t="str">
        <f>IF(AU48="","",COUNTIF($AU$8:AU48,AU48))</f>
        <v/>
      </c>
      <c r="AW48" s="553" t="str">
        <f>IF(AND(V48&gt;0,X48="A",AJ48&lt;&gt;"A",OR(AB48="",AB48="NX")),1,"")</f>
        <v/>
      </c>
      <c r="AX48" s="554" t="str">
        <f>IF(AW48="","",COUNTIF($AW$8:AW48,AW48))</f>
        <v/>
      </c>
      <c r="AY48" s="27"/>
      <c r="AZ48" s="6"/>
      <c r="BA48" s="7"/>
      <c r="BB48" s="7"/>
    </row>
    <row r="49" spans="1:54" ht="14.45" customHeight="1">
      <c r="A49" s="472" t="s">
        <v>43</v>
      </c>
      <c r="B49" s="473" t="s">
        <v>1602</v>
      </c>
      <c r="C49" s="714"/>
      <c r="D49" s="22"/>
      <c r="E49" s="746" t="s">
        <v>2901</v>
      </c>
      <c r="F49" s="760"/>
      <c r="G49" s="475"/>
      <c r="H49" s="476"/>
      <c r="I49" s="474"/>
      <c r="J49" s="475"/>
      <c r="K49" s="478"/>
      <c r="L49" s="9"/>
      <c r="M49" s="546"/>
      <c r="N49" s="9"/>
      <c r="O49" s="6"/>
      <c r="P49" s="479"/>
      <c r="Q49" s="10"/>
      <c r="R49" s="11"/>
      <c r="S49" s="12"/>
      <c r="T49" s="14"/>
      <c r="U49" s="15"/>
      <c r="V49" s="8"/>
      <c r="W49" s="13"/>
      <c r="X49" s="23"/>
      <c r="Y49" s="486"/>
      <c r="Z49" s="483"/>
      <c r="AA49" s="24"/>
      <c r="AB49" s="484"/>
      <c r="AC49" s="16"/>
      <c r="AD49" s="17"/>
      <c r="AE49" s="18"/>
      <c r="AF49" s="9"/>
      <c r="AG49" s="19"/>
      <c r="AH49" s="20"/>
      <c r="AI49" s="9"/>
      <c r="AJ49" s="21"/>
      <c r="AK49" s="33"/>
      <c r="AL49" s="485" t="str">
        <f>IF(AA49="","",AA49)</f>
        <v/>
      </c>
      <c r="AM49" s="3" t="str">
        <f>IF(AB49="","",AB49)</f>
        <v/>
      </c>
      <c r="AN49" s="702"/>
      <c r="AO49" s="4"/>
      <c r="AP49" s="5"/>
      <c r="AQ49" s="5"/>
      <c r="AR49" s="4"/>
      <c r="AS49" s="5"/>
      <c r="AT49" s="552"/>
      <c r="AU49" s="553" t="str">
        <f>IF(AND(V49&gt;0,X49="A",AA49&lt;&gt;"",AG49&lt;&gt;"A",AJ49&lt;&gt;"A",OR(AB49="NR",AB49="NT")),1,"")</f>
        <v/>
      </c>
      <c r="AV49" s="554" t="str">
        <f>IF(AU49="","",COUNTIF($AU$8:AU49,AU49))</f>
        <v/>
      </c>
      <c r="AW49" s="553" t="str">
        <f>IF(AND(V49&gt;0,X49="A",AJ49&lt;&gt;"A",OR(AB49="",AB49="NX")),1,"")</f>
        <v/>
      </c>
      <c r="AX49" s="554" t="str">
        <f>IF(AW49="","",COUNTIF($AW$8:AW49,AW49))</f>
        <v/>
      </c>
      <c r="AY49" s="27"/>
      <c r="AZ49" s="6"/>
      <c r="BA49" s="7"/>
      <c r="BB49" s="7"/>
    </row>
    <row r="50" spans="1:54" ht="14.45" customHeight="1">
      <c r="A50" s="472" t="s">
        <v>44</v>
      </c>
      <c r="B50" s="473" t="s">
        <v>1602</v>
      </c>
      <c r="C50" s="714"/>
      <c r="D50" s="22"/>
      <c r="E50" s="746" t="s">
        <v>2902</v>
      </c>
      <c r="F50" s="760"/>
      <c r="G50" s="475"/>
      <c r="H50" s="476"/>
      <c r="I50" s="474"/>
      <c r="J50" s="475"/>
      <c r="K50" s="478"/>
      <c r="L50" s="9"/>
      <c r="M50" s="546"/>
      <c r="N50" s="9"/>
      <c r="O50" s="6"/>
      <c r="P50" s="479"/>
      <c r="Q50" s="10"/>
      <c r="R50" s="11"/>
      <c r="S50" s="12"/>
      <c r="T50" s="14"/>
      <c r="U50" s="15"/>
      <c r="V50" s="8"/>
      <c r="W50" s="13"/>
      <c r="X50" s="23"/>
      <c r="Y50" s="486"/>
      <c r="Z50" s="483"/>
      <c r="AA50" s="24"/>
      <c r="AB50" s="484"/>
      <c r="AC50" s="16"/>
      <c r="AD50" s="17"/>
      <c r="AE50" s="18"/>
      <c r="AF50" s="9"/>
      <c r="AG50" s="19"/>
      <c r="AH50" s="20"/>
      <c r="AI50" s="9"/>
      <c r="AJ50" s="21"/>
      <c r="AK50" s="33"/>
      <c r="AL50" s="485" t="str">
        <f>IF(AA50="","",AA50)</f>
        <v/>
      </c>
      <c r="AM50" s="3" t="str">
        <f>IF(AB50="","",AB50)</f>
        <v/>
      </c>
      <c r="AN50" s="702"/>
      <c r="AO50" s="4"/>
      <c r="AP50" s="5"/>
      <c r="AQ50" s="5"/>
      <c r="AR50" s="4"/>
      <c r="AS50" s="5"/>
      <c r="AT50" s="552"/>
      <c r="AU50" s="553" t="str">
        <f>IF(AND(V50&gt;0,X50="A",AA50&lt;&gt;"",AG50&lt;&gt;"A",AJ50&lt;&gt;"A",OR(AB50="NR",AB50="NT")),1,"")</f>
        <v/>
      </c>
      <c r="AV50" s="554" t="str">
        <f>IF(AU50="","",COUNTIF($AU$8:AU50,AU50))</f>
        <v/>
      </c>
      <c r="AW50" s="553" t="str">
        <f>IF(AND(V50&gt;0,X50="A",AJ50&lt;&gt;"A",OR(AB50="",AB50="NX")),1,"")</f>
        <v/>
      </c>
      <c r="AX50" s="554" t="str">
        <f>IF(AW50="","",COUNTIF($AW$8:AW50,AW50))</f>
        <v/>
      </c>
      <c r="AY50" s="27"/>
      <c r="AZ50" s="6"/>
      <c r="BA50" s="7"/>
      <c r="BB50" s="7"/>
    </row>
    <row r="51" spans="1:54" ht="14.45" customHeight="1">
      <c r="A51" s="472" t="s">
        <v>45</v>
      </c>
      <c r="B51" s="473" t="s">
        <v>1602</v>
      </c>
      <c r="C51" s="714"/>
      <c r="D51" s="22"/>
      <c r="E51" s="746" t="s">
        <v>2903</v>
      </c>
      <c r="F51" s="760"/>
      <c r="G51" s="475"/>
      <c r="H51" s="476"/>
      <c r="I51" s="474"/>
      <c r="J51" s="475"/>
      <c r="K51" s="478"/>
      <c r="L51" s="9"/>
      <c r="M51" s="546"/>
      <c r="N51" s="9"/>
      <c r="O51" s="6"/>
      <c r="P51" s="479"/>
      <c r="Q51" s="10"/>
      <c r="R51" s="11"/>
      <c r="S51" s="12"/>
      <c r="T51" s="14"/>
      <c r="U51" s="15"/>
      <c r="V51" s="8"/>
      <c r="W51" s="13"/>
      <c r="X51" s="23"/>
      <c r="Y51" s="486"/>
      <c r="Z51" s="483"/>
      <c r="AA51" s="24"/>
      <c r="AB51" s="484"/>
      <c r="AC51" s="16"/>
      <c r="AD51" s="17"/>
      <c r="AE51" s="18"/>
      <c r="AF51" s="9"/>
      <c r="AG51" s="19"/>
      <c r="AH51" s="20"/>
      <c r="AI51" s="9"/>
      <c r="AJ51" s="21"/>
      <c r="AK51" s="33"/>
      <c r="AL51" s="485" t="str">
        <f>IF(AA51="","",AA51)</f>
        <v/>
      </c>
      <c r="AM51" s="3" t="str">
        <f>IF(AB51="","",AB51)</f>
        <v/>
      </c>
      <c r="AN51" s="702"/>
      <c r="AO51" s="4"/>
      <c r="AP51" s="5"/>
      <c r="AQ51" s="5"/>
      <c r="AR51" s="4"/>
      <c r="AS51" s="5"/>
      <c r="AT51" s="552"/>
      <c r="AU51" s="553" t="str">
        <f>IF(AND(V51&gt;0,X51="A",AA51&lt;&gt;"",AG51&lt;&gt;"A",AJ51&lt;&gt;"A",OR(AB51="NR",AB51="NT")),1,"")</f>
        <v/>
      </c>
      <c r="AV51" s="554" t="str">
        <f>IF(AU51="","",COUNTIF($AU$8:AU51,AU51))</f>
        <v/>
      </c>
      <c r="AW51" s="553" t="str">
        <f>IF(AND(V51&gt;0,X51="A",AJ51&lt;&gt;"A",OR(AB51="",AB51="NX")),1,"")</f>
        <v/>
      </c>
      <c r="AX51" s="554" t="str">
        <f>IF(AW51="","",COUNTIF($AW$8:AW51,AW51))</f>
        <v/>
      </c>
      <c r="AY51" s="27"/>
      <c r="AZ51" s="6"/>
      <c r="BA51" s="7"/>
      <c r="BB51" s="7"/>
    </row>
    <row r="52" spans="1:54" ht="14.45" customHeight="1">
      <c r="A52" s="472" t="s">
        <v>46</v>
      </c>
      <c r="B52" s="473" t="s">
        <v>1602</v>
      </c>
      <c r="C52" s="714"/>
      <c r="D52" s="22"/>
      <c r="E52" s="746" t="s">
        <v>2904</v>
      </c>
      <c r="F52" s="760"/>
      <c r="G52" s="475"/>
      <c r="H52" s="476"/>
      <c r="I52" s="474"/>
      <c r="J52" s="475"/>
      <c r="K52" s="478"/>
      <c r="L52" s="9"/>
      <c r="M52" s="546"/>
      <c r="N52" s="9"/>
      <c r="O52" s="6"/>
      <c r="P52" s="479"/>
      <c r="Q52" s="10"/>
      <c r="R52" s="11"/>
      <c r="S52" s="12"/>
      <c r="T52" s="14"/>
      <c r="U52" s="15"/>
      <c r="V52" s="8"/>
      <c r="W52" s="13"/>
      <c r="X52" s="23"/>
      <c r="Y52" s="486"/>
      <c r="Z52" s="483"/>
      <c r="AA52" s="24"/>
      <c r="AB52" s="484"/>
      <c r="AC52" s="16"/>
      <c r="AD52" s="17"/>
      <c r="AE52" s="18"/>
      <c r="AF52" s="9"/>
      <c r="AG52" s="19"/>
      <c r="AH52" s="20"/>
      <c r="AI52" s="9"/>
      <c r="AJ52" s="21"/>
      <c r="AK52" s="33"/>
      <c r="AL52" s="485" t="str">
        <f>IF(AA52="","",AA52)</f>
        <v/>
      </c>
      <c r="AM52" s="3" t="str">
        <f>IF(AB52="","",AB52)</f>
        <v/>
      </c>
      <c r="AN52" s="702"/>
      <c r="AO52" s="4"/>
      <c r="AP52" s="5"/>
      <c r="AQ52" s="5"/>
      <c r="AR52" s="4"/>
      <c r="AS52" s="5"/>
      <c r="AT52" s="552"/>
      <c r="AU52" s="553" t="str">
        <f>IF(AND(V52&gt;0,X52="A",AA52&lt;&gt;"",AG52&lt;&gt;"A",AJ52&lt;&gt;"A",OR(AB52="NR",AB52="NT")),1,"")</f>
        <v/>
      </c>
      <c r="AV52" s="554" t="str">
        <f>IF(AU52="","",COUNTIF($AU$8:AU52,AU52))</f>
        <v/>
      </c>
      <c r="AW52" s="553" t="str">
        <f>IF(AND(V52&gt;0,X52="A",AJ52&lt;&gt;"A",OR(AB52="",AB52="NX")),1,"")</f>
        <v/>
      </c>
      <c r="AX52" s="554" t="str">
        <f>IF(AW52="","",COUNTIF($AW$8:AW52,AW52))</f>
        <v/>
      </c>
      <c r="AY52" s="27"/>
      <c r="AZ52" s="6"/>
      <c r="BA52" s="7"/>
      <c r="BB52" s="7"/>
    </row>
    <row r="53" spans="1:54" ht="14.45" customHeight="1">
      <c r="A53" s="472" t="s">
        <v>47</v>
      </c>
      <c r="B53" s="473" t="s">
        <v>1602</v>
      </c>
      <c r="C53" s="714"/>
      <c r="D53" s="22"/>
      <c r="E53" s="746" t="s">
        <v>2905</v>
      </c>
      <c r="F53" s="760"/>
      <c r="G53" s="475"/>
      <c r="H53" s="476"/>
      <c r="I53" s="474"/>
      <c r="J53" s="475"/>
      <c r="K53" s="478"/>
      <c r="L53" s="9"/>
      <c r="M53" s="546"/>
      <c r="N53" s="9"/>
      <c r="O53" s="6"/>
      <c r="P53" s="479"/>
      <c r="Q53" s="10"/>
      <c r="R53" s="11"/>
      <c r="S53" s="12"/>
      <c r="T53" s="14"/>
      <c r="U53" s="15"/>
      <c r="V53" s="8"/>
      <c r="W53" s="13"/>
      <c r="X53" s="23"/>
      <c r="Y53" s="486"/>
      <c r="Z53" s="483"/>
      <c r="AA53" s="24"/>
      <c r="AB53" s="484"/>
      <c r="AC53" s="16"/>
      <c r="AD53" s="17"/>
      <c r="AE53" s="18"/>
      <c r="AF53" s="9"/>
      <c r="AG53" s="19"/>
      <c r="AH53" s="20"/>
      <c r="AI53" s="9"/>
      <c r="AJ53" s="21"/>
      <c r="AK53" s="33"/>
      <c r="AL53" s="485" t="str">
        <f>IF(AA53="","",AA53)</f>
        <v/>
      </c>
      <c r="AM53" s="3" t="str">
        <f>IF(AB53="","",AB53)</f>
        <v/>
      </c>
      <c r="AN53" s="702"/>
      <c r="AO53" s="4"/>
      <c r="AP53" s="5"/>
      <c r="AQ53" s="5"/>
      <c r="AR53" s="4"/>
      <c r="AS53" s="5"/>
      <c r="AT53" s="552"/>
      <c r="AU53" s="553" t="str">
        <f>IF(AND(V53&gt;0,X53="A",AA53&lt;&gt;"",AG53&lt;&gt;"A",AJ53&lt;&gt;"A",OR(AB53="NR",AB53="NT")),1,"")</f>
        <v/>
      </c>
      <c r="AV53" s="554" t="str">
        <f>IF(AU53="","",COUNTIF($AU$8:AU53,AU53))</f>
        <v/>
      </c>
      <c r="AW53" s="553" t="str">
        <f>IF(AND(V53&gt;0,X53="A",AJ53&lt;&gt;"A",OR(AB53="",AB53="NX")),1,"")</f>
        <v/>
      </c>
      <c r="AX53" s="554" t="str">
        <f>IF(AW53="","",COUNTIF($AW$8:AW53,AW53))</f>
        <v/>
      </c>
      <c r="AY53" s="27"/>
      <c r="AZ53" s="6"/>
      <c r="BA53" s="7"/>
      <c r="BB53" s="7"/>
    </row>
    <row r="54" spans="1:54" ht="14.45" customHeight="1">
      <c r="A54" s="472" t="s">
        <v>48</v>
      </c>
      <c r="B54" s="473" t="s">
        <v>1602</v>
      </c>
      <c r="C54" s="714"/>
      <c r="D54" s="22"/>
      <c r="E54" s="746" t="s">
        <v>2906</v>
      </c>
      <c r="F54" s="760"/>
      <c r="G54" s="475"/>
      <c r="H54" s="476"/>
      <c r="I54" s="474"/>
      <c r="J54" s="475"/>
      <c r="K54" s="478"/>
      <c r="L54" s="9"/>
      <c r="M54" s="546"/>
      <c r="N54" s="9"/>
      <c r="O54" s="6"/>
      <c r="P54" s="479"/>
      <c r="Q54" s="10"/>
      <c r="R54" s="11"/>
      <c r="S54" s="12"/>
      <c r="T54" s="14"/>
      <c r="U54" s="15"/>
      <c r="V54" s="8"/>
      <c r="W54" s="13"/>
      <c r="X54" s="23"/>
      <c r="Y54" s="486"/>
      <c r="Z54" s="483"/>
      <c r="AA54" s="24"/>
      <c r="AB54" s="484"/>
      <c r="AC54" s="16"/>
      <c r="AD54" s="17"/>
      <c r="AE54" s="18"/>
      <c r="AF54" s="9"/>
      <c r="AG54" s="19"/>
      <c r="AH54" s="20"/>
      <c r="AI54" s="9"/>
      <c r="AJ54" s="21"/>
      <c r="AK54" s="33"/>
      <c r="AL54" s="485" t="str">
        <f>IF(AA54="","",AA54)</f>
        <v/>
      </c>
      <c r="AM54" s="3" t="str">
        <f>IF(AB54="","",AB54)</f>
        <v/>
      </c>
      <c r="AN54" s="702"/>
      <c r="AO54" s="4"/>
      <c r="AP54" s="5"/>
      <c r="AQ54" s="5"/>
      <c r="AR54" s="4"/>
      <c r="AS54" s="5"/>
      <c r="AT54" s="552"/>
      <c r="AU54" s="553" t="str">
        <f>IF(AND(V54&gt;0,X54="A",AA54&lt;&gt;"",AG54&lt;&gt;"A",AJ54&lt;&gt;"A",OR(AB54="NR",AB54="NT")),1,"")</f>
        <v/>
      </c>
      <c r="AV54" s="554" t="str">
        <f>IF(AU54="","",COUNTIF($AU$8:AU54,AU54))</f>
        <v/>
      </c>
      <c r="AW54" s="553" t="str">
        <f>IF(AND(V54&gt;0,X54="A",AJ54&lt;&gt;"A",OR(AB54="",AB54="NX")),1,"")</f>
        <v/>
      </c>
      <c r="AX54" s="554" t="str">
        <f>IF(AW54="","",COUNTIF($AW$8:AW54,AW54))</f>
        <v/>
      </c>
      <c r="AY54" s="27"/>
      <c r="AZ54" s="6"/>
      <c r="BA54" s="7"/>
      <c r="BB54" s="7"/>
    </row>
    <row r="55" spans="1:54" ht="14.45" customHeight="1">
      <c r="A55" s="472" t="s">
        <v>49</v>
      </c>
      <c r="B55" s="473" t="s">
        <v>1602</v>
      </c>
      <c r="C55" s="714"/>
      <c r="D55" s="22"/>
      <c r="E55" s="746" t="s">
        <v>2907</v>
      </c>
      <c r="F55" s="760"/>
      <c r="G55" s="475"/>
      <c r="H55" s="476"/>
      <c r="I55" s="474"/>
      <c r="J55" s="475"/>
      <c r="K55" s="478"/>
      <c r="L55" s="9"/>
      <c r="M55" s="546"/>
      <c r="N55" s="9"/>
      <c r="O55" s="6"/>
      <c r="P55" s="479"/>
      <c r="Q55" s="10"/>
      <c r="R55" s="11"/>
      <c r="S55" s="12"/>
      <c r="T55" s="14"/>
      <c r="U55" s="15"/>
      <c r="V55" s="8"/>
      <c r="W55" s="13"/>
      <c r="X55" s="23"/>
      <c r="Y55" s="486"/>
      <c r="Z55" s="483"/>
      <c r="AA55" s="24"/>
      <c r="AB55" s="484"/>
      <c r="AC55" s="16"/>
      <c r="AD55" s="17"/>
      <c r="AE55" s="18"/>
      <c r="AF55" s="9"/>
      <c r="AG55" s="19"/>
      <c r="AH55" s="20"/>
      <c r="AI55" s="9"/>
      <c r="AJ55" s="21"/>
      <c r="AK55" s="33"/>
      <c r="AL55" s="485" t="str">
        <f>IF(AA55="","",AA55)</f>
        <v/>
      </c>
      <c r="AM55" s="3" t="str">
        <f>IF(AB55="","",AB55)</f>
        <v/>
      </c>
      <c r="AN55" s="702"/>
      <c r="AO55" s="4"/>
      <c r="AP55" s="5"/>
      <c r="AQ55" s="5"/>
      <c r="AR55" s="4"/>
      <c r="AS55" s="5"/>
      <c r="AT55" s="552"/>
      <c r="AU55" s="553" t="str">
        <f>IF(AND(V55&gt;0,X55="A",AA55&lt;&gt;"",AG55&lt;&gt;"A",AJ55&lt;&gt;"A",OR(AB55="NR",AB55="NT")),1,"")</f>
        <v/>
      </c>
      <c r="AV55" s="554" t="str">
        <f>IF(AU55="","",COUNTIF($AU$8:AU55,AU55))</f>
        <v/>
      </c>
      <c r="AW55" s="553" t="str">
        <f>IF(AND(V55&gt;0,X55="A",AJ55&lt;&gt;"A",OR(AB55="",AB55="NX")),1,"")</f>
        <v/>
      </c>
      <c r="AX55" s="554" t="str">
        <f>IF(AW55="","",COUNTIF($AW$8:AW55,AW55))</f>
        <v/>
      </c>
      <c r="AY55" s="27"/>
      <c r="AZ55" s="6"/>
      <c r="BA55" s="7"/>
      <c r="BB55" s="7"/>
    </row>
    <row r="56" spans="1:54" ht="14.45" customHeight="1">
      <c r="A56" s="472" t="s">
        <v>50</v>
      </c>
      <c r="B56" s="473" t="s">
        <v>1602</v>
      </c>
      <c r="C56" s="714"/>
      <c r="D56" s="22"/>
      <c r="E56" s="746" t="s">
        <v>2908</v>
      </c>
      <c r="F56" s="760"/>
      <c r="G56" s="475"/>
      <c r="H56" s="476"/>
      <c r="I56" s="474"/>
      <c r="J56" s="475"/>
      <c r="K56" s="478"/>
      <c r="L56" s="9"/>
      <c r="M56" s="546"/>
      <c r="N56" s="9"/>
      <c r="O56" s="6"/>
      <c r="P56" s="479"/>
      <c r="Q56" s="10"/>
      <c r="R56" s="11"/>
      <c r="S56" s="12"/>
      <c r="T56" s="14"/>
      <c r="U56" s="15"/>
      <c r="V56" s="8"/>
      <c r="W56" s="13"/>
      <c r="X56" s="23"/>
      <c r="Y56" s="486"/>
      <c r="Z56" s="483"/>
      <c r="AA56" s="24"/>
      <c r="AB56" s="484"/>
      <c r="AC56" s="16"/>
      <c r="AD56" s="17"/>
      <c r="AE56" s="18"/>
      <c r="AF56" s="9"/>
      <c r="AG56" s="19"/>
      <c r="AH56" s="20"/>
      <c r="AI56" s="9"/>
      <c r="AJ56" s="21"/>
      <c r="AK56" s="33"/>
      <c r="AL56" s="485" t="str">
        <f>IF(AA56="","",AA56)</f>
        <v/>
      </c>
      <c r="AM56" s="3" t="str">
        <f>IF(AB56="","",AB56)</f>
        <v/>
      </c>
      <c r="AN56" s="702"/>
      <c r="AO56" s="4"/>
      <c r="AP56" s="5"/>
      <c r="AQ56" s="5"/>
      <c r="AR56" s="4"/>
      <c r="AS56" s="5"/>
      <c r="AT56" s="552"/>
      <c r="AU56" s="553" t="str">
        <f>IF(AND(V56&gt;0,X56="A",AA56&lt;&gt;"",AG56&lt;&gt;"A",AJ56&lt;&gt;"A",OR(AB56="NR",AB56="NT")),1,"")</f>
        <v/>
      </c>
      <c r="AV56" s="554" t="str">
        <f>IF(AU56="","",COUNTIF($AU$8:AU56,AU56))</f>
        <v/>
      </c>
      <c r="AW56" s="553" t="str">
        <f>IF(AND(V56&gt;0,X56="A",AJ56&lt;&gt;"A",OR(AB56="",AB56="NX")),1,"")</f>
        <v/>
      </c>
      <c r="AX56" s="554" t="str">
        <f>IF(AW56="","",COUNTIF($AW$8:AW56,AW56))</f>
        <v/>
      </c>
      <c r="AY56" s="27"/>
      <c r="AZ56" s="6"/>
      <c r="BA56" s="7"/>
      <c r="BB56" s="7"/>
    </row>
    <row r="57" spans="1:54" ht="14.45" customHeight="1">
      <c r="A57" s="472" t="s">
        <v>51</v>
      </c>
      <c r="B57" s="473" t="s">
        <v>1602</v>
      </c>
      <c r="C57" s="714"/>
      <c r="D57" s="22"/>
      <c r="E57" s="746" t="s">
        <v>2909</v>
      </c>
      <c r="F57" s="760"/>
      <c r="G57" s="475"/>
      <c r="H57" s="476"/>
      <c r="I57" s="474"/>
      <c r="J57" s="475"/>
      <c r="K57" s="478"/>
      <c r="L57" s="9"/>
      <c r="M57" s="546"/>
      <c r="N57" s="9"/>
      <c r="O57" s="6"/>
      <c r="P57" s="479"/>
      <c r="Q57" s="10"/>
      <c r="R57" s="11"/>
      <c r="S57" s="12"/>
      <c r="T57" s="14"/>
      <c r="U57" s="15"/>
      <c r="V57" s="8"/>
      <c r="W57" s="13"/>
      <c r="X57" s="23"/>
      <c r="Y57" s="486"/>
      <c r="Z57" s="483"/>
      <c r="AA57" s="24"/>
      <c r="AB57" s="484"/>
      <c r="AC57" s="16"/>
      <c r="AD57" s="17"/>
      <c r="AE57" s="18"/>
      <c r="AF57" s="9"/>
      <c r="AG57" s="19"/>
      <c r="AH57" s="20"/>
      <c r="AI57" s="9"/>
      <c r="AJ57" s="21"/>
      <c r="AK57" s="33"/>
      <c r="AL57" s="485" t="str">
        <f>IF(AA57="","",AA57)</f>
        <v/>
      </c>
      <c r="AM57" s="3" t="str">
        <f>IF(AB57="","",AB57)</f>
        <v/>
      </c>
      <c r="AN57" s="702"/>
      <c r="AO57" s="4"/>
      <c r="AP57" s="5"/>
      <c r="AQ57" s="5"/>
      <c r="AR57" s="4"/>
      <c r="AS57" s="5"/>
      <c r="AT57" s="552"/>
      <c r="AU57" s="553" t="str">
        <f>IF(AND(V57&gt;0,X57="A",AA57&lt;&gt;"",AG57&lt;&gt;"A",AJ57&lt;&gt;"A",OR(AB57="NR",AB57="NT")),1,"")</f>
        <v/>
      </c>
      <c r="AV57" s="554" t="str">
        <f>IF(AU57="","",COUNTIF($AU$8:AU57,AU57))</f>
        <v/>
      </c>
      <c r="AW57" s="553" t="str">
        <f>IF(AND(V57&gt;0,X57="A",AJ57&lt;&gt;"A",OR(AB57="",AB57="NX")),1,"")</f>
        <v/>
      </c>
      <c r="AX57" s="554" t="str">
        <f>IF(AW57="","",COUNTIF($AW$8:AW57,AW57))</f>
        <v/>
      </c>
      <c r="AY57" s="27"/>
      <c r="AZ57" s="6"/>
      <c r="BA57" s="7"/>
      <c r="BB57" s="7"/>
    </row>
    <row r="58" spans="1:54" ht="14.45" customHeight="1">
      <c r="A58" s="472" t="s">
        <v>52</v>
      </c>
      <c r="B58" s="473" t="s">
        <v>1602</v>
      </c>
      <c r="C58" s="714"/>
      <c r="D58" s="22"/>
      <c r="E58" s="746" t="s">
        <v>2910</v>
      </c>
      <c r="F58" s="760"/>
      <c r="G58" s="475"/>
      <c r="H58" s="476"/>
      <c r="I58" s="474"/>
      <c r="J58" s="475"/>
      <c r="K58" s="478"/>
      <c r="L58" s="9"/>
      <c r="M58" s="546"/>
      <c r="N58" s="9"/>
      <c r="O58" s="6"/>
      <c r="P58" s="479"/>
      <c r="Q58" s="10"/>
      <c r="R58" s="11"/>
      <c r="S58" s="12"/>
      <c r="T58" s="14"/>
      <c r="U58" s="15"/>
      <c r="V58" s="8"/>
      <c r="W58" s="13"/>
      <c r="X58" s="23"/>
      <c r="Y58" s="486"/>
      <c r="Z58" s="483"/>
      <c r="AA58" s="24"/>
      <c r="AB58" s="484"/>
      <c r="AC58" s="16"/>
      <c r="AD58" s="17"/>
      <c r="AE58" s="18"/>
      <c r="AF58" s="9"/>
      <c r="AG58" s="19"/>
      <c r="AH58" s="20"/>
      <c r="AI58" s="9"/>
      <c r="AJ58" s="21"/>
      <c r="AK58" s="33"/>
      <c r="AL58" s="485" t="str">
        <f>IF(AA58="","",AA58)</f>
        <v/>
      </c>
      <c r="AM58" s="3" t="str">
        <f>IF(AB58="","",AB58)</f>
        <v/>
      </c>
      <c r="AN58" s="702"/>
      <c r="AO58" s="4"/>
      <c r="AP58" s="5"/>
      <c r="AQ58" s="5"/>
      <c r="AR58" s="4"/>
      <c r="AS58" s="5"/>
      <c r="AT58" s="552"/>
      <c r="AU58" s="553" t="str">
        <f>IF(AND(V58&gt;0,X58="A",AA58&lt;&gt;"",AG58&lt;&gt;"A",AJ58&lt;&gt;"A",OR(AB58="NR",AB58="NT")),1,"")</f>
        <v/>
      </c>
      <c r="AV58" s="554" t="str">
        <f>IF(AU58="","",COUNTIF($AU$8:AU58,AU58))</f>
        <v/>
      </c>
      <c r="AW58" s="553" t="str">
        <f>IF(AND(V58&gt;0,X58="A",AJ58&lt;&gt;"A",OR(AB58="",AB58="NX")),1,"")</f>
        <v/>
      </c>
      <c r="AX58" s="554" t="str">
        <f>IF(AW58="","",COUNTIF($AW$8:AW58,AW58))</f>
        <v/>
      </c>
      <c r="AY58" s="27"/>
      <c r="AZ58" s="6"/>
      <c r="BA58" s="7"/>
      <c r="BB58" s="7"/>
    </row>
    <row r="59" spans="1:54" ht="14.45" customHeight="1">
      <c r="A59" s="472" t="s">
        <v>53</v>
      </c>
      <c r="B59" s="473" t="s">
        <v>1602</v>
      </c>
      <c r="C59" s="714"/>
      <c r="D59" s="22"/>
      <c r="E59" s="746" t="s">
        <v>2911</v>
      </c>
      <c r="F59" s="760"/>
      <c r="G59" s="475"/>
      <c r="H59" s="476"/>
      <c r="I59" s="474"/>
      <c r="J59" s="475"/>
      <c r="K59" s="478"/>
      <c r="L59" s="9"/>
      <c r="M59" s="546"/>
      <c r="N59" s="9"/>
      <c r="O59" s="6"/>
      <c r="P59" s="479"/>
      <c r="Q59" s="10"/>
      <c r="R59" s="11"/>
      <c r="S59" s="12"/>
      <c r="T59" s="14"/>
      <c r="U59" s="15"/>
      <c r="V59" s="8"/>
      <c r="W59" s="13"/>
      <c r="X59" s="23"/>
      <c r="Y59" s="486"/>
      <c r="Z59" s="483"/>
      <c r="AA59" s="24"/>
      <c r="AB59" s="484"/>
      <c r="AC59" s="16"/>
      <c r="AD59" s="17"/>
      <c r="AE59" s="18"/>
      <c r="AF59" s="9"/>
      <c r="AG59" s="19"/>
      <c r="AH59" s="20"/>
      <c r="AI59" s="9"/>
      <c r="AJ59" s="21"/>
      <c r="AK59" s="33"/>
      <c r="AL59" s="485" t="str">
        <f>IF(AA59="","",AA59)</f>
        <v/>
      </c>
      <c r="AM59" s="3" t="str">
        <f>IF(AB59="","",AB59)</f>
        <v/>
      </c>
      <c r="AN59" s="702"/>
      <c r="AO59" s="4"/>
      <c r="AP59" s="5"/>
      <c r="AQ59" s="5"/>
      <c r="AR59" s="4"/>
      <c r="AS59" s="5"/>
      <c r="AT59" s="552"/>
      <c r="AU59" s="553" t="str">
        <f>IF(AND(V59&gt;0,X59="A",AA59&lt;&gt;"",AG59&lt;&gt;"A",AJ59&lt;&gt;"A",OR(AB59="NR",AB59="NT")),1,"")</f>
        <v/>
      </c>
      <c r="AV59" s="554" t="str">
        <f>IF(AU59="","",COUNTIF($AU$8:AU59,AU59))</f>
        <v/>
      </c>
      <c r="AW59" s="553" t="str">
        <f>IF(AND(V59&gt;0,X59="A",AJ59&lt;&gt;"A",OR(AB59="",AB59="NX")),1,"")</f>
        <v/>
      </c>
      <c r="AX59" s="554" t="str">
        <f>IF(AW59="","",COUNTIF($AW$8:AW59,AW59))</f>
        <v/>
      </c>
      <c r="AY59" s="27"/>
      <c r="AZ59" s="6"/>
      <c r="BA59" s="7"/>
      <c r="BB59" s="7"/>
    </row>
    <row r="60" spans="1:54" ht="14.45" customHeight="1">
      <c r="A60" s="472" t="s">
        <v>54</v>
      </c>
      <c r="B60" s="473" t="s">
        <v>1602</v>
      </c>
      <c r="C60" s="714"/>
      <c r="D60" s="22"/>
      <c r="E60" s="746" t="s">
        <v>2912</v>
      </c>
      <c r="F60" s="760"/>
      <c r="G60" s="475"/>
      <c r="H60" s="476"/>
      <c r="I60" s="474"/>
      <c r="J60" s="475"/>
      <c r="K60" s="478"/>
      <c r="L60" s="9"/>
      <c r="M60" s="546"/>
      <c r="N60" s="9"/>
      <c r="O60" s="6"/>
      <c r="P60" s="479"/>
      <c r="Q60" s="10"/>
      <c r="R60" s="11"/>
      <c r="S60" s="12"/>
      <c r="T60" s="14"/>
      <c r="U60" s="15"/>
      <c r="V60" s="8"/>
      <c r="W60" s="13"/>
      <c r="X60" s="23"/>
      <c r="Y60" s="486"/>
      <c r="Z60" s="483"/>
      <c r="AA60" s="24"/>
      <c r="AB60" s="484"/>
      <c r="AC60" s="16"/>
      <c r="AD60" s="17"/>
      <c r="AE60" s="18"/>
      <c r="AF60" s="9"/>
      <c r="AG60" s="19"/>
      <c r="AH60" s="20"/>
      <c r="AI60" s="9"/>
      <c r="AJ60" s="21"/>
      <c r="AK60" s="33"/>
      <c r="AL60" s="485" t="str">
        <f>IF(AA60="","",AA60)</f>
        <v/>
      </c>
      <c r="AM60" s="3" t="str">
        <f>IF(AB60="","",AB60)</f>
        <v/>
      </c>
      <c r="AN60" s="702"/>
      <c r="AO60" s="4"/>
      <c r="AP60" s="5"/>
      <c r="AQ60" s="5"/>
      <c r="AR60" s="4"/>
      <c r="AS60" s="5"/>
      <c r="AT60" s="552"/>
      <c r="AU60" s="553" t="str">
        <f>IF(AND(V60&gt;0,X60="A",AA60&lt;&gt;"",AG60&lt;&gt;"A",AJ60&lt;&gt;"A",OR(AB60="NR",AB60="NT")),1,"")</f>
        <v/>
      </c>
      <c r="AV60" s="554" t="str">
        <f>IF(AU60="","",COUNTIF($AU$8:AU60,AU60))</f>
        <v/>
      </c>
      <c r="AW60" s="553" t="str">
        <f>IF(AND(V60&gt;0,X60="A",AJ60&lt;&gt;"A",OR(AB60="",AB60="NX")),1,"")</f>
        <v/>
      </c>
      <c r="AX60" s="554" t="str">
        <f>IF(AW60="","",COUNTIF($AW$8:AW60,AW60))</f>
        <v/>
      </c>
      <c r="AY60" s="27"/>
      <c r="AZ60" s="6"/>
      <c r="BA60" s="7"/>
      <c r="BB60" s="7"/>
    </row>
    <row r="61" spans="1:54" ht="14.45" customHeight="1">
      <c r="A61" s="472" t="s">
        <v>55</v>
      </c>
      <c r="B61" s="473" t="s">
        <v>1602</v>
      </c>
      <c r="C61" s="714"/>
      <c r="D61" s="22"/>
      <c r="E61" s="746" t="s">
        <v>2913</v>
      </c>
      <c r="F61" s="760"/>
      <c r="G61" s="475"/>
      <c r="H61" s="476"/>
      <c r="I61" s="474"/>
      <c r="J61" s="475"/>
      <c r="K61" s="478"/>
      <c r="L61" s="9"/>
      <c r="M61" s="546"/>
      <c r="N61" s="9"/>
      <c r="O61" s="6"/>
      <c r="P61" s="479"/>
      <c r="Q61" s="10"/>
      <c r="R61" s="11"/>
      <c r="S61" s="12"/>
      <c r="T61" s="14"/>
      <c r="U61" s="15"/>
      <c r="V61" s="8"/>
      <c r="W61" s="13"/>
      <c r="X61" s="23"/>
      <c r="Y61" s="486"/>
      <c r="Z61" s="483"/>
      <c r="AA61" s="24"/>
      <c r="AB61" s="484"/>
      <c r="AC61" s="16"/>
      <c r="AD61" s="17"/>
      <c r="AE61" s="18"/>
      <c r="AF61" s="9"/>
      <c r="AG61" s="19"/>
      <c r="AH61" s="20"/>
      <c r="AI61" s="9"/>
      <c r="AJ61" s="21"/>
      <c r="AK61" s="33"/>
      <c r="AL61" s="485" t="str">
        <f>IF(AA61="","",AA61)</f>
        <v/>
      </c>
      <c r="AM61" s="3" t="str">
        <f>IF(AB61="","",AB61)</f>
        <v/>
      </c>
      <c r="AN61" s="702"/>
      <c r="AO61" s="4"/>
      <c r="AP61" s="5"/>
      <c r="AQ61" s="5"/>
      <c r="AR61" s="4"/>
      <c r="AS61" s="5"/>
      <c r="AT61" s="552"/>
      <c r="AU61" s="553" t="str">
        <f>IF(AND(V61&gt;0,X61="A",AA61&lt;&gt;"",AG61&lt;&gt;"A",AJ61&lt;&gt;"A",OR(AB61="NR",AB61="NT")),1,"")</f>
        <v/>
      </c>
      <c r="AV61" s="554" t="str">
        <f>IF(AU61="","",COUNTIF($AU$8:AU61,AU61))</f>
        <v/>
      </c>
      <c r="AW61" s="553" t="str">
        <f>IF(AND(V61&gt;0,X61="A",AJ61&lt;&gt;"A",OR(AB61="",AB61="NX")),1,"")</f>
        <v/>
      </c>
      <c r="AX61" s="554" t="str">
        <f>IF(AW61="","",COUNTIF($AW$8:AW61,AW61))</f>
        <v/>
      </c>
      <c r="AY61" s="27"/>
      <c r="AZ61" s="6"/>
      <c r="BA61" s="7"/>
      <c r="BB61" s="7"/>
    </row>
    <row r="62" spans="1:54" ht="14.45" customHeight="1">
      <c r="A62" s="472" t="s">
        <v>56</v>
      </c>
      <c r="B62" s="473" t="s">
        <v>1602</v>
      </c>
      <c r="C62" s="714"/>
      <c r="D62" s="22"/>
      <c r="E62" s="746" t="s">
        <v>2914</v>
      </c>
      <c r="F62" s="760"/>
      <c r="G62" s="475"/>
      <c r="H62" s="476"/>
      <c r="I62" s="474"/>
      <c r="J62" s="475"/>
      <c r="K62" s="478"/>
      <c r="L62" s="9"/>
      <c r="M62" s="546"/>
      <c r="N62" s="9"/>
      <c r="O62" s="6"/>
      <c r="P62" s="479"/>
      <c r="Q62" s="10"/>
      <c r="R62" s="11"/>
      <c r="S62" s="12"/>
      <c r="T62" s="14"/>
      <c r="U62" s="15"/>
      <c r="V62" s="8"/>
      <c r="W62" s="13"/>
      <c r="X62" s="23"/>
      <c r="Y62" s="486"/>
      <c r="Z62" s="483"/>
      <c r="AA62" s="24"/>
      <c r="AB62" s="484"/>
      <c r="AC62" s="16"/>
      <c r="AD62" s="17"/>
      <c r="AE62" s="18"/>
      <c r="AF62" s="9"/>
      <c r="AG62" s="19"/>
      <c r="AH62" s="20"/>
      <c r="AI62" s="9"/>
      <c r="AJ62" s="21"/>
      <c r="AK62" s="33"/>
      <c r="AL62" s="485" t="str">
        <f>IF(AA62="","",AA62)</f>
        <v/>
      </c>
      <c r="AM62" s="3" t="str">
        <f>IF(AB62="","",AB62)</f>
        <v/>
      </c>
      <c r="AN62" s="702"/>
      <c r="AO62" s="4"/>
      <c r="AP62" s="5"/>
      <c r="AQ62" s="5"/>
      <c r="AR62" s="4"/>
      <c r="AS62" s="5"/>
      <c r="AT62" s="552"/>
      <c r="AU62" s="553" t="str">
        <f>IF(AND(V62&gt;0,X62="A",AA62&lt;&gt;"",AG62&lt;&gt;"A",AJ62&lt;&gt;"A",OR(AB62="NR",AB62="NT")),1,"")</f>
        <v/>
      </c>
      <c r="AV62" s="554" t="str">
        <f>IF(AU62="","",COUNTIF($AU$8:AU62,AU62))</f>
        <v/>
      </c>
      <c r="AW62" s="553" t="str">
        <f>IF(AND(V62&gt;0,X62="A",AJ62&lt;&gt;"A",OR(AB62="",AB62="NX")),1,"")</f>
        <v/>
      </c>
      <c r="AX62" s="554" t="str">
        <f>IF(AW62="","",COUNTIF($AW$8:AW62,AW62))</f>
        <v/>
      </c>
      <c r="AY62" s="27"/>
      <c r="AZ62" s="6"/>
      <c r="BA62" s="7"/>
      <c r="BB62" s="7"/>
    </row>
    <row r="63" spans="1:54" ht="14.45" customHeight="1">
      <c r="A63" s="472" t="s">
        <v>57</v>
      </c>
      <c r="B63" s="473" t="s">
        <v>1602</v>
      </c>
      <c r="C63" s="714"/>
      <c r="D63" s="22"/>
      <c r="E63" s="746" t="s">
        <v>2915</v>
      </c>
      <c r="F63" s="760"/>
      <c r="G63" s="475"/>
      <c r="H63" s="476"/>
      <c r="I63" s="474"/>
      <c r="J63" s="475"/>
      <c r="K63" s="478"/>
      <c r="L63" s="9"/>
      <c r="M63" s="546"/>
      <c r="N63" s="9"/>
      <c r="O63" s="6"/>
      <c r="P63" s="479"/>
      <c r="Q63" s="10"/>
      <c r="R63" s="11"/>
      <c r="S63" s="12"/>
      <c r="T63" s="14"/>
      <c r="U63" s="15"/>
      <c r="V63" s="8"/>
      <c r="W63" s="13"/>
      <c r="X63" s="23"/>
      <c r="Y63" s="486"/>
      <c r="Z63" s="483"/>
      <c r="AA63" s="24"/>
      <c r="AB63" s="484"/>
      <c r="AC63" s="16"/>
      <c r="AD63" s="17"/>
      <c r="AE63" s="18"/>
      <c r="AF63" s="9"/>
      <c r="AG63" s="19"/>
      <c r="AH63" s="20"/>
      <c r="AI63" s="9"/>
      <c r="AJ63" s="21"/>
      <c r="AK63" s="33"/>
      <c r="AL63" s="485" t="str">
        <f>IF(AA63="","",AA63)</f>
        <v/>
      </c>
      <c r="AM63" s="3" t="str">
        <f>IF(AB63="","",AB63)</f>
        <v/>
      </c>
      <c r="AN63" s="702"/>
      <c r="AO63" s="4"/>
      <c r="AP63" s="5"/>
      <c r="AQ63" s="5"/>
      <c r="AR63" s="4"/>
      <c r="AS63" s="5"/>
      <c r="AT63" s="552"/>
      <c r="AU63" s="553" t="str">
        <f>IF(AND(V63&gt;0,X63="A",AA63&lt;&gt;"",AG63&lt;&gt;"A",AJ63&lt;&gt;"A",OR(AB63="NR",AB63="NT")),1,"")</f>
        <v/>
      </c>
      <c r="AV63" s="554" t="str">
        <f>IF(AU63="","",COUNTIF($AU$8:AU63,AU63))</f>
        <v/>
      </c>
      <c r="AW63" s="553" t="str">
        <f>IF(AND(V63&gt;0,X63="A",AJ63&lt;&gt;"A",OR(AB63="",AB63="NX")),1,"")</f>
        <v/>
      </c>
      <c r="AX63" s="554" t="str">
        <f>IF(AW63="","",COUNTIF($AW$8:AW63,AW63))</f>
        <v/>
      </c>
      <c r="AY63" s="27"/>
      <c r="AZ63" s="6"/>
      <c r="BA63" s="7"/>
      <c r="BB63" s="7"/>
    </row>
    <row r="64" spans="1:54" ht="14.45" customHeight="1">
      <c r="A64" s="472" t="s">
        <v>58</v>
      </c>
      <c r="B64" s="473" t="s">
        <v>1602</v>
      </c>
      <c r="C64" s="714"/>
      <c r="D64" s="22"/>
      <c r="E64" s="746" t="s">
        <v>2916</v>
      </c>
      <c r="F64" s="760"/>
      <c r="G64" s="475"/>
      <c r="H64" s="476"/>
      <c r="I64" s="474"/>
      <c r="J64" s="475"/>
      <c r="K64" s="478"/>
      <c r="L64" s="9"/>
      <c r="M64" s="546"/>
      <c r="N64" s="9"/>
      <c r="O64" s="6"/>
      <c r="P64" s="479"/>
      <c r="Q64" s="10"/>
      <c r="R64" s="11"/>
      <c r="S64" s="12"/>
      <c r="T64" s="14"/>
      <c r="U64" s="15"/>
      <c r="V64" s="8"/>
      <c r="W64" s="13"/>
      <c r="X64" s="23"/>
      <c r="Y64" s="486"/>
      <c r="Z64" s="483"/>
      <c r="AA64" s="24"/>
      <c r="AB64" s="484"/>
      <c r="AC64" s="16"/>
      <c r="AD64" s="17"/>
      <c r="AE64" s="18"/>
      <c r="AF64" s="9"/>
      <c r="AG64" s="19"/>
      <c r="AH64" s="20"/>
      <c r="AI64" s="9"/>
      <c r="AJ64" s="21"/>
      <c r="AK64" s="33"/>
      <c r="AL64" s="485" t="str">
        <f>IF(AA64="","",AA64)</f>
        <v/>
      </c>
      <c r="AM64" s="3" t="str">
        <f>IF(AB64="","",AB64)</f>
        <v/>
      </c>
      <c r="AN64" s="702"/>
      <c r="AO64" s="4"/>
      <c r="AP64" s="5"/>
      <c r="AQ64" s="5"/>
      <c r="AR64" s="4"/>
      <c r="AS64" s="5"/>
      <c r="AT64" s="552"/>
      <c r="AU64" s="553" t="str">
        <f>IF(AND(V64&gt;0,X64="A",AA64&lt;&gt;"",AG64&lt;&gt;"A",AJ64&lt;&gt;"A",OR(AB64="NR",AB64="NT")),1,"")</f>
        <v/>
      </c>
      <c r="AV64" s="554" t="str">
        <f>IF(AU64="","",COUNTIF($AU$8:AU64,AU64))</f>
        <v/>
      </c>
      <c r="AW64" s="553" t="str">
        <f>IF(AND(V64&gt;0,X64="A",AJ64&lt;&gt;"A",OR(AB64="",AB64="NX")),1,"")</f>
        <v/>
      </c>
      <c r="AX64" s="554" t="str">
        <f>IF(AW64="","",COUNTIF($AW$8:AW64,AW64))</f>
        <v/>
      </c>
      <c r="AY64" s="27"/>
      <c r="AZ64" s="6"/>
      <c r="BA64" s="7"/>
      <c r="BB64" s="7"/>
    </row>
    <row r="65" spans="1:54" ht="14.45" customHeight="1">
      <c r="A65" s="472" t="s">
        <v>59</v>
      </c>
      <c r="B65" s="473" t="s">
        <v>1602</v>
      </c>
      <c r="C65" s="714"/>
      <c r="D65" s="22"/>
      <c r="E65" s="746" t="s">
        <v>2917</v>
      </c>
      <c r="F65" s="760"/>
      <c r="G65" s="475"/>
      <c r="H65" s="476"/>
      <c r="I65" s="474"/>
      <c r="J65" s="475"/>
      <c r="K65" s="478"/>
      <c r="L65" s="9"/>
      <c r="M65" s="546"/>
      <c r="N65" s="9"/>
      <c r="O65" s="6"/>
      <c r="P65" s="479"/>
      <c r="Q65" s="10"/>
      <c r="R65" s="11"/>
      <c r="S65" s="12"/>
      <c r="T65" s="14"/>
      <c r="U65" s="15"/>
      <c r="V65" s="8"/>
      <c r="W65" s="13"/>
      <c r="X65" s="23"/>
      <c r="Y65" s="486"/>
      <c r="Z65" s="483"/>
      <c r="AA65" s="24"/>
      <c r="AB65" s="484"/>
      <c r="AC65" s="16"/>
      <c r="AD65" s="17"/>
      <c r="AE65" s="18"/>
      <c r="AF65" s="9"/>
      <c r="AG65" s="19"/>
      <c r="AH65" s="20"/>
      <c r="AI65" s="9"/>
      <c r="AJ65" s="21"/>
      <c r="AK65" s="33"/>
      <c r="AL65" s="485" t="str">
        <f>IF(AA65="","",AA65)</f>
        <v/>
      </c>
      <c r="AM65" s="3" t="str">
        <f>IF(AB65="","",AB65)</f>
        <v/>
      </c>
      <c r="AN65" s="702"/>
      <c r="AO65" s="4"/>
      <c r="AP65" s="5"/>
      <c r="AQ65" s="5"/>
      <c r="AR65" s="4"/>
      <c r="AS65" s="5"/>
      <c r="AT65" s="552"/>
      <c r="AU65" s="553" t="str">
        <f>IF(AND(V65&gt;0,X65="A",AA65&lt;&gt;"",AG65&lt;&gt;"A",AJ65&lt;&gt;"A",OR(AB65="NR",AB65="NT")),1,"")</f>
        <v/>
      </c>
      <c r="AV65" s="554" t="str">
        <f>IF(AU65="","",COUNTIF($AU$8:AU65,AU65))</f>
        <v/>
      </c>
      <c r="AW65" s="553" t="str">
        <f>IF(AND(V65&gt;0,X65="A",AJ65&lt;&gt;"A",OR(AB65="",AB65="NX")),1,"")</f>
        <v/>
      </c>
      <c r="AX65" s="554" t="str">
        <f>IF(AW65="","",COUNTIF($AW$8:AW65,AW65))</f>
        <v/>
      </c>
      <c r="AY65" s="27"/>
      <c r="AZ65" s="6"/>
      <c r="BA65" s="7"/>
      <c r="BB65" s="7"/>
    </row>
    <row r="66" spans="1:54" ht="14.45" customHeight="1">
      <c r="A66" s="472" t="s">
        <v>60</v>
      </c>
      <c r="B66" s="473" t="s">
        <v>1602</v>
      </c>
      <c r="C66" s="714"/>
      <c r="D66" s="22"/>
      <c r="E66" s="746" t="s">
        <v>2918</v>
      </c>
      <c r="F66" s="760"/>
      <c r="G66" s="475"/>
      <c r="H66" s="476"/>
      <c r="I66" s="474"/>
      <c r="J66" s="475"/>
      <c r="K66" s="478"/>
      <c r="L66" s="9"/>
      <c r="M66" s="546"/>
      <c r="N66" s="9"/>
      <c r="O66" s="6"/>
      <c r="P66" s="479"/>
      <c r="Q66" s="10"/>
      <c r="R66" s="11"/>
      <c r="S66" s="12"/>
      <c r="T66" s="14"/>
      <c r="U66" s="15"/>
      <c r="V66" s="8"/>
      <c r="W66" s="13"/>
      <c r="X66" s="23"/>
      <c r="Y66" s="486"/>
      <c r="Z66" s="483"/>
      <c r="AA66" s="24"/>
      <c r="AB66" s="484"/>
      <c r="AC66" s="16"/>
      <c r="AD66" s="17"/>
      <c r="AE66" s="18"/>
      <c r="AF66" s="9"/>
      <c r="AG66" s="19"/>
      <c r="AH66" s="20"/>
      <c r="AI66" s="9"/>
      <c r="AJ66" s="21"/>
      <c r="AK66" s="33"/>
      <c r="AL66" s="485" t="str">
        <f>IF(AA66="","",AA66)</f>
        <v/>
      </c>
      <c r="AM66" s="3" t="str">
        <f>IF(AB66="","",AB66)</f>
        <v/>
      </c>
      <c r="AN66" s="702"/>
      <c r="AO66" s="4"/>
      <c r="AP66" s="5"/>
      <c r="AQ66" s="5"/>
      <c r="AR66" s="4"/>
      <c r="AS66" s="5"/>
      <c r="AT66" s="552"/>
      <c r="AU66" s="553" t="str">
        <f>IF(AND(V66&gt;0,X66="A",AA66&lt;&gt;"",AG66&lt;&gt;"A",AJ66&lt;&gt;"A",OR(AB66="NR",AB66="NT")),1,"")</f>
        <v/>
      </c>
      <c r="AV66" s="554" t="str">
        <f>IF(AU66="","",COUNTIF($AU$8:AU66,AU66))</f>
        <v/>
      </c>
      <c r="AW66" s="553" t="str">
        <f>IF(AND(V66&gt;0,X66="A",AJ66&lt;&gt;"A",OR(AB66="",AB66="NX")),1,"")</f>
        <v/>
      </c>
      <c r="AX66" s="554" t="str">
        <f>IF(AW66="","",COUNTIF($AW$8:AW66,AW66))</f>
        <v/>
      </c>
      <c r="AY66" s="27"/>
      <c r="AZ66" s="6"/>
      <c r="BA66" s="7"/>
      <c r="BB66" s="7"/>
    </row>
    <row r="67" spans="1:54" ht="14.45" customHeight="1">
      <c r="A67" s="472" t="s">
        <v>61</v>
      </c>
      <c r="B67" s="473" t="s">
        <v>1602</v>
      </c>
      <c r="C67" s="714"/>
      <c r="D67" s="22"/>
      <c r="E67" s="746" t="s">
        <v>2919</v>
      </c>
      <c r="F67" s="760"/>
      <c r="G67" s="475"/>
      <c r="H67" s="476"/>
      <c r="I67" s="474"/>
      <c r="J67" s="475"/>
      <c r="K67" s="478"/>
      <c r="L67" s="9"/>
      <c r="M67" s="546"/>
      <c r="N67" s="9"/>
      <c r="O67" s="6"/>
      <c r="P67" s="479"/>
      <c r="Q67" s="10"/>
      <c r="R67" s="11"/>
      <c r="S67" s="12"/>
      <c r="T67" s="14"/>
      <c r="U67" s="15"/>
      <c r="V67" s="8"/>
      <c r="W67" s="13"/>
      <c r="X67" s="23"/>
      <c r="Y67" s="486"/>
      <c r="Z67" s="483"/>
      <c r="AA67" s="24"/>
      <c r="AB67" s="484"/>
      <c r="AC67" s="16"/>
      <c r="AD67" s="17"/>
      <c r="AE67" s="18"/>
      <c r="AF67" s="9"/>
      <c r="AG67" s="19"/>
      <c r="AH67" s="20"/>
      <c r="AI67" s="9"/>
      <c r="AJ67" s="21"/>
      <c r="AK67" s="33"/>
      <c r="AL67" s="485" t="str">
        <f>IF(AA67="","",AA67)</f>
        <v/>
      </c>
      <c r="AM67" s="3" t="str">
        <f>IF(AB67="","",AB67)</f>
        <v/>
      </c>
      <c r="AN67" s="702"/>
      <c r="AO67" s="4"/>
      <c r="AP67" s="5"/>
      <c r="AQ67" s="5"/>
      <c r="AR67" s="4"/>
      <c r="AS67" s="5"/>
      <c r="AT67" s="552"/>
      <c r="AU67" s="553" t="str">
        <f>IF(AND(V67&gt;0,X67="A",AA67&lt;&gt;"",AG67&lt;&gt;"A",AJ67&lt;&gt;"A",OR(AB67="NR",AB67="NT")),1,"")</f>
        <v/>
      </c>
      <c r="AV67" s="554" t="str">
        <f>IF(AU67="","",COUNTIF($AU$8:AU67,AU67))</f>
        <v/>
      </c>
      <c r="AW67" s="553" t="str">
        <f>IF(AND(V67&gt;0,X67="A",AJ67&lt;&gt;"A",OR(AB67="",AB67="NX")),1,"")</f>
        <v/>
      </c>
      <c r="AX67" s="554" t="str">
        <f>IF(AW67="","",COUNTIF($AW$8:AW67,AW67))</f>
        <v/>
      </c>
      <c r="AY67" s="27"/>
      <c r="AZ67" s="6"/>
      <c r="BA67" s="7"/>
      <c r="BB67" s="7"/>
    </row>
    <row r="68" spans="1:54" ht="14.45" customHeight="1">
      <c r="A68" s="472" t="s">
        <v>62</v>
      </c>
      <c r="B68" s="473" t="s">
        <v>1602</v>
      </c>
      <c r="C68" s="714"/>
      <c r="D68" s="22"/>
      <c r="E68" s="746" t="s">
        <v>2920</v>
      </c>
      <c r="F68" s="760"/>
      <c r="G68" s="475"/>
      <c r="H68" s="476"/>
      <c r="I68" s="474"/>
      <c r="J68" s="475"/>
      <c r="K68" s="478"/>
      <c r="L68" s="9"/>
      <c r="M68" s="546"/>
      <c r="N68" s="9"/>
      <c r="O68" s="6"/>
      <c r="P68" s="479"/>
      <c r="Q68" s="10"/>
      <c r="R68" s="11"/>
      <c r="S68" s="12"/>
      <c r="T68" s="14"/>
      <c r="U68" s="15"/>
      <c r="V68" s="8"/>
      <c r="W68" s="13"/>
      <c r="X68" s="23"/>
      <c r="Y68" s="486"/>
      <c r="Z68" s="483"/>
      <c r="AA68" s="24"/>
      <c r="AB68" s="484"/>
      <c r="AC68" s="16"/>
      <c r="AD68" s="17"/>
      <c r="AE68" s="18"/>
      <c r="AF68" s="9"/>
      <c r="AG68" s="19"/>
      <c r="AH68" s="20"/>
      <c r="AI68" s="9"/>
      <c r="AJ68" s="21"/>
      <c r="AK68" s="33"/>
      <c r="AL68" s="485" t="str">
        <f>IF(AA68="","",AA68)</f>
        <v/>
      </c>
      <c r="AM68" s="3" t="str">
        <f>IF(AB68="","",AB68)</f>
        <v/>
      </c>
      <c r="AN68" s="702"/>
      <c r="AO68" s="4"/>
      <c r="AP68" s="5"/>
      <c r="AQ68" s="5"/>
      <c r="AR68" s="4"/>
      <c r="AS68" s="5"/>
      <c r="AT68" s="552"/>
      <c r="AU68" s="553" t="str">
        <f>IF(AND(V68&gt;0,X68="A",AA68&lt;&gt;"",AG68&lt;&gt;"A",AJ68&lt;&gt;"A",OR(AB68="NR",AB68="NT")),1,"")</f>
        <v/>
      </c>
      <c r="AV68" s="554" t="str">
        <f>IF(AU68="","",COUNTIF($AU$8:AU68,AU68))</f>
        <v/>
      </c>
      <c r="AW68" s="553" t="str">
        <f>IF(AND(V68&gt;0,X68="A",AJ68&lt;&gt;"A",OR(AB68="",AB68="NX")),1,"")</f>
        <v/>
      </c>
      <c r="AX68" s="554" t="str">
        <f>IF(AW68="","",COUNTIF($AW$8:AW68,AW68))</f>
        <v/>
      </c>
      <c r="AY68" s="27"/>
      <c r="AZ68" s="6"/>
      <c r="BA68" s="7"/>
      <c r="BB68" s="7"/>
    </row>
    <row r="69" spans="1:54" ht="14.45" customHeight="1">
      <c r="A69" s="472" t="s">
        <v>63</v>
      </c>
      <c r="B69" s="473" t="s">
        <v>1602</v>
      </c>
      <c r="C69" s="714"/>
      <c r="D69" s="22"/>
      <c r="E69" s="746" t="s">
        <v>2921</v>
      </c>
      <c r="F69" s="760"/>
      <c r="G69" s="475"/>
      <c r="H69" s="476"/>
      <c r="I69" s="474"/>
      <c r="J69" s="475"/>
      <c r="K69" s="478"/>
      <c r="L69" s="9"/>
      <c r="M69" s="546"/>
      <c r="N69" s="9"/>
      <c r="O69" s="6"/>
      <c r="P69" s="479"/>
      <c r="Q69" s="10"/>
      <c r="R69" s="11"/>
      <c r="S69" s="12"/>
      <c r="T69" s="14"/>
      <c r="U69" s="15"/>
      <c r="V69" s="8"/>
      <c r="W69" s="13"/>
      <c r="X69" s="23"/>
      <c r="Y69" s="486"/>
      <c r="Z69" s="483"/>
      <c r="AA69" s="24"/>
      <c r="AB69" s="484"/>
      <c r="AC69" s="16"/>
      <c r="AD69" s="17"/>
      <c r="AE69" s="18"/>
      <c r="AF69" s="9"/>
      <c r="AG69" s="19"/>
      <c r="AH69" s="20"/>
      <c r="AI69" s="9"/>
      <c r="AJ69" s="21"/>
      <c r="AK69" s="33"/>
      <c r="AL69" s="485" t="str">
        <f>IF(AA69="","",AA69)</f>
        <v/>
      </c>
      <c r="AM69" s="3" t="str">
        <f>IF(AB69="","",AB69)</f>
        <v/>
      </c>
      <c r="AN69" s="702"/>
      <c r="AO69" s="4"/>
      <c r="AP69" s="5"/>
      <c r="AQ69" s="5"/>
      <c r="AR69" s="4"/>
      <c r="AS69" s="5"/>
      <c r="AT69" s="552"/>
      <c r="AU69" s="553" t="str">
        <f>IF(AND(V69&gt;0,X69="A",AA69&lt;&gt;"",AG69&lt;&gt;"A",AJ69&lt;&gt;"A",OR(AB69="NR",AB69="NT")),1,"")</f>
        <v/>
      </c>
      <c r="AV69" s="554" t="str">
        <f>IF(AU69="","",COUNTIF($AU$8:AU69,AU69))</f>
        <v/>
      </c>
      <c r="AW69" s="553" t="str">
        <f>IF(AND(V69&gt;0,X69="A",AJ69&lt;&gt;"A",OR(AB69="",AB69="NX")),1,"")</f>
        <v/>
      </c>
      <c r="AX69" s="554" t="str">
        <f>IF(AW69="","",COUNTIF($AW$8:AW69,AW69))</f>
        <v/>
      </c>
      <c r="AY69" s="27"/>
      <c r="AZ69" s="6"/>
      <c r="BA69" s="7"/>
      <c r="BB69" s="7"/>
    </row>
    <row r="70" spans="1:54" ht="14.45" customHeight="1">
      <c r="A70" s="472" t="s">
        <v>64</v>
      </c>
      <c r="B70" s="473" t="s">
        <v>1602</v>
      </c>
      <c r="C70" s="714"/>
      <c r="D70" s="22"/>
      <c r="E70" s="746" t="s">
        <v>2922</v>
      </c>
      <c r="F70" s="760"/>
      <c r="G70" s="475"/>
      <c r="H70" s="476"/>
      <c r="I70" s="474"/>
      <c r="J70" s="475"/>
      <c r="K70" s="478"/>
      <c r="L70" s="9"/>
      <c r="M70" s="546"/>
      <c r="N70" s="9"/>
      <c r="O70" s="6"/>
      <c r="P70" s="479"/>
      <c r="Q70" s="10"/>
      <c r="R70" s="11"/>
      <c r="S70" s="12"/>
      <c r="T70" s="14"/>
      <c r="U70" s="15"/>
      <c r="V70" s="8"/>
      <c r="W70" s="13"/>
      <c r="X70" s="23"/>
      <c r="Y70" s="486"/>
      <c r="Z70" s="483"/>
      <c r="AA70" s="24"/>
      <c r="AB70" s="484"/>
      <c r="AC70" s="16"/>
      <c r="AD70" s="17"/>
      <c r="AE70" s="18"/>
      <c r="AF70" s="9"/>
      <c r="AG70" s="19"/>
      <c r="AH70" s="20"/>
      <c r="AI70" s="9"/>
      <c r="AJ70" s="21"/>
      <c r="AK70" s="33"/>
      <c r="AL70" s="485" t="str">
        <f>IF(AA70="","",AA70)</f>
        <v/>
      </c>
      <c r="AM70" s="3" t="str">
        <f>IF(AB70="","",AB70)</f>
        <v/>
      </c>
      <c r="AN70" s="702"/>
      <c r="AO70" s="4"/>
      <c r="AP70" s="5"/>
      <c r="AQ70" s="5"/>
      <c r="AR70" s="4"/>
      <c r="AS70" s="5"/>
      <c r="AT70" s="552"/>
      <c r="AU70" s="553" t="str">
        <f>IF(AND(V70&gt;0,X70="A",AA70&lt;&gt;"",AG70&lt;&gt;"A",AJ70&lt;&gt;"A",OR(AB70="NR",AB70="NT")),1,"")</f>
        <v/>
      </c>
      <c r="AV70" s="554" t="str">
        <f>IF(AU70="","",COUNTIF($AU$8:AU70,AU70))</f>
        <v/>
      </c>
      <c r="AW70" s="553" t="str">
        <f>IF(AND(V70&gt;0,X70="A",AJ70&lt;&gt;"A",OR(AB70="",AB70="NX")),1,"")</f>
        <v/>
      </c>
      <c r="AX70" s="554" t="str">
        <f>IF(AW70="","",COUNTIF($AW$8:AW70,AW70))</f>
        <v/>
      </c>
      <c r="AY70" s="27"/>
      <c r="AZ70" s="6"/>
      <c r="BA70" s="7"/>
      <c r="BB70" s="7"/>
    </row>
    <row r="71" spans="1:54" ht="14.45" customHeight="1">
      <c r="A71" s="472" t="s">
        <v>65</v>
      </c>
      <c r="B71" s="473" t="s">
        <v>1602</v>
      </c>
      <c r="C71" s="714"/>
      <c r="D71" s="22"/>
      <c r="E71" s="746" t="s">
        <v>2923</v>
      </c>
      <c r="F71" s="760"/>
      <c r="G71" s="475"/>
      <c r="H71" s="476"/>
      <c r="I71" s="474"/>
      <c r="J71" s="475"/>
      <c r="K71" s="478"/>
      <c r="L71" s="9"/>
      <c r="M71" s="546"/>
      <c r="N71" s="9"/>
      <c r="O71" s="6"/>
      <c r="P71" s="479"/>
      <c r="Q71" s="10"/>
      <c r="R71" s="11"/>
      <c r="S71" s="12"/>
      <c r="T71" s="14"/>
      <c r="U71" s="15"/>
      <c r="V71" s="8"/>
      <c r="W71" s="13"/>
      <c r="X71" s="23"/>
      <c r="Y71" s="486"/>
      <c r="Z71" s="483"/>
      <c r="AA71" s="24"/>
      <c r="AB71" s="484"/>
      <c r="AC71" s="16"/>
      <c r="AD71" s="17"/>
      <c r="AE71" s="18"/>
      <c r="AF71" s="9"/>
      <c r="AG71" s="19"/>
      <c r="AH71" s="20"/>
      <c r="AI71" s="9"/>
      <c r="AJ71" s="21"/>
      <c r="AK71" s="33"/>
      <c r="AL71" s="485" t="str">
        <f>IF(AA71="","",AA71)</f>
        <v/>
      </c>
      <c r="AM71" s="3" t="str">
        <f>IF(AB71="","",AB71)</f>
        <v/>
      </c>
      <c r="AN71" s="702"/>
      <c r="AO71" s="4"/>
      <c r="AP71" s="5"/>
      <c r="AQ71" s="5"/>
      <c r="AR71" s="4"/>
      <c r="AS71" s="5"/>
      <c r="AT71" s="552"/>
      <c r="AU71" s="553" t="str">
        <f>IF(AND(V71&gt;0,X71="A",AA71&lt;&gt;"",AG71&lt;&gt;"A",AJ71&lt;&gt;"A",OR(AB71="NR",AB71="NT")),1,"")</f>
        <v/>
      </c>
      <c r="AV71" s="554" t="str">
        <f>IF(AU71="","",COUNTIF($AU$8:AU71,AU71))</f>
        <v/>
      </c>
      <c r="AW71" s="553" t="str">
        <f>IF(AND(V71&gt;0,X71="A",AJ71&lt;&gt;"A",OR(AB71="",AB71="NX")),1,"")</f>
        <v/>
      </c>
      <c r="AX71" s="554" t="str">
        <f>IF(AW71="","",COUNTIF($AW$8:AW71,AW71))</f>
        <v/>
      </c>
      <c r="AY71" s="27"/>
      <c r="AZ71" s="6"/>
      <c r="BA71" s="7"/>
      <c r="BB71" s="7"/>
    </row>
    <row r="72" spans="1:54" ht="14.45" customHeight="1">
      <c r="A72" s="472" t="s">
        <v>66</v>
      </c>
      <c r="B72" s="473" t="s">
        <v>1602</v>
      </c>
      <c r="C72" s="714"/>
      <c r="D72" s="22"/>
      <c r="E72" s="746" t="s">
        <v>2924</v>
      </c>
      <c r="F72" s="760"/>
      <c r="G72" s="475"/>
      <c r="H72" s="476"/>
      <c r="I72" s="474"/>
      <c r="J72" s="475"/>
      <c r="K72" s="478"/>
      <c r="L72" s="9"/>
      <c r="M72" s="546"/>
      <c r="N72" s="9"/>
      <c r="O72" s="6"/>
      <c r="P72" s="479"/>
      <c r="Q72" s="10"/>
      <c r="R72" s="11"/>
      <c r="S72" s="12"/>
      <c r="T72" s="14"/>
      <c r="U72" s="15"/>
      <c r="V72" s="8"/>
      <c r="W72" s="13"/>
      <c r="X72" s="23"/>
      <c r="Y72" s="486"/>
      <c r="Z72" s="483"/>
      <c r="AA72" s="24"/>
      <c r="AB72" s="484"/>
      <c r="AC72" s="16"/>
      <c r="AD72" s="17"/>
      <c r="AE72" s="18"/>
      <c r="AF72" s="9"/>
      <c r="AG72" s="19"/>
      <c r="AH72" s="20"/>
      <c r="AI72" s="9"/>
      <c r="AJ72" s="21"/>
      <c r="AK72" s="33"/>
      <c r="AL72" s="485" t="str">
        <f>IF(AA72="","",AA72)</f>
        <v/>
      </c>
      <c r="AM72" s="3" t="str">
        <f>IF(AB72="","",AB72)</f>
        <v/>
      </c>
      <c r="AN72" s="702"/>
      <c r="AO72" s="4"/>
      <c r="AP72" s="5"/>
      <c r="AQ72" s="5"/>
      <c r="AR72" s="4"/>
      <c r="AS72" s="5"/>
      <c r="AT72" s="552"/>
      <c r="AU72" s="553" t="str">
        <f>IF(AND(V72&gt;0,X72="A",AA72&lt;&gt;"",AG72&lt;&gt;"A",AJ72&lt;&gt;"A",OR(AB72="NR",AB72="NT")),1,"")</f>
        <v/>
      </c>
      <c r="AV72" s="554" t="str">
        <f>IF(AU72="","",COUNTIF($AU$8:AU72,AU72))</f>
        <v/>
      </c>
      <c r="AW72" s="553" t="str">
        <f>IF(AND(V72&gt;0,X72="A",AJ72&lt;&gt;"A",OR(AB72="",AB72="NX")),1,"")</f>
        <v/>
      </c>
      <c r="AX72" s="554" t="str">
        <f>IF(AW72="","",COUNTIF($AW$8:AW72,AW72))</f>
        <v/>
      </c>
      <c r="AY72" s="27"/>
      <c r="AZ72" s="6"/>
      <c r="BA72" s="7"/>
      <c r="BB72" s="7"/>
    </row>
    <row r="73" spans="1:54" ht="14.45" customHeight="1">
      <c r="A73" s="472" t="s">
        <v>67</v>
      </c>
      <c r="B73" s="473" t="s">
        <v>1602</v>
      </c>
      <c r="C73" s="714"/>
      <c r="D73" s="22"/>
      <c r="E73" s="746" t="s">
        <v>2925</v>
      </c>
      <c r="F73" s="760"/>
      <c r="G73" s="475"/>
      <c r="H73" s="476"/>
      <c r="I73" s="474"/>
      <c r="J73" s="475"/>
      <c r="K73" s="478"/>
      <c r="L73" s="9"/>
      <c r="M73" s="546"/>
      <c r="N73" s="9"/>
      <c r="O73" s="6"/>
      <c r="P73" s="479"/>
      <c r="Q73" s="10"/>
      <c r="R73" s="11"/>
      <c r="S73" s="12"/>
      <c r="T73" s="14"/>
      <c r="U73" s="15"/>
      <c r="V73" s="8"/>
      <c r="W73" s="13"/>
      <c r="X73" s="23"/>
      <c r="Y73" s="486"/>
      <c r="Z73" s="483"/>
      <c r="AA73" s="24"/>
      <c r="AB73" s="484"/>
      <c r="AC73" s="16"/>
      <c r="AD73" s="17"/>
      <c r="AE73" s="18"/>
      <c r="AF73" s="9"/>
      <c r="AG73" s="19"/>
      <c r="AH73" s="20"/>
      <c r="AI73" s="9"/>
      <c r="AJ73" s="21"/>
      <c r="AK73" s="33"/>
      <c r="AL73" s="485" t="str">
        <f>IF(AA73="","",AA73)</f>
        <v/>
      </c>
      <c r="AM73" s="3" t="str">
        <f>IF(AB73="","",AB73)</f>
        <v/>
      </c>
      <c r="AN73" s="702"/>
      <c r="AO73" s="4"/>
      <c r="AP73" s="5"/>
      <c r="AQ73" s="5"/>
      <c r="AR73" s="4"/>
      <c r="AS73" s="5"/>
      <c r="AT73" s="552"/>
      <c r="AU73" s="553" t="str">
        <f>IF(AND(V73&gt;0,X73="A",AA73&lt;&gt;"",AG73&lt;&gt;"A",AJ73&lt;&gt;"A",OR(AB73="NR",AB73="NT")),1,"")</f>
        <v/>
      </c>
      <c r="AV73" s="554" t="str">
        <f>IF(AU73="","",COUNTIF($AU$8:AU73,AU73))</f>
        <v/>
      </c>
      <c r="AW73" s="553" t="str">
        <f>IF(AND(V73&gt;0,X73="A",AJ73&lt;&gt;"A",OR(AB73="",AB73="NX")),1,"")</f>
        <v/>
      </c>
      <c r="AX73" s="554" t="str">
        <f>IF(AW73="","",COUNTIF($AW$8:AW73,AW73))</f>
        <v/>
      </c>
      <c r="AY73" s="27"/>
      <c r="AZ73" s="6"/>
      <c r="BA73" s="7"/>
      <c r="BB73" s="7"/>
    </row>
    <row r="74" spans="1:54" ht="14.45" customHeight="1">
      <c r="A74" s="472" t="s">
        <v>68</v>
      </c>
      <c r="B74" s="473" t="s">
        <v>1602</v>
      </c>
      <c r="C74" s="714"/>
      <c r="D74" s="22"/>
      <c r="E74" s="746" t="s">
        <v>2926</v>
      </c>
      <c r="F74" s="760"/>
      <c r="G74" s="475"/>
      <c r="H74" s="476"/>
      <c r="I74" s="474"/>
      <c r="J74" s="475"/>
      <c r="K74" s="478"/>
      <c r="L74" s="9"/>
      <c r="M74" s="546"/>
      <c r="N74" s="9"/>
      <c r="O74" s="6"/>
      <c r="P74" s="479"/>
      <c r="Q74" s="10"/>
      <c r="R74" s="11"/>
      <c r="S74" s="12"/>
      <c r="T74" s="14"/>
      <c r="U74" s="15"/>
      <c r="V74" s="8"/>
      <c r="W74" s="13"/>
      <c r="X74" s="23"/>
      <c r="Y74" s="486"/>
      <c r="Z74" s="483"/>
      <c r="AA74" s="24"/>
      <c r="AB74" s="484"/>
      <c r="AC74" s="16"/>
      <c r="AD74" s="17"/>
      <c r="AE74" s="18"/>
      <c r="AF74" s="9"/>
      <c r="AG74" s="19"/>
      <c r="AH74" s="20"/>
      <c r="AI74" s="9"/>
      <c r="AJ74" s="21"/>
      <c r="AK74" s="33"/>
      <c r="AL74" s="485" t="str">
        <f>IF(AA74="","",AA74)</f>
        <v/>
      </c>
      <c r="AM74" s="3" t="str">
        <f>IF(AB74="","",AB74)</f>
        <v/>
      </c>
      <c r="AN74" s="702"/>
      <c r="AO74" s="4"/>
      <c r="AP74" s="5"/>
      <c r="AQ74" s="5"/>
      <c r="AR74" s="4"/>
      <c r="AS74" s="5"/>
      <c r="AT74" s="552"/>
      <c r="AU74" s="553" t="str">
        <f>IF(AND(V74&gt;0,X74="A",AA74&lt;&gt;"",AG74&lt;&gt;"A",AJ74&lt;&gt;"A",OR(AB74="NR",AB74="NT")),1,"")</f>
        <v/>
      </c>
      <c r="AV74" s="554" t="str">
        <f>IF(AU74="","",COUNTIF($AU$8:AU74,AU74))</f>
        <v/>
      </c>
      <c r="AW74" s="553" t="str">
        <f>IF(AND(V74&gt;0,X74="A",AJ74&lt;&gt;"A",OR(AB74="",AB74="NX")),1,"")</f>
        <v/>
      </c>
      <c r="AX74" s="554" t="str">
        <f>IF(AW74="","",COUNTIF($AW$8:AW74,AW74))</f>
        <v/>
      </c>
      <c r="AY74" s="27"/>
      <c r="AZ74" s="6"/>
      <c r="BA74" s="7"/>
      <c r="BB74" s="7"/>
    </row>
    <row r="75" spans="1:54" ht="14.45" customHeight="1">
      <c r="A75" s="472" t="s">
        <v>69</v>
      </c>
      <c r="B75" s="473" t="s">
        <v>1602</v>
      </c>
      <c r="C75" s="714"/>
      <c r="D75" s="22"/>
      <c r="E75" s="746" t="s">
        <v>2927</v>
      </c>
      <c r="F75" s="760"/>
      <c r="G75" s="475"/>
      <c r="H75" s="476"/>
      <c r="I75" s="474"/>
      <c r="J75" s="475"/>
      <c r="K75" s="478"/>
      <c r="L75" s="9"/>
      <c r="M75" s="546"/>
      <c r="N75" s="9"/>
      <c r="O75" s="6"/>
      <c r="P75" s="479"/>
      <c r="Q75" s="10"/>
      <c r="R75" s="11"/>
      <c r="S75" s="12"/>
      <c r="T75" s="14"/>
      <c r="U75" s="15"/>
      <c r="V75" s="8"/>
      <c r="W75" s="13"/>
      <c r="X75" s="23"/>
      <c r="Y75" s="486"/>
      <c r="Z75" s="483"/>
      <c r="AA75" s="24"/>
      <c r="AB75" s="484"/>
      <c r="AC75" s="16"/>
      <c r="AD75" s="17"/>
      <c r="AE75" s="18"/>
      <c r="AF75" s="9"/>
      <c r="AG75" s="19"/>
      <c r="AH75" s="20"/>
      <c r="AI75" s="9"/>
      <c r="AJ75" s="21"/>
      <c r="AK75" s="33"/>
      <c r="AL75" s="485" t="str">
        <f>IF(AA75="","",AA75)</f>
        <v/>
      </c>
      <c r="AM75" s="3" t="str">
        <f>IF(AB75="","",AB75)</f>
        <v/>
      </c>
      <c r="AN75" s="702"/>
      <c r="AO75" s="4"/>
      <c r="AP75" s="5"/>
      <c r="AQ75" s="5"/>
      <c r="AR75" s="4"/>
      <c r="AS75" s="5"/>
      <c r="AT75" s="552"/>
      <c r="AU75" s="553" t="str">
        <f>IF(AND(V75&gt;0,X75="A",AA75&lt;&gt;"",AG75&lt;&gt;"A",AJ75&lt;&gt;"A",OR(AB75="NR",AB75="NT")),1,"")</f>
        <v/>
      </c>
      <c r="AV75" s="554" t="str">
        <f>IF(AU75="","",COUNTIF($AU$8:AU75,AU75))</f>
        <v/>
      </c>
      <c r="AW75" s="553" t="str">
        <f>IF(AND(V75&gt;0,X75="A",AJ75&lt;&gt;"A",OR(AB75="",AB75="NX")),1,"")</f>
        <v/>
      </c>
      <c r="AX75" s="554" t="str">
        <f>IF(AW75="","",COUNTIF($AW$8:AW75,AW75))</f>
        <v/>
      </c>
      <c r="AY75" s="27"/>
      <c r="AZ75" s="6"/>
      <c r="BA75" s="7"/>
      <c r="BB75" s="7"/>
    </row>
    <row r="76" spans="1:54" ht="14.45" customHeight="1">
      <c r="A76" s="472" t="s">
        <v>70</v>
      </c>
      <c r="B76" s="473" t="s">
        <v>1602</v>
      </c>
      <c r="C76" s="714"/>
      <c r="D76" s="22"/>
      <c r="E76" s="746" t="s">
        <v>2928</v>
      </c>
      <c r="F76" s="760"/>
      <c r="G76" s="475"/>
      <c r="H76" s="476"/>
      <c r="I76" s="474"/>
      <c r="J76" s="475"/>
      <c r="K76" s="478"/>
      <c r="L76" s="9"/>
      <c r="M76" s="546"/>
      <c r="N76" s="9"/>
      <c r="O76" s="6"/>
      <c r="P76" s="479"/>
      <c r="Q76" s="10"/>
      <c r="R76" s="11"/>
      <c r="S76" s="12"/>
      <c r="T76" s="14"/>
      <c r="U76" s="15"/>
      <c r="V76" s="8"/>
      <c r="W76" s="13"/>
      <c r="X76" s="23"/>
      <c r="Y76" s="486"/>
      <c r="Z76" s="483"/>
      <c r="AA76" s="24"/>
      <c r="AB76" s="484"/>
      <c r="AC76" s="16"/>
      <c r="AD76" s="17"/>
      <c r="AE76" s="18"/>
      <c r="AF76" s="9"/>
      <c r="AG76" s="19"/>
      <c r="AH76" s="20"/>
      <c r="AI76" s="9"/>
      <c r="AJ76" s="21"/>
      <c r="AK76" s="33"/>
      <c r="AL76" s="485" t="str">
        <f>IF(AA76="","",AA76)</f>
        <v/>
      </c>
      <c r="AM76" s="3" t="str">
        <f>IF(AB76="","",AB76)</f>
        <v/>
      </c>
      <c r="AN76" s="702"/>
      <c r="AO76" s="4"/>
      <c r="AP76" s="5"/>
      <c r="AQ76" s="5"/>
      <c r="AR76" s="4"/>
      <c r="AS76" s="5"/>
      <c r="AT76" s="552"/>
      <c r="AU76" s="553" t="str">
        <f>IF(AND(V76&gt;0,X76="A",AA76&lt;&gt;"",AG76&lt;&gt;"A",AJ76&lt;&gt;"A",OR(AB76="NR",AB76="NT")),1,"")</f>
        <v/>
      </c>
      <c r="AV76" s="554" t="str">
        <f>IF(AU76="","",COUNTIF($AU$8:AU76,AU76))</f>
        <v/>
      </c>
      <c r="AW76" s="553" t="str">
        <f>IF(AND(V76&gt;0,X76="A",AJ76&lt;&gt;"A",OR(AB76="",AB76="NX")),1,"")</f>
        <v/>
      </c>
      <c r="AX76" s="554" t="str">
        <f>IF(AW76="","",COUNTIF($AW$8:AW76,AW76))</f>
        <v/>
      </c>
      <c r="AY76" s="27"/>
      <c r="AZ76" s="6"/>
      <c r="BA76" s="7"/>
      <c r="BB76" s="7"/>
    </row>
    <row r="77" spans="1:54" ht="14.45" customHeight="1">
      <c r="A77" s="472" t="s">
        <v>71</v>
      </c>
      <c r="B77" s="473" t="s">
        <v>1602</v>
      </c>
      <c r="C77" s="714"/>
      <c r="D77" s="22"/>
      <c r="E77" s="746" t="s">
        <v>2929</v>
      </c>
      <c r="F77" s="760"/>
      <c r="G77" s="475"/>
      <c r="H77" s="476"/>
      <c r="I77" s="474"/>
      <c r="J77" s="475"/>
      <c r="K77" s="478"/>
      <c r="L77" s="9"/>
      <c r="M77" s="546"/>
      <c r="N77" s="9"/>
      <c r="O77" s="6"/>
      <c r="P77" s="479"/>
      <c r="Q77" s="10"/>
      <c r="R77" s="11"/>
      <c r="S77" s="12"/>
      <c r="T77" s="14"/>
      <c r="U77" s="15"/>
      <c r="V77" s="8"/>
      <c r="W77" s="13"/>
      <c r="X77" s="23"/>
      <c r="Y77" s="486"/>
      <c r="Z77" s="483"/>
      <c r="AA77" s="24"/>
      <c r="AB77" s="484"/>
      <c r="AC77" s="16"/>
      <c r="AD77" s="17"/>
      <c r="AE77" s="18"/>
      <c r="AF77" s="9"/>
      <c r="AG77" s="19"/>
      <c r="AH77" s="20"/>
      <c r="AI77" s="9"/>
      <c r="AJ77" s="21"/>
      <c r="AK77" s="33"/>
      <c r="AL77" s="485" t="str">
        <f>IF(AA77="","",AA77)</f>
        <v/>
      </c>
      <c r="AM77" s="3" t="str">
        <f>IF(AB77="","",AB77)</f>
        <v/>
      </c>
      <c r="AN77" s="702"/>
      <c r="AO77" s="4"/>
      <c r="AP77" s="5"/>
      <c r="AQ77" s="5"/>
      <c r="AR77" s="4"/>
      <c r="AS77" s="5"/>
      <c r="AT77" s="552"/>
      <c r="AU77" s="553" t="str">
        <f>IF(AND(V77&gt;0,X77="A",AA77&lt;&gt;"",AG77&lt;&gt;"A",AJ77&lt;&gt;"A",OR(AB77="NR",AB77="NT")),1,"")</f>
        <v/>
      </c>
      <c r="AV77" s="554" t="str">
        <f>IF(AU77="","",COUNTIF($AU$8:AU77,AU77))</f>
        <v/>
      </c>
      <c r="AW77" s="553" t="str">
        <f>IF(AND(V77&gt;0,X77="A",AJ77&lt;&gt;"A",OR(AB77="",AB77="NX")),1,"")</f>
        <v/>
      </c>
      <c r="AX77" s="554" t="str">
        <f>IF(AW77="","",COUNTIF($AW$8:AW77,AW77))</f>
        <v/>
      </c>
      <c r="AY77" s="27"/>
      <c r="AZ77" s="6"/>
      <c r="BA77" s="7"/>
      <c r="BB77" s="7"/>
    </row>
    <row r="78" spans="1:54" ht="14.45" customHeight="1">
      <c r="A78" s="472" t="s">
        <v>72</v>
      </c>
      <c r="B78" s="473" t="s">
        <v>1602</v>
      </c>
      <c r="C78" s="714"/>
      <c r="D78" s="22"/>
      <c r="E78" s="746" t="s">
        <v>2930</v>
      </c>
      <c r="F78" s="760"/>
      <c r="G78" s="475"/>
      <c r="H78" s="476"/>
      <c r="I78" s="474"/>
      <c r="J78" s="475"/>
      <c r="K78" s="478"/>
      <c r="L78" s="9"/>
      <c r="M78" s="546"/>
      <c r="N78" s="9"/>
      <c r="O78" s="6"/>
      <c r="P78" s="479"/>
      <c r="Q78" s="10"/>
      <c r="R78" s="11"/>
      <c r="S78" s="12"/>
      <c r="T78" s="14"/>
      <c r="U78" s="15"/>
      <c r="V78" s="8"/>
      <c r="W78" s="13"/>
      <c r="X78" s="23"/>
      <c r="Y78" s="486"/>
      <c r="Z78" s="483"/>
      <c r="AA78" s="24"/>
      <c r="AB78" s="484"/>
      <c r="AC78" s="16"/>
      <c r="AD78" s="17"/>
      <c r="AE78" s="18"/>
      <c r="AF78" s="9"/>
      <c r="AG78" s="19"/>
      <c r="AH78" s="20"/>
      <c r="AI78" s="9"/>
      <c r="AJ78" s="21"/>
      <c r="AK78" s="33"/>
      <c r="AL78" s="485" t="str">
        <f>IF(AA78="","",AA78)</f>
        <v/>
      </c>
      <c r="AM78" s="3" t="str">
        <f>IF(AB78="","",AB78)</f>
        <v/>
      </c>
      <c r="AN78" s="702"/>
      <c r="AO78" s="4"/>
      <c r="AP78" s="5"/>
      <c r="AQ78" s="5"/>
      <c r="AR78" s="4"/>
      <c r="AS78" s="5"/>
      <c r="AT78" s="552"/>
      <c r="AU78" s="553" t="str">
        <f>IF(AND(V78&gt;0,X78="A",AA78&lt;&gt;"",AG78&lt;&gt;"A",AJ78&lt;&gt;"A",OR(AB78="NR",AB78="NT")),1,"")</f>
        <v/>
      </c>
      <c r="AV78" s="554" t="str">
        <f>IF(AU78="","",COUNTIF($AU$8:AU78,AU78))</f>
        <v/>
      </c>
      <c r="AW78" s="553" t="str">
        <f>IF(AND(V78&gt;0,X78="A",AJ78&lt;&gt;"A",OR(AB78="",AB78="NX")),1,"")</f>
        <v/>
      </c>
      <c r="AX78" s="554" t="str">
        <f>IF(AW78="","",COUNTIF($AW$8:AW78,AW78))</f>
        <v/>
      </c>
      <c r="AY78" s="27"/>
      <c r="AZ78" s="6"/>
      <c r="BA78" s="7"/>
      <c r="BB78" s="7"/>
    </row>
    <row r="79" spans="1:54" ht="14.45" customHeight="1">
      <c r="A79" s="472" t="s">
        <v>73</v>
      </c>
      <c r="B79" s="473" t="s">
        <v>1602</v>
      </c>
      <c r="C79" s="714"/>
      <c r="D79" s="22"/>
      <c r="E79" s="746" t="s">
        <v>2931</v>
      </c>
      <c r="F79" s="760"/>
      <c r="G79" s="475"/>
      <c r="H79" s="476"/>
      <c r="I79" s="474"/>
      <c r="J79" s="475"/>
      <c r="K79" s="478"/>
      <c r="L79" s="9"/>
      <c r="M79" s="546"/>
      <c r="N79" s="9"/>
      <c r="O79" s="6"/>
      <c r="P79" s="479"/>
      <c r="Q79" s="10"/>
      <c r="R79" s="11"/>
      <c r="S79" s="12"/>
      <c r="T79" s="14"/>
      <c r="U79" s="15"/>
      <c r="V79" s="8"/>
      <c r="W79" s="13"/>
      <c r="X79" s="23"/>
      <c r="Y79" s="486"/>
      <c r="Z79" s="483"/>
      <c r="AA79" s="24"/>
      <c r="AB79" s="484"/>
      <c r="AC79" s="16"/>
      <c r="AD79" s="17"/>
      <c r="AE79" s="18"/>
      <c r="AF79" s="9"/>
      <c r="AG79" s="19"/>
      <c r="AH79" s="20"/>
      <c r="AI79" s="9"/>
      <c r="AJ79" s="21"/>
      <c r="AK79" s="33"/>
      <c r="AL79" s="485" t="str">
        <f>IF(AA79="","",AA79)</f>
        <v/>
      </c>
      <c r="AM79" s="3" t="str">
        <f>IF(AB79="","",AB79)</f>
        <v/>
      </c>
      <c r="AN79" s="702"/>
      <c r="AO79" s="4"/>
      <c r="AP79" s="5"/>
      <c r="AQ79" s="5"/>
      <c r="AR79" s="4"/>
      <c r="AS79" s="5"/>
      <c r="AT79" s="552"/>
      <c r="AU79" s="553" t="str">
        <f>IF(AND(V79&gt;0,X79="A",AA79&lt;&gt;"",AG79&lt;&gt;"A",AJ79&lt;&gt;"A",OR(AB79="NR",AB79="NT")),1,"")</f>
        <v/>
      </c>
      <c r="AV79" s="554" t="str">
        <f>IF(AU79="","",COUNTIF($AU$8:AU79,AU79))</f>
        <v/>
      </c>
      <c r="AW79" s="553" t="str">
        <f>IF(AND(V79&gt;0,X79="A",AJ79&lt;&gt;"A",OR(AB79="",AB79="NX")),1,"")</f>
        <v/>
      </c>
      <c r="AX79" s="554" t="str">
        <f>IF(AW79="","",COUNTIF($AW$8:AW79,AW79))</f>
        <v/>
      </c>
      <c r="AY79" s="27"/>
      <c r="AZ79" s="6"/>
      <c r="BA79" s="7"/>
      <c r="BB79" s="7"/>
    </row>
    <row r="80" spans="1:54" ht="14.45" customHeight="1">
      <c r="A80" s="472" t="s">
        <v>74</v>
      </c>
      <c r="B80" s="473" t="s">
        <v>1602</v>
      </c>
      <c r="C80" s="714"/>
      <c r="D80" s="22"/>
      <c r="E80" s="746" t="s">
        <v>2932</v>
      </c>
      <c r="F80" s="760"/>
      <c r="G80" s="475"/>
      <c r="H80" s="476"/>
      <c r="I80" s="474"/>
      <c r="J80" s="475"/>
      <c r="K80" s="478"/>
      <c r="L80" s="9"/>
      <c r="M80" s="546"/>
      <c r="N80" s="9"/>
      <c r="O80" s="6"/>
      <c r="P80" s="479"/>
      <c r="Q80" s="10"/>
      <c r="R80" s="11"/>
      <c r="S80" s="12"/>
      <c r="T80" s="14"/>
      <c r="U80" s="15"/>
      <c r="V80" s="8"/>
      <c r="W80" s="13"/>
      <c r="X80" s="23"/>
      <c r="Y80" s="486"/>
      <c r="Z80" s="483"/>
      <c r="AA80" s="24"/>
      <c r="AB80" s="484"/>
      <c r="AC80" s="16"/>
      <c r="AD80" s="17"/>
      <c r="AE80" s="18"/>
      <c r="AF80" s="9"/>
      <c r="AG80" s="19"/>
      <c r="AH80" s="20"/>
      <c r="AI80" s="9"/>
      <c r="AJ80" s="21"/>
      <c r="AK80" s="33"/>
      <c r="AL80" s="485" t="str">
        <f>IF(AA80="","",AA80)</f>
        <v/>
      </c>
      <c r="AM80" s="3" t="str">
        <f>IF(AB80="","",AB80)</f>
        <v/>
      </c>
      <c r="AN80" s="702"/>
      <c r="AO80" s="4"/>
      <c r="AP80" s="5"/>
      <c r="AQ80" s="5"/>
      <c r="AR80" s="4"/>
      <c r="AS80" s="5"/>
      <c r="AT80" s="552"/>
      <c r="AU80" s="553" t="str">
        <f>IF(AND(V80&gt;0,X80="A",AA80&lt;&gt;"",AG80&lt;&gt;"A",AJ80&lt;&gt;"A",OR(AB80="NR",AB80="NT")),1,"")</f>
        <v/>
      </c>
      <c r="AV80" s="554" t="str">
        <f>IF(AU80="","",COUNTIF($AU$8:AU80,AU80))</f>
        <v/>
      </c>
      <c r="AW80" s="553" t="str">
        <f>IF(AND(V80&gt;0,X80="A",AJ80&lt;&gt;"A",OR(AB80="",AB80="NX")),1,"")</f>
        <v/>
      </c>
      <c r="AX80" s="554" t="str">
        <f>IF(AW80="","",COUNTIF($AW$8:AW80,AW80))</f>
        <v/>
      </c>
      <c r="AY80" s="27"/>
      <c r="AZ80" s="6"/>
      <c r="BA80" s="7"/>
      <c r="BB80" s="7"/>
    </row>
    <row r="81" spans="1:54" ht="14.45" customHeight="1">
      <c r="A81" s="472" t="s">
        <v>75</v>
      </c>
      <c r="B81" s="473" t="s">
        <v>1602</v>
      </c>
      <c r="C81" s="714"/>
      <c r="D81" s="22"/>
      <c r="E81" s="746" t="s">
        <v>2933</v>
      </c>
      <c r="F81" s="760"/>
      <c r="G81" s="475"/>
      <c r="H81" s="476"/>
      <c r="I81" s="474"/>
      <c r="J81" s="475"/>
      <c r="K81" s="478"/>
      <c r="L81" s="9"/>
      <c r="M81" s="546"/>
      <c r="N81" s="9"/>
      <c r="O81" s="6"/>
      <c r="P81" s="479"/>
      <c r="Q81" s="10"/>
      <c r="R81" s="11"/>
      <c r="S81" s="12"/>
      <c r="T81" s="14"/>
      <c r="U81" s="15"/>
      <c r="V81" s="8"/>
      <c r="W81" s="13"/>
      <c r="X81" s="23"/>
      <c r="Y81" s="486"/>
      <c r="Z81" s="483"/>
      <c r="AA81" s="24"/>
      <c r="AB81" s="484"/>
      <c r="AC81" s="16"/>
      <c r="AD81" s="17"/>
      <c r="AE81" s="18"/>
      <c r="AF81" s="9"/>
      <c r="AG81" s="19"/>
      <c r="AH81" s="20"/>
      <c r="AI81" s="9"/>
      <c r="AJ81" s="21"/>
      <c r="AK81" s="33"/>
      <c r="AL81" s="485" t="str">
        <f>IF(AA81="","",AA81)</f>
        <v/>
      </c>
      <c r="AM81" s="3" t="str">
        <f>IF(AB81="","",AB81)</f>
        <v/>
      </c>
      <c r="AN81" s="702"/>
      <c r="AO81" s="4"/>
      <c r="AP81" s="5"/>
      <c r="AQ81" s="5"/>
      <c r="AR81" s="4"/>
      <c r="AS81" s="5"/>
      <c r="AT81" s="552"/>
      <c r="AU81" s="553" t="str">
        <f>IF(AND(V81&gt;0,X81="A",AA81&lt;&gt;"",AG81&lt;&gt;"A",AJ81&lt;&gt;"A",OR(AB81="NR",AB81="NT")),1,"")</f>
        <v/>
      </c>
      <c r="AV81" s="554" t="str">
        <f>IF(AU81="","",COUNTIF($AU$8:AU81,AU81))</f>
        <v/>
      </c>
      <c r="AW81" s="553" t="str">
        <f>IF(AND(V81&gt;0,X81="A",AJ81&lt;&gt;"A",OR(AB81="",AB81="NX")),1,"")</f>
        <v/>
      </c>
      <c r="AX81" s="554" t="str">
        <f>IF(AW81="","",COUNTIF($AW$8:AW81,AW81))</f>
        <v/>
      </c>
      <c r="AY81" s="27"/>
      <c r="AZ81" s="6"/>
      <c r="BA81" s="7"/>
      <c r="BB81" s="7"/>
    </row>
    <row r="82" spans="1:54" ht="14.45" customHeight="1">
      <c r="A82" s="472" t="s">
        <v>76</v>
      </c>
      <c r="B82" s="473" t="s">
        <v>1602</v>
      </c>
      <c r="C82" s="714"/>
      <c r="D82" s="22"/>
      <c r="E82" s="746" t="s">
        <v>2934</v>
      </c>
      <c r="F82" s="760"/>
      <c r="G82" s="475"/>
      <c r="H82" s="476"/>
      <c r="I82" s="474"/>
      <c r="J82" s="475"/>
      <c r="K82" s="478"/>
      <c r="L82" s="9"/>
      <c r="M82" s="546"/>
      <c r="N82" s="9"/>
      <c r="O82" s="6"/>
      <c r="P82" s="479"/>
      <c r="Q82" s="10"/>
      <c r="R82" s="11"/>
      <c r="S82" s="12"/>
      <c r="T82" s="14"/>
      <c r="U82" s="15"/>
      <c r="V82" s="8"/>
      <c r="W82" s="13"/>
      <c r="X82" s="23"/>
      <c r="Y82" s="486"/>
      <c r="Z82" s="483"/>
      <c r="AA82" s="24"/>
      <c r="AB82" s="484"/>
      <c r="AC82" s="16"/>
      <c r="AD82" s="17"/>
      <c r="AE82" s="18"/>
      <c r="AF82" s="9"/>
      <c r="AG82" s="19"/>
      <c r="AH82" s="20"/>
      <c r="AI82" s="9"/>
      <c r="AJ82" s="21"/>
      <c r="AK82" s="33"/>
      <c r="AL82" s="485" t="str">
        <f>IF(AA82="","",AA82)</f>
        <v/>
      </c>
      <c r="AM82" s="3" t="str">
        <f>IF(AB82="","",AB82)</f>
        <v/>
      </c>
      <c r="AN82" s="702"/>
      <c r="AO82" s="4"/>
      <c r="AP82" s="5"/>
      <c r="AQ82" s="5"/>
      <c r="AR82" s="4"/>
      <c r="AS82" s="5"/>
      <c r="AT82" s="552"/>
      <c r="AU82" s="553" t="str">
        <f>IF(AND(V82&gt;0,X82="A",AA82&lt;&gt;"",AG82&lt;&gt;"A",AJ82&lt;&gt;"A",OR(AB82="NR",AB82="NT")),1,"")</f>
        <v/>
      </c>
      <c r="AV82" s="554" t="str">
        <f>IF(AU82="","",COUNTIF($AU$8:AU82,AU82))</f>
        <v/>
      </c>
      <c r="AW82" s="553" t="str">
        <f>IF(AND(V82&gt;0,X82="A",AJ82&lt;&gt;"A",OR(AB82="",AB82="NX")),1,"")</f>
        <v/>
      </c>
      <c r="AX82" s="554" t="str">
        <f>IF(AW82="","",COUNTIF($AW$8:AW82,AW82))</f>
        <v/>
      </c>
      <c r="AY82" s="27"/>
      <c r="AZ82" s="6"/>
      <c r="BA82" s="7"/>
      <c r="BB82" s="7"/>
    </row>
    <row r="83" spans="1:54" ht="14.45" customHeight="1">
      <c r="A83" s="472" t="s">
        <v>77</v>
      </c>
      <c r="B83" s="473" t="s">
        <v>1602</v>
      </c>
      <c r="C83" s="714"/>
      <c r="D83" s="22"/>
      <c r="E83" s="746" t="s">
        <v>2935</v>
      </c>
      <c r="F83" s="760"/>
      <c r="G83" s="475"/>
      <c r="H83" s="476"/>
      <c r="I83" s="474"/>
      <c r="J83" s="475"/>
      <c r="K83" s="478"/>
      <c r="L83" s="9"/>
      <c r="M83" s="546"/>
      <c r="N83" s="9"/>
      <c r="O83" s="6"/>
      <c r="P83" s="479"/>
      <c r="Q83" s="10"/>
      <c r="R83" s="11"/>
      <c r="S83" s="12"/>
      <c r="T83" s="14"/>
      <c r="U83" s="15"/>
      <c r="V83" s="8"/>
      <c r="W83" s="13"/>
      <c r="X83" s="23"/>
      <c r="Y83" s="486"/>
      <c r="Z83" s="483"/>
      <c r="AA83" s="24"/>
      <c r="AB83" s="484"/>
      <c r="AC83" s="16"/>
      <c r="AD83" s="17"/>
      <c r="AE83" s="18"/>
      <c r="AF83" s="9"/>
      <c r="AG83" s="19"/>
      <c r="AH83" s="20"/>
      <c r="AI83" s="9"/>
      <c r="AJ83" s="21"/>
      <c r="AK83" s="33"/>
      <c r="AL83" s="485" t="str">
        <f>IF(AA83="","",AA83)</f>
        <v/>
      </c>
      <c r="AM83" s="3" t="str">
        <f>IF(AB83="","",AB83)</f>
        <v/>
      </c>
      <c r="AN83" s="702"/>
      <c r="AO83" s="4"/>
      <c r="AP83" s="5"/>
      <c r="AQ83" s="5"/>
      <c r="AR83" s="4"/>
      <c r="AS83" s="5"/>
      <c r="AT83" s="552"/>
      <c r="AU83" s="553" t="str">
        <f>IF(AND(V83&gt;0,X83="A",AA83&lt;&gt;"",AG83&lt;&gt;"A",AJ83&lt;&gt;"A",OR(AB83="NR",AB83="NT")),1,"")</f>
        <v/>
      </c>
      <c r="AV83" s="554" t="str">
        <f>IF(AU83="","",COUNTIF($AU$8:AU83,AU83))</f>
        <v/>
      </c>
      <c r="AW83" s="553" t="str">
        <f>IF(AND(V83&gt;0,X83="A",AJ83&lt;&gt;"A",OR(AB83="",AB83="NX")),1,"")</f>
        <v/>
      </c>
      <c r="AX83" s="554" t="str">
        <f>IF(AW83="","",COUNTIF($AW$8:AW83,AW83))</f>
        <v/>
      </c>
      <c r="AY83" s="27"/>
      <c r="AZ83" s="6"/>
      <c r="BA83" s="7"/>
      <c r="BB83" s="7"/>
    </row>
    <row r="84" spans="1:54" ht="14.45" customHeight="1">
      <c r="A84" s="472" t="s">
        <v>78</v>
      </c>
      <c r="B84" s="473" t="s">
        <v>1602</v>
      </c>
      <c r="C84" s="714"/>
      <c r="D84" s="22"/>
      <c r="E84" s="746" t="s">
        <v>2936</v>
      </c>
      <c r="F84" s="760"/>
      <c r="G84" s="475"/>
      <c r="H84" s="476"/>
      <c r="I84" s="474"/>
      <c r="J84" s="475"/>
      <c r="K84" s="478"/>
      <c r="L84" s="9"/>
      <c r="M84" s="546"/>
      <c r="N84" s="9"/>
      <c r="O84" s="6"/>
      <c r="P84" s="479"/>
      <c r="Q84" s="10"/>
      <c r="R84" s="11"/>
      <c r="S84" s="12"/>
      <c r="T84" s="14"/>
      <c r="U84" s="15"/>
      <c r="V84" s="8"/>
      <c r="W84" s="13"/>
      <c r="X84" s="23"/>
      <c r="Y84" s="486"/>
      <c r="Z84" s="483"/>
      <c r="AA84" s="24"/>
      <c r="AB84" s="484"/>
      <c r="AC84" s="16"/>
      <c r="AD84" s="17"/>
      <c r="AE84" s="18"/>
      <c r="AF84" s="9"/>
      <c r="AG84" s="19"/>
      <c r="AH84" s="20"/>
      <c r="AI84" s="9"/>
      <c r="AJ84" s="21"/>
      <c r="AK84" s="33"/>
      <c r="AL84" s="485" t="str">
        <f>IF(AA84="","",AA84)</f>
        <v/>
      </c>
      <c r="AM84" s="3" t="str">
        <f>IF(AB84="","",AB84)</f>
        <v/>
      </c>
      <c r="AN84" s="702"/>
      <c r="AO84" s="4"/>
      <c r="AP84" s="5"/>
      <c r="AQ84" s="5"/>
      <c r="AR84" s="4"/>
      <c r="AS84" s="5"/>
      <c r="AT84" s="552"/>
      <c r="AU84" s="553" t="str">
        <f>IF(AND(V84&gt;0,X84="A",AA84&lt;&gt;"",AG84&lt;&gt;"A",AJ84&lt;&gt;"A",OR(AB84="NR",AB84="NT")),1,"")</f>
        <v/>
      </c>
      <c r="AV84" s="554" t="str">
        <f>IF(AU84="","",COUNTIF($AU$8:AU84,AU84))</f>
        <v/>
      </c>
      <c r="AW84" s="553" t="str">
        <f>IF(AND(V84&gt;0,X84="A",AJ84&lt;&gt;"A",OR(AB84="",AB84="NX")),1,"")</f>
        <v/>
      </c>
      <c r="AX84" s="554" t="str">
        <f>IF(AW84="","",COUNTIF($AW$8:AW84,AW84))</f>
        <v/>
      </c>
      <c r="AY84" s="27"/>
      <c r="AZ84" s="6"/>
      <c r="BA84" s="7"/>
      <c r="BB84" s="7"/>
    </row>
    <row r="85" spans="1:54" ht="14.45" customHeight="1">
      <c r="A85" s="472" t="s">
        <v>79</v>
      </c>
      <c r="B85" s="473" t="s">
        <v>1602</v>
      </c>
      <c r="C85" s="714"/>
      <c r="D85" s="22"/>
      <c r="E85" s="746" t="s">
        <v>2937</v>
      </c>
      <c r="F85" s="760"/>
      <c r="G85" s="475"/>
      <c r="H85" s="476"/>
      <c r="I85" s="474"/>
      <c r="J85" s="475"/>
      <c r="K85" s="478"/>
      <c r="L85" s="9"/>
      <c r="M85" s="546"/>
      <c r="N85" s="9"/>
      <c r="O85" s="6"/>
      <c r="P85" s="479"/>
      <c r="Q85" s="10"/>
      <c r="R85" s="11"/>
      <c r="S85" s="12"/>
      <c r="T85" s="14"/>
      <c r="U85" s="15"/>
      <c r="V85" s="8"/>
      <c r="W85" s="13"/>
      <c r="X85" s="23"/>
      <c r="Y85" s="486"/>
      <c r="Z85" s="483"/>
      <c r="AA85" s="24"/>
      <c r="AB85" s="484"/>
      <c r="AC85" s="16"/>
      <c r="AD85" s="17"/>
      <c r="AE85" s="18"/>
      <c r="AF85" s="9"/>
      <c r="AG85" s="19"/>
      <c r="AH85" s="20"/>
      <c r="AI85" s="9"/>
      <c r="AJ85" s="21"/>
      <c r="AK85" s="33"/>
      <c r="AL85" s="485" t="str">
        <f>IF(AA85="","",AA85)</f>
        <v/>
      </c>
      <c r="AM85" s="3" t="str">
        <f>IF(AB85="","",AB85)</f>
        <v/>
      </c>
      <c r="AN85" s="702"/>
      <c r="AO85" s="4"/>
      <c r="AP85" s="5"/>
      <c r="AQ85" s="5"/>
      <c r="AR85" s="4"/>
      <c r="AS85" s="5"/>
      <c r="AT85" s="552"/>
      <c r="AU85" s="553" t="str">
        <f>IF(AND(V85&gt;0,X85="A",AA85&lt;&gt;"",AG85&lt;&gt;"A",AJ85&lt;&gt;"A",OR(AB85="NR",AB85="NT")),1,"")</f>
        <v/>
      </c>
      <c r="AV85" s="554" t="str">
        <f>IF(AU85="","",COUNTIF($AU$8:AU85,AU85))</f>
        <v/>
      </c>
      <c r="AW85" s="553" t="str">
        <f>IF(AND(V85&gt;0,X85="A",AJ85&lt;&gt;"A",OR(AB85="",AB85="NX")),1,"")</f>
        <v/>
      </c>
      <c r="AX85" s="554" t="str">
        <f>IF(AW85="","",COUNTIF($AW$8:AW85,AW85))</f>
        <v/>
      </c>
      <c r="AY85" s="27"/>
      <c r="AZ85" s="6"/>
      <c r="BA85" s="7"/>
      <c r="BB85" s="7"/>
    </row>
    <row r="86" spans="1:54" ht="14.45" customHeight="1">
      <c r="A86" s="472" t="s">
        <v>80</v>
      </c>
      <c r="B86" s="473" t="s">
        <v>1602</v>
      </c>
      <c r="C86" s="714"/>
      <c r="D86" s="22"/>
      <c r="E86" s="746" t="s">
        <v>2938</v>
      </c>
      <c r="F86" s="760"/>
      <c r="G86" s="475"/>
      <c r="H86" s="476"/>
      <c r="I86" s="474"/>
      <c r="J86" s="475"/>
      <c r="K86" s="478"/>
      <c r="L86" s="9"/>
      <c r="M86" s="546"/>
      <c r="N86" s="9"/>
      <c r="O86" s="6"/>
      <c r="P86" s="479"/>
      <c r="Q86" s="10"/>
      <c r="R86" s="11"/>
      <c r="S86" s="12"/>
      <c r="T86" s="14"/>
      <c r="U86" s="15"/>
      <c r="V86" s="8"/>
      <c r="W86" s="13"/>
      <c r="X86" s="23"/>
      <c r="Y86" s="486"/>
      <c r="Z86" s="483"/>
      <c r="AA86" s="24"/>
      <c r="AB86" s="484"/>
      <c r="AC86" s="16"/>
      <c r="AD86" s="17"/>
      <c r="AE86" s="18"/>
      <c r="AF86" s="9"/>
      <c r="AG86" s="19"/>
      <c r="AH86" s="20"/>
      <c r="AI86" s="9"/>
      <c r="AJ86" s="21"/>
      <c r="AK86" s="33"/>
      <c r="AL86" s="485" t="str">
        <f>IF(AA86="","",AA86)</f>
        <v/>
      </c>
      <c r="AM86" s="3" t="str">
        <f>IF(AB86="","",AB86)</f>
        <v/>
      </c>
      <c r="AN86" s="702"/>
      <c r="AO86" s="4"/>
      <c r="AP86" s="5"/>
      <c r="AQ86" s="5"/>
      <c r="AR86" s="4"/>
      <c r="AS86" s="5"/>
      <c r="AT86" s="552"/>
      <c r="AU86" s="553" t="str">
        <f>IF(AND(V86&gt;0,X86="A",AA86&lt;&gt;"",AG86&lt;&gt;"A",AJ86&lt;&gt;"A",OR(AB86="NR",AB86="NT")),1,"")</f>
        <v/>
      </c>
      <c r="AV86" s="554" t="str">
        <f>IF(AU86="","",COUNTIF($AU$8:AU86,AU86))</f>
        <v/>
      </c>
      <c r="AW86" s="553" t="str">
        <f>IF(AND(V86&gt;0,X86="A",AJ86&lt;&gt;"A",OR(AB86="",AB86="NX")),1,"")</f>
        <v/>
      </c>
      <c r="AX86" s="554" t="str">
        <f>IF(AW86="","",COUNTIF($AW$8:AW86,AW86))</f>
        <v/>
      </c>
      <c r="AY86" s="27"/>
      <c r="AZ86" s="6"/>
      <c r="BA86" s="7"/>
      <c r="BB86" s="7"/>
    </row>
    <row r="87" spans="1:54" ht="14.45" customHeight="1">
      <c r="A87" s="472" t="s">
        <v>81</v>
      </c>
      <c r="B87" s="473" t="s">
        <v>1602</v>
      </c>
      <c r="C87" s="714"/>
      <c r="D87" s="22"/>
      <c r="E87" s="746" t="s">
        <v>2939</v>
      </c>
      <c r="F87" s="760"/>
      <c r="G87" s="475"/>
      <c r="H87" s="476"/>
      <c r="I87" s="474"/>
      <c r="J87" s="475"/>
      <c r="K87" s="478"/>
      <c r="L87" s="9"/>
      <c r="M87" s="546"/>
      <c r="N87" s="9"/>
      <c r="O87" s="6"/>
      <c r="P87" s="479"/>
      <c r="Q87" s="10"/>
      <c r="R87" s="11"/>
      <c r="S87" s="12"/>
      <c r="T87" s="14"/>
      <c r="U87" s="15"/>
      <c r="V87" s="8"/>
      <c r="W87" s="13"/>
      <c r="X87" s="23"/>
      <c r="Y87" s="486"/>
      <c r="Z87" s="483"/>
      <c r="AA87" s="24"/>
      <c r="AB87" s="484"/>
      <c r="AC87" s="16"/>
      <c r="AD87" s="17"/>
      <c r="AE87" s="18"/>
      <c r="AF87" s="9"/>
      <c r="AG87" s="19"/>
      <c r="AH87" s="20"/>
      <c r="AI87" s="9"/>
      <c r="AJ87" s="21"/>
      <c r="AK87" s="33"/>
      <c r="AL87" s="485" t="str">
        <f>IF(AA87="","",AA87)</f>
        <v/>
      </c>
      <c r="AM87" s="3" t="str">
        <f>IF(AB87="","",AB87)</f>
        <v/>
      </c>
      <c r="AN87" s="702"/>
      <c r="AO87" s="4"/>
      <c r="AP87" s="5"/>
      <c r="AQ87" s="5"/>
      <c r="AR87" s="4"/>
      <c r="AS87" s="5"/>
      <c r="AT87" s="552"/>
      <c r="AU87" s="553" t="str">
        <f>IF(AND(V87&gt;0,X87="A",AA87&lt;&gt;"",AG87&lt;&gt;"A",AJ87&lt;&gt;"A",OR(AB87="NR",AB87="NT")),1,"")</f>
        <v/>
      </c>
      <c r="AV87" s="554" t="str">
        <f>IF(AU87="","",COUNTIF($AU$8:AU87,AU87))</f>
        <v/>
      </c>
      <c r="AW87" s="553" t="str">
        <f>IF(AND(V87&gt;0,X87="A",AJ87&lt;&gt;"A",OR(AB87="",AB87="NX")),1,"")</f>
        <v/>
      </c>
      <c r="AX87" s="554" t="str">
        <f>IF(AW87="","",COUNTIF($AW$8:AW87,AW87))</f>
        <v/>
      </c>
      <c r="AY87" s="27"/>
      <c r="AZ87" s="6"/>
      <c r="BA87" s="7"/>
      <c r="BB87" s="7"/>
    </row>
    <row r="88" spans="1:54" ht="14.45" customHeight="1">
      <c r="A88" s="472" t="s">
        <v>82</v>
      </c>
      <c r="B88" s="473" t="s">
        <v>1602</v>
      </c>
      <c r="C88" s="714"/>
      <c r="D88" s="22"/>
      <c r="E88" s="746" t="s">
        <v>2940</v>
      </c>
      <c r="F88" s="760"/>
      <c r="G88" s="475"/>
      <c r="H88" s="476"/>
      <c r="I88" s="474"/>
      <c r="J88" s="475"/>
      <c r="K88" s="478"/>
      <c r="L88" s="9"/>
      <c r="M88" s="546"/>
      <c r="N88" s="9"/>
      <c r="O88" s="6"/>
      <c r="P88" s="479"/>
      <c r="Q88" s="10"/>
      <c r="R88" s="11"/>
      <c r="S88" s="12"/>
      <c r="T88" s="14"/>
      <c r="U88" s="15"/>
      <c r="V88" s="8"/>
      <c r="W88" s="13"/>
      <c r="X88" s="23"/>
      <c r="Y88" s="486"/>
      <c r="Z88" s="483"/>
      <c r="AA88" s="24"/>
      <c r="AB88" s="484"/>
      <c r="AC88" s="16"/>
      <c r="AD88" s="17"/>
      <c r="AE88" s="18"/>
      <c r="AF88" s="9"/>
      <c r="AG88" s="19"/>
      <c r="AH88" s="20"/>
      <c r="AI88" s="9"/>
      <c r="AJ88" s="21"/>
      <c r="AK88" s="33"/>
      <c r="AL88" s="485" t="str">
        <f>IF(AA88="","",AA88)</f>
        <v/>
      </c>
      <c r="AM88" s="3" t="str">
        <f>IF(AB88="","",AB88)</f>
        <v/>
      </c>
      <c r="AN88" s="702"/>
      <c r="AO88" s="4"/>
      <c r="AP88" s="5"/>
      <c r="AQ88" s="5"/>
      <c r="AR88" s="4"/>
      <c r="AS88" s="5"/>
      <c r="AT88" s="552"/>
      <c r="AU88" s="553" t="str">
        <f>IF(AND(V88&gt;0,X88="A",AA88&lt;&gt;"",AG88&lt;&gt;"A",AJ88&lt;&gt;"A",OR(AB88="NR",AB88="NT")),1,"")</f>
        <v/>
      </c>
      <c r="AV88" s="554" t="str">
        <f>IF(AU88="","",COUNTIF($AU$8:AU88,AU88))</f>
        <v/>
      </c>
      <c r="AW88" s="553" t="str">
        <f>IF(AND(V88&gt;0,X88="A",AJ88&lt;&gt;"A",OR(AB88="",AB88="NX")),1,"")</f>
        <v/>
      </c>
      <c r="AX88" s="554" t="str">
        <f>IF(AW88="","",COUNTIF($AW$8:AW88,AW88))</f>
        <v/>
      </c>
      <c r="AY88" s="27"/>
      <c r="AZ88" s="6"/>
      <c r="BA88" s="7"/>
      <c r="BB88" s="7"/>
    </row>
    <row r="89" spans="1:54" ht="14.45" customHeight="1">
      <c r="A89" s="472" t="s">
        <v>83</v>
      </c>
      <c r="B89" s="473" t="s">
        <v>1602</v>
      </c>
      <c r="C89" s="714"/>
      <c r="D89" s="22"/>
      <c r="E89" s="746" t="s">
        <v>2941</v>
      </c>
      <c r="F89" s="760"/>
      <c r="G89" s="475"/>
      <c r="H89" s="476"/>
      <c r="I89" s="474"/>
      <c r="J89" s="475"/>
      <c r="K89" s="478"/>
      <c r="L89" s="9"/>
      <c r="M89" s="546"/>
      <c r="N89" s="9"/>
      <c r="O89" s="6"/>
      <c r="P89" s="479"/>
      <c r="Q89" s="10"/>
      <c r="R89" s="11"/>
      <c r="S89" s="12"/>
      <c r="T89" s="14"/>
      <c r="U89" s="15"/>
      <c r="V89" s="8"/>
      <c r="W89" s="13"/>
      <c r="X89" s="23"/>
      <c r="Y89" s="486"/>
      <c r="Z89" s="483"/>
      <c r="AA89" s="24"/>
      <c r="AB89" s="484"/>
      <c r="AC89" s="16"/>
      <c r="AD89" s="17"/>
      <c r="AE89" s="18"/>
      <c r="AF89" s="9"/>
      <c r="AG89" s="19"/>
      <c r="AH89" s="20"/>
      <c r="AI89" s="9"/>
      <c r="AJ89" s="21"/>
      <c r="AK89" s="33"/>
      <c r="AL89" s="485" t="str">
        <f>IF(AA89="","",AA89)</f>
        <v/>
      </c>
      <c r="AM89" s="3" t="str">
        <f>IF(AB89="","",AB89)</f>
        <v/>
      </c>
      <c r="AN89" s="702"/>
      <c r="AO89" s="4"/>
      <c r="AP89" s="5"/>
      <c r="AQ89" s="5"/>
      <c r="AR89" s="4"/>
      <c r="AS89" s="5"/>
      <c r="AT89" s="552"/>
      <c r="AU89" s="553" t="str">
        <f>IF(AND(V89&gt;0,X89="A",AA89&lt;&gt;"",AG89&lt;&gt;"A",AJ89&lt;&gt;"A",OR(AB89="NR",AB89="NT")),1,"")</f>
        <v/>
      </c>
      <c r="AV89" s="554" t="str">
        <f>IF(AU89="","",COUNTIF($AU$8:AU89,AU89))</f>
        <v/>
      </c>
      <c r="AW89" s="553" t="str">
        <f>IF(AND(V89&gt;0,X89="A",AJ89&lt;&gt;"A",OR(AB89="",AB89="NX")),1,"")</f>
        <v/>
      </c>
      <c r="AX89" s="554" t="str">
        <f>IF(AW89="","",COUNTIF($AW$8:AW89,AW89))</f>
        <v/>
      </c>
      <c r="AY89" s="27"/>
      <c r="AZ89" s="6"/>
      <c r="BA89" s="7"/>
      <c r="BB89" s="7"/>
    </row>
    <row r="90" spans="1:54" ht="14.45" customHeight="1">
      <c r="A90" s="472" t="s">
        <v>84</v>
      </c>
      <c r="B90" s="473" t="s">
        <v>1602</v>
      </c>
      <c r="C90" s="714"/>
      <c r="D90" s="22"/>
      <c r="E90" s="746" t="s">
        <v>2942</v>
      </c>
      <c r="F90" s="760"/>
      <c r="G90" s="475"/>
      <c r="H90" s="476"/>
      <c r="I90" s="474"/>
      <c r="J90" s="475"/>
      <c r="K90" s="478"/>
      <c r="L90" s="9"/>
      <c r="M90" s="546"/>
      <c r="N90" s="9"/>
      <c r="O90" s="6"/>
      <c r="P90" s="479"/>
      <c r="Q90" s="10"/>
      <c r="R90" s="11"/>
      <c r="S90" s="12"/>
      <c r="T90" s="14"/>
      <c r="U90" s="15"/>
      <c r="V90" s="8"/>
      <c r="W90" s="13"/>
      <c r="X90" s="23"/>
      <c r="Y90" s="486"/>
      <c r="Z90" s="483"/>
      <c r="AA90" s="24"/>
      <c r="AB90" s="484"/>
      <c r="AC90" s="16"/>
      <c r="AD90" s="17"/>
      <c r="AE90" s="18"/>
      <c r="AF90" s="9"/>
      <c r="AG90" s="19"/>
      <c r="AH90" s="20"/>
      <c r="AI90" s="9"/>
      <c r="AJ90" s="21"/>
      <c r="AK90" s="33"/>
      <c r="AL90" s="485" t="str">
        <f>IF(AA90="","",AA90)</f>
        <v/>
      </c>
      <c r="AM90" s="3" t="str">
        <f>IF(AB90="","",AB90)</f>
        <v/>
      </c>
      <c r="AN90" s="702"/>
      <c r="AO90" s="4"/>
      <c r="AP90" s="5"/>
      <c r="AQ90" s="5"/>
      <c r="AR90" s="4"/>
      <c r="AS90" s="5"/>
      <c r="AT90" s="552"/>
      <c r="AU90" s="553" t="str">
        <f>IF(AND(V90&gt;0,X90="A",AA90&lt;&gt;"",AG90&lt;&gt;"A",AJ90&lt;&gt;"A",OR(AB90="NR",AB90="NT")),1,"")</f>
        <v/>
      </c>
      <c r="AV90" s="554" t="str">
        <f>IF(AU90="","",COUNTIF($AU$8:AU90,AU90))</f>
        <v/>
      </c>
      <c r="AW90" s="553" t="str">
        <f>IF(AND(V90&gt;0,X90="A",AJ90&lt;&gt;"A",OR(AB90="",AB90="NX")),1,"")</f>
        <v/>
      </c>
      <c r="AX90" s="554" t="str">
        <f>IF(AW90="","",COUNTIF($AW$8:AW90,AW90))</f>
        <v/>
      </c>
      <c r="AY90" s="27"/>
      <c r="AZ90" s="6"/>
      <c r="BA90" s="7"/>
      <c r="BB90" s="7"/>
    </row>
    <row r="91" spans="1:54" ht="14.45" customHeight="1">
      <c r="A91" s="472" t="s">
        <v>85</v>
      </c>
      <c r="B91" s="473" t="s">
        <v>1602</v>
      </c>
      <c r="C91" s="714"/>
      <c r="D91" s="22"/>
      <c r="E91" s="746" t="s">
        <v>2943</v>
      </c>
      <c r="F91" s="760"/>
      <c r="G91" s="475"/>
      <c r="H91" s="476"/>
      <c r="I91" s="474"/>
      <c r="J91" s="475"/>
      <c r="K91" s="478"/>
      <c r="L91" s="9"/>
      <c r="M91" s="546"/>
      <c r="N91" s="9"/>
      <c r="O91" s="6"/>
      <c r="P91" s="479"/>
      <c r="Q91" s="10"/>
      <c r="R91" s="11"/>
      <c r="S91" s="12"/>
      <c r="T91" s="14"/>
      <c r="U91" s="15"/>
      <c r="V91" s="8"/>
      <c r="W91" s="13"/>
      <c r="X91" s="23"/>
      <c r="Y91" s="486"/>
      <c r="Z91" s="483"/>
      <c r="AA91" s="24"/>
      <c r="AB91" s="484"/>
      <c r="AC91" s="16"/>
      <c r="AD91" s="17"/>
      <c r="AE91" s="18"/>
      <c r="AF91" s="9"/>
      <c r="AG91" s="19"/>
      <c r="AH91" s="20"/>
      <c r="AI91" s="9"/>
      <c r="AJ91" s="21"/>
      <c r="AK91" s="33"/>
      <c r="AL91" s="485" t="str">
        <f>IF(AA91="","",AA91)</f>
        <v/>
      </c>
      <c r="AM91" s="3" t="str">
        <f>IF(AB91="","",AB91)</f>
        <v/>
      </c>
      <c r="AN91" s="702"/>
      <c r="AO91" s="4"/>
      <c r="AP91" s="5"/>
      <c r="AQ91" s="5"/>
      <c r="AR91" s="4"/>
      <c r="AS91" s="5"/>
      <c r="AT91" s="552"/>
      <c r="AU91" s="553" t="str">
        <f>IF(AND(V91&gt;0,X91="A",AA91&lt;&gt;"",AG91&lt;&gt;"A",AJ91&lt;&gt;"A",OR(AB91="NR",AB91="NT")),1,"")</f>
        <v/>
      </c>
      <c r="AV91" s="554" t="str">
        <f>IF(AU91="","",COUNTIF($AU$8:AU91,AU91))</f>
        <v/>
      </c>
      <c r="AW91" s="553" t="str">
        <f>IF(AND(V91&gt;0,X91="A",AJ91&lt;&gt;"A",OR(AB91="",AB91="NX")),1,"")</f>
        <v/>
      </c>
      <c r="AX91" s="554" t="str">
        <f>IF(AW91="","",COUNTIF($AW$8:AW91,AW91))</f>
        <v/>
      </c>
      <c r="AY91" s="27"/>
      <c r="AZ91" s="6"/>
      <c r="BA91" s="7"/>
      <c r="BB91" s="7"/>
    </row>
    <row r="92" spans="1:54" ht="14.45" customHeight="1">
      <c r="A92" s="472" t="s">
        <v>86</v>
      </c>
      <c r="B92" s="473" t="s">
        <v>1602</v>
      </c>
      <c r="C92" s="714"/>
      <c r="D92" s="22"/>
      <c r="E92" s="746" t="s">
        <v>2944</v>
      </c>
      <c r="F92" s="760"/>
      <c r="G92" s="475"/>
      <c r="H92" s="476"/>
      <c r="I92" s="474"/>
      <c r="J92" s="475"/>
      <c r="K92" s="478"/>
      <c r="L92" s="9"/>
      <c r="M92" s="546"/>
      <c r="N92" s="9"/>
      <c r="O92" s="6"/>
      <c r="P92" s="479"/>
      <c r="Q92" s="10"/>
      <c r="R92" s="11"/>
      <c r="S92" s="12"/>
      <c r="T92" s="14"/>
      <c r="U92" s="15"/>
      <c r="V92" s="8"/>
      <c r="W92" s="13"/>
      <c r="X92" s="23"/>
      <c r="Y92" s="486"/>
      <c r="Z92" s="483"/>
      <c r="AA92" s="24"/>
      <c r="AB92" s="484"/>
      <c r="AC92" s="16"/>
      <c r="AD92" s="17"/>
      <c r="AE92" s="18"/>
      <c r="AF92" s="9"/>
      <c r="AG92" s="19"/>
      <c r="AH92" s="20"/>
      <c r="AI92" s="9"/>
      <c r="AJ92" s="21"/>
      <c r="AK92" s="33"/>
      <c r="AL92" s="485" t="str">
        <f>IF(AA92="","",AA92)</f>
        <v/>
      </c>
      <c r="AM92" s="3" t="str">
        <f>IF(AB92="","",AB92)</f>
        <v/>
      </c>
      <c r="AN92" s="702"/>
      <c r="AO92" s="4"/>
      <c r="AP92" s="5"/>
      <c r="AQ92" s="5"/>
      <c r="AR92" s="4"/>
      <c r="AS92" s="5"/>
      <c r="AT92" s="552"/>
      <c r="AU92" s="553" t="str">
        <f>IF(AND(V92&gt;0,X92="A",AA92&lt;&gt;"",AG92&lt;&gt;"A",AJ92&lt;&gt;"A",OR(AB92="NR",AB92="NT")),1,"")</f>
        <v/>
      </c>
      <c r="AV92" s="554" t="str">
        <f>IF(AU92="","",COUNTIF($AU$8:AU92,AU92))</f>
        <v/>
      </c>
      <c r="AW92" s="553" t="str">
        <f>IF(AND(V92&gt;0,X92="A",AJ92&lt;&gt;"A",OR(AB92="",AB92="NX")),1,"")</f>
        <v/>
      </c>
      <c r="AX92" s="554" t="str">
        <f>IF(AW92="","",COUNTIF($AW$8:AW92,AW92))</f>
        <v/>
      </c>
      <c r="AY92" s="27"/>
      <c r="AZ92" s="6"/>
      <c r="BA92" s="7"/>
      <c r="BB92" s="7"/>
    </row>
    <row r="93" spans="1:54" ht="14.45" customHeight="1">
      <c r="A93" s="472" t="s">
        <v>87</v>
      </c>
      <c r="B93" s="473" t="s">
        <v>1602</v>
      </c>
      <c r="C93" s="714"/>
      <c r="D93" s="22"/>
      <c r="E93" s="746" t="s">
        <v>2945</v>
      </c>
      <c r="F93" s="760"/>
      <c r="G93" s="475"/>
      <c r="H93" s="476"/>
      <c r="I93" s="474"/>
      <c r="J93" s="475"/>
      <c r="K93" s="478"/>
      <c r="L93" s="9"/>
      <c r="M93" s="546"/>
      <c r="N93" s="9"/>
      <c r="O93" s="6"/>
      <c r="P93" s="479"/>
      <c r="Q93" s="10"/>
      <c r="R93" s="11"/>
      <c r="S93" s="12"/>
      <c r="T93" s="14"/>
      <c r="U93" s="15"/>
      <c r="V93" s="8"/>
      <c r="W93" s="13"/>
      <c r="X93" s="23"/>
      <c r="Y93" s="486"/>
      <c r="Z93" s="483"/>
      <c r="AA93" s="24"/>
      <c r="AB93" s="484"/>
      <c r="AC93" s="16"/>
      <c r="AD93" s="17"/>
      <c r="AE93" s="18"/>
      <c r="AF93" s="9"/>
      <c r="AG93" s="19"/>
      <c r="AH93" s="20"/>
      <c r="AI93" s="9"/>
      <c r="AJ93" s="21"/>
      <c r="AK93" s="33"/>
      <c r="AL93" s="485" t="str">
        <f>IF(AA93="","",AA93)</f>
        <v/>
      </c>
      <c r="AM93" s="3" t="str">
        <f>IF(AB93="","",AB93)</f>
        <v/>
      </c>
      <c r="AN93" s="702"/>
      <c r="AO93" s="4"/>
      <c r="AP93" s="5"/>
      <c r="AQ93" s="5"/>
      <c r="AR93" s="4"/>
      <c r="AS93" s="5"/>
      <c r="AT93" s="552"/>
      <c r="AU93" s="553" t="str">
        <f>IF(AND(V93&gt;0,X93="A",AA93&lt;&gt;"",AG93&lt;&gt;"A",AJ93&lt;&gt;"A",OR(AB93="NR",AB93="NT")),1,"")</f>
        <v/>
      </c>
      <c r="AV93" s="554" t="str">
        <f>IF(AU93="","",COUNTIF($AU$8:AU93,AU93))</f>
        <v/>
      </c>
      <c r="AW93" s="553" t="str">
        <f>IF(AND(V93&gt;0,X93="A",AJ93&lt;&gt;"A",OR(AB93="",AB93="NX")),1,"")</f>
        <v/>
      </c>
      <c r="AX93" s="554" t="str">
        <f>IF(AW93="","",COUNTIF($AW$8:AW93,AW93))</f>
        <v/>
      </c>
      <c r="AY93" s="27"/>
      <c r="AZ93" s="6"/>
      <c r="BA93" s="7"/>
      <c r="BB93" s="7"/>
    </row>
    <row r="94" spans="1:54" ht="14.45" customHeight="1">
      <c r="A94" s="472" t="s">
        <v>88</v>
      </c>
      <c r="B94" s="473" t="s">
        <v>1602</v>
      </c>
      <c r="C94" s="714"/>
      <c r="D94" s="22"/>
      <c r="E94" s="746" t="s">
        <v>2946</v>
      </c>
      <c r="F94" s="760"/>
      <c r="G94" s="475"/>
      <c r="H94" s="476"/>
      <c r="I94" s="474"/>
      <c r="J94" s="475"/>
      <c r="K94" s="478"/>
      <c r="L94" s="9"/>
      <c r="M94" s="546"/>
      <c r="N94" s="9"/>
      <c r="O94" s="6"/>
      <c r="P94" s="479"/>
      <c r="Q94" s="10"/>
      <c r="R94" s="11"/>
      <c r="S94" s="12"/>
      <c r="T94" s="14"/>
      <c r="U94" s="15"/>
      <c r="V94" s="8"/>
      <c r="W94" s="13"/>
      <c r="X94" s="23"/>
      <c r="Y94" s="486"/>
      <c r="Z94" s="483"/>
      <c r="AA94" s="24"/>
      <c r="AB94" s="484"/>
      <c r="AC94" s="16"/>
      <c r="AD94" s="17"/>
      <c r="AE94" s="18"/>
      <c r="AF94" s="9"/>
      <c r="AG94" s="19"/>
      <c r="AH94" s="20"/>
      <c r="AI94" s="9"/>
      <c r="AJ94" s="21"/>
      <c r="AK94" s="33"/>
      <c r="AL94" s="485" t="str">
        <f>IF(AA94="","",AA94)</f>
        <v/>
      </c>
      <c r="AM94" s="3" t="str">
        <f>IF(AB94="","",AB94)</f>
        <v/>
      </c>
      <c r="AN94" s="702"/>
      <c r="AO94" s="4"/>
      <c r="AP94" s="5"/>
      <c r="AQ94" s="5"/>
      <c r="AR94" s="4"/>
      <c r="AS94" s="5"/>
      <c r="AT94" s="552"/>
      <c r="AU94" s="553" t="str">
        <f>IF(AND(V94&gt;0,X94="A",AA94&lt;&gt;"",AG94&lt;&gt;"A",AJ94&lt;&gt;"A",OR(AB94="NR",AB94="NT")),1,"")</f>
        <v/>
      </c>
      <c r="AV94" s="554" t="str">
        <f>IF(AU94="","",COUNTIF($AU$8:AU94,AU94))</f>
        <v/>
      </c>
      <c r="AW94" s="553" t="str">
        <f>IF(AND(V94&gt;0,X94="A",AJ94&lt;&gt;"A",OR(AB94="",AB94="NX")),1,"")</f>
        <v/>
      </c>
      <c r="AX94" s="554" t="str">
        <f>IF(AW94="","",COUNTIF($AW$8:AW94,AW94))</f>
        <v/>
      </c>
      <c r="AY94" s="27"/>
      <c r="AZ94" s="6"/>
      <c r="BA94" s="7"/>
      <c r="BB94" s="7"/>
    </row>
    <row r="95" spans="1:54" ht="14.45" customHeight="1">
      <c r="A95" s="472" t="s">
        <v>89</v>
      </c>
      <c r="B95" s="473" t="s">
        <v>1602</v>
      </c>
      <c r="C95" s="714"/>
      <c r="D95" s="22"/>
      <c r="E95" s="746" t="s">
        <v>2947</v>
      </c>
      <c r="F95" s="760"/>
      <c r="G95" s="475"/>
      <c r="H95" s="476"/>
      <c r="I95" s="474"/>
      <c r="J95" s="475"/>
      <c r="K95" s="478"/>
      <c r="L95" s="9"/>
      <c r="M95" s="546"/>
      <c r="N95" s="9"/>
      <c r="O95" s="6"/>
      <c r="P95" s="479"/>
      <c r="Q95" s="10"/>
      <c r="R95" s="11"/>
      <c r="S95" s="12"/>
      <c r="T95" s="14"/>
      <c r="U95" s="15"/>
      <c r="V95" s="8"/>
      <c r="W95" s="13"/>
      <c r="X95" s="23"/>
      <c r="Y95" s="486"/>
      <c r="Z95" s="483"/>
      <c r="AA95" s="24"/>
      <c r="AB95" s="484"/>
      <c r="AC95" s="16"/>
      <c r="AD95" s="17"/>
      <c r="AE95" s="18"/>
      <c r="AF95" s="9"/>
      <c r="AG95" s="19"/>
      <c r="AH95" s="20"/>
      <c r="AI95" s="9"/>
      <c r="AJ95" s="21"/>
      <c r="AK95" s="33"/>
      <c r="AL95" s="485" t="str">
        <f>IF(AA95="","",AA95)</f>
        <v/>
      </c>
      <c r="AM95" s="3" t="str">
        <f>IF(AB95="","",AB95)</f>
        <v/>
      </c>
      <c r="AN95" s="702"/>
      <c r="AO95" s="4"/>
      <c r="AP95" s="5"/>
      <c r="AQ95" s="5"/>
      <c r="AR95" s="4"/>
      <c r="AS95" s="5"/>
      <c r="AT95" s="552"/>
      <c r="AU95" s="553" t="str">
        <f>IF(AND(V95&gt;0,X95="A",AA95&lt;&gt;"",AG95&lt;&gt;"A",AJ95&lt;&gt;"A",OR(AB95="NR",AB95="NT")),1,"")</f>
        <v/>
      </c>
      <c r="AV95" s="554" t="str">
        <f>IF(AU95="","",COUNTIF($AU$8:AU95,AU95))</f>
        <v/>
      </c>
      <c r="AW95" s="553" t="str">
        <f>IF(AND(V95&gt;0,X95="A",AJ95&lt;&gt;"A",OR(AB95="",AB95="NX")),1,"")</f>
        <v/>
      </c>
      <c r="AX95" s="554" t="str">
        <f>IF(AW95="","",COUNTIF($AW$8:AW95,AW95))</f>
        <v/>
      </c>
      <c r="AY95" s="27"/>
      <c r="AZ95" s="6"/>
      <c r="BA95" s="7"/>
      <c r="BB95" s="7"/>
    </row>
    <row r="96" spans="1:54" ht="14.45" customHeight="1">
      <c r="A96" s="472" t="s">
        <v>90</v>
      </c>
      <c r="B96" s="473" t="s">
        <v>1602</v>
      </c>
      <c r="C96" s="714"/>
      <c r="D96" s="22"/>
      <c r="E96" s="746" t="s">
        <v>2948</v>
      </c>
      <c r="F96" s="760"/>
      <c r="G96" s="475"/>
      <c r="H96" s="476"/>
      <c r="I96" s="474"/>
      <c r="J96" s="475"/>
      <c r="K96" s="478"/>
      <c r="L96" s="9"/>
      <c r="M96" s="546"/>
      <c r="N96" s="9"/>
      <c r="O96" s="6"/>
      <c r="P96" s="479"/>
      <c r="Q96" s="10"/>
      <c r="R96" s="11"/>
      <c r="S96" s="12"/>
      <c r="T96" s="14"/>
      <c r="U96" s="15"/>
      <c r="V96" s="8"/>
      <c r="W96" s="13"/>
      <c r="X96" s="23"/>
      <c r="Y96" s="486"/>
      <c r="Z96" s="483"/>
      <c r="AA96" s="24"/>
      <c r="AB96" s="484"/>
      <c r="AC96" s="16"/>
      <c r="AD96" s="17"/>
      <c r="AE96" s="18"/>
      <c r="AF96" s="9"/>
      <c r="AG96" s="19"/>
      <c r="AH96" s="20"/>
      <c r="AI96" s="9"/>
      <c r="AJ96" s="21"/>
      <c r="AK96" s="33"/>
      <c r="AL96" s="485" t="str">
        <f>IF(AA96="","",AA96)</f>
        <v/>
      </c>
      <c r="AM96" s="3" t="str">
        <f>IF(AB96="","",AB96)</f>
        <v/>
      </c>
      <c r="AN96" s="702"/>
      <c r="AO96" s="4"/>
      <c r="AP96" s="5"/>
      <c r="AQ96" s="5"/>
      <c r="AR96" s="4"/>
      <c r="AS96" s="5"/>
      <c r="AT96" s="552"/>
      <c r="AU96" s="553" t="str">
        <f>IF(AND(V96&gt;0,X96="A",AA96&lt;&gt;"",AG96&lt;&gt;"A",AJ96&lt;&gt;"A",OR(AB96="NR",AB96="NT")),1,"")</f>
        <v/>
      </c>
      <c r="AV96" s="554" t="str">
        <f>IF(AU96="","",COUNTIF($AU$8:AU96,AU96))</f>
        <v/>
      </c>
      <c r="AW96" s="553" t="str">
        <f>IF(AND(V96&gt;0,X96="A",AJ96&lt;&gt;"A",OR(AB96="",AB96="NX")),1,"")</f>
        <v/>
      </c>
      <c r="AX96" s="554" t="str">
        <f>IF(AW96="","",COUNTIF($AW$8:AW96,AW96))</f>
        <v/>
      </c>
      <c r="AY96" s="27"/>
      <c r="AZ96" s="6"/>
      <c r="BA96" s="7"/>
      <c r="BB96" s="7"/>
    </row>
    <row r="97" spans="1:54" ht="14.45" customHeight="1">
      <c r="A97" s="472" t="s">
        <v>91</v>
      </c>
      <c r="B97" s="473" t="s">
        <v>1602</v>
      </c>
      <c r="C97" s="714"/>
      <c r="D97" s="22"/>
      <c r="E97" s="746" t="s">
        <v>2949</v>
      </c>
      <c r="F97" s="760"/>
      <c r="G97" s="475"/>
      <c r="H97" s="476"/>
      <c r="I97" s="474"/>
      <c r="J97" s="475"/>
      <c r="K97" s="478"/>
      <c r="L97" s="9"/>
      <c r="M97" s="546"/>
      <c r="N97" s="9"/>
      <c r="O97" s="6"/>
      <c r="P97" s="479"/>
      <c r="Q97" s="10"/>
      <c r="R97" s="11"/>
      <c r="S97" s="12"/>
      <c r="T97" s="14"/>
      <c r="U97" s="15"/>
      <c r="V97" s="8"/>
      <c r="W97" s="13"/>
      <c r="X97" s="23"/>
      <c r="Y97" s="486"/>
      <c r="Z97" s="483"/>
      <c r="AA97" s="24"/>
      <c r="AB97" s="484"/>
      <c r="AC97" s="16"/>
      <c r="AD97" s="17"/>
      <c r="AE97" s="18"/>
      <c r="AF97" s="9"/>
      <c r="AG97" s="19"/>
      <c r="AH97" s="20"/>
      <c r="AI97" s="9"/>
      <c r="AJ97" s="21"/>
      <c r="AK97" s="33"/>
      <c r="AL97" s="485" t="str">
        <f>IF(AA97="","",AA97)</f>
        <v/>
      </c>
      <c r="AM97" s="3" t="str">
        <f>IF(AB97="","",AB97)</f>
        <v/>
      </c>
      <c r="AN97" s="702"/>
      <c r="AO97" s="4"/>
      <c r="AP97" s="5"/>
      <c r="AQ97" s="5"/>
      <c r="AR97" s="4"/>
      <c r="AS97" s="5"/>
      <c r="AT97" s="552"/>
      <c r="AU97" s="553" t="str">
        <f>IF(AND(V97&gt;0,X97="A",AA97&lt;&gt;"",AG97&lt;&gt;"A",AJ97&lt;&gt;"A",OR(AB97="NR",AB97="NT")),1,"")</f>
        <v/>
      </c>
      <c r="AV97" s="554" t="str">
        <f>IF(AU97="","",COUNTIF($AU$8:AU97,AU97))</f>
        <v/>
      </c>
      <c r="AW97" s="553" t="str">
        <f>IF(AND(V97&gt;0,X97="A",AJ97&lt;&gt;"A",OR(AB97="",AB97="NX")),1,"")</f>
        <v/>
      </c>
      <c r="AX97" s="554" t="str">
        <f>IF(AW97="","",COUNTIF($AW$8:AW97,AW97))</f>
        <v/>
      </c>
      <c r="AY97" s="27"/>
      <c r="AZ97" s="6"/>
      <c r="BA97" s="7"/>
      <c r="BB97" s="7"/>
    </row>
    <row r="98" spans="1:54" ht="14.45" customHeight="1">
      <c r="A98" s="472" t="s">
        <v>92</v>
      </c>
      <c r="B98" s="473" t="s">
        <v>1602</v>
      </c>
      <c r="C98" s="714"/>
      <c r="D98" s="22"/>
      <c r="E98" s="746" t="s">
        <v>2950</v>
      </c>
      <c r="F98" s="760"/>
      <c r="G98" s="475"/>
      <c r="H98" s="476"/>
      <c r="I98" s="474"/>
      <c r="J98" s="475"/>
      <c r="K98" s="478"/>
      <c r="L98" s="9"/>
      <c r="M98" s="546"/>
      <c r="N98" s="9"/>
      <c r="O98" s="6"/>
      <c r="P98" s="479"/>
      <c r="Q98" s="10"/>
      <c r="R98" s="11"/>
      <c r="S98" s="12"/>
      <c r="T98" s="14"/>
      <c r="U98" s="15"/>
      <c r="V98" s="8"/>
      <c r="W98" s="13"/>
      <c r="X98" s="23"/>
      <c r="Y98" s="486"/>
      <c r="Z98" s="483"/>
      <c r="AA98" s="24"/>
      <c r="AB98" s="484"/>
      <c r="AC98" s="16"/>
      <c r="AD98" s="17"/>
      <c r="AE98" s="18"/>
      <c r="AF98" s="9"/>
      <c r="AG98" s="19"/>
      <c r="AH98" s="20"/>
      <c r="AI98" s="9"/>
      <c r="AJ98" s="21"/>
      <c r="AK98" s="33"/>
      <c r="AL98" s="485" t="str">
        <f>IF(AA98="","",AA98)</f>
        <v/>
      </c>
      <c r="AM98" s="3" t="str">
        <f>IF(AB98="","",AB98)</f>
        <v/>
      </c>
      <c r="AN98" s="702"/>
      <c r="AO98" s="4"/>
      <c r="AP98" s="5"/>
      <c r="AQ98" s="5"/>
      <c r="AR98" s="4"/>
      <c r="AS98" s="5"/>
      <c r="AT98" s="552"/>
      <c r="AU98" s="553" t="str">
        <f>IF(AND(V98&gt;0,X98="A",AA98&lt;&gt;"",AG98&lt;&gt;"A",AJ98&lt;&gt;"A",OR(AB98="NR",AB98="NT")),1,"")</f>
        <v/>
      </c>
      <c r="AV98" s="554" t="str">
        <f>IF(AU98="","",COUNTIF($AU$8:AU98,AU98))</f>
        <v/>
      </c>
      <c r="AW98" s="553" t="str">
        <f>IF(AND(V98&gt;0,X98="A",AJ98&lt;&gt;"A",OR(AB98="",AB98="NX")),1,"")</f>
        <v/>
      </c>
      <c r="AX98" s="554" t="str">
        <f>IF(AW98="","",COUNTIF($AW$8:AW98,AW98))</f>
        <v/>
      </c>
      <c r="AY98" s="27"/>
      <c r="AZ98" s="6"/>
      <c r="BA98" s="7"/>
      <c r="BB98" s="7"/>
    </row>
    <row r="99" spans="1:54" ht="14.45" customHeight="1">
      <c r="A99" s="472" t="s">
        <v>93</v>
      </c>
      <c r="B99" s="473" t="s">
        <v>1602</v>
      </c>
      <c r="C99" s="714"/>
      <c r="D99" s="22"/>
      <c r="E99" s="746" t="s">
        <v>2951</v>
      </c>
      <c r="F99" s="760"/>
      <c r="G99" s="475"/>
      <c r="H99" s="476"/>
      <c r="I99" s="474"/>
      <c r="J99" s="475"/>
      <c r="K99" s="478"/>
      <c r="L99" s="9"/>
      <c r="M99" s="546"/>
      <c r="N99" s="9"/>
      <c r="O99" s="6"/>
      <c r="P99" s="479"/>
      <c r="Q99" s="10"/>
      <c r="R99" s="11"/>
      <c r="S99" s="12"/>
      <c r="T99" s="14"/>
      <c r="U99" s="15"/>
      <c r="V99" s="8"/>
      <c r="W99" s="13"/>
      <c r="X99" s="23"/>
      <c r="Y99" s="486"/>
      <c r="Z99" s="483"/>
      <c r="AA99" s="24"/>
      <c r="AB99" s="484"/>
      <c r="AC99" s="16"/>
      <c r="AD99" s="17"/>
      <c r="AE99" s="18"/>
      <c r="AF99" s="9"/>
      <c r="AG99" s="19"/>
      <c r="AH99" s="20"/>
      <c r="AI99" s="9"/>
      <c r="AJ99" s="21"/>
      <c r="AK99" s="33"/>
      <c r="AL99" s="485" t="str">
        <f>IF(AA99="","",AA99)</f>
        <v/>
      </c>
      <c r="AM99" s="3" t="str">
        <f>IF(AB99="","",AB99)</f>
        <v/>
      </c>
      <c r="AN99" s="702"/>
      <c r="AO99" s="4"/>
      <c r="AP99" s="5"/>
      <c r="AQ99" s="5"/>
      <c r="AR99" s="4"/>
      <c r="AS99" s="5"/>
      <c r="AT99" s="552"/>
      <c r="AU99" s="553" t="str">
        <f>IF(AND(V99&gt;0,X99="A",AA99&lt;&gt;"",AG99&lt;&gt;"A",AJ99&lt;&gt;"A",OR(AB99="NR",AB99="NT")),1,"")</f>
        <v/>
      </c>
      <c r="AV99" s="554" t="str">
        <f>IF(AU99="","",COUNTIF($AU$8:AU99,AU99))</f>
        <v/>
      </c>
      <c r="AW99" s="553" t="str">
        <f>IF(AND(V99&gt;0,X99="A",AJ99&lt;&gt;"A",OR(AB99="",AB99="NX")),1,"")</f>
        <v/>
      </c>
      <c r="AX99" s="554" t="str">
        <f>IF(AW99="","",COUNTIF($AW$8:AW99,AW99))</f>
        <v/>
      </c>
      <c r="AY99" s="27"/>
      <c r="AZ99" s="6"/>
      <c r="BA99" s="7"/>
      <c r="BB99" s="7"/>
    </row>
    <row r="100" spans="1:54" ht="14.45" customHeight="1">
      <c r="A100" s="472" t="s">
        <v>94</v>
      </c>
      <c r="B100" s="473" t="s">
        <v>1602</v>
      </c>
      <c r="C100" s="714"/>
      <c r="D100" s="22"/>
      <c r="E100" s="746" t="s">
        <v>2952</v>
      </c>
      <c r="F100" s="760"/>
      <c r="G100" s="475"/>
      <c r="H100" s="476"/>
      <c r="I100" s="474"/>
      <c r="J100" s="475"/>
      <c r="K100" s="478"/>
      <c r="L100" s="9"/>
      <c r="M100" s="546"/>
      <c r="N100" s="9"/>
      <c r="O100" s="6"/>
      <c r="P100" s="479"/>
      <c r="Q100" s="10"/>
      <c r="R100" s="11"/>
      <c r="S100" s="12"/>
      <c r="T100" s="14"/>
      <c r="U100" s="15"/>
      <c r="V100" s="8"/>
      <c r="W100" s="13"/>
      <c r="X100" s="23"/>
      <c r="Y100" s="486"/>
      <c r="Z100" s="483"/>
      <c r="AA100" s="24"/>
      <c r="AB100" s="484"/>
      <c r="AC100" s="16"/>
      <c r="AD100" s="17"/>
      <c r="AE100" s="18"/>
      <c r="AF100" s="9"/>
      <c r="AG100" s="19"/>
      <c r="AH100" s="20"/>
      <c r="AI100" s="9"/>
      <c r="AJ100" s="21"/>
      <c r="AK100" s="33"/>
      <c r="AL100" s="485" t="str">
        <f>IF(AA100="","",AA100)</f>
        <v/>
      </c>
      <c r="AM100" s="3" t="str">
        <f>IF(AB100="","",AB100)</f>
        <v/>
      </c>
      <c r="AN100" s="702"/>
      <c r="AO100" s="4"/>
      <c r="AP100" s="5"/>
      <c r="AQ100" s="5"/>
      <c r="AR100" s="4"/>
      <c r="AS100" s="5"/>
      <c r="AT100" s="552"/>
      <c r="AU100" s="553" t="str">
        <f>IF(AND(V100&gt;0,X100="A",AA100&lt;&gt;"",AG100&lt;&gt;"A",AJ100&lt;&gt;"A",OR(AB100="NR",AB100="NT")),1,"")</f>
        <v/>
      </c>
      <c r="AV100" s="554" t="str">
        <f>IF(AU100="","",COUNTIF($AU$8:AU100,AU100))</f>
        <v/>
      </c>
      <c r="AW100" s="553" t="str">
        <f>IF(AND(V100&gt;0,X100="A",AJ100&lt;&gt;"A",OR(AB100="",AB100="NX")),1,"")</f>
        <v/>
      </c>
      <c r="AX100" s="554" t="str">
        <f>IF(AW100="","",COUNTIF($AW$8:AW100,AW100))</f>
        <v/>
      </c>
      <c r="AY100" s="27"/>
      <c r="AZ100" s="6"/>
      <c r="BA100" s="7"/>
      <c r="BB100" s="7"/>
    </row>
    <row r="101" spans="1:54" ht="14.45" customHeight="1">
      <c r="A101" s="472" t="s">
        <v>95</v>
      </c>
      <c r="B101" s="473" t="s">
        <v>1602</v>
      </c>
      <c r="C101" s="714"/>
      <c r="D101" s="22"/>
      <c r="E101" s="746" t="s">
        <v>2953</v>
      </c>
      <c r="F101" s="760"/>
      <c r="G101" s="475"/>
      <c r="H101" s="476"/>
      <c r="I101" s="474"/>
      <c r="J101" s="475"/>
      <c r="K101" s="478"/>
      <c r="L101" s="9"/>
      <c r="M101" s="546"/>
      <c r="N101" s="9"/>
      <c r="O101" s="6"/>
      <c r="P101" s="479"/>
      <c r="Q101" s="10"/>
      <c r="R101" s="11"/>
      <c r="S101" s="12"/>
      <c r="T101" s="14"/>
      <c r="U101" s="15"/>
      <c r="V101" s="8"/>
      <c r="W101" s="13"/>
      <c r="X101" s="23"/>
      <c r="Y101" s="486"/>
      <c r="Z101" s="483"/>
      <c r="AA101" s="24"/>
      <c r="AB101" s="484"/>
      <c r="AC101" s="16"/>
      <c r="AD101" s="17"/>
      <c r="AE101" s="18"/>
      <c r="AF101" s="9"/>
      <c r="AG101" s="19"/>
      <c r="AH101" s="20"/>
      <c r="AI101" s="9"/>
      <c r="AJ101" s="21"/>
      <c r="AK101" s="33"/>
      <c r="AL101" s="485" t="str">
        <f>IF(AA101="","",AA101)</f>
        <v/>
      </c>
      <c r="AM101" s="3" t="str">
        <f>IF(AB101="","",AB101)</f>
        <v/>
      </c>
      <c r="AN101" s="702"/>
      <c r="AO101" s="4"/>
      <c r="AP101" s="5"/>
      <c r="AQ101" s="5"/>
      <c r="AR101" s="4"/>
      <c r="AS101" s="5"/>
      <c r="AT101" s="552"/>
      <c r="AU101" s="553" t="str">
        <f>IF(AND(V101&gt;0,X101="A",AA101&lt;&gt;"",AG101&lt;&gt;"A",AJ101&lt;&gt;"A",OR(AB101="NR",AB101="NT")),1,"")</f>
        <v/>
      </c>
      <c r="AV101" s="554" t="str">
        <f>IF(AU101="","",COUNTIF($AU$8:AU101,AU101))</f>
        <v/>
      </c>
      <c r="AW101" s="553" t="str">
        <f>IF(AND(V101&gt;0,X101="A",AJ101&lt;&gt;"A",OR(AB101="",AB101="NX")),1,"")</f>
        <v/>
      </c>
      <c r="AX101" s="554" t="str">
        <f>IF(AW101="","",COUNTIF($AW$8:AW101,AW101))</f>
        <v/>
      </c>
      <c r="AY101" s="27"/>
      <c r="AZ101" s="6"/>
      <c r="BA101" s="7"/>
      <c r="BB101" s="7"/>
    </row>
    <row r="102" spans="1:54" ht="14.45" customHeight="1">
      <c r="A102" s="472" t="s">
        <v>96</v>
      </c>
      <c r="B102" s="473" t="s">
        <v>1602</v>
      </c>
      <c r="C102" s="714"/>
      <c r="D102" s="22"/>
      <c r="E102" s="746" t="s">
        <v>2954</v>
      </c>
      <c r="F102" s="760"/>
      <c r="G102" s="475"/>
      <c r="H102" s="476"/>
      <c r="I102" s="474"/>
      <c r="J102" s="475"/>
      <c r="K102" s="478"/>
      <c r="L102" s="9"/>
      <c r="M102" s="546"/>
      <c r="N102" s="9"/>
      <c r="O102" s="6"/>
      <c r="P102" s="479"/>
      <c r="Q102" s="10"/>
      <c r="R102" s="11"/>
      <c r="S102" s="12"/>
      <c r="T102" s="14"/>
      <c r="U102" s="15"/>
      <c r="V102" s="8"/>
      <c r="W102" s="13"/>
      <c r="X102" s="23"/>
      <c r="Y102" s="486"/>
      <c r="Z102" s="483"/>
      <c r="AA102" s="24"/>
      <c r="AB102" s="484"/>
      <c r="AC102" s="16"/>
      <c r="AD102" s="17"/>
      <c r="AE102" s="18"/>
      <c r="AF102" s="9"/>
      <c r="AG102" s="19"/>
      <c r="AH102" s="20"/>
      <c r="AI102" s="9"/>
      <c r="AJ102" s="21"/>
      <c r="AK102" s="33"/>
      <c r="AL102" s="485" t="str">
        <f>IF(AA102="","",AA102)</f>
        <v/>
      </c>
      <c r="AM102" s="3" t="str">
        <f>IF(AB102="","",AB102)</f>
        <v/>
      </c>
      <c r="AN102" s="702"/>
      <c r="AO102" s="4"/>
      <c r="AP102" s="5"/>
      <c r="AQ102" s="5"/>
      <c r="AR102" s="4"/>
      <c r="AS102" s="5"/>
      <c r="AT102" s="552"/>
      <c r="AU102" s="553" t="str">
        <f>IF(AND(V102&gt;0,X102="A",AA102&lt;&gt;"",AG102&lt;&gt;"A",AJ102&lt;&gt;"A",OR(AB102="NR",AB102="NT")),1,"")</f>
        <v/>
      </c>
      <c r="AV102" s="554" t="str">
        <f>IF(AU102="","",COUNTIF($AU$8:AU102,AU102))</f>
        <v/>
      </c>
      <c r="AW102" s="553" t="str">
        <f>IF(AND(V102&gt;0,X102="A",AJ102&lt;&gt;"A",OR(AB102="",AB102="NX")),1,"")</f>
        <v/>
      </c>
      <c r="AX102" s="554" t="str">
        <f>IF(AW102="","",COUNTIF($AW$8:AW102,AW102))</f>
        <v/>
      </c>
      <c r="AY102" s="27"/>
      <c r="AZ102" s="6"/>
      <c r="BA102" s="7"/>
      <c r="BB102" s="7"/>
    </row>
    <row r="103" spans="1:54" ht="14.45" customHeight="1">
      <c r="A103" s="472" t="s">
        <v>97</v>
      </c>
      <c r="B103" s="473" t="s">
        <v>1602</v>
      </c>
      <c r="C103" s="714"/>
      <c r="D103" s="22"/>
      <c r="E103" s="746" t="s">
        <v>2955</v>
      </c>
      <c r="F103" s="760"/>
      <c r="G103" s="475"/>
      <c r="H103" s="476"/>
      <c r="I103" s="474"/>
      <c r="J103" s="475"/>
      <c r="K103" s="478"/>
      <c r="L103" s="9"/>
      <c r="M103" s="546"/>
      <c r="N103" s="9"/>
      <c r="O103" s="6"/>
      <c r="P103" s="479"/>
      <c r="Q103" s="10"/>
      <c r="R103" s="11"/>
      <c r="S103" s="12"/>
      <c r="T103" s="14"/>
      <c r="U103" s="15"/>
      <c r="V103" s="8"/>
      <c r="W103" s="13"/>
      <c r="X103" s="23"/>
      <c r="Y103" s="486"/>
      <c r="Z103" s="483"/>
      <c r="AA103" s="24"/>
      <c r="AB103" s="484"/>
      <c r="AC103" s="16"/>
      <c r="AD103" s="17"/>
      <c r="AE103" s="18"/>
      <c r="AF103" s="9"/>
      <c r="AG103" s="19"/>
      <c r="AH103" s="20"/>
      <c r="AI103" s="9"/>
      <c r="AJ103" s="21"/>
      <c r="AK103" s="33"/>
      <c r="AL103" s="485" t="str">
        <f>IF(AA103="","",AA103)</f>
        <v/>
      </c>
      <c r="AM103" s="3" t="str">
        <f>IF(AB103="","",AB103)</f>
        <v/>
      </c>
      <c r="AN103" s="702"/>
      <c r="AO103" s="4"/>
      <c r="AP103" s="5"/>
      <c r="AQ103" s="5"/>
      <c r="AR103" s="4"/>
      <c r="AS103" s="5"/>
      <c r="AT103" s="552"/>
      <c r="AU103" s="553" t="str">
        <f>IF(AND(V103&gt;0,X103="A",AA103&lt;&gt;"",AG103&lt;&gt;"A",AJ103&lt;&gt;"A",OR(AB103="NR",AB103="NT")),1,"")</f>
        <v/>
      </c>
      <c r="AV103" s="554" t="str">
        <f>IF(AU103="","",COUNTIF($AU$8:AU103,AU103))</f>
        <v/>
      </c>
      <c r="AW103" s="553" t="str">
        <f>IF(AND(V103&gt;0,X103="A",AJ103&lt;&gt;"A",OR(AB103="",AB103="NX")),1,"")</f>
        <v/>
      </c>
      <c r="AX103" s="554" t="str">
        <f>IF(AW103="","",COUNTIF($AW$8:AW103,AW103))</f>
        <v/>
      </c>
      <c r="AY103" s="27"/>
      <c r="AZ103" s="6"/>
      <c r="BA103" s="7"/>
      <c r="BB103" s="7"/>
    </row>
    <row r="104" spans="1:54" ht="14.45" customHeight="1">
      <c r="A104" s="472" t="s">
        <v>98</v>
      </c>
      <c r="B104" s="473" t="s">
        <v>1602</v>
      </c>
      <c r="C104" s="714"/>
      <c r="D104" s="22"/>
      <c r="E104" s="746" t="s">
        <v>2956</v>
      </c>
      <c r="F104" s="760"/>
      <c r="G104" s="475"/>
      <c r="H104" s="476"/>
      <c r="I104" s="474"/>
      <c r="J104" s="475"/>
      <c r="K104" s="478"/>
      <c r="L104" s="9"/>
      <c r="M104" s="546"/>
      <c r="N104" s="9"/>
      <c r="O104" s="6"/>
      <c r="P104" s="479"/>
      <c r="Q104" s="10"/>
      <c r="R104" s="11"/>
      <c r="S104" s="12"/>
      <c r="T104" s="14"/>
      <c r="U104" s="15"/>
      <c r="V104" s="8"/>
      <c r="W104" s="13"/>
      <c r="X104" s="23"/>
      <c r="Y104" s="486"/>
      <c r="Z104" s="483"/>
      <c r="AA104" s="24"/>
      <c r="AB104" s="484"/>
      <c r="AC104" s="16"/>
      <c r="AD104" s="17"/>
      <c r="AE104" s="18"/>
      <c r="AF104" s="9"/>
      <c r="AG104" s="19"/>
      <c r="AH104" s="20"/>
      <c r="AI104" s="9"/>
      <c r="AJ104" s="21"/>
      <c r="AK104" s="33"/>
      <c r="AL104" s="485" t="str">
        <f>IF(AA104="","",AA104)</f>
        <v/>
      </c>
      <c r="AM104" s="3" t="str">
        <f>IF(AB104="","",AB104)</f>
        <v/>
      </c>
      <c r="AN104" s="702"/>
      <c r="AO104" s="4"/>
      <c r="AP104" s="5"/>
      <c r="AQ104" s="5"/>
      <c r="AR104" s="4"/>
      <c r="AS104" s="5"/>
      <c r="AT104" s="552"/>
      <c r="AU104" s="553" t="str">
        <f>IF(AND(V104&gt;0,X104="A",AA104&lt;&gt;"",AG104&lt;&gt;"A",AJ104&lt;&gt;"A",OR(AB104="NR",AB104="NT")),1,"")</f>
        <v/>
      </c>
      <c r="AV104" s="554" t="str">
        <f>IF(AU104="","",COUNTIF($AU$8:AU104,AU104))</f>
        <v/>
      </c>
      <c r="AW104" s="553" t="str">
        <f>IF(AND(V104&gt;0,X104="A",AJ104&lt;&gt;"A",OR(AB104="",AB104="NX")),1,"")</f>
        <v/>
      </c>
      <c r="AX104" s="554" t="str">
        <f>IF(AW104="","",COUNTIF($AW$8:AW104,AW104))</f>
        <v/>
      </c>
      <c r="AY104" s="27"/>
      <c r="AZ104" s="6"/>
      <c r="BA104" s="7"/>
      <c r="BB104" s="7"/>
    </row>
    <row r="105" spans="1:54" ht="14.45" customHeight="1">
      <c r="A105" s="472" t="s">
        <v>99</v>
      </c>
      <c r="B105" s="473" t="s">
        <v>1602</v>
      </c>
      <c r="C105" s="714"/>
      <c r="D105" s="22"/>
      <c r="E105" s="746" t="s">
        <v>2957</v>
      </c>
      <c r="F105" s="760"/>
      <c r="G105" s="475"/>
      <c r="H105" s="476"/>
      <c r="I105" s="474"/>
      <c r="J105" s="475"/>
      <c r="K105" s="478"/>
      <c r="L105" s="9"/>
      <c r="M105" s="546"/>
      <c r="N105" s="9"/>
      <c r="O105" s="6"/>
      <c r="P105" s="479"/>
      <c r="Q105" s="10"/>
      <c r="R105" s="11"/>
      <c r="S105" s="12"/>
      <c r="T105" s="14"/>
      <c r="U105" s="15"/>
      <c r="V105" s="8"/>
      <c r="W105" s="13"/>
      <c r="X105" s="23"/>
      <c r="Y105" s="486"/>
      <c r="Z105" s="483"/>
      <c r="AA105" s="24"/>
      <c r="AB105" s="484"/>
      <c r="AC105" s="16"/>
      <c r="AD105" s="17"/>
      <c r="AE105" s="18"/>
      <c r="AF105" s="9"/>
      <c r="AG105" s="19"/>
      <c r="AH105" s="20"/>
      <c r="AI105" s="9"/>
      <c r="AJ105" s="21"/>
      <c r="AK105" s="33"/>
      <c r="AL105" s="485" t="str">
        <f>IF(AA105="","",AA105)</f>
        <v/>
      </c>
      <c r="AM105" s="3" t="str">
        <f>IF(AB105="","",AB105)</f>
        <v/>
      </c>
      <c r="AN105" s="702"/>
      <c r="AO105" s="4"/>
      <c r="AP105" s="5"/>
      <c r="AQ105" s="5"/>
      <c r="AR105" s="4"/>
      <c r="AS105" s="5"/>
      <c r="AT105" s="552"/>
      <c r="AU105" s="553" t="str">
        <f>IF(AND(V105&gt;0,X105="A",AA105&lt;&gt;"",AG105&lt;&gt;"A",AJ105&lt;&gt;"A",OR(AB105="NR",AB105="NT")),1,"")</f>
        <v/>
      </c>
      <c r="AV105" s="554" t="str">
        <f>IF(AU105="","",COUNTIF($AU$8:AU105,AU105))</f>
        <v/>
      </c>
      <c r="AW105" s="553" t="str">
        <f>IF(AND(V105&gt;0,X105="A",AJ105&lt;&gt;"A",OR(AB105="",AB105="NX")),1,"")</f>
        <v/>
      </c>
      <c r="AX105" s="554" t="str">
        <f>IF(AW105="","",COUNTIF($AW$8:AW105,AW105))</f>
        <v/>
      </c>
      <c r="AY105" s="27"/>
      <c r="AZ105" s="6"/>
      <c r="BA105" s="7"/>
      <c r="BB105" s="7"/>
    </row>
    <row r="106" spans="1:54" ht="14.45" customHeight="1">
      <c r="A106" s="472" t="s">
        <v>100</v>
      </c>
      <c r="B106" s="473" t="s">
        <v>1602</v>
      </c>
      <c r="C106" s="714"/>
      <c r="D106" s="22"/>
      <c r="E106" s="746" t="s">
        <v>2958</v>
      </c>
      <c r="F106" s="760"/>
      <c r="G106" s="475"/>
      <c r="H106" s="476"/>
      <c r="I106" s="474"/>
      <c r="J106" s="475"/>
      <c r="K106" s="478"/>
      <c r="L106" s="9"/>
      <c r="M106" s="546"/>
      <c r="N106" s="9"/>
      <c r="O106" s="6"/>
      <c r="P106" s="479"/>
      <c r="Q106" s="10"/>
      <c r="R106" s="11"/>
      <c r="S106" s="12"/>
      <c r="T106" s="14"/>
      <c r="U106" s="15"/>
      <c r="V106" s="8"/>
      <c r="W106" s="13"/>
      <c r="X106" s="23"/>
      <c r="Y106" s="486"/>
      <c r="Z106" s="483"/>
      <c r="AA106" s="24"/>
      <c r="AB106" s="484"/>
      <c r="AC106" s="16"/>
      <c r="AD106" s="17"/>
      <c r="AE106" s="18"/>
      <c r="AF106" s="9"/>
      <c r="AG106" s="19"/>
      <c r="AH106" s="20"/>
      <c r="AI106" s="9"/>
      <c r="AJ106" s="21"/>
      <c r="AK106" s="33"/>
      <c r="AL106" s="485" t="str">
        <f>IF(AA106="","",AA106)</f>
        <v/>
      </c>
      <c r="AM106" s="3" t="str">
        <f>IF(AB106="","",AB106)</f>
        <v/>
      </c>
      <c r="AN106" s="702"/>
      <c r="AO106" s="4"/>
      <c r="AP106" s="5"/>
      <c r="AQ106" s="5"/>
      <c r="AR106" s="4"/>
      <c r="AS106" s="5"/>
      <c r="AT106" s="552"/>
      <c r="AU106" s="553" t="str">
        <f>IF(AND(V106&gt;0,X106="A",AA106&lt;&gt;"",AG106&lt;&gt;"A",AJ106&lt;&gt;"A",OR(AB106="NR",AB106="NT")),1,"")</f>
        <v/>
      </c>
      <c r="AV106" s="554" t="str">
        <f>IF(AU106="","",COUNTIF($AU$8:AU106,AU106))</f>
        <v/>
      </c>
      <c r="AW106" s="553" t="str">
        <f>IF(AND(V106&gt;0,X106="A",AJ106&lt;&gt;"A",OR(AB106="",AB106="NX")),1,"")</f>
        <v/>
      </c>
      <c r="AX106" s="554" t="str">
        <f>IF(AW106="","",COUNTIF($AW$8:AW106,AW106))</f>
        <v/>
      </c>
      <c r="AY106" s="27"/>
      <c r="AZ106" s="6"/>
      <c r="BA106" s="7"/>
      <c r="BB106" s="7"/>
    </row>
    <row r="107" spans="1:54" ht="14.45" customHeight="1">
      <c r="A107" s="472" t="s">
        <v>101</v>
      </c>
      <c r="B107" s="473" t="s">
        <v>1602</v>
      </c>
      <c r="C107" s="714"/>
      <c r="D107" s="22"/>
      <c r="E107" s="746" t="s">
        <v>2959</v>
      </c>
      <c r="F107" s="760"/>
      <c r="G107" s="475"/>
      <c r="H107" s="476"/>
      <c r="I107" s="474"/>
      <c r="J107" s="475"/>
      <c r="K107" s="478"/>
      <c r="L107" s="9"/>
      <c r="M107" s="546"/>
      <c r="N107" s="9"/>
      <c r="O107" s="6"/>
      <c r="P107" s="479"/>
      <c r="Q107" s="10"/>
      <c r="R107" s="11"/>
      <c r="S107" s="12"/>
      <c r="T107" s="14"/>
      <c r="U107" s="15"/>
      <c r="V107" s="8"/>
      <c r="W107" s="13"/>
      <c r="X107" s="23"/>
      <c r="Y107" s="486"/>
      <c r="Z107" s="483"/>
      <c r="AA107" s="24"/>
      <c r="AB107" s="484"/>
      <c r="AC107" s="16"/>
      <c r="AD107" s="17"/>
      <c r="AE107" s="18"/>
      <c r="AF107" s="9"/>
      <c r="AG107" s="19"/>
      <c r="AH107" s="20"/>
      <c r="AI107" s="9"/>
      <c r="AJ107" s="21"/>
      <c r="AK107" s="33"/>
      <c r="AL107" s="485" t="str">
        <f>IF(AA107="","",AA107)</f>
        <v/>
      </c>
      <c r="AM107" s="3" t="str">
        <f>IF(AB107="","",AB107)</f>
        <v/>
      </c>
      <c r="AN107" s="702"/>
      <c r="AO107" s="4"/>
      <c r="AP107" s="5"/>
      <c r="AQ107" s="5"/>
      <c r="AR107" s="4"/>
      <c r="AS107" s="5"/>
      <c r="AT107" s="552"/>
      <c r="AU107" s="553" t="str">
        <f>IF(AND(V107&gt;0,X107="A",AA107&lt;&gt;"",AG107&lt;&gt;"A",AJ107&lt;&gt;"A",OR(AB107="NR",AB107="NT")),1,"")</f>
        <v/>
      </c>
      <c r="AV107" s="554" t="str">
        <f>IF(AU107="","",COUNTIF($AU$8:AU107,AU107))</f>
        <v/>
      </c>
      <c r="AW107" s="553" t="str">
        <f>IF(AND(V107&gt;0,X107="A",AJ107&lt;&gt;"A",OR(AB107="",AB107="NX")),1,"")</f>
        <v/>
      </c>
      <c r="AX107" s="554" t="str">
        <f>IF(AW107="","",COUNTIF($AW$8:AW107,AW107))</f>
        <v/>
      </c>
      <c r="AY107" s="27"/>
      <c r="AZ107" s="6"/>
      <c r="BA107" s="7"/>
      <c r="BB107" s="7"/>
    </row>
    <row r="108" spans="1:54" ht="14.45" customHeight="1">
      <c r="A108" s="472" t="s">
        <v>102</v>
      </c>
      <c r="B108" s="473" t="s">
        <v>1602</v>
      </c>
      <c r="C108" s="714"/>
      <c r="D108" s="22"/>
      <c r="E108" s="746" t="s">
        <v>2960</v>
      </c>
      <c r="F108" s="760"/>
      <c r="G108" s="475"/>
      <c r="H108" s="476"/>
      <c r="I108" s="474"/>
      <c r="J108" s="475"/>
      <c r="K108" s="478"/>
      <c r="L108" s="9"/>
      <c r="M108" s="546"/>
      <c r="N108" s="9"/>
      <c r="O108" s="6"/>
      <c r="P108" s="479"/>
      <c r="Q108" s="10"/>
      <c r="R108" s="11"/>
      <c r="S108" s="12"/>
      <c r="T108" s="14"/>
      <c r="U108" s="15"/>
      <c r="V108" s="8"/>
      <c r="W108" s="13"/>
      <c r="X108" s="23"/>
      <c r="Y108" s="486"/>
      <c r="Z108" s="483"/>
      <c r="AA108" s="24"/>
      <c r="AB108" s="484"/>
      <c r="AC108" s="16"/>
      <c r="AD108" s="17"/>
      <c r="AE108" s="18"/>
      <c r="AF108" s="9"/>
      <c r="AG108" s="19"/>
      <c r="AH108" s="20"/>
      <c r="AI108" s="9"/>
      <c r="AJ108" s="21"/>
      <c r="AK108" s="33"/>
      <c r="AL108" s="485" t="str">
        <f>IF(AA108="","",AA108)</f>
        <v/>
      </c>
      <c r="AM108" s="3" t="str">
        <f>IF(AB108="","",AB108)</f>
        <v/>
      </c>
      <c r="AN108" s="702"/>
      <c r="AO108" s="4"/>
      <c r="AP108" s="5"/>
      <c r="AQ108" s="5"/>
      <c r="AR108" s="4"/>
      <c r="AS108" s="5"/>
      <c r="AT108" s="552"/>
      <c r="AU108" s="553" t="str">
        <f>IF(AND(V108&gt;0,X108="A",AA108&lt;&gt;"",AG108&lt;&gt;"A",AJ108&lt;&gt;"A",OR(AB108="NR",AB108="NT")),1,"")</f>
        <v/>
      </c>
      <c r="AV108" s="554" t="str">
        <f>IF(AU108="","",COUNTIF($AU$8:AU108,AU108))</f>
        <v/>
      </c>
      <c r="AW108" s="553" t="str">
        <f>IF(AND(V108&gt;0,X108="A",AJ108&lt;&gt;"A",OR(AB108="",AB108="NX")),1,"")</f>
        <v/>
      </c>
      <c r="AX108" s="554" t="str">
        <f>IF(AW108="","",COUNTIF($AW$8:AW108,AW108))</f>
        <v/>
      </c>
      <c r="AY108" s="27"/>
      <c r="AZ108" s="6"/>
      <c r="BA108" s="7"/>
      <c r="BB108" s="7"/>
    </row>
    <row r="109" spans="1:54" ht="14.45" customHeight="1">
      <c r="A109" s="472" t="s">
        <v>103</v>
      </c>
      <c r="B109" s="473" t="s">
        <v>1602</v>
      </c>
      <c r="C109" s="714"/>
      <c r="D109" s="22"/>
      <c r="E109" s="746" t="s">
        <v>2961</v>
      </c>
      <c r="F109" s="760"/>
      <c r="G109" s="475"/>
      <c r="H109" s="476"/>
      <c r="I109" s="474"/>
      <c r="J109" s="475"/>
      <c r="K109" s="478"/>
      <c r="L109" s="9"/>
      <c r="M109" s="546"/>
      <c r="N109" s="9"/>
      <c r="O109" s="6"/>
      <c r="P109" s="479"/>
      <c r="Q109" s="10"/>
      <c r="R109" s="11"/>
      <c r="S109" s="12"/>
      <c r="T109" s="14"/>
      <c r="U109" s="15"/>
      <c r="V109" s="8"/>
      <c r="W109" s="13"/>
      <c r="X109" s="23"/>
      <c r="Y109" s="486"/>
      <c r="Z109" s="483"/>
      <c r="AA109" s="24"/>
      <c r="AB109" s="484"/>
      <c r="AC109" s="16"/>
      <c r="AD109" s="17"/>
      <c r="AE109" s="18"/>
      <c r="AF109" s="9"/>
      <c r="AG109" s="19"/>
      <c r="AH109" s="20"/>
      <c r="AI109" s="9"/>
      <c r="AJ109" s="21"/>
      <c r="AK109" s="33"/>
      <c r="AL109" s="485" t="str">
        <f>IF(AA109="","",AA109)</f>
        <v/>
      </c>
      <c r="AM109" s="3" t="str">
        <f>IF(AB109="","",AB109)</f>
        <v/>
      </c>
      <c r="AN109" s="702"/>
      <c r="AO109" s="4"/>
      <c r="AP109" s="5"/>
      <c r="AQ109" s="5"/>
      <c r="AR109" s="4"/>
      <c r="AS109" s="5"/>
      <c r="AT109" s="552"/>
      <c r="AU109" s="553" t="str">
        <f>IF(AND(V109&gt;0,X109="A",AA109&lt;&gt;"",AG109&lt;&gt;"A",AJ109&lt;&gt;"A",OR(AB109="NR",AB109="NT")),1,"")</f>
        <v/>
      </c>
      <c r="AV109" s="554" t="str">
        <f>IF(AU109="","",COUNTIF($AU$8:AU109,AU109))</f>
        <v/>
      </c>
      <c r="AW109" s="553" t="str">
        <f>IF(AND(V109&gt;0,X109="A",AJ109&lt;&gt;"A",OR(AB109="",AB109="NX")),1,"")</f>
        <v/>
      </c>
      <c r="AX109" s="554" t="str">
        <f>IF(AW109="","",COUNTIF($AW$8:AW109,AW109))</f>
        <v/>
      </c>
      <c r="AY109" s="27"/>
      <c r="AZ109" s="6"/>
      <c r="BA109" s="7"/>
      <c r="BB109" s="7"/>
    </row>
    <row r="110" spans="1:54" ht="14.45" customHeight="1">
      <c r="A110" s="472" t="s">
        <v>104</v>
      </c>
      <c r="B110" s="473" t="s">
        <v>1602</v>
      </c>
      <c r="C110" s="714"/>
      <c r="D110" s="22"/>
      <c r="E110" s="746" t="s">
        <v>2962</v>
      </c>
      <c r="F110" s="760"/>
      <c r="G110" s="475"/>
      <c r="H110" s="476"/>
      <c r="I110" s="474"/>
      <c r="J110" s="475"/>
      <c r="K110" s="478"/>
      <c r="L110" s="9"/>
      <c r="M110" s="546"/>
      <c r="N110" s="9"/>
      <c r="O110" s="6"/>
      <c r="P110" s="479"/>
      <c r="Q110" s="10"/>
      <c r="R110" s="11"/>
      <c r="S110" s="12"/>
      <c r="T110" s="14"/>
      <c r="U110" s="15"/>
      <c r="V110" s="8"/>
      <c r="W110" s="13"/>
      <c r="X110" s="23"/>
      <c r="Y110" s="486"/>
      <c r="Z110" s="483"/>
      <c r="AA110" s="24"/>
      <c r="AB110" s="484"/>
      <c r="AC110" s="16"/>
      <c r="AD110" s="17"/>
      <c r="AE110" s="18"/>
      <c r="AF110" s="9"/>
      <c r="AG110" s="19"/>
      <c r="AH110" s="20"/>
      <c r="AI110" s="9"/>
      <c r="AJ110" s="21"/>
      <c r="AK110" s="33"/>
      <c r="AL110" s="485" t="str">
        <f>IF(AA110="","",AA110)</f>
        <v/>
      </c>
      <c r="AM110" s="3" t="str">
        <f>IF(AB110="","",AB110)</f>
        <v/>
      </c>
      <c r="AN110" s="702"/>
      <c r="AO110" s="4"/>
      <c r="AP110" s="5"/>
      <c r="AQ110" s="5"/>
      <c r="AR110" s="4"/>
      <c r="AS110" s="5"/>
      <c r="AT110" s="552"/>
      <c r="AU110" s="553" t="str">
        <f>IF(AND(V110&gt;0,X110="A",AA110&lt;&gt;"",AG110&lt;&gt;"A",AJ110&lt;&gt;"A",OR(AB110="NR",AB110="NT")),1,"")</f>
        <v/>
      </c>
      <c r="AV110" s="554" t="str">
        <f>IF(AU110="","",COUNTIF($AU$8:AU110,AU110))</f>
        <v/>
      </c>
      <c r="AW110" s="553" t="str">
        <f>IF(AND(V110&gt;0,X110="A",AJ110&lt;&gt;"A",OR(AB110="",AB110="NX")),1,"")</f>
        <v/>
      </c>
      <c r="AX110" s="554" t="str">
        <f>IF(AW110="","",COUNTIF($AW$8:AW110,AW110))</f>
        <v/>
      </c>
      <c r="AY110" s="27"/>
      <c r="AZ110" s="6"/>
      <c r="BA110" s="7"/>
      <c r="BB110" s="7"/>
    </row>
    <row r="111" spans="1:54" ht="14.45" customHeight="1">
      <c r="A111" s="472" t="s">
        <v>105</v>
      </c>
      <c r="B111" s="473" t="s">
        <v>1602</v>
      </c>
      <c r="C111" s="714"/>
      <c r="D111" s="22"/>
      <c r="E111" s="746" t="s">
        <v>2963</v>
      </c>
      <c r="F111" s="760"/>
      <c r="G111" s="475"/>
      <c r="H111" s="476"/>
      <c r="I111" s="474"/>
      <c r="J111" s="475"/>
      <c r="K111" s="478"/>
      <c r="L111" s="9"/>
      <c r="M111" s="546"/>
      <c r="N111" s="9"/>
      <c r="O111" s="6"/>
      <c r="P111" s="479"/>
      <c r="Q111" s="10"/>
      <c r="R111" s="11"/>
      <c r="S111" s="12"/>
      <c r="T111" s="14"/>
      <c r="U111" s="15"/>
      <c r="V111" s="8"/>
      <c r="W111" s="13"/>
      <c r="X111" s="23"/>
      <c r="Y111" s="486"/>
      <c r="Z111" s="483"/>
      <c r="AA111" s="24"/>
      <c r="AB111" s="484"/>
      <c r="AC111" s="16"/>
      <c r="AD111" s="17"/>
      <c r="AE111" s="18"/>
      <c r="AF111" s="9"/>
      <c r="AG111" s="19"/>
      <c r="AH111" s="20"/>
      <c r="AI111" s="9"/>
      <c r="AJ111" s="21"/>
      <c r="AK111" s="33"/>
      <c r="AL111" s="485" t="str">
        <f>IF(AA111="","",AA111)</f>
        <v/>
      </c>
      <c r="AM111" s="3" t="str">
        <f>IF(AB111="","",AB111)</f>
        <v/>
      </c>
      <c r="AN111" s="702"/>
      <c r="AO111" s="4"/>
      <c r="AP111" s="5"/>
      <c r="AQ111" s="5"/>
      <c r="AR111" s="4"/>
      <c r="AS111" s="5"/>
      <c r="AT111" s="552"/>
      <c r="AU111" s="553" t="str">
        <f>IF(AND(V111&gt;0,X111="A",AA111&lt;&gt;"",AG111&lt;&gt;"A",AJ111&lt;&gt;"A",OR(AB111="NR",AB111="NT")),1,"")</f>
        <v/>
      </c>
      <c r="AV111" s="554" t="str">
        <f>IF(AU111="","",COUNTIF($AU$8:AU111,AU111))</f>
        <v/>
      </c>
      <c r="AW111" s="553" t="str">
        <f>IF(AND(V111&gt;0,X111="A",AJ111&lt;&gt;"A",OR(AB111="",AB111="NX")),1,"")</f>
        <v/>
      </c>
      <c r="AX111" s="554" t="str">
        <f>IF(AW111="","",COUNTIF($AW$8:AW111,AW111))</f>
        <v/>
      </c>
      <c r="AY111" s="27"/>
      <c r="AZ111" s="6"/>
      <c r="BA111" s="7"/>
      <c r="BB111" s="7"/>
    </row>
    <row r="112" spans="1:54" ht="14.45" customHeight="1">
      <c r="A112" s="472" t="s">
        <v>106</v>
      </c>
      <c r="B112" s="473" t="s">
        <v>1602</v>
      </c>
      <c r="C112" s="714"/>
      <c r="D112" s="22"/>
      <c r="E112" s="746" t="s">
        <v>2964</v>
      </c>
      <c r="F112" s="760"/>
      <c r="G112" s="475"/>
      <c r="H112" s="476"/>
      <c r="I112" s="474"/>
      <c r="J112" s="475"/>
      <c r="K112" s="478"/>
      <c r="L112" s="9"/>
      <c r="M112" s="546"/>
      <c r="N112" s="9"/>
      <c r="O112" s="6"/>
      <c r="P112" s="479"/>
      <c r="Q112" s="10"/>
      <c r="R112" s="11"/>
      <c r="S112" s="12"/>
      <c r="T112" s="14"/>
      <c r="U112" s="15"/>
      <c r="V112" s="8"/>
      <c r="W112" s="13"/>
      <c r="X112" s="23"/>
      <c r="Y112" s="486"/>
      <c r="Z112" s="483"/>
      <c r="AA112" s="24"/>
      <c r="AB112" s="484"/>
      <c r="AC112" s="16"/>
      <c r="AD112" s="17"/>
      <c r="AE112" s="18"/>
      <c r="AF112" s="9"/>
      <c r="AG112" s="19"/>
      <c r="AH112" s="20"/>
      <c r="AI112" s="9"/>
      <c r="AJ112" s="21"/>
      <c r="AK112" s="33"/>
      <c r="AL112" s="485" t="str">
        <f>IF(AA112="","",AA112)</f>
        <v/>
      </c>
      <c r="AM112" s="3" t="str">
        <f>IF(AB112="","",AB112)</f>
        <v/>
      </c>
      <c r="AN112" s="702"/>
      <c r="AO112" s="4"/>
      <c r="AP112" s="5"/>
      <c r="AQ112" s="5"/>
      <c r="AR112" s="4"/>
      <c r="AS112" s="5"/>
      <c r="AT112" s="552"/>
      <c r="AU112" s="553" t="str">
        <f>IF(AND(V112&gt;0,X112="A",AA112&lt;&gt;"",AG112&lt;&gt;"A",AJ112&lt;&gt;"A",OR(AB112="NR",AB112="NT")),1,"")</f>
        <v/>
      </c>
      <c r="AV112" s="554" t="str">
        <f>IF(AU112="","",COUNTIF($AU$8:AU112,AU112))</f>
        <v/>
      </c>
      <c r="AW112" s="553" t="str">
        <f>IF(AND(V112&gt;0,X112="A",AJ112&lt;&gt;"A",OR(AB112="",AB112="NX")),1,"")</f>
        <v/>
      </c>
      <c r="AX112" s="554" t="str">
        <f>IF(AW112="","",COUNTIF($AW$8:AW112,AW112))</f>
        <v/>
      </c>
      <c r="AY112" s="27"/>
      <c r="AZ112" s="6"/>
      <c r="BA112" s="7"/>
      <c r="BB112" s="7"/>
    </row>
    <row r="113" spans="1:54" ht="14.45" customHeight="1">
      <c r="A113" s="472" t="s">
        <v>107</v>
      </c>
      <c r="B113" s="473" t="s">
        <v>1602</v>
      </c>
      <c r="C113" s="714"/>
      <c r="D113" s="22"/>
      <c r="E113" s="746" t="s">
        <v>2965</v>
      </c>
      <c r="F113" s="760"/>
      <c r="G113" s="475"/>
      <c r="H113" s="476"/>
      <c r="I113" s="474"/>
      <c r="J113" s="475"/>
      <c r="K113" s="478"/>
      <c r="L113" s="9"/>
      <c r="M113" s="546"/>
      <c r="N113" s="9"/>
      <c r="O113" s="6"/>
      <c r="P113" s="479"/>
      <c r="Q113" s="10"/>
      <c r="R113" s="11"/>
      <c r="S113" s="12"/>
      <c r="T113" s="14"/>
      <c r="U113" s="15"/>
      <c r="V113" s="8"/>
      <c r="W113" s="13"/>
      <c r="X113" s="23"/>
      <c r="Y113" s="486"/>
      <c r="Z113" s="483"/>
      <c r="AA113" s="24"/>
      <c r="AB113" s="484"/>
      <c r="AC113" s="16"/>
      <c r="AD113" s="17"/>
      <c r="AE113" s="18"/>
      <c r="AF113" s="9"/>
      <c r="AG113" s="19"/>
      <c r="AH113" s="20"/>
      <c r="AI113" s="9"/>
      <c r="AJ113" s="21"/>
      <c r="AK113" s="33"/>
      <c r="AL113" s="485" t="str">
        <f>IF(AA113="","",AA113)</f>
        <v/>
      </c>
      <c r="AM113" s="3" t="str">
        <f>IF(AB113="","",AB113)</f>
        <v/>
      </c>
      <c r="AN113" s="702"/>
      <c r="AO113" s="4"/>
      <c r="AP113" s="5"/>
      <c r="AQ113" s="5"/>
      <c r="AR113" s="4"/>
      <c r="AS113" s="5"/>
      <c r="AT113" s="552"/>
      <c r="AU113" s="553" t="str">
        <f>IF(AND(V113&gt;0,X113="A",AA113&lt;&gt;"",AG113&lt;&gt;"A",AJ113&lt;&gt;"A",OR(AB113="NR",AB113="NT")),1,"")</f>
        <v/>
      </c>
      <c r="AV113" s="554" t="str">
        <f>IF(AU113="","",COUNTIF($AU$8:AU113,AU113))</f>
        <v/>
      </c>
      <c r="AW113" s="553" t="str">
        <f>IF(AND(V113&gt;0,X113="A",AJ113&lt;&gt;"A",OR(AB113="",AB113="NX")),1,"")</f>
        <v/>
      </c>
      <c r="AX113" s="554" t="str">
        <f>IF(AW113="","",COUNTIF($AW$8:AW113,AW113))</f>
        <v/>
      </c>
      <c r="AY113" s="27"/>
      <c r="AZ113" s="6"/>
      <c r="BA113" s="7"/>
      <c r="BB113" s="7"/>
    </row>
    <row r="114" spans="1:54" ht="14.45" customHeight="1">
      <c r="A114" s="472" t="s">
        <v>108</v>
      </c>
      <c r="B114" s="473" t="s">
        <v>1602</v>
      </c>
      <c r="C114" s="714"/>
      <c r="D114" s="22"/>
      <c r="E114" s="746" t="s">
        <v>2966</v>
      </c>
      <c r="F114" s="760"/>
      <c r="G114" s="475"/>
      <c r="H114" s="476"/>
      <c r="I114" s="474"/>
      <c r="J114" s="475"/>
      <c r="K114" s="478"/>
      <c r="L114" s="9"/>
      <c r="M114" s="546"/>
      <c r="N114" s="9"/>
      <c r="O114" s="6"/>
      <c r="P114" s="479"/>
      <c r="Q114" s="10"/>
      <c r="R114" s="11"/>
      <c r="S114" s="12"/>
      <c r="T114" s="14"/>
      <c r="U114" s="15"/>
      <c r="V114" s="8"/>
      <c r="W114" s="13"/>
      <c r="X114" s="23"/>
      <c r="Y114" s="486"/>
      <c r="Z114" s="483"/>
      <c r="AA114" s="24"/>
      <c r="AB114" s="484"/>
      <c r="AC114" s="16"/>
      <c r="AD114" s="17"/>
      <c r="AE114" s="18"/>
      <c r="AF114" s="9"/>
      <c r="AG114" s="19"/>
      <c r="AH114" s="20"/>
      <c r="AI114" s="9"/>
      <c r="AJ114" s="21"/>
      <c r="AK114" s="33"/>
      <c r="AL114" s="485" t="str">
        <f>IF(AA114="","",AA114)</f>
        <v/>
      </c>
      <c r="AM114" s="3" t="str">
        <f>IF(AB114="","",AB114)</f>
        <v/>
      </c>
      <c r="AN114" s="702"/>
      <c r="AO114" s="4"/>
      <c r="AP114" s="5"/>
      <c r="AQ114" s="5"/>
      <c r="AR114" s="4"/>
      <c r="AS114" s="5"/>
      <c r="AT114" s="552"/>
      <c r="AU114" s="553" t="str">
        <f>IF(AND(V114&gt;0,X114="A",AA114&lt;&gt;"",AG114&lt;&gt;"A",AJ114&lt;&gt;"A",OR(AB114="NR",AB114="NT")),1,"")</f>
        <v/>
      </c>
      <c r="AV114" s="554" t="str">
        <f>IF(AU114="","",COUNTIF($AU$8:AU114,AU114))</f>
        <v/>
      </c>
      <c r="AW114" s="553" t="str">
        <f>IF(AND(V114&gt;0,X114="A",AJ114&lt;&gt;"A",OR(AB114="",AB114="NX")),1,"")</f>
        <v/>
      </c>
      <c r="AX114" s="554" t="str">
        <f>IF(AW114="","",COUNTIF($AW$8:AW114,AW114))</f>
        <v/>
      </c>
      <c r="AY114" s="27"/>
      <c r="AZ114" s="6"/>
      <c r="BA114" s="7"/>
      <c r="BB114" s="7"/>
    </row>
    <row r="115" spans="1:54" ht="14.45" customHeight="1">
      <c r="A115" s="472" t="s">
        <v>109</v>
      </c>
      <c r="B115" s="473" t="s">
        <v>1602</v>
      </c>
      <c r="C115" s="714"/>
      <c r="D115" s="22"/>
      <c r="E115" s="746" t="s">
        <v>2967</v>
      </c>
      <c r="F115" s="760"/>
      <c r="G115" s="475"/>
      <c r="H115" s="476"/>
      <c r="I115" s="474"/>
      <c r="J115" s="475"/>
      <c r="K115" s="478"/>
      <c r="L115" s="9"/>
      <c r="M115" s="546"/>
      <c r="N115" s="9"/>
      <c r="O115" s="6"/>
      <c r="P115" s="479"/>
      <c r="Q115" s="10"/>
      <c r="R115" s="11"/>
      <c r="S115" s="12"/>
      <c r="T115" s="14"/>
      <c r="U115" s="15"/>
      <c r="V115" s="8"/>
      <c r="W115" s="13"/>
      <c r="X115" s="23"/>
      <c r="Y115" s="486"/>
      <c r="Z115" s="483"/>
      <c r="AA115" s="24"/>
      <c r="AB115" s="484"/>
      <c r="AC115" s="16"/>
      <c r="AD115" s="17"/>
      <c r="AE115" s="18"/>
      <c r="AF115" s="9"/>
      <c r="AG115" s="19"/>
      <c r="AH115" s="20"/>
      <c r="AI115" s="9"/>
      <c r="AJ115" s="21"/>
      <c r="AK115" s="33"/>
      <c r="AL115" s="485" t="str">
        <f>IF(AA115="","",AA115)</f>
        <v/>
      </c>
      <c r="AM115" s="3" t="str">
        <f>IF(AB115="","",AB115)</f>
        <v/>
      </c>
      <c r="AN115" s="702"/>
      <c r="AO115" s="4"/>
      <c r="AP115" s="5"/>
      <c r="AQ115" s="5"/>
      <c r="AR115" s="4"/>
      <c r="AS115" s="5"/>
      <c r="AT115" s="552"/>
      <c r="AU115" s="553" t="str">
        <f>IF(AND(V115&gt;0,X115="A",AA115&lt;&gt;"",AG115&lt;&gt;"A",AJ115&lt;&gt;"A",OR(AB115="NR",AB115="NT")),1,"")</f>
        <v/>
      </c>
      <c r="AV115" s="554" t="str">
        <f>IF(AU115="","",COUNTIF($AU$8:AU115,AU115))</f>
        <v/>
      </c>
      <c r="AW115" s="553" t="str">
        <f>IF(AND(V115&gt;0,X115="A",AJ115&lt;&gt;"A",OR(AB115="",AB115="NX")),1,"")</f>
        <v/>
      </c>
      <c r="AX115" s="554" t="str">
        <f>IF(AW115="","",COUNTIF($AW$8:AW115,AW115))</f>
        <v/>
      </c>
      <c r="AY115" s="27"/>
      <c r="AZ115" s="6"/>
      <c r="BA115" s="7"/>
      <c r="BB115" s="7"/>
    </row>
    <row r="116" spans="1:54" ht="14.45" customHeight="1">
      <c r="A116" s="472" t="s">
        <v>110</v>
      </c>
      <c r="B116" s="473" t="s">
        <v>1602</v>
      </c>
      <c r="C116" s="714"/>
      <c r="D116" s="22"/>
      <c r="E116" s="746" t="s">
        <v>2968</v>
      </c>
      <c r="F116" s="760"/>
      <c r="G116" s="475"/>
      <c r="H116" s="476"/>
      <c r="I116" s="474"/>
      <c r="J116" s="475"/>
      <c r="K116" s="478"/>
      <c r="L116" s="9"/>
      <c r="M116" s="546"/>
      <c r="N116" s="9"/>
      <c r="O116" s="6"/>
      <c r="P116" s="479"/>
      <c r="Q116" s="10"/>
      <c r="R116" s="11"/>
      <c r="S116" s="12"/>
      <c r="T116" s="14"/>
      <c r="U116" s="15"/>
      <c r="V116" s="8"/>
      <c r="W116" s="13"/>
      <c r="X116" s="23"/>
      <c r="Y116" s="486"/>
      <c r="Z116" s="483"/>
      <c r="AA116" s="24"/>
      <c r="AB116" s="484"/>
      <c r="AC116" s="16"/>
      <c r="AD116" s="17"/>
      <c r="AE116" s="18"/>
      <c r="AF116" s="9"/>
      <c r="AG116" s="19"/>
      <c r="AH116" s="20"/>
      <c r="AI116" s="9"/>
      <c r="AJ116" s="21"/>
      <c r="AK116" s="33"/>
      <c r="AL116" s="485" t="str">
        <f>IF(AA116="","",AA116)</f>
        <v/>
      </c>
      <c r="AM116" s="3" t="str">
        <f>IF(AB116="","",AB116)</f>
        <v/>
      </c>
      <c r="AN116" s="702"/>
      <c r="AO116" s="4"/>
      <c r="AP116" s="5"/>
      <c r="AQ116" s="5"/>
      <c r="AR116" s="4"/>
      <c r="AS116" s="5"/>
      <c r="AT116" s="552"/>
      <c r="AU116" s="553" t="str">
        <f>IF(AND(V116&gt;0,X116="A",AA116&lt;&gt;"",AG116&lt;&gt;"A",AJ116&lt;&gt;"A",OR(AB116="NR",AB116="NT")),1,"")</f>
        <v/>
      </c>
      <c r="AV116" s="554" t="str">
        <f>IF(AU116="","",COUNTIF($AU$8:AU116,AU116))</f>
        <v/>
      </c>
      <c r="AW116" s="553" t="str">
        <f>IF(AND(V116&gt;0,X116="A",AJ116&lt;&gt;"A",OR(AB116="",AB116="NX")),1,"")</f>
        <v/>
      </c>
      <c r="AX116" s="554" t="str">
        <f>IF(AW116="","",COUNTIF($AW$8:AW116,AW116))</f>
        <v/>
      </c>
      <c r="AY116" s="27"/>
      <c r="AZ116" s="6"/>
      <c r="BA116" s="7"/>
      <c r="BB116" s="7"/>
    </row>
    <row r="117" spans="1:54" ht="14.45" customHeight="1">
      <c r="A117" s="472" t="s">
        <v>111</v>
      </c>
      <c r="B117" s="473" t="s">
        <v>1602</v>
      </c>
      <c r="C117" s="714"/>
      <c r="D117" s="22"/>
      <c r="E117" s="746" t="s">
        <v>2969</v>
      </c>
      <c r="F117" s="760"/>
      <c r="G117" s="475"/>
      <c r="H117" s="476"/>
      <c r="I117" s="474"/>
      <c r="J117" s="475"/>
      <c r="K117" s="478"/>
      <c r="L117" s="9"/>
      <c r="M117" s="546"/>
      <c r="N117" s="9"/>
      <c r="O117" s="6"/>
      <c r="P117" s="479"/>
      <c r="Q117" s="10"/>
      <c r="R117" s="11"/>
      <c r="S117" s="12"/>
      <c r="T117" s="14"/>
      <c r="U117" s="15"/>
      <c r="V117" s="8"/>
      <c r="W117" s="13"/>
      <c r="X117" s="23"/>
      <c r="Y117" s="486"/>
      <c r="Z117" s="483"/>
      <c r="AA117" s="24"/>
      <c r="AB117" s="484"/>
      <c r="AC117" s="16"/>
      <c r="AD117" s="17"/>
      <c r="AE117" s="18"/>
      <c r="AF117" s="9"/>
      <c r="AG117" s="19"/>
      <c r="AH117" s="20"/>
      <c r="AI117" s="9"/>
      <c r="AJ117" s="21"/>
      <c r="AK117" s="33"/>
      <c r="AL117" s="485" t="str">
        <f>IF(AA117="","",AA117)</f>
        <v/>
      </c>
      <c r="AM117" s="3" t="str">
        <f>IF(AB117="","",AB117)</f>
        <v/>
      </c>
      <c r="AN117" s="702"/>
      <c r="AO117" s="4"/>
      <c r="AP117" s="5"/>
      <c r="AQ117" s="5"/>
      <c r="AR117" s="4"/>
      <c r="AS117" s="5"/>
      <c r="AT117" s="552"/>
      <c r="AU117" s="553" t="str">
        <f>IF(AND(V117&gt;0,X117="A",AA117&lt;&gt;"",AG117&lt;&gt;"A",AJ117&lt;&gt;"A",OR(AB117="NR",AB117="NT")),1,"")</f>
        <v/>
      </c>
      <c r="AV117" s="554" t="str">
        <f>IF(AU117="","",COUNTIF($AU$8:AU117,AU117))</f>
        <v/>
      </c>
      <c r="AW117" s="553" t="str">
        <f>IF(AND(V117&gt;0,X117="A",AJ117&lt;&gt;"A",OR(AB117="",AB117="NX")),1,"")</f>
        <v/>
      </c>
      <c r="AX117" s="554" t="str">
        <f>IF(AW117="","",COUNTIF($AW$8:AW117,AW117))</f>
        <v/>
      </c>
      <c r="AY117" s="27"/>
      <c r="AZ117" s="6"/>
      <c r="BA117" s="7"/>
      <c r="BB117" s="7"/>
    </row>
    <row r="118" spans="1:54" ht="14.45" customHeight="1">
      <c r="A118" s="472" t="s">
        <v>112</v>
      </c>
      <c r="B118" s="473" t="s">
        <v>1602</v>
      </c>
      <c r="C118" s="714"/>
      <c r="D118" s="22"/>
      <c r="E118" s="746" t="s">
        <v>2970</v>
      </c>
      <c r="F118" s="760"/>
      <c r="G118" s="475"/>
      <c r="H118" s="476"/>
      <c r="I118" s="474"/>
      <c r="J118" s="475"/>
      <c r="K118" s="478"/>
      <c r="L118" s="9"/>
      <c r="M118" s="546"/>
      <c r="N118" s="9"/>
      <c r="O118" s="6"/>
      <c r="P118" s="479"/>
      <c r="Q118" s="10"/>
      <c r="R118" s="11"/>
      <c r="S118" s="12"/>
      <c r="T118" s="14"/>
      <c r="U118" s="15"/>
      <c r="V118" s="8"/>
      <c r="W118" s="13"/>
      <c r="X118" s="23"/>
      <c r="Y118" s="486"/>
      <c r="Z118" s="483"/>
      <c r="AA118" s="24"/>
      <c r="AB118" s="484"/>
      <c r="AC118" s="16"/>
      <c r="AD118" s="17"/>
      <c r="AE118" s="18"/>
      <c r="AF118" s="9"/>
      <c r="AG118" s="19"/>
      <c r="AH118" s="20"/>
      <c r="AI118" s="9"/>
      <c r="AJ118" s="21"/>
      <c r="AK118" s="33"/>
      <c r="AL118" s="485" t="str">
        <f>IF(AA118="","",AA118)</f>
        <v/>
      </c>
      <c r="AM118" s="3" t="str">
        <f>IF(AB118="","",AB118)</f>
        <v/>
      </c>
      <c r="AN118" s="702"/>
      <c r="AO118" s="4"/>
      <c r="AP118" s="5"/>
      <c r="AQ118" s="5"/>
      <c r="AR118" s="4"/>
      <c r="AS118" s="5"/>
      <c r="AT118" s="552"/>
      <c r="AU118" s="553" t="str">
        <f>IF(AND(V118&gt;0,X118="A",AA118&lt;&gt;"",AG118&lt;&gt;"A",AJ118&lt;&gt;"A",OR(AB118="NR",AB118="NT")),1,"")</f>
        <v/>
      </c>
      <c r="AV118" s="554" t="str">
        <f>IF(AU118="","",COUNTIF($AU$8:AU118,AU118))</f>
        <v/>
      </c>
      <c r="AW118" s="553" t="str">
        <f>IF(AND(V118&gt;0,X118="A",AJ118&lt;&gt;"A",OR(AB118="",AB118="NX")),1,"")</f>
        <v/>
      </c>
      <c r="AX118" s="554" t="str">
        <f>IF(AW118="","",COUNTIF($AW$8:AW118,AW118))</f>
        <v/>
      </c>
      <c r="AY118" s="27"/>
      <c r="AZ118" s="6"/>
      <c r="BA118" s="7"/>
      <c r="BB118" s="7"/>
    </row>
    <row r="119" spans="1:54" ht="14.45" customHeight="1">
      <c r="A119" s="472" t="s">
        <v>113</v>
      </c>
      <c r="B119" s="473" t="s">
        <v>1602</v>
      </c>
      <c r="C119" s="714"/>
      <c r="D119" s="22"/>
      <c r="E119" s="746" t="s">
        <v>2971</v>
      </c>
      <c r="F119" s="760"/>
      <c r="G119" s="475"/>
      <c r="H119" s="476"/>
      <c r="I119" s="474"/>
      <c r="J119" s="475"/>
      <c r="K119" s="478"/>
      <c r="L119" s="9"/>
      <c r="M119" s="546"/>
      <c r="N119" s="9"/>
      <c r="O119" s="6"/>
      <c r="P119" s="479"/>
      <c r="Q119" s="10"/>
      <c r="R119" s="11"/>
      <c r="S119" s="12"/>
      <c r="T119" s="14"/>
      <c r="U119" s="15"/>
      <c r="V119" s="8"/>
      <c r="W119" s="13"/>
      <c r="X119" s="23"/>
      <c r="Y119" s="486"/>
      <c r="Z119" s="483"/>
      <c r="AA119" s="24"/>
      <c r="AB119" s="484"/>
      <c r="AC119" s="16"/>
      <c r="AD119" s="17"/>
      <c r="AE119" s="18"/>
      <c r="AF119" s="9"/>
      <c r="AG119" s="19"/>
      <c r="AH119" s="20"/>
      <c r="AI119" s="9"/>
      <c r="AJ119" s="21"/>
      <c r="AK119" s="33"/>
      <c r="AL119" s="485" t="str">
        <f>IF(AA119="","",AA119)</f>
        <v/>
      </c>
      <c r="AM119" s="3" t="str">
        <f>IF(AB119="","",AB119)</f>
        <v/>
      </c>
      <c r="AN119" s="702"/>
      <c r="AO119" s="4"/>
      <c r="AP119" s="5"/>
      <c r="AQ119" s="5"/>
      <c r="AR119" s="4"/>
      <c r="AS119" s="5"/>
      <c r="AT119" s="552"/>
      <c r="AU119" s="553" t="str">
        <f>IF(AND(V119&gt;0,X119="A",AA119&lt;&gt;"",AG119&lt;&gt;"A",AJ119&lt;&gt;"A",OR(AB119="NR",AB119="NT")),1,"")</f>
        <v/>
      </c>
      <c r="AV119" s="554" t="str">
        <f>IF(AU119="","",COUNTIF($AU$8:AU119,AU119))</f>
        <v/>
      </c>
      <c r="AW119" s="553" t="str">
        <f>IF(AND(V119&gt;0,X119="A",AJ119&lt;&gt;"A",OR(AB119="",AB119="NX")),1,"")</f>
        <v/>
      </c>
      <c r="AX119" s="554" t="str">
        <f>IF(AW119="","",COUNTIF($AW$8:AW119,AW119))</f>
        <v/>
      </c>
      <c r="AY119" s="27"/>
      <c r="AZ119" s="6"/>
      <c r="BA119" s="7"/>
      <c r="BB119" s="7"/>
    </row>
    <row r="120" spans="1:54" ht="14.45" customHeight="1">
      <c r="A120" s="472" t="s">
        <v>115</v>
      </c>
      <c r="B120" s="473" t="s">
        <v>1602</v>
      </c>
      <c r="C120" s="714"/>
      <c r="D120" s="22"/>
      <c r="E120" s="746" t="s">
        <v>2972</v>
      </c>
      <c r="F120" s="760"/>
      <c r="G120" s="475"/>
      <c r="H120" s="476"/>
      <c r="I120" s="474"/>
      <c r="J120" s="475"/>
      <c r="K120" s="478"/>
      <c r="L120" s="9"/>
      <c r="M120" s="546"/>
      <c r="N120" s="9"/>
      <c r="O120" s="6"/>
      <c r="P120" s="479"/>
      <c r="Q120" s="10"/>
      <c r="R120" s="11"/>
      <c r="S120" s="12"/>
      <c r="T120" s="14"/>
      <c r="U120" s="15"/>
      <c r="V120" s="8"/>
      <c r="W120" s="13"/>
      <c r="X120" s="23"/>
      <c r="Y120" s="486"/>
      <c r="Z120" s="483"/>
      <c r="AA120" s="24"/>
      <c r="AB120" s="484"/>
      <c r="AC120" s="16"/>
      <c r="AD120" s="17"/>
      <c r="AE120" s="18"/>
      <c r="AF120" s="9"/>
      <c r="AG120" s="19"/>
      <c r="AH120" s="20"/>
      <c r="AI120" s="9"/>
      <c r="AJ120" s="21"/>
      <c r="AK120" s="33"/>
      <c r="AL120" s="485" t="str">
        <f>IF(AA120="","",AA120)</f>
        <v/>
      </c>
      <c r="AM120" s="3" t="str">
        <f>IF(AB120="","",AB120)</f>
        <v/>
      </c>
      <c r="AN120" s="702"/>
      <c r="AO120" s="4"/>
      <c r="AP120" s="5"/>
      <c r="AQ120" s="5"/>
      <c r="AR120" s="4"/>
      <c r="AS120" s="5"/>
      <c r="AT120" s="552"/>
      <c r="AU120" s="553" t="str">
        <f>IF(AND(V120&gt;0,X120="A",AA120&lt;&gt;"",AG120&lt;&gt;"A",AJ120&lt;&gt;"A",OR(AB120="NR",AB120="NT")),1,"")</f>
        <v/>
      </c>
      <c r="AV120" s="554" t="str">
        <f>IF(AU120="","",COUNTIF($AU$8:AU120,AU120))</f>
        <v/>
      </c>
      <c r="AW120" s="553" t="str">
        <f>IF(AND(V120&gt;0,X120="A",AJ120&lt;&gt;"A",OR(AB120="",AB120="NX")),1,"")</f>
        <v/>
      </c>
      <c r="AX120" s="554" t="str">
        <f>IF(AW120="","",COUNTIF($AW$8:AW120,AW120))</f>
        <v/>
      </c>
      <c r="AY120" s="27"/>
      <c r="AZ120" s="6"/>
      <c r="BA120" s="7"/>
      <c r="BB120" s="7"/>
    </row>
    <row r="121" spans="1:54" ht="14.45" customHeight="1">
      <c r="A121" s="472" t="s">
        <v>116</v>
      </c>
      <c r="B121" s="473" t="s">
        <v>1602</v>
      </c>
      <c r="C121" s="714"/>
      <c r="D121" s="22"/>
      <c r="E121" s="746" t="s">
        <v>2973</v>
      </c>
      <c r="F121" s="760"/>
      <c r="G121" s="475"/>
      <c r="H121" s="476"/>
      <c r="I121" s="474"/>
      <c r="J121" s="475"/>
      <c r="K121" s="478"/>
      <c r="L121" s="9"/>
      <c r="M121" s="546"/>
      <c r="N121" s="9"/>
      <c r="O121" s="6"/>
      <c r="P121" s="479"/>
      <c r="Q121" s="10"/>
      <c r="R121" s="11"/>
      <c r="S121" s="12"/>
      <c r="T121" s="14"/>
      <c r="U121" s="15"/>
      <c r="V121" s="8"/>
      <c r="W121" s="13"/>
      <c r="X121" s="23"/>
      <c r="Y121" s="486"/>
      <c r="Z121" s="483"/>
      <c r="AA121" s="24"/>
      <c r="AB121" s="484"/>
      <c r="AC121" s="16"/>
      <c r="AD121" s="17"/>
      <c r="AE121" s="18"/>
      <c r="AF121" s="9"/>
      <c r="AG121" s="19"/>
      <c r="AH121" s="20"/>
      <c r="AI121" s="9"/>
      <c r="AJ121" s="21"/>
      <c r="AK121" s="33"/>
      <c r="AL121" s="485" t="str">
        <f>IF(AA121="","",AA121)</f>
        <v/>
      </c>
      <c r="AM121" s="3" t="str">
        <f>IF(AB121="","",AB121)</f>
        <v/>
      </c>
      <c r="AN121" s="702"/>
      <c r="AO121" s="4"/>
      <c r="AP121" s="5"/>
      <c r="AQ121" s="5"/>
      <c r="AR121" s="4"/>
      <c r="AS121" s="5"/>
      <c r="AT121" s="552"/>
      <c r="AU121" s="553" t="str">
        <f>IF(AND(V121&gt;0,X121="A",AA121&lt;&gt;"",AG121&lt;&gt;"A",AJ121&lt;&gt;"A",OR(AB121="NR",AB121="NT")),1,"")</f>
        <v/>
      </c>
      <c r="AV121" s="554" t="str">
        <f>IF(AU121="","",COUNTIF($AU$8:AU121,AU121))</f>
        <v/>
      </c>
      <c r="AW121" s="553" t="str">
        <f>IF(AND(V121&gt;0,X121="A",AJ121&lt;&gt;"A",OR(AB121="",AB121="NX")),1,"")</f>
        <v/>
      </c>
      <c r="AX121" s="554" t="str">
        <f>IF(AW121="","",COUNTIF($AW$8:AW121,AW121))</f>
        <v/>
      </c>
      <c r="AY121" s="27"/>
      <c r="AZ121" s="6"/>
      <c r="BA121" s="7"/>
      <c r="BB121" s="7"/>
    </row>
    <row r="122" spans="1:54" ht="14.45" customHeight="1">
      <c r="A122" s="472" t="s">
        <v>117</v>
      </c>
      <c r="B122" s="473" t="s">
        <v>1602</v>
      </c>
      <c r="C122" s="714"/>
      <c r="D122" s="22"/>
      <c r="E122" s="746" t="s">
        <v>2974</v>
      </c>
      <c r="F122" s="760"/>
      <c r="G122" s="475"/>
      <c r="H122" s="476"/>
      <c r="I122" s="474"/>
      <c r="J122" s="475"/>
      <c r="K122" s="478"/>
      <c r="L122" s="9"/>
      <c r="M122" s="546"/>
      <c r="N122" s="9"/>
      <c r="O122" s="6"/>
      <c r="P122" s="479"/>
      <c r="Q122" s="10"/>
      <c r="R122" s="11"/>
      <c r="S122" s="12"/>
      <c r="T122" s="14"/>
      <c r="U122" s="15"/>
      <c r="V122" s="8"/>
      <c r="W122" s="13"/>
      <c r="X122" s="23"/>
      <c r="Y122" s="486"/>
      <c r="Z122" s="483"/>
      <c r="AA122" s="24"/>
      <c r="AB122" s="484"/>
      <c r="AC122" s="16"/>
      <c r="AD122" s="17"/>
      <c r="AE122" s="18"/>
      <c r="AF122" s="9"/>
      <c r="AG122" s="19"/>
      <c r="AH122" s="20"/>
      <c r="AI122" s="9"/>
      <c r="AJ122" s="21"/>
      <c r="AK122" s="33"/>
      <c r="AL122" s="485" t="str">
        <f>IF(AA122="","",AA122)</f>
        <v/>
      </c>
      <c r="AM122" s="3" t="str">
        <f>IF(AB122="","",AB122)</f>
        <v/>
      </c>
      <c r="AN122" s="702"/>
      <c r="AO122" s="4"/>
      <c r="AP122" s="5"/>
      <c r="AQ122" s="5"/>
      <c r="AR122" s="4"/>
      <c r="AS122" s="5"/>
      <c r="AT122" s="552"/>
      <c r="AU122" s="553" t="str">
        <f>IF(AND(V122&gt;0,X122="A",AA122&lt;&gt;"",AG122&lt;&gt;"A",AJ122&lt;&gt;"A",OR(AB122="NR",AB122="NT")),1,"")</f>
        <v/>
      </c>
      <c r="AV122" s="554" t="str">
        <f>IF(AU122="","",COUNTIF($AU$8:AU122,AU122))</f>
        <v/>
      </c>
      <c r="AW122" s="553" t="str">
        <f>IF(AND(V122&gt;0,X122="A",AJ122&lt;&gt;"A",OR(AB122="",AB122="NX")),1,"")</f>
        <v/>
      </c>
      <c r="AX122" s="554" t="str">
        <f>IF(AW122="","",COUNTIF($AW$8:AW122,AW122))</f>
        <v/>
      </c>
      <c r="AY122" s="27"/>
      <c r="AZ122" s="6"/>
      <c r="BA122" s="7"/>
      <c r="BB122" s="7"/>
    </row>
    <row r="123" spans="1:54" ht="14.45" customHeight="1">
      <c r="A123" s="472" t="s">
        <v>118</v>
      </c>
      <c r="B123" s="473" t="s">
        <v>1602</v>
      </c>
      <c r="C123" s="714"/>
      <c r="D123" s="22"/>
      <c r="E123" s="746" t="s">
        <v>2975</v>
      </c>
      <c r="F123" s="760"/>
      <c r="G123" s="475"/>
      <c r="H123" s="476"/>
      <c r="I123" s="474"/>
      <c r="J123" s="475"/>
      <c r="K123" s="478"/>
      <c r="L123" s="9"/>
      <c r="M123" s="546"/>
      <c r="N123" s="9"/>
      <c r="O123" s="6"/>
      <c r="P123" s="479"/>
      <c r="Q123" s="10"/>
      <c r="R123" s="11"/>
      <c r="S123" s="12"/>
      <c r="T123" s="14"/>
      <c r="U123" s="15"/>
      <c r="V123" s="8"/>
      <c r="W123" s="13"/>
      <c r="X123" s="23"/>
      <c r="Y123" s="486"/>
      <c r="Z123" s="483"/>
      <c r="AA123" s="24"/>
      <c r="AB123" s="484"/>
      <c r="AC123" s="16"/>
      <c r="AD123" s="17"/>
      <c r="AE123" s="18"/>
      <c r="AF123" s="9"/>
      <c r="AG123" s="19"/>
      <c r="AH123" s="20"/>
      <c r="AI123" s="9"/>
      <c r="AJ123" s="21"/>
      <c r="AK123" s="33"/>
      <c r="AL123" s="485" t="str">
        <f>IF(AA123="","",AA123)</f>
        <v/>
      </c>
      <c r="AM123" s="3" t="str">
        <f>IF(AB123="","",AB123)</f>
        <v/>
      </c>
      <c r="AN123" s="702"/>
      <c r="AO123" s="4"/>
      <c r="AP123" s="5"/>
      <c r="AQ123" s="5"/>
      <c r="AR123" s="4"/>
      <c r="AS123" s="5"/>
      <c r="AT123" s="552"/>
      <c r="AU123" s="553" t="str">
        <f>IF(AND(V123&gt;0,X123="A",AA123&lt;&gt;"",AG123&lt;&gt;"A",AJ123&lt;&gt;"A",OR(AB123="NR",AB123="NT")),1,"")</f>
        <v/>
      </c>
      <c r="AV123" s="554" t="str">
        <f>IF(AU123="","",COUNTIF($AU$8:AU123,AU123))</f>
        <v/>
      </c>
      <c r="AW123" s="553" t="str">
        <f>IF(AND(V123&gt;0,X123="A",AJ123&lt;&gt;"A",OR(AB123="",AB123="NX")),1,"")</f>
        <v/>
      </c>
      <c r="AX123" s="554" t="str">
        <f>IF(AW123="","",COUNTIF($AW$8:AW123,AW123))</f>
        <v/>
      </c>
      <c r="AY123" s="27"/>
      <c r="AZ123" s="6"/>
      <c r="BA123" s="7"/>
      <c r="BB123" s="7"/>
    </row>
    <row r="124" spans="1:54" ht="14.45" customHeight="1">
      <c r="A124" s="472" t="s">
        <v>119</v>
      </c>
      <c r="B124" s="473" t="s">
        <v>1602</v>
      </c>
      <c r="C124" s="714"/>
      <c r="D124" s="22"/>
      <c r="E124" s="746" t="s">
        <v>2976</v>
      </c>
      <c r="F124" s="760"/>
      <c r="G124" s="475"/>
      <c r="H124" s="476"/>
      <c r="I124" s="474"/>
      <c r="J124" s="475"/>
      <c r="K124" s="478"/>
      <c r="L124" s="9"/>
      <c r="M124" s="546"/>
      <c r="N124" s="9"/>
      <c r="O124" s="6"/>
      <c r="P124" s="479"/>
      <c r="Q124" s="10"/>
      <c r="R124" s="11"/>
      <c r="S124" s="12"/>
      <c r="T124" s="14"/>
      <c r="U124" s="15"/>
      <c r="V124" s="8"/>
      <c r="W124" s="13"/>
      <c r="X124" s="23"/>
      <c r="Y124" s="486"/>
      <c r="Z124" s="483"/>
      <c r="AA124" s="24"/>
      <c r="AB124" s="484"/>
      <c r="AC124" s="16"/>
      <c r="AD124" s="17"/>
      <c r="AE124" s="18"/>
      <c r="AF124" s="9"/>
      <c r="AG124" s="19"/>
      <c r="AH124" s="20"/>
      <c r="AI124" s="9"/>
      <c r="AJ124" s="21"/>
      <c r="AK124" s="33"/>
      <c r="AL124" s="485" t="str">
        <f>IF(AA124="","",AA124)</f>
        <v/>
      </c>
      <c r="AM124" s="3" t="str">
        <f>IF(AB124="","",AB124)</f>
        <v/>
      </c>
      <c r="AN124" s="702"/>
      <c r="AO124" s="4"/>
      <c r="AP124" s="5"/>
      <c r="AQ124" s="5"/>
      <c r="AR124" s="4"/>
      <c r="AS124" s="5"/>
      <c r="AT124" s="552"/>
      <c r="AU124" s="553" t="str">
        <f>IF(AND(V124&gt;0,X124="A",AA124&lt;&gt;"",AG124&lt;&gt;"A",AJ124&lt;&gt;"A",OR(AB124="NR",AB124="NT")),1,"")</f>
        <v/>
      </c>
      <c r="AV124" s="554" t="str">
        <f>IF(AU124="","",COUNTIF($AU$8:AU124,AU124))</f>
        <v/>
      </c>
      <c r="AW124" s="553" t="str">
        <f>IF(AND(V124&gt;0,X124="A",AJ124&lt;&gt;"A",OR(AB124="",AB124="NX")),1,"")</f>
        <v/>
      </c>
      <c r="AX124" s="554" t="str">
        <f>IF(AW124="","",COUNTIF($AW$8:AW124,AW124))</f>
        <v/>
      </c>
      <c r="AY124" s="27"/>
      <c r="AZ124" s="6"/>
      <c r="BA124" s="7"/>
      <c r="BB124" s="7"/>
    </row>
    <row r="125" spans="1:54" ht="14.45" customHeight="1">
      <c r="A125" s="472" t="s">
        <v>120</v>
      </c>
      <c r="B125" s="473" t="s">
        <v>1602</v>
      </c>
      <c r="C125" s="714"/>
      <c r="D125" s="22"/>
      <c r="E125" s="746" t="s">
        <v>2977</v>
      </c>
      <c r="F125" s="760"/>
      <c r="G125" s="475"/>
      <c r="H125" s="476"/>
      <c r="I125" s="474"/>
      <c r="J125" s="475"/>
      <c r="K125" s="478"/>
      <c r="L125" s="9"/>
      <c r="M125" s="546"/>
      <c r="N125" s="9"/>
      <c r="O125" s="6"/>
      <c r="P125" s="479"/>
      <c r="Q125" s="10"/>
      <c r="R125" s="11"/>
      <c r="S125" s="12"/>
      <c r="T125" s="14"/>
      <c r="U125" s="15"/>
      <c r="V125" s="8"/>
      <c r="W125" s="13"/>
      <c r="X125" s="23"/>
      <c r="Y125" s="486"/>
      <c r="Z125" s="483"/>
      <c r="AA125" s="24"/>
      <c r="AB125" s="484"/>
      <c r="AC125" s="16"/>
      <c r="AD125" s="17"/>
      <c r="AE125" s="18"/>
      <c r="AF125" s="9"/>
      <c r="AG125" s="19"/>
      <c r="AH125" s="20"/>
      <c r="AI125" s="9"/>
      <c r="AJ125" s="21"/>
      <c r="AK125" s="33"/>
      <c r="AL125" s="485" t="str">
        <f>IF(AA125="","",AA125)</f>
        <v/>
      </c>
      <c r="AM125" s="3" t="str">
        <f>IF(AB125="","",AB125)</f>
        <v/>
      </c>
      <c r="AN125" s="702"/>
      <c r="AO125" s="4"/>
      <c r="AP125" s="5"/>
      <c r="AQ125" s="5"/>
      <c r="AR125" s="4"/>
      <c r="AS125" s="5"/>
      <c r="AT125" s="552"/>
      <c r="AU125" s="553" t="str">
        <f>IF(AND(V125&gt;0,X125="A",AA125&lt;&gt;"",AG125&lt;&gt;"A",AJ125&lt;&gt;"A",OR(AB125="NR",AB125="NT")),1,"")</f>
        <v/>
      </c>
      <c r="AV125" s="554" t="str">
        <f>IF(AU125="","",COUNTIF($AU$8:AU125,AU125))</f>
        <v/>
      </c>
      <c r="AW125" s="553" t="str">
        <f>IF(AND(V125&gt;0,X125="A",AJ125&lt;&gt;"A",OR(AB125="",AB125="NX")),1,"")</f>
        <v/>
      </c>
      <c r="AX125" s="554" t="str">
        <f>IF(AW125="","",COUNTIF($AW$8:AW125,AW125))</f>
        <v/>
      </c>
      <c r="AY125" s="27"/>
      <c r="AZ125" s="6"/>
      <c r="BA125" s="7"/>
      <c r="BB125" s="7"/>
    </row>
    <row r="126" spans="1:54" ht="14.45" customHeight="1">
      <c r="A126" s="472" t="s">
        <v>121</v>
      </c>
      <c r="B126" s="473" t="s">
        <v>1602</v>
      </c>
      <c r="C126" s="714"/>
      <c r="D126" s="22"/>
      <c r="E126" s="746" t="s">
        <v>2978</v>
      </c>
      <c r="F126" s="760"/>
      <c r="G126" s="475"/>
      <c r="H126" s="476"/>
      <c r="I126" s="474"/>
      <c r="J126" s="475"/>
      <c r="K126" s="478"/>
      <c r="L126" s="9"/>
      <c r="M126" s="546"/>
      <c r="N126" s="9"/>
      <c r="O126" s="6"/>
      <c r="P126" s="479"/>
      <c r="Q126" s="10"/>
      <c r="R126" s="11"/>
      <c r="S126" s="12"/>
      <c r="T126" s="14"/>
      <c r="U126" s="15"/>
      <c r="V126" s="8"/>
      <c r="W126" s="13"/>
      <c r="X126" s="23"/>
      <c r="Y126" s="486"/>
      <c r="Z126" s="483"/>
      <c r="AA126" s="24"/>
      <c r="AB126" s="484"/>
      <c r="AC126" s="16"/>
      <c r="AD126" s="17"/>
      <c r="AE126" s="18"/>
      <c r="AF126" s="9"/>
      <c r="AG126" s="19"/>
      <c r="AH126" s="20"/>
      <c r="AI126" s="9"/>
      <c r="AJ126" s="21"/>
      <c r="AK126" s="33"/>
      <c r="AL126" s="485" t="str">
        <f>IF(AA126="","",AA126)</f>
        <v/>
      </c>
      <c r="AM126" s="3" t="str">
        <f>IF(AB126="","",AB126)</f>
        <v/>
      </c>
      <c r="AN126" s="702"/>
      <c r="AO126" s="4"/>
      <c r="AP126" s="5"/>
      <c r="AQ126" s="5"/>
      <c r="AR126" s="4"/>
      <c r="AS126" s="5"/>
      <c r="AT126" s="552"/>
      <c r="AU126" s="553" t="str">
        <f>IF(AND(V126&gt;0,X126="A",AA126&lt;&gt;"",AG126&lt;&gt;"A",AJ126&lt;&gt;"A",OR(AB126="NR",AB126="NT")),1,"")</f>
        <v/>
      </c>
      <c r="AV126" s="554" t="str">
        <f>IF(AU126="","",COUNTIF($AU$8:AU126,AU126))</f>
        <v/>
      </c>
      <c r="AW126" s="553" t="str">
        <f>IF(AND(V126&gt;0,X126="A",AJ126&lt;&gt;"A",OR(AB126="",AB126="NX")),1,"")</f>
        <v/>
      </c>
      <c r="AX126" s="554" t="str">
        <f>IF(AW126="","",COUNTIF($AW$8:AW126,AW126))</f>
        <v/>
      </c>
      <c r="AY126" s="27"/>
      <c r="AZ126" s="6"/>
      <c r="BA126" s="7"/>
      <c r="BB126" s="7"/>
    </row>
    <row r="127" spans="1:54" ht="14.45" customHeight="1">
      <c r="A127" s="472" t="s">
        <v>122</v>
      </c>
      <c r="B127" s="473" t="s">
        <v>1602</v>
      </c>
      <c r="C127" s="714"/>
      <c r="D127" s="22"/>
      <c r="E127" s="746" t="s">
        <v>2979</v>
      </c>
      <c r="F127" s="760"/>
      <c r="G127" s="475"/>
      <c r="H127" s="476"/>
      <c r="I127" s="474"/>
      <c r="J127" s="475"/>
      <c r="K127" s="478"/>
      <c r="L127" s="9"/>
      <c r="M127" s="546"/>
      <c r="N127" s="9"/>
      <c r="O127" s="6"/>
      <c r="P127" s="479"/>
      <c r="Q127" s="10"/>
      <c r="R127" s="11"/>
      <c r="S127" s="12"/>
      <c r="T127" s="14"/>
      <c r="U127" s="15"/>
      <c r="V127" s="8"/>
      <c r="W127" s="13"/>
      <c r="X127" s="23"/>
      <c r="Y127" s="486"/>
      <c r="Z127" s="483"/>
      <c r="AA127" s="24"/>
      <c r="AB127" s="484"/>
      <c r="AC127" s="16"/>
      <c r="AD127" s="17"/>
      <c r="AE127" s="18"/>
      <c r="AF127" s="9"/>
      <c r="AG127" s="19"/>
      <c r="AH127" s="20"/>
      <c r="AI127" s="9"/>
      <c r="AJ127" s="21"/>
      <c r="AK127" s="33"/>
      <c r="AL127" s="485" t="str">
        <f>IF(AA127="","",AA127)</f>
        <v/>
      </c>
      <c r="AM127" s="3" t="str">
        <f>IF(AB127="","",AB127)</f>
        <v/>
      </c>
      <c r="AN127" s="702"/>
      <c r="AO127" s="4"/>
      <c r="AP127" s="5"/>
      <c r="AQ127" s="5"/>
      <c r="AR127" s="4"/>
      <c r="AS127" s="5"/>
      <c r="AT127" s="552"/>
      <c r="AU127" s="553" t="str">
        <f>IF(AND(V127&gt;0,X127="A",AA127&lt;&gt;"",AG127&lt;&gt;"A",AJ127&lt;&gt;"A",OR(AB127="NR",AB127="NT")),1,"")</f>
        <v/>
      </c>
      <c r="AV127" s="554" t="str">
        <f>IF(AU127="","",COUNTIF($AU$8:AU127,AU127))</f>
        <v/>
      </c>
      <c r="AW127" s="553" t="str">
        <f>IF(AND(V127&gt;0,X127="A",AJ127&lt;&gt;"A",OR(AB127="",AB127="NX")),1,"")</f>
        <v/>
      </c>
      <c r="AX127" s="554" t="str">
        <f>IF(AW127="","",COUNTIF($AW$8:AW127,AW127))</f>
        <v/>
      </c>
      <c r="AY127" s="27"/>
      <c r="AZ127" s="6"/>
      <c r="BA127" s="7"/>
      <c r="BB127" s="7"/>
    </row>
    <row r="128" spans="1:54" ht="14.45" customHeight="1">
      <c r="A128" s="472" t="s">
        <v>123</v>
      </c>
      <c r="B128" s="473" t="s">
        <v>1602</v>
      </c>
      <c r="C128" s="714"/>
      <c r="D128" s="22"/>
      <c r="E128" s="746" t="s">
        <v>2980</v>
      </c>
      <c r="F128" s="760"/>
      <c r="G128" s="475"/>
      <c r="H128" s="476"/>
      <c r="I128" s="474"/>
      <c r="J128" s="475"/>
      <c r="K128" s="478"/>
      <c r="L128" s="9"/>
      <c r="M128" s="546"/>
      <c r="N128" s="9"/>
      <c r="O128" s="6"/>
      <c r="P128" s="479"/>
      <c r="Q128" s="10"/>
      <c r="R128" s="11"/>
      <c r="S128" s="12"/>
      <c r="T128" s="14"/>
      <c r="U128" s="15"/>
      <c r="V128" s="8"/>
      <c r="W128" s="13"/>
      <c r="X128" s="23"/>
      <c r="Y128" s="486"/>
      <c r="Z128" s="483"/>
      <c r="AA128" s="24"/>
      <c r="AB128" s="484"/>
      <c r="AC128" s="16"/>
      <c r="AD128" s="17"/>
      <c r="AE128" s="18"/>
      <c r="AF128" s="9"/>
      <c r="AG128" s="19"/>
      <c r="AH128" s="20"/>
      <c r="AI128" s="9"/>
      <c r="AJ128" s="21"/>
      <c r="AK128" s="33"/>
      <c r="AL128" s="485" t="str">
        <f>IF(AA128="","",AA128)</f>
        <v/>
      </c>
      <c r="AM128" s="3" t="str">
        <f>IF(AB128="","",AB128)</f>
        <v/>
      </c>
      <c r="AN128" s="702"/>
      <c r="AO128" s="4"/>
      <c r="AP128" s="5"/>
      <c r="AQ128" s="5"/>
      <c r="AR128" s="4"/>
      <c r="AS128" s="5"/>
      <c r="AT128" s="552"/>
      <c r="AU128" s="553" t="str">
        <f>IF(AND(V128&gt;0,X128="A",AA128&lt;&gt;"",AG128&lt;&gt;"A",AJ128&lt;&gt;"A",OR(AB128="NR",AB128="NT")),1,"")</f>
        <v/>
      </c>
      <c r="AV128" s="554" t="str">
        <f>IF(AU128="","",COUNTIF($AU$8:AU128,AU128))</f>
        <v/>
      </c>
      <c r="AW128" s="553" t="str">
        <f>IF(AND(V128&gt;0,X128="A",AJ128&lt;&gt;"A",OR(AB128="",AB128="NX")),1,"")</f>
        <v/>
      </c>
      <c r="AX128" s="554" t="str">
        <f>IF(AW128="","",COUNTIF($AW$8:AW128,AW128))</f>
        <v/>
      </c>
      <c r="AY128" s="27"/>
      <c r="AZ128" s="6"/>
      <c r="BA128" s="7"/>
      <c r="BB128" s="7"/>
    </row>
    <row r="129" spans="1:54" ht="14.45" customHeight="1">
      <c r="A129" s="472" t="s">
        <v>124</v>
      </c>
      <c r="B129" s="473" t="s">
        <v>1602</v>
      </c>
      <c r="C129" s="714"/>
      <c r="D129" s="22"/>
      <c r="E129" s="746" t="s">
        <v>2981</v>
      </c>
      <c r="F129" s="760"/>
      <c r="G129" s="475"/>
      <c r="H129" s="476"/>
      <c r="I129" s="474"/>
      <c r="J129" s="475"/>
      <c r="K129" s="478"/>
      <c r="L129" s="9"/>
      <c r="M129" s="546"/>
      <c r="N129" s="9"/>
      <c r="O129" s="6"/>
      <c r="P129" s="479"/>
      <c r="Q129" s="10"/>
      <c r="R129" s="11"/>
      <c r="S129" s="12"/>
      <c r="T129" s="14"/>
      <c r="U129" s="15"/>
      <c r="V129" s="8"/>
      <c r="W129" s="13"/>
      <c r="X129" s="23"/>
      <c r="Y129" s="486"/>
      <c r="Z129" s="483"/>
      <c r="AA129" s="24"/>
      <c r="AB129" s="484"/>
      <c r="AC129" s="16"/>
      <c r="AD129" s="17"/>
      <c r="AE129" s="18"/>
      <c r="AF129" s="9"/>
      <c r="AG129" s="19"/>
      <c r="AH129" s="20"/>
      <c r="AI129" s="9"/>
      <c r="AJ129" s="21"/>
      <c r="AK129" s="33"/>
      <c r="AL129" s="485" t="str">
        <f>IF(AA129="","",AA129)</f>
        <v/>
      </c>
      <c r="AM129" s="3" t="str">
        <f>IF(AB129="","",AB129)</f>
        <v/>
      </c>
      <c r="AN129" s="702"/>
      <c r="AO129" s="4"/>
      <c r="AP129" s="5"/>
      <c r="AQ129" s="5"/>
      <c r="AR129" s="4"/>
      <c r="AS129" s="5"/>
      <c r="AT129" s="552"/>
      <c r="AU129" s="553" t="str">
        <f>IF(AND(V129&gt;0,X129="A",AA129&lt;&gt;"",AG129&lt;&gt;"A",AJ129&lt;&gt;"A",OR(AB129="NR",AB129="NT")),1,"")</f>
        <v/>
      </c>
      <c r="AV129" s="554" t="str">
        <f>IF(AU129="","",COUNTIF($AU$8:AU129,AU129))</f>
        <v/>
      </c>
      <c r="AW129" s="553" t="str">
        <f>IF(AND(V129&gt;0,X129="A",AJ129&lt;&gt;"A",OR(AB129="",AB129="NX")),1,"")</f>
        <v/>
      </c>
      <c r="AX129" s="554" t="str">
        <f>IF(AW129="","",COUNTIF($AW$8:AW129,AW129))</f>
        <v/>
      </c>
      <c r="AY129" s="27"/>
      <c r="AZ129" s="6"/>
      <c r="BA129" s="7"/>
      <c r="BB129" s="7"/>
    </row>
    <row r="130" spans="1:54" ht="14.45" customHeight="1">
      <c r="A130" s="472" t="s">
        <v>125</v>
      </c>
      <c r="B130" s="473" t="s">
        <v>1602</v>
      </c>
      <c r="C130" s="714"/>
      <c r="D130" s="22"/>
      <c r="E130" s="746" t="s">
        <v>2982</v>
      </c>
      <c r="F130" s="760"/>
      <c r="G130" s="475"/>
      <c r="H130" s="476"/>
      <c r="I130" s="474"/>
      <c r="J130" s="475"/>
      <c r="K130" s="478"/>
      <c r="L130" s="9"/>
      <c r="M130" s="546"/>
      <c r="N130" s="9"/>
      <c r="O130" s="6"/>
      <c r="P130" s="479"/>
      <c r="Q130" s="10"/>
      <c r="R130" s="11"/>
      <c r="S130" s="12"/>
      <c r="T130" s="14"/>
      <c r="U130" s="15"/>
      <c r="V130" s="8"/>
      <c r="W130" s="13"/>
      <c r="X130" s="23"/>
      <c r="Y130" s="486"/>
      <c r="Z130" s="483"/>
      <c r="AA130" s="24"/>
      <c r="AB130" s="484"/>
      <c r="AC130" s="16"/>
      <c r="AD130" s="17"/>
      <c r="AE130" s="18"/>
      <c r="AF130" s="9"/>
      <c r="AG130" s="19"/>
      <c r="AH130" s="20"/>
      <c r="AI130" s="9"/>
      <c r="AJ130" s="21"/>
      <c r="AK130" s="33"/>
      <c r="AL130" s="485" t="str">
        <f>IF(AA130="","",AA130)</f>
        <v/>
      </c>
      <c r="AM130" s="3" t="str">
        <f>IF(AB130="","",AB130)</f>
        <v/>
      </c>
      <c r="AN130" s="702"/>
      <c r="AO130" s="4"/>
      <c r="AP130" s="5"/>
      <c r="AQ130" s="5"/>
      <c r="AR130" s="4"/>
      <c r="AS130" s="5"/>
      <c r="AT130" s="552"/>
      <c r="AU130" s="553" t="str">
        <f>IF(AND(V130&gt;0,X130="A",AA130&lt;&gt;"",AG130&lt;&gt;"A",AJ130&lt;&gt;"A",OR(AB130="NR",AB130="NT")),1,"")</f>
        <v/>
      </c>
      <c r="AV130" s="554" t="str">
        <f>IF(AU130="","",COUNTIF($AU$8:AU130,AU130))</f>
        <v/>
      </c>
      <c r="AW130" s="553" t="str">
        <f>IF(AND(V130&gt;0,X130="A",AJ130&lt;&gt;"A",OR(AB130="",AB130="NX")),1,"")</f>
        <v/>
      </c>
      <c r="AX130" s="554" t="str">
        <f>IF(AW130="","",COUNTIF($AW$8:AW130,AW130))</f>
        <v/>
      </c>
      <c r="AY130" s="27"/>
      <c r="AZ130" s="6"/>
      <c r="BA130" s="7"/>
      <c r="BB130" s="7"/>
    </row>
    <row r="131" spans="1:54" ht="14.45" customHeight="1">
      <c r="A131" s="472" t="s">
        <v>126</v>
      </c>
      <c r="B131" s="473" t="s">
        <v>1602</v>
      </c>
      <c r="C131" s="714"/>
      <c r="D131" s="22"/>
      <c r="E131" s="746" t="s">
        <v>2983</v>
      </c>
      <c r="F131" s="760"/>
      <c r="G131" s="475"/>
      <c r="H131" s="476"/>
      <c r="I131" s="474"/>
      <c r="J131" s="475"/>
      <c r="K131" s="478"/>
      <c r="L131" s="9"/>
      <c r="M131" s="546"/>
      <c r="N131" s="9"/>
      <c r="O131" s="6"/>
      <c r="P131" s="479"/>
      <c r="Q131" s="10"/>
      <c r="R131" s="11"/>
      <c r="S131" s="12"/>
      <c r="T131" s="14"/>
      <c r="U131" s="15"/>
      <c r="V131" s="8"/>
      <c r="W131" s="13"/>
      <c r="X131" s="23"/>
      <c r="Y131" s="486"/>
      <c r="Z131" s="483"/>
      <c r="AA131" s="24"/>
      <c r="AB131" s="484"/>
      <c r="AC131" s="16"/>
      <c r="AD131" s="17"/>
      <c r="AE131" s="18"/>
      <c r="AF131" s="9"/>
      <c r="AG131" s="19"/>
      <c r="AH131" s="20"/>
      <c r="AI131" s="9"/>
      <c r="AJ131" s="21"/>
      <c r="AK131" s="33"/>
      <c r="AL131" s="485" t="str">
        <f>IF(AA131="","",AA131)</f>
        <v/>
      </c>
      <c r="AM131" s="3" t="str">
        <f>IF(AB131="","",AB131)</f>
        <v/>
      </c>
      <c r="AN131" s="702"/>
      <c r="AO131" s="4"/>
      <c r="AP131" s="5"/>
      <c r="AQ131" s="5"/>
      <c r="AR131" s="4"/>
      <c r="AS131" s="5"/>
      <c r="AT131" s="552"/>
      <c r="AU131" s="553" t="str">
        <f>IF(AND(V131&gt;0,X131="A",AA131&lt;&gt;"",AG131&lt;&gt;"A",AJ131&lt;&gt;"A",OR(AB131="NR",AB131="NT")),1,"")</f>
        <v/>
      </c>
      <c r="AV131" s="554" t="str">
        <f>IF(AU131="","",COUNTIF($AU$8:AU131,AU131))</f>
        <v/>
      </c>
      <c r="AW131" s="553" t="str">
        <f>IF(AND(V131&gt;0,X131="A",AJ131&lt;&gt;"A",OR(AB131="",AB131="NX")),1,"")</f>
        <v/>
      </c>
      <c r="AX131" s="554" t="str">
        <f>IF(AW131="","",COUNTIF($AW$8:AW131,AW131))</f>
        <v/>
      </c>
      <c r="AY131" s="27"/>
      <c r="AZ131" s="6"/>
      <c r="BA131" s="7"/>
      <c r="BB131" s="7"/>
    </row>
    <row r="132" spans="1:54" ht="14.45" customHeight="1">
      <c r="A132" s="472" t="s">
        <v>127</v>
      </c>
      <c r="B132" s="473" t="s">
        <v>1602</v>
      </c>
      <c r="C132" s="714"/>
      <c r="D132" s="22"/>
      <c r="E132" s="746" t="s">
        <v>2984</v>
      </c>
      <c r="F132" s="760"/>
      <c r="G132" s="475"/>
      <c r="H132" s="476"/>
      <c r="I132" s="474"/>
      <c r="J132" s="475"/>
      <c r="K132" s="478"/>
      <c r="L132" s="9"/>
      <c r="M132" s="546"/>
      <c r="N132" s="9"/>
      <c r="O132" s="6"/>
      <c r="P132" s="479"/>
      <c r="Q132" s="10"/>
      <c r="R132" s="11"/>
      <c r="S132" s="12"/>
      <c r="T132" s="14"/>
      <c r="U132" s="15"/>
      <c r="V132" s="8"/>
      <c r="W132" s="13"/>
      <c r="X132" s="23"/>
      <c r="Y132" s="486"/>
      <c r="Z132" s="483"/>
      <c r="AA132" s="24"/>
      <c r="AB132" s="484"/>
      <c r="AC132" s="16"/>
      <c r="AD132" s="17"/>
      <c r="AE132" s="18"/>
      <c r="AF132" s="9"/>
      <c r="AG132" s="19"/>
      <c r="AH132" s="20"/>
      <c r="AI132" s="9"/>
      <c r="AJ132" s="21"/>
      <c r="AK132" s="33"/>
      <c r="AL132" s="485" t="str">
        <f>IF(AA132="","",AA132)</f>
        <v/>
      </c>
      <c r="AM132" s="3" t="str">
        <f>IF(AB132="","",AB132)</f>
        <v/>
      </c>
      <c r="AN132" s="702"/>
      <c r="AO132" s="4"/>
      <c r="AP132" s="5"/>
      <c r="AQ132" s="5"/>
      <c r="AR132" s="4"/>
      <c r="AS132" s="5"/>
      <c r="AT132" s="552"/>
      <c r="AU132" s="553" t="str">
        <f>IF(AND(V132&gt;0,X132="A",AA132&lt;&gt;"",AG132&lt;&gt;"A",AJ132&lt;&gt;"A",OR(AB132="NR",AB132="NT")),1,"")</f>
        <v/>
      </c>
      <c r="AV132" s="554" t="str">
        <f>IF(AU132="","",COUNTIF($AU$8:AU132,AU132))</f>
        <v/>
      </c>
      <c r="AW132" s="553" t="str">
        <f>IF(AND(V132&gt;0,X132="A",AJ132&lt;&gt;"A",OR(AB132="",AB132="NX")),1,"")</f>
        <v/>
      </c>
      <c r="AX132" s="554" t="str">
        <f>IF(AW132="","",COUNTIF($AW$8:AW132,AW132))</f>
        <v/>
      </c>
      <c r="AY132" s="27"/>
      <c r="AZ132" s="6"/>
      <c r="BA132" s="7"/>
      <c r="BB132" s="7"/>
    </row>
    <row r="133" spans="1:54" ht="14.45" customHeight="1">
      <c r="A133" s="472" t="s">
        <v>128</v>
      </c>
      <c r="B133" s="473" t="s">
        <v>1602</v>
      </c>
      <c r="C133" s="714"/>
      <c r="D133" s="22"/>
      <c r="E133" s="746" t="s">
        <v>2985</v>
      </c>
      <c r="F133" s="760"/>
      <c r="G133" s="475"/>
      <c r="H133" s="476"/>
      <c r="I133" s="474"/>
      <c r="J133" s="475"/>
      <c r="K133" s="478"/>
      <c r="L133" s="9"/>
      <c r="M133" s="546"/>
      <c r="N133" s="9"/>
      <c r="O133" s="6"/>
      <c r="P133" s="479"/>
      <c r="Q133" s="10"/>
      <c r="R133" s="11"/>
      <c r="S133" s="12"/>
      <c r="T133" s="14"/>
      <c r="U133" s="15"/>
      <c r="V133" s="8"/>
      <c r="W133" s="13"/>
      <c r="X133" s="23"/>
      <c r="Y133" s="486"/>
      <c r="Z133" s="483"/>
      <c r="AA133" s="24"/>
      <c r="AB133" s="484"/>
      <c r="AC133" s="16"/>
      <c r="AD133" s="17"/>
      <c r="AE133" s="18"/>
      <c r="AF133" s="9"/>
      <c r="AG133" s="19"/>
      <c r="AH133" s="20"/>
      <c r="AI133" s="9"/>
      <c r="AJ133" s="21"/>
      <c r="AK133" s="33"/>
      <c r="AL133" s="485" t="str">
        <f>IF(AA133="","",AA133)</f>
        <v/>
      </c>
      <c r="AM133" s="3" t="str">
        <f>IF(AB133="","",AB133)</f>
        <v/>
      </c>
      <c r="AN133" s="702"/>
      <c r="AO133" s="4"/>
      <c r="AP133" s="5"/>
      <c r="AQ133" s="5"/>
      <c r="AR133" s="4"/>
      <c r="AS133" s="5"/>
      <c r="AT133" s="552"/>
      <c r="AU133" s="553" t="str">
        <f>IF(AND(V133&gt;0,X133="A",AA133&lt;&gt;"",AG133&lt;&gt;"A",AJ133&lt;&gt;"A",OR(AB133="NR",AB133="NT")),1,"")</f>
        <v/>
      </c>
      <c r="AV133" s="554" t="str">
        <f>IF(AU133="","",COUNTIF($AU$8:AU133,AU133))</f>
        <v/>
      </c>
      <c r="AW133" s="553" t="str">
        <f>IF(AND(V133&gt;0,X133="A",AJ133&lt;&gt;"A",OR(AB133="",AB133="NX")),1,"")</f>
        <v/>
      </c>
      <c r="AX133" s="554" t="str">
        <f>IF(AW133="","",COUNTIF($AW$8:AW133,AW133))</f>
        <v/>
      </c>
      <c r="AY133" s="27"/>
      <c r="AZ133" s="6"/>
      <c r="BA133" s="7"/>
      <c r="BB133" s="7"/>
    </row>
    <row r="134" spans="1:54" ht="14.45" customHeight="1">
      <c r="A134" s="472" t="s">
        <v>129</v>
      </c>
      <c r="B134" s="473" t="s">
        <v>1602</v>
      </c>
      <c r="C134" s="714"/>
      <c r="D134" s="22"/>
      <c r="E134" s="746" t="s">
        <v>2986</v>
      </c>
      <c r="F134" s="760"/>
      <c r="G134" s="475"/>
      <c r="H134" s="476"/>
      <c r="I134" s="474"/>
      <c r="J134" s="475"/>
      <c r="K134" s="478"/>
      <c r="L134" s="9"/>
      <c r="M134" s="546"/>
      <c r="N134" s="9"/>
      <c r="O134" s="6"/>
      <c r="P134" s="479"/>
      <c r="Q134" s="10"/>
      <c r="R134" s="11"/>
      <c r="S134" s="12"/>
      <c r="T134" s="14"/>
      <c r="U134" s="15"/>
      <c r="V134" s="8"/>
      <c r="W134" s="13"/>
      <c r="X134" s="23"/>
      <c r="Y134" s="486"/>
      <c r="Z134" s="483"/>
      <c r="AA134" s="24"/>
      <c r="AB134" s="484"/>
      <c r="AC134" s="16"/>
      <c r="AD134" s="17"/>
      <c r="AE134" s="18"/>
      <c r="AF134" s="9"/>
      <c r="AG134" s="19"/>
      <c r="AH134" s="20"/>
      <c r="AI134" s="9"/>
      <c r="AJ134" s="21"/>
      <c r="AK134" s="33"/>
      <c r="AL134" s="485" t="str">
        <f>IF(AA134="","",AA134)</f>
        <v/>
      </c>
      <c r="AM134" s="3" t="str">
        <f>IF(AB134="","",AB134)</f>
        <v/>
      </c>
      <c r="AN134" s="702"/>
      <c r="AO134" s="4"/>
      <c r="AP134" s="5"/>
      <c r="AQ134" s="5"/>
      <c r="AR134" s="4"/>
      <c r="AS134" s="5"/>
      <c r="AT134" s="552"/>
      <c r="AU134" s="553" t="str">
        <f>IF(AND(V134&gt;0,X134="A",AA134&lt;&gt;"",AG134&lt;&gt;"A",AJ134&lt;&gt;"A",OR(AB134="NR",AB134="NT")),1,"")</f>
        <v/>
      </c>
      <c r="AV134" s="554" t="str">
        <f>IF(AU134="","",COUNTIF($AU$8:AU134,AU134))</f>
        <v/>
      </c>
      <c r="AW134" s="553" t="str">
        <f>IF(AND(V134&gt;0,X134="A",AJ134&lt;&gt;"A",OR(AB134="",AB134="NX")),1,"")</f>
        <v/>
      </c>
      <c r="AX134" s="554" t="str">
        <f>IF(AW134="","",COUNTIF($AW$8:AW134,AW134))</f>
        <v/>
      </c>
      <c r="AY134" s="27"/>
      <c r="AZ134" s="6"/>
      <c r="BA134" s="7"/>
      <c r="BB134" s="7"/>
    </row>
    <row r="135" spans="1:54" ht="14.45" customHeight="1">
      <c r="A135" s="472" t="s">
        <v>130</v>
      </c>
      <c r="B135" s="473" t="s">
        <v>1602</v>
      </c>
      <c r="C135" s="714"/>
      <c r="D135" s="22"/>
      <c r="E135" s="746" t="s">
        <v>2987</v>
      </c>
      <c r="F135" s="760"/>
      <c r="G135" s="475"/>
      <c r="H135" s="476"/>
      <c r="I135" s="474"/>
      <c r="J135" s="475"/>
      <c r="K135" s="478"/>
      <c r="L135" s="9"/>
      <c r="M135" s="546"/>
      <c r="N135" s="9"/>
      <c r="O135" s="6"/>
      <c r="P135" s="479"/>
      <c r="Q135" s="10"/>
      <c r="R135" s="11"/>
      <c r="S135" s="12"/>
      <c r="T135" s="14"/>
      <c r="U135" s="15"/>
      <c r="V135" s="8"/>
      <c r="W135" s="13"/>
      <c r="X135" s="23"/>
      <c r="Y135" s="486"/>
      <c r="Z135" s="483"/>
      <c r="AA135" s="24"/>
      <c r="AB135" s="484"/>
      <c r="AC135" s="16"/>
      <c r="AD135" s="17"/>
      <c r="AE135" s="18"/>
      <c r="AF135" s="9"/>
      <c r="AG135" s="19"/>
      <c r="AH135" s="20"/>
      <c r="AI135" s="9"/>
      <c r="AJ135" s="21"/>
      <c r="AK135" s="33"/>
      <c r="AL135" s="485" t="str">
        <f>IF(AA135="","",AA135)</f>
        <v/>
      </c>
      <c r="AM135" s="3" t="str">
        <f>IF(AB135="","",AB135)</f>
        <v/>
      </c>
      <c r="AN135" s="702"/>
      <c r="AO135" s="4"/>
      <c r="AP135" s="5"/>
      <c r="AQ135" s="5"/>
      <c r="AR135" s="4"/>
      <c r="AS135" s="5"/>
      <c r="AT135" s="552"/>
      <c r="AU135" s="553" t="str">
        <f>IF(AND(V135&gt;0,X135="A",AA135&lt;&gt;"",AG135&lt;&gt;"A",AJ135&lt;&gt;"A",OR(AB135="NR",AB135="NT")),1,"")</f>
        <v/>
      </c>
      <c r="AV135" s="554" t="str">
        <f>IF(AU135="","",COUNTIF($AU$8:AU135,AU135))</f>
        <v/>
      </c>
      <c r="AW135" s="553" t="str">
        <f>IF(AND(V135&gt;0,X135="A",AJ135&lt;&gt;"A",OR(AB135="",AB135="NX")),1,"")</f>
        <v/>
      </c>
      <c r="AX135" s="554" t="str">
        <f>IF(AW135="","",COUNTIF($AW$8:AW135,AW135))</f>
        <v/>
      </c>
      <c r="AY135" s="27"/>
      <c r="AZ135" s="6"/>
      <c r="BA135" s="7"/>
      <c r="BB135" s="7"/>
    </row>
    <row r="136" spans="1:54" ht="14.45" customHeight="1">
      <c r="A136" s="472" t="s">
        <v>131</v>
      </c>
      <c r="B136" s="473" t="s">
        <v>1602</v>
      </c>
      <c r="C136" s="714"/>
      <c r="D136" s="22"/>
      <c r="E136" s="746" t="s">
        <v>2988</v>
      </c>
      <c r="F136" s="760"/>
      <c r="G136" s="475"/>
      <c r="H136" s="476"/>
      <c r="I136" s="474"/>
      <c r="J136" s="475"/>
      <c r="K136" s="478"/>
      <c r="L136" s="9"/>
      <c r="M136" s="546"/>
      <c r="N136" s="9"/>
      <c r="O136" s="6"/>
      <c r="P136" s="479"/>
      <c r="Q136" s="10"/>
      <c r="R136" s="11"/>
      <c r="S136" s="12"/>
      <c r="T136" s="14"/>
      <c r="U136" s="15"/>
      <c r="V136" s="8"/>
      <c r="W136" s="13"/>
      <c r="X136" s="23"/>
      <c r="Y136" s="486"/>
      <c r="Z136" s="483"/>
      <c r="AA136" s="24"/>
      <c r="AB136" s="484"/>
      <c r="AC136" s="16"/>
      <c r="AD136" s="17"/>
      <c r="AE136" s="18"/>
      <c r="AF136" s="9"/>
      <c r="AG136" s="19"/>
      <c r="AH136" s="20"/>
      <c r="AI136" s="9"/>
      <c r="AJ136" s="21"/>
      <c r="AK136" s="33"/>
      <c r="AL136" s="485" t="str">
        <f>IF(AA136="","",AA136)</f>
        <v/>
      </c>
      <c r="AM136" s="3" t="str">
        <f>IF(AB136="","",AB136)</f>
        <v/>
      </c>
      <c r="AN136" s="702"/>
      <c r="AO136" s="4"/>
      <c r="AP136" s="5"/>
      <c r="AQ136" s="5"/>
      <c r="AR136" s="4"/>
      <c r="AS136" s="5"/>
      <c r="AT136" s="552"/>
      <c r="AU136" s="553" t="str">
        <f>IF(AND(V136&gt;0,X136="A",AA136&lt;&gt;"",AG136&lt;&gt;"A",AJ136&lt;&gt;"A",OR(AB136="NR",AB136="NT")),1,"")</f>
        <v/>
      </c>
      <c r="AV136" s="554" t="str">
        <f>IF(AU136="","",COUNTIF($AU$8:AU136,AU136))</f>
        <v/>
      </c>
      <c r="AW136" s="553" t="str">
        <f>IF(AND(V136&gt;0,X136="A",AJ136&lt;&gt;"A",OR(AB136="",AB136="NX")),1,"")</f>
        <v/>
      </c>
      <c r="AX136" s="554" t="str">
        <f>IF(AW136="","",COUNTIF($AW$8:AW136,AW136))</f>
        <v/>
      </c>
      <c r="AY136" s="27"/>
      <c r="AZ136" s="6"/>
      <c r="BA136" s="7"/>
      <c r="BB136" s="7"/>
    </row>
    <row r="137" spans="1:54" ht="14.45" customHeight="1">
      <c r="A137" s="472" t="s">
        <v>132</v>
      </c>
      <c r="B137" s="473" t="s">
        <v>1602</v>
      </c>
      <c r="C137" s="714"/>
      <c r="D137" s="22"/>
      <c r="E137" s="746" t="s">
        <v>2989</v>
      </c>
      <c r="F137" s="760"/>
      <c r="G137" s="475"/>
      <c r="H137" s="476"/>
      <c r="I137" s="474"/>
      <c r="J137" s="475"/>
      <c r="K137" s="478"/>
      <c r="L137" s="9"/>
      <c r="M137" s="546"/>
      <c r="N137" s="9"/>
      <c r="O137" s="6"/>
      <c r="P137" s="479"/>
      <c r="Q137" s="10"/>
      <c r="R137" s="11"/>
      <c r="S137" s="12"/>
      <c r="T137" s="14"/>
      <c r="U137" s="15"/>
      <c r="V137" s="8"/>
      <c r="W137" s="13"/>
      <c r="X137" s="23"/>
      <c r="Y137" s="486"/>
      <c r="Z137" s="483"/>
      <c r="AA137" s="24"/>
      <c r="AB137" s="484"/>
      <c r="AC137" s="16"/>
      <c r="AD137" s="17"/>
      <c r="AE137" s="18"/>
      <c r="AF137" s="9"/>
      <c r="AG137" s="19"/>
      <c r="AH137" s="20"/>
      <c r="AI137" s="9"/>
      <c r="AJ137" s="21"/>
      <c r="AK137" s="33"/>
      <c r="AL137" s="485" t="str">
        <f>IF(AA137="","",AA137)</f>
        <v/>
      </c>
      <c r="AM137" s="3" t="str">
        <f>IF(AB137="","",AB137)</f>
        <v/>
      </c>
      <c r="AN137" s="702"/>
      <c r="AO137" s="4"/>
      <c r="AP137" s="5"/>
      <c r="AQ137" s="5"/>
      <c r="AR137" s="4"/>
      <c r="AS137" s="5"/>
      <c r="AT137" s="552"/>
      <c r="AU137" s="553" t="str">
        <f>IF(AND(V137&gt;0,X137="A",AA137&lt;&gt;"",AG137&lt;&gt;"A",AJ137&lt;&gt;"A",OR(AB137="NR",AB137="NT")),1,"")</f>
        <v/>
      </c>
      <c r="AV137" s="554" t="str">
        <f>IF(AU137="","",COUNTIF($AU$8:AU137,AU137))</f>
        <v/>
      </c>
      <c r="AW137" s="553" t="str">
        <f>IF(AND(V137&gt;0,X137="A",AJ137&lt;&gt;"A",OR(AB137="",AB137="NX")),1,"")</f>
        <v/>
      </c>
      <c r="AX137" s="554" t="str">
        <f>IF(AW137="","",COUNTIF($AW$8:AW137,AW137))</f>
        <v/>
      </c>
      <c r="AY137" s="27"/>
      <c r="AZ137" s="6"/>
      <c r="BA137" s="7"/>
      <c r="BB137" s="7"/>
    </row>
    <row r="138" spans="1:54" ht="14.45" customHeight="1">
      <c r="A138" s="472" t="s">
        <v>133</v>
      </c>
      <c r="B138" s="473" t="s">
        <v>1602</v>
      </c>
      <c r="C138" s="714"/>
      <c r="D138" s="22"/>
      <c r="E138" s="746" t="s">
        <v>2990</v>
      </c>
      <c r="F138" s="760"/>
      <c r="G138" s="475"/>
      <c r="H138" s="476"/>
      <c r="I138" s="474"/>
      <c r="J138" s="475"/>
      <c r="K138" s="478"/>
      <c r="L138" s="9"/>
      <c r="M138" s="546"/>
      <c r="N138" s="9"/>
      <c r="O138" s="6"/>
      <c r="P138" s="479"/>
      <c r="Q138" s="10"/>
      <c r="R138" s="11"/>
      <c r="S138" s="12"/>
      <c r="T138" s="14"/>
      <c r="U138" s="15"/>
      <c r="V138" s="8"/>
      <c r="W138" s="13"/>
      <c r="X138" s="23"/>
      <c r="Y138" s="486"/>
      <c r="Z138" s="483"/>
      <c r="AA138" s="24"/>
      <c r="AB138" s="484"/>
      <c r="AC138" s="16"/>
      <c r="AD138" s="17"/>
      <c r="AE138" s="18"/>
      <c r="AF138" s="9"/>
      <c r="AG138" s="19"/>
      <c r="AH138" s="20"/>
      <c r="AI138" s="9"/>
      <c r="AJ138" s="21"/>
      <c r="AK138" s="33"/>
      <c r="AL138" s="485" t="str">
        <f>IF(AA138="","",AA138)</f>
        <v/>
      </c>
      <c r="AM138" s="3" t="str">
        <f>IF(AB138="","",AB138)</f>
        <v/>
      </c>
      <c r="AN138" s="702"/>
      <c r="AO138" s="4"/>
      <c r="AP138" s="5"/>
      <c r="AQ138" s="5"/>
      <c r="AR138" s="4"/>
      <c r="AS138" s="5"/>
      <c r="AT138" s="552"/>
      <c r="AU138" s="553" t="str">
        <f>IF(AND(V138&gt;0,X138="A",AA138&lt;&gt;"",AG138&lt;&gt;"A",AJ138&lt;&gt;"A",OR(AB138="NR",AB138="NT")),1,"")</f>
        <v/>
      </c>
      <c r="AV138" s="554" t="str">
        <f>IF(AU138="","",COUNTIF($AU$8:AU138,AU138))</f>
        <v/>
      </c>
      <c r="AW138" s="553" t="str">
        <f>IF(AND(V138&gt;0,X138="A",AJ138&lt;&gt;"A",OR(AB138="",AB138="NX")),1,"")</f>
        <v/>
      </c>
      <c r="AX138" s="554" t="str">
        <f>IF(AW138="","",COUNTIF($AW$8:AW138,AW138))</f>
        <v/>
      </c>
      <c r="AY138" s="27"/>
      <c r="AZ138" s="6"/>
      <c r="BA138" s="7"/>
      <c r="BB138" s="7"/>
    </row>
    <row r="139" spans="1:54" ht="14.45" customHeight="1">
      <c r="A139" s="472" t="s">
        <v>134</v>
      </c>
      <c r="B139" s="473" t="s">
        <v>1602</v>
      </c>
      <c r="C139" s="714"/>
      <c r="D139" s="22"/>
      <c r="E139" s="746" t="s">
        <v>2991</v>
      </c>
      <c r="F139" s="760"/>
      <c r="G139" s="475"/>
      <c r="H139" s="476"/>
      <c r="I139" s="474"/>
      <c r="J139" s="475"/>
      <c r="K139" s="478"/>
      <c r="L139" s="9"/>
      <c r="M139" s="546"/>
      <c r="N139" s="9"/>
      <c r="O139" s="6"/>
      <c r="P139" s="479"/>
      <c r="Q139" s="10"/>
      <c r="R139" s="11"/>
      <c r="S139" s="12"/>
      <c r="T139" s="14"/>
      <c r="U139" s="15"/>
      <c r="V139" s="8"/>
      <c r="W139" s="13"/>
      <c r="X139" s="23"/>
      <c r="Y139" s="486"/>
      <c r="Z139" s="483"/>
      <c r="AA139" s="24"/>
      <c r="AB139" s="484"/>
      <c r="AC139" s="16"/>
      <c r="AD139" s="17"/>
      <c r="AE139" s="18"/>
      <c r="AF139" s="9"/>
      <c r="AG139" s="19"/>
      <c r="AH139" s="20"/>
      <c r="AI139" s="9"/>
      <c r="AJ139" s="21"/>
      <c r="AK139" s="33"/>
      <c r="AL139" s="485" t="str">
        <f>IF(AA139="","",AA139)</f>
        <v/>
      </c>
      <c r="AM139" s="3" t="str">
        <f>IF(AB139="","",AB139)</f>
        <v/>
      </c>
      <c r="AN139" s="702"/>
      <c r="AO139" s="4"/>
      <c r="AP139" s="5"/>
      <c r="AQ139" s="5"/>
      <c r="AR139" s="4"/>
      <c r="AS139" s="5"/>
      <c r="AT139" s="552"/>
      <c r="AU139" s="553" t="str">
        <f>IF(AND(V139&gt;0,X139="A",AA139&lt;&gt;"",AG139&lt;&gt;"A",AJ139&lt;&gt;"A",OR(AB139="NR",AB139="NT")),1,"")</f>
        <v/>
      </c>
      <c r="AV139" s="554" t="str">
        <f>IF(AU139="","",COUNTIF($AU$8:AU139,AU139))</f>
        <v/>
      </c>
      <c r="AW139" s="553" t="str">
        <f>IF(AND(V139&gt;0,X139="A",AJ139&lt;&gt;"A",OR(AB139="",AB139="NX")),1,"")</f>
        <v/>
      </c>
      <c r="AX139" s="554" t="str">
        <f>IF(AW139="","",COUNTIF($AW$8:AW139,AW139))</f>
        <v/>
      </c>
      <c r="AY139" s="27"/>
      <c r="AZ139" s="6"/>
      <c r="BA139" s="7"/>
      <c r="BB139" s="7"/>
    </row>
    <row r="140" spans="1:54" ht="14.45" customHeight="1">
      <c r="A140" s="472" t="s">
        <v>135</v>
      </c>
      <c r="B140" s="473" t="s">
        <v>1602</v>
      </c>
      <c r="C140" s="714"/>
      <c r="D140" s="22"/>
      <c r="E140" s="746" t="s">
        <v>2992</v>
      </c>
      <c r="F140" s="760"/>
      <c r="G140" s="475"/>
      <c r="H140" s="476"/>
      <c r="I140" s="474"/>
      <c r="J140" s="475"/>
      <c r="K140" s="478"/>
      <c r="L140" s="9"/>
      <c r="M140" s="546"/>
      <c r="N140" s="9"/>
      <c r="O140" s="6"/>
      <c r="P140" s="479"/>
      <c r="Q140" s="10"/>
      <c r="R140" s="11"/>
      <c r="S140" s="12"/>
      <c r="T140" s="14"/>
      <c r="U140" s="15"/>
      <c r="V140" s="8"/>
      <c r="W140" s="13"/>
      <c r="X140" s="23"/>
      <c r="Y140" s="486"/>
      <c r="Z140" s="483"/>
      <c r="AA140" s="24"/>
      <c r="AB140" s="484"/>
      <c r="AC140" s="16"/>
      <c r="AD140" s="17"/>
      <c r="AE140" s="18"/>
      <c r="AF140" s="9"/>
      <c r="AG140" s="19"/>
      <c r="AH140" s="20"/>
      <c r="AI140" s="9"/>
      <c r="AJ140" s="21"/>
      <c r="AK140" s="33"/>
      <c r="AL140" s="485" t="str">
        <f>IF(AA140="","",AA140)</f>
        <v/>
      </c>
      <c r="AM140" s="3" t="str">
        <f>IF(AB140="","",AB140)</f>
        <v/>
      </c>
      <c r="AN140" s="702"/>
      <c r="AO140" s="4"/>
      <c r="AP140" s="5"/>
      <c r="AQ140" s="5"/>
      <c r="AR140" s="4"/>
      <c r="AS140" s="5"/>
      <c r="AT140" s="552"/>
      <c r="AU140" s="553" t="str">
        <f>IF(AND(V140&gt;0,X140="A",AA140&lt;&gt;"",AG140&lt;&gt;"A",AJ140&lt;&gt;"A",OR(AB140="NR",AB140="NT")),1,"")</f>
        <v/>
      </c>
      <c r="AV140" s="554" t="str">
        <f>IF(AU140="","",COUNTIF($AU$8:AU140,AU140))</f>
        <v/>
      </c>
      <c r="AW140" s="553" t="str">
        <f>IF(AND(V140&gt;0,X140="A",AJ140&lt;&gt;"A",OR(AB140="",AB140="NX")),1,"")</f>
        <v/>
      </c>
      <c r="AX140" s="554" t="str">
        <f>IF(AW140="","",COUNTIF($AW$8:AW140,AW140))</f>
        <v/>
      </c>
      <c r="AY140" s="27"/>
      <c r="AZ140" s="6"/>
      <c r="BA140" s="7"/>
      <c r="BB140" s="7"/>
    </row>
    <row r="141" spans="1:54" ht="14.45" customHeight="1">
      <c r="A141" s="472" t="s">
        <v>136</v>
      </c>
      <c r="B141" s="473" t="s">
        <v>1602</v>
      </c>
      <c r="C141" s="714"/>
      <c r="D141" s="22"/>
      <c r="E141" s="746" t="s">
        <v>2993</v>
      </c>
      <c r="F141" s="760"/>
      <c r="G141" s="475"/>
      <c r="H141" s="476"/>
      <c r="I141" s="474"/>
      <c r="J141" s="475"/>
      <c r="K141" s="478"/>
      <c r="L141" s="9"/>
      <c r="M141" s="546"/>
      <c r="N141" s="9"/>
      <c r="O141" s="6"/>
      <c r="P141" s="479"/>
      <c r="Q141" s="10"/>
      <c r="R141" s="11"/>
      <c r="S141" s="12"/>
      <c r="T141" s="14"/>
      <c r="U141" s="15"/>
      <c r="V141" s="8"/>
      <c r="W141" s="13"/>
      <c r="X141" s="23"/>
      <c r="Y141" s="486"/>
      <c r="Z141" s="483"/>
      <c r="AA141" s="24"/>
      <c r="AB141" s="484"/>
      <c r="AC141" s="16"/>
      <c r="AD141" s="17"/>
      <c r="AE141" s="18"/>
      <c r="AF141" s="9"/>
      <c r="AG141" s="19"/>
      <c r="AH141" s="20"/>
      <c r="AI141" s="9"/>
      <c r="AJ141" s="21"/>
      <c r="AK141" s="33"/>
      <c r="AL141" s="485" t="str">
        <f>IF(AA141="","",AA141)</f>
        <v/>
      </c>
      <c r="AM141" s="3" t="str">
        <f>IF(AB141="","",AB141)</f>
        <v/>
      </c>
      <c r="AN141" s="702"/>
      <c r="AO141" s="4"/>
      <c r="AP141" s="5"/>
      <c r="AQ141" s="5"/>
      <c r="AR141" s="4"/>
      <c r="AS141" s="5"/>
      <c r="AT141" s="552"/>
      <c r="AU141" s="553" t="str">
        <f>IF(AND(V141&gt;0,X141="A",AA141&lt;&gt;"",AG141&lt;&gt;"A",AJ141&lt;&gt;"A",OR(AB141="NR",AB141="NT")),1,"")</f>
        <v/>
      </c>
      <c r="AV141" s="554" t="str">
        <f>IF(AU141="","",COUNTIF($AU$8:AU141,AU141))</f>
        <v/>
      </c>
      <c r="AW141" s="553" t="str">
        <f>IF(AND(V141&gt;0,X141="A",AJ141&lt;&gt;"A",OR(AB141="",AB141="NX")),1,"")</f>
        <v/>
      </c>
      <c r="AX141" s="554" t="str">
        <f>IF(AW141="","",COUNTIF($AW$8:AW141,AW141))</f>
        <v/>
      </c>
      <c r="AY141" s="27"/>
      <c r="AZ141" s="6"/>
      <c r="BA141" s="7"/>
      <c r="BB141" s="7"/>
    </row>
    <row r="142" spans="1:54" ht="14.45" customHeight="1">
      <c r="A142" s="472" t="s">
        <v>137</v>
      </c>
      <c r="B142" s="473" t="s">
        <v>1602</v>
      </c>
      <c r="C142" s="714"/>
      <c r="D142" s="22"/>
      <c r="E142" s="746" t="s">
        <v>2994</v>
      </c>
      <c r="F142" s="760"/>
      <c r="G142" s="475"/>
      <c r="H142" s="476"/>
      <c r="I142" s="474"/>
      <c r="J142" s="475"/>
      <c r="K142" s="478"/>
      <c r="L142" s="9"/>
      <c r="M142" s="546"/>
      <c r="N142" s="9"/>
      <c r="O142" s="6"/>
      <c r="P142" s="479"/>
      <c r="Q142" s="10"/>
      <c r="R142" s="11"/>
      <c r="S142" s="12"/>
      <c r="T142" s="14"/>
      <c r="U142" s="15"/>
      <c r="V142" s="8"/>
      <c r="W142" s="13"/>
      <c r="X142" s="23"/>
      <c r="Y142" s="486"/>
      <c r="Z142" s="483"/>
      <c r="AA142" s="24"/>
      <c r="AB142" s="484"/>
      <c r="AC142" s="16"/>
      <c r="AD142" s="17"/>
      <c r="AE142" s="18"/>
      <c r="AF142" s="9"/>
      <c r="AG142" s="19"/>
      <c r="AH142" s="20"/>
      <c r="AI142" s="9"/>
      <c r="AJ142" s="21"/>
      <c r="AK142" s="33"/>
      <c r="AL142" s="485" t="str">
        <f>IF(AA142="","",AA142)</f>
        <v/>
      </c>
      <c r="AM142" s="3" t="str">
        <f>IF(AB142="","",AB142)</f>
        <v/>
      </c>
      <c r="AN142" s="702"/>
      <c r="AO142" s="4"/>
      <c r="AP142" s="5"/>
      <c r="AQ142" s="5"/>
      <c r="AR142" s="4"/>
      <c r="AS142" s="5"/>
      <c r="AT142" s="552"/>
      <c r="AU142" s="553" t="str">
        <f>IF(AND(V142&gt;0,X142="A",AA142&lt;&gt;"",AG142&lt;&gt;"A",AJ142&lt;&gt;"A",OR(AB142="NR",AB142="NT")),1,"")</f>
        <v/>
      </c>
      <c r="AV142" s="554" t="str">
        <f>IF(AU142="","",COUNTIF($AU$8:AU142,AU142))</f>
        <v/>
      </c>
      <c r="AW142" s="553" t="str">
        <f>IF(AND(V142&gt;0,X142="A",AJ142&lt;&gt;"A",OR(AB142="",AB142="NX")),1,"")</f>
        <v/>
      </c>
      <c r="AX142" s="554" t="str">
        <f>IF(AW142="","",COUNTIF($AW$8:AW142,AW142))</f>
        <v/>
      </c>
      <c r="AY142" s="27"/>
      <c r="AZ142" s="6"/>
      <c r="BA142" s="7"/>
      <c r="BB142" s="7"/>
    </row>
    <row r="143" spans="1:54" ht="14.45" customHeight="1">
      <c r="A143" s="472" t="s">
        <v>138</v>
      </c>
      <c r="B143" s="473" t="s">
        <v>1602</v>
      </c>
      <c r="C143" s="714"/>
      <c r="D143" s="22"/>
      <c r="E143" s="746" t="s">
        <v>2995</v>
      </c>
      <c r="F143" s="760"/>
      <c r="G143" s="475"/>
      <c r="H143" s="476"/>
      <c r="I143" s="474"/>
      <c r="J143" s="475"/>
      <c r="K143" s="478"/>
      <c r="L143" s="9"/>
      <c r="M143" s="546"/>
      <c r="N143" s="9"/>
      <c r="O143" s="6"/>
      <c r="P143" s="479"/>
      <c r="Q143" s="10"/>
      <c r="R143" s="11"/>
      <c r="S143" s="12"/>
      <c r="T143" s="14"/>
      <c r="U143" s="15"/>
      <c r="V143" s="8"/>
      <c r="W143" s="13"/>
      <c r="X143" s="23"/>
      <c r="Y143" s="486"/>
      <c r="Z143" s="483"/>
      <c r="AA143" s="24"/>
      <c r="AB143" s="484"/>
      <c r="AC143" s="16"/>
      <c r="AD143" s="17"/>
      <c r="AE143" s="18"/>
      <c r="AF143" s="9"/>
      <c r="AG143" s="19"/>
      <c r="AH143" s="20"/>
      <c r="AI143" s="9"/>
      <c r="AJ143" s="21"/>
      <c r="AK143" s="33"/>
      <c r="AL143" s="485" t="str">
        <f>IF(AA143="","",AA143)</f>
        <v/>
      </c>
      <c r="AM143" s="3" t="str">
        <f>IF(AB143="","",AB143)</f>
        <v/>
      </c>
      <c r="AN143" s="702"/>
      <c r="AO143" s="4"/>
      <c r="AP143" s="5"/>
      <c r="AQ143" s="5"/>
      <c r="AR143" s="4"/>
      <c r="AS143" s="5"/>
      <c r="AT143" s="552"/>
      <c r="AU143" s="553" t="str">
        <f>IF(AND(V143&gt;0,X143="A",AA143&lt;&gt;"",AG143&lt;&gt;"A",AJ143&lt;&gt;"A",OR(AB143="NR",AB143="NT")),1,"")</f>
        <v/>
      </c>
      <c r="AV143" s="554" t="str">
        <f>IF(AU143="","",COUNTIF($AU$8:AU143,AU143))</f>
        <v/>
      </c>
      <c r="AW143" s="553" t="str">
        <f>IF(AND(V143&gt;0,X143="A",AJ143&lt;&gt;"A",OR(AB143="",AB143="NX")),1,"")</f>
        <v/>
      </c>
      <c r="AX143" s="554" t="str">
        <f>IF(AW143="","",COUNTIF($AW$8:AW143,AW143))</f>
        <v/>
      </c>
      <c r="AY143" s="27"/>
      <c r="AZ143" s="6"/>
      <c r="BA143" s="7"/>
      <c r="BB143" s="7"/>
    </row>
    <row r="144" spans="1:54" ht="14.45" customHeight="1">
      <c r="A144" s="472" t="s">
        <v>139</v>
      </c>
      <c r="B144" s="473" t="s">
        <v>1602</v>
      </c>
      <c r="C144" s="714"/>
      <c r="D144" s="22"/>
      <c r="E144" s="746" t="s">
        <v>2996</v>
      </c>
      <c r="F144" s="760"/>
      <c r="G144" s="475"/>
      <c r="H144" s="476"/>
      <c r="I144" s="474"/>
      <c r="J144" s="475"/>
      <c r="K144" s="478"/>
      <c r="L144" s="9"/>
      <c r="M144" s="546"/>
      <c r="N144" s="9"/>
      <c r="O144" s="6"/>
      <c r="P144" s="479"/>
      <c r="Q144" s="10"/>
      <c r="R144" s="11"/>
      <c r="S144" s="12"/>
      <c r="T144" s="14"/>
      <c r="U144" s="15"/>
      <c r="V144" s="8"/>
      <c r="W144" s="13"/>
      <c r="X144" s="23"/>
      <c r="Y144" s="486"/>
      <c r="Z144" s="483"/>
      <c r="AA144" s="24"/>
      <c r="AB144" s="484"/>
      <c r="AC144" s="16"/>
      <c r="AD144" s="17"/>
      <c r="AE144" s="18"/>
      <c r="AF144" s="9"/>
      <c r="AG144" s="19"/>
      <c r="AH144" s="20"/>
      <c r="AI144" s="9"/>
      <c r="AJ144" s="21"/>
      <c r="AK144" s="33"/>
      <c r="AL144" s="485" t="str">
        <f>IF(AA144="","",AA144)</f>
        <v/>
      </c>
      <c r="AM144" s="3" t="str">
        <f>IF(AB144="","",AB144)</f>
        <v/>
      </c>
      <c r="AN144" s="702"/>
      <c r="AO144" s="4"/>
      <c r="AP144" s="5"/>
      <c r="AQ144" s="5"/>
      <c r="AR144" s="4"/>
      <c r="AS144" s="5"/>
      <c r="AT144" s="552"/>
      <c r="AU144" s="553" t="str">
        <f>IF(AND(V144&gt;0,X144="A",AA144&lt;&gt;"",AG144&lt;&gt;"A",AJ144&lt;&gt;"A",OR(AB144="NR",AB144="NT")),1,"")</f>
        <v/>
      </c>
      <c r="AV144" s="554" t="str">
        <f>IF(AU144="","",COUNTIF($AU$8:AU144,AU144))</f>
        <v/>
      </c>
      <c r="AW144" s="553" t="str">
        <f>IF(AND(V144&gt;0,X144="A",AJ144&lt;&gt;"A",OR(AB144="",AB144="NX")),1,"")</f>
        <v/>
      </c>
      <c r="AX144" s="554" t="str">
        <f>IF(AW144="","",COUNTIF($AW$8:AW144,AW144))</f>
        <v/>
      </c>
      <c r="AY144" s="27"/>
      <c r="AZ144" s="6"/>
      <c r="BA144" s="7"/>
      <c r="BB144" s="7"/>
    </row>
    <row r="145" spans="1:54" ht="14.45" customHeight="1">
      <c r="A145" s="472" t="s">
        <v>140</v>
      </c>
      <c r="B145" s="473" t="s">
        <v>1602</v>
      </c>
      <c r="C145" s="714"/>
      <c r="D145" s="22"/>
      <c r="E145" s="746" t="s">
        <v>2997</v>
      </c>
      <c r="F145" s="760"/>
      <c r="G145" s="475"/>
      <c r="H145" s="476"/>
      <c r="I145" s="474"/>
      <c r="J145" s="475"/>
      <c r="K145" s="478"/>
      <c r="L145" s="9"/>
      <c r="M145" s="546"/>
      <c r="N145" s="9"/>
      <c r="O145" s="6"/>
      <c r="P145" s="479"/>
      <c r="Q145" s="10"/>
      <c r="R145" s="11"/>
      <c r="S145" s="12"/>
      <c r="T145" s="14"/>
      <c r="U145" s="15"/>
      <c r="V145" s="8"/>
      <c r="W145" s="13"/>
      <c r="X145" s="23"/>
      <c r="Y145" s="486"/>
      <c r="Z145" s="483"/>
      <c r="AA145" s="24"/>
      <c r="AB145" s="484"/>
      <c r="AC145" s="16"/>
      <c r="AD145" s="17"/>
      <c r="AE145" s="18"/>
      <c r="AF145" s="9"/>
      <c r="AG145" s="19"/>
      <c r="AH145" s="20"/>
      <c r="AI145" s="9"/>
      <c r="AJ145" s="21"/>
      <c r="AK145" s="33"/>
      <c r="AL145" s="485" t="str">
        <f>IF(AA145="","",AA145)</f>
        <v/>
      </c>
      <c r="AM145" s="3" t="str">
        <f>IF(AB145="","",AB145)</f>
        <v/>
      </c>
      <c r="AN145" s="702"/>
      <c r="AO145" s="4"/>
      <c r="AP145" s="5"/>
      <c r="AQ145" s="5"/>
      <c r="AR145" s="4"/>
      <c r="AS145" s="5"/>
      <c r="AT145" s="552"/>
      <c r="AU145" s="553" t="str">
        <f>IF(AND(V145&gt;0,X145="A",AA145&lt;&gt;"",AG145&lt;&gt;"A",AJ145&lt;&gt;"A",OR(AB145="NR",AB145="NT")),1,"")</f>
        <v/>
      </c>
      <c r="AV145" s="554" t="str">
        <f>IF(AU145="","",COUNTIF($AU$8:AU145,AU145))</f>
        <v/>
      </c>
      <c r="AW145" s="553" t="str">
        <f>IF(AND(V145&gt;0,X145="A",AJ145&lt;&gt;"A",OR(AB145="",AB145="NX")),1,"")</f>
        <v/>
      </c>
      <c r="AX145" s="554" t="str">
        <f>IF(AW145="","",COUNTIF($AW$8:AW145,AW145))</f>
        <v/>
      </c>
      <c r="AY145" s="27"/>
      <c r="AZ145" s="6"/>
      <c r="BA145" s="7"/>
      <c r="BB145" s="7"/>
    </row>
    <row r="146" spans="1:54" ht="14.45" customHeight="1">
      <c r="A146" s="472" t="s">
        <v>141</v>
      </c>
      <c r="B146" s="473" t="s">
        <v>1602</v>
      </c>
      <c r="C146" s="714"/>
      <c r="D146" s="22"/>
      <c r="E146" s="746" t="s">
        <v>2998</v>
      </c>
      <c r="F146" s="760"/>
      <c r="G146" s="475"/>
      <c r="H146" s="476"/>
      <c r="I146" s="474"/>
      <c r="J146" s="475"/>
      <c r="K146" s="478"/>
      <c r="L146" s="9"/>
      <c r="M146" s="546"/>
      <c r="N146" s="9"/>
      <c r="O146" s="6"/>
      <c r="P146" s="479"/>
      <c r="Q146" s="10"/>
      <c r="R146" s="11"/>
      <c r="S146" s="12"/>
      <c r="T146" s="14"/>
      <c r="U146" s="15"/>
      <c r="V146" s="8"/>
      <c r="W146" s="13"/>
      <c r="X146" s="23"/>
      <c r="Y146" s="486"/>
      <c r="Z146" s="483"/>
      <c r="AA146" s="24"/>
      <c r="AB146" s="484"/>
      <c r="AC146" s="16"/>
      <c r="AD146" s="17"/>
      <c r="AE146" s="18"/>
      <c r="AF146" s="9"/>
      <c r="AG146" s="19"/>
      <c r="AH146" s="20"/>
      <c r="AI146" s="9"/>
      <c r="AJ146" s="21"/>
      <c r="AK146" s="33"/>
      <c r="AL146" s="485" t="str">
        <f>IF(AA146="","",AA146)</f>
        <v/>
      </c>
      <c r="AM146" s="3" t="str">
        <f>IF(AB146="","",AB146)</f>
        <v/>
      </c>
      <c r="AN146" s="702"/>
      <c r="AO146" s="4"/>
      <c r="AP146" s="5"/>
      <c r="AQ146" s="5"/>
      <c r="AR146" s="4"/>
      <c r="AS146" s="5"/>
      <c r="AT146" s="552"/>
      <c r="AU146" s="553" t="str">
        <f>IF(AND(V146&gt;0,X146="A",AA146&lt;&gt;"",AG146&lt;&gt;"A",AJ146&lt;&gt;"A",OR(AB146="NR",AB146="NT")),1,"")</f>
        <v/>
      </c>
      <c r="AV146" s="554" t="str">
        <f>IF(AU146="","",COUNTIF($AU$8:AU146,AU146))</f>
        <v/>
      </c>
      <c r="AW146" s="553" t="str">
        <f>IF(AND(V146&gt;0,X146="A",AJ146&lt;&gt;"A",OR(AB146="",AB146="NX")),1,"")</f>
        <v/>
      </c>
      <c r="AX146" s="554" t="str">
        <f>IF(AW146="","",COUNTIF($AW$8:AW146,AW146))</f>
        <v/>
      </c>
      <c r="AY146" s="27"/>
      <c r="AZ146" s="6"/>
      <c r="BA146" s="7"/>
      <c r="BB146" s="7"/>
    </row>
    <row r="147" spans="1:54" ht="14.45" customHeight="1">
      <c r="A147" s="472" t="s">
        <v>142</v>
      </c>
      <c r="B147" s="473" t="s">
        <v>1602</v>
      </c>
      <c r="C147" s="714"/>
      <c r="D147" s="22"/>
      <c r="E147" s="746" t="s">
        <v>2999</v>
      </c>
      <c r="F147" s="760"/>
      <c r="G147" s="475"/>
      <c r="H147" s="476"/>
      <c r="I147" s="474"/>
      <c r="J147" s="475"/>
      <c r="K147" s="478"/>
      <c r="L147" s="9"/>
      <c r="M147" s="546"/>
      <c r="N147" s="9"/>
      <c r="O147" s="6"/>
      <c r="P147" s="479"/>
      <c r="Q147" s="10"/>
      <c r="R147" s="11"/>
      <c r="S147" s="12"/>
      <c r="T147" s="14"/>
      <c r="U147" s="15"/>
      <c r="V147" s="8"/>
      <c r="W147" s="13"/>
      <c r="X147" s="23"/>
      <c r="Y147" s="486"/>
      <c r="Z147" s="483"/>
      <c r="AA147" s="24"/>
      <c r="AB147" s="484"/>
      <c r="AC147" s="16"/>
      <c r="AD147" s="17"/>
      <c r="AE147" s="18"/>
      <c r="AF147" s="9"/>
      <c r="AG147" s="19"/>
      <c r="AH147" s="20"/>
      <c r="AI147" s="9"/>
      <c r="AJ147" s="21"/>
      <c r="AK147" s="33"/>
      <c r="AL147" s="485" t="str">
        <f>IF(AA147="","",AA147)</f>
        <v/>
      </c>
      <c r="AM147" s="3" t="str">
        <f>IF(AB147="","",AB147)</f>
        <v/>
      </c>
      <c r="AN147" s="702"/>
      <c r="AO147" s="4"/>
      <c r="AP147" s="5"/>
      <c r="AQ147" s="5"/>
      <c r="AR147" s="4"/>
      <c r="AS147" s="5"/>
      <c r="AT147" s="552"/>
      <c r="AU147" s="553" t="str">
        <f>IF(AND(V147&gt;0,X147="A",AA147&lt;&gt;"",AG147&lt;&gt;"A",AJ147&lt;&gt;"A",OR(AB147="NR",AB147="NT")),1,"")</f>
        <v/>
      </c>
      <c r="AV147" s="554" t="str">
        <f>IF(AU147="","",COUNTIF($AU$8:AU147,AU147))</f>
        <v/>
      </c>
      <c r="AW147" s="553" t="str">
        <f>IF(AND(V147&gt;0,X147="A",AJ147&lt;&gt;"A",OR(AB147="",AB147="NX")),1,"")</f>
        <v/>
      </c>
      <c r="AX147" s="554" t="str">
        <f>IF(AW147="","",COUNTIF($AW$8:AW147,AW147))</f>
        <v/>
      </c>
      <c r="AY147" s="27"/>
      <c r="AZ147" s="6"/>
      <c r="BA147" s="7"/>
      <c r="BB147" s="7"/>
    </row>
    <row r="148" spans="1:54" ht="14.45" customHeight="1">
      <c r="A148" s="472" t="s">
        <v>143</v>
      </c>
      <c r="B148" s="473" t="s">
        <v>1602</v>
      </c>
      <c r="C148" s="714"/>
      <c r="D148" s="22"/>
      <c r="E148" s="746" t="s">
        <v>3000</v>
      </c>
      <c r="F148" s="760"/>
      <c r="G148" s="475"/>
      <c r="H148" s="476"/>
      <c r="I148" s="474"/>
      <c r="J148" s="475"/>
      <c r="K148" s="478"/>
      <c r="L148" s="9"/>
      <c r="M148" s="546"/>
      <c r="N148" s="9"/>
      <c r="O148" s="6"/>
      <c r="P148" s="479"/>
      <c r="Q148" s="10"/>
      <c r="R148" s="11"/>
      <c r="S148" s="12"/>
      <c r="T148" s="14"/>
      <c r="U148" s="15"/>
      <c r="V148" s="8"/>
      <c r="W148" s="13"/>
      <c r="X148" s="23"/>
      <c r="Y148" s="486"/>
      <c r="Z148" s="483"/>
      <c r="AA148" s="24"/>
      <c r="AB148" s="484"/>
      <c r="AC148" s="16"/>
      <c r="AD148" s="17"/>
      <c r="AE148" s="18"/>
      <c r="AF148" s="9"/>
      <c r="AG148" s="19"/>
      <c r="AH148" s="20"/>
      <c r="AI148" s="9"/>
      <c r="AJ148" s="21"/>
      <c r="AK148" s="33"/>
      <c r="AL148" s="485" t="str">
        <f>IF(AA148="","",AA148)</f>
        <v/>
      </c>
      <c r="AM148" s="3" t="str">
        <f>IF(AB148="","",AB148)</f>
        <v/>
      </c>
      <c r="AN148" s="702"/>
      <c r="AO148" s="4"/>
      <c r="AP148" s="5"/>
      <c r="AQ148" s="5"/>
      <c r="AR148" s="4"/>
      <c r="AS148" s="5"/>
      <c r="AT148" s="552"/>
      <c r="AU148" s="553" t="str">
        <f>IF(AND(V148&gt;0,X148="A",AA148&lt;&gt;"",AG148&lt;&gt;"A",AJ148&lt;&gt;"A",OR(AB148="NR",AB148="NT")),1,"")</f>
        <v/>
      </c>
      <c r="AV148" s="554" t="str">
        <f>IF(AU148="","",COUNTIF($AU$8:AU148,AU148))</f>
        <v/>
      </c>
      <c r="AW148" s="553" t="str">
        <f>IF(AND(V148&gt;0,X148="A",AJ148&lt;&gt;"A",OR(AB148="",AB148="NX")),1,"")</f>
        <v/>
      </c>
      <c r="AX148" s="554" t="str">
        <f>IF(AW148="","",COUNTIF($AW$8:AW148,AW148))</f>
        <v/>
      </c>
      <c r="AY148" s="27"/>
      <c r="AZ148" s="6"/>
      <c r="BA148" s="7"/>
      <c r="BB148" s="7"/>
    </row>
    <row r="149" spans="1:54" ht="14.45" customHeight="1">
      <c r="A149" s="472" t="s">
        <v>144</v>
      </c>
      <c r="B149" s="473" t="s">
        <v>1602</v>
      </c>
      <c r="C149" s="714"/>
      <c r="D149" s="22"/>
      <c r="E149" s="746" t="s">
        <v>3001</v>
      </c>
      <c r="F149" s="760"/>
      <c r="G149" s="475"/>
      <c r="H149" s="476"/>
      <c r="I149" s="474"/>
      <c r="J149" s="475"/>
      <c r="K149" s="478"/>
      <c r="L149" s="9"/>
      <c r="M149" s="546"/>
      <c r="N149" s="9"/>
      <c r="O149" s="6"/>
      <c r="P149" s="479"/>
      <c r="Q149" s="10"/>
      <c r="R149" s="11"/>
      <c r="S149" s="12"/>
      <c r="T149" s="14"/>
      <c r="U149" s="15"/>
      <c r="V149" s="8"/>
      <c r="W149" s="13"/>
      <c r="X149" s="23"/>
      <c r="Y149" s="486"/>
      <c r="Z149" s="483"/>
      <c r="AA149" s="24"/>
      <c r="AB149" s="484"/>
      <c r="AC149" s="16"/>
      <c r="AD149" s="17"/>
      <c r="AE149" s="18"/>
      <c r="AF149" s="9"/>
      <c r="AG149" s="19"/>
      <c r="AH149" s="20"/>
      <c r="AI149" s="9"/>
      <c r="AJ149" s="21"/>
      <c r="AK149" s="33"/>
      <c r="AL149" s="485" t="str">
        <f>IF(AA149="","",AA149)</f>
        <v/>
      </c>
      <c r="AM149" s="3" t="str">
        <f>IF(AB149="","",AB149)</f>
        <v/>
      </c>
      <c r="AN149" s="702"/>
      <c r="AO149" s="4"/>
      <c r="AP149" s="5"/>
      <c r="AQ149" s="5"/>
      <c r="AR149" s="4"/>
      <c r="AS149" s="5"/>
      <c r="AT149" s="552"/>
      <c r="AU149" s="553" t="str">
        <f>IF(AND(V149&gt;0,X149="A",AA149&lt;&gt;"",AG149&lt;&gt;"A",AJ149&lt;&gt;"A",OR(AB149="NR",AB149="NT")),1,"")</f>
        <v/>
      </c>
      <c r="AV149" s="554" t="str">
        <f>IF(AU149="","",COUNTIF($AU$8:AU149,AU149))</f>
        <v/>
      </c>
      <c r="AW149" s="553" t="str">
        <f>IF(AND(V149&gt;0,X149="A",AJ149&lt;&gt;"A",OR(AB149="",AB149="NX")),1,"")</f>
        <v/>
      </c>
      <c r="AX149" s="554" t="str">
        <f>IF(AW149="","",COUNTIF($AW$8:AW149,AW149))</f>
        <v/>
      </c>
      <c r="AY149" s="27"/>
      <c r="AZ149" s="6"/>
      <c r="BA149" s="7"/>
      <c r="BB149" s="7"/>
    </row>
    <row r="150" spans="1:54" ht="14.45" customHeight="1">
      <c r="A150" s="472" t="s">
        <v>145</v>
      </c>
      <c r="B150" s="473" t="s">
        <v>1602</v>
      </c>
      <c r="C150" s="714"/>
      <c r="D150" s="22"/>
      <c r="E150" s="746" t="s">
        <v>3002</v>
      </c>
      <c r="F150" s="760"/>
      <c r="G150" s="475"/>
      <c r="H150" s="476"/>
      <c r="I150" s="474"/>
      <c r="J150" s="475"/>
      <c r="K150" s="478"/>
      <c r="L150" s="9"/>
      <c r="M150" s="546"/>
      <c r="N150" s="9"/>
      <c r="O150" s="6"/>
      <c r="P150" s="479"/>
      <c r="Q150" s="10"/>
      <c r="R150" s="11"/>
      <c r="S150" s="12"/>
      <c r="T150" s="14"/>
      <c r="U150" s="15"/>
      <c r="V150" s="8"/>
      <c r="W150" s="13"/>
      <c r="X150" s="23"/>
      <c r="Y150" s="486"/>
      <c r="Z150" s="483"/>
      <c r="AA150" s="24"/>
      <c r="AB150" s="484"/>
      <c r="AC150" s="16"/>
      <c r="AD150" s="17"/>
      <c r="AE150" s="18"/>
      <c r="AF150" s="9"/>
      <c r="AG150" s="19"/>
      <c r="AH150" s="20"/>
      <c r="AI150" s="9"/>
      <c r="AJ150" s="21"/>
      <c r="AK150" s="33"/>
      <c r="AL150" s="485" t="str">
        <f>IF(AA150="","",AA150)</f>
        <v/>
      </c>
      <c r="AM150" s="3" t="str">
        <f>IF(AB150="","",AB150)</f>
        <v/>
      </c>
      <c r="AN150" s="702"/>
      <c r="AO150" s="4"/>
      <c r="AP150" s="5"/>
      <c r="AQ150" s="5"/>
      <c r="AR150" s="4"/>
      <c r="AS150" s="5"/>
      <c r="AT150" s="552"/>
      <c r="AU150" s="553" t="str">
        <f>IF(AND(V150&gt;0,X150="A",AA150&lt;&gt;"",AG150&lt;&gt;"A",AJ150&lt;&gt;"A",OR(AB150="NR",AB150="NT")),1,"")</f>
        <v/>
      </c>
      <c r="AV150" s="554" t="str">
        <f>IF(AU150="","",COUNTIF($AU$8:AU150,AU150))</f>
        <v/>
      </c>
      <c r="AW150" s="553" t="str">
        <f>IF(AND(V150&gt;0,X150="A",AJ150&lt;&gt;"A",OR(AB150="",AB150="NX")),1,"")</f>
        <v/>
      </c>
      <c r="AX150" s="554" t="str">
        <f>IF(AW150="","",COUNTIF($AW$8:AW150,AW150))</f>
        <v/>
      </c>
      <c r="AY150" s="27"/>
      <c r="AZ150" s="6"/>
      <c r="BA150" s="7"/>
      <c r="BB150" s="7"/>
    </row>
    <row r="151" spans="1:54" ht="14.45" customHeight="1">
      <c r="A151" s="472" t="s">
        <v>146</v>
      </c>
      <c r="B151" s="473" t="s">
        <v>1602</v>
      </c>
      <c r="C151" s="714"/>
      <c r="D151" s="22"/>
      <c r="E151" s="746" t="s">
        <v>3003</v>
      </c>
      <c r="F151" s="760"/>
      <c r="G151" s="475"/>
      <c r="H151" s="476"/>
      <c r="I151" s="474"/>
      <c r="J151" s="475"/>
      <c r="K151" s="478"/>
      <c r="L151" s="9"/>
      <c r="M151" s="546"/>
      <c r="N151" s="9"/>
      <c r="O151" s="6"/>
      <c r="P151" s="479"/>
      <c r="Q151" s="10"/>
      <c r="R151" s="11"/>
      <c r="S151" s="12"/>
      <c r="T151" s="14"/>
      <c r="U151" s="15"/>
      <c r="V151" s="8"/>
      <c r="W151" s="13"/>
      <c r="X151" s="23"/>
      <c r="Y151" s="486"/>
      <c r="Z151" s="483"/>
      <c r="AA151" s="24"/>
      <c r="AB151" s="484"/>
      <c r="AC151" s="16"/>
      <c r="AD151" s="17"/>
      <c r="AE151" s="18"/>
      <c r="AF151" s="9"/>
      <c r="AG151" s="19"/>
      <c r="AH151" s="20"/>
      <c r="AI151" s="9"/>
      <c r="AJ151" s="21"/>
      <c r="AK151" s="33"/>
      <c r="AL151" s="485" t="str">
        <f>IF(AA151="","",AA151)</f>
        <v/>
      </c>
      <c r="AM151" s="3" t="str">
        <f>IF(AB151="","",AB151)</f>
        <v/>
      </c>
      <c r="AN151" s="702"/>
      <c r="AO151" s="4"/>
      <c r="AP151" s="5"/>
      <c r="AQ151" s="5"/>
      <c r="AR151" s="4"/>
      <c r="AS151" s="5"/>
      <c r="AT151" s="552"/>
      <c r="AU151" s="553" t="str">
        <f>IF(AND(V151&gt;0,X151="A",AA151&lt;&gt;"",AG151&lt;&gt;"A",AJ151&lt;&gt;"A",OR(AB151="NR",AB151="NT")),1,"")</f>
        <v/>
      </c>
      <c r="AV151" s="554" t="str">
        <f>IF(AU151="","",COUNTIF($AU$8:AU151,AU151))</f>
        <v/>
      </c>
      <c r="AW151" s="553" t="str">
        <f>IF(AND(V151&gt;0,X151="A",AJ151&lt;&gt;"A",OR(AB151="",AB151="NX")),1,"")</f>
        <v/>
      </c>
      <c r="AX151" s="554" t="str">
        <f>IF(AW151="","",COUNTIF($AW$8:AW151,AW151))</f>
        <v/>
      </c>
      <c r="AY151" s="27"/>
      <c r="AZ151" s="6"/>
      <c r="BA151" s="7"/>
      <c r="BB151" s="7"/>
    </row>
    <row r="152" spans="1:54" ht="14.45" customHeight="1">
      <c r="A152" s="472" t="s">
        <v>147</v>
      </c>
      <c r="B152" s="473" t="s">
        <v>1602</v>
      </c>
      <c r="C152" s="714"/>
      <c r="D152" s="22"/>
      <c r="E152" s="746" t="s">
        <v>3004</v>
      </c>
      <c r="F152" s="760"/>
      <c r="G152" s="475"/>
      <c r="H152" s="476"/>
      <c r="I152" s="474"/>
      <c r="J152" s="475"/>
      <c r="K152" s="478"/>
      <c r="L152" s="9"/>
      <c r="M152" s="546"/>
      <c r="N152" s="9"/>
      <c r="O152" s="6"/>
      <c r="P152" s="479"/>
      <c r="Q152" s="10"/>
      <c r="R152" s="11"/>
      <c r="S152" s="12"/>
      <c r="T152" s="14"/>
      <c r="U152" s="15"/>
      <c r="V152" s="8"/>
      <c r="W152" s="13"/>
      <c r="X152" s="23"/>
      <c r="Y152" s="486"/>
      <c r="Z152" s="483"/>
      <c r="AA152" s="24"/>
      <c r="AB152" s="484"/>
      <c r="AC152" s="16"/>
      <c r="AD152" s="17"/>
      <c r="AE152" s="18"/>
      <c r="AF152" s="9"/>
      <c r="AG152" s="19"/>
      <c r="AH152" s="20"/>
      <c r="AI152" s="9"/>
      <c r="AJ152" s="21"/>
      <c r="AK152" s="33"/>
      <c r="AL152" s="485" t="str">
        <f>IF(AA152="","",AA152)</f>
        <v/>
      </c>
      <c r="AM152" s="3" t="str">
        <f>IF(AB152="","",AB152)</f>
        <v/>
      </c>
      <c r="AN152" s="702"/>
      <c r="AO152" s="4"/>
      <c r="AP152" s="5"/>
      <c r="AQ152" s="5"/>
      <c r="AR152" s="4"/>
      <c r="AS152" s="5"/>
      <c r="AT152" s="552"/>
      <c r="AU152" s="553" t="str">
        <f>IF(AND(V152&gt;0,X152="A",AA152&lt;&gt;"",AG152&lt;&gt;"A",AJ152&lt;&gt;"A",OR(AB152="NR",AB152="NT")),1,"")</f>
        <v/>
      </c>
      <c r="AV152" s="554" t="str">
        <f>IF(AU152="","",COUNTIF($AU$8:AU152,AU152))</f>
        <v/>
      </c>
      <c r="AW152" s="553" t="str">
        <f>IF(AND(V152&gt;0,X152="A",AJ152&lt;&gt;"A",OR(AB152="",AB152="NX")),1,"")</f>
        <v/>
      </c>
      <c r="AX152" s="554" t="str">
        <f>IF(AW152="","",COUNTIF($AW$8:AW152,AW152))</f>
        <v/>
      </c>
      <c r="AY152" s="27"/>
      <c r="AZ152" s="6"/>
      <c r="BA152" s="7"/>
      <c r="BB152" s="7"/>
    </row>
    <row r="153" spans="1:54" ht="14.45" customHeight="1">
      <c r="A153" s="472" t="s">
        <v>148</v>
      </c>
      <c r="B153" s="473" t="s">
        <v>1602</v>
      </c>
      <c r="C153" s="714"/>
      <c r="D153" s="22"/>
      <c r="E153" s="746" t="s">
        <v>3005</v>
      </c>
      <c r="F153" s="760"/>
      <c r="G153" s="475"/>
      <c r="H153" s="476"/>
      <c r="I153" s="474"/>
      <c r="J153" s="475"/>
      <c r="K153" s="478"/>
      <c r="L153" s="9"/>
      <c r="M153" s="546"/>
      <c r="N153" s="9"/>
      <c r="O153" s="6"/>
      <c r="P153" s="479"/>
      <c r="Q153" s="10"/>
      <c r="R153" s="11"/>
      <c r="S153" s="12"/>
      <c r="T153" s="14"/>
      <c r="U153" s="15"/>
      <c r="V153" s="8"/>
      <c r="W153" s="13"/>
      <c r="X153" s="23"/>
      <c r="Y153" s="486"/>
      <c r="Z153" s="483"/>
      <c r="AA153" s="24"/>
      <c r="AB153" s="484"/>
      <c r="AC153" s="16"/>
      <c r="AD153" s="17"/>
      <c r="AE153" s="18"/>
      <c r="AF153" s="9"/>
      <c r="AG153" s="19"/>
      <c r="AH153" s="20"/>
      <c r="AI153" s="9"/>
      <c r="AJ153" s="21"/>
      <c r="AK153" s="33"/>
      <c r="AL153" s="485" t="str">
        <f>IF(AA153="","",AA153)</f>
        <v/>
      </c>
      <c r="AM153" s="3" t="str">
        <f>IF(AB153="","",AB153)</f>
        <v/>
      </c>
      <c r="AN153" s="702"/>
      <c r="AO153" s="4"/>
      <c r="AP153" s="5"/>
      <c r="AQ153" s="5"/>
      <c r="AR153" s="4"/>
      <c r="AS153" s="5"/>
      <c r="AT153" s="552"/>
      <c r="AU153" s="553" t="str">
        <f>IF(AND(V153&gt;0,X153="A",AA153&lt;&gt;"",AG153&lt;&gt;"A",AJ153&lt;&gt;"A",OR(AB153="NR",AB153="NT")),1,"")</f>
        <v/>
      </c>
      <c r="AV153" s="554" t="str">
        <f>IF(AU153="","",COUNTIF($AU$8:AU153,AU153))</f>
        <v/>
      </c>
      <c r="AW153" s="553" t="str">
        <f>IF(AND(V153&gt;0,X153="A",AJ153&lt;&gt;"A",OR(AB153="",AB153="NX")),1,"")</f>
        <v/>
      </c>
      <c r="AX153" s="554" t="str">
        <f>IF(AW153="","",COUNTIF($AW$8:AW153,AW153))</f>
        <v/>
      </c>
      <c r="AY153" s="27"/>
      <c r="AZ153" s="6"/>
      <c r="BA153" s="7"/>
      <c r="BB153" s="7"/>
    </row>
    <row r="154" spans="1:54" ht="14.45" customHeight="1">
      <c r="A154" s="472" t="s">
        <v>149</v>
      </c>
      <c r="B154" s="473" t="s">
        <v>1602</v>
      </c>
      <c r="C154" s="714"/>
      <c r="D154" s="22"/>
      <c r="E154" s="746" t="s">
        <v>3006</v>
      </c>
      <c r="F154" s="760"/>
      <c r="G154" s="475"/>
      <c r="H154" s="476"/>
      <c r="I154" s="474"/>
      <c r="J154" s="475"/>
      <c r="K154" s="478"/>
      <c r="L154" s="9"/>
      <c r="M154" s="546"/>
      <c r="N154" s="9"/>
      <c r="O154" s="6"/>
      <c r="P154" s="479"/>
      <c r="Q154" s="10"/>
      <c r="R154" s="11"/>
      <c r="S154" s="12"/>
      <c r="T154" s="14"/>
      <c r="U154" s="15"/>
      <c r="V154" s="8"/>
      <c r="W154" s="13"/>
      <c r="X154" s="23"/>
      <c r="Y154" s="486"/>
      <c r="Z154" s="483"/>
      <c r="AA154" s="24"/>
      <c r="AB154" s="484"/>
      <c r="AC154" s="16"/>
      <c r="AD154" s="17"/>
      <c r="AE154" s="18"/>
      <c r="AF154" s="9"/>
      <c r="AG154" s="19"/>
      <c r="AH154" s="20"/>
      <c r="AI154" s="9"/>
      <c r="AJ154" s="21"/>
      <c r="AK154" s="33"/>
      <c r="AL154" s="485" t="str">
        <f>IF(AA154="","",AA154)</f>
        <v/>
      </c>
      <c r="AM154" s="3" t="str">
        <f>IF(AB154="","",AB154)</f>
        <v/>
      </c>
      <c r="AN154" s="702"/>
      <c r="AO154" s="4"/>
      <c r="AP154" s="5"/>
      <c r="AQ154" s="5"/>
      <c r="AR154" s="4"/>
      <c r="AS154" s="5"/>
      <c r="AT154" s="552"/>
      <c r="AU154" s="553" t="str">
        <f>IF(AND(V154&gt;0,X154="A",AA154&lt;&gt;"",AG154&lt;&gt;"A",AJ154&lt;&gt;"A",OR(AB154="NR",AB154="NT")),1,"")</f>
        <v/>
      </c>
      <c r="AV154" s="554" t="str">
        <f>IF(AU154="","",COUNTIF($AU$8:AU154,AU154))</f>
        <v/>
      </c>
      <c r="AW154" s="553" t="str">
        <f>IF(AND(V154&gt;0,X154="A",AJ154&lt;&gt;"A",OR(AB154="",AB154="NX")),1,"")</f>
        <v/>
      </c>
      <c r="AX154" s="554" t="str">
        <f>IF(AW154="","",COUNTIF($AW$8:AW154,AW154))</f>
        <v/>
      </c>
      <c r="AY154" s="27"/>
      <c r="AZ154" s="6"/>
      <c r="BA154" s="7"/>
      <c r="BB154" s="7"/>
    </row>
    <row r="155" spans="1:54" ht="14.45" customHeight="1">
      <c r="A155" s="472" t="s">
        <v>150</v>
      </c>
      <c r="B155" s="473" t="s">
        <v>1602</v>
      </c>
      <c r="C155" s="714"/>
      <c r="D155" s="22"/>
      <c r="E155" s="746" t="s">
        <v>3007</v>
      </c>
      <c r="F155" s="760"/>
      <c r="G155" s="475"/>
      <c r="H155" s="476"/>
      <c r="I155" s="474"/>
      <c r="J155" s="475"/>
      <c r="K155" s="478"/>
      <c r="L155" s="9"/>
      <c r="M155" s="546"/>
      <c r="N155" s="9"/>
      <c r="O155" s="6"/>
      <c r="P155" s="479"/>
      <c r="Q155" s="10"/>
      <c r="R155" s="11"/>
      <c r="S155" s="12"/>
      <c r="T155" s="14"/>
      <c r="U155" s="15"/>
      <c r="V155" s="8"/>
      <c r="W155" s="13"/>
      <c r="X155" s="23"/>
      <c r="Y155" s="486"/>
      <c r="Z155" s="483"/>
      <c r="AA155" s="24"/>
      <c r="AB155" s="484"/>
      <c r="AC155" s="16"/>
      <c r="AD155" s="17"/>
      <c r="AE155" s="18"/>
      <c r="AF155" s="9"/>
      <c r="AG155" s="19"/>
      <c r="AH155" s="20"/>
      <c r="AI155" s="9"/>
      <c r="AJ155" s="21"/>
      <c r="AK155" s="33"/>
      <c r="AL155" s="485" t="str">
        <f>IF(AA155="","",AA155)</f>
        <v/>
      </c>
      <c r="AM155" s="3" t="str">
        <f>IF(AB155="","",AB155)</f>
        <v/>
      </c>
      <c r="AN155" s="702"/>
      <c r="AO155" s="4"/>
      <c r="AP155" s="5"/>
      <c r="AQ155" s="5"/>
      <c r="AR155" s="4"/>
      <c r="AS155" s="5"/>
      <c r="AT155" s="552"/>
      <c r="AU155" s="553" t="str">
        <f>IF(AND(V155&gt;0,X155="A",AA155&lt;&gt;"",AG155&lt;&gt;"A",AJ155&lt;&gt;"A",OR(AB155="NR",AB155="NT")),1,"")</f>
        <v/>
      </c>
      <c r="AV155" s="554" t="str">
        <f>IF(AU155="","",COUNTIF($AU$8:AU155,AU155))</f>
        <v/>
      </c>
      <c r="AW155" s="553" t="str">
        <f>IF(AND(V155&gt;0,X155="A",AJ155&lt;&gt;"A",OR(AB155="",AB155="NX")),1,"")</f>
        <v/>
      </c>
      <c r="AX155" s="554" t="str">
        <f>IF(AW155="","",COUNTIF($AW$8:AW155,AW155))</f>
        <v/>
      </c>
      <c r="AY155" s="27"/>
      <c r="AZ155" s="6"/>
      <c r="BA155" s="7"/>
      <c r="BB155" s="7"/>
    </row>
    <row r="156" spans="1:54" ht="14.45" customHeight="1">
      <c r="A156" s="472" t="s">
        <v>151</v>
      </c>
      <c r="B156" s="473" t="s">
        <v>1602</v>
      </c>
      <c r="C156" s="714"/>
      <c r="D156" s="22"/>
      <c r="E156" s="746" t="s">
        <v>3008</v>
      </c>
      <c r="F156" s="760"/>
      <c r="G156" s="475"/>
      <c r="H156" s="476"/>
      <c r="I156" s="474"/>
      <c r="J156" s="475"/>
      <c r="K156" s="478"/>
      <c r="L156" s="9"/>
      <c r="M156" s="546"/>
      <c r="N156" s="9"/>
      <c r="O156" s="6"/>
      <c r="P156" s="479"/>
      <c r="Q156" s="10"/>
      <c r="R156" s="11"/>
      <c r="S156" s="12"/>
      <c r="T156" s="14"/>
      <c r="U156" s="15"/>
      <c r="V156" s="8"/>
      <c r="W156" s="13"/>
      <c r="X156" s="23"/>
      <c r="Y156" s="486"/>
      <c r="Z156" s="483"/>
      <c r="AA156" s="24"/>
      <c r="AB156" s="484"/>
      <c r="AC156" s="16"/>
      <c r="AD156" s="17"/>
      <c r="AE156" s="18"/>
      <c r="AF156" s="9"/>
      <c r="AG156" s="19"/>
      <c r="AH156" s="20"/>
      <c r="AI156" s="9"/>
      <c r="AJ156" s="21"/>
      <c r="AK156" s="33"/>
      <c r="AL156" s="485" t="str">
        <f>IF(AA156="","",AA156)</f>
        <v/>
      </c>
      <c r="AM156" s="3" t="str">
        <f>IF(AB156="","",AB156)</f>
        <v/>
      </c>
      <c r="AN156" s="702"/>
      <c r="AO156" s="4"/>
      <c r="AP156" s="5"/>
      <c r="AQ156" s="5"/>
      <c r="AR156" s="4"/>
      <c r="AS156" s="5"/>
      <c r="AT156" s="552"/>
      <c r="AU156" s="553" t="str">
        <f>IF(AND(V156&gt;0,X156="A",AA156&lt;&gt;"",AG156&lt;&gt;"A",AJ156&lt;&gt;"A",OR(AB156="NR",AB156="NT")),1,"")</f>
        <v/>
      </c>
      <c r="AV156" s="554" t="str">
        <f>IF(AU156="","",COUNTIF($AU$8:AU156,AU156))</f>
        <v/>
      </c>
      <c r="AW156" s="553" t="str">
        <f>IF(AND(V156&gt;0,X156="A",AJ156&lt;&gt;"A",OR(AB156="",AB156="NX")),1,"")</f>
        <v/>
      </c>
      <c r="AX156" s="554" t="str">
        <f>IF(AW156="","",COUNTIF($AW$8:AW156,AW156))</f>
        <v/>
      </c>
      <c r="AY156" s="27"/>
      <c r="AZ156" s="6"/>
      <c r="BA156" s="7"/>
      <c r="BB156" s="7"/>
    </row>
    <row r="157" spans="1:54" ht="14.45" customHeight="1">
      <c r="A157" s="472" t="s">
        <v>152</v>
      </c>
      <c r="B157" s="473" t="s">
        <v>1602</v>
      </c>
      <c r="C157" s="714"/>
      <c r="D157" s="22"/>
      <c r="E157" s="746" t="s">
        <v>3009</v>
      </c>
      <c r="F157" s="760"/>
      <c r="G157" s="475"/>
      <c r="H157" s="476"/>
      <c r="I157" s="474"/>
      <c r="J157" s="475"/>
      <c r="K157" s="478"/>
      <c r="L157" s="9"/>
      <c r="M157" s="546"/>
      <c r="N157" s="9"/>
      <c r="O157" s="6"/>
      <c r="P157" s="479"/>
      <c r="Q157" s="10"/>
      <c r="R157" s="11"/>
      <c r="S157" s="12"/>
      <c r="T157" s="14"/>
      <c r="U157" s="15"/>
      <c r="V157" s="8"/>
      <c r="W157" s="13"/>
      <c r="X157" s="23"/>
      <c r="Y157" s="486"/>
      <c r="Z157" s="483"/>
      <c r="AA157" s="24"/>
      <c r="AB157" s="484"/>
      <c r="AC157" s="16"/>
      <c r="AD157" s="17"/>
      <c r="AE157" s="18"/>
      <c r="AF157" s="9"/>
      <c r="AG157" s="19"/>
      <c r="AH157" s="20"/>
      <c r="AI157" s="9"/>
      <c r="AJ157" s="21"/>
      <c r="AK157" s="33"/>
      <c r="AL157" s="485" t="str">
        <f>IF(AA157="","",AA157)</f>
        <v/>
      </c>
      <c r="AM157" s="3" t="str">
        <f>IF(AB157="","",AB157)</f>
        <v/>
      </c>
      <c r="AN157" s="702"/>
      <c r="AO157" s="4"/>
      <c r="AP157" s="5"/>
      <c r="AQ157" s="5"/>
      <c r="AR157" s="4"/>
      <c r="AS157" s="5"/>
      <c r="AT157" s="552"/>
      <c r="AU157" s="553" t="str">
        <f>IF(AND(V157&gt;0,X157="A",AA157&lt;&gt;"",AG157&lt;&gt;"A",AJ157&lt;&gt;"A",OR(AB157="NR",AB157="NT")),1,"")</f>
        <v/>
      </c>
      <c r="AV157" s="554" t="str">
        <f>IF(AU157="","",COUNTIF($AU$8:AU157,AU157))</f>
        <v/>
      </c>
      <c r="AW157" s="553" t="str">
        <f>IF(AND(V157&gt;0,X157="A",AJ157&lt;&gt;"A",OR(AB157="",AB157="NX")),1,"")</f>
        <v/>
      </c>
      <c r="AX157" s="554" t="str">
        <f>IF(AW157="","",COUNTIF($AW$8:AW157,AW157))</f>
        <v/>
      </c>
      <c r="AY157" s="27"/>
      <c r="AZ157" s="6"/>
      <c r="BA157" s="7"/>
      <c r="BB157" s="7"/>
    </row>
    <row r="158" spans="1:54" ht="14.45" customHeight="1">
      <c r="A158" s="472" t="s">
        <v>153</v>
      </c>
      <c r="B158" s="473" t="s">
        <v>1602</v>
      </c>
      <c r="C158" s="714"/>
      <c r="D158" s="22"/>
      <c r="E158" s="746" t="s">
        <v>3010</v>
      </c>
      <c r="F158" s="760"/>
      <c r="G158" s="475"/>
      <c r="H158" s="476"/>
      <c r="I158" s="474"/>
      <c r="J158" s="475"/>
      <c r="K158" s="478"/>
      <c r="L158" s="9"/>
      <c r="M158" s="546"/>
      <c r="N158" s="9"/>
      <c r="O158" s="6"/>
      <c r="P158" s="479"/>
      <c r="Q158" s="10"/>
      <c r="R158" s="11"/>
      <c r="S158" s="12"/>
      <c r="T158" s="14"/>
      <c r="U158" s="15"/>
      <c r="V158" s="8"/>
      <c r="W158" s="13"/>
      <c r="X158" s="23"/>
      <c r="Y158" s="486"/>
      <c r="Z158" s="483"/>
      <c r="AA158" s="24"/>
      <c r="AB158" s="484"/>
      <c r="AC158" s="16"/>
      <c r="AD158" s="17"/>
      <c r="AE158" s="18"/>
      <c r="AF158" s="9"/>
      <c r="AG158" s="19"/>
      <c r="AH158" s="20"/>
      <c r="AI158" s="9"/>
      <c r="AJ158" s="21"/>
      <c r="AK158" s="33"/>
      <c r="AL158" s="485" t="str">
        <f>IF(AA158="","",AA158)</f>
        <v/>
      </c>
      <c r="AM158" s="3" t="str">
        <f>IF(AB158="","",AB158)</f>
        <v/>
      </c>
      <c r="AN158" s="702"/>
      <c r="AO158" s="4"/>
      <c r="AP158" s="5"/>
      <c r="AQ158" s="5"/>
      <c r="AR158" s="4"/>
      <c r="AS158" s="5"/>
      <c r="AT158" s="552"/>
      <c r="AU158" s="553" t="str">
        <f>IF(AND(V158&gt;0,X158="A",AA158&lt;&gt;"",AG158&lt;&gt;"A",AJ158&lt;&gt;"A",OR(AB158="NR",AB158="NT")),1,"")</f>
        <v/>
      </c>
      <c r="AV158" s="554" t="str">
        <f>IF(AU158="","",COUNTIF($AU$8:AU158,AU158))</f>
        <v/>
      </c>
      <c r="AW158" s="553" t="str">
        <f>IF(AND(V158&gt;0,X158="A",AJ158&lt;&gt;"A",OR(AB158="",AB158="NX")),1,"")</f>
        <v/>
      </c>
      <c r="AX158" s="554" t="str">
        <f>IF(AW158="","",COUNTIF($AW$8:AW158,AW158))</f>
        <v/>
      </c>
      <c r="AY158" s="27"/>
      <c r="AZ158" s="6"/>
      <c r="BA158" s="7"/>
      <c r="BB158" s="7"/>
    </row>
    <row r="159" spans="1:54" ht="14.45" customHeight="1">
      <c r="A159" s="472" t="s">
        <v>154</v>
      </c>
      <c r="B159" s="473" t="s">
        <v>1602</v>
      </c>
      <c r="C159" s="714"/>
      <c r="D159" s="22"/>
      <c r="E159" s="746" t="s">
        <v>3011</v>
      </c>
      <c r="F159" s="760"/>
      <c r="G159" s="475"/>
      <c r="H159" s="476"/>
      <c r="I159" s="474"/>
      <c r="J159" s="475"/>
      <c r="K159" s="478"/>
      <c r="L159" s="9"/>
      <c r="M159" s="546"/>
      <c r="N159" s="9"/>
      <c r="O159" s="6"/>
      <c r="P159" s="479"/>
      <c r="Q159" s="10"/>
      <c r="R159" s="11"/>
      <c r="S159" s="12"/>
      <c r="T159" s="14"/>
      <c r="U159" s="15"/>
      <c r="V159" s="8"/>
      <c r="W159" s="13"/>
      <c r="X159" s="23"/>
      <c r="Y159" s="486"/>
      <c r="Z159" s="483"/>
      <c r="AA159" s="24"/>
      <c r="AB159" s="484"/>
      <c r="AC159" s="16"/>
      <c r="AD159" s="17"/>
      <c r="AE159" s="18"/>
      <c r="AF159" s="9"/>
      <c r="AG159" s="19"/>
      <c r="AH159" s="20"/>
      <c r="AI159" s="9"/>
      <c r="AJ159" s="21"/>
      <c r="AK159" s="33"/>
      <c r="AL159" s="485" t="str">
        <f>IF(AA159="","",AA159)</f>
        <v/>
      </c>
      <c r="AM159" s="3" t="str">
        <f>IF(AB159="","",AB159)</f>
        <v/>
      </c>
      <c r="AN159" s="702"/>
      <c r="AO159" s="4"/>
      <c r="AP159" s="5"/>
      <c r="AQ159" s="5"/>
      <c r="AR159" s="4"/>
      <c r="AS159" s="5"/>
      <c r="AT159" s="552"/>
      <c r="AU159" s="553" t="str">
        <f>IF(AND(V159&gt;0,X159="A",AA159&lt;&gt;"",AG159&lt;&gt;"A",AJ159&lt;&gt;"A",OR(AB159="NR",AB159="NT")),1,"")</f>
        <v/>
      </c>
      <c r="AV159" s="554" t="str">
        <f>IF(AU159="","",COUNTIF($AU$8:AU159,AU159))</f>
        <v/>
      </c>
      <c r="AW159" s="553" t="str">
        <f>IF(AND(V159&gt;0,X159="A",AJ159&lt;&gt;"A",OR(AB159="",AB159="NX")),1,"")</f>
        <v/>
      </c>
      <c r="AX159" s="554" t="str">
        <f>IF(AW159="","",COUNTIF($AW$8:AW159,AW159))</f>
        <v/>
      </c>
      <c r="AY159" s="27"/>
      <c r="AZ159" s="6"/>
      <c r="BA159" s="7"/>
      <c r="BB159" s="7"/>
    </row>
    <row r="160" spans="1:54" ht="14.45" customHeight="1">
      <c r="A160" s="472" t="s">
        <v>155</v>
      </c>
      <c r="B160" s="473" t="s">
        <v>1602</v>
      </c>
      <c r="C160" s="714"/>
      <c r="D160" s="22"/>
      <c r="E160" s="746" t="s">
        <v>3012</v>
      </c>
      <c r="F160" s="760"/>
      <c r="G160" s="475"/>
      <c r="H160" s="476"/>
      <c r="I160" s="474"/>
      <c r="J160" s="475"/>
      <c r="K160" s="478"/>
      <c r="L160" s="9"/>
      <c r="M160" s="546"/>
      <c r="N160" s="9"/>
      <c r="O160" s="6"/>
      <c r="P160" s="479"/>
      <c r="Q160" s="10"/>
      <c r="R160" s="11"/>
      <c r="S160" s="12"/>
      <c r="T160" s="14"/>
      <c r="U160" s="15"/>
      <c r="V160" s="8"/>
      <c r="W160" s="13"/>
      <c r="X160" s="23"/>
      <c r="Y160" s="486"/>
      <c r="Z160" s="483"/>
      <c r="AA160" s="24"/>
      <c r="AB160" s="484"/>
      <c r="AC160" s="16"/>
      <c r="AD160" s="17"/>
      <c r="AE160" s="18"/>
      <c r="AF160" s="9"/>
      <c r="AG160" s="19"/>
      <c r="AH160" s="20"/>
      <c r="AI160" s="9"/>
      <c r="AJ160" s="21"/>
      <c r="AK160" s="33"/>
      <c r="AL160" s="485" t="str">
        <f>IF(AA160="","",AA160)</f>
        <v/>
      </c>
      <c r="AM160" s="3" t="str">
        <f>IF(AB160="","",AB160)</f>
        <v/>
      </c>
      <c r="AN160" s="702"/>
      <c r="AO160" s="4"/>
      <c r="AP160" s="5"/>
      <c r="AQ160" s="5"/>
      <c r="AR160" s="4"/>
      <c r="AS160" s="5"/>
      <c r="AT160" s="552"/>
      <c r="AU160" s="553" t="str">
        <f>IF(AND(V160&gt;0,X160="A",AA160&lt;&gt;"",AG160&lt;&gt;"A",AJ160&lt;&gt;"A",OR(AB160="NR",AB160="NT")),1,"")</f>
        <v/>
      </c>
      <c r="AV160" s="554" t="str">
        <f>IF(AU160="","",COUNTIF($AU$8:AU160,AU160))</f>
        <v/>
      </c>
      <c r="AW160" s="553" t="str">
        <f>IF(AND(V160&gt;0,X160="A",AJ160&lt;&gt;"A",OR(AB160="",AB160="NX")),1,"")</f>
        <v/>
      </c>
      <c r="AX160" s="554" t="str">
        <f>IF(AW160="","",COUNTIF($AW$8:AW160,AW160))</f>
        <v/>
      </c>
      <c r="AY160" s="27"/>
      <c r="AZ160" s="6"/>
      <c r="BA160" s="7"/>
      <c r="BB160" s="7"/>
    </row>
    <row r="161" spans="1:54" ht="14.45" customHeight="1">
      <c r="A161" s="472" t="s">
        <v>156</v>
      </c>
      <c r="B161" s="473" t="s">
        <v>1602</v>
      </c>
      <c r="C161" s="714"/>
      <c r="D161" s="22"/>
      <c r="E161" s="746" t="s">
        <v>3013</v>
      </c>
      <c r="F161" s="760"/>
      <c r="G161" s="475"/>
      <c r="H161" s="476"/>
      <c r="I161" s="474"/>
      <c r="J161" s="475"/>
      <c r="K161" s="478"/>
      <c r="L161" s="9"/>
      <c r="M161" s="546"/>
      <c r="N161" s="9"/>
      <c r="O161" s="6"/>
      <c r="P161" s="479"/>
      <c r="Q161" s="10"/>
      <c r="R161" s="11"/>
      <c r="S161" s="12"/>
      <c r="T161" s="14"/>
      <c r="U161" s="15"/>
      <c r="V161" s="8"/>
      <c r="W161" s="13"/>
      <c r="X161" s="23"/>
      <c r="Y161" s="486"/>
      <c r="Z161" s="483"/>
      <c r="AA161" s="24"/>
      <c r="AB161" s="484"/>
      <c r="AC161" s="16"/>
      <c r="AD161" s="17"/>
      <c r="AE161" s="18"/>
      <c r="AF161" s="9"/>
      <c r="AG161" s="19"/>
      <c r="AH161" s="20"/>
      <c r="AI161" s="9"/>
      <c r="AJ161" s="21"/>
      <c r="AK161" s="33"/>
      <c r="AL161" s="485" t="str">
        <f>IF(AA161="","",AA161)</f>
        <v/>
      </c>
      <c r="AM161" s="3" t="str">
        <f>IF(AB161="","",AB161)</f>
        <v/>
      </c>
      <c r="AN161" s="702"/>
      <c r="AO161" s="4"/>
      <c r="AP161" s="5"/>
      <c r="AQ161" s="5"/>
      <c r="AR161" s="4"/>
      <c r="AS161" s="5"/>
      <c r="AT161" s="552"/>
      <c r="AU161" s="553" t="str">
        <f>IF(AND(V161&gt;0,X161="A",AA161&lt;&gt;"",AG161&lt;&gt;"A",AJ161&lt;&gt;"A",OR(AB161="NR",AB161="NT")),1,"")</f>
        <v/>
      </c>
      <c r="AV161" s="554" t="str">
        <f>IF(AU161="","",COUNTIF($AU$8:AU161,AU161))</f>
        <v/>
      </c>
      <c r="AW161" s="553" t="str">
        <f>IF(AND(V161&gt;0,X161="A",AJ161&lt;&gt;"A",OR(AB161="",AB161="NX")),1,"")</f>
        <v/>
      </c>
      <c r="AX161" s="554" t="str">
        <f>IF(AW161="","",COUNTIF($AW$8:AW161,AW161))</f>
        <v/>
      </c>
      <c r="AY161" s="27"/>
      <c r="AZ161" s="6"/>
      <c r="BA161" s="7"/>
      <c r="BB161" s="7"/>
    </row>
    <row r="162" spans="1:54" ht="14.45" customHeight="1">
      <c r="A162" s="472" t="s">
        <v>157</v>
      </c>
      <c r="B162" s="473" t="s">
        <v>1602</v>
      </c>
      <c r="C162" s="714"/>
      <c r="D162" s="22"/>
      <c r="E162" s="746" t="s">
        <v>3014</v>
      </c>
      <c r="F162" s="760"/>
      <c r="G162" s="475"/>
      <c r="H162" s="476"/>
      <c r="I162" s="474"/>
      <c r="J162" s="475"/>
      <c r="K162" s="478"/>
      <c r="L162" s="9"/>
      <c r="M162" s="546"/>
      <c r="N162" s="9"/>
      <c r="O162" s="6"/>
      <c r="P162" s="479"/>
      <c r="Q162" s="10"/>
      <c r="R162" s="11"/>
      <c r="S162" s="12"/>
      <c r="T162" s="14"/>
      <c r="U162" s="15"/>
      <c r="V162" s="8"/>
      <c r="W162" s="13"/>
      <c r="X162" s="23"/>
      <c r="Y162" s="486"/>
      <c r="Z162" s="483"/>
      <c r="AA162" s="24"/>
      <c r="AB162" s="484"/>
      <c r="AC162" s="16"/>
      <c r="AD162" s="17"/>
      <c r="AE162" s="18"/>
      <c r="AF162" s="9"/>
      <c r="AG162" s="19"/>
      <c r="AH162" s="20"/>
      <c r="AI162" s="9"/>
      <c r="AJ162" s="21"/>
      <c r="AK162" s="33"/>
      <c r="AL162" s="485" t="str">
        <f>IF(AA162="","",AA162)</f>
        <v/>
      </c>
      <c r="AM162" s="3" t="str">
        <f>IF(AB162="","",AB162)</f>
        <v/>
      </c>
      <c r="AN162" s="702"/>
      <c r="AO162" s="4"/>
      <c r="AP162" s="5"/>
      <c r="AQ162" s="5"/>
      <c r="AR162" s="4"/>
      <c r="AS162" s="5"/>
      <c r="AT162" s="552"/>
      <c r="AU162" s="553" t="str">
        <f>IF(AND(V162&gt;0,X162="A",AA162&lt;&gt;"",AG162&lt;&gt;"A",AJ162&lt;&gt;"A",OR(AB162="NR",AB162="NT")),1,"")</f>
        <v/>
      </c>
      <c r="AV162" s="554" t="str">
        <f>IF(AU162="","",COUNTIF($AU$8:AU162,AU162))</f>
        <v/>
      </c>
      <c r="AW162" s="553" t="str">
        <f>IF(AND(V162&gt;0,X162="A",AJ162&lt;&gt;"A",OR(AB162="",AB162="NX")),1,"")</f>
        <v/>
      </c>
      <c r="AX162" s="554" t="str">
        <f>IF(AW162="","",COUNTIF($AW$8:AW162,AW162))</f>
        <v/>
      </c>
      <c r="AY162" s="27"/>
      <c r="AZ162" s="6"/>
      <c r="BA162" s="7"/>
      <c r="BB162" s="7"/>
    </row>
    <row r="163" spans="1:54" ht="14.45" customHeight="1">
      <c r="A163" s="472" t="s">
        <v>158</v>
      </c>
      <c r="B163" s="473" t="s">
        <v>1602</v>
      </c>
      <c r="C163" s="714"/>
      <c r="D163" s="22"/>
      <c r="E163" s="746" t="s">
        <v>3015</v>
      </c>
      <c r="F163" s="760"/>
      <c r="G163" s="475"/>
      <c r="H163" s="476"/>
      <c r="I163" s="474"/>
      <c r="J163" s="475"/>
      <c r="K163" s="478"/>
      <c r="L163" s="9"/>
      <c r="M163" s="546"/>
      <c r="N163" s="9"/>
      <c r="O163" s="6"/>
      <c r="P163" s="479"/>
      <c r="Q163" s="10"/>
      <c r="R163" s="11"/>
      <c r="S163" s="12"/>
      <c r="T163" s="14"/>
      <c r="U163" s="15"/>
      <c r="V163" s="8"/>
      <c r="W163" s="13"/>
      <c r="X163" s="23"/>
      <c r="Y163" s="486"/>
      <c r="Z163" s="483"/>
      <c r="AA163" s="24"/>
      <c r="AB163" s="484"/>
      <c r="AC163" s="16"/>
      <c r="AD163" s="17"/>
      <c r="AE163" s="18"/>
      <c r="AF163" s="9"/>
      <c r="AG163" s="19"/>
      <c r="AH163" s="20"/>
      <c r="AI163" s="9"/>
      <c r="AJ163" s="21"/>
      <c r="AK163" s="33"/>
      <c r="AL163" s="485" t="str">
        <f>IF(AA163="","",AA163)</f>
        <v/>
      </c>
      <c r="AM163" s="3" t="str">
        <f>IF(AB163="","",AB163)</f>
        <v/>
      </c>
      <c r="AN163" s="702"/>
      <c r="AO163" s="4"/>
      <c r="AP163" s="5"/>
      <c r="AQ163" s="5"/>
      <c r="AR163" s="4"/>
      <c r="AS163" s="5"/>
      <c r="AT163" s="552"/>
      <c r="AU163" s="553" t="str">
        <f>IF(AND(V163&gt;0,X163="A",AA163&lt;&gt;"",AG163&lt;&gt;"A",AJ163&lt;&gt;"A",OR(AB163="NR",AB163="NT")),1,"")</f>
        <v/>
      </c>
      <c r="AV163" s="554" t="str">
        <f>IF(AU163="","",COUNTIF($AU$8:AU163,AU163))</f>
        <v/>
      </c>
      <c r="AW163" s="553" t="str">
        <f>IF(AND(V163&gt;0,X163="A",AJ163&lt;&gt;"A",OR(AB163="",AB163="NX")),1,"")</f>
        <v/>
      </c>
      <c r="AX163" s="554" t="str">
        <f>IF(AW163="","",COUNTIF($AW$8:AW163,AW163))</f>
        <v/>
      </c>
      <c r="AY163" s="27"/>
      <c r="AZ163" s="6"/>
      <c r="BA163" s="7"/>
      <c r="BB163" s="7"/>
    </row>
    <row r="164" spans="1:54" ht="14.45" customHeight="1">
      <c r="A164" s="472" t="s">
        <v>159</v>
      </c>
      <c r="B164" s="473" t="s">
        <v>1602</v>
      </c>
      <c r="C164" s="714"/>
      <c r="D164" s="22"/>
      <c r="E164" s="746" t="s">
        <v>3016</v>
      </c>
      <c r="F164" s="760"/>
      <c r="G164" s="475"/>
      <c r="H164" s="476"/>
      <c r="I164" s="474"/>
      <c r="J164" s="475"/>
      <c r="K164" s="478"/>
      <c r="L164" s="9"/>
      <c r="M164" s="546"/>
      <c r="N164" s="9"/>
      <c r="O164" s="6"/>
      <c r="P164" s="479"/>
      <c r="Q164" s="10"/>
      <c r="R164" s="11"/>
      <c r="S164" s="12"/>
      <c r="T164" s="14"/>
      <c r="U164" s="15"/>
      <c r="V164" s="8"/>
      <c r="W164" s="13"/>
      <c r="X164" s="23"/>
      <c r="Y164" s="486"/>
      <c r="Z164" s="483"/>
      <c r="AA164" s="24"/>
      <c r="AB164" s="484"/>
      <c r="AC164" s="16"/>
      <c r="AD164" s="17"/>
      <c r="AE164" s="18"/>
      <c r="AF164" s="9"/>
      <c r="AG164" s="19"/>
      <c r="AH164" s="20"/>
      <c r="AI164" s="9"/>
      <c r="AJ164" s="21"/>
      <c r="AK164" s="33"/>
      <c r="AL164" s="485" t="str">
        <f>IF(AA164="","",AA164)</f>
        <v/>
      </c>
      <c r="AM164" s="3" t="str">
        <f>IF(AB164="","",AB164)</f>
        <v/>
      </c>
      <c r="AN164" s="702"/>
      <c r="AO164" s="4"/>
      <c r="AP164" s="5"/>
      <c r="AQ164" s="5"/>
      <c r="AR164" s="4"/>
      <c r="AS164" s="5"/>
      <c r="AT164" s="552"/>
      <c r="AU164" s="553" t="str">
        <f>IF(AND(V164&gt;0,X164="A",AA164&lt;&gt;"",AG164&lt;&gt;"A",AJ164&lt;&gt;"A",OR(AB164="NR",AB164="NT")),1,"")</f>
        <v/>
      </c>
      <c r="AV164" s="554" t="str">
        <f>IF(AU164="","",COUNTIF($AU$8:AU164,AU164))</f>
        <v/>
      </c>
      <c r="AW164" s="553" t="str">
        <f>IF(AND(V164&gt;0,X164="A",AJ164&lt;&gt;"A",OR(AB164="",AB164="NX")),1,"")</f>
        <v/>
      </c>
      <c r="AX164" s="554" t="str">
        <f>IF(AW164="","",COUNTIF($AW$8:AW164,AW164))</f>
        <v/>
      </c>
      <c r="AY164" s="27"/>
      <c r="AZ164" s="6"/>
      <c r="BA164" s="7"/>
      <c r="BB164" s="7"/>
    </row>
    <row r="165" spans="1:54" ht="14.45" customHeight="1">
      <c r="A165" s="472" t="s">
        <v>160</v>
      </c>
      <c r="B165" s="473" t="s">
        <v>1602</v>
      </c>
      <c r="C165" s="714"/>
      <c r="D165" s="22"/>
      <c r="E165" s="746" t="s">
        <v>3017</v>
      </c>
      <c r="F165" s="760"/>
      <c r="G165" s="475"/>
      <c r="H165" s="476"/>
      <c r="I165" s="474"/>
      <c r="J165" s="475"/>
      <c r="K165" s="478"/>
      <c r="L165" s="9"/>
      <c r="M165" s="546"/>
      <c r="N165" s="9"/>
      <c r="O165" s="6"/>
      <c r="P165" s="479"/>
      <c r="Q165" s="10"/>
      <c r="R165" s="11"/>
      <c r="S165" s="12"/>
      <c r="T165" s="14"/>
      <c r="U165" s="15"/>
      <c r="V165" s="8"/>
      <c r="W165" s="13"/>
      <c r="X165" s="23"/>
      <c r="Y165" s="486"/>
      <c r="Z165" s="483"/>
      <c r="AA165" s="24"/>
      <c r="AB165" s="484"/>
      <c r="AC165" s="16"/>
      <c r="AD165" s="17"/>
      <c r="AE165" s="18"/>
      <c r="AF165" s="9"/>
      <c r="AG165" s="19"/>
      <c r="AH165" s="20"/>
      <c r="AI165" s="9"/>
      <c r="AJ165" s="21"/>
      <c r="AK165" s="33"/>
      <c r="AL165" s="485" t="str">
        <f>IF(AA165="","",AA165)</f>
        <v/>
      </c>
      <c r="AM165" s="3" t="str">
        <f>IF(AB165="","",AB165)</f>
        <v/>
      </c>
      <c r="AN165" s="702"/>
      <c r="AO165" s="4"/>
      <c r="AP165" s="5"/>
      <c r="AQ165" s="5"/>
      <c r="AR165" s="4"/>
      <c r="AS165" s="5"/>
      <c r="AT165" s="552"/>
      <c r="AU165" s="553" t="str">
        <f>IF(AND(V165&gt;0,X165="A",AA165&lt;&gt;"",AG165&lt;&gt;"A",AJ165&lt;&gt;"A",OR(AB165="NR",AB165="NT")),1,"")</f>
        <v/>
      </c>
      <c r="AV165" s="554" t="str">
        <f>IF(AU165="","",COUNTIF($AU$8:AU165,AU165))</f>
        <v/>
      </c>
      <c r="AW165" s="553" t="str">
        <f>IF(AND(V165&gt;0,X165="A",AJ165&lt;&gt;"A",OR(AB165="",AB165="NX")),1,"")</f>
        <v/>
      </c>
      <c r="AX165" s="554" t="str">
        <f>IF(AW165="","",COUNTIF($AW$8:AW165,AW165))</f>
        <v/>
      </c>
      <c r="AY165" s="27"/>
      <c r="AZ165" s="6"/>
      <c r="BA165" s="7"/>
      <c r="BB165" s="7"/>
    </row>
    <row r="166" spans="1:54" ht="14.45" customHeight="1">
      <c r="A166" s="472" t="s">
        <v>161</v>
      </c>
      <c r="B166" s="473" t="s">
        <v>1602</v>
      </c>
      <c r="C166" s="714"/>
      <c r="D166" s="22"/>
      <c r="E166" s="746" t="s">
        <v>3018</v>
      </c>
      <c r="F166" s="760"/>
      <c r="G166" s="475"/>
      <c r="H166" s="476"/>
      <c r="I166" s="474"/>
      <c r="J166" s="475"/>
      <c r="K166" s="478"/>
      <c r="L166" s="9"/>
      <c r="M166" s="546"/>
      <c r="N166" s="9"/>
      <c r="O166" s="6"/>
      <c r="P166" s="479"/>
      <c r="Q166" s="10"/>
      <c r="R166" s="11"/>
      <c r="S166" s="12"/>
      <c r="T166" s="14"/>
      <c r="U166" s="15"/>
      <c r="V166" s="8"/>
      <c r="W166" s="13"/>
      <c r="X166" s="23"/>
      <c r="Y166" s="486"/>
      <c r="Z166" s="483"/>
      <c r="AA166" s="24"/>
      <c r="AB166" s="484"/>
      <c r="AC166" s="16"/>
      <c r="AD166" s="17"/>
      <c r="AE166" s="18"/>
      <c r="AF166" s="9"/>
      <c r="AG166" s="19"/>
      <c r="AH166" s="20"/>
      <c r="AI166" s="9"/>
      <c r="AJ166" s="21"/>
      <c r="AK166" s="33"/>
      <c r="AL166" s="485" t="str">
        <f>IF(AA166="","",AA166)</f>
        <v/>
      </c>
      <c r="AM166" s="3" t="str">
        <f>IF(AB166="","",AB166)</f>
        <v/>
      </c>
      <c r="AN166" s="702"/>
      <c r="AO166" s="4"/>
      <c r="AP166" s="5"/>
      <c r="AQ166" s="5"/>
      <c r="AR166" s="4"/>
      <c r="AS166" s="5"/>
      <c r="AT166" s="552"/>
      <c r="AU166" s="553" t="str">
        <f>IF(AND(V166&gt;0,X166="A",AA166&lt;&gt;"",AG166&lt;&gt;"A",AJ166&lt;&gt;"A",OR(AB166="NR",AB166="NT")),1,"")</f>
        <v/>
      </c>
      <c r="AV166" s="554" t="str">
        <f>IF(AU166="","",COUNTIF($AU$8:AU166,AU166))</f>
        <v/>
      </c>
      <c r="AW166" s="553" t="str">
        <f>IF(AND(V166&gt;0,X166="A",AJ166&lt;&gt;"A",OR(AB166="",AB166="NX")),1,"")</f>
        <v/>
      </c>
      <c r="AX166" s="554" t="str">
        <f>IF(AW166="","",COUNTIF($AW$8:AW166,AW166))</f>
        <v/>
      </c>
      <c r="AY166" s="27"/>
      <c r="AZ166" s="6"/>
      <c r="BA166" s="7"/>
      <c r="BB166" s="7"/>
    </row>
    <row r="167" spans="1:54" ht="14.45" customHeight="1">
      <c r="A167" s="472" t="s">
        <v>162</v>
      </c>
      <c r="B167" s="473" t="s">
        <v>1602</v>
      </c>
      <c r="C167" s="714"/>
      <c r="D167" s="22"/>
      <c r="E167" s="746" t="s">
        <v>3019</v>
      </c>
      <c r="F167" s="760"/>
      <c r="G167" s="475"/>
      <c r="H167" s="476"/>
      <c r="I167" s="474"/>
      <c r="J167" s="475"/>
      <c r="K167" s="478"/>
      <c r="L167" s="9"/>
      <c r="M167" s="546"/>
      <c r="N167" s="9"/>
      <c r="O167" s="6"/>
      <c r="P167" s="479"/>
      <c r="Q167" s="10"/>
      <c r="R167" s="11"/>
      <c r="S167" s="12"/>
      <c r="T167" s="14"/>
      <c r="U167" s="15"/>
      <c r="V167" s="8"/>
      <c r="W167" s="13"/>
      <c r="X167" s="23"/>
      <c r="Y167" s="486"/>
      <c r="Z167" s="483"/>
      <c r="AA167" s="24"/>
      <c r="AB167" s="484"/>
      <c r="AC167" s="16"/>
      <c r="AD167" s="17"/>
      <c r="AE167" s="18"/>
      <c r="AF167" s="9"/>
      <c r="AG167" s="19"/>
      <c r="AH167" s="20"/>
      <c r="AI167" s="9"/>
      <c r="AJ167" s="21"/>
      <c r="AK167" s="33"/>
      <c r="AL167" s="485" t="str">
        <f>IF(AA167="","",AA167)</f>
        <v/>
      </c>
      <c r="AM167" s="3" t="str">
        <f>IF(AB167="","",AB167)</f>
        <v/>
      </c>
      <c r="AN167" s="702"/>
      <c r="AO167" s="4"/>
      <c r="AP167" s="5"/>
      <c r="AQ167" s="5"/>
      <c r="AR167" s="4"/>
      <c r="AS167" s="5"/>
      <c r="AT167" s="552"/>
      <c r="AU167" s="553" t="str">
        <f>IF(AND(V167&gt;0,X167="A",AA167&lt;&gt;"",AG167&lt;&gt;"A",AJ167&lt;&gt;"A",OR(AB167="NR",AB167="NT")),1,"")</f>
        <v/>
      </c>
      <c r="AV167" s="554" t="str">
        <f>IF(AU167="","",COUNTIF($AU$8:AU167,AU167))</f>
        <v/>
      </c>
      <c r="AW167" s="553" t="str">
        <f>IF(AND(V167&gt;0,X167="A",AJ167&lt;&gt;"A",OR(AB167="",AB167="NX")),1,"")</f>
        <v/>
      </c>
      <c r="AX167" s="554" t="str">
        <f>IF(AW167="","",COUNTIF($AW$8:AW167,AW167))</f>
        <v/>
      </c>
      <c r="AY167" s="27"/>
      <c r="AZ167" s="6"/>
      <c r="BA167" s="7"/>
      <c r="BB167" s="7"/>
    </row>
    <row r="168" spans="1:54" ht="14.45" customHeight="1">
      <c r="A168" s="472" t="s">
        <v>163</v>
      </c>
      <c r="B168" s="473" t="s">
        <v>1602</v>
      </c>
      <c r="C168" s="714"/>
      <c r="D168" s="22"/>
      <c r="E168" s="746" t="s">
        <v>3020</v>
      </c>
      <c r="F168" s="760"/>
      <c r="G168" s="475"/>
      <c r="H168" s="476"/>
      <c r="I168" s="474"/>
      <c r="J168" s="475"/>
      <c r="K168" s="478"/>
      <c r="L168" s="9"/>
      <c r="M168" s="546"/>
      <c r="N168" s="9"/>
      <c r="O168" s="6"/>
      <c r="P168" s="479"/>
      <c r="Q168" s="10"/>
      <c r="R168" s="11"/>
      <c r="S168" s="12"/>
      <c r="T168" s="14"/>
      <c r="U168" s="15"/>
      <c r="V168" s="8"/>
      <c r="W168" s="13"/>
      <c r="X168" s="23"/>
      <c r="Y168" s="486"/>
      <c r="Z168" s="483"/>
      <c r="AA168" s="24"/>
      <c r="AB168" s="484"/>
      <c r="AC168" s="16"/>
      <c r="AD168" s="17"/>
      <c r="AE168" s="18"/>
      <c r="AF168" s="9"/>
      <c r="AG168" s="19"/>
      <c r="AH168" s="20"/>
      <c r="AI168" s="9"/>
      <c r="AJ168" s="21"/>
      <c r="AK168" s="33"/>
      <c r="AL168" s="485" t="str">
        <f>IF(AA168="","",AA168)</f>
        <v/>
      </c>
      <c r="AM168" s="3" t="str">
        <f>IF(AB168="","",AB168)</f>
        <v/>
      </c>
      <c r="AN168" s="702"/>
      <c r="AO168" s="4"/>
      <c r="AP168" s="5"/>
      <c r="AQ168" s="5"/>
      <c r="AR168" s="4"/>
      <c r="AS168" s="5"/>
      <c r="AT168" s="552"/>
      <c r="AU168" s="553" t="str">
        <f>IF(AND(V168&gt;0,X168="A",AA168&lt;&gt;"",AG168&lt;&gt;"A",AJ168&lt;&gt;"A",OR(AB168="NR",AB168="NT")),1,"")</f>
        <v/>
      </c>
      <c r="AV168" s="554" t="str">
        <f>IF(AU168="","",COUNTIF($AU$8:AU168,AU168))</f>
        <v/>
      </c>
      <c r="AW168" s="553" t="str">
        <f>IF(AND(V168&gt;0,X168="A",AJ168&lt;&gt;"A",OR(AB168="",AB168="NX")),1,"")</f>
        <v/>
      </c>
      <c r="AX168" s="554" t="str">
        <f>IF(AW168="","",COUNTIF($AW$8:AW168,AW168))</f>
        <v/>
      </c>
      <c r="AY168" s="27"/>
      <c r="AZ168" s="6"/>
      <c r="BA168" s="7"/>
      <c r="BB168" s="7"/>
    </row>
    <row r="169" spans="1:54" ht="14.45" customHeight="1">
      <c r="A169" s="472" t="s">
        <v>164</v>
      </c>
      <c r="B169" s="473" t="s">
        <v>1602</v>
      </c>
      <c r="C169" s="714"/>
      <c r="D169" s="22"/>
      <c r="E169" s="746" t="s">
        <v>3021</v>
      </c>
      <c r="F169" s="760"/>
      <c r="G169" s="475"/>
      <c r="H169" s="476"/>
      <c r="I169" s="474"/>
      <c r="J169" s="475"/>
      <c r="K169" s="478"/>
      <c r="L169" s="9"/>
      <c r="M169" s="546"/>
      <c r="N169" s="9"/>
      <c r="O169" s="6"/>
      <c r="P169" s="479"/>
      <c r="Q169" s="10"/>
      <c r="R169" s="11"/>
      <c r="S169" s="12"/>
      <c r="T169" s="14"/>
      <c r="U169" s="15"/>
      <c r="V169" s="8"/>
      <c r="W169" s="13"/>
      <c r="X169" s="23"/>
      <c r="Y169" s="486"/>
      <c r="Z169" s="483"/>
      <c r="AA169" s="24"/>
      <c r="AB169" s="484"/>
      <c r="AC169" s="16"/>
      <c r="AD169" s="17"/>
      <c r="AE169" s="18"/>
      <c r="AF169" s="9"/>
      <c r="AG169" s="19"/>
      <c r="AH169" s="20"/>
      <c r="AI169" s="9"/>
      <c r="AJ169" s="21"/>
      <c r="AK169" s="33"/>
      <c r="AL169" s="485" t="str">
        <f>IF(AA169="","",AA169)</f>
        <v/>
      </c>
      <c r="AM169" s="3" t="str">
        <f>IF(AB169="","",AB169)</f>
        <v/>
      </c>
      <c r="AN169" s="702"/>
      <c r="AO169" s="4"/>
      <c r="AP169" s="5"/>
      <c r="AQ169" s="5"/>
      <c r="AR169" s="4"/>
      <c r="AS169" s="5"/>
      <c r="AT169" s="552"/>
      <c r="AU169" s="553" t="str">
        <f>IF(AND(V169&gt;0,X169="A",AA169&lt;&gt;"",AG169&lt;&gt;"A",AJ169&lt;&gt;"A",OR(AB169="NR",AB169="NT")),1,"")</f>
        <v/>
      </c>
      <c r="AV169" s="554" t="str">
        <f>IF(AU169="","",COUNTIF($AU$8:AU169,AU169))</f>
        <v/>
      </c>
      <c r="AW169" s="553" t="str">
        <f>IF(AND(V169&gt;0,X169="A",AJ169&lt;&gt;"A",OR(AB169="",AB169="NX")),1,"")</f>
        <v/>
      </c>
      <c r="AX169" s="554" t="str">
        <f>IF(AW169="","",COUNTIF($AW$8:AW169,AW169))</f>
        <v/>
      </c>
      <c r="AY169" s="27"/>
      <c r="AZ169" s="6"/>
      <c r="BA169" s="7"/>
      <c r="BB169" s="7"/>
    </row>
    <row r="170" spans="1:54" ht="14.45" customHeight="1">
      <c r="A170" s="472" t="s">
        <v>165</v>
      </c>
      <c r="B170" s="473" t="s">
        <v>1602</v>
      </c>
      <c r="C170" s="714"/>
      <c r="D170" s="22"/>
      <c r="E170" s="746" t="s">
        <v>3022</v>
      </c>
      <c r="F170" s="760"/>
      <c r="G170" s="475"/>
      <c r="H170" s="476"/>
      <c r="I170" s="474"/>
      <c r="J170" s="475"/>
      <c r="K170" s="478"/>
      <c r="L170" s="9"/>
      <c r="M170" s="546"/>
      <c r="N170" s="9"/>
      <c r="O170" s="6"/>
      <c r="P170" s="479"/>
      <c r="Q170" s="10"/>
      <c r="R170" s="11"/>
      <c r="S170" s="12"/>
      <c r="T170" s="14"/>
      <c r="U170" s="15"/>
      <c r="V170" s="8"/>
      <c r="W170" s="13"/>
      <c r="X170" s="23"/>
      <c r="Y170" s="486"/>
      <c r="Z170" s="483"/>
      <c r="AA170" s="24"/>
      <c r="AB170" s="484"/>
      <c r="AC170" s="16"/>
      <c r="AD170" s="17"/>
      <c r="AE170" s="18"/>
      <c r="AF170" s="9"/>
      <c r="AG170" s="19"/>
      <c r="AH170" s="20"/>
      <c r="AI170" s="9"/>
      <c r="AJ170" s="21"/>
      <c r="AK170" s="33"/>
      <c r="AL170" s="485" t="str">
        <f>IF(AA170="","",AA170)</f>
        <v/>
      </c>
      <c r="AM170" s="3" t="str">
        <f>IF(AB170="","",AB170)</f>
        <v/>
      </c>
      <c r="AN170" s="702"/>
      <c r="AO170" s="4"/>
      <c r="AP170" s="5"/>
      <c r="AQ170" s="5"/>
      <c r="AR170" s="4"/>
      <c r="AS170" s="5"/>
      <c r="AT170" s="552"/>
      <c r="AU170" s="553" t="str">
        <f>IF(AND(V170&gt;0,X170="A",AA170&lt;&gt;"",AG170&lt;&gt;"A",AJ170&lt;&gt;"A",OR(AB170="NR",AB170="NT")),1,"")</f>
        <v/>
      </c>
      <c r="AV170" s="554" t="str">
        <f>IF(AU170="","",COUNTIF($AU$8:AU170,AU170))</f>
        <v/>
      </c>
      <c r="AW170" s="553" t="str">
        <f>IF(AND(V170&gt;0,X170="A",AJ170&lt;&gt;"A",OR(AB170="",AB170="NX")),1,"")</f>
        <v/>
      </c>
      <c r="AX170" s="554" t="str">
        <f>IF(AW170="","",COUNTIF($AW$8:AW170,AW170))</f>
        <v/>
      </c>
      <c r="AY170" s="27"/>
      <c r="AZ170" s="6"/>
      <c r="BA170" s="7"/>
      <c r="BB170" s="7"/>
    </row>
    <row r="171" spans="1:54" ht="14.45" customHeight="1">
      <c r="A171" s="472" t="s">
        <v>166</v>
      </c>
      <c r="B171" s="473" t="s">
        <v>1602</v>
      </c>
      <c r="C171" s="714"/>
      <c r="D171" s="22"/>
      <c r="E171" s="746" t="s">
        <v>3023</v>
      </c>
      <c r="F171" s="760"/>
      <c r="G171" s="475"/>
      <c r="H171" s="476"/>
      <c r="I171" s="474"/>
      <c r="J171" s="475"/>
      <c r="K171" s="478"/>
      <c r="L171" s="9"/>
      <c r="M171" s="546"/>
      <c r="N171" s="9"/>
      <c r="O171" s="6"/>
      <c r="P171" s="479"/>
      <c r="Q171" s="10"/>
      <c r="R171" s="11"/>
      <c r="S171" s="12"/>
      <c r="T171" s="14"/>
      <c r="U171" s="15"/>
      <c r="V171" s="8"/>
      <c r="W171" s="13"/>
      <c r="X171" s="23"/>
      <c r="Y171" s="486"/>
      <c r="Z171" s="483"/>
      <c r="AA171" s="24"/>
      <c r="AB171" s="484"/>
      <c r="AC171" s="16"/>
      <c r="AD171" s="17"/>
      <c r="AE171" s="18"/>
      <c r="AF171" s="9"/>
      <c r="AG171" s="19"/>
      <c r="AH171" s="20"/>
      <c r="AI171" s="9"/>
      <c r="AJ171" s="21"/>
      <c r="AK171" s="33"/>
      <c r="AL171" s="485" t="str">
        <f>IF(AA171="","",AA171)</f>
        <v/>
      </c>
      <c r="AM171" s="3" t="str">
        <f>IF(AB171="","",AB171)</f>
        <v/>
      </c>
      <c r="AN171" s="702"/>
      <c r="AO171" s="4"/>
      <c r="AP171" s="5"/>
      <c r="AQ171" s="5"/>
      <c r="AR171" s="4"/>
      <c r="AS171" s="5"/>
      <c r="AT171" s="552"/>
      <c r="AU171" s="553" t="str">
        <f>IF(AND(V171&gt;0,X171="A",AA171&lt;&gt;"",AG171&lt;&gt;"A",AJ171&lt;&gt;"A",OR(AB171="NR",AB171="NT")),1,"")</f>
        <v/>
      </c>
      <c r="AV171" s="554" t="str">
        <f>IF(AU171="","",COUNTIF($AU$8:AU171,AU171))</f>
        <v/>
      </c>
      <c r="AW171" s="553" t="str">
        <f>IF(AND(V171&gt;0,X171="A",AJ171&lt;&gt;"A",OR(AB171="",AB171="NX")),1,"")</f>
        <v/>
      </c>
      <c r="AX171" s="554" t="str">
        <f>IF(AW171="","",COUNTIF($AW$8:AW171,AW171))</f>
        <v/>
      </c>
      <c r="AY171" s="27"/>
      <c r="AZ171" s="6"/>
      <c r="BA171" s="7"/>
      <c r="BB171" s="7"/>
    </row>
    <row r="172" spans="1:54" ht="14.45" customHeight="1">
      <c r="A172" s="472" t="s">
        <v>167</v>
      </c>
      <c r="B172" s="473" t="s">
        <v>1602</v>
      </c>
      <c r="C172" s="714"/>
      <c r="D172" s="22"/>
      <c r="E172" s="746" t="s">
        <v>3024</v>
      </c>
      <c r="F172" s="760"/>
      <c r="G172" s="475"/>
      <c r="H172" s="476"/>
      <c r="I172" s="474"/>
      <c r="J172" s="475"/>
      <c r="K172" s="478"/>
      <c r="L172" s="9"/>
      <c r="M172" s="546"/>
      <c r="N172" s="9"/>
      <c r="O172" s="6"/>
      <c r="P172" s="479"/>
      <c r="Q172" s="10"/>
      <c r="R172" s="11"/>
      <c r="S172" s="12"/>
      <c r="T172" s="14"/>
      <c r="U172" s="15"/>
      <c r="V172" s="8"/>
      <c r="W172" s="13"/>
      <c r="X172" s="23"/>
      <c r="Y172" s="486"/>
      <c r="Z172" s="483"/>
      <c r="AA172" s="24"/>
      <c r="AB172" s="484"/>
      <c r="AC172" s="16"/>
      <c r="AD172" s="17"/>
      <c r="AE172" s="18"/>
      <c r="AF172" s="9"/>
      <c r="AG172" s="19"/>
      <c r="AH172" s="20"/>
      <c r="AI172" s="9"/>
      <c r="AJ172" s="21"/>
      <c r="AK172" s="33"/>
      <c r="AL172" s="485" t="str">
        <f>IF(AA172="","",AA172)</f>
        <v/>
      </c>
      <c r="AM172" s="3" t="str">
        <f>IF(AB172="","",AB172)</f>
        <v/>
      </c>
      <c r="AN172" s="702"/>
      <c r="AO172" s="4"/>
      <c r="AP172" s="5"/>
      <c r="AQ172" s="5"/>
      <c r="AR172" s="4"/>
      <c r="AS172" s="5"/>
      <c r="AT172" s="552"/>
      <c r="AU172" s="553" t="str">
        <f>IF(AND(V172&gt;0,X172="A",AA172&lt;&gt;"",AG172&lt;&gt;"A",AJ172&lt;&gt;"A",OR(AB172="NR",AB172="NT")),1,"")</f>
        <v/>
      </c>
      <c r="AV172" s="554" t="str">
        <f>IF(AU172="","",COUNTIF($AU$8:AU172,AU172))</f>
        <v/>
      </c>
      <c r="AW172" s="553" t="str">
        <f>IF(AND(V172&gt;0,X172="A",AJ172&lt;&gt;"A",OR(AB172="",AB172="NX")),1,"")</f>
        <v/>
      </c>
      <c r="AX172" s="554" t="str">
        <f>IF(AW172="","",COUNTIF($AW$8:AW172,AW172))</f>
        <v/>
      </c>
      <c r="AY172" s="27"/>
      <c r="AZ172" s="6"/>
      <c r="BA172" s="7"/>
      <c r="BB172" s="7"/>
    </row>
    <row r="173" spans="1:54" ht="14.45" customHeight="1">
      <c r="A173" s="472" t="s">
        <v>168</v>
      </c>
      <c r="B173" s="473" t="s">
        <v>1602</v>
      </c>
      <c r="C173" s="714"/>
      <c r="D173" s="22"/>
      <c r="E173" s="746" t="s">
        <v>3025</v>
      </c>
      <c r="F173" s="760"/>
      <c r="G173" s="475"/>
      <c r="H173" s="476"/>
      <c r="I173" s="474"/>
      <c r="J173" s="475"/>
      <c r="K173" s="478"/>
      <c r="L173" s="9"/>
      <c r="M173" s="546"/>
      <c r="N173" s="9"/>
      <c r="O173" s="6"/>
      <c r="P173" s="479"/>
      <c r="Q173" s="10"/>
      <c r="R173" s="11"/>
      <c r="S173" s="12"/>
      <c r="T173" s="14"/>
      <c r="U173" s="15"/>
      <c r="V173" s="8"/>
      <c r="W173" s="13"/>
      <c r="X173" s="23"/>
      <c r="Y173" s="486"/>
      <c r="Z173" s="483"/>
      <c r="AA173" s="24"/>
      <c r="AB173" s="484"/>
      <c r="AC173" s="16"/>
      <c r="AD173" s="17"/>
      <c r="AE173" s="18"/>
      <c r="AF173" s="9"/>
      <c r="AG173" s="19"/>
      <c r="AH173" s="20"/>
      <c r="AI173" s="9"/>
      <c r="AJ173" s="21"/>
      <c r="AK173" s="33"/>
      <c r="AL173" s="485" t="str">
        <f>IF(AA173="","",AA173)</f>
        <v/>
      </c>
      <c r="AM173" s="3" t="str">
        <f>IF(AB173="","",AB173)</f>
        <v/>
      </c>
      <c r="AN173" s="702"/>
      <c r="AO173" s="4"/>
      <c r="AP173" s="5"/>
      <c r="AQ173" s="5"/>
      <c r="AR173" s="4"/>
      <c r="AS173" s="5"/>
      <c r="AT173" s="552"/>
      <c r="AU173" s="553" t="str">
        <f>IF(AND(V173&gt;0,X173="A",AA173&lt;&gt;"",AG173&lt;&gt;"A",AJ173&lt;&gt;"A",OR(AB173="NR",AB173="NT")),1,"")</f>
        <v/>
      </c>
      <c r="AV173" s="554" t="str">
        <f>IF(AU173="","",COUNTIF($AU$8:AU173,AU173))</f>
        <v/>
      </c>
      <c r="AW173" s="553" t="str">
        <f>IF(AND(V173&gt;0,X173="A",AJ173&lt;&gt;"A",OR(AB173="",AB173="NX")),1,"")</f>
        <v/>
      </c>
      <c r="AX173" s="554" t="str">
        <f>IF(AW173="","",COUNTIF($AW$8:AW173,AW173))</f>
        <v/>
      </c>
      <c r="AY173" s="27"/>
      <c r="AZ173" s="6"/>
      <c r="BA173" s="7"/>
      <c r="BB173" s="7"/>
    </row>
    <row r="174" spans="1:54" ht="14.45" customHeight="1">
      <c r="A174" s="472" t="s">
        <v>169</v>
      </c>
      <c r="B174" s="473" t="s">
        <v>1602</v>
      </c>
      <c r="C174" s="714"/>
      <c r="D174" s="22"/>
      <c r="E174" s="746" t="s">
        <v>3026</v>
      </c>
      <c r="F174" s="760"/>
      <c r="G174" s="475"/>
      <c r="H174" s="476"/>
      <c r="I174" s="474"/>
      <c r="J174" s="475"/>
      <c r="K174" s="478"/>
      <c r="L174" s="9"/>
      <c r="M174" s="546"/>
      <c r="N174" s="9"/>
      <c r="O174" s="6"/>
      <c r="P174" s="479"/>
      <c r="Q174" s="10"/>
      <c r="R174" s="11"/>
      <c r="S174" s="12"/>
      <c r="T174" s="14"/>
      <c r="U174" s="15"/>
      <c r="V174" s="8"/>
      <c r="W174" s="13"/>
      <c r="X174" s="23"/>
      <c r="Y174" s="486"/>
      <c r="Z174" s="483"/>
      <c r="AA174" s="24"/>
      <c r="AB174" s="484"/>
      <c r="AC174" s="16"/>
      <c r="AD174" s="17"/>
      <c r="AE174" s="18"/>
      <c r="AF174" s="9"/>
      <c r="AG174" s="19"/>
      <c r="AH174" s="20"/>
      <c r="AI174" s="9"/>
      <c r="AJ174" s="21"/>
      <c r="AK174" s="33"/>
      <c r="AL174" s="485" t="str">
        <f>IF(AA174="","",AA174)</f>
        <v/>
      </c>
      <c r="AM174" s="3" t="str">
        <f>IF(AB174="","",AB174)</f>
        <v/>
      </c>
      <c r="AN174" s="702"/>
      <c r="AO174" s="4"/>
      <c r="AP174" s="5"/>
      <c r="AQ174" s="5"/>
      <c r="AR174" s="4"/>
      <c r="AS174" s="5"/>
      <c r="AT174" s="552"/>
      <c r="AU174" s="553" t="str">
        <f>IF(AND(V174&gt;0,X174="A",AA174&lt;&gt;"",AG174&lt;&gt;"A",AJ174&lt;&gt;"A",OR(AB174="NR",AB174="NT")),1,"")</f>
        <v/>
      </c>
      <c r="AV174" s="554" t="str">
        <f>IF(AU174="","",COUNTIF($AU$8:AU174,AU174))</f>
        <v/>
      </c>
      <c r="AW174" s="553" t="str">
        <f>IF(AND(V174&gt;0,X174="A",AJ174&lt;&gt;"A",OR(AB174="",AB174="NX")),1,"")</f>
        <v/>
      </c>
      <c r="AX174" s="554" t="str">
        <f>IF(AW174="","",COUNTIF($AW$8:AW174,AW174))</f>
        <v/>
      </c>
      <c r="AY174" s="27"/>
      <c r="AZ174" s="6"/>
      <c r="BA174" s="7"/>
      <c r="BB174" s="7"/>
    </row>
    <row r="175" spans="1:54" ht="14.45" customHeight="1">
      <c r="A175" s="472" t="s">
        <v>170</v>
      </c>
      <c r="B175" s="473" t="s">
        <v>1602</v>
      </c>
      <c r="C175" s="714"/>
      <c r="D175" s="22"/>
      <c r="E175" s="746" t="s">
        <v>3027</v>
      </c>
      <c r="F175" s="760"/>
      <c r="G175" s="475"/>
      <c r="H175" s="476"/>
      <c r="I175" s="474"/>
      <c r="J175" s="475"/>
      <c r="K175" s="478"/>
      <c r="L175" s="9"/>
      <c r="M175" s="546"/>
      <c r="N175" s="9"/>
      <c r="O175" s="6"/>
      <c r="P175" s="479"/>
      <c r="Q175" s="10"/>
      <c r="R175" s="11"/>
      <c r="S175" s="12"/>
      <c r="T175" s="14"/>
      <c r="U175" s="15"/>
      <c r="V175" s="8"/>
      <c r="W175" s="13"/>
      <c r="X175" s="23"/>
      <c r="Y175" s="486"/>
      <c r="Z175" s="483"/>
      <c r="AA175" s="24"/>
      <c r="AB175" s="484"/>
      <c r="AC175" s="16"/>
      <c r="AD175" s="17"/>
      <c r="AE175" s="18"/>
      <c r="AF175" s="9"/>
      <c r="AG175" s="19"/>
      <c r="AH175" s="20"/>
      <c r="AI175" s="9"/>
      <c r="AJ175" s="21"/>
      <c r="AK175" s="33"/>
      <c r="AL175" s="485" t="str">
        <f>IF(AA175="","",AA175)</f>
        <v/>
      </c>
      <c r="AM175" s="3" t="str">
        <f>IF(AB175="","",AB175)</f>
        <v/>
      </c>
      <c r="AN175" s="702"/>
      <c r="AO175" s="4"/>
      <c r="AP175" s="5"/>
      <c r="AQ175" s="5"/>
      <c r="AR175" s="4"/>
      <c r="AS175" s="5"/>
      <c r="AT175" s="552"/>
      <c r="AU175" s="553" t="str">
        <f>IF(AND(V175&gt;0,X175="A",AA175&lt;&gt;"",AG175&lt;&gt;"A",AJ175&lt;&gt;"A",OR(AB175="NR",AB175="NT")),1,"")</f>
        <v/>
      </c>
      <c r="AV175" s="554" t="str">
        <f>IF(AU175="","",COUNTIF($AU$8:AU175,AU175))</f>
        <v/>
      </c>
      <c r="AW175" s="553" t="str">
        <f>IF(AND(V175&gt;0,X175="A",AJ175&lt;&gt;"A",OR(AB175="",AB175="NX")),1,"")</f>
        <v/>
      </c>
      <c r="AX175" s="554" t="str">
        <f>IF(AW175="","",COUNTIF($AW$8:AW175,AW175))</f>
        <v/>
      </c>
      <c r="AY175" s="27"/>
      <c r="AZ175" s="6"/>
      <c r="BA175" s="7"/>
      <c r="BB175" s="7"/>
    </row>
    <row r="176" spans="1:54" ht="14.45" customHeight="1">
      <c r="A176" s="472" t="s">
        <v>172</v>
      </c>
      <c r="B176" s="473" t="s">
        <v>1602</v>
      </c>
      <c r="C176" s="714"/>
      <c r="D176" s="22"/>
      <c r="E176" s="746" t="s">
        <v>3028</v>
      </c>
      <c r="F176" s="760"/>
      <c r="G176" s="475"/>
      <c r="H176" s="476"/>
      <c r="I176" s="474"/>
      <c r="J176" s="475"/>
      <c r="K176" s="478"/>
      <c r="L176" s="9"/>
      <c r="M176" s="546"/>
      <c r="N176" s="9"/>
      <c r="O176" s="6"/>
      <c r="P176" s="479"/>
      <c r="Q176" s="10"/>
      <c r="R176" s="11"/>
      <c r="S176" s="12"/>
      <c r="T176" s="14"/>
      <c r="U176" s="15"/>
      <c r="V176" s="8"/>
      <c r="W176" s="13"/>
      <c r="X176" s="23"/>
      <c r="Y176" s="486"/>
      <c r="Z176" s="483"/>
      <c r="AA176" s="24"/>
      <c r="AB176" s="484"/>
      <c r="AC176" s="16"/>
      <c r="AD176" s="17"/>
      <c r="AE176" s="18"/>
      <c r="AF176" s="9"/>
      <c r="AG176" s="19"/>
      <c r="AH176" s="20"/>
      <c r="AI176" s="9"/>
      <c r="AJ176" s="21"/>
      <c r="AK176" s="33"/>
      <c r="AL176" s="485" t="str">
        <f>IF(AA176="","",AA176)</f>
        <v/>
      </c>
      <c r="AM176" s="3" t="str">
        <f>IF(AB176="","",AB176)</f>
        <v/>
      </c>
      <c r="AN176" s="702"/>
      <c r="AO176" s="4"/>
      <c r="AP176" s="5"/>
      <c r="AQ176" s="5"/>
      <c r="AR176" s="4"/>
      <c r="AS176" s="5"/>
      <c r="AT176" s="552"/>
      <c r="AU176" s="553" t="str">
        <f>IF(AND(V176&gt;0,X176="A",AA176&lt;&gt;"",AG176&lt;&gt;"A",AJ176&lt;&gt;"A",OR(AB176="NR",AB176="NT")),1,"")</f>
        <v/>
      </c>
      <c r="AV176" s="554" t="str">
        <f>IF(AU176="","",COUNTIF($AU$8:AU176,AU176))</f>
        <v/>
      </c>
      <c r="AW176" s="553" t="str">
        <f>IF(AND(V176&gt;0,X176="A",AJ176&lt;&gt;"A",OR(AB176="",AB176="NX")),1,"")</f>
        <v/>
      </c>
      <c r="AX176" s="554" t="str">
        <f>IF(AW176="","",COUNTIF($AW$8:AW176,AW176))</f>
        <v/>
      </c>
      <c r="AY176" s="27"/>
      <c r="AZ176" s="6"/>
      <c r="BA176" s="7"/>
      <c r="BB176" s="7"/>
    </row>
    <row r="177" spans="1:54" ht="14.45" customHeight="1">
      <c r="A177" s="472" t="s">
        <v>173</v>
      </c>
      <c r="B177" s="473" t="s">
        <v>1602</v>
      </c>
      <c r="C177" s="714"/>
      <c r="D177" s="22"/>
      <c r="E177" s="746" t="s">
        <v>3029</v>
      </c>
      <c r="F177" s="760"/>
      <c r="G177" s="475"/>
      <c r="H177" s="476"/>
      <c r="I177" s="474"/>
      <c r="J177" s="475"/>
      <c r="K177" s="478"/>
      <c r="L177" s="9"/>
      <c r="M177" s="546"/>
      <c r="N177" s="9"/>
      <c r="O177" s="6"/>
      <c r="P177" s="479"/>
      <c r="Q177" s="10"/>
      <c r="R177" s="11"/>
      <c r="S177" s="12"/>
      <c r="T177" s="14"/>
      <c r="U177" s="15"/>
      <c r="V177" s="8"/>
      <c r="W177" s="13"/>
      <c r="X177" s="23"/>
      <c r="Y177" s="486"/>
      <c r="Z177" s="483"/>
      <c r="AA177" s="24"/>
      <c r="AB177" s="484"/>
      <c r="AC177" s="16"/>
      <c r="AD177" s="17"/>
      <c r="AE177" s="18"/>
      <c r="AF177" s="9"/>
      <c r="AG177" s="19"/>
      <c r="AH177" s="20"/>
      <c r="AI177" s="9"/>
      <c r="AJ177" s="21"/>
      <c r="AK177" s="33"/>
      <c r="AL177" s="485" t="str">
        <f>IF(AA177="","",AA177)</f>
        <v/>
      </c>
      <c r="AM177" s="3" t="str">
        <f>IF(AB177="","",AB177)</f>
        <v/>
      </c>
      <c r="AN177" s="702"/>
      <c r="AO177" s="4"/>
      <c r="AP177" s="5"/>
      <c r="AQ177" s="5"/>
      <c r="AR177" s="4"/>
      <c r="AS177" s="5"/>
      <c r="AT177" s="552"/>
      <c r="AU177" s="553" t="str">
        <f>IF(AND(V177&gt;0,X177="A",AA177&lt;&gt;"",AG177&lt;&gt;"A",AJ177&lt;&gt;"A",OR(AB177="NR",AB177="NT")),1,"")</f>
        <v/>
      </c>
      <c r="AV177" s="554" t="str">
        <f>IF(AU177="","",COUNTIF($AU$8:AU177,AU177))</f>
        <v/>
      </c>
      <c r="AW177" s="553" t="str">
        <f>IF(AND(V177&gt;0,X177="A",AJ177&lt;&gt;"A",OR(AB177="",AB177="NX")),1,"")</f>
        <v/>
      </c>
      <c r="AX177" s="554" t="str">
        <f>IF(AW177="","",COUNTIF($AW$8:AW177,AW177))</f>
        <v/>
      </c>
      <c r="AY177" s="27"/>
      <c r="AZ177" s="6"/>
      <c r="BA177" s="7"/>
      <c r="BB177" s="7"/>
    </row>
    <row r="178" spans="1:54" ht="14.45" customHeight="1">
      <c r="A178" s="472" t="s">
        <v>174</v>
      </c>
      <c r="B178" s="473" t="s">
        <v>1602</v>
      </c>
      <c r="C178" s="714"/>
      <c r="D178" s="22"/>
      <c r="E178" s="746" t="s">
        <v>3030</v>
      </c>
      <c r="F178" s="760"/>
      <c r="G178" s="475"/>
      <c r="H178" s="476"/>
      <c r="I178" s="474"/>
      <c r="J178" s="475"/>
      <c r="K178" s="478"/>
      <c r="L178" s="9"/>
      <c r="M178" s="546"/>
      <c r="N178" s="9"/>
      <c r="O178" s="6"/>
      <c r="P178" s="479"/>
      <c r="Q178" s="10"/>
      <c r="R178" s="11"/>
      <c r="S178" s="12"/>
      <c r="T178" s="14"/>
      <c r="U178" s="15"/>
      <c r="V178" s="8"/>
      <c r="W178" s="13"/>
      <c r="X178" s="23"/>
      <c r="Y178" s="486"/>
      <c r="Z178" s="483"/>
      <c r="AA178" s="24"/>
      <c r="AB178" s="484"/>
      <c r="AC178" s="16"/>
      <c r="AD178" s="17"/>
      <c r="AE178" s="18"/>
      <c r="AF178" s="9"/>
      <c r="AG178" s="19"/>
      <c r="AH178" s="20"/>
      <c r="AI178" s="9"/>
      <c r="AJ178" s="21"/>
      <c r="AK178" s="33"/>
      <c r="AL178" s="485" t="str">
        <f>IF(AA178="","",AA178)</f>
        <v/>
      </c>
      <c r="AM178" s="3" t="str">
        <f>IF(AB178="","",AB178)</f>
        <v/>
      </c>
      <c r="AN178" s="702"/>
      <c r="AO178" s="4"/>
      <c r="AP178" s="5"/>
      <c r="AQ178" s="5"/>
      <c r="AR178" s="4"/>
      <c r="AS178" s="5"/>
      <c r="AT178" s="552"/>
      <c r="AU178" s="553" t="str">
        <f>IF(AND(V178&gt;0,X178="A",AA178&lt;&gt;"",AG178&lt;&gt;"A",AJ178&lt;&gt;"A",OR(AB178="NR",AB178="NT")),1,"")</f>
        <v/>
      </c>
      <c r="AV178" s="554" t="str">
        <f>IF(AU178="","",COUNTIF($AU$8:AU178,AU178))</f>
        <v/>
      </c>
      <c r="AW178" s="553" t="str">
        <f>IF(AND(V178&gt;0,X178="A",AJ178&lt;&gt;"A",OR(AB178="",AB178="NX")),1,"")</f>
        <v/>
      </c>
      <c r="AX178" s="554" t="str">
        <f>IF(AW178="","",COUNTIF($AW$8:AW178,AW178))</f>
        <v/>
      </c>
      <c r="AY178" s="27"/>
      <c r="AZ178" s="6"/>
      <c r="BA178" s="7"/>
      <c r="BB178" s="7"/>
    </row>
    <row r="179" spans="1:54" ht="14.45" customHeight="1">
      <c r="A179" s="472" t="s">
        <v>175</v>
      </c>
      <c r="B179" s="473" t="s">
        <v>1602</v>
      </c>
      <c r="C179" s="714"/>
      <c r="D179" s="22"/>
      <c r="E179" s="746" t="s">
        <v>3031</v>
      </c>
      <c r="F179" s="760"/>
      <c r="G179" s="475"/>
      <c r="H179" s="476"/>
      <c r="I179" s="474"/>
      <c r="J179" s="475"/>
      <c r="K179" s="478"/>
      <c r="L179" s="9"/>
      <c r="M179" s="546"/>
      <c r="N179" s="9"/>
      <c r="O179" s="6"/>
      <c r="P179" s="479"/>
      <c r="Q179" s="10"/>
      <c r="R179" s="11"/>
      <c r="S179" s="12"/>
      <c r="T179" s="14"/>
      <c r="U179" s="15"/>
      <c r="V179" s="8"/>
      <c r="W179" s="13"/>
      <c r="X179" s="23"/>
      <c r="Y179" s="486"/>
      <c r="Z179" s="483"/>
      <c r="AA179" s="24"/>
      <c r="AB179" s="484"/>
      <c r="AC179" s="16"/>
      <c r="AD179" s="17"/>
      <c r="AE179" s="18"/>
      <c r="AF179" s="9"/>
      <c r="AG179" s="19"/>
      <c r="AH179" s="20"/>
      <c r="AI179" s="9"/>
      <c r="AJ179" s="21"/>
      <c r="AK179" s="33"/>
      <c r="AL179" s="485" t="str">
        <f>IF(AA179="","",AA179)</f>
        <v/>
      </c>
      <c r="AM179" s="3" t="str">
        <f>IF(AB179="","",AB179)</f>
        <v/>
      </c>
      <c r="AN179" s="702"/>
      <c r="AO179" s="4"/>
      <c r="AP179" s="5"/>
      <c r="AQ179" s="5"/>
      <c r="AR179" s="4"/>
      <c r="AS179" s="5"/>
      <c r="AT179" s="552"/>
      <c r="AU179" s="553" t="str">
        <f>IF(AND(V179&gt;0,X179="A",AA179&lt;&gt;"",AG179&lt;&gt;"A",AJ179&lt;&gt;"A",OR(AB179="NR",AB179="NT")),1,"")</f>
        <v/>
      </c>
      <c r="AV179" s="554" t="str">
        <f>IF(AU179="","",COUNTIF($AU$8:AU179,AU179))</f>
        <v/>
      </c>
      <c r="AW179" s="553" t="str">
        <f>IF(AND(V179&gt;0,X179="A",AJ179&lt;&gt;"A",OR(AB179="",AB179="NX")),1,"")</f>
        <v/>
      </c>
      <c r="AX179" s="554" t="str">
        <f>IF(AW179="","",COUNTIF($AW$8:AW179,AW179))</f>
        <v/>
      </c>
      <c r="AY179" s="27"/>
      <c r="AZ179" s="6"/>
      <c r="BA179" s="7"/>
      <c r="BB179" s="7"/>
    </row>
    <row r="180" spans="1:54" ht="14.45" customHeight="1">
      <c r="A180" s="472" t="s">
        <v>176</v>
      </c>
      <c r="B180" s="473" t="s">
        <v>1602</v>
      </c>
      <c r="C180" s="714"/>
      <c r="D180" s="22"/>
      <c r="E180" s="746" t="s">
        <v>3032</v>
      </c>
      <c r="F180" s="760"/>
      <c r="G180" s="475"/>
      <c r="H180" s="476"/>
      <c r="I180" s="474"/>
      <c r="J180" s="475"/>
      <c r="K180" s="478"/>
      <c r="L180" s="9"/>
      <c r="M180" s="546"/>
      <c r="N180" s="9"/>
      <c r="O180" s="6"/>
      <c r="P180" s="479"/>
      <c r="Q180" s="10"/>
      <c r="R180" s="11"/>
      <c r="S180" s="12"/>
      <c r="T180" s="14"/>
      <c r="U180" s="15"/>
      <c r="V180" s="8"/>
      <c r="W180" s="13"/>
      <c r="X180" s="23"/>
      <c r="Y180" s="486"/>
      <c r="Z180" s="483"/>
      <c r="AA180" s="24"/>
      <c r="AB180" s="484"/>
      <c r="AC180" s="16"/>
      <c r="AD180" s="17"/>
      <c r="AE180" s="18"/>
      <c r="AF180" s="9"/>
      <c r="AG180" s="19"/>
      <c r="AH180" s="20"/>
      <c r="AI180" s="9"/>
      <c r="AJ180" s="21"/>
      <c r="AK180" s="33"/>
      <c r="AL180" s="485" t="str">
        <f>IF(AA180="","",AA180)</f>
        <v/>
      </c>
      <c r="AM180" s="3" t="str">
        <f>IF(AB180="","",AB180)</f>
        <v/>
      </c>
      <c r="AN180" s="702"/>
      <c r="AO180" s="4"/>
      <c r="AP180" s="5"/>
      <c r="AQ180" s="5"/>
      <c r="AR180" s="4"/>
      <c r="AS180" s="5"/>
      <c r="AT180" s="552"/>
      <c r="AU180" s="553" t="str">
        <f>IF(AND(V180&gt;0,X180="A",AA180&lt;&gt;"",AG180&lt;&gt;"A",AJ180&lt;&gt;"A",OR(AB180="NR",AB180="NT")),1,"")</f>
        <v/>
      </c>
      <c r="AV180" s="554" t="str">
        <f>IF(AU180="","",COUNTIF($AU$8:AU180,AU180))</f>
        <v/>
      </c>
      <c r="AW180" s="553" t="str">
        <f>IF(AND(V180&gt;0,X180="A",AJ180&lt;&gt;"A",OR(AB180="",AB180="NX")),1,"")</f>
        <v/>
      </c>
      <c r="AX180" s="554" t="str">
        <f>IF(AW180="","",COUNTIF($AW$8:AW180,AW180))</f>
        <v/>
      </c>
      <c r="AY180" s="27"/>
      <c r="AZ180" s="6"/>
      <c r="BA180" s="7"/>
      <c r="BB180" s="7"/>
    </row>
    <row r="181" spans="1:54" ht="14.45" customHeight="1">
      <c r="A181" s="472" t="s">
        <v>177</v>
      </c>
      <c r="B181" s="473" t="s">
        <v>1602</v>
      </c>
      <c r="C181" s="714"/>
      <c r="D181" s="22"/>
      <c r="E181" s="746" t="s">
        <v>3033</v>
      </c>
      <c r="F181" s="760"/>
      <c r="G181" s="475"/>
      <c r="H181" s="476"/>
      <c r="I181" s="474"/>
      <c r="J181" s="475"/>
      <c r="K181" s="478"/>
      <c r="L181" s="9"/>
      <c r="M181" s="546"/>
      <c r="N181" s="9"/>
      <c r="O181" s="6"/>
      <c r="P181" s="479"/>
      <c r="Q181" s="10"/>
      <c r="R181" s="11"/>
      <c r="S181" s="12"/>
      <c r="T181" s="14"/>
      <c r="U181" s="15"/>
      <c r="V181" s="8"/>
      <c r="W181" s="13"/>
      <c r="X181" s="23"/>
      <c r="Y181" s="486"/>
      <c r="Z181" s="483"/>
      <c r="AA181" s="24"/>
      <c r="AB181" s="484"/>
      <c r="AC181" s="16"/>
      <c r="AD181" s="17"/>
      <c r="AE181" s="18"/>
      <c r="AF181" s="9"/>
      <c r="AG181" s="19"/>
      <c r="AH181" s="20"/>
      <c r="AI181" s="9"/>
      <c r="AJ181" s="21"/>
      <c r="AK181" s="33"/>
      <c r="AL181" s="485" t="str">
        <f>IF(AA181="","",AA181)</f>
        <v/>
      </c>
      <c r="AM181" s="3" t="str">
        <f>IF(AB181="","",AB181)</f>
        <v/>
      </c>
      <c r="AN181" s="702"/>
      <c r="AO181" s="4"/>
      <c r="AP181" s="5"/>
      <c r="AQ181" s="5"/>
      <c r="AR181" s="4"/>
      <c r="AS181" s="5"/>
      <c r="AT181" s="552"/>
      <c r="AU181" s="553" t="str">
        <f>IF(AND(V181&gt;0,X181="A",AA181&lt;&gt;"",AG181&lt;&gt;"A",AJ181&lt;&gt;"A",OR(AB181="NR",AB181="NT")),1,"")</f>
        <v/>
      </c>
      <c r="AV181" s="554" t="str">
        <f>IF(AU181="","",COUNTIF($AU$8:AU181,AU181))</f>
        <v/>
      </c>
      <c r="AW181" s="553" t="str">
        <f>IF(AND(V181&gt;0,X181="A",AJ181&lt;&gt;"A",OR(AB181="",AB181="NX")),1,"")</f>
        <v/>
      </c>
      <c r="AX181" s="554" t="str">
        <f>IF(AW181="","",COUNTIF($AW$8:AW181,AW181))</f>
        <v/>
      </c>
      <c r="AY181" s="27"/>
      <c r="AZ181" s="6"/>
      <c r="BA181" s="7"/>
      <c r="BB181" s="7"/>
    </row>
    <row r="182" spans="1:54" ht="14.45" customHeight="1">
      <c r="A182" s="472" t="s">
        <v>178</v>
      </c>
      <c r="B182" s="473" t="s">
        <v>1602</v>
      </c>
      <c r="C182" s="714"/>
      <c r="D182" s="22"/>
      <c r="E182" s="746" t="s">
        <v>3034</v>
      </c>
      <c r="F182" s="760"/>
      <c r="G182" s="475"/>
      <c r="H182" s="476"/>
      <c r="I182" s="474"/>
      <c r="J182" s="475"/>
      <c r="K182" s="478"/>
      <c r="L182" s="9"/>
      <c r="M182" s="546"/>
      <c r="N182" s="9"/>
      <c r="O182" s="6"/>
      <c r="P182" s="479"/>
      <c r="Q182" s="10"/>
      <c r="R182" s="11"/>
      <c r="S182" s="12"/>
      <c r="T182" s="14"/>
      <c r="U182" s="15"/>
      <c r="V182" s="8"/>
      <c r="W182" s="13"/>
      <c r="X182" s="23"/>
      <c r="Y182" s="486"/>
      <c r="Z182" s="483"/>
      <c r="AA182" s="24"/>
      <c r="AB182" s="484"/>
      <c r="AC182" s="16"/>
      <c r="AD182" s="17"/>
      <c r="AE182" s="18"/>
      <c r="AF182" s="9"/>
      <c r="AG182" s="19"/>
      <c r="AH182" s="20"/>
      <c r="AI182" s="9"/>
      <c r="AJ182" s="21"/>
      <c r="AK182" s="33"/>
      <c r="AL182" s="485" t="str">
        <f>IF(AA182="","",AA182)</f>
        <v/>
      </c>
      <c r="AM182" s="3" t="str">
        <f>IF(AB182="","",AB182)</f>
        <v/>
      </c>
      <c r="AN182" s="702"/>
      <c r="AO182" s="4"/>
      <c r="AP182" s="5"/>
      <c r="AQ182" s="5"/>
      <c r="AR182" s="4"/>
      <c r="AS182" s="5"/>
      <c r="AT182" s="552"/>
      <c r="AU182" s="553" t="str">
        <f>IF(AND(V182&gt;0,X182="A",AA182&lt;&gt;"",AG182&lt;&gt;"A",AJ182&lt;&gt;"A",OR(AB182="NR",AB182="NT")),1,"")</f>
        <v/>
      </c>
      <c r="AV182" s="554" t="str">
        <f>IF(AU182="","",COUNTIF($AU$8:AU182,AU182))</f>
        <v/>
      </c>
      <c r="AW182" s="553" t="str">
        <f>IF(AND(V182&gt;0,X182="A",AJ182&lt;&gt;"A",OR(AB182="",AB182="NX")),1,"")</f>
        <v/>
      </c>
      <c r="AX182" s="554" t="str">
        <f>IF(AW182="","",COUNTIF($AW$8:AW182,AW182))</f>
        <v/>
      </c>
      <c r="AY182" s="27"/>
      <c r="AZ182" s="6"/>
      <c r="BA182" s="7"/>
      <c r="BB182" s="7"/>
    </row>
    <row r="183" spans="1:54" ht="14.45" customHeight="1">
      <c r="A183" s="472" t="s">
        <v>179</v>
      </c>
      <c r="B183" s="473" t="s">
        <v>1602</v>
      </c>
      <c r="C183" s="714"/>
      <c r="D183" s="22"/>
      <c r="E183" s="746" t="s">
        <v>3035</v>
      </c>
      <c r="F183" s="760"/>
      <c r="G183" s="475"/>
      <c r="H183" s="476"/>
      <c r="I183" s="474"/>
      <c r="J183" s="475"/>
      <c r="K183" s="478"/>
      <c r="L183" s="9"/>
      <c r="M183" s="546"/>
      <c r="N183" s="9"/>
      <c r="O183" s="6"/>
      <c r="P183" s="479"/>
      <c r="Q183" s="10"/>
      <c r="R183" s="11"/>
      <c r="S183" s="12"/>
      <c r="T183" s="14"/>
      <c r="U183" s="15"/>
      <c r="V183" s="8"/>
      <c r="W183" s="13"/>
      <c r="X183" s="23"/>
      <c r="Y183" s="486"/>
      <c r="Z183" s="483"/>
      <c r="AA183" s="24"/>
      <c r="AB183" s="484"/>
      <c r="AC183" s="16"/>
      <c r="AD183" s="17"/>
      <c r="AE183" s="18"/>
      <c r="AF183" s="9"/>
      <c r="AG183" s="19"/>
      <c r="AH183" s="20"/>
      <c r="AI183" s="9"/>
      <c r="AJ183" s="21"/>
      <c r="AK183" s="33"/>
      <c r="AL183" s="485" t="str">
        <f>IF(AA183="","",AA183)</f>
        <v/>
      </c>
      <c r="AM183" s="3" t="str">
        <f>IF(AB183="","",AB183)</f>
        <v/>
      </c>
      <c r="AN183" s="702"/>
      <c r="AO183" s="4"/>
      <c r="AP183" s="5"/>
      <c r="AQ183" s="5"/>
      <c r="AR183" s="4"/>
      <c r="AS183" s="5"/>
      <c r="AT183" s="552"/>
      <c r="AU183" s="553" t="str">
        <f>IF(AND(V183&gt;0,X183="A",AA183&lt;&gt;"",AG183&lt;&gt;"A",AJ183&lt;&gt;"A",OR(AB183="NR",AB183="NT")),1,"")</f>
        <v/>
      </c>
      <c r="AV183" s="554" t="str">
        <f>IF(AU183="","",COUNTIF($AU$8:AU183,AU183))</f>
        <v/>
      </c>
      <c r="AW183" s="553" t="str">
        <f>IF(AND(V183&gt;0,X183="A",AJ183&lt;&gt;"A",OR(AB183="",AB183="NX")),1,"")</f>
        <v/>
      </c>
      <c r="AX183" s="554" t="str">
        <f>IF(AW183="","",COUNTIF($AW$8:AW183,AW183))</f>
        <v/>
      </c>
      <c r="AY183" s="27"/>
      <c r="AZ183" s="6"/>
      <c r="BA183" s="7"/>
      <c r="BB183" s="7"/>
    </row>
    <row r="184" spans="1:54" ht="14.45" customHeight="1">
      <c r="A184" s="472" t="s">
        <v>180</v>
      </c>
      <c r="B184" s="473" t="s">
        <v>1602</v>
      </c>
      <c r="C184" s="714"/>
      <c r="D184" s="22"/>
      <c r="E184" s="746" t="s">
        <v>3036</v>
      </c>
      <c r="F184" s="760"/>
      <c r="G184" s="475"/>
      <c r="H184" s="476"/>
      <c r="I184" s="474"/>
      <c r="J184" s="475"/>
      <c r="K184" s="478"/>
      <c r="L184" s="9"/>
      <c r="M184" s="546"/>
      <c r="N184" s="9"/>
      <c r="O184" s="6"/>
      <c r="P184" s="479"/>
      <c r="Q184" s="10"/>
      <c r="R184" s="11"/>
      <c r="S184" s="12"/>
      <c r="T184" s="14"/>
      <c r="U184" s="15"/>
      <c r="V184" s="8"/>
      <c r="W184" s="13"/>
      <c r="X184" s="23"/>
      <c r="Y184" s="486"/>
      <c r="Z184" s="483"/>
      <c r="AA184" s="24"/>
      <c r="AB184" s="484"/>
      <c r="AC184" s="16"/>
      <c r="AD184" s="17"/>
      <c r="AE184" s="18"/>
      <c r="AF184" s="9"/>
      <c r="AG184" s="19"/>
      <c r="AH184" s="20"/>
      <c r="AI184" s="9"/>
      <c r="AJ184" s="21"/>
      <c r="AK184" s="33"/>
      <c r="AL184" s="485" t="str">
        <f>IF(AA184="","",AA184)</f>
        <v/>
      </c>
      <c r="AM184" s="3" t="str">
        <f>IF(AB184="","",AB184)</f>
        <v/>
      </c>
      <c r="AN184" s="702"/>
      <c r="AO184" s="4"/>
      <c r="AP184" s="5"/>
      <c r="AQ184" s="5"/>
      <c r="AR184" s="4"/>
      <c r="AS184" s="5"/>
      <c r="AT184" s="552"/>
      <c r="AU184" s="553" t="str">
        <f>IF(AND(V184&gt;0,X184="A",AA184&lt;&gt;"",AG184&lt;&gt;"A",AJ184&lt;&gt;"A",OR(AB184="NR",AB184="NT")),1,"")</f>
        <v/>
      </c>
      <c r="AV184" s="554" t="str">
        <f>IF(AU184="","",COUNTIF($AU$8:AU184,AU184))</f>
        <v/>
      </c>
      <c r="AW184" s="553" t="str">
        <f>IF(AND(V184&gt;0,X184="A",AJ184&lt;&gt;"A",OR(AB184="",AB184="NX")),1,"")</f>
        <v/>
      </c>
      <c r="AX184" s="554" t="str">
        <f>IF(AW184="","",COUNTIF($AW$8:AW184,AW184))</f>
        <v/>
      </c>
      <c r="AY184" s="27"/>
      <c r="AZ184" s="6"/>
      <c r="BA184" s="7"/>
      <c r="BB184" s="7"/>
    </row>
    <row r="185" spans="1:54" ht="14.45" customHeight="1">
      <c r="A185" s="472" t="s">
        <v>181</v>
      </c>
      <c r="B185" s="473" t="s">
        <v>1602</v>
      </c>
      <c r="C185" s="714"/>
      <c r="D185" s="22"/>
      <c r="E185" s="746" t="s">
        <v>3037</v>
      </c>
      <c r="F185" s="760"/>
      <c r="G185" s="475"/>
      <c r="H185" s="476"/>
      <c r="I185" s="474"/>
      <c r="J185" s="475"/>
      <c r="K185" s="478"/>
      <c r="L185" s="9"/>
      <c r="M185" s="546"/>
      <c r="N185" s="9"/>
      <c r="O185" s="6"/>
      <c r="P185" s="479"/>
      <c r="Q185" s="10"/>
      <c r="R185" s="11"/>
      <c r="S185" s="12"/>
      <c r="T185" s="14"/>
      <c r="U185" s="15"/>
      <c r="V185" s="8"/>
      <c r="W185" s="13"/>
      <c r="X185" s="23"/>
      <c r="Y185" s="486"/>
      <c r="Z185" s="483"/>
      <c r="AA185" s="24"/>
      <c r="AB185" s="484"/>
      <c r="AC185" s="16"/>
      <c r="AD185" s="17"/>
      <c r="AE185" s="18"/>
      <c r="AF185" s="9"/>
      <c r="AG185" s="19"/>
      <c r="AH185" s="20"/>
      <c r="AI185" s="9"/>
      <c r="AJ185" s="21"/>
      <c r="AK185" s="33"/>
      <c r="AL185" s="485" t="str">
        <f>IF(AA185="","",AA185)</f>
        <v/>
      </c>
      <c r="AM185" s="3" t="str">
        <f>IF(AB185="","",AB185)</f>
        <v/>
      </c>
      <c r="AN185" s="702"/>
      <c r="AO185" s="4"/>
      <c r="AP185" s="5"/>
      <c r="AQ185" s="5"/>
      <c r="AR185" s="4"/>
      <c r="AS185" s="5"/>
      <c r="AT185" s="552"/>
      <c r="AU185" s="553" t="str">
        <f>IF(AND(V185&gt;0,X185="A",AA185&lt;&gt;"",AG185&lt;&gt;"A",AJ185&lt;&gt;"A",OR(AB185="NR",AB185="NT")),1,"")</f>
        <v/>
      </c>
      <c r="AV185" s="554" t="str">
        <f>IF(AU185="","",COUNTIF($AU$8:AU185,AU185))</f>
        <v/>
      </c>
      <c r="AW185" s="553" t="str">
        <f>IF(AND(V185&gt;0,X185="A",AJ185&lt;&gt;"A",OR(AB185="",AB185="NX")),1,"")</f>
        <v/>
      </c>
      <c r="AX185" s="554" t="str">
        <f>IF(AW185="","",COUNTIF($AW$8:AW185,AW185))</f>
        <v/>
      </c>
      <c r="AY185" s="27"/>
      <c r="AZ185" s="6"/>
      <c r="BA185" s="7"/>
      <c r="BB185" s="7"/>
    </row>
    <row r="186" spans="1:54" ht="14.45" customHeight="1">
      <c r="A186" s="472" t="s">
        <v>182</v>
      </c>
      <c r="B186" s="473" t="s">
        <v>1602</v>
      </c>
      <c r="C186" s="714"/>
      <c r="D186" s="22"/>
      <c r="E186" s="746" t="s">
        <v>3038</v>
      </c>
      <c r="F186" s="760"/>
      <c r="G186" s="475"/>
      <c r="H186" s="476"/>
      <c r="I186" s="474"/>
      <c r="J186" s="475"/>
      <c r="K186" s="478"/>
      <c r="L186" s="9"/>
      <c r="M186" s="546"/>
      <c r="N186" s="9"/>
      <c r="O186" s="6"/>
      <c r="P186" s="479"/>
      <c r="Q186" s="10"/>
      <c r="R186" s="11"/>
      <c r="S186" s="12"/>
      <c r="T186" s="14"/>
      <c r="U186" s="15"/>
      <c r="V186" s="8"/>
      <c r="W186" s="13"/>
      <c r="X186" s="23"/>
      <c r="Y186" s="486"/>
      <c r="Z186" s="483"/>
      <c r="AA186" s="24"/>
      <c r="AB186" s="484"/>
      <c r="AC186" s="16"/>
      <c r="AD186" s="17"/>
      <c r="AE186" s="18"/>
      <c r="AF186" s="9"/>
      <c r="AG186" s="19"/>
      <c r="AH186" s="20"/>
      <c r="AI186" s="9"/>
      <c r="AJ186" s="21"/>
      <c r="AK186" s="33"/>
      <c r="AL186" s="485" t="str">
        <f>IF(AA186="","",AA186)</f>
        <v/>
      </c>
      <c r="AM186" s="3" t="str">
        <f>IF(AB186="","",AB186)</f>
        <v/>
      </c>
      <c r="AN186" s="702"/>
      <c r="AO186" s="4"/>
      <c r="AP186" s="5"/>
      <c r="AQ186" s="5"/>
      <c r="AR186" s="4"/>
      <c r="AS186" s="5"/>
      <c r="AT186" s="552"/>
      <c r="AU186" s="553" t="str">
        <f>IF(AND(V186&gt;0,X186="A",AA186&lt;&gt;"",AG186&lt;&gt;"A",AJ186&lt;&gt;"A",OR(AB186="NR",AB186="NT")),1,"")</f>
        <v/>
      </c>
      <c r="AV186" s="554" t="str">
        <f>IF(AU186="","",COUNTIF($AU$8:AU186,AU186))</f>
        <v/>
      </c>
      <c r="AW186" s="553" t="str">
        <f>IF(AND(V186&gt;0,X186="A",AJ186&lt;&gt;"A",OR(AB186="",AB186="NX")),1,"")</f>
        <v/>
      </c>
      <c r="AX186" s="554" t="str">
        <f>IF(AW186="","",COUNTIF($AW$8:AW186,AW186))</f>
        <v/>
      </c>
      <c r="AY186" s="27"/>
      <c r="AZ186" s="6"/>
      <c r="BA186" s="7"/>
      <c r="BB186" s="7"/>
    </row>
    <row r="187" spans="1:54" ht="14.45" customHeight="1">
      <c r="A187" s="472" t="s">
        <v>183</v>
      </c>
      <c r="B187" s="473" t="s">
        <v>1602</v>
      </c>
      <c r="C187" s="714"/>
      <c r="D187" s="22"/>
      <c r="E187" s="746" t="s">
        <v>3039</v>
      </c>
      <c r="F187" s="760"/>
      <c r="G187" s="475"/>
      <c r="H187" s="476"/>
      <c r="I187" s="474"/>
      <c r="J187" s="475"/>
      <c r="K187" s="478"/>
      <c r="L187" s="9"/>
      <c r="M187" s="546"/>
      <c r="N187" s="9"/>
      <c r="O187" s="6"/>
      <c r="P187" s="479"/>
      <c r="Q187" s="10"/>
      <c r="R187" s="11"/>
      <c r="S187" s="12"/>
      <c r="T187" s="14"/>
      <c r="U187" s="15"/>
      <c r="V187" s="8"/>
      <c r="W187" s="13"/>
      <c r="X187" s="23"/>
      <c r="Y187" s="486"/>
      <c r="Z187" s="483"/>
      <c r="AA187" s="24"/>
      <c r="AB187" s="484"/>
      <c r="AC187" s="16"/>
      <c r="AD187" s="17"/>
      <c r="AE187" s="18"/>
      <c r="AF187" s="9"/>
      <c r="AG187" s="19"/>
      <c r="AH187" s="20"/>
      <c r="AI187" s="9"/>
      <c r="AJ187" s="21"/>
      <c r="AK187" s="33"/>
      <c r="AL187" s="485" t="str">
        <f>IF(AA187="","",AA187)</f>
        <v/>
      </c>
      <c r="AM187" s="3" t="str">
        <f>IF(AB187="","",AB187)</f>
        <v/>
      </c>
      <c r="AN187" s="702"/>
      <c r="AO187" s="4"/>
      <c r="AP187" s="5"/>
      <c r="AQ187" s="5"/>
      <c r="AR187" s="4"/>
      <c r="AS187" s="5"/>
      <c r="AT187" s="552"/>
      <c r="AU187" s="553" t="str">
        <f>IF(AND(V187&gt;0,X187="A",AA187&lt;&gt;"",AG187&lt;&gt;"A",AJ187&lt;&gt;"A",OR(AB187="NR",AB187="NT")),1,"")</f>
        <v/>
      </c>
      <c r="AV187" s="554" t="str">
        <f>IF(AU187="","",COUNTIF($AU$8:AU187,AU187))</f>
        <v/>
      </c>
      <c r="AW187" s="553" t="str">
        <f>IF(AND(V187&gt;0,X187="A",AJ187&lt;&gt;"A",OR(AB187="",AB187="NX")),1,"")</f>
        <v/>
      </c>
      <c r="AX187" s="554" t="str">
        <f>IF(AW187="","",COUNTIF($AW$8:AW187,AW187))</f>
        <v/>
      </c>
      <c r="AY187" s="27"/>
      <c r="AZ187" s="6"/>
      <c r="BA187" s="7"/>
      <c r="BB187" s="7"/>
    </row>
    <row r="188" spans="1:54" ht="14.45" customHeight="1">
      <c r="A188" s="472" t="s">
        <v>184</v>
      </c>
      <c r="B188" s="473" t="s">
        <v>1602</v>
      </c>
      <c r="C188" s="714"/>
      <c r="D188" s="22"/>
      <c r="E188" s="746" t="s">
        <v>3040</v>
      </c>
      <c r="F188" s="760"/>
      <c r="G188" s="475"/>
      <c r="H188" s="476"/>
      <c r="I188" s="474"/>
      <c r="J188" s="475"/>
      <c r="K188" s="478"/>
      <c r="L188" s="9"/>
      <c r="M188" s="546"/>
      <c r="N188" s="9"/>
      <c r="O188" s="6"/>
      <c r="P188" s="479"/>
      <c r="Q188" s="10"/>
      <c r="R188" s="11"/>
      <c r="S188" s="12"/>
      <c r="T188" s="14"/>
      <c r="U188" s="15"/>
      <c r="V188" s="8"/>
      <c r="W188" s="13"/>
      <c r="X188" s="23"/>
      <c r="Y188" s="486"/>
      <c r="Z188" s="483"/>
      <c r="AA188" s="24"/>
      <c r="AB188" s="484"/>
      <c r="AC188" s="16"/>
      <c r="AD188" s="17"/>
      <c r="AE188" s="18"/>
      <c r="AF188" s="9"/>
      <c r="AG188" s="19"/>
      <c r="AH188" s="20"/>
      <c r="AI188" s="9"/>
      <c r="AJ188" s="21"/>
      <c r="AK188" s="33"/>
      <c r="AL188" s="485" t="str">
        <f>IF(AA188="","",AA188)</f>
        <v/>
      </c>
      <c r="AM188" s="3" t="str">
        <f>IF(AB188="","",AB188)</f>
        <v/>
      </c>
      <c r="AN188" s="702"/>
      <c r="AO188" s="4"/>
      <c r="AP188" s="5"/>
      <c r="AQ188" s="5"/>
      <c r="AR188" s="4"/>
      <c r="AS188" s="5"/>
      <c r="AT188" s="552"/>
      <c r="AU188" s="553" t="str">
        <f>IF(AND(V188&gt;0,X188="A",AA188&lt;&gt;"",AG188&lt;&gt;"A",AJ188&lt;&gt;"A",OR(AB188="NR",AB188="NT")),1,"")</f>
        <v/>
      </c>
      <c r="AV188" s="554" t="str">
        <f>IF(AU188="","",COUNTIF($AU$8:AU188,AU188))</f>
        <v/>
      </c>
      <c r="AW188" s="553" t="str">
        <f>IF(AND(V188&gt;0,X188="A",AJ188&lt;&gt;"A",OR(AB188="",AB188="NX")),1,"")</f>
        <v/>
      </c>
      <c r="AX188" s="554" t="str">
        <f>IF(AW188="","",COUNTIF($AW$8:AW188,AW188))</f>
        <v/>
      </c>
      <c r="AY188" s="27"/>
      <c r="AZ188" s="6"/>
      <c r="BA188" s="7"/>
      <c r="BB188" s="7"/>
    </row>
    <row r="189" spans="1:54" ht="14.45" customHeight="1">
      <c r="A189" s="472" t="s">
        <v>185</v>
      </c>
      <c r="B189" s="473" t="s">
        <v>1602</v>
      </c>
      <c r="C189" s="714"/>
      <c r="D189" s="22"/>
      <c r="E189" s="746" t="s">
        <v>3041</v>
      </c>
      <c r="F189" s="760"/>
      <c r="G189" s="475"/>
      <c r="H189" s="476"/>
      <c r="I189" s="474"/>
      <c r="J189" s="475"/>
      <c r="K189" s="478"/>
      <c r="L189" s="9"/>
      <c r="M189" s="546"/>
      <c r="N189" s="9"/>
      <c r="O189" s="6"/>
      <c r="P189" s="479"/>
      <c r="Q189" s="10"/>
      <c r="R189" s="11"/>
      <c r="S189" s="12"/>
      <c r="T189" s="14"/>
      <c r="U189" s="15"/>
      <c r="V189" s="8"/>
      <c r="W189" s="13"/>
      <c r="X189" s="23"/>
      <c r="Y189" s="486"/>
      <c r="Z189" s="483"/>
      <c r="AA189" s="24"/>
      <c r="AB189" s="484"/>
      <c r="AC189" s="16"/>
      <c r="AD189" s="17"/>
      <c r="AE189" s="18"/>
      <c r="AF189" s="9"/>
      <c r="AG189" s="19"/>
      <c r="AH189" s="20"/>
      <c r="AI189" s="9"/>
      <c r="AJ189" s="21"/>
      <c r="AK189" s="33"/>
      <c r="AL189" s="485" t="str">
        <f>IF(AA189="","",AA189)</f>
        <v/>
      </c>
      <c r="AM189" s="3" t="str">
        <f>IF(AB189="","",AB189)</f>
        <v/>
      </c>
      <c r="AN189" s="702"/>
      <c r="AO189" s="4"/>
      <c r="AP189" s="5"/>
      <c r="AQ189" s="5"/>
      <c r="AR189" s="4"/>
      <c r="AS189" s="5"/>
      <c r="AT189" s="552"/>
      <c r="AU189" s="553" t="str">
        <f>IF(AND(V189&gt;0,X189="A",AA189&lt;&gt;"",AG189&lt;&gt;"A",AJ189&lt;&gt;"A",OR(AB189="NR",AB189="NT")),1,"")</f>
        <v/>
      </c>
      <c r="AV189" s="554" t="str">
        <f>IF(AU189="","",COUNTIF($AU$8:AU189,AU189))</f>
        <v/>
      </c>
      <c r="AW189" s="553" t="str">
        <f>IF(AND(V189&gt;0,X189="A",AJ189&lt;&gt;"A",OR(AB189="",AB189="NX")),1,"")</f>
        <v/>
      </c>
      <c r="AX189" s="554" t="str">
        <f>IF(AW189="","",COUNTIF($AW$8:AW189,AW189))</f>
        <v/>
      </c>
      <c r="AY189" s="27"/>
      <c r="AZ189" s="6"/>
      <c r="BA189" s="7"/>
      <c r="BB189" s="7"/>
    </row>
    <row r="190" spans="1:54" ht="14.45" customHeight="1">
      <c r="A190" s="472" t="s">
        <v>186</v>
      </c>
      <c r="B190" s="473" t="s">
        <v>1602</v>
      </c>
      <c r="C190" s="714"/>
      <c r="D190" s="22"/>
      <c r="E190" s="746" t="s">
        <v>3042</v>
      </c>
      <c r="F190" s="760"/>
      <c r="G190" s="475"/>
      <c r="H190" s="476"/>
      <c r="I190" s="474"/>
      <c r="J190" s="475"/>
      <c r="K190" s="478"/>
      <c r="L190" s="9"/>
      <c r="M190" s="546"/>
      <c r="N190" s="9"/>
      <c r="O190" s="6"/>
      <c r="P190" s="479"/>
      <c r="Q190" s="10"/>
      <c r="R190" s="11"/>
      <c r="S190" s="12"/>
      <c r="T190" s="14"/>
      <c r="U190" s="15"/>
      <c r="V190" s="8"/>
      <c r="W190" s="13"/>
      <c r="X190" s="23"/>
      <c r="Y190" s="486"/>
      <c r="Z190" s="483"/>
      <c r="AA190" s="24"/>
      <c r="AB190" s="484"/>
      <c r="AC190" s="16"/>
      <c r="AD190" s="17"/>
      <c r="AE190" s="18"/>
      <c r="AF190" s="9"/>
      <c r="AG190" s="19"/>
      <c r="AH190" s="20"/>
      <c r="AI190" s="9"/>
      <c r="AJ190" s="21"/>
      <c r="AK190" s="33"/>
      <c r="AL190" s="485" t="str">
        <f>IF(AA190="","",AA190)</f>
        <v/>
      </c>
      <c r="AM190" s="3" t="str">
        <f>IF(AB190="","",AB190)</f>
        <v/>
      </c>
      <c r="AN190" s="702"/>
      <c r="AO190" s="4"/>
      <c r="AP190" s="5"/>
      <c r="AQ190" s="5"/>
      <c r="AR190" s="4"/>
      <c r="AS190" s="5"/>
      <c r="AT190" s="552"/>
      <c r="AU190" s="553" t="str">
        <f>IF(AND(V190&gt;0,X190="A",AA190&lt;&gt;"",AG190&lt;&gt;"A",AJ190&lt;&gt;"A",OR(AB190="NR",AB190="NT")),1,"")</f>
        <v/>
      </c>
      <c r="AV190" s="554" t="str">
        <f>IF(AU190="","",COUNTIF($AU$8:AU190,AU190))</f>
        <v/>
      </c>
      <c r="AW190" s="553" t="str">
        <f>IF(AND(V190&gt;0,X190="A",AJ190&lt;&gt;"A",OR(AB190="",AB190="NX")),1,"")</f>
        <v/>
      </c>
      <c r="AX190" s="554" t="str">
        <f>IF(AW190="","",COUNTIF($AW$8:AW190,AW190))</f>
        <v/>
      </c>
      <c r="AY190" s="27"/>
      <c r="AZ190" s="6"/>
      <c r="BA190" s="7"/>
      <c r="BB190" s="7"/>
    </row>
    <row r="191" spans="1:54" ht="14.45" customHeight="1">
      <c r="A191" s="472" t="s">
        <v>187</v>
      </c>
      <c r="B191" s="473" t="s">
        <v>1602</v>
      </c>
      <c r="C191" s="714"/>
      <c r="D191" s="22"/>
      <c r="E191" s="746" t="s">
        <v>3043</v>
      </c>
      <c r="F191" s="760"/>
      <c r="G191" s="475"/>
      <c r="H191" s="476"/>
      <c r="I191" s="474"/>
      <c r="J191" s="475"/>
      <c r="K191" s="478"/>
      <c r="L191" s="9"/>
      <c r="M191" s="546"/>
      <c r="N191" s="9"/>
      <c r="O191" s="6"/>
      <c r="P191" s="479"/>
      <c r="Q191" s="10"/>
      <c r="R191" s="11"/>
      <c r="S191" s="12"/>
      <c r="T191" s="14"/>
      <c r="U191" s="15"/>
      <c r="V191" s="8"/>
      <c r="W191" s="13"/>
      <c r="X191" s="23"/>
      <c r="Y191" s="486"/>
      <c r="Z191" s="483"/>
      <c r="AA191" s="24"/>
      <c r="AB191" s="484"/>
      <c r="AC191" s="16"/>
      <c r="AD191" s="17"/>
      <c r="AE191" s="18"/>
      <c r="AF191" s="9"/>
      <c r="AG191" s="19"/>
      <c r="AH191" s="20"/>
      <c r="AI191" s="9"/>
      <c r="AJ191" s="21"/>
      <c r="AK191" s="33"/>
      <c r="AL191" s="485" t="str">
        <f>IF(AA191="","",AA191)</f>
        <v/>
      </c>
      <c r="AM191" s="3" t="str">
        <f>IF(AB191="","",AB191)</f>
        <v/>
      </c>
      <c r="AN191" s="702"/>
      <c r="AO191" s="4"/>
      <c r="AP191" s="5"/>
      <c r="AQ191" s="5"/>
      <c r="AR191" s="4"/>
      <c r="AS191" s="5"/>
      <c r="AT191" s="552"/>
      <c r="AU191" s="553" t="str">
        <f>IF(AND(V191&gt;0,X191="A",AA191&lt;&gt;"",AG191&lt;&gt;"A",AJ191&lt;&gt;"A",OR(AB191="NR",AB191="NT")),1,"")</f>
        <v/>
      </c>
      <c r="AV191" s="554" t="str">
        <f>IF(AU191="","",COUNTIF($AU$8:AU191,AU191))</f>
        <v/>
      </c>
      <c r="AW191" s="553" t="str">
        <f>IF(AND(V191&gt;0,X191="A",AJ191&lt;&gt;"A",OR(AB191="",AB191="NX")),1,"")</f>
        <v/>
      </c>
      <c r="AX191" s="554" t="str">
        <f>IF(AW191="","",COUNTIF($AW$8:AW191,AW191))</f>
        <v/>
      </c>
      <c r="AY191" s="27"/>
      <c r="AZ191" s="6"/>
      <c r="BA191" s="7"/>
      <c r="BB191" s="7"/>
    </row>
    <row r="192" spans="1:54" ht="14.45" customHeight="1">
      <c r="A192" s="472" t="s">
        <v>188</v>
      </c>
      <c r="B192" s="473" t="s">
        <v>1602</v>
      </c>
      <c r="C192" s="714"/>
      <c r="D192" s="22"/>
      <c r="E192" s="746" t="s">
        <v>3044</v>
      </c>
      <c r="F192" s="760"/>
      <c r="G192" s="475"/>
      <c r="H192" s="476"/>
      <c r="I192" s="474"/>
      <c r="J192" s="475"/>
      <c r="K192" s="478"/>
      <c r="L192" s="9"/>
      <c r="M192" s="546"/>
      <c r="N192" s="9"/>
      <c r="O192" s="6"/>
      <c r="P192" s="479"/>
      <c r="Q192" s="10"/>
      <c r="R192" s="11"/>
      <c r="S192" s="12"/>
      <c r="T192" s="14"/>
      <c r="U192" s="15"/>
      <c r="V192" s="8"/>
      <c r="W192" s="13"/>
      <c r="X192" s="23"/>
      <c r="Y192" s="486"/>
      <c r="Z192" s="483"/>
      <c r="AA192" s="24"/>
      <c r="AB192" s="484"/>
      <c r="AC192" s="16"/>
      <c r="AD192" s="17"/>
      <c r="AE192" s="18"/>
      <c r="AF192" s="9"/>
      <c r="AG192" s="19"/>
      <c r="AH192" s="20"/>
      <c r="AI192" s="9"/>
      <c r="AJ192" s="21"/>
      <c r="AK192" s="33"/>
      <c r="AL192" s="485" t="str">
        <f>IF(AA192="","",AA192)</f>
        <v/>
      </c>
      <c r="AM192" s="3" t="str">
        <f>IF(AB192="","",AB192)</f>
        <v/>
      </c>
      <c r="AN192" s="702"/>
      <c r="AO192" s="4"/>
      <c r="AP192" s="5"/>
      <c r="AQ192" s="5"/>
      <c r="AR192" s="4"/>
      <c r="AS192" s="5"/>
      <c r="AT192" s="552"/>
      <c r="AU192" s="553" t="str">
        <f>IF(AND(V192&gt;0,X192="A",AA192&lt;&gt;"",AG192&lt;&gt;"A",AJ192&lt;&gt;"A",OR(AB192="NR",AB192="NT")),1,"")</f>
        <v/>
      </c>
      <c r="AV192" s="554" t="str">
        <f>IF(AU192="","",COUNTIF($AU$8:AU192,AU192))</f>
        <v/>
      </c>
      <c r="AW192" s="553" t="str">
        <f>IF(AND(V192&gt;0,X192="A",AJ192&lt;&gt;"A",OR(AB192="",AB192="NX")),1,"")</f>
        <v/>
      </c>
      <c r="AX192" s="554" t="str">
        <f>IF(AW192="","",COUNTIF($AW$8:AW192,AW192))</f>
        <v/>
      </c>
      <c r="AY192" s="27"/>
      <c r="AZ192" s="6"/>
      <c r="BA192" s="7"/>
      <c r="BB192" s="7"/>
    </row>
    <row r="193" spans="1:54" ht="14.45" customHeight="1">
      <c r="A193" s="472" t="s">
        <v>189</v>
      </c>
      <c r="B193" s="473" t="s">
        <v>1602</v>
      </c>
      <c r="C193" s="714"/>
      <c r="D193" s="22"/>
      <c r="E193" s="746" t="s">
        <v>3045</v>
      </c>
      <c r="F193" s="760"/>
      <c r="G193" s="475"/>
      <c r="H193" s="476"/>
      <c r="I193" s="474"/>
      <c r="J193" s="475"/>
      <c r="K193" s="478"/>
      <c r="L193" s="9"/>
      <c r="M193" s="546"/>
      <c r="N193" s="9"/>
      <c r="O193" s="6"/>
      <c r="P193" s="479"/>
      <c r="Q193" s="10"/>
      <c r="R193" s="11"/>
      <c r="S193" s="12"/>
      <c r="T193" s="14"/>
      <c r="U193" s="15"/>
      <c r="V193" s="8"/>
      <c r="W193" s="13"/>
      <c r="X193" s="23"/>
      <c r="Y193" s="486"/>
      <c r="Z193" s="483"/>
      <c r="AA193" s="24"/>
      <c r="AB193" s="484"/>
      <c r="AC193" s="16"/>
      <c r="AD193" s="17"/>
      <c r="AE193" s="18"/>
      <c r="AF193" s="9"/>
      <c r="AG193" s="19"/>
      <c r="AH193" s="20"/>
      <c r="AI193" s="9"/>
      <c r="AJ193" s="21"/>
      <c r="AK193" s="33"/>
      <c r="AL193" s="485" t="str">
        <f>IF(AA193="","",AA193)</f>
        <v/>
      </c>
      <c r="AM193" s="3" t="str">
        <f>IF(AB193="","",AB193)</f>
        <v/>
      </c>
      <c r="AN193" s="702"/>
      <c r="AO193" s="4"/>
      <c r="AP193" s="5"/>
      <c r="AQ193" s="5"/>
      <c r="AR193" s="4"/>
      <c r="AS193" s="5"/>
      <c r="AT193" s="552"/>
      <c r="AU193" s="553" t="str">
        <f>IF(AND(V193&gt;0,X193="A",AA193&lt;&gt;"",AG193&lt;&gt;"A",AJ193&lt;&gt;"A",OR(AB193="NR",AB193="NT")),1,"")</f>
        <v/>
      </c>
      <c r="AV193" s="554" t="str">
        <f>IF(AU193="","",COUNTIF($AU$8:AU193,AU193))</f>
        <v/>
      </c>
      <c r="AW193" s="553" t="str">
        <f>IF(AND(V193&gt;0,X193="A",AJ193&lt;&gt;"A",OR(AB193="",AB193="NX")),1,"")</f>
        <v/>
      </c>
      <c r="AX193" s="554" t="str">
        <f>IF(AW193="","",COUNTIF($AW$8:AW193,AW193))</f>
        <v/>
      </c>
      <c r="AY193" s="27"/>
      <c r="AZ193" s="6"/>
      <c r="BA193" s="7"/>
      <c r="BB193" s="7"/>
    </row>
    <row r="194" spans="1:54" ht="14.45" customHeight="1">
      <c r="A194" s="472" t="s">
        <v>190</v>
      </c>
      <c r="B194" s="473" t="s">
        <v>1602</v>
      </c>
      <c r="C194" s="714"/>
      <c r="D194" s="22"/>
      <c r="E194" s="746" t="s">
        <v>3046</v>
      </c>
      <c r="F194" s="760"/>
      <c r="G194" s="475"/>
      <c r="H194" s="476"/>
      <c r="I194" s="474"/>
      <c r="J194" s="475"/>
      <c r="K194" s="478"/>
      <c r="L194" s="9"/>
      <c r="M194" s="546"/>
      <c r="N194" s="9"/>
      <c r="O194" s="6"/>
      <c r="P194" s="479"/>
      <c r="Q194" s="10"/>
      <c r="R194" s="11"/>
      <c r="S194" s="12"/>
      <c r="T194" s="14"/>
      <c r="U194" s="15"/>
      <c r="V194" s="8"/>
      <c r="W194" s="13"/>
      <c r="X194" s="23"/>
      <c r="Y194" s="486"/>
      <c r="Z194" s="483"/>
      <c r="AA194" s="24"/>
      <c r="AB194" s="484"/>
      <c r="AC194" s="16"/>
      <c r="AD194" s="17"/>
      <c r="AE194" s="18"/>
      <c r="AF194" s="9"/>
      <c r="AG194" s="19"/>
      <c r="AH194" s="20"/>
      <c r="AI194" s="9"/>
      <c r="AJ194" s="21"/>
      <c r="AK194" s="33"/>
      <c r="AL194" s="485" t="str">
        <f>IF(AA194="","",AA194)</f>
        <v/>
      </c>
      <c r="AM194" s="3" t="str">
        <f>IF(AB194="","",AB194)</f>
        <v/>
      </c>
      <c r="AN194" s="702"/>
      <c r="AO194" s="4"/>
      <c r="AP194" s="5"/>
      <c r="AQ194" s="5"/>
      <c r="AR194" s="4"/>
      <c r="AS194" s="5"/>
      <c r="AT194" s="552"/>
      <c r="AU194" s="553" t="str">
        <f>IF(AND(V194&gt;0,X194="A",AA194&lt;&gt;"",AG194&lt;&gt;"A",AJ194&lt;&gt;"A",OR(AB194="NR",AB194="NT")),1,"")</f>
        <v/>
      </c>
      <c r="AV194" s="554" t="str">
        <f>IF(AU194="","",COUNTIF($AU$8:AU194,AU194))</f>
        <v/>
      </c>
      <c r="AW194" s="553" t="str">
        <f>IF(AND(V194&gt;0,X194="A",AJ194&lt;&gt;"A",OR(AB194="",AB194="NX")),1,"")</f>
        <v/>
      </c>
      <c r="AX194" s="554" t="str">
        <f>IF(AW194="","",COUNTIF($AW$8:AW194,AW194))</f>
        <v/>
      </c>
      <c r="AY194" s="27"/>
      <c r="AZ194" s="6"/>
      <c r="BA194" s="7"/>
      <c r="BB194" s="7"/>
    </row>
    <row r="195" spans="1:54" ht="14.45" customHeight="1">
      <c r="A195" s="472" t="s">
        <v>191</v>
      </c>
      <c r="B195" s="473" t="s">
        <v>1602</v>
      </c>
      <c r="C195" s="714"/>
      <c r="D195" s="22"/>
      <c r="E195" s="746" t="s">
        <v>3047</v>
      </c>
      <c r="F195" s="760"/>
      <c r="G195" s="475"/>
      <c r="H195" s="476"/>
      <c r="I195" s="474"/>
      <c r="J195" s="475"/>
      <c r="K195" s="478"/>
      <c r="L195" s="9"/>
      <c r="M195" s="546"/>
      <c r="N195" s="9"/>
      <c r="O195" s="6"/>
      <c r="P195" s="479"/>
      <c r="Q195" s="10"/>
      <c r="R195" s="11"/>
      <c r="S195" s="12"/>
      <c r="T195" s="14"/>
      <c r="U195" s="15"/>
      <c r="V195" s="8"/>
      <c r="W195" s="13"/>
      <c r="X195" s="23"/>
      <c r="Y195" s="486"/>
      <c r="Z195" s="483"/>
      <c r="AA195" s="24"/>
      <c r="AB195" s="484"/>
      <c r="AC195" s="16"/>
      <c r="AD195" s="17"/>
      <c r="AE195" s="18"/>
      <c r="AF195" s="9"/>
      <c r="AG195" s="19"/>
      <c r="AH195" s="20"/>
      <c r="AI195" s="9"/>
      <c r="AJ195" s="21"/>
      <c r="AK195" s="33"/>
      <c r="AL195" s="485" t="str">
        <f>IF(AA195="","",AA195)</f>
        <v/>
      </c>
      <c r="AM195" s="3" t="str">
        <f>IF(AB195="","",AB195)</f>
        <v/>
      </c>
      <c r="AN195" s="702"/>
      <c r="AO195" s="4"/>
      <c r="AP195" s="5"/>
      <c r="AQ195" s="5"/>
      <c r="AR195" s="4"/>
      <c r="AS195" s="5"/>
      <c r="AT195" s="552"/>
      <c r="AU195" s="553" t="str">
        <f>IF(AND(V195&gt;0,X195="A",AA195&lt;&gt;"",AG195&lt;&gt;"A",AJ195&lt;&gt;"A",OR(AB195="NR",AB195="NT")),1,"")</f>
        <v/>
      </c>
      <c r="AV195" s="554" t="str">
        <f>IF(AU195="","",COUNTIF($AU$8:AU195,AU195))</f>
        <v/>
      </c>
      <c r="AW195" s="553" t="str">
        <f>IF(AND(V195&gt;0,X195="A",AJ195&lt;&gt;"A",OR(AB195="",AB195="NX")),1,"")</f>
        <v/>
      </c>
      <c r="AX195" s="554" t="str">
        <f>IF(AW195="","",COUNTIF($AW$8:AW195,AW195))</f>
        <v/>
      </c>
      <c r="AY195" s="27"/>
      <c r="AZ195" s="6"/>
      <c r="BA195" s="7"/>
      <c r="BB195" s="7"/>
    </row>
    <row r="196" spans="1:54" ht="14.45" customHeight="1">
      <c r="A196" s="472" t="s">
        <v>192</v>
      </c>
      <c r="B196" s="473" t="s">
        <v>1602</v>
      </c>
      <c r="C196" s="714"/>
      <c r="D196" s="22"/>
      <c r="E196" s="746" t="s">
        <v>3048</v>
      </c>
      <c r="F196" s="760"/>
      <c r="G196" s="475"/>
      <c r="H196" s="476"/>
      <c r="I196" s="474"/>
      <c r="J196" s="475"/>
      <c r="K196" s="478"/>
      <c r="L196" s="9"/>
      <c r="M196" s="546"/>
      <c r="N196" s="9"/>
      <c r="O196" s="6"/>
      <c r="P196" s="479"/>
      <c r="Q196" s="10"/>
      <c r="R196" s="11"/>
      <c r="S196" s="12"/>
      <c r="T196" s="14"/>
      <c r="U196" s="15"/>
      <c r="V196" s="8"/>
      <c r="W196" s="13"/>
      <c r="X196" s="23"/>
      <c r="Y196" s="486"/>
      <c r="Z196" s="483"/>
      <c r="AA196" s="24"/>
      <c r="AB196" s="484"/>
      <c r="AC196" s="16"/>
      <c r="AD196" s="17"/>
      <c r="AE196" s="18"/>
      <c r="AF196" s="9"/>
      <c r="AG196" s="19"/>
      <c r="AH196" s="20"/>
      <c r="AI196" s="9"/>
      <c r="AJ196" s="21"/>
      <c r="AK196" s="33"/>
      <c r="AL196" s="485" t="str">
        <f>IF(AA196="","",AA196)</f>
        <v/>
      </c>
      <c r="AM196" s="3" t="str">
        <f>IF(AB196="","",AB196)</f>
        <v/>
      </c>
      <c r="AN196" s="702"/>
      <c r="AO196" s="4"/>
      <c r="AP196" s="5"/>
      <c r="AQ196" s="5"/>
      <c r="AR196" s="4"/>
      <c r="AS196" s="5"/>
      <c r="AT196" s="552"/>
      <c r="AU196" s="553" t="str">
        <f>IF(AND(V196&gt;0,X196="A",AA196&lt;&gt;"",AG196&lt;&gt;"A",AJ196&lt;&gt;"A",OR(AB196="NR",AB196="NT")),1,"")</f>
        <v/>
      </c>
      <c r="AV196" s="554" t="str">
        <f>IF(AU196="","",COUNTIF($AU$8:AU196,AU196))</f>
        <v/>
      </c>
      <c r="AW196" s="553" t="str">
        <f>IF(AND(V196&gt;0,X196="A",AJ196&lt;&gt;"A",OR(AB196="",AB196="NX")),1,"")</f>
        <v/>
      </c>
      <c r="AX196" s="554" t="str">
        <f>IF(AW196="","",COUNTIF($AW$8:AW196,AW196))</f>
        <v/>
      </c>
      <c r="AY196" s="27"/>
      <c r="AZ196" s="6"/>
      <c r="BA196" s="7"/>
      <c r="BB196" s="7"/>
    </row>
    <row r="197" spans="1:54" ht="14.45" customHeight="1">
      <c r="A197" s="472" t="s">
        <v>193</v>
      </c>
      <c r="B197" s="473" t="s">
        <v>1602</v>
      </c>
      <c r="C197" s="714"/>
      <c r="D197" s="22"/>
      <c r="E197" s="746" t="s">
        <v>3049</v>
      </c>
      <c r="F197" s="760"/>
      <c r="G197" s="475"/>
      <c r="H197" s="476"/>
      <c r="I197" s="474"/>
      <c r="J197" s="475"/>
      <c r="K197" s="478"/>
      <c r="L197" s="9"/>
      <c r="M197" s="546"/>
      <c r="N197" s="9"/>
      <c r="O197" s="6"/>
      <c r="P197" s="479"/>
      <c r="Q197" s="10"/>
      <c r="R197" s="11"/>
      <c r="S197" s="12"/>
      <c r="T197" s="14"/>
      <c r="U197" s="15"/>
      <c r="V197" s="8"/>
      <c r="W197" s="13"/>
      <c r="X197" s="23"/>
      <c r="Y197" s="486"/>
      <c r="Z197" s="483"/>
      <c r="AA197" s="24"/>
      <c r="AB197" s="484"/>
      <c r="AC197" s="16"/>
      <c r="AD197" s="17"/>
      <c r="AE197" s="18"/>
      <c r="AF197" s="9"/>
      <c r="AG197" s="19"/>
      <c r="AH197" s="20"/>
      <c r="AI197" s="9"/>
      <c r="AJ197" s="21"/>
      <c r="AK197" s="33"/>
      <c r="AL197" s="485" t="str">
        <f>IF(AA197="","",AA197)</f>
        <v/>
      </c>
      <c r="AM197" s="3" t="str">
        <f>IF(AB197="","",AB197)</f>
        <v/>
      </c>
      <c r="AN197" s="702"/>
      <c r="AO197" s="4"/>
      <c r="AP197" s="5"/>
      <c r="AQ197" s="5"/>
      <c r="AR197" s="4"/>
      <c r="AS197" s="5"/>
      <c r="AT197" s="552"/>
      <c r="AU197" s="553" t="str">
        <f>IF(AND(V197&gt;0,X197="A",AA197&lt;&gt;"",AG197&lt;&gt;"A",AJ197&lt;&gt;"A",OR(AB197="NR",AB197="NT")),1,"")</f>
        <v/>
      </c>
      <c r="AV197" s="554" t="str">
        <f>IF(AU197="","",COUNTIF($AU$8:AU197,AU197))</f>
        <v/>
      </c>
      <c r="AW197" s="553" t="str">
        <f>IF(AND(V197&gt;0,X197="A",AJ197&lt;&gt;"A",OR(AB197="",AB197="NX")),1,"")</f>
        <v/>
      </c>
      <c r="AX197" s="554" t="str">
        <f>IF(AW197="","",COUNTIF($AW$8:AW197,AW197))</f>
        <v/>
      </c>
      <c r="AY197" s="27"/>
      <c r="AZ197" s="6"/>
      <c r="BA197" s="7"/>
      <c r="BB197" s="7"/>
    </row>
    <row r="198" spans="1:54" ht="14.45" customHeight="1">
      <c r="A198" s="472" t="s">
        <v>194</v>
      </c>
      <c r="B198" s="473" t="s">
        <v>1602</v>
      </c>
      <c r="C198" s="714"/>
      <c r="D198" s="22"/>
      <c r="E198" s="746" t="s">
        <v>3050</v>
      </c>
      <c r="F198" s="760"/>
      <c r="G198" s="475"/>
      <c r="H198" s="476"/>
      <c r="I198" s="474"/>
      <c r="J198" s="475"/>
      <c r="K198" s="478"/>
      <c r="L198" s="9"/>
      <c r="M198" s="546"/>
      <c r="N198" s="9"/>
      <c r="O198" s="6"/>
      <c r="P198" s="479"/>
      <c r="Q198" s="10"/>
      <c r="R198" s="11"/>
      <c r="S198" s="12"/>
      <c r="T198" s="14"/>
      <c r="U198" s="15"/>
      <c r="V198" s="8"/>
      <c r="W198" s="13"/>
      <c r="X198" s="23"/>
      <c r="Y198" s="486"/>
      <c r="Z198" s="483"/>
      <c r="AA198" s="24"/>
      <c r="AB198" s="484"/>
      <c r="AC198" s="16"/>
      <c r="AD198" s="17"/>
      <c r="AE198" s="18"/>
      <c r="AF198" s="9"/>
      <c r="AG198" s="19"/>
      <c r="AH198" s="20"/>
      <c r="AI198" s="9"/>
      <c r="AJ198" s="21"/>
      <c r="AK198" s="33"/>
      <c r="AL198" s="485" t="str">
        <f>IF(AA198="","",AA198)</f>
        <v/>
      </c>
      <c r="AM198" s="3" t="str">
        <f>IF(AB198="","",AB198)</f>
        <v/>
      </c>
      <c r="AN198" s="702"/>
      <c r="AO198" s="4"/>
      <c r="AP198" s="5"/>
      <c r="AQ198" s="5"/>
      <c r="AR198" s="4"/>
      <c r="AS198" s="5"/>
      <c r="AT198" s="552"/>
      <c r="AU198" s="553" t="str">
        <f>IF(AND(V198&gt;0,X198="A",AA198&lt;&gt;"",AG198&lt;&gt;"A",AJ198&lt;&gt;"A",OR(AB198="NR",AB198="NT")),1,"")</f>
        <v/>
      </c>
      <c r="AV198" s="554" t="str">
        <f>IF(AU198="","",COUNTIF($AU$8:AU198,AU198))</f>
        <v/>
      </c>
      <c r="AW198" s="553" t="str">
        <f>IF(AND(V198&gt;0,X198="A",AJ198&lt;&gt;"A",OR(AB198="",AB198="NX")),1,"")</f>
        <v/>
      </c>
      <c r="AX198" s="554" t="str">
        <f>IF(AW198="","",COUNTIF($AW$8:AW198,AW198))</f>
        <v/>
      </c>
      <c r="AY198" s="27"/>
      <c r="AZ198" s="6"/>
      <c r="BA198" s="7"/>
      <c r="BB198" s="7"/>
    </row>
    <row r="199" spans="1:54" ht="14.45" customHeight="1">
      <c r="A199" s="472" t="s">
        <v>195</v>
      </c>
      <c r="B199" s="473" t="s">
        <v>1602</v>
      </c>
      <c r="C199" s="714"/>
      <c r="D199" s="22"/>
      <c r="E199" s="746" t="s">
        <v>3051</v>
      </c>
      <c r="F199" s="760"/>
      <c r="G199" s="475"/>
      <c r="H199" s="476"/>
      <c r="I199" s="474"/>
      <c r="J199" s="475"/>
      <c r="K199" s="478"/>
      <c r="L199" s="9"/>
      <c r="M199" s="546"/>
      <c r="N199" s="9"/>
      <c r="O199" s="6"/>
      <c r="P199" s="479"/>
      <c r="Q199" s="10"/>
      <c r="R199" s="11"/>
      <c r="S199" s="12"/>
      <c r="T199" s="14"/>
      <c r="U199" s="15"/>
      <c r="V199" s="8"/>
      <c r="W199" s="13"/>
      <c r="X199" s="23"/>
      <c r="Y199" s="486"/>
      <c r="Z199" s="483"/>
      <c r="AA199" s="24"/>
      <c r="AB199" s="484"/>
      <c r="AC199" s="16"/>
      <c r="AD199" s="17"/>
      <c r="AE199" s="18"/>
      <c r="AF199" s="9"/>
      <c r="AG199" s="19"/>
      <c r="AH199" s="20"/>
      <c r="AI199" s="9"/>
      <c r="AJ199" s="21"/>
      <c r="AK199" s="33"/>
      <c r="AL199" s="485" t="str">
        <f>IF(AA199="","",AA199)</f>
        <v/>
      </c>
      <c r="AM199" s="3" t="str">
        <f>IF(AB199="","",AB199)</f>
        <v/>
      </c>
      <c r="AN199" s="702"/>
      <c r="AO199" s="4"/>
      <c r="AP199" s="5"/>
      <c r="AQ199" s="5"/>
      <c r="AR199" s="4"/>
      <c r="AS199" s="5"/>
      <c r="AT199" s="552"/>
      <c r="AU199" s="553" t="str">
        <f>IF(AND(V199&gt;0,X199="A",AA199&lt;&gt;"",AG199&lt;&gt;"A",AJ199&lt;&gt;"A",OR(AB199="NR",AB199="NT")),1,"")</f>
        <v/>
      </c>
      <c r="AV199" s="554" t="str">
        <f>IF(AU199="","",COUNTIF($AU$8:AU199,AU199))</f>
        <v/>
      </c>
      <c r="AW199" s="553" t="str">
        <f>IF(AND(V199&gt;0,X199="A",AJ199&lt;&gt;"A",OR(AB199="",AB199="NX")),1,"")</f>
        <v/>
      </c>
      <c r="AX199" s="554" t="str">
        <f>IF(AW199="","",COUNTIF($AW$8:AW199,AW199))</f>
        <v/>
      </c>
      <c r="AY199" s="27"/>
      <c r="AZ199" s="6"/>
      <c r="BA199" s="7"/>
      <c r="BB199" s="7"/>
    </row>
    <row r="200" spans="1:54" ht="14.45" customHeight="1">
      <c r="A200" s="472" t="s">
        <v>196</v>
      </c>
      <c r="B200" s="473" t="s">
        <v>1602</v>
      </c>
      <c r="C200" s="714"/>
      <c r="D200" s="22"/>
      <c r="E200" s="746" t="s">
        <v>3052</v>
      </c>
      <c r="F200" s="760"/>
      <c r="G200" s="475"/>
      <c r="H200" s="476"/>
      <c r="I200" s="474"/>
      <c r="J200" s="475"/>
      <c r="K200" s="478"/>
      <c r="L200" s="9"/>
      <c r="M200" s="546"/>
      <c r="N200" s="9"/>
      <c r="O200" s="6"/>
      <c r="P200" s="479"/>
      <c r="Q200" s="10"/>
      <c r="R200" s="11"/>
      <c r="S200" s="12"/>
      <c r="T200" s="14"/>
      <c r="U200" s="15"/>
      <c r="V200" s="8"/>
      <c r="W200" s="13"/>
      <c r="X200" s="23"/>
      <c r="Y200" s="486"/>
      <c r="Z200" s="483"/>
      <c r="AA200" s="24"/>
      <c r="AB200" s="484"/>
      <c r="AC200" s="16"/>
      <c r="AD200" s="17"/>
      <c r="AE200" s="18"/>
      <c r="AF200" s="9"/>
      <c r="AG200" s="19"/>
      <c r="AH200" s="20"/>
      <c r="AI200" s="9"/>
      <c r="AJ200" s="21"/>
      <c r="AK200" s="33"/>
      <c r="AL200" s="485" t="str">
        <f>IF(AA200="","",AA200)</f>
        <v/>
      </c>
      <c r="AM200" s="3" t="str">
        <f>IF(AB200="","",AB200)</f>
        <v/>
      </c>
      <c r="AN200" s="702"/>
      <c r="AO200" s="4"/>
      <c r="AP200" s="5"/>
      <c r="AQ200" s="5"/>
      <c r="AR200" s="4"/>
      <c r="AS200" s="5"/>
      <c r="AT200" s="552"/>
      <c r="AU200" s="553" t="str">
        <f>IF(AND(V200&gt;0,X200="A",AA200&lt;&gt;"",AG200&lt;&gt;"A",AJ200&lt;&gt;"A",OR(AB200="NR",AB200="NT")),1,"")</f>
        <v/>
      </c>
      <c r="AV200" s="554" t="str">
        <f>IF(AU200="","",COUNTIF($AU$8:AU200,AU200))</f>
        <v/>
      </c>
      <c r="AW200" s="553" t="str">
        <f>IF(AND(V200&gt;0,X200="A",AJ200&lt;&gt;"A",OR(AB200="",AB200="NX")),1,"")</f>
        <v/>
      </c>
      <c r="AX200" s="554" t="str">
        <f>IF(AW200="","",COUNTIF($AW$8:AW200,AW200))</f>
        <v/>
      </c>
      <c r="AY200" s="27"/>
      <c r="AZ200" s="6"/>
      <c r="BA200" s="7"/>
      <c r="BB200" s="7"/>
    </row>
    <row r="201" spans="1:54" ht="14.45" customHeight="1">
      <c r="A201" s="472" t="s">
        <v>197</v>
      </c>
      <c r="B201" s="473" t="s">
        <v>1602</v>
      </c>
      <c r="C201" s="714"/>
      <c r="D201" s="22"/>
      <c r="E201" s="746" t="s">
        <v>3053</v>
      </c>
      <c r="F201" s="760"/>
      <c r="G201" s="475"/>
      <c r="H201" s="476"/>
      <c r="I201" s="474"/>
      <c r="J201" s="475"/>
      <c r="K201" s="478"/>
      <c r="L201" s="9"/>
      <c r="M201" s="546"/>
      <c r="N201" s="9"/>
      <c r="O201" s="6"/>
      <c r="P201" s="479"/>
      <c r="Q201" s="10"/>
      <c r="R201" s="11"/>
      <c r="S201" s="12"/>
      <c r="T201" s="14"/>
      <c r="U201" s="15"/>
      <c r="V201" s="8"/>
      <c r="W201" s="13"/>
      <c r="X201" s="23"/>
      <c r="Y201" s="486"/>
      <c r="Z201" s="483"/>
      <c r="AA201" s="24"/>
      <c r="AB201" s="484"/>
      <c r="AC201" s="16"/>
      <c r="AD201" s="17"/>
      <c r="AE201" s="18"/>
      <c r="AF201" s="9"/>
      <c r="AG201" s="19"/>
      <c r="AH201" s="20"/>
      <c r="AI201" s="9"/>
      <c r="AJ201" s="21"/>
      <c r="AK201" s="33"/>
      <c r="AL201" s="485" t="str">
        <f>IF(AA201="","",AA201)</f>
        <v/>
      </c>
      <c r="AM201" s="3" t="str">
        <f>IF(AB201="","",AB201)</f>
        <v/>
      </c>
      <c r="AN201" s="702"/>
      <c r="AO201" s="4"/>
      <c r="AP201" s="5"/>
      <c r="AQ201" s="5"/>
      <c r="AR201" s="4"/>
      <c r="AS201" s="5"/>
      <c r="AT201" s="552"/>
      <c r="AU201" s="553" t="str">
        <f>IF(AND(V201&gt;0,X201="A",AA201&lt;&gt;"",AG201&lt;&gt;"A",AJ201&lt;&gt;"A",OR(AB201="NR",AB201="NT")),1,"")</f>
        <v/>
      </c>
      <c r="AV201" s="554" t="str">
        <f>IF(AU201="","",COUNTIF($AU$8:AU201,AU201))</f>
        <v/>
      </c>
      <c r="AW201" s="553" t="str">
        <f>IF(AND(V201&gt;0,X201="A",AJ201&lt;&gt;"A",OR(AB201="",AB201="NX")),1,"")</f>
        <v/>
      </c>
      <c r="AX201" s="554" t="str">
        <f>IF(AW201="","",COUNTIF($AW$8:AW201,AW201))</f>
        <v/>
      </c>
      <c r="AY201" s="27"/>
      <c r="AZ201" s="6"/>
      <c r="BA201" s="7"/>
      <c r="BB201" s="7"/>
    </row>
    <row r="202" spans="1:54" ht="14.45" customHeight="1">
      <c r="A202" s="472" t="s">
        <v>198</v>
      </c>
      <c r="B202" s="473" t="s">
        <v>1602</v>
      </c>
      <c r="C202" s="714"/>
      <c r="D202" s="22"/>
      <c r="E202" s="746" t="s">
        <v>3054</v>
      </c>
      <c r="F202" s="760"/>
      <c r="G202" s="475"/>
      <c r="H202" s="476"/>
      <c r="I202" s="474"/>
      <c r="J202" s="475"/>
      <c r="K202" s="478"/>
      <c r="L202" s="9"/>
      <c r="M202" s="546"/>
      <c r="N202" s="9"/>
      <c r="O202" s="6"/>
      <c r="P202" s="479"/>
      <c r="Q202" s="10"/>
      <c r="R202" s="11"/>
      <c r="S202" s="12"/>
      <c r="T202" s="14"/>
      <c r="U202" s="15"/>
      <c r="V202" s="8"/>
      <c r="W202" s="13"/>
      <c r="X202" s="23"/>
      <c r="Y202" s="486"/>
      <c r="Z202" s="483"/>
      <c r="AA202" s="24"/>
      <c r="AB202" s="484"/>
      <c r="AC202" s="16"/>
      <c r="AD202" s="17"/>
      <c r="AE202" s="18"/>
      <c r="AF202" s="9"/>
      <c r="AG202" s="19"/>
      <c r="AH202" s="20"/>
      <c r="AI202" s="9"/>
      <c r="AJ202" s="21"/>
      <c r="AK202" s="33"/>
      <c r="AL202" s="485" t="str">
        <f>IF(AA202="","",AA202)</f>
        <v/>
      </c>
      <c r="AM202" s="3" t="str">
        <f>IF(AB202="","",AB202)</f>
        <v/>
      </c>
      <c r="AN202" s="702"/>
      <c r="AO202" s="4"/>
      <c r="AP202" s="5"/>
      <c r="AQ202" s="5"/>
      <c r="AR202" s="4"/>
      <c r="AS202" s="5"/>
      <c r="AT202" s="552"/>
      <c r="AU202" s="553" t="str">
        <f>IF(AND(V202&gt;0,X202="A",AA202&lt;&gt;"",AG202&lt;&gt;"A",AJ202&lt;&gt;"A",OR(AB202="NR",AB202="NT")),1,"")</f>
        <v/>
      </c>
      <c r="AV202" s="554" t="str">
        <f>IF(AU202="","",COUNTIF($AU$8:AU202,AU202))</f>
        <v/>
      </c>
      <c r="AW202" s="553" t="str">
        <f>IF(AND(V202&gt;0,X202="A",AJ202&lt;&gt;"A",OR(AB202="",AB202="NX")),1,"")</f>
        <v/>
      </c>
      <c r="AX202" s="554" t="str">
        <f>IF(AW202="","",COUNTIF($AW$8:AW202,AW202))</f>
        <v/>
      </c>
      <c r="AY202" s="27"/>
      <c r="AZ202" s="6"/>
      <c r="BA202" s="7"/>
      <c r="BB202" s="7"/>
    </row>
    <row r="203" spans="1:54" ht="14.45" customHeight="1">
      <c r="A203" s="472" t="s">
        <v>199</v>
      </c>
      <c r="B203" s="473" t="s">
        <v>1602</v>
      </c>
      <c r="C203" s="714"/>
      <c r="D203" s="22"/>
      <c r="E203" s="746" t="s">
        <v>3055</v>
      </c>
      <c r="F203" s="760"/>
      <c r="G203" s="475"/>
      <c r="H203" s="476"/>
      <c r="I203" s="474"/>
      <c r="J203" s="475"/>
      <c r="K203" s="478"/>
      <c r="L203" s="9"/>
      <c r="M203" s="546"/>
      <c r="N203" s="9"/>
      <c r="O203" s="6"/>
      <c r="P203" s="479"/>
      <c r="Q203" s="10"/>
      <c r="R203" s="11"/>
      <c r="S203" s="12"/>
      <c r="T203" s="14"/>
      <c r="U203" s="15"/>
      <c r="V203" s="8"/>
      <c r="W203" s="13"/>
      <c r="X203" s="23"/>
      <c r="Y203" s="486"/>
      <c r="Z203" s="483"/>
      <c r="AA203" s="24"/>
      <c r="AB203" s="484"/>
      <c r="AC203" s="16"/>
      <c r="AD203" s="17"/>
      <c r="AE203" s="18"/>
      <c r="AF203" s="9"/>
      <c r="AG203" s="19"/>
      <c r="AH203" s="20"/>
      <c r="AI203" s="9"/>
      <c r="AJ203" s="21"/>
      <c r="AK203" s="33"/>
      <c r="AL203" s="485" t="str">
        <f>IF(AA203="","",AA203)</f>
        <v/>
      </c>
      <c r="AM203" s="3" t="str">
        <f>IF(AB203="","",AB203)</f>
        <v/>
      </c>
      <c r="AN203" s="702"/>
      <c r="AO203" s="4"/>
      <c r="AP203" s="5"/>
      <c r="AQ203" s="5"/>
      <c r="AR203" s="4"/>
      <c r="AS203" s="5"/>
      <c r="AT203" s="552"/>
      <c r="AU203" s="553" t="str">
        <f>IF(AND(V203&gt;0,X203="A",AA203&lt;&gt;"",AG203&lt;&gt;"A",AJ203&lt;&gt;"A",OR(AB203="NR",AB203="NT")),1,"")</f>
        <v/>
      </c>
      <c r="AV203" s="554" t="str">
        <f>IF(AU203="","",COUNTIF($AU$8:AU203,AU203))</f>
        <v/>
      </c>
      <c r="AW203" s="553" t="str">
        <f>IF(AND(V203&gt;0,X203="A",AJ203&lt;&gt;"A",OR(AB203="",AB203="NX")),1,"")</f>
        <v/>
      </c>
      <c r="AX203" s="554" t="str">
        <f>IF(AW203="","",COUNTIF($AW$8:AW203,AW203))</f>
        <v/>
      </c>
      <c r="AY203" s="27"/>
      <c r="AZ203" s="6"/>
      <c r="BA203" s="7"/>
      <c r="BB203" s="7"/>
    </row>
    <row r="204" spans="1:54" ht="14.45" customHeight="1">
      <c r="A204" s="472" t="s">
        <v>200</v>
      </c>
      <c r="B204" s="473" t="s">
        <v>1602</v>
      </c>
      <c r="C204" s="714"/>
      <c r="D204" s="22"/>
      <c r="E204" s="746" t="s">
        <v>3056</v>
      </c>
      <c r="F204" s="760"/>
      <c r="G204" s="475"/>
      <c r="H204" s="476"/>
      <c r="I204" s="474"/>
      <c r="J204" s="475"/>
      <c r="K204" s="478"/>
      <c r="L204" s="9"/>
      <c r="M204" s="546"/>
      <c r="N204" s="9"/>
      <c r="O204" s="6"/>
      <c r="P204" s="479"/>
      <c r="Q204" s="10"/>
      <c r="R204" s="11"/>
      <c r="S204" s="12"/>
      <c r="T204" s="14"/>
      <c r="U204" s="15"/>
      <c r="V204" s="8"/>
      <c r="W204" s="13"/>
      <c r="X204" s="23"/>
      <c r="Y204" s="486"/>
      <c r="Z204" s="483"/>
      <c r="AA204" s="24"/>
      <c r="AB204" s="484"/>
      <c r="AC204" s="16"/>
      <c r="AD204" s="17"/>
      <c r="AE204" s="18"/>
      <c r="AF204" s="9"/>
      <c r="AG204" s="19"/>
      <c r="AH204" s="20"/>
      <c r="AI204" s="9"/>
      <c r="AJ204" s="21"/>
      <c r="AK204" s="33"/>
      <c r="AL204" s="485" t="str">
        <f>IF(AA204="","",AA204)</f>
        <v/>
      </c>
      <c r="AM204" s="3" t="str">
        <f>IF(AB204="","",AB204)</f>
        <v/>
      </c>
      <c r="AN204" s="702"/>
      <c r="AO204" s="4"/>
      <c r="AP204" s="5"/>
      <c r="AQ204" s="5"/>
      <c r="AR204" s="4"/>
      <c r="AS204" s="5"/>
      <c r="AT204" s="552"/>
      <c r="AU204" s="553" t="str">
        <f>IF(AND(V204&gt;0,X204="A",AA204&lt;&gt;"",AG204&lt;&gt;"A",AJ204&lt;&gt;"A",OR(AB204="NR",AB204="NT")),1,"")</f>
        <v/>
      </c>
      <c r="AV204" s="554" t="str">
        <f>IF(AU204="","",COUNTIF($AU$8:AU204,AU204))</f>
        <v/>
      </c>
      <c r="AW204" s="553" t="str">
        <f>IF(AND(V204&gt;0,X204="A",AJ204&lt;&gt;"A",OR(AB204="",AB204="NX")),1,"")</f>
        <v/>
      </c>
      <c r="AX204" s="554" t="str">
        <f>IF(AW204="","",COUNTIF($AW$8:AW204,AW204))</f>
        <v/>
      </c>
      <c r="AY204" s="27"/>
      <c r="AZ204" s="6"/>
      <c r="BA204" s="7"/>
      <c r="BB204" s="7"/>
    </row>
    <row r="205" spans="1:54" ht="14.45" customHeight="1">
      <c r="A205" s="472" t="s">
        <v>201</v>
      </c>
      <c r="B205" s="473" t="s">
        <v>1602</v>
      </c>
      <c r="C205" s="714"/>
      <c r="D205" s="22"/>
      <c r="E205" s="746" t="s">
        <v>3057</v>
      </c>
      <c r="F205" s="760"/>
      <c r="G205" s="475"/>
      <c r="H205" s="476"/>
      <c r="I205" s="474"/>
      <c r="J205" s="475"/>
      <c r="K205" s="478"/>
      <c r="L205" s="9"/>
      <c r="M205" s="546"/>
      <c r="N205" s="9"/>
      <c r="O205" s="6"/>
      <c r="P205" s="479"/>
      <c r="Q205" s="10"/>
      <c r="R205" s="11"/>
      <c r="S205" s="12"/>
      <c r="T205" s="14"/>
      <c r="U205" s="15"/>
      <c r="V205" s="8"/>
      <c r="W205" s="13"/>
      <c r="X205" s="23"/>
      <c r="Y205" s="486"/>
      <c r="Z205" s="483"/>
      <c r="AA205" s="24"/>
      <c r="AB205" s="484"/>
      <c r="AC205" s="16"/>
      <c r="AD205" s="17"/>
      <c r="AE205" s="18"/>
      <c r="AF205" s="9"/>
      <c r="AG205" s="19"/>
      <c r="AH205" s="20"/>
      <c r="AI205" s="9"/>
      <c r="AJ205" s="21"/>
      <c r="AK205" s="33"/>
      <c r="AL205" s="485" t="str">
        <f>IF(AA205="","",AA205)</f>
        <v/>
      </c>
      <c r="AM205" s="3" t="str">
        <f>IF(AB205="","",AB205)</f>
        <v/>
      </c>
      <c r="AN205" s="702"/>
      <c r="AO205" s="4"/>
      <c r="AP205" s="5"/>
      <c r="AQ205" s="5"/>
      <c r="AR205" s="4"/>
      <c r="AS205" s="5"/>
      <c r="AT205" s="552"/>
      <c r="AU205" s="553" t="str">
        <f>IF(AND(V205&gt;0,X205="A",AA205&lt;&gt;"",AG205&lt;&gt;"A",AJ205&lt;&gt;"A",OR(AB205="NR",AB205="NT")),1,"")</f>
        <v/>
      </c>
      <c r="AV205" s="554" t="str">
        <f>IF(AU205="","",COUNTIF($AU$8:AU205,AU205))</f>
        <v/>
      </c>
      <c r="AW205" s="553" t="str">
        <f>IF(AND(V205&gt;0,X205="A",AJ205&lt;&gt;"A",OR(AB205="",AB205="NX")),1,"")</f>
        <v/>
      </c>
      <c r="AX205" s="554" t="str">
        <f>IF(AW205="","",COUNTIF($AW$8:AW205,AW205))</f>
        <v/>
      </c>
      <c r="AY205" s="27"/>
      <c r="AZ205" s="6"/>
      <c r="BA205" s="7"/>
      <c r="BB205" s="7"/>
    </row>
    <row r="206" spans="1:54" ht="14.45" customHeight="1">
      <c r="A206" s="472" t="s">
        <v>202</v>
      </c>
      <c r="B206" s="473" t="s">
        <v>1602</v>
      </c>
      <c r="C206" s="714"/>
      <c r="D206" s="22"/>
      <c r="E206" s="746" t="s">
        <v>3058</v>
      </c>
      <c r="F206" s="760"/>
      <c r="G206" s="475"/>
      <c r="H206" s="476"/>
      <c r="I206" s="474"/>
      <c r="J206" s="475"/>
      <c r="K206" s="478"/>
      <c r="L206" s="9"/>
      <c r="M206" s="546"/>
      <c r="N206" s="9"/>
      <c r="O206" s="6"/>
      <c r="P206" s="479"/>
      <c r="Q206" s="10"/>
      <c r="R206" s="11"/>
      <c r="S206" s="12"/>
      <c r="T206" s="14"/>
      <c r="U206" s="15"/>
      <c r="V206" s="8"/>
      <c r="W206" s="13"/>
      <c r="X206" s="23"/>
      <c r="Y206" s="486"/>
      <c r="Z206" s="483"/>
      <c r="AA206" s="24"/>
      <c r="AB206" s="484"/>
      <c r="AC206" s="16"/>
      <c r="AD206" s="17"/>
      <c r="AE206" s="18"/>
      <c r="AF206" s="9"/>
      <c r="AG206" s="19"/>
      <c r="AH206" s="20"/>
      <c r="AI206" s="9"/>
      <c r="AJ206" s="21"/>
      <c r="AK206" s="33"/>
      <c r="AL206" s="485" t="str">
        <f>IF(AA206="","",AA206)</f>
        <v/>
      </c>
      <c r="AM206" s="3" t="str">
        <f>IF(AB206="","",AB206)</f>
        <v/>
      </c>
      <c r="AN206" s="702"/>
      <c r="AO206" s="4"/>
      <c r="AP206" s="5"/>
      <c r="AQ206" s="5"/>
      <c r="AR206" s="4"/>
      <c r="AS206" s="5"/>
      <c r="AT206" s="552"/>
      <c r="AU206" s="553" t="str">
        <f>IF(AND(V206&gt;0,X206="A",AA206&lt;&gt;"",AG206&lt;&gt;"A",AJ206&lt;&gt;"A",OR(AB206="NR",AB206="NT")),1,"")</f>
        <v/>
      </c>
      <c r="AV206" s="554" t="str">
        <f>IF(AU206="","",COUNTIF($AU$8:AU206,AU206))</f>
        <v/>
      </c>
      <c r="AW206" s="553" t="str">
        <f>IF(AND(V206&gt;0,X206="A",AJ206&lt;&gt;"A",OR(AB206="",AB206="NX")),1,"")</f>
        <v/>
      </c>
      <c r="AX206" s="554" t="str">
        <f>IF(AW206="","",COUNTIF($AW$8:AW206,AW206))</f>
        <v/>
      </c>
      <c r="AY206" s="27"/>
      <c r="AZ206" s="6"/>
      <c r="BA206" s="7"/>
      <c r="BB206" s="7"/>
    </row>
    <row r="207" spans="1:54" ht="14.45" customHeight="1">
      <c r="A207" s="472" t="s">
        <v>203</v>
      </c>
      <c r="B207" s="473" t="s">
        <v>1602</v>
      </c>
      <c r="C207" s="714"/>
      <c r="D207" s="22"/>
      <c r="E207" s="746" t="s">
        <v>3059</v>
      </c>
      <c r="F207" s="760"/>
      <c r="G207" s="475"/>
      <c r="H207" s="476"/>
      <c r="I207" s="474"/>
      <c r="J207" s="475"/>
      <c r="K207" s="478"/>
      <c r="L207" s="9"/>
      <c r="M207" s="546"/>
      <c r="N207" s="9"/>
      <c r="O207" s="6"/>
      <c r="P207" s="479"/>
      <c r="Q207" s="10"/>
      <c r="R207" s="11"/>
      <c r="S207" s="12"/>
      <c r="T207" s="14"/>
      <c r="U207" s="15"/>
      <c r="V207" s="8"/>
      <c r="W207" s="13"/>
      <c r="X207" s="23"/>
      <c r="Y207" s="486"/>
      <c r="Z207" s="483"/>
      <c r="AA207" s="24"/>
      <c r="AB207" s="484"/>
      <c r="AC207" s="16"/>
      <c r="AD207" s="17"/>
      <c r="AE207" s="18"/>
      <c r="AF207" s="9"/>
      <c r="AG207" s="19"/>
      <c r="AH207" s="20"/>
      <c r="AI207" s="9"/>
      <c r="AJ207" s="21"/>
      <c r="AK207" s="33"/>
      <c r="AL207" s="485" t="str">
        <f>IF(AA207="","",AA207)</f>
        <v/>
      </c>
      <c r="AM207" s="3" t="str">
        <f>IF(AB207="","",AB207)</f>
        <v/>
      </c>
      <c r="AN207" s="702"/>
      <c r="AO207" s="4"/>
      <c r="AP207" s="5"/>
      <c r="AQ207" s="5"/>
      <c r="AR207" s="4"/>
      <c r="AS207" s="5"/>
      <c r="AT207" s="552"/>
      <c r="AU207" s="553" t="str">
        <f>IF(AND(V207&gt;0,X207="A",AA207&lt;&gt;"",AG207&lt;&gt;"A",AJ207&lt;&gt;"A",OR(AB207="NR",AB207="NT")),1,"")</f>
        <v/>
      </c>
      <c r="AV207" s="554" t="str">
        <f>IF(AU207="","",COUNTIF($AU$8:AU207,AU207))</f>
        <v/>
      </c>
      <c r="AW207" s="553" t="str">
        <f>IF(AND(V207&gt;0,X207="A",AJ207&lt;&gt;"A",OR(AB207="",AB207="NX")),1,"")</f>
        <v/>
      </c>
      <c r="AX207" s="554" t="str">
        <f>IF(AW207="","",COUNTIF($AW$8:AW207,AW207))</f>
        <v/>
      </c>
      <c r="AY207" s="27"/>
      <c r="AZ207" s="6"/>
      <c r="BA207" s="7"/>
      <c r="BB207" s="7"/>
    </row>
    <row r="208" spans="1:54" ht="14.45" customHeight="1">
      <c r="A208" s="472" t="s">
        <v>204</v>
      </c>
      <c r="B208" s="473" t="s">
        <v>1602</v>
      </c>
      <c r="C208" s="714"/>
      <c r="D208" s="22"/>
      <c r="E208" s="746" t="s">
        <v>3060</v>
      </c>
      <c r="F208" s="760"/>
      <c r="G208" s="475"/>
      <c r="H208" s="476"/>
      <c r="I208" s="474"/>
      <c r="J208" s="475"/>
      <c r="K208" s="478"/>
      <c r="L208" s="9"/>
      <c r="M208" s="546"/>
      <c r="N208" s="9"/>
      <c r="O208" s="6"/>
      <c r="P208" s="479"/>
      <c r="Q208" s="10"/>
      <c r="R208" s="11"/>
      <c r="S208" s="12"/>
      <c r="T208" s="14"/>
      <c r="U208" s="15"/>
      <c r="V208" s="8"/>
      <c r="W208" s="13"/>
      <c r="X208" s="23"/>
      <c r="Y208" s="486"/>
      <c r="Z208" s="483"/>
      <c r="AA208" s="24"/>
      <c r="AB208" s="484"/>
      <c r="AC208" s="16"/>
      <c r="AD208" s="17"/>
      <c r="AE208" s="18"/>
      <c r="AF208" s="9"/>
      <c r="AG208" s="19"/>
      <c r="AH208" s="20"/>
      <c r="AI208" s="9"/>
      <c r="AJ208" s="21"/>
      <c r="AK208" s="33"/>
      <c r="AL208" s="485" t="str">
        <f>IF(AA208="","",AA208)</f>
        <v/>
      </c>
      <c r="AM208" s="3" t="str">
        <f>IF(AB208="","",AB208)</f>
        <v/>
      </c>
      <c r="AN208" s="702"/>
      <c r="AO208" s="4"/>
      <c r="AP208" s="5"/>
      <c r="AQ208" s="5"/>
      <c r="AR208" s="4"/>
      <c r="AS208" s="5"/>
      <c r="AT208" s="552"/>
      <c r="AU208" s="553" t="str">
        <f>IF(AND(V208&gt;0,X208="A",AA208&lt;&gt;"",AG208&lt;&gt;"A",AJ208&lt;&gt;"A",OR(AB208="NR",AB208="NT")),1,"")</f>
        <v/>
      </c>
      <c r="AV208" s="554" t="str">
        <f>IF(AU208="","",COUNTIF($AU$8:AU208,AU208))</f>
        <v/>
      </c>
      <c r="AW208" s="553" t="str">
        <f>IF(AND(V208&gt;0,X208="A",AJ208&lt;&gt;"A",OR(AB208="",AB208="NX")),1,"")</f>
        <v/>
      </c>
      <c r="AX208" s="554" t="str">
        <f>IF(AW208="","",COUNTIF($AW$8:AW208,AW208))</f>
        <v/>
      </c>
      <c r="AY208" s="27"/>
      <c r="AZ208" s="6"/>
      <c r="BA208" s="7"/>
      <c r="BB208" s="7"/>
    </row>
    <row r="209" spans="1:54" ht="14.45" customHeight="1">
      <c r="A209" s="472" t="s">
        <v>205</v>
      </c>
      <c r="B209" s="473" t="s">
        <v>1602</v>
      </c>
      <c r="C209" s="714"/>
      <c r="D209" s="22"/>
      <c r="E209" s="746" t="s">
        <v>3061</v>
      </c>
      <c r="F209" s="760"/>
      <c r="G209" s="475"/>
      <c r="H209" s="476"/>
      <c r="I209" s="474"/>
      <c r="J209" s="475"/>
      <c r="K209" s="478"/>
      <c r="L209" s="9"/>
      <c r="M209" s="546"/>
      <c r="N209" s="9"/>
      <c r="O209" s="6"/>
      <c r="P209" s="479"/>
      <c r="Q209" s="10"/>
      <c r="R209" s="11"/>
      <c r="S209" s="12"/>
      <c r="T209" s="14"/>
      <c r="U209" s="15"/>
      <c r="V209" s="8"/>
      <c r="W209" s="13"/>
      <c r="X209" s="23"/>
      <c r="Y209" s="486"/>
      <c r="Z209" s="483"/>
      <c r="AA209" s="24"/>
      <c r="AB209" s="484"/>
      <c r="AC209" s="16"/>
      <c r="AD209" s="17"/>
      <c r="AE209" s="18"/>
      <c r="AF209" s="9"/>
      <c r="AG209" s="19"/>
      <c r="AH209" s="20"/>
      <c r="AI209" s="9"/>
      <c r="AJ209" s="21"/>
      <c r="AK209" s="33"/>
      <c r="AL209" s="485" t="str">
        <f>IF(AA209="","",AA209)</f>
        <v/>
      </c>
      <c r="AM209" s="3" t="str">
        <f>IF(AB209="","",AB209)</f>
        <v/>
      </c>
      <c r="AN209" s="702"/>
      <c r="AO209" s="4"/>
      <c r="AP209" s="5"/>
      <c r="AQ209" s="5"/>
      <c r="AR209" s="4"/>
      <c r="AS209" s="5"/>
      <c r="AT209" s="552"/>
      <c r="AU209" s="553" t="str">
        <f>IF(AND(V209&gt;0,X209="A",AA209&lt;&gt;"",AG209&lt;&gt;"A",AJ209&lt;&gt;"A",OR(AB209="NR",AB209="NT")),1,"")</f>
        <v/>
      </c>
      <c r="AV209" s="554" t="str">
        <f>IF(AU209="","",COUNTIF($AU$8:AU209,AU209))</f>
        <v/>
      </c>
      <c r="AW209" s="553" t="str">
        <f>IF(AND(V209&gt;0,X209="A",AJ209&lt;&gt;"A",OR(AB209="",AB209="NX")),1,"")</f>
        <v/>
      </c>
      <c r="AX209" s="554" t="str">
        <f>IF(AW209="","",COUNTIF($AW$8:AW209,AW209))</f>
        <v/>
      </c>
      <c r="AY209" s="27"/>
      <c r="AZ209" s="6"/>
      <c r="BA209" s="7"/>
      <c r="BB209" s="7"/>
    </row>
    <row r="210" spans="1:54" ht="14.45" customHeight="1">
      <c r="A210" s="472" t="s">
        <v>206</v>
      </c>
      <c r="B210" s="473" t="s">
        <v>1602</v>
      </c>
      <c r="C210" s="714"/>
      <c r="D210" s="22"/>
      <c r="E210" s="746" t="s">
        <v>3062</v>
      </c>
      <c r="F210" s="760"/>
      <c r="G210" s="475"/>
      <c r="H210" s="476"/>
      <c r="I210" s="474"/>
      <c r="J210" s="475"/>
      <c r="K210" s="478"/>
      <c r="L210" s="9"/>
      <c r="M210" s="546"/>
      <c r="N210" s="9"/>
      <c r="O210" s="6"/>
      <c r="P210" s="479"/>
      <c r="Q210" s="10"/>
      <c r="R210" s="11"/>
      <c r="S210" s="12"/>
      <c r="T210" s="14"/>
      <c r="U210" s="15"/>
      <c r="V210" s="8"/>
      <c r="W210" s="13"/>
      <c r="X210" s="23"/>
      <c r="Y210" s="486"/>
      <c r="Z210" s="483"/>
      <c r="AA210" s="24"/>
      <c r="AB210" s="484"/>
      <c r="AC210" s="16"/>
      <c r="AD210" s="17"/>
      <c r="AE210" s="18"/>
      <c r="AF210" s="9"/>
      <c r="AG210" s="19"/>
      <c r="AH210" s="20"/>
      <c r="AI210" s="9"/>
      <c r="AJ210" s="21"/>
      <c r="AK210" s="33"/>
      <c r="AL210" s="485" t="str">
        <f>IF(AA210="","",AA210)</f>
        <v/>
      </c>
      <c r="AM210" s="3" t="str">
        <f>IF(AB210="","",AB210)</f>
        <v/>
      </c>
      <c r="AN210" s="702"/>
      <c r="AO210" s="4"/>
      <c r="AP210" s="5"/>
      <c r="AQ210" s="5"/>
      <c r="AR210" s="4"/>
      <c r="AS210" s="5"/>
      <c r="AT210" s="552"/>
      <c r="AU210" s="553" t="str">
        <f>IF(AND(V210&gt;0,X210="A",AA210&lt;&gt;"",AG210&lt;&gt;"A",AJ210&lt;&gt;"A",OR(AB210="NR",AB210="NT")),1,"")</f>
        <v/>
      </c>
      <c r="AV210" s="554" t="str">
        <f>IF(AU210="","",COUNTIF($AU$8:AU210,AU210))</f>
        <v/>
      </c>
      <c r="AW210" s="553" t="str">
        <f>IF(AND(V210&gt;0,X210="A",AJ210&lt;&gt;"A",OR(AB210="",AB210="NX")),1,"")</f>
        <v/>
      </c>
      <c r="AX210" s="554" t="str">
        <f>IF(AW210="","",COUNTIF($AW$8:AW210,AW210))</f>
        <v/>
      </c>
      <c r="AY210" s="27"/>
      <c r="AZ210" s="6"/>
      <c r="BA210" s="7"/>
      <c r="BB210" s="7"/>
    </row>
    <row r="211" spans="1:54" ht="14.45" customHeight="1">
      <c r="A211" s="472" t="s">
        <v>207</v>
      </c>
      <c r="B211" s="473" t="s">
        <v>1602</v>
      </c>
      <c r="C211" s="714"/>
      <c r="D211" s="22"/>
      <c r="E211" s="746" t="s">
        <v>3063</v>
      </c>
      <c r="F211" s="760"/>
      <c r="G211" s="475"/>
      <c r="H211" s="476"/>
      <c r="I211" s="474"/>
      <c r="J211" s="475"/>
      <c r="K211" s="478"/>
      <c r="L211" s="9"/>
      <c r="M211" s="546"/>
      <c r="N211" s="9"/>
      <c r="O211" s="6"/>
      <c r="P211" s="479"/>
      <c r="Q211" s="10"/>
      <c r="R211" s="11"/>
      <c r="S211" s="12"/>
      <c r="T211" s="14"/>
      <c r="U211" s="15"/>
      <c r="V211" s="8"/>
      <c r="W211" s="13"/>
      <c r="X211" s="23"/>
      <c r="Y211" s="486"/>
      <c r="Z211" s="483"/>
      <c r="AA211" s="24"/>
      <c r="AB211" s="484"/>
      <c r="AC211" s="16"/>
      <c r="AD211" s="17"/>
      <c r="AE211" s="18"/>
      <c r="AF211" s="9"/>
      <c r="AG211" s="19"/>
      <c r="AH211" s="20"/>
      <c r="AI211" s="9"/>
      <c r="AJ211" s="21"/>
      <c r="AK211" s="33"/>
      <c r="AL211" s="485" t="str">
        <f>IF(AA211="","",AA211)</f>
        <v/>
      </c>
      <c r="AM211" s="3" t="str">
        <f>IF(AB211="","",AB211)</f>
        <v/>
      </c>
      <c r="AN211" s="702"/>
      <c r="AO211" s="4"/>
      <c r="AP211" s="5"/>
      <c r="AQ211" s="5"/>
      <c r="AR211" s="4"/>
      <c r="AS211" s="5"/>
      <c r="AT211" s="552"/>
      <c r="AU211" s="553" t="str">
        <f>IF(AND(V211&gt;0,X211="A",AA211&lt;&gt;"",AG211&lt;&gt;"A",AJ211&lt;&gt;"A",OR(AB211="NR",AB211="NT")),1,"")</f>
        <v/>
      </c>
      <c r="AV211" s="554" t="str">
        <f>IF(AU211="","",COUNTIF($AU$8:AU211,AU211))</f>
        <v/>
      </c>
      <c r="AW211" s="553" t="str">
        <f>IF(AND(V211&gt;0,X211="A",AJ211&lt;&gt;"A",OR(AB211="",AB211="NX")),1,"")</f>
        <v/>
      </c>
      <c r="AX211" s="554" t="str">
        <f>IF(AW211="","",COUNTIF($AW$8:AW211,AW211))</f>
        <v/>
      </c>
      <c r="AY211" s="27"/>
      <c r="AZ211" s="6"/>
      <c r="BA211" s="7"/>
      <c r="BB211" s="7"/>
    </row>
    <row r="212" spans="1:54" ht="14.45" customHeight="1">
      <c r="A212" s="472" t="s">
        <v>208</v>
      </c>
      <c r="B212" s="473" t="s">
        <v>1602</v>
      </c>
      <c r="C212" s="714"/>
      <c r="D212" s="22"/>
      <c r="E212" s="746" t="s">
        <v>3064</v>
      </c>
      <c r="F212" s="760"/>
      <c r="G212" s="475"/>
      <c r="H212" s="476"/>
      <c r="I212" s="474"/>
      <c r="J212" s="475"/>
      <c r="K212" s="478"/>
      <c r="L212" s="9"/>
      <c r="M212" s="546"/>
      <c r="N212" s="9"/>
      <c r="O212" s="6"/>
      <c r="P212" s="479"/>
      <c r="Q212" s="10"/>
      <c r="R212" s="11"/>
      <c r="S212" s="12"/>
      <c r="T212" s="14"/>
      <c r="U212" s="15"/>
      <c r="V212" s="8"/>
      <c r="W212" s="13"/>
      <c r="X212" s="23"/>
      <c r="Y212" s="486"/>
      <c r="Z212" s="483"/>
      <c r="AA212" s="24"/>
      <c r="AB212" s="484"/>
      <c r="AC212" s="16"/>
      <c r="AD212" s="17"/>
      <c r="AE212" s="18"/>
      <c r="AF212" s="9"/>
      <c r="AG212" s="19"/>
      <c r="AH212" s="20"/>
      <c r="AI212" s="9"/>
      <c r="AJ212" s="21"/>
      <c r="AK212" s="33"/>
      <c r="AL212" s="485" t="str">
        <f>IF(AA212="","",AA212)</f>
        <v/>
      </c>
      <c r="AM212" s="3" t="str">
        <f>IF(AB212="","",AB212)</f>
        <v/>
      </c>
      <c r="AN212" s="702"/>
      <c r="AO212" s="4"/>
      <c r="AP212" s="5"/>
      <c r="AQ212" s="5"/>
      <c r="AR212" s="4"/>
      <c r="AS212" s="5"/>
      <c r="AT212" s="552"/>
      <c r="AU212" s="553" t="str">
        <f>IF(AND(V212&gt;0,X212="A",AA212&lt;&gt;"",AG212&lt;&gt;"A",AJ212&lt;&gt;"A",OR(AB212="NR",AB212="NT")),1,"")</f>
        <v/>
      </c>
      <c r="AV212" s="554" t="str">
        <f>IF(AU212="","",COUNTIF($AU$8:AU212,AU212))</f>
        <v/>
      </c>
      <c r="AW212" s="553" t="str">
        <f>IF(AND(V212&gt;0,X212="A",AJ212&lt;&gt;"A",OR(AB212="",AB212="NX")),1,"")</f>
        <v/>
      </c>
      <c r="AX212" s="554" t="str">
        <f>IF(AW212="","",COUNTIF($AW$8:AW212,AW212))</f>
        <v/>
      </c>
      <c r="AY212" s="27"/>
      <c r="AZ212" s="6"/>
      <c r="BA212" s="7"/>
      <c r="BB212" s="7"/>
    </row>
    <row r="213" spans="1:54" ht="14.45" customHeight="1">
      <c r="A213" s="472" t="s">
        <v>209</v>
      </c>
      <c r="B213" s="473" t="s">
        <v>1602</v>
      </c>
      <c r="C213" s="714"/>
      <c r="D213" s="22"/>
      <c r="E213" s="746" t="s">
        <v>3065</v>
      </c>
      <c r="F213" s="760"/>
      <c r="G213" s="475"/>
      <c r="H213" s="476"/>
      <c r="I213" s="474"/>
      <c r="J213" s="475"/>
      <c r="K213" s="478"/>
      <c r="L213" s="9"/>
      <c r="M213" s="546"/>
      <c r="N213" s="9"/>
      <c r="O213" s="6"/>
      <c r="P213" s="479"/>
      <c r="Q213" s="10"/>
      <c r="R213" s="11"/>
      <c r="S213" s="12"/>
      <c r="T213" s="14"/>
      <c r="U213" s="15"/>
      <c r="V213" s="8"/>
      <c r="W213" s="13"/>
      <c r="X213" s="23"/>
      <c r="Y213" s="486"/>
      <c r="Z213" s="483"/>
      <c r="AA213" s="24"/>
      <c r="AB213" s="484"/>
      <c r="AC213" s="16"/>
      <c r="AD213" s="17"/>
      <c r="AE213" s="18"/>
      <c r="AF213" s="9"/>
      <c r="AG213" s="19"/>
      <c r="AH213" s="20"/>
      <c r="AI213" s="9"/>
      <c r="AJ213" s="21"/>
      <c r="AK213" s="33"/>
      <c r="AL213" s="485" t="str">
        <f>IF(AA213="","",AA213)</f>
        <v/>
      </c>
      <c r="AM213" s="3" t="str">
        <f>IF(AB213="","",AB213)</f>
        <v/>
      </c>
      <c r="AN213" s="702"/>
      <c r="AO213" s="4"/>
      <c r="AP213" s="5"/>
      <c r="AQ213" s="5"/>
      <c r="AR213" s="4"/>
      <c r="AS213" s="5"/>
      <c r="AT213" s="552"/>
      <c r="AU213" s="553" t="str">
        <f>IF(AND(V213&gt;0,X213="A",AA213&lt;&gt;"",AG213&lt;&gt;"A",AJ213&lt;&gt;"A",OR(AB213="NR",AB213="NT")),1,"")</f>
        <v/>
      </c>
      <c r="AV213" s="554" t="str">
        <f>IF(AU213="","",COUNTIF($AU$8:AU213,AU213))</f>
        <v/>
      </c>
      <c r="AW213" s="553" t="str">
        <f>IF(AND(V213&gt;0,X213="A",AJ213&lt;&gt;"A",OR(AB213="",AB213="NX")),1,"")</f>
        <v/>
      </c>
      <c r="AX213" s="554" t="str">
        <f>IF(AW213="","",COUNTIF($AW$8:AW213,AW213))</f>
        <v/>
      </c>
      <c r="AY213" s="27"/>
      <c r="AZ213" s="6"/>
      <c r="BA213" s="7"/>
      <c r="BB213" s="7"/>
    </row>
    <row r="214" spans="1:54" ht="14.45" customHeight="1">
      <c r="A214" s="472" t="s">
        <v>210</v>
      </c>
      <c r="B214" s="473" t="s">
        <v>1602</v>
      </c>
      <c r="C214" s="714"/>
      <c r="D214" s="22"/>
      <c r="E214" s="746" t="s">
        <v>3066</v>
      </c>
      <c r="F214" s="760"/>
      <c r="G214" s="475"/>
      <c r="H214" s="476"/>
      <c r="I214" s="474"/>
      <c r="J214" s="475"/>
      <c r="K214" s="478"/>
      <c r="L214" s="9"/>
      <c r="M214" s="546"/>
      <c r="N214" s="9"/>
      <c r="O214" s="6"/>
      <c r="P214" s="479"/>
      <c r="Q214" s="10"/>
      <c r="R214" s="11"/>
      <c r="S214" s="12"/>
      <c r="T214" s="14"/>
      <c r="U214" s="15"/>
      <c r="V214" s="8"/>
      <c r="W214" s="13"/>
      <c r="X214" s="23"/>
      <c r="Y214" s="486"/>
      <c r="Z214" s="483"/>
      <c r="AA214" s="24"/>
      <c r="AB214" s="484"/>
      <c r="AC214" s="16"/>
      <c r="AD214" s="17"/>
      <c r="AE214" s="18"/>
      <c r="AF214" s="9"/>
      <c r="AG214" s="19"/>
      <c r="AH214" s="20"/>
      <c r="AI214" s="9"/>
      <c r="AJ214" s="21"/>
      <c r="AK214" s="33"/>
      <c r="AL214" s="485" t="str">
        <f>IF(AA214="","",AA214)</f>
        <v/>
      </c>
      <c r="AM214" s="3" t="str">
        <f>IF(AB214="","",AB214)</f>
        <v/>
      </c>
      <c r="AN214" s="702"/>
      <c r="AO214" s="4"/>
      <c r="AP214" s="5"/>
      <c r="AQ214" s="5"/>
      <c r="AR214" s="4"/>
      <c r="AS214" s="5"/>
      <c r="AT214" s="552"/>
      <c r="AU214" s="553" t="str">
        <f>IF(AND(V214&gt;0,X214="A",AA214&lt;&gt;"",AG214&lt;&gt;"A",AJ214&lt;&gt;"A",OR(AB214="NR",AB214="NT")),1,"")</f>
        <v/>
      </c>
      <c r="AV214" s="554" t="str">
        <f>IF(AU214="","",COUNTIF($AU$8:AU214,AU214))</f>
        <v/>
      </c>
      <c r="AW214" s="553" t="str">
        <f>IF(AND(V214&gt;0,X214="A",AJ214&lt;&gt;"A",OR(AB214="",AB214="NX")),1,"")</f>
        <v/>
      </c>
      <c r="AX214" s="554" t="str">
        <f>IF(AW214="","",COUNTIF($AW$8:AW214,AW214))</f>
        <v/>
      </c>
      <c r="AY214" s="27"/>
      <c r="AZ214" s="6"/>
      <c r="BA214" s="7"/>
      <c r="BB214" s="7"/>
    </row>
    <row r="215" spans="1:54" ht="14.45" customHeight="1">
      <c r="A215" s="472" t="s">
        <v>211</v>
      </c>
      <c r="B215" s="473" t="s">
        <v>1602</v>
      </c>
      <c r="C215" s="714"/>
      <c r="D215" s="22"/>
      <c r="E215" s="746" t="s">
        <v>3067</v>
      </c>
      <c r="F215" s="760"/>
      <c r="G215" s="475"/>
      <c r="H215" s="476"/>
      <c r="I215" s="474"/>
      <c r="J215" s="475"/>
      <c r="K215" s="478"/>
      <c r="L215" s="9"/>
      <c r="M215" s="546"/>
      <c r="N215" s="9"/>
      <c r="O215" s="6"/>
      <c r="P215" s="479"/>
      <c r="Q215" s="10"/>
      <c r="R215" s="11"/>
      <c r="S215" s="12"/>
      <c r="T215" s="14"/>
      <c r="U215" s="15"/>
      <c r="V215" s="8"/>
      <c r="W215" s="13"/>
      <c r="X215" s="23"/>
      <c r="Y215" s="486"/>
      <c r="Z215" s="483"/>
      <c r="AA215" s="24"/>
      <c r="AB215" s="484"/>
      <c r="AC215" s="16"/>
      <c r="AD215" s="17"/>
      <c r="AE215" s="18"/>
      <c r="AF215" s="9"/>
      <c r="AG215" s="19"/>
      <c r="AH215" s="20"/>
      <c r="AI215" s="9"/>
      <c r="AJ215" s="21"/>
      <c r="AK215" s="33"/>
      <c r="AL215" s="485" t="str">
        <f>IF(AA215="","",AA215)</f>
        <v/>
      </c>
      <c r="AM215" s="3" t="str">
        <f>IF(AB215="","",AB215)</f>
        <v/>
      </c>
      <c r="AN215" s="702"/>
      <c r="AO215" s="4"/>
      <c r="AP215" s="5"/>
      <c r="AQ215" s="5"/>
      <c r="AR215" s="4"/>
      <c r="AS215" s="5"/>
      <c r="AT215" s="552"/>
      <c r="AU215" s="553" t="str">
        <f>IF(AND(V215&gt;0,X215="A",AA215&lt;&gt;"",AG215&lt;&gt;"A",AJ215&lt;&gt;"A",OR(AB215="NR",AB215="NT")),1,"")</f>
        <v/>
      </c>
      <c r="AV215" s="554" t="str">
        <f>IF(AU215="","",COUNTIF($AU$8:AU215,AU215))</f>
        <v/>
      </c>
      <c r="AW215" s="553" t="str">
        <f>IF(AND(V215&gt;0,X215="A",AJ215&lt;&gt;"A",OR(AB215="",AB215="NX")),1,"")</f>
        <v/>
      </c>
      <c r="AX215" s="554" t="str">
        <f>IF(AW215="","",COUNTIF($AW$8:AW215,AW215))</f>
        <v/>
      </c>
      <c r="AY215" s="27"/>
      <c r="AZ215" s="6"/>
      <c r="BA215" s="7"/>
      <c r="BB215" s="7"/>
    </row>
    <row r="216" spans="1:54" ht="14.45" customHeight="1">
      <c r="A216" s="472" t="s">
        <v>212</v>
      </c>
      <c r="B216" s="473" t="s">
        <v>1602</v>
      </c>
      <c r="C216" s="714"/>
      <c r="D216" s="22"/>
      <c r="E216" s="746" t="s">
        <v>3068</v>
      </c>
      <c r="F216" s="760"/>
      <c r="G216" s="475"/>
      <c r="H216" s="476"/>
      <c r="I216" s="474"/>
      <c r="J216" s="475"/>
      <c r="K216" s="478"/>
      <c r="L216" s="9"/>
      <c r="M216" s="546"/>
      <c r="N216" s="9"/>
      <c r="O216" s="6"/>
      <c r="P216" s="479"/>
      <c r="Q216" s="10"/>
      <c r="R216" s="11"/>
      <c r="S216" s="12"/>
      <c r="T216" s="14"/>
      <c r="U216" s="15"/>
      <c r="V216" s="8"/>
      <c r="W216" s="13"/>
      <c r="X216" s="23"/>
      <c r="Y216" s="486"/>
      <c r="Z216" s="483"/>
      <c r="AA216" s="24"/>
      <c r="AB216" s="484"/>
      <c r="AC216" s="16"/>
      <c r="AD216" s="17"/>
      <c r="AE216" s="18"/>
      <c r="AF216" s="9"/>
      <c r="AG216" s="19"/>
      <c r="AH216" s="20"/>
      <c r="AI216" s="9"/>
      <c r="AJ216" s="21"/>
      <c r="AK216" s="33"/>
      <c r="AL216" s="485" t="str">
        <f>IF(AA216="","",AA216)</f>
        <v/>
      </c>
      <c r="AM216" s="3" t="str">
        <f>IF(AB216="","",AB216)</f>
        <v/>
      </c>
      <c r="AN216" s="702"/>
      <c r="AO216" s="4"/>
      <c r="AP216" s="5"/>
      <c r="AQ216" s="5"/>
      <c r="AR216" s="4"/>
      <c r="AS216" s="5"/>
      <c r="AT216" s="552"/>
      <c r="AU216" s="553" t="str">
        <f>IF(AND(V216&gt;0,X216="A",AA216&lt;&gt;"",AG216&lt;&gt;"A",AJ216&lt;&gt;"A",OR(AB216="NR",AB216="NT")),1,"")</f>
        <v/>
      </c>
      <c r="AV216" s="554" t="str">
        <f>IF(AU216="","",COUNTIF($AU$8:AU216,AU216))</f>
        <v/>
      </c>
      <c r="AW216" s="553" t="str">
        <f>IF(AND(V216&gt;0,X216="A",AJ216&lt;&gt;"A",OR(AB216="",AB216="NX")),1,"")</f>
        <v/>
      </c>
      <c r="AX216" s="554" t="str">
        <f>IF(AW216="","",COUNTIF($AW$8:AW216,AW216))</f>
        <v/>
      </c>
      <c r="AY216" s="27"/>
      <c r="AZ216" s="6"/>
      <c r="BA216" s="7"/>
      <c r="BB216" s="7"/>
    </row>
    <row r="217" spans="1:54" ht="14.45" customHeight="1">
      <c r="A217" s="472" t="s">
        <v>213</v>
      </c>
      <c r="B217" s="473" t="s">
        <v>1602</v>
      </c>
      <c r="C217" s="714"/>
      <c r="D217" s="22"/>
      <c r="E217" s="746" t="s">
        <v>3069</v>
      </c>
      <c r="F217" s="760"/>
      <c r="G217" s="475"/>
      <c r="H217" s="476"/>
      <c r="I217" s="474"/>
      <c r="J217" s="475"/>
      <c r="K217" s="478"/>
      <c r="L217" s="9"/>
      <c r="M217" s="546"/>
      <c r="N217" s="9"/>
      <c r="O217" s="6"/>
      <c r="P217" s="479"/>
      <c r="Q217" s="10"/>
      <c r="R217" s="11"/>
      <c r="S217" s="12"/>
      <c r="T217" s="14"/>
      <c r="U217" s="15"/>
      <c r="V217" s="8"/>
      <c r="W217" s="13"/>
      <c r="X217" s="23"/>
      <c r="Y217" s="486"/>
      <c r="Z217" s="483"/>
      <c r="AA217" s="24"/>
      <c r="AB217" s="484"/>
      <c r="AC217" s="16"/>
      <c r="AD217" s="17"/>
      <c r="AE217" s="18"/>
      <c r="AF217" s="9"/>
      <c r="AG217" s="19"/>
      <c r="AH217" s="20"/>
      <c r="AI217" s="9"/>
      <c r="AJ217" s="21"/>
      <c r="AK217" s="33"/>
      <c r="AL217" s="485" t="str">
        <f>IF(AA217="","",AA217)</f>
        <v/>
      </c>
      <c r="AM217" s="3" t="str">
        <f>IF(AB217="","",AB217)</f>
        <v/>
      </c>
      <c r="AN217" s="702"/>
      <c r="AO217" s="4"/>
      <c r="AP217" s="5"/>
      <c r="AQ217" s="5"/>
      <c r="AR217" s="4"/>
      <c r="AS217" s="5"/>
      <c r="AT217" s="552"/>
      <c r="AU217" s="553" t="str">
        <f>IF(AND(V217&gt;0,X217="A",AA217&lt;&gt;"",AG217&lt;&gt;"A",AJ217&lt;&gt;"A",OR(AB217="NR",AB217="NT")),1,"")</f>
        <v/>
      </c>
      <c r="AV217" s="554" t="str">
        <f>IF(AU217="","",COUNTIF($AU$8:AU217,AU217))</f>
        <v/>
      </c>
      <c r="AW217" s="553" t="str">
        <f>IF(AND(V217&gt;0,X217="A",AJ217&lt;&gt;"A",OR(AB217="",AB217="NX")),1,"")</f>
        <v/>
      </c>
      <c r="AX217" s="554" t="str">
        <f>IF(AW217="","",COUNTIF($AW$8:AW217,AW217))</f>
        <v/>
      </c>
      <c r="AY217" s="27"/>
      <c r="AZ217" s="6"/>
      <c r="BA217" s="7"/>
      <c r="BB217" s="7"/>
    </row>
    <row r="218" spans="1:54" ht="14.45" customHeight="1">
      <c r="A218" s="472" t="s">
        <v>214</v>
      </c>
      <c r="B218" s="473" t="s">
        <v>1602</v>
      </c>
      <c r="C218" s="714"/>
      <c r="D218" s="22"/>
      <c r="E218" s="746" t="s">
        <v>3070</v>
      </c>
      <c r="F218" s="760"/>
      <c r="G218" s="475"/>
      <c r="H218" s="476"/>
      <c r="I218" s="474"/>
      <c r="J218" s="475"/>
      <c r="K218" s="478"/>
      <c r="L218" s="9"/>
      <c r="M218" s="546"/>
      <c r="N218" s="9"/>
      <c r="O218" s="6"/>
      <c r="P218" s="479"/>
      <c r="Q218" s="10"/>
      <c r="R218" s="11"/>
      <c r="S218" s="12"/>
      <c r="T218" s="14"/>
      <c r="U218" s="15"/>
      <c r="V218" s="8"/>
      <c r="W218" s="13"/>
      <c r="X218" s="23"/>
      <c r="Y218" s="486"/>
      <c r="Z218" s="483"/>
      <c r="AA218" s="24"/>
      <c r="AB218" s="484"/>
      <c r="AC218" s="16"/>
      <c r="AD218" s="17"/>
      <c r="AE218" s="18"/>
      <c r="AF218" s="9"/>
      <c r="AG218" s="19"/>
      <c r="AH218" s="20"/>
      <c r="AI218" s="9"/>
      <c r="AJ218" s="21"/>
      <c r="AK218" s="33"/>
      <c r="AL218" s="485" t="str">
        <f>IF(AA218="","",AA218)</f>
        <v/>
      </c>
      <c r="AM218" s="3" t="str">
        <f>IF(AB218="","",AB218)</f>
        <v/>
      </c>
      <c r="AN218" s="702"/>
      <c r="AO218" s="4"/>
      <c r="AP218" s="5"/>
      <c r="AQ218" s="5"/>
      <c r="AR218" s="4"/>
      <c r="AS218" s="5"/>
      <c r="AT218" s="552"/>
      <c r="AU218" s="553" t="str">
        <f>IF(AND(V218&gt;0,X218="A",AA218&lt;&gt;"",AG218&lt;&gt;"A",AJ218&lt;&gt;"A",OR(AB218="NR",AB218="NT")),1,"")</f>
        <v/>
      </c>
      <c r="AV218" s="554" t="str">
        <f>IF(AU218="","",COUNTIF($AU$8:AU218,AU218))</f>
        <v/>
      </c>
      <c r="AW218" s="553" t="str">
        <f>IF(AND(V218&gt;0,X218="A",AJ218&lt;&gt;"A",OR(AB218="",AB218="NX")),1,"")</f>
        <v/>
      </c>
      <c r="AX218" s="554" t="str">
        <f>IF(AW218="","",COUNTIF($AW$8:AW218,AW218))</f>
        <v/>
      </c>
      <c r="AY218" s="27"/>
      <c r="AZ218" s="6"/>
      <c r="BA218" s="7"/>
      <c r="BB218" s="7"/>
    </row>
    <row r="219" spans="1:54" ht="14.45" customHeight="1">
      <c r="A219" s="472" t="s">
        <v>215</v>
      </c>
      <c r="B219" s="473" t="s">
        <v>1602</v>
      </c>
      <c r="C219" s="714"/>
      <c r="D219" s="22"/>
      <c r="E219" s="746" t="s">
        <v>3071</v>
      </c>
      <c r="F219" s="760"/>
      <c r="G219" s="475"/>
      <c r="H219" s="476"/>
      <c r="I219" s="474"/>
      <c r="J219" s="475"/>
      <c r="K219" s="478"/>
      <c r="L219" s="9"/>
      <c r="M219" s="546"/>
      <c r="N219" s="9"/>
      <c r="O219" s="6"/>
      <c r="P219" s="479"/>
      <c r="Q219" s="10"/>
      <c r="R219" s="11"/>
      <c r="S219" s="12"/>
      <c r="T219" s="14"/>
      <c r="U219" s="15"/>
      <c r="V219" s="8"/>
      <c r="W219" s="13"/>
      <c r="X219" s="23"/>
      <c r="Y219" s="486"/>
      <c r="Z219" s="483"/>
      <c r="AA219" s="24"/>
      <c r="AB219" s="484"/>
      <c r="AC219" s="16"/>
      <c r="AD219" s="17"/>
      <c r="AE219" s="18"/>
      <c r="AF219" s="9"/>
      <c r="AG219" s="19"/>
      <c r="AH219" s="20"/>
      <c r="AI219" s="9"/>
      <c r="AJ219" s="21"/>
      <c r="AK219" s="33"/>
      <c r="AL219" s="485" t="str">
        <f>IF(AA219="","",AA219)</f>
        <v/>
      </c>
      <c r="AM219" s="3" t="str">
        <f>IF(AB219="","",AB219)</f>
        <v/>
      </c>
      <c r="AN219" s="702"/>
      <c r="AO219" s="4"/>
      <c r="AP219" s="5"/>
      <c r="AQ219" s="5"/>
      <c r="AR219" s="4"/>
      <c r="AS219" s="5"/>
      <c r="AT219" s="552"/>
      <c r="AU219" s="553" t="str">
        <f>IF(AND(V219&gt;0,X219="A",AA219&lt;&gt;"",AG219&lt;&gt;"A",AJ219&lt;&gt;"A",OR(AB219="NR",AB219="NT")),1,"")</f>
        <v/>
      </c>
      <c r="AV219" s="554" t="str">
        <f>IF(AU219="","",COUNTIF($AU$8:AU219,AU219))</f>
        <v/>
      </c>
      <c r="AW219" s="553" t="str">
        <f>IF(AND(V219&gt;0,X219="A",AJ219&lt;&gt;"A",OR(AB219="",AB219="NX")),1,"")</f>
        <v/>
      </c>
      <c r="AX219" s="554" t="str">
        <f>IF(AW219="","",COUNTIF($AW$8:AW219,AW219))</f>
        <v/>
      </c>
      <c r="AY219" s="27"/>
      <c r="AZ219" s="6"/>
      <c r="BA219" s="7"/>
      <c r="BB219" s="7"/>
    </row>
    <row r="220" spans="1:54" ht="14.45" customHeight="1">
      <c r="A220" s="472" t="s">
        <v>216</v>
      </c>
      <c r="B220" s="473" t="s">
        <v>1602</v>
      </c>
      <c r="C220" s="714"/>
      <c r="D220" s="22"/>
      <c r="E220" s="746" t="s">
        <v>3072</v>
      </c>
      <c r="F220" s="760"/>
      <c r="G220" s="475"/>
      <c r="H220" s="476"/>
      <c r="I220" s="474"/>
      <c r="J220" s="475"/>
      <c r="K220" s="478"/>
      <c r="L220" s="9"/>
      <c r="M220" s="546"/>
      <c r="N220" s="9"/>
      <c r="O220" s="6"/>
      <c r="P220" s="479"/>
      <c r="Q220" s="10"/>
      <c r="R220" s="11"/>
      <c r="S220" s="12"/>
      <c r="T220" s="14"/>
      <c r="U220" s="15"/>
      <c r="V220" s="8"/>
      <c r="W220" s="13"/>
      <c r="X220" s="23"/>
      <c r="Y220" s="486"/>
      <c r="Z220" s="483"/>
      <c r="AA220" s="24"/>
      <c r="AB220" s="484"/>
      <c r="AC220" s="16"/>
      <c r="AD220" s="17"/>
      <c r="AE220" s="18"/>
      <c r="AF220" s="9"/>
      <c r="AG220" s="19"/>
      <c r="AH220" s="20"/>
      <c r="AI220" s="9"/>
      <c r="AJ220" s="21"/>
      <c r="AK220" s="33"/>
      <c r="AL220" s="485" t="str">
        <f>IF(AA220="","",AA220)</f>
        <v/>
      </c>
      <c r="AM220" s="3" t="str">
        <f>IF(AB220="","",AB220)</f>
        <v/>
      </c>
      <c r="AN220" s="702"/>
      <c r="AO220" s="4"/>
      <c r="AP220" s="5"/>
      <c r="AQ220" s="5"/>
      <c r="AR220" s="4"/>
      <c r="AS220" s="5"/>
      <c r="AT220" s="552"/>
      <c r="AU220" s="553" t="str">
        <f>IF(AND(V220&gt;0,X220="A",AA220&lt;&gt;"",AG220&lt;&gt;"A",AJ220&lt;&gt;"A",OR(AB220="NR",AB220="NT")),1,"")</f>
        <v/>
      </c>
      <c r="AV220" s="554" t="str">
        <f>IF(AU220="","",COUNTIF($AU$8:AU220,AU220))</f>
        <v/>
      </c>
      <c r="AW220" s="553" t="str">
        <f>IF(AND(V220&gt;0,X220="A",AJ220&lt;&gt;"A",OR(AB220="",AB220="NX")),1,"")</f>
        <v/>
      </c>
      <c r="AX220" s="554" t="str">
        <f>IF(AW220="","",COUNTIF($AW$8:AW220,AW220))</f>
        <v/>
      </c>
      <c r="AY220" s="27"/>
      <c r="AZ220" s="6"/>
      <c r="BA220" s="7"/>
      <c r="BB220" s="7"/>
    </row>
    <row r="221" spans="1:54" ht="14.45" customHeight="1">
      <c r="A221" s="472" t="s">
        <v>217</v>
      </c>
      <c r="B221" s="473" t="s">
        <v>1602</v>
      </c>
      <c r="C221" s="714"/>
      <c r="D221" s="22"/>
      <c r="E221" s="746" t="s">
        <v>3073</v>
      </c>
      <c r="F221" s="760"/>
      <c r="G221" s="475"/>
      <c r="H221" s="476"/>
      <c r="I221" s="474"/>
      <c r="J221" s="475"/>
      <c r="K221" s="478"/>
      <c r="L221" s="9"/>
      <c r="M221" s="546"/>
      <c r="N221" s="9"/>
      <c r="O221" s="6"/>
      <c r="P221" s="479"/>
      <c r="Q221" s="10"/>
      <c r="R221" s="11"/>
      <c r="S221" s="12"/>
      <c r="T221" s="14"/>
      <c r="U221" s="15"/>
      <c r="V221" s="8"/>
      <c r="W221" s="13"/>
      <c r="X221" s="23"/>
      <c r="Y221" s="486"/>
      <c r="Z221" s="483"/>
      <c r="AA221" s="24"/>
      <c r="AB221" s="484"/>
      <c r="AC221" s="16"/>
      <c r="AD221" s="17"/>
      <c r="AE221" s="18"/>
      <c r="AF221" s="9"/>
      <c r="AG221" s="19"/>
      <c r="AH221" s="20"/>
      <c r="AI221" s="9"/>
      <c r="AJ221" s="21"/>
      <c r="AK221" s="33"/>
      <c r="AL221" s="485" t="str">
        <f>IF(AA221="","",AA221)</f>
        <v/>
      </c>
      <c r="AM221" s="3" t="str">
        <f>IF(AB221="","",AB221)</f>
        <v/>
      </c>
      <c r="AN221" s="702"/>
      <c r="AO221" s="4"/>
      <c r="AP221" s="5"/>
      <c r="AQ221" s="5"/>
      <c r="AR221" s="4"/>
      <c r="AS221" s="5"/>
      <c r="AT221" s="552"/>
      <c r="AU221" s="553" t="str">
        <f>IF(AND(V221&gt;0,X221="A",AA221&lt;&gt;"",AG221&lt;&gt;"A",AJ221&lt;&gt;"A",OR(AB221="NR",AB221="NT")),1,"")</f>
        <v/>
      </c>
      <c r="AV221" s="554" t="str">
        <f>IF(AU221="","",COUNTIF($AU$8:AU221,AU221))</f>
        <v/>
      </c>
      <c r="AW221" s="553" t="str">
        <f>IF(AND(V221&gt;0,X221="A",AJ221&lt;&gt;"A",OR(AB221="",AB221="NX")),1,"")</f>
        <v/>
      </c>
      <c r="AX221" s="554" t="str">
        <f>IF(AW221="","",COUNTIF($AW$8:AW221,AW221))</f>
        <v/>
      </c>
      <c r="AY221" s="27"/>
      <c r="AZ221" s="6"/>
      <c r="BA221" s="7"/>
      <c r="BB221" s="7"/>
    </row>
    <row r="222" spans="1:54" ht="14.45" customHeight="1">
      <c r="A222" s="472" t="s">
        <v>218</v>
      </c>
      <c r="B222" s="473" t="s">
        <v>1602</v>
      </c>
      <c r="C222" s="714"/>
      <c r="D222" s="22"/>
      <c r="E222" s="746" t="s">
        <v>3074</v>
      </c>
      <c r="F222" s="760"/>
      <c r="G222" s="475"/>
      <c r="H222" s="476"/>
      <c r="I222" s="474"/>
      <c r="J222" s="475"/>
      <c r="K222" s="478"/>
      <c r="L222" s="9"/>
      <c r="M222" s="546"/>
      <c r="N222" s="9"/>
      <c r="O222" s="6"/>
      <c r="P222" s="479"/>
      <c r="Q222" s="10"/>
      <c r="R222" s="11"/>
      <c r="S222" s="12"/>
      <c r="T222" s="14"/>
      <c r="U222" s="15"/>
      <c r="V222" s="8"/>
      <c r="W222" s="13"/>
      <c r="X222" s="23"/>
      <c r="Y222" s="486"/>
      <c r="Z222" s="483"/>
      <c r="AA222" s="24"/>
      <c r="AB222" s="484"/>
      <c r="AC222" s="16"/>
      <c r="AD222" s="17"/>
      <c r="AE222" s="18"/>
      <c r="AF222" s="9"/>
      <c r="AG222" s="19"/>
      <c r="AH222" s="20"/>
      <c r="AI222" s="9"/>
      <c r="AJ222" s="21"/>
      <c r="AK222" s="33"/>
      <c r="AL222" s="485" t="str">
        <f>IF(AA222="","",AA222)</f>
        <v/>
      </c>
      <c r="AM222" s="3" t="str">
        <f>IF(AB222="","",AB222)</f>
        <v/>
      </c>
      <c r="AN222" s="702"/>
      <c r="AO222" s="4"/>
      <c r="AP222" s="5"/>
      <c r="AQ222" s="5"/>
      <c r="AR222" s="4"/>
      <c r="AS222" s="5"/>
      <c r="AT222" s="552"/>
      <c r="AU222" s="553" t="str">
        <f>IF(AND(V222&gt;0,X222="A",AA222&lt;&gt;"",AG222&lt;&gt;"A",AJ222&lt;&gt;"A",OR(AB222="NR",AB222="NT")),1,"")</f>
        <v/>
      </c>
      <c r="AV222" s="554" t="str">
        <f>IF(AU222="","",COUNTIF($AU$8:AU222,AU222))</f>
        <v/>
      </c>
      <c r="AW222" s="553" t="str">
        <f>IF(AND(V222&gt;0,X222="A",AJ222&lt;&gt;"A",OR(AB222="",AB222="NX")),1,"")</f>
        <v/>
      </c>
      <c r="AX222" s="554" t="str">
        <f>IF(AW222="","",COUNTIF($AW$8:AW222,AW222))</f>
        <v/>
      </c>
      <c r="AY222" s="27"/>
      <c r="AZ222" s="6"/>
      <c r="BA222" s="7"/>
      <c r="BB222" s="7"/>
    </row>
    <row r="223" spans="1:54" ht="14.45" customHeight="1">
      <c r="A223" s="472" t="s">
        <v>219</v>
      </c>
      <c r="B223" s="473" t="s">
        <v>1602</v>
      </c>
      <c r="C223" s="714"/>
      <c r="D223" s="22"/>
      <c r="E223" s="746" t="s">
        <v>3075</v>
      </c>
      <c r="F223" s="760"/>
      <c r="G223" s="475"/>
      <c r="H223" s="476"/>
      <c r="I223" s="474"/>
      <c r="J223" s="475"/>
      <c r="K223" s="478"/>
      <c r="L223" s="9"/>
      <c r="M223" s="546"/>
      <c r="N223" s="9"/>
      <c r="O223" s="6"/>
      <c r="P223" s="479"/>
      <c r="Q223" s="10"/>
      <c r="R223" s="11"/>
      <c r="S223" s="12"/>
      <c r="T223" s="14"/>
      <c r="U223" s="15"/>
      <c r="V223" s="8"/>
      <c r="W223" s="13"/>
      <c r="X223" s="23"/>
      <c r="Y223" s="486"/>
      <c r="Z223" s="483"/>
      <c r="AA223" s="24"/>
      <c r="AB223" s="484"/>
      <c r="AC223" s="16"/>
      <c r="AD223" s="17"/>
      <c r="AE223" s="18"/>
      <c r="AF223" s="9"/>
      <c r="AG223" s="19"/>
      <c r="AH223" s="20"/>
      <c r="AI223" s="9"/>
      <c r="AJ223" s="21"/>
      <c r="AK223" s="33"/>
      <c r="AL223" s="485" t="str">
        <f>IF(AA223="","",AA223)</f>
        <v/>
      </c>
      <c r="AM223" s="3" t="str">
        <f>IF(AB223="","",AB223)</f>
        <v/>
      </c>
      <c r="AN223" s="702"/>
      <c r="AO223" s="4"/>
      <c r="AP223" s="5"/>
      <c r="AQ223" s="5"/>
      <c r="AR223" s="4"/>
      <c r="AS223" s="5"/>
      <c r="AT223" s="552"/>
      <c r="AU223" s="553" t="str">
        <f>IF(AND(V223&gt;0,X223="A",AA223&lt;&gt;"",AG223&lt;&gt;"A",AJ223&lt;&gt;"A",OR(AB223="NR",AB223="NT")),1,"")</f>
        <v/>
      </c>
      <c r="AV223" s="554" t="str">
        <f>IF(AU223="","",COUNTIF($AU$8:AU223,AU223))</f>
        <v/>
      </c>
      <c r="AW223" s="553" t="str">
        <f>IF(AND(V223&gt;0,X223="A",AJ223&lt;&gt;"A",OR(AB223="",AB223="NX")),1,"")</f>
        <v/>
      </c>
      <c r="AX223" s="554" t="str">
        <f>IF(AW223="","",COUNTIF($AW$8:AW223,AW223))</f>
        <v/>
      </c>
      <c r="AY223" s="27"/>
      <c r="AZ223" s="6"/>
      <c r="BA223" s="7"/>
      <c r="BB223" s="7"/>
    </row>
    <row r="224" spans="1:54" ht="14.45" customHeight="1">
      <c r="A224" s="472" t="s">
        <v>220</v>
      </c>
      <c r="B224" s="473" t="s">
        <v>1602</v>
      </c>
      <c r="C224" s="714"/>
      <c r="D224" s="22"/>
      <c r="E224" s="746" t="s">
        <v>3076</v>
      </c>
      <c r="F224" s="760"/>
      <c r="G224" s="475"/>
      <c r="H224" s="476"/>
      <c r="I224" s="474"/>
      <c r="J224" s="475"/>
      <c r="K224" s="478"/>
      <c r="L224" s="9"/>
      <c r="M224" s="546"/>
      <c r="N224" s="9"/>
      <c r="O224" s="6"/>
      <c r="P224" s="479"/>
      <c r="Q224" s="10"/>
      <c r="R224" s="11"/>
      <c r="S224" s="12"/>
      <c r="T224" s="14"/>
      <c r="U224" s="15"/>
      <c r="V224" s="8"/>
      <c r="W224" s="13"/>
      <c r="X224" s="23"/>
      <c r="Y224" s="486"/>
      <c r="Z224" s="483"/>
      <c r="AA224" s="24"/>
      <c r="AB224" s="484"/>
      <c r="AC224" s="16"/>
      <c r="AD224" s="17"/>
      <c r="AE224" s="18"/>
      <c r="AF224" s="9"/>
      <c r="AG224" s="19"/>
      <c r="AH224" s="20"/>
      <c r="AI224" s="9"/>
      <c r="AJ224" s="21"/>
      <c r="AK224" s="33"/>
      <c r="AL224" s="485" t="str">
        <f>IF(AA224="","",AA224)</f>
        <v/>
      </c>
      <c r="AM224" s="3" t="str">
        <f>IF(AB224="","",AB224)</f>
        <v/>
      </c>
      <c r="AN224" s="702"/>
      <c r="AO224" s="4"/>
      <c r="AP224" s="5"/>
      <c r="AQ224" s="5"/>
      <c r="AR224" s="4"/>
      <c r="AS224" s="5"/>
      <c r="AT224" s="552"/>
      <c r="AU224" s="553" t="str">
        <f>IF(AND(V224&gt;0,X224="A",AA224&lt;&gt;"",AG224&lt;&gt;"A",AJ224&lt;&gt;"A",OR(AB224="NR",AB224="NT")),1,"")</f>
        <v/>
      </c>
      <c r="AV224" s="554" t="str">
        <f>IF(AU224="","",COUNTIF($AU$8:AU224,AU224))</f>
        <v/>
      </c>
      <c r="AW224" s="553" t="str">
        <f>IF(AND(V224&gt;0,X224="A",AJ224&lt;&gt;"A",OR(AB224="",AB224="NX")),1,"")</f>
        <v/>
      </c>
      <c r="AX224" s="554" t="str">
        <f>IF(AW224="","",COUNTIF($AW$8:AW224,AW224))</f>
        <v/>
      </c>
      <c r="AY224" s="27"/>
      <c r="AZ224" s="6"/>
      <c r="BA224" s="7"/>
      <c r="BB224" s="7"/>
    </row>
    <row r="225" spans="1:54" ht="14.45" customHeight="1">
      <c r="A225" s="472" t="s">
        <v>221</v>
      </c>
      <c r="B225" s="473" t="s">
        <v>1602</v>
      </c>
      <c r="C225" s="714"/>
      <c r="D225" s="22"/>
      <c r="E225" s="746" t="s">
        <v>3077</v>
      </c>
      <c r="F225" s="760"/>
      <c r="G225" s="475"/>
      <c r="H225" s="476"/>
      <c r="I225" s="474"/>
      <c r="J225" s="475"/>
      <c r="K225" s="478"/>
      <c r="L225" s="9"/>
      <c r="M225" s="546"/>
      <c r="N225" s="9"/>
      <c r="O225" s="6"/>
      <c r="P225" s="479"/>
      <c r="Q225" s="10"/>
      <c r="R225" s="11"/>
      <c r="S225" s="12"/>
      <c r="T225" s="14"/>
      <c r="U225" s="15"/>
      <c r="V225" s="8"/>
      <c r="W225" s="13"/>
      <c r="X225" s="23"/>
      <c r="Y225" s="486"/>
      <c r="Z225" s="483"/>
      <c r="AA225" s="24"/>
      <c r="AB225" s="484"/>
      <c r="AC225" s="16"/>
      <c r="AD225" s="17"/>
      <c r="AE225" s="18"/>
      <c r="AF225" s="9"/>
      <c r="AG225" s="19"/>
      <c r="AH225" s="20"/>
      <c r="AI225" s="9"/>
      <c r="AJ225" s="21"/>
      <c r="AK225" s="33"/>
      <c r="AL225" s="485" t="str">
        <f>IF(AA225="","",AA225)</f>
        <v/>
      </c>
      <c r="AM225" s="3" t="str">
        <f>IF(AB225="","",AB225)</f>
        <v/>
      </c>
      <c r="AN225" s="702"/>
      <c r="AO225" s="4"/>
      <c r="AP225" s="5"/>
      <c r="AQ225" s="5"/>
      <c r="AR225" s="4"/>
      <c r="AS225" s="5"/>
      <c r="AT225" s="552"/>
      <c r="AU225" s="553" t="str">
        <f>IF(AND(V225&gt;0,X225="A",AA225&lt;&gt;"",AG225&lt;&gt;"A",AJ225&lt;&gt;"A",OR(AB225="NR",AB225="NT")),1,"")</f>
        <v/>
      </c>
      <c r="AV225" s="554" t="str">
        <f>IF(AU225="","",COUNTIF($AU$8:AU225,AU225))</f>
        <v/>
      </c>
      <c r="AW225" s="553" t="str">
        <f>IF(AND(V225&gt;0,X225="A",AJ225&lt;&gt;"A",OR(AB225="",AB225="NX")),1,"")</f>
        <v/>
      </c>
      <c r="AX225" s="554" t="str">
        <f>IF(AW225="","",COUNTIF($AW$8:AW225,AW225))</f>
        <v/>
      </c>
      <c r="AY225" s="27"/>
      <c r="AZ225" s="6"/>
      <c r="BA225" s="7"/>
      <c r="BB225" s="7"/>
    </row>
    <row r="226" spans="1:54" ht="14.45" customHeight="1">
      <c r="A226" s="472" t="s">
        <v>222</v>
      </c>
      <c r="B226" s="473" t="s">
        <v>1602</v>
      </c>
      <c r="C226" s="714"/>
      <c r="D226" s="22"/>
      <c r="E226" s="746" t="s">
        <v>3078</v>
      </c>
      <c r="F226" s="760"/>
      <c r="G226" s="475"/>
      <c r="H226" s="476"/>
      <c r="I226" s="474"/>
      <c r="J226" s="475"/>
      <c r="K226" s="478"/>
      <c r="L226" s="9"/>
      <c r="M226" s="546"/>
      <c r="N226" s="9"/>
      <c r="O226" s="6"/>
      <c r="P226" s="479"/>
      <c r="Q226" s="10"/>
      <c r="R226" s="11"/>
      <c r="S226" s="12"/>
      <c r="T226" s="14"/>
      <c r="U226" s="15"/>
      <c r="V226" s="8"/>
      <c r="W226" s="13"/>
      <c r="X226" s="23"/>
      <c r="Y226" s="486"/>
      <c r="Z226" s="483"/>
      <c r="AA226" s="24"/>
      <c r="AB226" s="484"/>
      <c r="AC226" s="16"/>
      <c r="AD226" s="17"/>
      <c r="AE226" s="18"/>
      <c r="AF226" s="9"/>
      <c r="AG226" s="19"/>
      <c r="AH226" s="20"/>
      <c r="AI226" s="9"/>
      <c r="AJ226" s="21"/>
      <c r="AK226" s="33"/>
      <c r="AL226" s="485" t="str">
        <f>IF(AA226="","",AA226)</f>
        <v/>
      </c>
      <c r="AM226" s="3" t="str">
        <f>IF(AB226="","",AB226)</f>
        <v/>
      </c>
      <c r="AN226" s="702"/>
      <c r="AO226" s="4"/>
      <c r="AP226" s="5"/>
      <c r="AQ226" s="5"/>
      <c r="AR226" s="4"/>
      <c r="AS226" s="5"/>
      <c r="AT226" s="552"/>
      <c r="AU226" s="553" t="str">
        <f>IF(AND(V226&gt;0,X226="A",AA226&lt;&gt;"",AG226&lt;&gt;"A",AJ226&lt;&gt;"A",OR(AB226="NR",AB226="NT")),1,"")</f>
        <v/>
      </c>
      <c r="AV226" s="554" t="str">
        <f>IF(AU226="","",COUNTIF($AU$8:AU226,AU226))</f>
        <v/>
      </c>
      <c r="AW226" s="553" t="str">
        <f>IF(AND(V226&gt;0,X226="A",AJ226&lt;&gt;"A",OR(AB226="",AB226="NX")),1,"")</f>
        <v/>
      </c>
      <c r="AX226" s="554" t="str">
        <f>IF(AW226="","",COUNTIF($AW$8:AW226,AW226))</f>
        <v/>
      </c>
      <c r="AY226" s="27"/>
      <c r="AZ226" s="6"/>
      <c r="BA226" s="7"/>
      <c r="BB226" s="7"/>
    </row>
    <row r="227" spans="1:54" ht="14.45" customHeight="1">
      <c r="A227" s="472" t="s">
        <v>223</v>
      </c>
      <c r="B227" s="473" t="s">
        <v>1602</v>
      </c>
      <c r="C227" s="714"/>
      <c r="D227" s="22"/>
      <c r="E227" s="746" t="s">
        <v>3079</v>
      </c>
      <c r="F227" s="760"/>
      <c r="G227" s="475"/>
      <c r="H227" s="476"/>
      <c r="I227" s="474"/>
      <c r="J227" s="475"/>
      <c r="K227" s="478"/>
      <c r="L227" s="9"/>
      <c r="M227" s="546"/>
      <c r="N227" s="9"/>
      <c r="O227" s="6"/>
      <c r="P227" s="479"/>
      <c r="Q227" s="10"/>
      <c r="R227" s="11"/>
      <c r="S227" s="12"/>
      <c r="T227" s="14"/>
      <c r="U227" s="15"/>
      <c r="V227" s="8"/>
      <c r="W227" s="13"/>
      <c r="X227" s="23"/>
      <c r="Y227" s="486"/>
      <c r="Z227" s="483"/>
      <c r="AA227" s="24"/>
      <c r="AB227" s="484"/>
      <c r="AC227" s="16"/>
      <c r="AD227" s="17"/>
      <c r="AE227" s="18"/>
      <c r="AF227" s="9"/>
      <c r="AG227" s="19"/>
      <c r="AH227" s="20"/>
      <c r="AI227" s="9"/>
      <c r="AJ227" s="21"/>
      <c r="AK227" s="33"/>
      <c r="AL227" s="485" t="str">
        <f>IF(AA227="","",AA227)</f>
        <v/>
      </c>
      <c r="AM227" s="3" t="str">
        <f>IF(AB227="","",AB227)</f>
        <v/>
      </c>
      <c r="AN227" s="702"/>
      <c r="AO227" s="4"/>
      <c r="AP227" s="5"/>
      <c r="AQ227" s="5"/>
      <c r="AR227" s="4"/>
      <c r="AS227" s="5"/>
      <c r="AT227" s="552"/>
      <c r="AU227" s="553" t="str">
        <f>IF(AND(V227&gt;0,X227="A",AA227&lt;&gt;"",AG227&lt;&gt;"A",AJ227&lt;&gt;"A",OR(AB227="NR",AB227="NT")),1,"")</f>
        <v/>
      </c>
      <c r="AV227" s="554" t="str">
        <f>IF(AU227="","",COUNTIF($AU$8:AU227,AU227))</f>
        <v/>
      </c>
      <c r="AW227" s="553" t="str">
        <f>IF(AND(V227&gt;0,X227="A",AJ227&lt;&gt;"A",OR(AB227="",AB227="NX")),1,"")</f>
        <v/>
      </c>
      <c r="AX227" s="554" t="str">
        <f>IF(AW227="","",COUNTIF($AW$8:AW227,AW227))</f>
        <v/>
      </c>
      <c r="AY227" s="27"/>
      <c r="AZ227" s="6"/>
      <c r="BA227" s="7"/>
      <c r="BB227" s="7"/>
    </row>
    <row r="228" spans="1:54" ht="14.45" customHeight="1">
      <c r="A228" s="472" t="s">
        <v>224</v>
      </c>
      <c r="B228" s="473" t="s">
        <v>1602</v>
      </c>
      <c r="C228" s="714"/>
      <c r="D228" s="22"/>
      <c r="E228" s="746" t="s">
        <v>3080</v>
      </c>
      <c r="F228" s="760"/>
      <c r="G228" s="475"/>
      <c r="H228" s="476"/>
      <c r="I228" s="474"/>
      <c r="J228" s="475"/>
      <c r="K228" s="478"/>
      <c r="L228" s="9"/>
      <c r="M228" s="546"/>
      <c r="N228" s="9"/>
      <c r="O228" s="6"/>
      <c r="P228" s="479"/>
      <c r="Q228" s="10"/>
      <c r="R228" s="11"/>
      <c r="S228" s="12"/>
      <c r="T228" s="14"/>
      <c r="U228" s="15"/>
      <c r="V228" s="8"/>
      <c r="W228" s="13"/>
      <c r="X228" s="23"/>
      <c r="Y228" s="486"/>
      <c r="Z228" s="483"/>
      <c r="AA228" s="24"/>
      <c r="AB228" s="484"/>
      <c r="AC228" s="16"/>
      <c r="AD228" s="17"/>
      <c r="AE228" s="18"/>
      <c r="AF228" s="9"/>
      <c r="AG228" s="19"/>
      <c r="AH228" s="20"/>
      <c r="AI228" s="9"/>
      <c r="AJ228" s="21"/>
      <c r="AK228" s="33"/>
      <c r="AL228" s="485" t="str">
        <f>IF(AA228="","",AA228)</f>
        <v/>
      </c>
      <c r="AM228" s="3" t="str">
        <f>IF(AB228="","",AB228)</f>
        <v/>
      </c>
      <c r="AN228" s="702"/>
      <c r="AO228" s="4"/>
      <c r="AP228" s="5"/>
      <c r="AQ228" s="5"/>
      <c r="AR228" s="4"/>
      <c r="AS228" s="5"/>
      <c r="AT228" s="552"/>
      <c r="AU228" s="553" t="str">
        <f>IF(AND(V228&gt;0,X228="A",AA228&lt;&gt;"",AG228&lt;&gt;"A",AJ228&lt;&gt;"A",OR(AB228="NR",AB228="NT")),1,"")</f>
        <v/>
      </c>
      <c r="AV228" s="554" t="str">
        <f>IF(AU228="","",COUNTIF($AU$8:AU228,AU228))</f>
        <v/>
      </c>
      <c r="AW228" s="553" t="str">
        <f>IF(AND(V228&gt;0,X228="A",AJ228&lt;&gt;"A",OR(AB228="",AB228="NX")),1,"")</f>
        <v/>
      </c>
      <c r="AX228" s="554" t="str">
        <f>IF(AW228="","",COUNTIF($AW$8:AW228,AW228))</f>
        <v/>
      </c>
      <c r="AY228" s="27"/>
      <c r="AZ228" s="6"/>
      <c r="BA228" s="7"/>
      <c r="BB228" s="7"/>
    </row>
    <row r="229" spans="1:54" ht="14.45" customHeight="1">
      <c r="A229" s="472" t="s">
        <v>225</v>
      </c>
      <c r="B229" s="473" t="s">
        <v>1602</v>
      </c>
      <c r="C229" s="714"/>
      <c r="D229" s="22"/>
      <c r="E229" s="746" t="s">
        <v>3081</v>
      </c>
      <c r="F229" s="760"/>
      <c r="G229" s="475"/>
      <c r="H229" s="476"/>
      <c r="I229" s="474"/>
      <c r="J229" s="475"/>
      <c r="K229" s="478"/>
      <c r="L229" s="9"/>
      <c r="M229" s="546"/>
      <c r="N229" s="9"/>
      <c r="O229" s="6"/>
      <c r="P229" s="479"/>
      <c r="Q229" s="10"/>
      <c r="R229" s="11"/>
      <c r="S229" s="12"/>
      <c r="T229" s="14"/>
      <c r="U229" s="15"/>
      <c r="V229" s="8"/>
      <c r="W229" s="13"/>
      <c r="X229" s="23"/>
      <c r="Y229" s="486"/>
      <c r="Z229" s="483"/>
      <c r="AA229" s="24"/>
      <c r="AB229" s="484"/>
      <c r="AC229" s="16"/>
      <c r="AD229" s="17"/>
      <c r="AE229" s="18"/>
      <c r="AF229" s="9"/>
      <c r="AG229" s="19"/>
      <c r="AH229" s="20"/>
      <c r="AI229" s="9"/>
      <c r="AJ229" s="21"/>
      <c r="AK229" s="33"/>
      <c r="AL229" s="485" t="str">
        <f>IF(AA229="","",AA229)</f>
        <v/>
      </c>
      <c r="AM229" s="3" t="str">
        <f>IF(AB229="","",AB229)</f>
        <v/>
      </c>
      <c r="AN229" s="702"/>
      <c r="AO229" s="4"/>
      <c r="AP229" s="5"/>
      <c r="AQ229" s="5"/>
      <c r="AR229" s="4"/>
      <c r="AS229" s="5"/>
      <c r="AT229" s="552"/>
      <c r="AU229" s="553" t="str">
        <f>IF(AND(V229&gt;0,X229="A",AA229&lt;&gt;"",AG229&lt;&gt;"A",AJ229&lt;&gt;"A",OR(AB229="NR",AB229="NT")),1,"")</f>
        <v/>
      </c>
      <c r="AV229" s="554" t="str">
        <f>IF(AU229="","",COUNTIF($AU$8:AU229,AU229))</f>
        <v/>
      </c>
      <c r="AW229" s="553" t="str">
        <f>IF(AND(V229&gt;0,X229="A",AJ229&lt;&gt;"A",OR(AB229="",AB229="NX")),1,"")</f>
        <v/>
      </c>
      <c r="AX229" s="554" t="str">
        <f>IF(AW229="","",COUNTIF($AW$8:AW229,AW229))</f>
        <v/>
      </c>
      <c r="AY229" s="27"/>
      <c r="AZ229" s="6"/>
      <c r="BA229" s="7"/>
      <c r="BB229" s="7"/>
    </row>
    <row r="230" spans="1:54" ht="14.45" customHeight="1">
      <c r="A230" s="472" t="s">
        <v>226</v>
      </c>
      <c r="B230" s="473" t="s">
        <v>1602</v>
      </c>
      <c r="C230" s="714"/>
      <c r="D230" s="22"/>
      <c r="E230" s="746" t="s">
        <v>3082</v>
      </c>
      <c r="F230" s="760"/>
      <c r="G230" s="475"/>
      <c r="H230" s="476"/>
      <c r="I230" s="474"/>
      <c r="J230" s="475"/>
      <c r="K230" s="478"/>
      <c r="L230" s="9"/>
      <c r="M230" s="546"/>
      <c r="N230" s="9"/>
      <c r="O230" s="6"/>
      <c r="P230" s="479"/>
      <c r="Q230" s="10"/>
      <c r="R230" s="11"/>
      <c r="S230" s="12"/>
      <c r="T230" s="14"/>
      <c r="U230" s="15"/>
      <c r="V230" s="8"/>
      <c r="W230" s="13"/>
      <c r="X230" s="23"/>
      <c r="Y230" s="486"/>
      <c r="Z230" s="483"/>
      <c r="AA230" s="24"/>
      <c r="AB230" s="484"/>
      <c r="AC230" s="16"/>
      <c r="AD230" s="17"/>
      <c r="AE230" s="18"/>
      <c r="AF230" s="9"/>
      <c r="AG230" s="19"/>
      <c r="AH230" s="20"/>
      <c r="AI230" s="9"/>
      <c r="AJ230" s="21"/>
      <c r="AK230" s="33"/>
      <c r="AL230" s="485" t="str">
        <f>IF(AA230="","",AA230)</f>
        <v/>
      </c>
      <c r="AM230" s="3" t="str">
        <f>IF(AB230="","",AB230)</f>
        <v/>
      </c>
      <c r="AN230" s="702"/>
      <c r="AO230" s="4"/>
      <c r="AP230" s="5"/>
      <c r="AQ230" s="5"/>
      <c r="AR230" s="4"/>
      <c r="AS230" s="5"/>
      <c r="AT230" s="552"/>
      <c r="AU230" s="553" t="str">
        <f>IF(AND(V230&gt;0,X230="A",AA230&lt;&gt;"",AG230&lt;&gt;"A",AJ230&lt;&gt;"A",OR(AB230="NR",AB230="NT")),1,"")</f>
        <v/>
      </c>
      <c r="AV230" s="554" t="str">
        <f>IF(AU230="","",COUNTIF($AU$8:AU230,AU230))</f>
        <v/>
      </c>
      <c r="AW230" s="553" t="str">
        <f>IF(AND(V230&gt;0,X230="A",AJ230&lt;&gt;"A",OR(AB230="",AB230="NX")),1,"")</f>
        <v/>
      </c>
      <c r="AX230" s="554" t="str">
        <f>IF(AW230="","",COUNTIF($AW$8:AW230,AW230))</f>
        <v/>
      </c>
      <c r="AY230" s="27"/>
      <c r="AZ230" s="6"/>
      <c r="BA230" s="7"/>
      <c r="BB230" s="7"/>
    </row>
    <row r="231" spans="1:54" ht="14.45" customHeight="1">
      <c r="A231" s="472" t="s">
        <v>227</v>
      </c>
      <c r="B231" s="473" t="s">
        <v>1602</v>
      </c>
      <c r="C231" s="714"/>
      <c r="D231" s="22"/>
      <c r="E231" s="746" t="s">
        <v>3083</v>
      </c>
      <c r="F231" s="760"/>
      <c r="G231" s="475"/>
      <c r="H231" s="476"/>
      <c r="I231" s="474"/>
      <c r="J231" s="475"/>
      <c r="K231" s="478"/>
      <c r="L231" s="9"/>
      <c r="M231" s="546"/>
      <c r="N231" s="9"/>
      <c r="O231" s="6"/>
      <c r="P231" s="479"/>
      <c r="Q231" s="10"/>
      <c r="R231" s="11"/>
      <c r="S231" s="12"/>
      <c r="T231" s="14"/>
      <c r="U231" s="15"/>
      <c r="V231" s="8"/>
      <c r="W231" s="13"/>
      <c r="X231" s="23"/>
      <c r="Y231" s="486"/>
      <c r="Z231" s="483"/>
      <c r="AA231" s="24"/>
      <c r="AB231" s="484"/>
      <c r="AC231" s="16"/>
      <c r="AD231" s="17"/>
      <c r="AE231" s="18"/>
      <c r="AF231" s="9"/>
      <c r="AG231" s="19"/>
      <c r="AH231" s="20"/>
      <c r="AI231" s="9"/>
      <c r="AJ231" s="21"/>
      <c r="AK231" s="33"/>
      <c r="AL231" s="485" t="str">
        <f>IF(AA231="","",AA231)</f>
        <v/>
      </c>
      <c r="AM231" s="3" t="str">
        <f>IF(AB231="","",AB231)</f>
        <v/>
      </c>
      <c r="AN231" s="702"/>
      <c r="AO231" s="4"/>
      <c r="AP231" s="5"/>
      <c r="AQ231" s="5"/>
      <c r="AR231" s="4"/>
      <c r="AS231" s="5"/>
      <c r="AT231" s="552"/>
      <c r="AU231" s="553" t="str">
        <f>IF(AND(V231&gt;0,X231="A",AA231&lt;&gt;"",AG231&lt;&gt;"A",AJ231&lt;&gt;"A",OR(AB231="NR",AB231="NT")),1,"")</f>
        <v/>
      </c>
      <c r="AV231" s="554" t="str">
        <f>IF(AU231="","",COUNTIF($AU$8:AU231,AU231))</f>
        <v/>
      </c>
      <c r="AW231" s="553" t="str">
        <f>IF(AND(V231&gt;0,X231="A",AJ231&lt;&gt;"A",OR(AB231="",AB231="NX")),1,"")</f>
        <v/>
      </c>
      <c r="AX231" s="554" t="str">
        <f>IF(AW231="","",COUNTIF($AW$8:AW231,AW231))</f>
        <v/>
      </c>
      <c r="AY231" s="27"/>
      <c r="AZ231" s="6"/>
      <c r="BA231" s="7"/>
      <c r="BB231" s="7"/>
    </row>
    <row r="232" spans="1:54" ht="14.45" customHeight="1">
      <c r="A232" s="472" t="s">
        <v>228</v>
      </c>
      <c r="B232" s="473" t="s">
        <v>1602</v>
      </c>
      <c r="C232" s="714"/>
      <c r="D232" s="22"/>
      <c r="E232" s="746" t="s">
        <v>3084</v>
      </c>
      <c r="F232" s="760"/>
      <c r="G232" s="475"/>
      <c r="H232" s="476"/>
      <c r="I232" s="474"/>
      <c r="J232" s="475"/>
      <c r="K232" s="478"/>
      <c r="L232" s="9"/>
      <c r="M232" s="546"/>
      <c r="N232" s="9"/>
      <c r="O232" s="6"/>
      <c r="P232" s="479"/>
      <c r="Q232" s="10"/>
      <c r="R232" s="11"/>
      <c r="S232" s="12"/>
      <c r="T232" s="14"/>
      <c r="U232" s="15"/>
      <c r="V232" s="8"/>
      <c r="W232" s="13"/>
      <c r="X232" s="23"/>
      <c r="Y232" s="486"/>
      <c r="Z232" s="483"/>
      <c r="AA232" s="24"/>
      <c r="AB232" s="484"/>
      <c r="AC232" s="16"/>
      <c r="AD232" s="17"/>
      <c r="AE232" s="18"/>
      <c r="AF232" s="9"/>
      <c r="AG232" s="19"/>
      <c r="AH232" s="20"/>
      <c r="AI232" s="9"/>
      <c r="AJ232" s="21"/>
      <c r="AK232" s="33"/>
      <c r="AL232" s="485" t="str">
        <f>IF(AA232="","",AA232)</f>
        <v/>
      </c>
      <c r="AM232" s="3" t="str">
        <f>IF(AB232="","",AB232)</f>
        <v/>
      </c>
      <c r="AN232" s="702"/>
      <c r="AO232" s="4"/>
      <c r="AP232" s="5"/>
      <c r="AQ232" s="5"/>
      <c r="AR232" s="4"/>
      <c r="AS232" s="5"/>
      <c r="AT232" s="552"/>
      <c r="AU232" s="553" t="str">
        <f>IF(AND(V232&gt;0,X232="A",AA232&lt;&gt;"",AG232&lt;&gt;"A",AJ232&lt;&gt;"A",OR(AB232="NR",AB232="NT")),1,"")</f>
        <v/>
      </c>
      <c r="AV232" s="554" t="str">
        <f>IF(AU232="","",COUNTIF($AU$8:AU232,AU232))</f>
        <v/>
      </c>
      <c r="AW232" s="553" t="str">
        <f>IF(AND(V232&gt;0,X232="A",AJ232&lt;&gt;"A",OR(AB232="",AB232="NX")),1,"")</f>
        <v/>
      </c>
      <c r="AX232" s="554" t="str">
        <f>IF(AW232="","",COUNTIF($AW$8:AW232,AW232))</f>
        <v/>
      </c>
      <c r="AY232" s="27"/>
      <c r="AZ232" s="6"/>
      <c r="BA232" s="7"/>
      <c r="BB232" s="7"/>
    </row>
    <row r="233" spans="1:54" ht="14.45" customHeight="1">
      <c r="A233" s="472" t="s">
        <v>229</v>
      </c>
      <c r="B233" s="473" t="s">
        <v>1602</v>
      </c>
      <c r="C233" s="714"/>
      <c r="D233" s="22"/>
      <c r="E233" s="746" t="s">
        <v>3085</v>
      </c>
      <c r="F233" s="760"/>
      <c r="G233" s="475"/>
      <c r="H233" s="476"/>
      <c r="I233" s="474"/>
      <c r="J233" s="475"/>
      <c r="K233" s="478"/>
      <c r="L233" s="9"/>
      <c r="M233" s="546"/>
      <c r="N233" s="9"/>
      <c r="O233" s="6"/>
      <c r="P233" s="479"/>
      <c r="Q233" s="10"/>
      <c r="R233" s="11"/>
      <c r="S233" s="12"/>
      <c r="T233" s="14"/>
      <c r="U233" s="15"/>
      <c r="V233" s="8"/>
      <c r="W233" s="13"/>
      <c r="X233" s="23"/>
      <c r="Y233" s="486"/>
      <c r="Z233" s="483"/>
      <c r="AA233" s="24"/>
      <c r="AB233" s="484"/>
      <c r="AC233" s="16"/>
      <c r="AD233" s="17"/>
      <c r="AE233" s="18"/>
      <c r="AF233" s="9"/>
      <c r="AG233" s="19"/>
      <c r="AH233" s="20"/>
      <c r="AI233" s="9"/>
      <c r="AJ233" s="21"/>
      <c r="AK233" s="33"/>
      <c r="AL233" s="485" t="str">
        <f>IF(AA233="","",AA233)</f>
        <v/>
      </c>
      <c r="AM233" s="3" t="str">
        <f>IF(AB233="","",AB233)</f>
        <v/>
      </c>
      <c r="AN233" s="702"/>
      <c r="AO233" s="4"/>
      <c r="AP233" s="5"/>
      <c r="AQ233" s="5"/>
      <c r="AR233" s="4"/>
      <c r="AS233" s="5"/>
      <c r="AT233" s="552"/>
      <c r="AU233" s="553" t="str">
        <f>IF(AND(V233&gt;0,X233="A",AA233&lt;&gt;"",AG233&lt;&gt;"A",AJ233&lt;&gt;"A",OR(AB233="NR",AB233="NT")),1,"")</f>
        <v/>
      </c>
      <c r="AV233" s="554" t="str">
        <f>IF(AU233="","",COUNTIF($AU$8:AU233,AU233))</f>
        <v/>
      </c>
      <c r="AW233" s="553" t="str">
        <f>IF(AND(V233&gt;0,X233="A",AJ233&lt;&gt;"A",OR(AB233="",AB233="NX")),1,"")</f>
        <v/>
      </c>
      <c r="AX233" s="554" t="str">
        <f>IF(AW233="","",COUNTIF($AW$8:AW233,AW233))</f>
        <v/>
      </c>
      <c r="AY233" s="27"/>
      <c r="AZ233" s="6"/>
      <c r="BA233" s="7"/>
      <c r="BB233" s="7"/>
    </row>
    <row r="234" spans="1:54" ht="14.45" customHeight="1">
      <c r="A234" s="472" t="s">
        <v>230</v>
      </c>
      <c r="B234" s="473" t="s">
        <v>1602</v>
      </c>
      <c r="C234" s="714"/>
      <c r="D234" s="22"/>
      <c r="E234" s="746" t="s">
        <v>3086</v>
      </c>
      <c r="F234" s="760"/>
      <c r="G234" s="475"/>
      <c r="H234" s="476"/>
      <c r="I234" s="474"/>
      <c r="J234" s="475"/>
      <c r="K234" s="478"/>
      <c r="L234" s="9"/>
      <c r="M234" s="546"/>
      <c r="N234" s="9"/>
      <c r="O234" s="6"/>
      <c r="P234" s="479"/>
      <c r="Q234" s="10"/>
      <c r="R234" s="11"/>
      <c r="S234" s="12"/>
      <c r="T234" s="14"/>
      <c r="U234" s="15"/>
      <c r="V234" s="8"/>
      <c r="W234" s="13"/>
      <c r="X234" s="23"/>
      <c r="Y234" s="486"/>
      <c r="Z234" s="483"/>
      <c r="AA234" s="24"/>
      <c r="AB234" s="484"/>
      <c r="AC234" s="16"/>
      <c r="AD234" s="17"/>
      <c r="AE234" s="18"/>
      <c r="AF234" s="9"/>
      <c r="AG234" s="19"/>
      <c r="AH234" s="20"/>
      <c r="AI234" s="9"/>
      <c r="AJ234" s="21"/>
      <c r="AK234" s="33"/>
      <c r="AL234" s="485" t="str">
        <f>IF(AA234="","",AA234)</f>
        <v/>
      </c>
      <c r="AM234" s="3" t="str">
        <f>IF(AB234="","",AB234)</f>
        <v/>
      </c>
      <c r="AN234" s="702"/>
      <c r="AO234" s="4"/>
      <c r="AP234" s="5"/>
      <c r="AQ234" s="5"/>
      <c r="AR234" s="4"/>
      <c r="AS234" s="5"/>
      <c r="AT234" s="552"/>
      <c r="AU234" s="553" t="str">
        <f>IF(AND(V234&gt;0,X234="A",AA234&lt;&gt;"",AG234&lt;&gt;"A",AJ234&lt;&gt;"A",OR(AB234="NR",AB234="NT")),1,"")</f>
        <v/>
      </c>
      <c r="AV234" s="554" t="str">
        <f>IF(AU234="","",COUNTIF($AU$8:AU234,AU234))</f>
        <v/>
      </c>
      <c r="AW234" s="553" t="str">
        <f>IF(AND(V234&gt;0,X234="A",AJ234&lt;&gt;"A",OR(AB234="",AB234="NX")),1,"")</f>
        <v/>
      </c>
      <c r="AX234" s="554" t="str">
        <f>IF(AW234="","",COUNTIF($AW$8:AW234,AW234))</f>
        <v/>
      </c>
      <c r="AY234" s="27"/>
      <c r="AZ234" s="6"/>
      <c r="BA234" s="7"/>
      <c r="BB234" s="7"/>
    </row>
    <row r="235" spans="1:54" ht="14.45" customHeight="1">
      <c r="A235" s="472" t="s">
        <v>231</v>
      </c>
      <c r="B235" s="473" t="s">
        <v>1602</v>
      </c>
      <c r="C235" s="714"/>
      <c r="D235" s="22"/>
      <c r="E235" s="746" t="s">
        <v>3087</v>
      </c>
      <c r="F235" s="760"/>
      <c r="G235" s="475"/>
      <c r="H235" s="476"/>
      <c r="I235" s="474"/>
      <c r="J235" s="475"/>
      <c r="K235" s="478"/>
      <c r="L235" s="9"/>
      <c r="M235" s="546"/>
      <c r="N235" s="9"/>
      <c r="O235" s="6"/>
      <c r="P235" s="479"/>
      <c r="Q235" s="10"/>
      <c r="R235" s="11"/>
      <c r="S235" s="12"/>
      <c r="T235" s="14"/>
      <c r="U235" s="15"/>
      <c r="V235" s="8"/>
      <c r="W235" s="13"/>
      <c r="X235" s="23"/>
      <c r="Y235" s="486"/>
      <c r="Z235" s="483"/>
      <c r="AA235" s="24"/>
      <c r="AB235" s="484"/>
      <c r="AC235" s="16"/>
      <c r="AD235" s="17"/>
      <c r="AE235" s="18"/>
      <c r="AF235" s="9"/>
      <c r="AG235" s="19"/>
      <c r="AH235" s="20"/>
      <c r="AI235" s="9"/>
      <c r="AJ235" s="21"/>
      <c r="AK235" s="33"/>
      <c r="AL235" s="485" t="str">
        <f>IF(AA235="","",AA235)</f>
        <v/>
      </c>
      <c r="AM235" s="3" t="str">
        <f>IF(AB235="","",AB235)</f>
        <v/>
      </c>
      <c r="AN235" s="702"/>
      <c r="AO235" s="4"/>
      <c r="AP235" s="5"/>
      <c r="AQ235" s="5"/>
      <c r="AR235" s="4"/>
      <c r="AS235" s="5"/>
      <c r="AT235" s="552"/>
      <c r="AU235" s="553" t="str">
        <f>IF(AND(V235&gt;0,X235="A",AA235&lt;&gt;"",AG235&lt;&gt;"A",AJ235&lt;&gt;"A",OR(AB235="NR",AB235="NT")),1,"")</f>
        <v/>
      </c>
      <c r="AV235" s="554" t="str">
        <f>IF(AU235="","",COUNTIF($AU$8:AU235,AU235))</f>
        <v/>
      </c>
      <c r="AW235" s="553" t="str">
        <f>IF(AND(V235&gt;0,X235="A",AJ235&lt;&gt;"A",OR(AB235="",AB235="NX")),1,"")</f>
        <v/>
      </c>
      <c r="AX235" s="554" t="str">
        <f>IF(AW235="","",COUNTIF($AW$8:AW235,AW235))</f>
        <v/>
      </c>
      <c r="AY235" s="27"/>
      <c r="AZ235" s="6"/>
      <c r="BA235" s="7"/>
      <c r="BB235" s="7"/>
    </row>
    <row r="236" spans="1:54" ht="14.45" customHeight="1">
      <c r="A236" s="472" t="s">
        <v>232</v>
      </c>
      <c r="B236" s="473" t="s">
        <v>1602</v>
      </c>
      <c r="C236" s="714"/>
      <c r="D236" s="22"/>
      <c r="E236" s="746" t="s">
        <v>3088</v>
      </c>
      <c r="F236" s="760"/>
      <c r="G236" s="475"/>
      <c r="H236" s="476"/>
      <c r="I236" s="474"/>
      <c r="J236" s="475"/>
      <c r="K236" s="478"/>
      <c r="L236" s="9"/>
      <c r="M236" s="546"/>
      <c r="N236" s="9"/>
      <c r="O236" s="6"/>
      <c r="P236" s="479"/>
      <c r="Q236" s="10"/>
      <c r="R236" s="11"/>
      <c r="S236" s="12"/>
      <c r="T236" s="14"/>
      <c r="U236" s="15"/>
      <c r="V236" s="8"/>
      <c r="W236" s="13"/>
      <c r="X236" s="23"/>
      <c r="Y236" s="486"/>
      <c r="Z236" s="483"/>
      <c r="AA236" s="24"/>
      <c r="AB236" s="484"/>
      <c r="AC236" s="16"/>
      <c r="AD236" s="17"/>
      <c r="AE236" s="18"/>
      <c r="AF236" s="9"/>
      <c r="AG236" s="19"/>
      <c r="AH236" s="20"/>
      <c r="AI236" s="9"/>
      <c r="AJ236" s="21"/>
      <c r="AK236" s="33"/>
      <c r="AL236" s="485" t="str">
        <f>IF(AA236="","",AA236)</f>
        <v/>
      </c>
      <c r="AM236" s="3" t="str">
        <f>IF(AB236="","",AB236)</f>
        <v/>
      </c>
      <c r="AN236" s="702"/>
      <c r="AO236" s="4"/>
      <c r="AP236" s="5"/>
      <c r="AQ236" s="5"/>
      <c r="AR236" s="4"/>
      <c r="AS236" s="5"/>
      <c r="AT236" s="552"/>
      <c r="AU236" s="553" t="str">
        <f>IF(AND(V236&gt;0,X236="A",AA236&lt;&gt;"",AG236&lt;&gt;"A",AJ236&lt;&gt;"A",OR(AB236="NR",AB236="NT")),1,"")</f>
        <v/>
      </c>
      <c r="AV236" s="554" t="str">
        <f>IF(AU236="","",COUNTIF($AU$8:AU236,AU236))</f>
        <v/>
      </c>
      <c r="AW236" s="553" t="str">
        <f>IF(AND(V236&gt;0,X236="A",AJ236&lt;&gt;"A",OR(AB236="",AB236="NX")),1,"")</f>
        <v/>
      </c>
      <c r="AX236" s="554" t="str">
        <f>IF(AW236="","",COUNTIF($AW$8:AW236,AW236))</f>
        <v/>
      </c>
      <c r="AY236" s="27"/>
      <c r="AZ236" s="6"/>
      <c r="BA236" s="7"/>
      <c r="BB236" s="7"/>
    </row>
    <row r="237" spans="1:54" ht="14.45" customHeight="1">
      <c r="A237" s="472" t="s">
        <v>233</v>
      </c>
      <c r="B237" s="473" t="s">
        <v>1602</v>
      </c>
      <c r="C237" s="714"/>
      <c r="D237" s="22"/>
      <c r="E237" s="746" t="s">
        <v>3089</v>
      </c>
      <c r="F237" s="760"/>
      <c r="G237" s="475"/>
      <c r="H237" s="476"/>
      <c r="I237" s="474"/>
      <c r="J237" s="475"/>
      <c r="K237" s="478"/>
      <c r="L237" s="9"/>
      <c r="M237" s="546"/>
      <c r="N237" s="9"/>
      <c r="O237" s="6"/>
      <c r="P237" s="479"/>
      <c r="Q237" s="10"/>
      <c r="R237" s="11"/>
      <c r="S237" s="12"/>
      <c r="T237" s="14"/>
      <c r="U237" s="15"/>
      <c r="V237" s="8"/>
      <c r="W237" s="13"/>
      <c r="X237" s="23"/>
      <c r="Y237" s="486"/>
      <c r="Z237" s="483"/>
      <c r="AA237" s="24"/>
      <c r="AB237" s="484"/>
      <c r="AC237" s="16"/>
      <c r="AD237" s="17"/>
      <c r="AE237" s="18"/>
      <c r="AF237" s="9"/>
      <c r="AG237" s="19"/>
      <c r="AH237" s="20"/>
      <c r="AI237" s="9"/>
      <c r="AJ237" s="21"/>
      <c r="AK237" s="33"/>
      <c r="AL237" s="485" t="str">
        <f>IF(AA237="","",AA237)</f>
        <v/>
      </c>
      <c r="AM237" s="3" t="str">
        <f>IF(AB237="","",AB237)</f>
        <v/>
      </c>
      <c r="AN237" s="702"/>
      <c r="AO237" s="4"/>
      <c r="AP237" s="5"/>
      <c r="AQ237" s="5"/>
      <c r="AR237" s="4"/>
      <c r="AS237" s="5"/>
      <c r="AT237" s="552"/>
      <c r="AU237" s="553" t="str">
        <f>IF(AND(V237&gt;0,X237="A",AA237&lt;&gt;"",AG237&lt;&gt;"A",AJ237&lt;&gt;"A",OR(AB237="NR",AB237="NT")),1,"")</f>
        <v/>
      </c>
      <c r="AV237" s="554" t="str">
        <f>IF(AU237="","",COUNTIF($AU$8:AU237,AU237))</f>
        <v/>
      </c>
      <c r="AW237" s="553" t="str">
        <f>IF(AND(V237&gt;0,X237="A",AJ237&lt;&gt;"A",OR(AB237="",AB237="NX")),1,"")</f>
        <v/>
      </c>
      <c r="AX237" s="554" t="str">
        <f>IF(AW237="","",COUNTIF($AW$8:AW237,AW237))</f>
        <v/>
      </c>
      <c r="AY237" s="27"/>
      <c r="AZ237" s="6"/>
      <c r="BA237" s="7"/>
      <c r="BB237" s="7"/>
    </row>
    <row r="238" spans="1:54" ht="14.45" customHeight="1">
      <c r="A238" s="472" t="s">
        <v>234</v>
      </c>
      <c r="B238" s="473" t="s">
        <v>1602</v>
      </c>
      <c r="C238" s="714"/>
      <c r="D238" s="22"/>
      <c r="E238" s="746" t="s">
        <v>3090</v>
      </c>
      <c r="F238" s="760"/>
      <c r="G238" s="475"/>
      <c r="H238" s="476"/>
      <c r="I238" s="474"/>
      <c r="J238" s="475"/>
      <c r="K238" s="478"/>
      <c r="L238" s="9"/>
      <c r="M238" s="546"/>
      <c r="N238" s="9"/>
      <c r="O238" s="6"/>
      <c r="P238" s="479"/>
      <c r="Q238" s="10"/>
      <c r="R238" s="11"/>
      <c r="S238" s="12"/>
      <c r="T238" s="14"/>
      <c r="U238" s="15"/>
      <c r="V238" s="8"/>
      <c r="W238" s="13"/>
      <c r="X238" s="23"/>
      <c r="Y238" s="486"/>
      <c r="Z238" s="483"/>
      <c r="AA238" s="24"/>
      <c r="AB238" s="484"/>
      <c r="AC238" s="16"/>
      <c r="AD238" s="17"/>
      <c r="AE238" s="18"/>
      <c r="AF238" s="9"/>
      <c r="AG238" s="19"/>
      <c r="AH238" s="20"/>
      <c r="AI238" s="9"/>
      <c r="AJ238" s="21"/>
      <c r="AK238" s="33"/>
      <c r="AL238" s="485" t="str">
        <f>IF(AA238="","",AA238)</f>
        <v/>
      </c>
      <c r="AM238" s="3" t="str">
        <f>IF(AB238="","",AB238)</f>
        <v/>
      </c>
      <c r="AN238" s="702"/>
      <c r="AO238" s="4"/>
      <c r="AP238" s="5"/>
      <c r="AQ238" s="5"/>
      <c r="AR238" s="4"/>
      <c r="AS238" s="5"/>
      <c r="AT238" s="552"/>
      <c r="AU238" s="553" t="str">
        <f>IF(AND(V238&gt;0,X238="A",AA238&lt;&gt;"",AG238&lt;&gt;"A",AJ238&lt;&gt;"A",OR(AB238="NR",AB238="NT")),1,"")</f>
        <v/>
      </c>
      <c r="AV238" s="554" t="str">
        <f>IF(AU238="","",COUNTIF($AU$8:AU238,AU238))</f>
        <v/>
      </c>
      <c r="AW238" s="553" t="str">
        <f>IF(AND(V238&gt;0,X238="A",AJ238&lt;&gt;"A",OR(AB238="",AB238="NX")),1,"")</f>
        <v/>
      </c>
      <c r="AX238" s="554" t="str">
        <f>IF(AW238="","",COUNTIF($AW$8:AW238,AW238))</f>
        <v/>
      </c>
      <c r="AY238" s="27"/>
      <c r="AZ238" s="6"/>
      <c r="BA238" s="7"/>
      <c r="BB238" s="7"/>
    </row>
    <row r="239" spans="1:54" ht="14.45" customHeight="1">
      <c r="A239" s="472" t="s">
        <v>235</v>
      </c>
      <c r="B239" s="473" t="s">
        <v>1602</v>
      </c>
      <c r="C239" s="714"/>
      <c r="D239" s="22"/>
      <c r="E239" s="746" t="s">
        <v>3091</v>
      </c>
      <c r="F239" s="760"/>
      <c r="G239" s="475"/>
      <c r="H239" s="476"/>
      <c r="I239" s="474"/>
      <c r="J239" s="475"/>
      <c r="K239" s="478"/>
      <c r="L239" s="9"/>
      <c r="M239" s="546"/>
      <c r="N239" s="9"/>
      <c r="O239" s="6"/>
      <c r="P239" s="479"/>
      <c r="Q239" s="10"/>
      <c r="R239" s="11"/>
      <c r="S239" s="12"/>
      <c r="T239" s="14"/>
      <c r="U239" s="15"/>
      <c r="V239" s="8"/>
      <c r="W239" s="13"/>
      <c r="X239" s="23"/>
      <c r="Y239" s="486"/>
      <c r="Z239" s="483"/>
      <c r="AA239" s="24"/>
      <c r="AB239" s="484"/>
      <c r="AC239" s="16"/>
      <c r="AD239" s="17"/>
      <c r="AE239" s="18"/>
      <c r="AF239" s="9"/>
      <c r="AG239" s="19"/>
      <c r="AH239" s="20"/>
      <c r="AI239" s="9"/>
      <c r="AJ239" s="21"/>
      <c r="AK239" s="33"/>
      <c r="AL239" s="485" t="str">
        <f>IF(AA239="","",AA239)</f>
        <v/>
      </c>
      <c r="AM239" s="3" t="str">
        <f>IF(AB239="","",AB239)</f>
        <v/>
      </c>
      <c r="AN239" s="702"/>
      <c r="AO239" s="4"/>
      <c r="AP239" s="5"/>
      <c r="AQ239" s="5"/>
      <c r="AR239" s="4"/>
      <c r="AS239" s="5"/>
      <c r="AT239" s="552"/>
      <c r="AU239" s="553" t="str">
        <f>IF(AND(V239&gt;0,X239="A",AA239&lt;&gt;"",AG239&lt;&gt;"A",AJ239&lt;&gt;"A",OR(AB239="NR",AB239="NT")),1,"")</f>
        <v/>
      </c>
      <c r="AV239" s="554" t="str">
        <f>IF(AU239="","",COUNTIF($AU$8:AU239,AU239))</f>
        <v/>
      </c>
      <c r="AW239" s="553" t="str">
        <f>IF(AND(V239&gt;0,X239="A",AJ239&lt;&gt;"A",OR(AB239="",AB239="NX")),1,"")</f>
        <v/>
      </c>
      <c r="AX239" s="554" t="str">
        <f>IF(AW239="","",COUNTIF($AW$8:AW239,AW239))</f>
        <v/>
      </c>
      <c r="AY239" s="27"/>
      <c r="AZ239" s="6"/>
      <c r="BA239" s="7"/>
      <c r="BB239" s="7"/>
    </row>
    <row r="240" spans="1:54" ht="14.45" customHeight="1">
      <c r="A240" s="472" t="s">
        <v>236</v>
      </c>
      <c r="B240" s="473" t="s">
        <v>1602</v>
      </c>
      <c r="C240" s="714"/>
      <c r="D240" s="22"/>
      <c r="E240" s="746" t="s">
        <v>3092</v>
      </c>
      <c r="F240" s="760"/>
      <c r="G240" s="475"/>
      <c r="H240" s="476"/>
      <c r="I240" s="474"/>
      <c r="J240" s="475"/>
      <c r="K240" s="478"/>
      <c r="L240" s="9"/>
      <c r="M240" s="546"/>
      <c r="N240" s="9"/>
      <c r="O240" s="6"/>
      <c r="P240" s="479"/>
      <c r="Q240" s="10"/>
      <c r="R240" s="11"/>
      <c r="S240" s="12"/>
      <c r="T240" s="14"/>
      <c r="U240" s="15"/>
      <c r="V240" s="8"/>
      <c r="W240" s="13"/>
      <c r="X240" s="23"/>
      <c r="Y240" s="486"/>
      <c r="Z240" s="483"/>
      <c r="AA240" s="24"/>
      <c r="AB240" s="484"/>
      <c r="AC240" s="16"/>
      <c r="AD240" s="17"/>
      <c r="AE240" s="18"/>
      <c r="AF240" s="9"/>
      <c r="AG240" s="19"/>
      <c r="AH240" s="20"/>
      <c r="AI240" s="9"/>
      <c r="AJ240" s="21"/>
      <c r="AK240" s="33"/>
      <c r="AL240" s="485" t="str">
        <f>IF(AA240="","",AA240)</f>
        <v/>
      </c>
      <c r="AM240" s="3" t="str">
        <f>IF(AB240="","",AB240)</f>
        <v/>
      </c>
      <c r="AN240" s="702"/>
      <c r="AO240" s="4"/>
      <c r="AP240" s="5"/>
      <c r="AQ240" s="5"/>
      <c r="AR240" s="4"/>
      <c r="AS240" s="5"/>
      <c r="AT240" s="552"/>
      <c r="AU240" s="553" t="str">
        <f>IF(AND(V240&gt;0,X240="A",AA240&lt;&gt;"",AG240&lt;&gt;"A",AJ240&lt;&gt;"A",OR(AB240="NR",AB240="NT")),1,"")</f>
        <v/>
      </c>
      <c r="AV240" s="554" t="str">
        <f>IF(AU240="","",COUNTIF($AU$8:AU240,AU240))</f>
        <v/>
      </c>
      <c r="AW240" s="553" t="str">
        <f>IF(AND(V240&gt;0,X240="A",AJ240&lt;&gt;"A",OR(AB240="",AB240="NX")),1,"")</f>
        <v/>
      </c>
      <c r="AX240" s="554" t="str">
        <f>IF(AW240="","",COUNTIF($AW$8:AW240,AW240))</f>
        <v/>
      </c>
      <c r="AY240" s="27"/>
      <c r="AZ240" s="6"/>
      <c r="BA240" s="7"/>
      <c r="BB240" s="7"/>
    </row>
    <row r="241" spans="1:54" ht="14.45" customHeight="1">
      <c r="A241" s="472" t="s">
        <v>237</v>
      </c>
      <c r="B241" s="473" t="s">
        <v>1602</v>
      </c>
      <c r="C241" s="714"/>
      <c r="D241" s="22"/>
      <c r="E241" s="746" t="s">
        <v>3093</v>
      </c>
      <c r="F241" s="760"/>
      <c r="G241" s="475"/>
      <c r="H241" s="476"/>
      <c r="I241" s="474"/>
      <c r="J241" s="475"/>
      <c r="K241" s="478"/>
      <c r="L241" s="9"/>
      <c r="M241" s="546"/>
      <c r="N241" s="9"/>
      <c r="O241" s="6"/>
      <c r="P241" s="479"/>
      <c r="Q241" s="10"/>
      <c r="R241" s="11"/>
      <c r="S241" s="12"/>
      <c r="T241" s="14"/>
      <c r="U241" s="15"/>
      <c r="V241" s="8"/>
      <c r="W241" s="13"/>
      <c r="X241" s="23"/>
      <c r="Y241" s="486"/>
      <c r="Z241" s="483"/>
      <c r="AA241" s="24"/>
      <c r="AB241" s="484"/>
      <c r="AC241" s="16"/>
      <c r="AD241" s="17"/>
      <c r="AE241" s="18"/>
      <c r="AF241" s="9"/>
      <c r="AG241" s="19"/>
      <c r="AH241" s="20"/>
      <c r="AI241" s="9"/>
      <c r="AJ241" s="21"/>
      <c r="AK241" s="33"/>
      <c r="AL241" s="485" t="str">
        <f>IF(AA241="","",AA241)</f>
        <v/>
      </c>
      <c r="AM241" s="3" t="str">
        <f>IF(AB241="","",AB241)</f>
        <v/>
      </c>
      <c r="AN241" s="702"/>
      <c r="AO241" s="4"/>
      <c r="AP241" s="5"/>
      <c r="AQ241" s="5"/>
      <c r="AR241" s="4"/>
      <c r="AS241" s="5"/>
      <c r="AT241" s="552"/>
      <c r="AU241" s="553" t="str">
        <f>IF(AND(V241&gt;0,X241="A",AA241&lt;&gt;"",AG241&lt;&gt;"A",AJ241&lt;&gt;"A",OR(AB241="NR",AB241="NT")),1,"")</f>
        <v/>
      </c>
      <c r="AV241" s="554" t="str">
        <f>IF(AU241="","",COUNTIF($AU$8:AU241,AU241))</f>
        <v/>
      </c>
      <c r="AW241" s="553" t="str">
        <f>IF(AND(V241&gt;0,X241="A",AJ241&lt;&gt;"A",OR(AB241="",AB241="NX")),1,"")</f>
        <v/>
      </c>
      <c r="AX241" s="554" t="str">
        <f>IF(AW241="","",COUNTIF($AW$8:AW241,AW241))</f>
        <v/>
      </c>
      <c r="AY241" s="27"/>
      <c r="AZ241" s="6"/>
      <c r="BA241" s="7"/>
      <c r="BB241" s="7"/>
    </row>
    <row r="242" spans="1:54" ht="14.45" customHeight="1">
      <c r="A242" s="472" t="s">
        <v>238</v>
      </c>
      <c r="B242" s="473" t="s">
        <v>1602</v>
      </c>
      <c r="C242" s="714"/>
      <c r="D242" s="22"/>
      <c r="E242" s="746" t="s">
        <v>3094</v>
      </c>
      <c r="F242" s="760"/>
      <c r="G242" s="475"/>
      <c r="H242" s="476"/>
      <c r="I242" s="474"/>
      <c r="J242" s="475"/>
      <c r="K242" s="478"/>
      <c r="L242" s="9"/>
      <c r="M242" s="546"/>
      <c r="N242" s="9"/>
      <c r="O242" s="6"/>
      <c r="P242" s="479"/>
      <c r="Q242" s="10"/>
      <c r="R242" s="11"/>
      <c r="S242" s="12"/>
      <c r="T242" s="14"/>
      <c r="U242" s="15"/>
      <c r="V242" s="8"/>
      <c r="W242" s="13"/>
      <c r="X242" s="23"/>
      <c r="Y242" s="486"/>
      <c r="Z242" s="483"/>
      <c r="AA242" s="24"/>
      <c r="AB242" s="484"/>
      <c r="AC242" s="16"/>
      <c r="AD242" s="17"/>
      <c r="AE242" s="18"/>
      <c r="AF242" s="9"/>
      <c r="AG242" s="19"/>
      <c r="AH242" s="20"/>
      <c r="AI242" s="9"/>
      <c r="AJ242" s="21"/>
      <c r="AK242" s="33"/>
      <c r="AL242" s="485" t="str">
        <f>IF(AA242="","",AA242)</f>
        <v/>
      </c>
      <c r="AM242" s="3" t="str">
        <f>IF(AB242="","",AB242)</f>
        <v/>
      </c>
      <c r="AN242" s="702"/>
      <c r="AO242" s="4"/>
      <c r="AP242" s="5"/>
      <c r="AQ242" s="5"/>
      <c r="AR242" s="4"/>
      <c r="AS242" s="5"/>
      <c r="AT242" s="552"/>
      <c r="AU242" s="553" t="str">
        <f>IF(AND(V242&gt;0,X242="A",AA242&lt;&gt;"",AG242&lt;&gt;"A",AJ242&lt;&gt;"A",OR(AB242="NR",AB242="NT")),1,"")</f>
        <v/>
      </c>
      <c r="AV242" s="554" t="str">
        <f>IF(AU242="","",COUNTIF($AU$8:AU242,AU242))</f>
        <v/>
      </c>
      <c r="AW242" s="553" t="str">
        <f>IF(AND(V242&gt;0,X242="A",AJ242&lt;&gt;"A",OR(AB242="",AB242="NX")),1,"")</f>
        <v/>
      </c>
      <c r="AX242" s="554" t="str">
        <f>IF(AW242="","",COUNTIF($AW$8:AW242,AW242))</f>
        <v/>
      </c>
      <c r="AY242" s="27"/>
      <c r="AZ242" s="6"/>
      <c r="BA242" s="7"/>
      <c r="BB242" s="7"/>
    </row>
    <row r="243" spans="1:54" ht="14.45" customHeight="1">
      <c r="A243" s="472" t="s">
        <v>239</v>
      </c>
      <c r="B243" s="473" t="s">
        <v>1602</v>
      </c>
      <c r="C243" s="714"/>
      <c r="D243" s="22"/>
      <c r="E243" s="746" t="s">
        <v>3095</v>
      </c>
      <c r="F243" s="760"/>
      <c r="G243" s="475"/>
      <c r="H243" s="476"/>
      <c r="I243" s="474"/>
      <c r="J243" s="475"/>
      <c r="K243" s="478"/>
      <c r="L243" s="9"/>
      <c r="M243" s="546"/>
      <c r="N243" s="9"/>
      <c r="O243" s="6"/>
      <c r="P243" s="479"/>
      <c r="Q243" s="10"/>
      <c r="R243" s="11"/>
      <c r="S243" s="12"/>
      <c r="T243" s="14"/>
      <c r="U243" s="15"/>
      <c r="V243" s="8"/>
      <c r="W243" s="13"/>
      <c r="X243" s="23"/>
      <c r="Y243" s="486"/>
      <c r="Z243" s="483"/>
      <c r="AA243" s="24"/>
      <c r="AB243" s="484"/>
      <c r="AC243" s="16"/>
      <c r="AD243" s="17"/>
      <c r="AE243" s="18"/>
      <c r="AF243" s="9"/>
      <c r="AG243" s="19"/>
      <c r="AH243" s="20"/>
      <c r="AI243" s="9"/>
      <c r="AJ243" s="21"/>
      <c r="AK243" s="33"/>
      <c r="AL243" s="485" t="str">
        <f>IF(AA243="","",AA243)</f>
        <v/>
      </c>
      <c r="AM243" s="3" t="str">
        <f>IF(AB243="","",AB243)</f>
        <v/>
      </c>
      <c r="AN243" s="702"/>
      <c r="AO243" s="4"/>
      <c r="AP243" s="5"/>
      <c r="AQ243" s="5"/>
      <c r="AR243" s="4"/>
      <c r="AS243" s="5"/>
      <c r="AT243" s="552"/>
      <c r="AU243" s="553" t="str">
        <f>IF(AND(V243&gt;0,X243="A",AA243&lt;&gt;"",AG243&lt;&gt;"A",AJ243&lt;&gt;"A",OR(AB243="NR",AB243="NT")),1,"")</f>
        <v/>
      </c>
      <c r="AV243" s="554" t="str">
        <f>IF(AU243="","",COUNTIF($AU$8:AU243,AU243))</f>
        <v/>
      </c>
      <c r="AW243" s="553" t="str">
        <f>IF(AND(V243&gt;0,X243="A",AJ243&lt;&gt;"A",OR(AB243="",AB243="NX")),1,"")</f>
        <v/>
      </c>
      <c r="AX243" s="554" t="str">
        <f>IF(AW243="","",COUNTIF($AW$8:AW243,AW243))</f>
        <v/>
      </c>
      <c r="AY243" s="27"/>
      <c r="AZ243" s="6"/>
      <c r="BA243" s="7"/>
      <c r="BB243" s="7"/>
    </row>
    <row r="244" spans="1:54" ht="14.45" customHeight="1">
      <c r="A244" s="472" t="s">
        <v>240</v>
      </c>
      <c r="B244" s="473" t="s">
        <v>1602</v>
      </c>
      <c r="C244" s="714"/>
      <c r="D244" s="22"/>
      <c r="E244" s="746" t="s">
        <v>3096</v>
      </c>
      <c r="F244" s="760"/>
      <c r="G244" s="475"/>
      <c r="H244" s="476"/>
      <c r="I244" s="474"/>
      <c r="J244" s="475"/>
      <c r="K244" s="478"/>
      <c r="L244" s="9"/>
      <c r="M244" s="546"/>
      <c r="N244" s="9"/>
      <c r="O244" s="6"/>
      <c r="P244" s="479"/>
      <c r="Q244" s="10"/>
      <c r="R244" s="11"/>
      <c r="S244" s="12"/>
      <c r="T244" s="14"/>
      <c r="U244" s="15"/>
      <c r="V244" s="8"/>
      <c r="W244" s="13"/>
      <c r="X244" s="23"/>
      <c r="Y244" s="486"/>
      <c r="Z244" s="483"/>
      <c r="AA244" s="24"/>
      <c r="AB244" s="484"/>
      <c r="AC244" s="16"/>
      <c r="AD244" s="17"/>
      <c r="AE244" s="18"/>
      <c r="AF244" s="9"/>
      <c r="AG244" s="19"/>
      <c r="AH244" s="20"/>
      <c r="AI244" s="9"/>
      <c r="AJ244" s="21"/>
      <c r="AK244" s="33"/>
      <c r="AL244" s="485" t="str">
        <f>IF(AA244="","",AA244)</f>
        <v/>
      </c>
      <c r="AM244" s="3" t="str">
        <f>IF(AB244="","",AB244)</f>
        <v/>
      </c>
      <c r="AN244" s="702"/>
      <c r="AO244" s="4"/>
      <c r="AP244" s="5"/>
      <c r="AQ244" s="5"/>
      <c r="AR244" s="4"/>
      <c r="AS244" s="5"/>
      <c r="AT244" s="552"/>
      <c r="AU244" s="553" t="str">
        <f>IF(AND(V244&gt;0,X244="A",AA244&lt;&gt;"",AG244&lt;&gt;"A",AJ244&lt;&gt;"A",OR(AB244="NR",AB244="NT")),1,"")</f>
        <v/>
      </c>
      <c r="AV244" s="554" t="str">
        <f>IF(AU244="","",COUNTIF($AU$8:AU244,AU244))</f>
        <v/>
      </c>
      <c r="AW244" s="553" t="str">
        <f>IF(AND(V244&gt;0,X244="A",AJ244&lt;&gt;"A",OR(AB244="",AB244="NX")),1,"")</f>
        <v/>
      </c>
      <c r="AX244" s="554" t="str">
        <f>IF(AW244="","",COUNTIF($AW$8:AW244,AW244))</f>
        <v/>
      </c>
      <c r="AY244" s="27"/>
      <c r="AZ244" s="6"/>
      <c r="BA244" s="7"/>
      <c r="BB244" s="7"/>
    </row>
    <row r="245" spans="1:54" ht="14.45" customHeight="1">
      <c r="A245" s="472" t="s">
        <v>241</v>
      </c>
      <c r="B245" s="473" t="s">
        <v>1602</v>
      </c>
      <c r="C245" s="714"/>
      <c r="D245" s="22"/>
      <c r="E245" s="746" t="s">
        <v>3097</v>
      </c>
      <c r="F245" s="760"/>
      <c r="G245" s="475"/>
      <c r="H245" s="476"/>
      <c r="I245" s="474"/>
      <c r="J245" s="475"/>
      <c r="K245" s="478"/>
      <c r="L245" s="9"/>
      <c r="M245" s="546"/>
      <c r="N245" s="9"/>
      <c r="O245" s="6"/>
      <c r="P245" s="479"/>
      <c r="Q245" s="10"/>
      <c r="R245" s="11"/>
      <c r="S245" s="12"/>
      <c r="T245" s="14"/>
      <c r="U245" s="15"/>
      <c r="V245" s="8"/>
      <c r="W245" s="13"/>
      <c r="X245" s="23"/>
      <c r="Y245" s="486"/>
      <c r="Z245" s="483"/>
      <c r="AA245" s="24"/>
      <c r="AB245" s="484"/>
      <c r="AC245" s="16"/>
      <c r="AD245" s="17"/>
      <c r="AE245" s="18"/>
      <c r="AF245" s="9"/>
      <c r="AG245" s="19"/>
      <c r="AH245" s="20"/>
      <c r="AI245" s="9"/>
      <c r="AJ245" s="21"/>
      <c r="AK245" s="33"/>
      <c r="AL245" s="485" t="str">
        <f>IF(AA245="","",AA245)</f>
        <v/>
      </c>
      <c r="AM245" s="3" t="str">
        <f>IF(AB245="","",AB245)</f>
        <v/>
      </c>
      <c r="AN245" s="702"/>
      <c r="AO245" s="4"/>
      <c r="AP245" s="5"/>
      <c r="AQ245" s="5"/>
      <c r="AR245" s="4"/>
      <c r="AS245" s="5"/>
      <c r="AT245" s="552"/>
      <c r="AU245" s="553" t="str">
        <f>IF(AND(V245&gt;0,X245="A",AA245&lt;&gt;"",AG245&lt;&gt;"A",AJ245&lt;&gt;"A",OR(AB245="NR",AB245="NT")),1,"")</f>
        <v/>
      </c>
      <c r="AV245" s="554" t="str">
        <f>IF(AU245="","",COUNTIF($AU$8:AU245,AU245))</f>
        <v/>
      </c>
      <c r="AW245" s="553" t="str">
        <f>IF(AND(V245&gt;0,X245="A",AJ245&lt;&gt;"A",OR(AB245="",AB245="NX")),1,"")</f>
        <v/>
      </c>
      <c r="AX245" s="554" t="str">
        <f>IF(AW245="","",COUNTIF($AW$8:AW245,AW245))</f>
        <v/>
      </c>
      <c r="AY245" s="27"/>
      <c r="AZ245" s="6"/>
      <c r="BA245" s="7"/>
      <c r="BB245" s="7"/>
    </row>
    <row r="246" spans="1:54" ht="14.45" customHeight="1">
      <c r="A246" s="472" t="s">
        <v>242</v>
      </c>
      <c r="B246" s="473" t="s">
        <v>1602</v>
      </c>
      <c r="C246" s="714"/>
      <c r="D246" s="22"/>
      <c r="E246" s="746" t="s">
        <v>3098</v>
      </c>
      <c r="F246" s="760"/>
      <c r="G246" s="475"/>
      <c r="H246" s="476"/>
      <c r="I246" s="474"/>
      <c r="J246" s="475"/>
      <c r="K246" s="478"/>
      <c r="L246" s="9"/>
      <c r="M246" s="546"/>
      <c r="N246" s="9"/>
      <c r="O246" s="6"/>
      <c r="P246" s="479"/>
      <c r="Q246" s="10"/>
      <c r="R246" s="11"/>
      <c r="S246" s="12"/>
      <c r="T246" s="14"/>
      <c r="U246" s="15"/>
      <c r="V246" s="8"/>
      <c r="W246" s="13"/>
      <c r="X246" s="23"/>
      <c r="Y246" s="486"/>
      <c r="Z246" s="483"/>
      <c r="AA246" s="24"/>
      <c r="AB246" s="484"/>
      <c r="AC246" s="16"/>
      <c r="AD246" s="17"/>
      <c r="AE246" s="18"/>
      <c r="AF246" s="9"/>
      <c r="AG246" s="19"/>
      <c r="AH246" s="20"/>
      <c r="AI246" s="9"/>
      <c r="AJ246" s="21"/>
      <c r="AK246" s="33"/>
      <c r="AL246" s="485" t="str">
        <f>IF(AA246="","",AA246)</f>
        <v/>
      </c>
      <c r="AM246" s="3" t="str">
        <f>IF(AB246="","",AB246)</f>
        <v/>
      </c>
      <c r="AN246" s="702"/>
      <c r="AO246" s="4"/>
      <c r="AP246" s="5"/>
      <c r="AQ246" s="5"/>
      <c r="AR246" s="4"/>
      <c r="AS246" s="5"/>
      <c r="AT246" s="552"/>
      <c r="AU246" s="553" t="str">
        <f>IF(AND(V246&gt;0,X246="A",AA246&lt;&gt;"",AG246&lt;&gt;"A",AJ246&lt;&gt;"A",OR(AB246="NR",AB246="NT")),1,"")</f>
        <v/>
      </c>
      <c r="AV246" s="554" t="str">
        <f>IF(AU246="","",COUNTIF($AU$8:AU246,AU246))</f>
        <v/>
      </c>
      <c r="AW246" s="553" t="str">
        <f>IF(AND(V246&gt;0,X246="A",AJ246&lt;&gt;"A",OR(AB246="",AB246="NX")),1,"")</f>
        <v/>
      </c>
      <c r="AX246" s="554" t="str">
        <f>IF(AW246="","",COUNTIF($AW$8:AW246,AW246))</f>
        <v/>
      </c>
      <c r="AY246" s="27"/>
      <c r="AZ246" s="6"/>
      <c r="BA246" s="7"/>
      <c r="BB246" s="7"/>
    </row>
    <row r="247" spans="1:54" ht="14.45" customHeight="1">
      <c r="A247" s="472" t="s">
        <v>243</v>
      </c>
      <c r="B247" s="473" t="s">
        <v>1602</v>
      </c>
      <c r="C247" s="714"/>
      <c r="D247" s="22"/>
      <c r="E247" s="746" t="s">
        <v>3099</v>
      </c>
      <c r="F247" s="760"/>
      <c r="G247" s="475"/>
      <c r="H247" s="476"/>
      <c r="I247" s="474"/>
      <c r="J247" s="475"/>
      <c r="K247" s="478"/>
      <c r="L247" s="9"/>
      <c r="M247" s="546"/>
      <c r="N247" s="9"/>
      <c r="O247" s="6"/>
      <c r="P247" s="479"/>
      <c r="Q247" s="10"/>
      <c r="R247" s="11"/>
      <c r="S247" s="12"/>
      <c r="T247" s="14"/>
      <c r="U247" s="15"/>
      <c r="V247" s="8"/>
      <c r="W247" s="13"/>
      <c r="X247" s="23"/>
      <c r="Y247" s="486"/>
      <c r="Z247" s="483"/>
      <c r="AA247" s="24"/>
      <c r="AB247" s="484"/>
      <c r="AC247" s="16"/>
      <c r="AD247" s="17"/>
      <c r="AE247" s="18"/>
      <c r="AF247" s="9"/>
      <c r="AG247" s="19"/>
      <c r="AH247" s="20"/>
      <c r="AI247" s="9"/>
      <c r="AJ247" s="21"/>
      <c r="AK247" s="33"/>
      <c r="AL247" s="485" t="str">
        <f>IF(AA247="","",AA247)</f>
        <v/>
      </c>
      <c r="AM247" s="3" t="str">
        <f>IF(AB247="","",AB247)</f>
        <v/>
      </c>
      <c r="AN247" s="702"/>
      <c r="AO247" s="4"/>
      <c r="AP247" s="5"/>
      <c r="AQ247" s="5"/>
      <c r="AR247" s="4"/>
      <c r="AS247" s="5"/>
      <c r="AT247" s="552"/>
      <c r="AU247" s="553" t="str">
        <f>IF(AND(V247&gt;0,X247="A",AA247&lt;&gt;"",AG247&lt;&gt;"A",AJ247&lt;&gt;"A",OR(AB247="NR",AB247="NT")),1,"")</f>
        <v/>
      </c>
      <c r="AV247" s="554" t="str">
        <f>IF(AU247="","",COUNTIF($AU$8:AU247,AU247))</f>
        <v/>
      </c>
      <c r="AW247" s="553" t="str">
        <f>IF(AND(V247&gt;0,X247="A",AJ247&lt;&gt;"A",OR(AB247="",AB247="NX")),1,"")</f>
        <v/>
      </c>
      <c r="AX247" s="554" t="str">
        <f>IF(AW247="","",COUNTIF($AW$8:AW247,AW247))</f>
        <v/>
      </c>
      <c r="AY247" s="27"/>
      <c r="AZ247" s="6"/>
      <c r="BA247" s="7"/>
      <c r="BB247" s="7"/>
    </row>
    <row r="248" spans="1:54" ht="14.45" customHeight="1">
      <c r="A248" s="472" t="s">
        <v>244</v>
      </c>
      <c r="B248" s="473" t="s">
        <v>1602</v>
      </c>
      <c r="C248" s="714"/>
      <c r="D248" s="22"/>
      <c r="E248" s="746" t="s">
        <v>3100</v>
      </c>
      <c r="F248" s="760"/>
      <c r="G248" s="475"/>
      <c r="H248" s="476"/>
      <c r="I248" s="474"/>
      <c r="J248" s="475"/>
      <c r="K248" s="478"/>
      <c r="L248" s="9"/>
      <c r="M248" s="546"/>
      <c r="N248" s="9"/>
      <c r="O248" s="6"/>
      <c r="P248" s="479"/>
      <c r="Q248" s="10"/>
      <c r="R248" s="11"/>
      <c r="S248" s="12"/>
      <c r="T248" s="14"/>
      <c r="U248" s="15"/>
      <c r="V248" s="8"/>
      <c r="W248" s="13"/>
      <c r="X248" s="23"/>
      <c r="Y248" s="486"/>
      <c r="Z248" s="483"/>
      <c r="AA248" s="24"/>
      <c r="AB248" s="484"/>
      <c r="AC248" s="16"/>
      <c r="AD248" s="17"/>
      <c r="AE248" s="18"/>
      <c r="AF248" s="9"/>
      <c r="AG248" s="19"/>
      <c r="AH248" s="20"/>
      <c r="AI248" s="9"/>
      <c r="AJ248" s="21"/>
      <c r="AK248" s="33"/>
      <c r="AL248" s="485" t="str">
        <f>IF(AA248="","",AA248)</f>
        <v/>
      </c>
      <c r="AM248" s="3" t="str">
        <f>IF(AB248="","",AB248)</f>
        <v/>
      </c>
      <c r="AN248" s="702"/>
      <c r="AO248" s="4"/>
      <c r="AP248" s="5"/>
      <c r="AQ248" s="5"/>
      <c r="AR248" s="4"/>
      <c r="AS248" s="5"/>
      <c r="AT248" s="552"/>
      <c r="AU248" s="553" t="str">
        <f>IF(AND(V248&gt;0,X248="A",AA248&lt;&gt;"",AG248&lt;&gt;"A",AJ248&lt;&gt;"A",OR(AB248="NR",AB248="NT")),1,"")</f>
        <v/>
      </c>
      <c r="AV248" s="554" t="str">
        <f>IF(AU248="","",COUNTIF($AU$8:AU248,AU248))</f>
        <v/>
      </c>
      <c r="AW248" s="553" t="str">
        <f>IF(AND(V248&gt;0,X248="A",AJ248&lt;&gt;"A",OR(AB248="",AB248="NX")),1,"")</f>
        <v/>
      </c>
      <c r="AX248" s="554" t="str">
        <f>IF(AW248="","",COUNTIF($AW$8:AW248,AW248))</f>
        <v/>
      </c>
      <c r="AY248" s="27"/>
      <c r="AZ248" s="6"/>
      <c r="BA248" s="7"/>
      <c r="BB248" s="7"/>
    </row>
    <row r="249" spans="1:54" ht="14.45" customHeight="1">
      <c r="A249" s="472" t="s">
        <v>245</v>
      </c>
      <c r="B249" s="473" t="s">
        <v>1602</v>
      </c>
      <c r="C249" s="714"/>
      <c r="D249" s="22"/>
      <c r="E249" s="746" t="s">
        <v>3101</v>
      </c>
      <c r="F249" s="760"/>
      <c r="G249" s="475"/>
      <c r="H249" s="476"/>
      <c r="I249" s="474"/>
      <c r="J249" s="475"/>
      <c r="K249" s="478"/>
      <c r="L249" s="9"/>
      <c r="M249" s="546"/>
      <c r="N249" s="9"/>
      <c r="O249" s="6"/>
      <c r="P249" s="479"/>
      <c r="Q249" s="10"/>
      <c r="R249" s="11"/>
      <c r="S249" s="12"/>
      <c r="T249" s="14"/>
      <c r="U249" s="15"/>
      <c r="V249" s="8"/>
      <c r="W249" s="13"/>
      <c r="X249" s="23"/>
      <c r="Y249" s="486"/>
      <c r="Z249" s="483"/>
      <c r="AA249" s="24"/>
      <c r="AB249" s="484"/>
      <c r="AC249" s="16"/>
      <c r="AD249" s="17"/>
      <c r="AE249" s="18"/>
      <c r="AF249" s="9"/>
      <c r="AG249" s="19"/>
      <c r="AH249" s="20"/>
      <c r="AI249" s="9"/>
      <c r="AJ249" s="21"/>
      <c r="AK249" s="33"/>
      <c r="AL249" s="485" t="str">
        <f>IF(AA249="","",AA249)</f>
        <v/>
      </c>
      <c r="AM249" s="3" t="str">
        <f>IF(AB249="","",AB249)</f>
        <v/>
      </c>
      <c r="AN249" s="702"/>
      <c r="AO249" s="4"/>
      <c r="AP249" s="5"/>
      <c r="AQ249" s="5"/>
      <c r="AR249" s="4"/>
      <c r="AS249" s="5"/>
      <c r="AT249" s="552"/>
      <c r="AU249" s="553" t="str">
        <f>IF(AND(V249&gt;0,X249="A",AA249&lt;&gt;"",AG249&lt;&gt;"A",AJ249&lt;&gt;"A",OR(AB249="NR",AB249="NT")),1,"")</f>
        <v/>
      </c>
      <c r="AV249" s="554" t="str">
        <f>IF(AU249="","",COUNTIF($AU$8:AU249,AU249))</f>
        <v/>
      </c>
      <c r="AW249" s="553" t="str">
        <f>IF(AND(V249&gt;0,X249="A",AJ249&lt;&gt;"A",OR(AB249="",AB249="NX")),1,"")</f>
        <v/>
      </c>
      <c r="AX249" s="554" t="str">
        <f>IF(AW249="","",COUNTIF($AW$8:AW249,AW249))</f>
        <v/>
      </c>
      <c r="AY249" s="27"/>
      <c r="AZ249" s="6"/>
      <c r="BA249" s="7"/>
      <c r="BB249" s="7"/>
    </row>
    <row r="250" spans="1:54" ht="14.45" customHeight="1">
      <c r="A250" s="472" t="s">
        <v>246</v>
      </c>
      <c r="B250" s="473" t="s">
        <v>1602</v>
      </c>
      <c r="C250" s="714"/>
      <c r="D250" s="22"/>
      <c r="E250" s="746" t="s">
        <v>3102</v>
      </c>
      <c r="F250" s="760"/>
      <c r="G250" s="475"/>
      <c r="H250" s="476"/>
      <c r="I250" s="474"/>
      <c r="J250" s="475"/>
      <c r="K250" s="478"/>
      <c r="L250" s="9"/>
      <c r="M250" s="546"/>
      <c r="N250" s="9"/>
      <c r="O250" s="6"/>
      <c r="P250" s="479"/>
      <c r="Q250" s="10"/>
      <c r="R250" s="11"/>
      <c r="S250" s="12"/>
      <c r="T250" s="14"/>
      <c r="U250" s="15"/>
      <c r="V250" s="8"/>
      <c r="W250" s="13"/>
      <c r="X250" s="23"/>
      <c r="Y250" s="486"/>
      <c r="Z250" s="483"/>
      <c r="AA250" s="24"/>
      <c r="AB250" s="484"/>
      <c r="AC250" s="16"/>
      <c r="AD250" s="17"/>
      <c r="AE250" s="18"/>
      <c r="AF250" s="9"/>
      <c r="AG250" s="19"/>
      <c r="AH250" s="20"/>
      <c r="AI250" s="9"/>
      <c r="AJ250" s="21"/>
      <c r="AK250" s="33"/>
      <c r="AL250" s="485" t="str">
        <f>IF(AA250="","",AA250)</f>
        <v/>
      </c>
      <c r="AM250" s="3" t="str">
        <f>IF(AB250="","",AB250)</f>
        <v/>
      </c>
      <c r="AN250" s="702"/>
      <c r="AO250" s="4"/>
      <c r="AP250" s="5"/>
      <c r="AQ250" s="5"/>
      <c r="AR250" s="4"/>
      <c r="AS250" s="5"/>
      <c r="AT250" s="552"/>
      <c r="AU250" s="553" t="str">
        <f>IF(AND(V250&gt;0,X250="A",AA250&lt;&gt;"",AG250&lt;&gt;"A",AJ250&lt;&gt;"A",OR(AB250="NR",AB250="NT")),1,"")</f>
        <v/>
      </c>
      <c r="AV250" s="554" t="str">
        <f>IF(AU250="","",COUNTIF($AU$8:AU250,AU250))</f>
        <v/>
      </c>
      <c r="AW250" s="553" t="str">
        <f>IF(AND(V250&gt;0,X250="A",AJ250&lt;&gt;"A",OR(AB250="",AB250="NX")),1,"")</f>
        <v/>
      </c>
      <c r="AX250" s="554" t="str">
        <f>IF(AW250="","",COUNTIF($AW$8:AW250,AW250))</f>
        <v/>
      </c>
      <c r="AY250" s="27"/>
      <c r="AZ250" s="6"/>
      <c r="BA250" s="7"/>
      <c r="BB250" s="7"/>
    </row>
    <row r="251" spans="1:54" ht="14.45" customHeight="1">
      <c r="A251" s="472" t="s">
        <v>247</v>
      </c>
      <c r="B251" s="473" t="s">
        <v>1602</v>
      </c>
      <c r="C251" s="714"/>
      <c r="D251" s="22"/>
      <c r="E251" s="746" t="s">
        <v>3103</v>
      </c>
      <c r="F251" s="760"/>
      <c r="G251" s="475"/>
      <c r="H251" s="476"/>
      <c r="I251" s="474"/>
      <c r="J251" s="475"/>
      <c r="K251" s="478"/>
      <c r="L251" s="9"/>
      <c r="M251" s="546"/>
      <c r="N251" s="9"/>
      <c r="O251" s="6"/>
      <c r="P251" s="479"/>
      <c r="Q251" s="10"/>
      <c r="R251" s="11"/>
      <c r="S251" s="12"/>
      <c r="T251" s="14"/>
      <c r="U251" s="15"/>
      <c r="V251" s="8"/>
      <c r="W251" s="13"/>
      <c r="X251" s="23"/>
      <c r="Y251" s="486"/>
      <c r="Z251" s="483"/>
      <c r="AA251" s="24"/>
      <c r="AB251" s="484"/>
      <c r="AC251" s="16"/>
      <c r="AD251" s="17"/>
      <c r="AE251" s="18"/>
      <c r="AF251" s="9"/>
      <c r="AG251" s="19"/>
      <c r="AH251" s="20"/>
      <c r="AI251" s="9"/>
      <c r="AJ251" s="21"/>
      <c r="AK251" s="33"/>
      <c r="AL251" s="485" t="str">
        <f>IF(AA251="","",AA251)</f>
        <v/>
      </c>
      <c r="AM251" s="3" t="str">
        <f>IF(AB251="","",AB251)</f>
        <v/>
      </c>
      <c r="AN251" s="702"/>
      <c r="AO251" s="4"/>
      <c r="AP251" s="5"/>
      <c r="AQ251" s="5"/>
      <c r="AR251" s="4"/>
      <c r="AS251" s="5"/>
      <c r="AT251" s="552"/>
      <c r="AU251" s="553" t="str">
        <f>IF(AND(V251&gt;0,X251="A",AA251&lt;&gt;"",AG251&lt;&gt;"A",AJ251&lt;&gt;"A",OR(AB251="NR",AB251="NT")),1,"")</f>
        <v/>
      </c>
      <c r="AV251" s="554" t="str">
        <f>IF(AU251="","",COUNTIF($AU$8:AU251,AU251))</f>
        <v/>
      </c>
      <c r="AW251" s="553" t="str">
        <f>IF(AND(V251&gt;0,X251="A",AJ251&lt;&gt;"A",OR(AB251="",AB251="NX")),1,"")</f>
        <v/>
      </c>
      <c r="AX251" s="554" t="str">
        <f>IF(AW251="","",COUNTIF($AW$8:AW251,AW251))</f>
        <v/>
      </c>
      <c r="AY251" s="27"/>
      <c r="AZ251" s="6"/>
      <c r="BA251" s="7"/>
      <c r="BB251" s="7"/>
    </row>
    <row r="252" spans="1:54" ht="14.45" customHeight="1">
      <c r="A252" s="472" t="s">
        <v>248</v>
      </c>
      <c r="B252" s="473" t="s">
        <v>1602</v>
      </c>
      <c r="C252" s="714"/>
      <c r="D252" s="22"/>
      <c r="E252" s="746" t="s">
        <v>3104</v>
      </c>
      <c r="F252" s="760"/>
      <c r="G252" s="475"/>
      <c r="H252" s="476"/>
      <c r="I252" s="474"/>
      <c r="J252" s="475"/>
      <c r="K252" s="478"/>
      <c r="L252" s="9"/>
      <c r="M252" s="546"/>
      <c r="N252" s="9"/>
      <c r="O252" s="6"/>
      <c r="P252" s="479"/>
      <c r="Q252" s="10"/>
      <c r="R252" s="11"/>
      <c r="S252" s="12"/>
      <c r="T252" s="14"/>
      <c r="U252" s="15"/>
      <c r="V252" s="8"/>
      <c r="W252" s="13"/>
      <c r="X252" s="23"/>
      <c r="Y252" s="486"/>
      <c r="Z252" s="483"/>
      <c r="AA252" s="24"/>
      <c r="AB252" s="484"/>
      <c r="AC252" s="16"/>
      <c r="AD252" s="17"/>
      <c r="AE252" s="18"/>
      <c r="AF252" s="9"/>
      <c r="AG252" s="19"/>
      <c r="AH252" s="20"/>
      <c r="AI252" s="9"/>
      <c r="AJ252" s="21"/>
      <c r="AK252" s="33"/>
      <c r="AL252" s="485" t="str">
        <f>IF(AA252="","",AA252)</f>
        <v/>
      </c>
      <c r="AM252" s="3" t="str">
        <f>IF(AB252="","",AB252)</f>
        <v/>
      </c>
      <c r="AN252" s="702"/>
      <c r="AO252" s="4"/>
      <c r="AP252" s="5"/>
      <c r="AQ252" s="5"/>
      <c r="AR252" s="4"/>
      <c r="AS252" s="5"/>
      <c r="AT252" s="552"/>
      <c r="AU252" s="553" t="str">
        <f>IF(AND(V252&gt;0,X252="A",AA252&lt;&gt;"",AG252&lt;&gt;"A",AJ252&lt;&gt;"A",OR(AB252="NR",AB252="NT")),1,"")</f>
        <v/>
      </c>
      <c r="AV252" s="554" t="str">
        <f>IF(AU252="","",COUNTIF($AU$8:AU252,AU252))</f>
        <v/>
      </c>
      <c r="AW252" s="553" t="str">
        <f>IF(AND(V252&gt;0,X252="A",AJ252&lt;&gt;"A",OR(AB252="",AB252="NX")),1,"")</f>
        <v/>
      </c>
      <c r="AX252" s="554" t="str">
        <f>IF(AW252="","",COUNTIF($AW$8:AW252,AW252))</f>
        <v/>
      </c>
      <c r="AY252" s="27"/>
      <c r="AZ252" s="6"/>
      <c r="BA252" s="7"/>
      <c r="BB252" s="7"/>
    </row>
    <row r="253" spans="1:54" ht="14.45" customHeight="1">
      <c r="A253" s="472" t="s">
        <v>249</v>
      </c>
      <c r="B253" s="473" t="s">
        <v>1602</v>
      </c>
      <c r="C253" s="714"/>
      <c r="D253" s="22"/>
      <c r="E253" s="746" t="s">
        <v>3105</v>
      </c>
      <c r="F253" s="760"/>
      <c r="G253" s="475"/>
      <c r="H253" s="476"/>
      <c r="I253" s="474"/>
      <c r="J253" s="475"/>
      <c r="K253" s="478"/>
      <c r="L253" s="9"/>
      <c r="M253" s="546"/>
      <c r="N253" s="9"/>
      <c r="O253" s="6"/>
      <c r="P253" s="479"/>
      <c r="Q253" s="10"/>
      <c r="R253" s="11"/>
      <c r="S253" s="12"/>
      <c r="T253" s="14"/>
      <c r="U253" s="15"/>
      <c r="V253" s="8"/>
      <c r="W253" s="13"/>
      <c r="X253" s="23"/>
      <c r="Y253" s="486"/>
      <c r="Z253" s="483"/>
      <c r="AA253" s="24"/>
      <c r="AB253" s="484"/>
      <c r="AC253" s="16"/>
      <c r="AD253" s="17"/>
      <c r="AE253" s="18"/>
      <c r="AF253" s="9"/>
      <c r="AG253" s="19"/>
      <c r="AH253" s="20"/>
      <c r="AI253" s="9"/>
      <c r="AJ253" s="21"/>
      <c r="AK253" s="33"/>
      <c r="AL253" s="485" t="str">
        <f>IF(AA253="","",AA253)</f>
        <v/>
      </c>
      <c r="AM253" s="3" t="str">
        <f>IF(AB253="","",AB253)</f>
        <v/>
      </c>
      <c r="AN253" s="702"/>
      <c r="AO253" s="4"/>
      <c r="AP253" s="5"/>
      <c r="AQ253" s="5"/>
      <c r="AR253" s="4"/>
      <c r="AS253" s="5"/>
      <c r="AT253" s="552"/>
      <c r="AU253" s="553" t="str">
        <f>IF(AND(V253&gt;0,X253="A",AA253&lt;&gt;"",AG253&lt;&gt;"A",AJ253&lt;&gt;"A",OR(AB253="NR",AB253="NT")),1,"")</f>
        <v/>
      </c>
      <c r="AV253" s="554" t="str">
        <f>IF(AU253="","",COUNTIF($AU$8:AU253,AU253))</f>
        <v/>
      </c>
      <c r="AW253" s="553" t="str">
        <f>IF(AND(V253&gt;0,X253="A",AJ253&lt;&gt;"A",OR(AB253="",AB253="NX")),1,"")</f>
        <v/>
      </c>
      <c r="AX253" s="554" t="str">
        <f>IF(AW253="","",COUNTIF($AW$8:AW253,AW253))</f>
        <v/>
      </c>
      <c r="AY253" s="27"/>
      <c r="AZ253" s="6"/>
      <c r="BA253" s="7"/>
      <c r="BB253" s="7"/>
    </row>
    <row r="254" spans="1:54" ht="14.45" customHeight="1">
      <c r="A254" s="472" t="s">
        <v>250</v>
      </c>
      <c r="B254" s="473" t="s">
        <v>1602</v>
      </c>
      <c r="C254" s="714"/>
      <c r="D254" s="22"/>
      <c r="E254" s="746" t="s">
        <v>3106</v>
      </c>
      <c r="F254" s="760"/>
      <c r="G254" s="475"/>
      <c r="H254" s="476"/>
      <c r="I254" s="474"/>
      <c r="J254" s="475"/>
      <c r="K254" s="478"/>
      <c r="L254" s="9"/>
      <c r="M254" s="546"/>
      <c r="N254" s="9"/>
      <c r="O254" s="6"/>
      <c r="P254" s="479"/>
      <c r="Q254" s="10"/>
      <c r="R254" s="11"/>
      <c r="S254" s="12"/>
      <c r="T254" s="14"/>
      <c r="U254" s="15"/>
      <c r="V254" s="8"/>
      <c r="W254" s="13"/>
      <c r="X254" s="23"/>
      <c r="Y254" s="486"/>
      <c r="Z254" s="483"/>
      <c r="AA254" s="24"/>
      <c r="AB254" s="484"/>
      <c r="AC254" s="16"/>
      <c r="AD254" s="17"/>
      <c r="AE254" s="18"/>
      <c r="AF254" s="9"/>
      <c r="AG254" s="19"/>
      <c r="AH254" s="20"/>
      <c r="AI254" s="9"/>
      <c r="AJ254" s="21"/>
      <c r="AK254" s="33"/>
      <c r="AL254" s="485" t="str">
        <f>IF(AA254="","",AA254)</f>
        <v/>
      </c>
      <c r="AM254" s="3" t="str">
        <f>IF(AB254="","",AB254)</f>
        <v/>
      </c>
      <c r="AN254" s="702"/>
      <c r="AO254" s="4"/>
      <c r="AP254" s="5"/>
      <c r="AQ254" s="5"/>
      <c r="AR254" s="4"/>
      <c r="AS254" s="5"/>
      <c r="AT254" s="552"/>
      <c r="AU254" s="553" t="str">
        <f>IF(AND(V254&gt;0,X254="A",AA254&lt;&gt;"",AG254&lt;&gt;"A",AJ254&lt;&gt;"A",OR(AB254="NR",AB254="NT")),1,"")</f>
        <v/>
      </c>
      <c r="AV254" s="554" t="str">
        <f>IF(AU254="","",COUNTIF($AU$8:AU254,AU254))</f>
        <v/>
      </c>
      <c r="AW254" s="553" t="str">
        <f>IF(AND(V254&gt;0,X254="A",AJ254&lt;&gt;"A",OR(AB254="",AB254="NX")),1,"")</f>
        <v/>
      </c>
      <c r="AX254" s="554" t="str">
        <f>IF(AW254="","",COUNTIF($AW$8:AW254,AW254))</f>
        <v/>
      </c>
      <c r="AY254" s="27"/>
      <c r="AZ254" s="6"/>
      <c r="BA254" s="7"/>
      <c r="BB254" s="7"/>
    </row>
    <row r="255" spans="1:54" ht="14.45" customHeight="1">
      <c r="A255" s="472" t="s">
        <v>251</v>
      </c>
      <c r="B255" s="473" t="s">
        <v>1602</v>
      </c>
      <c r="C255" s="714"/>
      <c r="D255" s="22"/>
      <c r="E255" s="746" t="s">
        <v>3107</v>
      </c>
      <c r="F255" s="760"/>
      <c r="G255" s="475"/>
      <c r="H255" s="476"/>
      <c r="I255" s="474"/>
      <c r="J255" s="475"/>
      <c r="K255" s="478"/>
      <c r="L255" s="9"/>
      <c r="M255" s="546"/>
      <c r="N255" s="9"/>
      <c r="O255" s="6"/>
      <c r="P255" s="479"/>
      <c r="Q255" s="10"/>
      <c r="R255" s="11"/>
      <c r="S255" s="12"/>
      <c r="T255" s="14"/>
      <c r="U255" s="15"/>
      <c r="V255" s="8"/>
      <c r="W255" s="13"/>
      <c r="X255" s="23"/>
      <c r="Y255" s="486"/>
      <c r="Z255" s="483"/>
      <c r="AA255" s="24"/>
      <c r="AB255" s="484"/>
      <c r="AC255" s="16"/>
      <c r="AD255" s="17"/>
      <c r="AE255" s="18"/>
      <c r="AF255" s="9"/>
      <c r="AG255" s="19"/>
      <c r="AH255" s="20"/>
      <c r="AI255" s="9"/>
      <c r="AJ255" s="21"/>
      <c r="AK255" s="33"/>
      <c r="AL255" s="485" t="str">
        <f>IF(AA255="","",AA255)</f>
        <v/>
      </c>
      <c r="AM255" s="3" t="str">
        <f>IF(AB255="","",AB255)</f>
        <v/>
      </c>
      <c r="AN255" s="702"/>
      <c r="AO255" s="4"/>
      <c r="AP255" s="5"/>
      <c r="AQ255" s="5"/>
      <c r="AR255" s="4"/>
      <c r="AS255" s="5"/>
      <c r="AT255" s="552"/>
      <c r="AU255" s="553" t="str">
        <f>IF(AND(V255&gt;0,X255="A",AA255&lt;&gt;"",AG255&lt;&gt;"A",AJ255&lt;&gt;"A",OR(AB255="NR",AB255="NT")),1,"")</f>
        <v/>
      </c>
      <c r="AV255" s="554" t="str">
        <f>IF(AU255="","",COUNTIF($AU$8:AU255,AU255))</f>
        <v/>
      </c>
      <c r="AW255" s="553" t="str">
        <f>IF(AND(V255&gt;0,X255="A",AJ255&lt;&gt;"A",OR(AB255="",AB255="NX")),1,"")</f>
        <v/>
      </c>
      <c r="AX255" s="554" t="str">
        <f>IF(AW255="","",COUNTIF($AW$8:AW255,AW255))</f>
        <v/>
      </c>
      <c r="AY255" s="27"/>
      <c r="AZ255" s="6"/>
      <c r="BA255" s="7"/>
      <c r="BB255" s="7"/>
    </row>
    <row r="256" spans="1:54" ht="14.45" customHeight="1">
      <c r="A256" s="472" t="s">
        <v>252</v>
      </c>
      <c r="B256" s="473" t="s">
        <v>1602</v>
      </c>
      <c r="C256" s="714"/>
      <c r="D256" s="22"/>
      <c r="E256" s="746" t="s">
        <v>3108</v>
      </c>
      <c r="F256" s="760"/>
      <c r="G256" s="475"/>
      <c r="H256" s="476"/>
      <c r="I256" s="474"/>
      <c r="J256" s="475"/>
      <c r="K256" s="478"/>
      <c r="L256" s="9"/>
      <c r="M256" s="546"/>
      <c r="N256" s="9"/>
      <c r="O256" s="6"/>
      <c r="P256" s="479"/>
      <c r="Q256" s="10"/>
      <c r="R256" s="11"/>
      <c r="S256" s="12"/>
      <c r="T256" s="14"/>
      <c r="U256" s="15"/>
      <c r="V256" s="8"/>
      <c r="W256" s="13"/>
      <c r="X256" s="23"/>
      <c r="Y256" s="486"/>
      <c r="Z256" s="483"/>
      <c r="AA256" s="24"/>
      <c r="AB256" s="484"/>
      <c r="AC256" s="16"/>
      <c r="AD256" s="17"/>
      <c r="AE256" s="18"/>
      <c r="AF256" s="9"/>
      <c r="AG256" s="19"/>
      <c r="AH256" s="20"/>
      <c r="AI256" s="9"/>
      <c r="AJ256" s="21"/>
      <c r="AK256" s="33"/>
      <c r="AL256" s="485" t="str">
        <f>IF(AA256="","",AA256)</f>
        <v/>
      </c>
      <c r="AM256" s="3" t="str">
        <f>IF(AB256="","",AB256)</f>
        <v/>
      </c>
      <c r="AN256" s="702"/>
      <c r="AO256" s="4"/>
      <c r="AP256" s="5"/>
      <c r="AQ256" s="5"/>
      <c r="AR256" s="4"/>
      <c r="AS256" s="5"/>
      <c r="AT256" s="552"/>
      <c r="AU256" s="553" t="str">
        <f>IF(AND(V256&gt;0,X256="A",AA256&lt;&gt;"",AG256&lt;&gt;"A",AJ256&lt;&gt;"A",OR(AB256="NR",AB256="NT")),1,"")</f>
        <v/>
      </c>
      <c r="AV256" s="554" t="str">
        <f>IF(AU256="","",COUNTIF($AU$8:AU256,AU256))</f>
        <v/>
      </c>
      <c r="AW256" s="553" t="str">
        <f>IF(AND(V256&gt;0,X256="A",AJ256&lt;&gt;"A",OR(AB256="",AB256="NX")),1,"")</f>
        <v/>
      </c>
      <c r="AX256" s="554" t="str">
        <f>IF(AW256="","",COUNTIF($AW$8:AW256,AW256))</f>
        <v/>
      </c>
      <c r="AY256" s="27"/>
      <c r="AZ256" s="6"/>
      <c r="BA256" s="7"/>
      <c r="BB256" s="7"/>
    </row>
    <row r="257" spans="1:54" ht="14.45" customHeight="1">
      <c r="A257" s="472" t="s">
        <v>253</v>
      </c>
      <c r="B257" s="473" t="s">
        <v>1602</v>
      </c>
      <c r="C257" s="714"/>
      <c r="D257" s="22"/>
      <c r="E257" s="746" t="s">
        <v>3109</v>
      </c>
      <c r="F257" s="760"/>
      <c r="G257" s="475"/>
      <c r="H257" s="476"/>
      <c r="I257" s="474"/>
      <c r="J257" s="475"/>
      <c r="K257" s="478"/>
      <c r="L257" s="9"/>
      <c r="M257" s="546"/>
      <c r="N257" s="9"/>
      <c r="O257" s="6"/>
      <c r="P257" s="479"/>
      <c r="Q257" s="10"/>
      <c r="R257" s="11"/>
      <c r="S257" s="12"/>
      <c r="T257" s="14"/>
      <c r="U257" s="15"/>
      <c r="V257" s="8"/>
      <c r="W257" s="13"/>
      <c r="X257" s="23"/>
      <c r="Y257" s="486"/>
      <c r="Z257" s="483"/>
      <c r="AA257" s="24"/>
      <c r="AB257" s="484"/>
      <c r="AC257" s="16"/>
      <c r="AD257" s="17"/>
      <c r="AE257" s="18"/>
      <c r="AF257" s="9"/>
      <c r="AG257" s="19"/>
      <c r="AH257" s="20"/>
      <c r="AI257" s="9"/>
      <c r="AJ257" s="21"/>
      <c r="AK257" s="33"/>
      <c r="AL257" s="485" t="str">
        <f>IF(AA257="","",AA257)</f>
        <v/>
      </c>
      <c r="AM257" s="3" t="str">
        <f>IF(AB257="","",AB257)</f>
        <v/>
      </c>
      <c r="AN257" s="702"/>
      <c r="AO257" s="4"/>
      <c r="AP257" s="5"/>
      <c r="AQ257" s="5"/>
      <c r="AR257" s="4"/>
      <c r="AS257" s="5"/>
      <c r="AT257" s="552"/>
      <c r="AU257" s="553" t="str">
        <f>IF(AND(V257&gt;0,X257="A",AA257&lt;&gt;"",AG257&lt;&gt;"A",AJ257&lt;&gt;"A",OR(AB257="NR",AB257="NT")),1,"")</f>
        <v/>
      </c>
      <c r="AV257" s="554" t="str">
        <f>IF(AU257="","",COUNTIF($AU$8:AU257,AU257))</f>
        <v/>
      </c>
      <c r="AW257" s="553" t="str">
        <f>IF(AND(V257&gt;0,X257="A",AJ257&lt;&gt;"A",OR(AB257="",AB257="NX")),1,"")</f>
        <v/>
      </c>
      <c r="AX257" s="554" t="str">
        <f>IF(AW257="","",COUNTIF($AW$8:AW257,AW257))</f>
        <v/>
      </c>
      <c r="AY257" s="27"/>
      <c r="AZ257" s="6"/>
      <c r="BA257" s="7"/>
      <c r="BB257" s="7"/>
    </row>
    <row r="258" spans="1:54" ht="14.45" customHeight="1">
      <c r="A258" s="472" t="s">
        <v>254</v>
      </c>
      <c r="B258" s="473" t="s">
        <v>1602</v>
      </c>
      <c r="C258" s="714"/>
      <c r="D258" s="22"/>
      <c r="E258" s="746" t="s">
        <v>3110</v>
      </c>
      <c r="F258" s="760"/>
      <c r="G258" s="475"/>
      <c r="H258" s="476"/>
      <c r="I258" s="474"/>
      <c r="J258" s="475"/>
      <c r="K258" s="478"/>
      <c r="L258" s="9"/>
      <c r="M258" s="546"/>
      <c r="N258" s="9"/>
      <c r="O258" s="6"/>
      <c r="P258" s="479"/>
      <c r="Q258" s="10"/>
      <c r="R258" s="11"/>
      <c r="S258" s="12"/>
      <c r="T258" s="14"/>
      <c r="U258" s="15"/>
      <c r="V258" s="8"/>
      <c r="W258" s="13"/>
      <c r="X258" s="23"/>
      <c r="Y258" s="486"/>
      <c r="Z258" s="483"/>
      <c r="AA258" s="24"/>
      <c r="AB258" s="484"/>
      <c r="AC258" s="16"/>
      <c r="AD258" s="17"/>
      <c r="AE258" s="18"/>
      <c r="AF258" s="9"/>
      <c r="AG258" s="19"/>
      <c r="AH258" s="20"/>
      <c r="AI258" s="9"/>
      <c r="AJ258" s="21"/>
      <c r="AK258" s="33"/>
      <c r="AL258" s="485" t="str">
        <f>IF(AA258="","",AA258)</f>
        <v/>
      </c>
      <c r="AM258" s="3" t="str">
        <f>IF(AB258="","",AB258)</f>
        <v/>
      </c>
      <c r="AN258" s="702"/>
      <c r="AO258" s="4"/>
      <c r="AP258" s="5"/>
      <c r="AQ258" s="5"/>
      <c r="AR258" s="4"/>
      <c r="AS258" s="5"/>
      <c r="AT258" s="552"/>
      <c r="AU258" s="553" t="str">
        <f>IF(AND(V258&gt;0,X258="A",AA258&lt;&gt;"",AG258&lt;&gt;"A",AJ258&lt;&gt;"A",OR(AB258="NR",AB258="NT")),1,"")</f>
        <v/>
      </c>
      <c r="AV258" s="554" t="str">
        <f>IF(AU258="","",COUNTIF($AU$8:AU258,AU258))</f>
        <v/>
      </c>
      <c r="AW258" s="553" t="str">
        <f>IF(AND(V258&gt;0,X258="A",AJ258&lt;&gt;"A",OR(AB258="",AB258="NX")),1,"")</f>
        <v/>
      </c>
      <c r="AX258" s="554" t="str">
        <f>IF(AW258="","",COUNTIF($AW$8:AW258,AW258))</f>
        <v/>
      </c>
      <c r="AY258" s="27"/>
      <c r="AZ258" s="6"/>
      <c r="BA258" s="7"/>
      <c r="BB258" s="7"/>
    </row>
    <row r="259" spans="1:54" ht="14.45" customHeight="1">
      <c r="A259" s="472" t="s">
        <v>255</v>
      </c>
      <c r="B259" s="473" t="s">
        <v>1602</v>
      </c>
      <c r="C259" s="714"/>
      <c r="D259" s="22"/>
      <c r="E259" s="746" t="s">
        <v>3111</v>
      </c>
      <c r="F259" s="760"/>
      <c r="G259" s="475"/>
      <c r="H259" s="476"/>
      <c r="I259" s="474"/>
      <c r="J259" s="475"/>
      <c r="K259" s="478"/>
      <c r="L259" s="9"/>
      <c r="M259" s="546"/>
      <c r="N259" s="9"/>
      <c r="O259" s="6"/>
      <c r="P259" s="479"/>
      <c r="Q259" s="10"/>
      <c r="R259" s="11"/>
      <c r="S259" s="12"/>
      <c r="T259" s="14"/>
      <c r="U259" s="15"/>
      <c r="V259" s="8"/>
      <c r="W259" s="13"/>
      <c r="X259" s="23"/>
      <c r="Y259" s="486"/>
      <c r="Z259" s="483"/>
      <c r="AA259" s="24"/>
      <c r="AB259" s="484"/>
      <c r="AC259" s="16"/>
      <c r="AD259" s="17"/>
      <c r="AE259" s="18"/>
      <c r="AF259" s="9"/>
      <c r="AG259" s="19"/>
      <c r="AH259" s="20"/>
      <c r="AI259" s="9"/>
      <c r="AJ259" s="21"/>
      <c r="AK259" s="33"/>
      <c r="AL259" s="485" t="str">
        <f>IF(AA259="","",AA259)</f>
        <v/>
      </c>
      <c r="AM259" s="3" t="str">
        <f>IF(AB259="","",AB259)</f>
        <v/>
      </c>
      <c r="AN259" s="702"/>
      <c r="AO259" s="4"/>
      <c r="AP259" s="5"/>
      <c r="AQ259" s="5"/>
      <c r="AR259" s="4"/>
      <c r="AS259" s="5"/>
      <c r="AT259" s="552"/>
      <c r="AU259" s="553" t="str">
        <f>IF(AND(V259&gt;0,X259="A",AA259&lt;&gt;"",AG259&lt;&gt;"A",AJ259&lt;&gt;"A",OR(AB259="NR",AB259="NT")),1,"")</f>
        <v/>
      </c>
      <c r="AV259" s="554" t="str">
        <f>IF(AU259="","",COUNTIF($AU$8:AU259,AU259))</f>
        <v/>
      </c>
      <c r="AW259" s="553" t="str">
        <f>IF(AND(V259&gt;0,X259="A",AJ259&lt;&gt;"A",OR(AB259="",AB259="NX")),1,"")</f>
        <v/>
      </c>
      <c r="AX259" s="554" t="str">
        <f>IF(AW259="","",COUNTIF($AW$8:AW259,AW259))</f>
        <v/>
      </c>
      <c r="AY259" s="27"/>
      <c r="AZ259" s="6"/>
      <c r="BA259" s="7"/>
      <c r="BB259" s="7"/>
    </row>
    <row r="260" spans="1:54" ht="14.45" customHeight="1">
      <c r="A260" s="472" t="s">
        <v>256</v>
      </c>
      <c r="B260" s="473" t="s">
        <v>1602</v>
      </c>
      <c r="C260" s="714"/>
      <c r="D260" s="22"/>
      <c r="E260" s="746" t="s">
        <v>3112</v>
      </c>
      <c r="F260" s="760"/>
      <c r="G260" s="475"/>
      <c r="H260" s="476"/>
      <c r="I260" s="474"/>
      <c r="J260" s="475"/>
      <c r="K260" s="478"/>
      <c r="L260" s="9"/>
      <c r="M260" s="546"/>
      <c r="N260" s="9"/>
      <c r="O260" s="6"/>
      <c r="P260" s="479"/>
      <c r="Q260" s="10"/>
      <c r="R260" s="11"/>
      <c r="S260" s="12"/>
      <c r="T260" s="14"/>
      <c r="U260" s="15"/>
      <c r="V260" s="8"/>
      <c r="W260" s="13"/>
      <c r="X260" s="23"/>
      <c r="Y260" s="486"/>
      <c r="Z260" s="483"/>
      <c r="AA260" s="24"/>
      <c r="AB260" s="484"/>
      <c r="AC260" s="16"/>
      <c r="AD260" s="17"/>
      <c r="AE260" s="18"/>
      <c r="AF260" s="9"/>
      <c r="AG260" s="19"/>
      <c r="AH260" s="20"/>
      <c r="AI260" s="9"/>
      <c r="AJ260" s="21"/>
      <c r="AK260" s="33"/>
      <c r="AL260" s="485" t="str">
        <f>IF(AA260="","",AA260)</f>
        <v/>
      </c>
      <c r="AM260" s="3" t="str">
        <f>IF(AB260="","",AB260)</f>
        <v/>
      </c>
      <c r="AN260" s="702"/>
      <c r="AO260" s="4"/>
      <c r="AP260" s="5"/>
      <c r="AQ260" s="5"/>
      <c r="AR260" s="4"/>
      <c r="AS260" s="5"/>
      <c r="AT260" s="552"/>
      <c r="AU260" s="553" t="str">
        <f>IF(AND(V260&gt;0,X260="A",AA260&lt;&gt;"",AG260&lt;&gt;"A",AJ260&lt;&gt;"A",OR(AB260="NR",AB260="NT")),1,"")</f>
        <v/>
      </c>
      <c r="AV260" s="554" t="str">
        <f>IF(AU260="","",COUNTIF($AU$8:AU260,AU260))</f>
        <v/>
      </c>
      <c r="AW260" s="553" t="str">
        <f>IF(AND(V260&gt;0,X260="A",AJ260&lt;&gt;"A",OR(AB260="",AB260="NX")),1,"")</f>
        <v/>
      </c>
      <c r="AX260" s="554" t="str">
        <f>IF(AW260="","",COUNTIF($AW$8:AW260,AW260))</f>
        <v/>
      </c>
      <c r="AY260" s="27"/>
      <c r="AZ260" s="6"/>
      <c r="BA260" s="7"/>
      <c r="BB260" s="7"/>
    </row>
    <row r="261" spans="1:54" ht="14.45" customHeight="1">
      <c r="A261" s="472" t="s">
        <v>257</v>
      </c>
      <c r="B261" s="473" t="s">
        <v>1602</v>
      </c>
      <c r="C261" s="714"/>
      <c r="D261" s="22"/>
      <c r="E261" s="746" t="s">
        <v>3113</v>
      </c>
      <c r="F261" s="760"/>
      <c r="G261" s="475"/>
      <c r="H261" s="476"/>
      <c r="I261" s="474"/>
      <c r="J261" s="475"/>
      <c r="K261" s="478"/>
      <c r="L261" s="9"/>
      <c r="M261" s="546"/>
      <c r="N261" s="9"/>
      <c r="O261" s="6"/>
      <c r="P261" s="479"/>
      <c r="Q261" s="10"/>
      <c r="R261" s="11"/>
      <c r="S261" s="12"/>
      <c r="T261" s="14"/>
      <c r="U261" s="15"/>
      <c r="V261" s="8"/>
      <c r="W261" s="13"/>
      <c r="X261" s="23"/>
      <c r="Y261" s="486"/>
      <c r="Z261" s="483"/>
      <c r="AA261" s="24"/>
      <c r="AB261" s="484"/>
      <c r="AC261" s="16"/>
      <c r="AD261" s="17"/>
      <c r="AE261" s="18"/>
      <c r="AF261" s="9"/>
      <c r="AG261" s="19"/>
      <c r="AH261" s="20"/>
      <c r="AI261" s="9"/>
      <c r="AJ261" s="21"/>
      <c r="AK261" s="33"/>
      <c r="AL261" s="485" t="str">
        <f>IF(AA261="","",AA261)</f>
        <v/>
      </c>
      <c r="AM261" s="3" t="str">
        <f>IF(AB261="","",AB261)</f>
        <v/>
      </c>
      <c r="AN261" s="702"/>
      <c r="AO261" s="4"/>
      <c r="AP261" s="5"/>
      <c r="AQ261" s="5"/>
      <c r="AR261" s="4"/>
      <c r="AS261" s="5"/>
      <c r="AT261" s="552"/>
      <c r="AU261" s="553" t="str">
        <f>IF(AND(V261&gt;0,X261="A",AA261&lt;&gt;"",AG261&lt;&gt;"A",AJ261&lt;&gt;"A",OR(AB261="NR",AB261="NT")),1,"")</f>
        <v/>
      </c>
      <c r="AV261" s="554" t="str">
        <f>IF(AU261="","",COUNTIF($AU$8:AU261,AU261))</f>
        <v/>
      </c>
      <c r="AW261" s="553" t="str">
        <f>IF(AND(V261&gt;0,X261="A",AJ261&lt;&gt;"A",OR(AB261="",AB261="NX")),1,"")</f>
        <v/>
      </c>
      <c r="AX261" s="554" t="str">
        <f>IF(AW261="","",COUNTIF($AW$8:AW261,AW261))</f>
        <v/>
      </c>
      <c r="AY261" s="27"/>
      <c r="AZ261" s="6"/>
      <c r="BA261" s="7"/>
      <c r="BB261" s="7"/>
    </row>
    <row r="262" spans="1:54" ht="14.45" customHeight="1">
      <c r="A262" s="472" t="s">
        <v>258</v>
      </c>
      <c r="B262" s="473" t="s">
        <v>1602</v>
      </c>
      <c r="C262" s="714"/>
      <c r="D262" s="22"/>
      <c r="E262" s="746" t="s">
        <v>3114</v>
      </c>
      <c r="F262" s="760"/>
      <c r="G262" s="475"/>
      <c r="H262" s="476"/>
      <c r="I262" s="474"/>
      <c r="J262" s="475"/>
      <c r="K262" s="478"/>
      <c r="L262" s="9"/>
      <c r="M262" s="546"/>
      <c r="N262" s="9"/>
      <c r="O262" s="6"/>
      <c r="P262" s="479"/>
      <c r="Q262" s="10"/>
      <c r="R262" s="11"/>
      <c r="S262" s="12"/>
      <c r="T262" s="14"/>
      <c r="U262" s="15"/>
      <c r="V262" s="8"/>
      <c r="W262" s="13"/>
      <c r="X262" s="23"/>
      <c r="Y262" s="486"/>
      <c r="Z262" s="483"/>
      <c r="AA262" s="24"/>
      <c r="AB262" s="484"/>
      <c r="AC262" s="16"/>
      <c r="AD262" s="17"/>
      <c r="AE262" s="18"/>
      <c r="AF262" s="9"/>
      <c r="AG262" s="19"/>
      <c r="AH262" s="20"/>
      <c r="AI262" s="9"/>
      <c r="AJ262" s="21"/>
      <c r="AK262" s="33"/>
      <c r="AL262" s="485" t="str">
        <f>IF(AA262="","",AA262)</f>
        <v/>
      </c>
      <c r="AM262" s="3" t="str">
        <f>IF(AB262="","",AB262)</f>
        <v/>
      </c>
      <c r="AN262" s="702"/>
      <c r="AO262" s="4"/>
      <c r="AP262" s="5"/>
      <c r="AQ262" s="5"/>
      <c r="AR262" s="4"/>
      <c r="AS262" s="5"/>
      <c r="AT262" s="552"/>
      <c r="AU262" s="553" t="str">
        <f>IF(AND(V262&gt;0,X262="A",AA262&lt;&gt;"",AG262&lt;&gt;"A",AJ262&lt;&gt;"A",OR(AB262="NR",AB262="NT")),1,"")</f>
        <v/>
      </c>
      <c r="AV262" s="554" t="str">
        <f>IF(AU262="","",COUNTIF($AU$8:AU262,AU262))</f>
        <v/>
      </c>
      <c r="AW262" s="553" t="str">
        <f>IF(AND(V262&gt;0,X262="A",AJ262&lt;&gt;"A",OR(AB262="",AB262="NX")),1,"")</f>
        <v/>
      </c>
      <c r="AX262" s="554" t="str">
        <f>IF(AW262="","",COUNTIF($AW$8:AW262,AW262))</f>
        <v/>
      </c>
      <c r="AY262" s="27"/>
      <c r="AZ262" s="6"/>
      <c r="BA262" s="7"/>
      <c r="BB262" s="7"/>
    </row>
    <row r="263" spans="1:54" ht="14.45" customHeight="1">
      <c r="A263" s="472" t="s">
        <v>259</v>
      </c>
      <c r="B263" s="473" t="s">
        <v>1602</v>
      </c>
      <c r="C263" s="714"/>
      <c r="D263" s="22"/>
      <c r="E263" s="746" t="s">
        <v>3115</v>
      </c>
      <c r="F263" s="760"/>
      <c r="G263" s="475"/>
      <c r="H263" s="476"/>
      <c r="I263" s="474"/>
      <c r="J263" s="475"/>
      <c r="K263" s="478"/>
      <c r="L263" s="9"/>
      <c r="M263" s="546"/>
      <c r="N263" s="9"/>
      <c r="O263" s="6"/>
      <c r="P263" s="479"/>
      <c r="Q263" s="10"/>
      <c r="R263" s="11"/>
      <c r="S263" s="12"/>
      <c r="T263" s="14"/>
      <c r="U263" s="15"/>
      <c r="V263" s="8"/>
      <c r="W263" s="13"/>
      <c r="X263" s="23"/>
      <c r="Y263" s="486"/>
      <c r="Z263" s="483"/>
      <c r="AA263" s="24"/>
      <c r="AB263" s="484"/>
      <c r="AC263" s="16"/>
      <c r="AD263" s="17"/>
      <c r="AE263" s="18"/>
      <c r="AF263" s="9"/>
      <c r="AG263" s="19"/>
      <c r="AH263" s="20"/>
      <c r="AI263" s="9"/>
      <c r="AJ263" s="21"/>
      <c r="AK263" s="33"/>
      <c r="AL263" s="485" t="str">
        <f>IF(AA263="","",AA263)</f>
        <v/>
      </c>
      <c r="AM263" s="3" t="str">
        <f>IF(AB263="","",AB263)</f>
        <v/>
      </c>
      <c r="AN263" s="702"/>
      <c r="AO263" s="4"/>
      <c r="AP263" s="5"/>
      <c r="AQ263" s="5"/>
      <c r="AR263" s="4"/>
      <c r="AS263" s="5"/>
      <c r="AT263" s="552"/>
      <c r="AU263" s="553" t="str">
        <f>IF(AND(V263&gt;0,X263="A",AA263&lt;&gt;"",AG263&lt;&gt;"A",AJ263&lt;&gt;"A",OR(AB263="NR",AB263="NT")),1,"")</f>
        <v/>
      </c>
      <c r="AV263" s="554" t="str">
        <f>IF(AU263="","",COUNTIF($AU$8:AU263,AU263))</f>
        <v/>
      </c>
      <c r="AW263" s="553" t="str">
        <f>IF(AND(V263&gt;0,X263="A",AJ263&lt;&gt;"A",OR(AB263="",AB263="NX")),1,"")</f>
        <v/>
      </c>
      <c r="AX263" s="554" t="str">
        <f>IF(AW263="","",COUNTIF($AW$8:AW263,AW263))</f>
        <v/>
      </c>
      <c r="AY263" s="27"/>
      <c r="AZ263" s="6"/>
      <c r="BA263" s="7"/>
      <c r="BB263" s="7"/>
    </row>
    <row r="264" spans="1:54" ht="14.45" customHeight="1">
      <c r="A264" s="472" t="s">
        <v>260</v>
      </c>
      <c r="B264" s="473" t="s">
        <v>1602</v>
      </c>
      <c r="C264" s="714"/>
      <c r="D264" s="22"/>
      <c r="E264" s="746" t="s">
        <v>3116</v>
      </c>
      <c r="F264" s="760"/>
      <c r="G264" s="475"/>
      <c r="H264" s="476"/>
      <c r="I264" s="474"/>
      <c r="J264" s="475"/>
      <c r="K264" s="478"/>
      <c r="L264" s="9"/>
      <c r="M264" s="546"/>
      <c r="N264" s="9"/>
      <c r="O264" s="6"/>
      <c r="P264" s="479"/>
      <c r="Q264" s="10"/>
      <c r="R264" s="11"/>
      <c r="S264" s="12"/>
      <c r="T264" s="14"/>
      <c r="U264" s="15"/>
      <c r="V264" s="8"/>
      <c r="W264" s="13"/>
      <c r="X264" s="23"/>
      <c r="Y264" s="486"/>
      <c r="Z264" s="483"/>
      <c r="AA264" s="24"/>
      <c r="AB264" s="484"/>
      <c r="AC264" s="16"/>
      <c r="AD264" s="17"/>
      <c r="AE264" s="18"/>
      <c r="AF264" s="9"/>
      <c r="AG264" s="19"/>
      <c r="AH264" s="20"/>
      <c r="AI264" s="9"/>
      <c r="AJ264" s="21"/>
      <c r="AK264" s="33"/>
      <c r="AL264" s="485" t="str">
        <f>IF(AA264="","",AA264)</f>
        <v/>
      </c>
      <c r="AM264" s="3" t="str">
        <f>IF(AB264="","",AB264)</f>
        <v/>
      </c>
      <c r="AN264" s="702"/>
      <c r="AO264" s="4"/>
      <c r="AP264" s="5"/>
      <c r="AQ264" s="5"/>
      <c r="AR264" s="4"/>
      <c r="AS264" s="5"/>
      <c r="AT264" s="552"/>
      <c r="AU264" s="553" t="str">
        <f>IF(AND(V264&gt;0,X264="A",AA264&lt;&gt;"",AG264&lt;&gt;"A",AJ264&lt;&gt;"A",OR(AB264="NR",AB264="NT")),1,"")</f>
        <v/>
      </c>
      <c r="AV264" s="554" t="str">
        <f>IF(AU264="","",COUNTIF($AU$8:AU264,AU264))</f>
        <v/>
      </c>
      <c r="AW264" s="553" t="str">
        <f>IF(AND(V264&gt;0,X264="A",AJ264&lt;&gt;"A",OR(AB264="",AB264="NX")),1,"")</f>
        <v/>
      </c>
      <c r="AX264" s="554" t="str">
        <f>IF(AW264="","",COUNTIF($AW$8:AW264,AW264))</f>
        <v/>
      </c>
      <c r="AY264" s="27"/>
      <c r="AZ264" s="6"/>
      <c r="BA264" s="7"/>
      <c r="BB264" s="7"/>
    </row>
    <row r="265" spans="1:54" ht="14.45" customHeight="1">
      <c r="A265" s="472" t="s">
        <v>261</v>
      </c>
      <c r="B265" s="473" t="s">
        <v>1602</v>
      </c>
      <c r="C265" s="714"/>
      <c r="D265" s="22"/>
      <c r="E265" s="746" t="s">
        <v>3117</v>
      </c>
      <c r="F265" s="760"/>
      <c r="G265" s="475"/>
      <c r="H265" s="476"/>
      <c r="I265" s="474"/>
      <c r="J265" s="475"/>
      <c r="K265" s="478"/>
      <c r="L265" s="9"/>
      <c r="M265" s="546"/>
      <c r="N265" s="9"/>
      <c r="O265" s="6"/>
      <c r="P265" s="479"/>
      <c r="Q265" s="10"/>
      <c r="R265" s="11"/>
      <c r="S265" s="12"/>
      <c r="T265" s="14"/>
      <c r="U265" s="15"/>
      <c r="V265" s="8"/>
      <c r="W265" s="13"/>
      <c r="X265" s="23"/>
      <c r="Y265" s="486"/>
      <c r="Z265" s="483"/>
      <c r="AA265" s="24"/>
      <c r="AB265" s="484"/>
      <c r="AC265" s="16"/>
      <c r="AD265" s="17"/>
      <c r="AE265" s="18"/>
      <c r="AF265" s="9"/>
      <c r="AG265" s="19"/>
      <c r="AH265" s="20"/>
      <c r="AI265" s="9"/>
      <c r="AJ265" s="21"/>
      <c r="AK265" s="33"/>
      <c r="AL265" s="485" t="str">
        <f>IF(AA265="","",AA265)</f>
        <v/>
      </c>
      <c r="AM265" s="3" t="str">
        <f>IF(AB265="","",AB265)</f>
        <v/>
      </c>
      <c r="AN265" s="702"/>
      <c r="AO265" s="4"/>
      <c r="AP265" s="5"/>
      <c r="AQ265" s="5"/>
      <c r="AR265" s="4"/>
      <c r="AS265" s="5"/>
      <c r="AT265" s="552"/>
      <c r="AU265" s="553" t="str">
        <f>IF(AND(V265&gt;0,X265="A",AA265&lt;&gt;"",AG265&lt;&gt;"A",AJ265&lt;&gt;"A",OR(AB265="NR",AB265="NT")),1,"")</f>
        <v/>
      </c>
      <c r="AV265" s="554" t="str">
        <f>IF(AU265="","",COUNTIF($AU$8:AU265,AU265))</f>
        <v/>
      </c>
      <c r="AW265" s="553" t="str">
        <f>IF(AND(V265&gt;0,X265="A",AJ265&lt;&gt;"A",OR(AB265="",AB265="NX")),1,"")</f>
        <v/>
      </c>
      <c r="AX265" s="554" t="str">
        <f>IF(AW265="","",COUNTIF($AW$8:AW265,AW265))</f>
        <v/>
      </c>
      <c r="AY265" s="27"/>
      <c r="AZ265" s="6"/>
      <c r="BA265" s="7"/>
      <c r="BB265" s="7"/>
    </row>
    <row r="266" spans="1:54" ht="14.45" customHeight="1">
      <c r="A266" s="472" t="s">
        <v>262</v>
      </c>
      <c r="B266" s="473" t="s">
        <v>1602</v>
      </c>
      <c r="C266" s="714"/>
      <c r="D266" s="22"/>
      <c r="E266" s="746" t="s">
        <v>3118</v>
      </c>
      <c r="F266" s="760"/>
      <c r="G266" s="475"/>
      <c r="H266" s="476"/>
      <c r="I266" s="474"/>
      <c r="J266" s="475"/>
      <c r="K266" s="478"/>
      <c r="L266" s="9"/>
      <c r="M266" s="546"/>
      <c r="N266" s="9"/>
      <c r="O266" s="6"/>
      <c r="P266" s="479"/>
      <c r="Q266" s="10"/>
      <c r="R266" s="11"/>
      <c r="S266" s="12"/>
      <c r="T266" s="14"/>
      <c r="U266" s="15"/>
      <c r="V266" s="8"/>
      <c r="W266" s="13"/>
      <c r="X266" s="23"/>
      <c r="Y266" s="486"/>
      <c r="Z266" s="483"/>
      <c r="AA266" s="24"/>
      <c r="AB266" s="484"/>
      <c r="AC266" s="16"/>
      <c r="AD266" s="17"/>
      <c r="AE266" s="18"/>
      <c r="AF266" s="9"/>
      <c r="AG266" s="19"/>
      <c r="AH266" s="20"/>
      <c r="AI266" s="9"/>
      <c r="AJ266" s="21"/>
      <c r="AK266" s="33"/>
      <c r="AL266" s="485" t="str">
        <f>IF(AA266="","",AA266)</f>
        <v/>
      </c>
      <c r="AM266" s="3" t="str">
        <f>IF(AB266="","",AB266)</f>
        <v/>
      </c>
      <c r="AN266" s="702"/>
      <c r="AO266" s="4"/>
      <c r="AP266" s="5"/>
      <c r="AQ266" s="5"/>
      <c r="AR266" s="4"/>
      <c r="AS266" s="5"/>
      <c r="AT266" s="552"/>
      <c r="AU266" s="553" t="str">
        <f>IF(AND(V266&gt;0,X266="A",AA266&lt;&gt;"",AG266&lt;&gt;"A",AJ266&lt;&gt;"A",OR(AB266="NR",AB266="NT")),1,"")</f>
        <v/>
      </c>
      <c r="AV266" s="554" t="str">
        <f>IF(AU266="","",COUNTIF($AU$8:AU266,AU266))</f>
        <v/>
      </c>
      <c r="AW266" s="553" t="str">
        <f>IF(AND(V266&gt;0,X266="A",AJ266&lt;&gt;"A",OR(AB266="",AB266="NX")),1,"")</f>
        <v/>
      </c>
      <c r="AX266" s="554" t="str">
        <f>IF(AW266="","",COUNTIF($AW$8:AW266,AW266))</f>
        <v/>
      </c>
      <c r="AY266" s="27"/>
      <c r="AZ266" s="6"/>
      <c r="BA266" s="7"/>
      <c r="BB266" s="7"/>
    </row>
    <row r="267" spans="1:54" ht="14.45" customHeight="1">
      <c r="A267" s="472" t="s">
        <v>263</v>
      </c>
      <c r="B267" s="473" t="s">
        <v>1602</v>
      </c>
      <c r="C267" s="714"/>
      <c r="D267" s="22"/>
      <c r="E267" s="746" t="s">
        <v>3119</v>
      </c>
      <c r="F267" s="760"/>
      <c r="G267" s="475"/>
      <c r="H267" s="476"/>
      <c r="I267" s="474"/>
      <c r="J267" s="475"/>
      <c r="K267" s="478"/>
      <c r="L267" s="9"/>
      <c r="M267" s="546"/>
      <c r="N267" s="9"/>
      <c r="O267" s="6"/>
      <c r="P267" s="479"/>
      <c r="Q267" s="10"/>
      <c r="R267" s="11"/>
      <c r="S267" s="12"/>
      <c r="T267" s="14"/>
      <c r="U267" s="15"/>
      <c r="V267" s="8"/>
      <c r="W267" s="13"/>
      <c r="X267" s="23"/>
      <c r="Y267" s="486"/>
      <c r="Z267" s="483"/>
      <c r="AA267" s="24"/>
      <c r="AB267" s="484"/>
      <c r="AC267" s="16"/>
      <c r="AD267" s="17"/>
      <c r="AE267" s="18"/>
      <c r="AF267" s="9"/>
      <c r="AG267" s="19"/>
      <c r="AH267" s="20"/>
      <c r="AI267" s="9"/>
      <c r="AJ267" s="21"/>
      <c r="AK267" s="33"/>
      <c r="AL267" s="485" t="str">
        <f>IF(AA267="","",AA267)</f>
        <v/>
      </c>
      <c r="AM267" s="3" t="str">
        <f>IF(AB267="","",AB267)</f>
        <v/>
      </c>
      <c r="AN267" s="702"/>
      <c r="AO267" s="4"/>
      <c r="AP267" s="5"/>
      <c r="AQ267" s="5"/>
      <c r="AR267" s="4"/>
      <c r="AS267" s="5"/>
      <c r="AT267" s="552"/>
      <c r="AU267" s="553" t="str">
        <f>IF(AND(V267&gt;0,X267="A",AA267&lt;&gt;"",AG267&lt;&gt;"A",AJ267&lt;&gt;"A",OR(AB267="NR",AB267="NT")),1,"")</f>
        <v/>
      </c>
      <c r="AV267" s="554" t="str">
        <f>IF(AU267="","",COUNTIF($AU$8:AU267,AU267))</f>
        <v/>
      </c>
      <c r="AW267" s="553" t="str">
        <f>IF(AND(V267&gt;0,X267="A",AJ267&lt;&gt;"A",OR(AB267="",AB267="NX")),1,"")</f>
        <v/>
      </c>
      <c r="AX267" s="554" t="str">
        <f>IF(AW267="","",COUNTIF($AW$8:AW267,AW267))</f>
        <v/>
      </c>
      <c r="AY267" s="27"/>
      <c r="AZ267" s="6"/>
      <c r="BA267" s="7"/>
      <c r="BB267" s="7"/>
    </row>
    <row r="268" spans="1:54" ht="14.45" customHeight="1">
      <c r="A268" s="472" t="s">
        <v>264</v>
      </c>
      <c r="B268" s="473" t="s">
        <v>1602</v>
      </c>
      <c r="C268" s="714"/>
      <c r="D268" s="22"/>
      <c r="E268" s="746" t="s">
        <v>3120</v>
      </c>
      <c r="F268" s="760"/>
      <c r="G268" s="475"/>
      <c r="H268" s="476"/>
      <c r="I268" s="474"/>
      <c r="J268" s="475"/>
      <c r="K268" s="478"/>
      <c r="L268" s="9"/>
      <c r="M268" s="546"/>
      <c r="N268" s="9"/>
      <c r="O268" s="6"/>
      <c r="P268" s="479"/>
      <c r="Q268" s="10"/>
      <c r="R268" s="11"/>
      <c r="S268" s="12"/>
      <c r="T268" s="14"/>
      <c r="U268" s="15"/>
      <c r="V268" s="8"/>
      <c r="W268" s="13"/>
      <c r="X268" s="23"/>
      <c r="Y268" s="486"/>
      <c r="Z268" s="483"/>
      <c r="AA268" s="24"/>
      <c r="AB268" s="484"/>
      <c r="AC268" s="16"/>
      <c r="AD268" s="17"/>
      <c r="AE268" s="18"/>
      <c r="AF268" s="9"/>
      <c r="AG268" s="19"/>
      <c r="AH268" s="20"/>
      <c r="AI268" s="9"/>
      <c r="AJ268" s="21"/>
      <c r="AK268" s="33"/>
      <c r="AL268" s="485" t="str">
        <f>IF(AA268="","",AA268)</f>
        <v/>
      </c>
      <c r="AM268" s="3" t="str">
        <f>IF(AB268="","",AB268)</f>
        <v/>
      </c>
      <c r="AN268" s="702"/>
      <c r="AO268" s="4"/>
      <c r="AP268" s="5"/>
      <c r="AQ268" s="5"/>
      <c r="AR268" s="4"/>
      <c r="AS268" s="5"/>
      <c r="AT268" s="552"/>
      <c r="AU268" s="553" t="str">
        <f>IF(AND(V268&gt;0,X268="A",AA268&lt;&gt;"",AG268&lt;&gt;"A",AJ268&lt;&gt;"A",OR(AB268="NR",AB268="NT")),1,"")</f>
        <v/>
      </c>
      <c r="AV268" s="554" t="str">
        <f>IF(AU268="","",COUNTIF($AU$8:AU268,AU268))</f>
        <v/>
      </c>
      <c r="AW268" s="553" t="str">
        <f>IF(AND(V268&gt;0,X268="A",AJ268&lt;&gt;"A",OR(AB268="",AB268="NX")),1,"")</f>
        <v/>
      </c>
      <c r="AX268" s="554" t="str">
        <f>IF(AW268="","",COUNTIF($AW$8:AW268,AW268))</f>
        <v/>
      </c>
      <c r="AY268" s="27"/>
      <c r="AZ268" s="6"/>
      <c r="BA268" s="7"/>
      <c r="BB268" s="7"/>
    </row>
    <row r="269" spans="1:54" ht="14.45" customHeight="1">
      <c r="A269" s="472" t="s">
        <v>265</v>
      </c>
      <c r="B269" s="473" t="s">
        <v>1602</v>
      </c>
      <c r="C269" s="714"/>
      <c r="D269" s="22"/>
      <c r="E269" s="746" t="s">
        <v>3121</v>
      </c>
      <c r="F269" s="760"/>
      <c r="G269" s="475"/>
      <c r="H269" s="476"/>
      <c r="I269" s="474"/>
      <c r="J269" s="475"/>
      <c r="K269" s="478"/>
      <c r="L269" s="9"/>
      <c r="M269" s="546"/>
      <c r="N269" s="9"/>
      <c r="O269" s="6"/>
      <c r="P269" s="479"/>
      <c r="Q269" s="10"/>
      <c r="R269" s="11"/>
      <c r="S269" s="12"/>
      <c r="T269" s="14"/>
      <c r="U269" s="15"/>
      <c r="V269" s="8"/>
      <c r="W269" s="13"/>
      <c r="X269" s="23"/>
      <c r="Y269" s="486"/>
      <c r="Z269" s="483"/>
      <c r="AA269" s="24"/>
      <c r="AB269" s="484"/>
      <c r="AC269" s="16"/>
      <c r="AD269" s="17"/>
      <c r="AE269" s="18"/>
      <c r="AF269" s="9"/>
      <c r="AG269" s="19"/>
      <c r="AH269" s="20"/>
      <c r="AI269" s="9"/>
      <c r="AJ269" s="21"/>
      <c r="AK269" s="33"/>
      <c r="AL269" s="485" t="str">
        <f>IF(AA269="","",AA269)</f>
        <v/>
      </c>
      <c r="AM269" s="3" t="str">
        <f>IF(AB269="","",AB269)</f>
        <v/>
      </c>
      <c r="AN269" s="702"/>
      <c r="AO269" s="4"/>
      <c r="AP269" s="5"/>
      <c r="AQ269" s="5"/>
      <c r="AR269" s="4"/>
      <c r="AS269" s="5"/>
      <c r="AT269" s="552"/>
      <c r="AU269" s="553" t="str">
        <f>IF(AND(V269&gt;0,X269="A",AA269&lt;&gt;"",AG269&lt;&gt;"A",AJ269&lt;&gt;"A",OR(AB269="NR",AB269="NT")),1,"")</f>
        <v/>
      </c>
      <c r="AV269" s="554" t="str">
        <f>IF(AU269="","",COUNTIF($AU$8:AU269,AU269))</f>
        <v/>
      </c>
      <c r="AW269" s="553" t="str">
        <f>IF(AND(V269&gt;0,X269="A",AJ269&lt;&gt;"A",OR(AB269="",AB269="NX")),1,"")</f>
        <v/>
      </c>
      <c r="AX269" s="554" t="str">
        <f>IF(AW269="","",COUNTIF($AW$8:AW269,AW269))</f>
        <v/>
      </c>
      <c r="AY269" s="27"/>
      <c r="AZ269" s="6"/>
      <c r="BA269" s="7"/>
      <c r="BB269" s="7"/>
    </row>
    <row r="270" spans="1:54" ht="14.45" customHeight="1">
      <c r="A270" s="472" t="s">
        <v>266</v>
      </c>
      <c r="B270" s="473" t="s">
        <v>1602</v>
      </c>
      <c r="C270" s="714"/>
      <c r="D270" s="22"/>
      <c r="E270" s="746" t="s">
        <v>3122</v>
      </c>
      <c r="F270" s="760"/>
      <c r="G270" s="475"/>
      <c r="H270" s="476"/>
      <c r="I270" s="474"/>
      <c r="J270" s="475"/>
      <c r="K270" s="478"/>
      <c r="L270" s="9"/>
      <c r="M270" s="546"/>
      <c r="N270" s="9"/>
      <c r="O270" s="6"/>
      <c r="P270" s="479"/>
      <c r="Q270" s="10"/>
      <c r="R270" s="11"/>
      <c r="S270" s="12"/>
      <c r="T270" s="14"/>
      <c r="U270" s="15"/>
      <c r="V270" s="8"/>
      <c r="W270" s="13"/>
      <c r="X270" s="23"/>
      <c r="Y270" s="486"/>
      <c r="Z270" s="483"/>
      <c r="AA270" s="24"/>
      <c r="AB270" s="484"/>
      <c r="AC270" s="16"/>
      <c r="AD270" s="17"/>
      <c r="AE270" s="18"/>
      <c r="AF270" s="9"/>
      <c r="AG270" s="19"/>
      <c r="AH270" s="20"/>
      <c r="AI270" s="9"/>
      <c r="AJ270" s="21"/>
      <c r="AK270" s="33"/>
      <c r="AL270" s="485" t="str">
        <f>IF(AA270="","",AA270)</f>
        <v/>
      </c>
      <c r="AM270" s="3" t="str">
        <f>IF(AB270="","",AB270)</f>
        <v/>
      </c>
      <c r="AN270" s="702"/>
      <c r="AO270" s="4"/>
      <c r="AP270" s="5"/>
      <c r="AQ270" s="5"/>
      <c r="AR270" s="4"/>
      <c r="AS270" s="5"/>
      <c r="AT270" s="552"/>
      <c r="AU270" s="553" t="str">
        <f>IF(AND(V270&gt;0,X270="A",AA270&lt;&gt;"",AG270&lt;&gt;"A",AJ270&lt;&gt;"A",OR(AB270="NR",AB270="NT")),1,"")</f>
        <v/>
      </c>
      <c r="AV270" s="554" t="str">
        <f>IF(AU270="","",COUNTIF($AU$8:AU270,AU270))</f>
        <v/>
      </c>
      <c r="AW270" s="553" t="str">
        <f>IF(AND(V270&gt;0,X270="A",AJ270&lt;&gt;"A",OR(AB270="",AB270="NX")),1,"")</f>
        <v/>
      </c>
      <c r="AX270" s="554" t="str">
        <f>IF(AW270="","",COUNTIF($AW$8:AW270,AW270))</f>
        <v/>
      </c>
      <c r="AY270" s="27"/>
      <c r="AZ270" s="6"/>
      <c r="BA270" s="7"/>
      <c r="BB270" s="7"/>
    </row>
    <row r="271" spans="1:54" ht="14.45" customHeight="1">
      <c r="A271" s="472" t="s">
        <v>267</v>
      </c>
      <c r="B271" s="473" t="s">
        <v>1602</v>
      </c>
      <c r="C271" s="714"/>
      <c r="D271" s="22"/>
      <c r="E271" s="746" t="s">
        <v>3123</v>
      </c>
      <c r="F271" s="760"/>
      <c r="G271" s="475"/>
      <c r="H271" s="476"/>
      <c r="I271" s="474"/>
      <c r="J271" s="475"/>
      <c r="K271" s="478"/>
      <c r="L271" s="9"/>
      <c r="M271" s="546"/>
      <c r="N271" s="9"/>
      <c r="O271" s="6"/>
      <c r="P271" s="479"/>
      <c r="Q271" s="10"/>
      <c r="R271" s="11"/>
      <c r="S271" s="12"/>
      <c r="T271" s="14"/>
      <c r="U271" s="15"/>
      <c r="V271" s="8"/>
      <c r="W271" s="13"/>
      <c r="X271" s="23"/>
      <c r="Y271" s="486"/>
      <c r="Z271" s="483"/>
      <c r="AA271" s="24"/>
      <c r="AB271" s="484"/>
      <c r="AC271" s="16"/>
      <c r="AD271" s="17"/>
      <c r="AE271" s="18"/>
      <c r="AF271" s="9"/>
      <c r="AG271" s="19"/>
      <c r="AH271" s="20"/>
      <c r="AI271" s="9"/>
      <c r="AJ271" s="21"/>
      <c r="AK271" s="33"/>
      <c r="AL271" s="485" t="str">
        <f>IF(AA271="","",AA271)</f>
        <v/>
      </c>
      <c r="AM271" s="3" t="str">
        <f>IF(AB271="","",AB271)</f>
        <v/>
      </c>
      <c r="AN271" s="702"/>
      <c r="AO271" s="4"/>
      <c r="AP271" s="5"/>
      <c r="AQ271" s="5"/>
      <c r="AR271" s="4"/>
      <c r="AS271" s="5"/>
      <c r="AT271" s="552"/>
      <c r="AU271" s="553" t="str">
        <f>IF(AND(V271&gt;0,X271="A",AA271&lt;&gt;"",AG271&lt;&gt;"A",AJ271&lt;&gt;"A",OR(AB271="NR",AB271="NT")),1,"")</f>
        <v/>
      </c>
      <c r="AV271" s="554" t="str">
        <f>IF(AU271="","",COUNTIF($AU$8:AU271,AU271))</f>
        <v/>
      </c>
      <c r="AW271" s="553" t="str">
        <f>IF(AND(V271&gt;0,X271="A",AJ271&lt;&gt;"A",OR(AB271="",AB271="NX")),1,"")</f>
        <v/>
      </c>
      <c r="AX271" s="554" t="str">
        <f>IF(AW271="","",COUNTIF($AW$8:AW271,AW271))</f>
        <v/>
      </c>
      <c r="AY271" s="27"/>
      <c r="AZ271" s="6"/>
      <c r="BA271" s="7"/>
      <c r="BB271" s="7"/>
    </row>
    <row r="272" spans="1:54" ht="14.45" customHeight="1">
      <c r="A272" s="472" t="s">
        <v>268</v>
      </c>
      <c r="B272" s="473" t="s">
        <v>1602</v>
      </c>
      <c r="C272" s="714"/>
      <c r="D272" s="22"/>
      <c r="E272" s="746" t="s">
        <v>3124</v>
      </c>
      <c r="F272" s="760"/>
      <c r="G272" s="475"/>
      <c r="H272" s="476"/>
      <c r="I272" s="474"/>
      <c r="J272" s="475"/>
      <c r="K272" s="478"/>
      <c r="L272" s="9"/>
      <c r="M272" s="546"/>
      <c r="N272" s="9"/>
      <c r="O272" s="6"/>
      <c r="P272" s="479"/>
      <c r="Q272" s="10"/>
      <c r="R272" s="11"/>
      <c r="S272" s="12"/>
      <c r="T272" s="14"/>
      <c r="U272" s="15"/>
      <c r="V272" s="8"/>
      <c r="W272" s="13"/>
      <c r="X272" s="23"/>
      <c r="Y272" s="486"/>
      <c r="Z272" s="483"/>
      <c r="AA272" s="24"/>
      <c r="AB272" s="484"/>
      <c r="AC272" s="16"/>
      <c r="AD272" s="17"/>
      <c r="AE272" s="18"/>
      <c r="AF272" s="9"/>
      <c r="AG272" s="19"/>
      <c r="AH272" s="20"/>
      <c r="AI272" s="9"/>
      <c r="AJ272" s="21"/>
      <c r="AK272" s="33"/>
      <c r="AL272" s="485" t="str">
        <f>IF(AA272="","",AA272)</f>
        <v/>
      </c>
      <c r="AM272" s="3" t="str">
        <f>IF(AB272="","",AB272)</f>
        <v/>
      </c>
      <c r="AN272" s="702"/>
      <c r="AO272" s="4"/>
      <c r="AP272" s="5"/>
      <c r="AQ272" s="5"/>
      <c r="AR272" s="4"/>
      <c r="AS272" s="5"/>
      <c r="AT272" s="552"/>
      <c r="AU272" s="553" t="str">
        <f>IF(AND(V272&gt;0,X272="A",AA272&lt;&gt;"",AG272&lt;&gt;"A",AJ272&lt;&gt;"A",OR(AB272="NR",AB272="NT")),1,"")</f>
        <v/>
      </c>
      <c r="AV272" s="554" t="str">
        <f>IF(AU272="","",COUNTIF($AU$8:AU272,AU272))</f>
        <v/>
      </c>
      <c r="AW272" s="553" t="str">
        <f>IF(AND(V272&gt;0,X272="A",AJ272&lt;&gt;"A",OR(AB272="",AB272="NX")),1,"")</f>
        <v/>
      </c>
      <c r="AX272" s="554" t="str">
        <f>IF(AW272="","",COUNTIF($AW$8:AW272,AW272))</f>
        <v/>
      </c>
      <c r="AY272" s="27"/>
      <c r="AZ272" s="6"/>
      <c r="BA272" s="7"/>
      <c r="BB272" s="7"/>
    </row>
    <row r="273" spans="1:54" ht="14.45" customHeight="1">
      <c r="A273" s="472" t="s">
        <v>269</v>
      </c>
      <c r="B273" s="473" t="s">
        <v>1602</v>
      </c>
      <c r="C273" s="714"/>
      <c r="D273" s="22"/>
      <c r="E273" s="746" t="s">
        <v>3125</v>
      </c>
      <c r="F273" s="760"/>
      <c r="G273" s="475"/>
      <c r="H273" s="476"/>
      <c r="I273" s="474"/>
      <c r="J273" s="475"/>
      <c r="K273" s="478"/>
      <c r="L273" s="9"/>
      <c r="M273" s="546"/>
      <c r="N273" s="9"/>
      <c r="O273" s="6"/>
      <c r="P273" s="479"/>
      <c r="Q273" s="10"/>
      <c r="R273" s="11"/>
      <c r="S273" s="12"/>
      <c r="T273" s="14"/>
      <c r="U273" s="15"/>
      <c r="V273" s="8"/>
      <c r="W273" s="13"/>
      <c r="X273" s="23"/>
      <c r="Y273" s="486"/>
      <c r="Z273" s="483"/>
      <c r="AA273" s="24"/>
      <c r="AB273" s="484"/>
      <c r="AC273" s="16"/>
      <c r="AD273" s="17"/>
      <c r="AE273" s="18"/>
      <c r="AF273" s="9"/>
      <c r="AG273" s="19"/>
      <c r="AH273" s="20"/>
      <c r="AI273" s="9"/>
      <c r="AJ273" s="21"/>
      <c r="AK273" s="33"/>
      <c r="AL273" s="485" t="str">
        <f>IF(AA273="","",AA273)</f>
        <v/>
      </c>
      <c r="AM273" s="3" t="str">
        <f>IF(AB273="","",AB273)</f>
        <v/>
      </c>
      <c r="AN273" s="702"/>
      <c r="AO273" s="4"/>
      <c r="AP273" s="5"/>
      <c r="AQ273" s="5"/>
      <c r="AR273" s="4"/>
      <c r="AS273" s="5"/>
      <c r="AT273" s="552"/>
      <c r="AU273" s="553" t="str">
        <f>IF(AND(V273&gt;0,X273="A",AA273&lt;&gt;"",AG273&lt;&gt;"A",AJ273&lt;&gt;"A",OR(AB273="NR",AB273="NT")),1,"")</f>
        <v/>
      </c>
      <c r="AV273" s="554" t="str">
        <f>IF(AU273="","",COUNTIF($AU$8:AU273,AU273))</f>
        <v/>
      </c>
      <c r="AW273" s="553" t="str">
        <f>IF(AND(V273&gt;0,X273="A",AJ273&lt;&gt;"A",OR(AB273="",AB273="NX")),1,"")</f>
        <v/>
      </c>
      <c r="AX273" s="554" t="str">
        <f>IF(AW273="","",COUNTIF($AW$8:AW273,AW273))</f>
        <v/>
      </c>
      <c r="AY273" s="27"/>
      <c r="AZ273" s="6"/>
      <c r="BA273" s="7"/>
      <c r="BB273" s="7"/>
    </row>
    <row r="274" spans="1:54" ht="14.45" customHeight="1">
      <c r="A274" s="472" t="s">
        <v>270</v>
      </c>
      <c r="B274" s="473" t="s">
        <v>1602</v>
      </c>
      <c r="C274" s="714"/>
      <c r="D274" s="22"/>
      <c r="E274" s="746" t="s">
        <v>3126</v>
      </c>
      <c r="F274" s="760"/>
      <c r="G274" s="475"/>
      <c r="H274" s="476"/>
      <c r="I274" s="474"/>
      <c r="J274" s="475"/>
      <c r="K274" s="478"/>
      <c r="L274" s="9"/>
      <c r="M274" s="546"/>
      <c r="N274" s="9"/>
      <c r="O274" s="6"/>
      <c r="P274" s="479"/>
      <c r="Q274" s="10"/>
      <c r="R274" s="11"/>
      <c r="S274" s="12"/>
      <c r="T274" s="14"/>
      <c r="U274" s="15"/>
      <c r="V274" s="8"/>
      <c r="W274" s="13"/>
      <c r="X274" s="23"/>
      <c r="Y274" s="486"/>
      <c r="Z274" s="483"/>
      <c r="AA274" s="24"/>
      <c r="AB274" s="484"/>
      <c r="AC274" s="16"/>
      <c r="AD274" s="17"/>
      <c r="AE274" s="18"/>
      <c r="AF274" s="9"/>
      <c r="AG274" s="19"/>
      <c r="AH274" s="20"/>
      <c r="AI274" s="9"/>
      <c r="AJ274" s="21"/>
      <c r="AK274" s="33"/>
      <c r="AL274" s="485" t="str">
        <f>IF(AA274="","",AA274)</f>
        <v/>
      </c>
      <c r="AM274" s="3" t="str">
        <f>IF(AB274="","",AB274)</f>
        <v/>
      </c>
      <c r="AN274" s="702"/>
      <c r="AO274" s="4"/>
      <c r="AP274" s="5"/>
      <c r="AQ274" s="5"/>
      <c r="AR274" s="4"/>
      <c r="AS274" s="5"/>
      <c r="AT274" s="552"/>
      <c r="AU274" s="553" t="str">
        <f>IF(AND(V274&gt;0,X274="A",AA274&lt;&gt;"",AG274&lt;&gt;"A",AJ274&lt;&gt;"A",OR(AB274="NR",AB274="NT")),1,"")</f>
        <v/>
      </c>
      <c r="AV274" s="554" t="str">
        <f>IF(AU274="","",COUNTIF($AU$8:AU274,AU274))</f>
        <v/>
      </c>
      <c r="AW274" s="553" t="str">
        <f>IF(AND(V274&gt;0,X274="A",AJ274&lt;&gt;"A",OR(AB274="",AB274="NX")),1,"")</f>
        <v/>
      </c>
      <c r="AX274" s="554" t="str">
        <f>IF(AW274="","",COUNTIF($AW$8:AW274,AW274))</f>
        <v/>
      </c>
      <c r="AY274" s="27"/>
      <c r="AZ274" s="6"/>
      <c r="BA274" s="7"/>
      <c r="BB274" s="7"/>
    </row>
    <row r="275" spans="1:54" ht="14.45" customHeight="1">
      <c r="A275" s="472" t="s">
        <v>271</v>
      </c>
      <c r="B275" s="473" t="s">
        <v>1602</v>
      </c>
      <c r="C275" s="714"/>
      <c r="D275" s="22"/>
      <c r="E275" s="746" t="s">
        <v>3127</v>
      </c>
      <c r="F275" s="760"/>
      <c r="G275" s="475"/>
      <c r="H275" s="476"/>
      <c r="I275" s="474"/>
      <c r="J275" s="475"/>
      <c r="K275" s="478"/>
      <c r="L275" s="9"/>
      <c r="M275" s="546"/>
      <c r="N275" s="9"/>
      <c r="O275" s="6"/>
      <c r="P275" s="479"/>
      <c r="Q275" s="10"/>
      <c r="R275" s="11"/>
      <c r="S275" s="12"/>
      <c r="T275" s="14"/>
      <c r="U275" s="15"/>
      <c r="V275" s="8"/>
      <c r="W275" s="13"/>
      <c r="X275" s="23"/>
      <c r="Y275" s="486"/>
      <c r="Z275" s="483"/>
      <c r="AA275" s="24"/>
      <c r="AB275" s="484"/>
      <c r="AC275" s="16"/>
      <c r="AD275" s="17"/>
      <c r="AE275" s="18"/>
      <c r="AF275" s="9"/>
      <c r="AG275" s="19"/>
      <c r="AH275" s="20"/>
      <c r="AI275" s="9"/>
      <c r="AJ275" s="21"/>
      <c r="AK275" s="33"/>
      <c r="AL275" s="485" t="str">
        <f>IF(AA275="","",AA275)</f>
        <v/>
      </c>
      <c r="AM275" s="3" t="str">
        <f>IF(AB275="","",AB275)</f>
        <v/>
      </c>
      <c r="AN275" s="702"/>
      <c r="AO275" s="4"/>
      <c r="AP275" s="5"/>
      <c r="AQ275" s="5"/>
      <c r="AR275" s="4"/>
      <c r="AS275" s="5"/>
      <c r="AT275" s="552"/>
      <c r="AU275" s="553" t="str">
        <f>IF(AND(V275&gt;0,X275="A",AA275&lt;&gt;"",AG275&lt;&gt;"A",AJ275&lt;&gt;"A",OR(AB275="NR",AB275="NT")),1,"")</f>
        <v/>
      </c>
      <c r="AV275" s="554" t="str">
        <f>IF(AU275="","",COUNTIF($AU$8:AU275,AU275))</f>
        <v/>
      </c>
      <c r="AW275" s="553" t="str">
        <f>IF(AND(V275&gt;0,X275="A",AJ275&lt;&gt;"A",OR(AB275="",AB275="NX")),1,"")</f>
        <v/>
      </c>
      <c r="AX275" s="554" t="str">
        <f>IF(AW275="","",COUNTIF($AW$8:AW275,AW275))</f>
        <v/>
      </c>
      <c r="AY275" s="27"/>
      <c r="AZ275" s="6"/>
      <c r="BA275" s="7"/>
      <c r="BB275" s="7"/>
    </row>
    <row r="276" spans="1:54" ht="14.45" customHeight="1">
      <c r="A276" s="472" t="s">
        <v>272</v>
      </c>
      <c r="B276" s="473" t="s">
        <v>1602</v>
      </c>
      <c r="C276" s="714"/>
      <c r="D276" s="22"/>
      <c r="E276" s="746" t="s">
        <v>3128</v>
      </c>
      <c r="F276" s="760"/>
      <c r="G276" s="475"/>
      <c r="H276" s="476"/>
      <c r="I276" s="474"/>
      <c r="J276" s="475"/>
      <c r="K276" s="478"/>
      <c r="L276" s="9"/>
      <c r="M276" s="546"/>
      <c r="N276" s="9"/>
      <c r="O276" s="6"/>
      <c r="P276" s="479"/>
      <c r="Q276" s="10"/>
      <c r="R276" s="11"/>
      <c r="S276" s="12"/>
      <c r="T276" s="14"/>
      <c r="U276" s="15"/>
      <c r="V276" s="8"/>
      <c r="W276" s="13"/>
      <c r="X276" s="23"/>
      <c r="Y276" s="486"/>
      <c r="Z276" s="483"/>
      <c r="AA276" s="24"/>
      <c r="AB276" s="484"/>
      <c r="AC276" s="16"/>
      <c r="AD276" s="17"/>
      <c r="AE276" s="18"/>
      <c r="AF276" s="9"/>
      <c r="AG276" s="19"/>
      <c r="AH276" s="20"/>
      <c r="AI276" s="9"/>
      <c r="AJ276" s="21"/>
      <c r="AK276" s="33"/>
      <c r="AL276" s="485" t="str">
        <f>IF(AA276="","",AA276)</f>
        <v/>
      </c>
      <c r="AM276" s="3" t="str">
        <f>IF(AB276="","",AB276)</f>
        <v/>
      </c>
      <c r="AN276" s="702"/>
      <c r="AO276" s="4"/>
      <c r="AP276" s="5"/>
      <c r="AQ276" s="5"/>
      <c r="AR276" s="4"/>
      <c r="AS276" s="5"/>
      <c r="AT276" s="552"/>
      <c r="AU276" s="553" t="str">
        <f>IF(AND(V276&gt;0,X276="A",AA276&lt;&gt;"",AG276&lt;&gt;"A",AJ276&lt;&gt;"A",OR(AB276="NR",AB276="NT")),1,"")</f>
        <v/>
      </c>
      <c r="AV276" s="554" t="str">
        <f>IF(AU276="","",COUNTIF($AU$8:AU276,AU276))</f>
        <v/>
      </c>
      <c r="AW276" s="553" t="str">
        <f>IF(AND(V276&gt;0,X276="A",AJ276&lt;&gt;"A",OR(AB276="",AB276="NX")),1,"")</f>
        <v/>
      </c>
      <c r="AX276" s="554" t="str">
        <f>IF(AW276="","",COUNTIF($AW$8:AW276,AW276))</f>
        <v/>
      </c>
      <c r="AY276" s="27"/>
      <c r="AZ276" s="6"/>
      <c r="BA276" s="7"/>
      <c r="BB276" s="7"/>
    </row>
    <row r="277" spans="1:54" ht="14.45" customHeight="1">
      <c r="A277" s="472" t="s">
        <v>273</v>
      </c>
      <c r="B277" s="473" t="s">
        <v>1602</v>
      </c>
      <c r="C277" s="714"/>
      <c r="D277" s="22"/>
      <c r="E277" s="746" t="s">
        <v>3129</v>
      </c>
      <c r="F277" s="760"/>
      <c r="G277" s="475"/>
      <c r="H277" s="476"/>
      <c r="I277" s="474"/>
      <c r="J277" s="475"/>
      <c r="K277" s="478"/>
      <c r="L277" s="9"/>
      <c r="M277" s="546"/>
      <c r="N277" s="9"/>
      <c r="O277" s="6"/>
      <c r="P277" s="479"/>
      <c r="Q277" s="10"/>
      <c r="R277" s="11"/>
      <c r="S277" s="12"/>
      <c r="T277" s="14"/>
      <c r="U277" s="15"/>
      <c r="V277" s="8"/>
      <c r="W277" s="13"/>
      <c r="X277" s="23"/>
      <c r="Y277" s="486"/>
      <c r="Z277" s="483"/>
      <c r="AA277" s="24"/>
      <c r="AB277" s="484"/>
      <c r="AC277" s="16"/>
      <c r="AD277" s="17"/>
      <c r="AE277" s="18"/>
      <c r="AF277" s="9"/>
      <c r="AG277" s="19"/>
      <c r="AH277" s="20"/>
      <c r="AI277" s="9"/>
      <c r="AJ277" s="21"/>
      <c r="AK277" s="33"/>
      <c r="AL277" s="485" t="str">
        <f>IF(AA277="","",AA277)</f>
        <v/>
      </c>
      <c r="AM277" s="3" t="str">
        <f>IF(AB277="","",AB277)</f>
        <v/>
      </c>
      <c r="AN277" s="702"/>
      <c r="AO277" s="4"/>
      <c r="AP277" s="5"/>
      <c r="AQ277" s="5"/>
      <c r="AR277" s="4"/>
      <c r="AS277" s="5"/>
      <c r="AT277" s="552"/>
      <c r="AU277" s="553" t="str">
        <f>IF(AND(V277&gt;0,X277="A",AA277&lt;&gt;"",AG277&lt;&gt;"A",AJ277&lt;&gt;"A",OR(AB277="NR",AB277="NT")),1,"")</f>
        <v/>
      </c>
      <c r="AV277" s="554" t="str">
        <f>IF(AU277="","",COUNTIF($AU$8:AU277,AU277))</f>
        <v/>
      </c>
      <c r="AW277" s="553" t="str">
        <f>IF(AND(V277&gt;0,X277="A",AJ277&lt;&gt;"A",OR(AB277="",AB277="NX")),1,"")</f>
        <v/>
      </c>
      <c r="AX277" s="554" t="str">
        <f>IF(AW277="","",COUNTIF($AW$8:AW277,AW277))</f>
        <v/>
      </c>
      <c r="AY277" s="27"/>
      <c r="AZ277" s="6"/>
      <c r="BA277" s="7"/>
      <c r="BB277" s="7"/>
    </row>
    <row r="278" spans="1:54" ht="14.45" customHeight="1">
      <c r="A278" s="472" t="s">
        <v>274</v>
      </c>
      <c r="B278" s="473" t="s">
        <v>1602</v>
      </c>
      <c r="C278" s="714"/>
      <c r="D278" s="22"/>
      <c r="E278" s="746" t="s">
        <v>3130</v>
      </c>
      <c r="F278" s="760"/>
      <c r="G278" s="475"/>
      <c r="H278" s="476"/>
      <c r="I278" s="474"/>
      <c r="J278" s="475"/>
      <c r="K278" s="478"/>
      <c r="L278" s="9"/>
      <c r="M278" s="546"/>
      <c r="N278" s="9"/>
      <c r="O278" s="6"/>
      <c r="P278" s="479"/>
      <c r="Q278" s="10"/>
      <c r="R278" s="11"/>
      <c r="S278" s="12"/>
      <c r="T278" s="14"/>
      <c r="U278" s="15"/>
      <c r="V278" s="8"/>
      <c r="W278" s="13"/>
      <c r="X278" s="23"/>
      <c r="Y278" s="486"/>
      <c r="Z278" s="483"/>
      <c r="AA278" s="24"/>
      <c r="AB278" s="484"/>
      <c r="AC278" s="16"/>
      <c r="AD278" s="17"/>
      <c r="AE278" s="18"/>
      <c r="AF278" s="9"/>
      <c r="AG278" s="19"/>
      <c r="AH278" s="20"/>
      <c r="AI278" s="9"/>
      <c r="AJ278" s="21"/>
      <c r="AK278" s="33"/>
      <c r="AL278" s="485" t="str">
        <f>IF(AA278="","",AA278)</f>
        <v/>
      </c>
      <c r="AM278" s="3" t="str">
        <f>IF(AB278="","",AB278)</f>
        <v/>
      </c>
      <c r="AN278" s="702"/>
      <c r="AO278" s="4"/>
      <c r="AP278" s="5"/>
      <c r="AQ278" s="5"/>
      <c r="AR278" s="4"/>
      <c r="AS278" s="5"/>
      <c r="AT278" s="552"/>
      <c r="AU278" s="553" t="str">
        <f>IF(AND(V278&gt;0,X278="A",AA278&lt;&gt;"",AG278&lt;&gt;"A",AJ278&lt;&gt;"A",OR(AB278="NR",AB278="NT")),1,"")</f>
        <v/>
      </c>
      <c r="AV278" s="554" t="str">
        <f>IF(AU278="","",COUNTIF($AU$8:AU278,AU278))</f>
        <v/>
      </c>
      <c r="AW278" s="553" t="str">
        <f>IF(AND(V278&gt;0,X278="A",AJ278&lt;&gt;"A",OR(AB278="",AB278="NX")),1,"")</f>
        <v/>
      </c>
      <c r="AX278" s="554" t="str">
        <f>IF(AW278="","",COUNTIF($AW$8:AW278,AW278))</f>
        <v/>
      </c>
      <c r="AY278" s="27"/>
      <c r="AZ278" s="6"/>
      <c r="BA278" s="7"/>
      <c r="BB278" s="7"/>
    </row>
    <row r="279" spans="1:54" ht="14.45" customHeight="1">
      <c r="A279" s="472" t="s">
        <v>275</v>
      </c>
      <c r="B279" s="473" t="s">
        <v>1602</v>
      </c>
      <c r="C279" s="714"/>
      <c r="D279" s="22"/>
      <c r="E279" s="746" t="s">
        <v>3131</v>
      </c>
      <c r="F279" s="760"/>
      <c r="G279" s="475"/>
      <c r="H279" s="476"/>
      <c r="I279" s="474"/>
      <c r="J279" s="475"/>
      <c r="K279" s="478"/>
      <c r="L279" s="9"/>
      <c r="M279" s="546"/>
      <c r="N279" s="9"/>
      <c r="O279" s="6"/>
      <c r="P279" s="479"/>
      <c r="Q279" s="10"/>
      <c r="R279" s="11"/>
      <c r="S279" s="12"/>
      <c r="T279" s="14"/>
      <c r="U279" s="15"/>
      <c r="V279" s="8"/>
      <c r="W279" s="13"/>
      <c r="X279" s="23"/>
      <c r="Y279" s="486"/>
      <c r="Z279" s="483"/>
      <c r="AA279" s="24"/>
      <c r="AB279" s="484"/>
      <c r="AC279" s="16"/>
      <c r="AD279" s="17"/>
      <c r="AE279" s="18"/>
      <c r="AF279" s="9"/>
      <c r="AG279" s="19"/>
      <c r="AH279" s="20"/>
      <c r="AI279" s="9"/>
      <c r="AJ279" s="21"/>
      <c r="AK279" s="33"/>
      <c r="AL279" s="485" t="str">
        <f>IF(AA279="","",AA279)</f>
        <v/>
      </c>
      <c r="AM279" s="3" t="str">
        <f>IF(AB279="","",AB279)</f>
        <v/>
      </c>
      <c r="AN279" s="702"/>
      <c r="AO279" s="4"/>
      <c r="AP279" s="5"/>
      <c r="AQ279" s="5"/>
      <c r="AR279" s="4"/>
      <c r="AS279" s="5"/>
      <c r="AT279" s="552"/>
      <c r="AU279" s="553" t="str">
        <f>IF(AND(V279&gt;0,X279="A",AA279&lt;&gt;"",AG279&lt;&gt;"A",AJ279&lt;&gt;"A",OR(AB279="NR",AB279="NT")),1,"")</f>
        <v/>
      </c>
      <c r="AV279" s="554" t="str">
        <f>IF(AU279="","",COUNTIF($AU$8:AU279,AU279))</f>
        <v/>
      </c>
      <c r="AW279" s="553" t="str">
        <f>IF(AND(V279&gt;0,X279="A",AJ279&lt;&gt;"A",OR(AB279="",AB279="NX")),1,"")</f>
        <v/>
      </c>
      <c r="AX279" s="554" t="str">
        <f>IF(AW279="","",COUNTIF($AW$8:AW279,AW279))</f>
        <v/>
      </c>
      <c r="AY279" s="27"/>
      <c r="AZ279" s="6"/>
      <c r="BA279" s="7"/>
      <c r="BB279" s="7"/>
    </row>
    <row r="280" spans="1:54" ht="14.45" customHeight="1">
      <c r="A280" s="472" t="s">
        <v>276</v>
      </c>
      <c r="B280" s="473" t="s">
        <v>1602</v>
      </c>
      <c r="C280" s="714"/>
      <c r="D280" s="22"/>
      <c r="E280" s="746" t="s">
        <v>3132</v>
      </c>
      <c r="F280" s="760"/>
      <c r="G280" s="475"/>
      <c r="H280" s="476"/>
      <c r="I280" s="474"/>
      <c r="J280" s="475"/>
      <c r="K280" s="478"/>
      <c r="L280" s="9"/>
      <c r="M280" s="546"/>
      <c r="N280" s="9"/>
      <c r="O280" s="6"/>
      <c r="P280" s="479"/>
      <c r="Q280" s="10"/>
      <c r="R280" s="11"/>
      <c r="S280" s="12"/>
      <c r="T280" s="14"/>
      <c r="U280" s="15"/>
      <c r="V280" s="8"/>
      <c r="W280" s="13"/>
      <c r="X280" s="23"/>
      <c r="Y280" s="486"/>
      <c r="Z280" s="483"/>
      <c r="AA280" s="24"/>
      <c r="AB280" s="484"/>
      <c r="AC280" s="16"/>
      <c r="AD280" s="17"/>
      <c r="AE280" s="18"/>
      <c r="AF280" s="9"/>
      <c r="AG280" s="19"/>
      <c r="AH280" s="20"/>
      <c r="AI280" s="9"/>
      <c r="AJ280" s="21"/>
      <c r="AK280" s="33"/>
      <c r="AL280" s="485" t="str">
        <f>IF(AA280="","",AA280)</f>
        <v/>
      </c>
      <c r="AM280" s="3" t="str">
        <f>IF(AB280="","",AB280)</f>
        <v/>
      </c>
      <c r="AN280" s="702"/>
      <c r="AO280" s="4"/>
      <c r="AP280" s="5"/>
      <c r="AQ280" s="5"/>
      <c r="AR280" s="4"/>
      <c r="AS280" s="5"/>
      <c r="AT280" s="552"/>
      <c r="AU280" s="553" t="str">
        <f>IF(AND(V280&gt;0,X280="A",AA280&lt;&gt;"",AG280&lt;&gt;"A",AJ280&lt;&gt;"A",OR(AB280="NR",AB280="NT")),1,"")</f>
        <v/>
      </c>
      <c r="AV280" s="554" t="str">
        <f>IF(AU280="","",COUNTIF($AU$8:AU280,AU280))</f>
        <v/>
      </c>
      <c r="AW280" s="553" t="str">
        <f>IF(AND(V280&gt;0,X280="A",AJ280&lt;&gt;"A",OR(AB280="",AB280="NX")),1,"")</f>
        <v/>
      </c>
      <c r="AX280" s="554" t="str">
        <f>IF(AW280="","",COUNTIF($AW$8:AW280,AW280))</f>
        <v/>
      </c>
      <c r="AY280" s="27"/>
      <c r="AZ280" s="6"/>
      <c r="BA280" s="7"/>
      <c r="BB280" s="7"/>
    </row>
    <row r="281" spans="1:54" ht="14.45" customHeight="1">
      <c r="A281" s="472" t="s">
        <v>277</v>
      </c>
      <c r="B281" s="473" t="s">
        <v>1602</v>
      </c>
      <c r="C281" s="714"/>
      <c r="D281" s="22"/>
      <c r="E281" s="746" t="s">
        <v>3133</v>
      </c>
      <c r="F281" s="760"/>
      <c r="G281" s="475"/>
      <c r="H281" s="476"/>
      <c r="I281" s="474"/>
      <c r="J281" s="475"/>
      <c r="K281" s="478"/>
      <c r="L281" s="9"/>
      <c r="M281" s="546"/>
      <c r="N281" s="9"/>
      <c r="O281" s="6"/>
      <c r="P281" s="479"/>
      <c r="Q281" s="10"/>
      <c r="R281" s="11"/>
      <c r="S281" s="12"/>
      <c r="T281" s="14"/>
      <c r="U281" s="15"/>
      <c r="V281" s="8"/>
      <c r="W281" s="13"/>
      <c r="X281" s="23"/>
      <c r="Y281" s="486"/>
      <c r="Z281" s="483"/>
      <c r="AA281" s="24"/>
      <c r="AB281" s="484"/>
      <c r="AC281" s="16"/>
      <c r="AD281" s="17"/>
      <c r="AE281" s="18"/>
      <c r="AF281" s="9"/>
      <c r="AG281" s="19"/>
      <c r="AH281" s="20"/>
      <c r="AI281" s="9"/>
      <c r="AJ281" s="21"/>
      <c r="AK281" s="33"/>
      <c r="AL281" s="485" t="str">
        <f>IF(AA281="","",AA281)</f>
        <v/>
      </c>
      <c r="AM281" s="3" t="str">
        <f>IF(AB281="","",AB281)</f>
        <v/>
      </c>
      <c r="AN281" s="702"/>
      <c r="AO281" s="4"/>
      <c r="AP281" s="5"/>
      <c r="AQ281" s="5"/>
      <c r="AR281" s="4"/>
      <c r="AS281" s="5"/>
      <c r="AT281" s="552"/>
      <c r="AU281" s="553" t="str">
        <f>IF(AND(V281&gt;0,X281="A",AA281&lt;&gt;"",AG281&lt;&gt;"A",AJ281&lt;&gt;"A",OR(AB281="NR",AB281="NT")),1,"")</f>
        <v/>
      </c>
      <c r="AV281" s="554" t="str">
        <f>IF(AU281="","",COUNTIF($AU$8:AU281,AU281))</f>
        <v/>
      </c>
      <c r="AW281" s="553" t="str">
        <f>IF(AND(V281&gt;0,X281="A",AJ281&lt;&gt;"A",OR(AB281="",AB281="NX")),1,"")</f>
        <v/>
      </c>
      <c r="AX281" s="554" t="str">
        <f>IF(AW281="","",COUNTIF($AW$8:AW281,AW281))</f>
        <v/>
      </c>
      <c r="AY281" s="27"/>
      <c r="AZ281" s="6"/>
      <c r="BA281" s="7"/>
      <c r="BB281" s="7"/>
    </row>
    <row r="282" spans="1:54" ht="14.45" customHeight="1">
      <c r="A282" s="472" t="s">
        <v>278</v>
      </c>
      <c r="B282" s="473" t="s">
        <v>1602</v>
      </c>
      <c r="C282" s="714"/>
      <c r="D282" s="22"/>
      <c r="E282" s="746" t="s">
        <v>3134</v>
      </c>
      <c r="F282" s="760"/>
      <c r="G282" s="475"/>
      <c r="H282" s="476"/>
      <c r="I282" s="474"/>
      <c r="J282" s="475"/>
      <c r="K282" s="478"/>
      <c r="L282" s="9"/>
      <c r="M282" s="546"/>
      <c r="N282" s="9"/>
      <c r="O282" s="6"/>
      <c r="P282" s="479"/>
      <c r="Q282" s="10"/>
      <c r="R282" s="11"/>
      <c r="S282" s="12"/>
      <c r="T282" s="14"/>
      <c r="U282" s="15"/>
      <c r="V282" s="8"/>
      <c r="W282" s="13"/>
      <c r="X282" s="23"/>
      <c r="Y282" s="486"/>
      <c r="Z282" s="483"/>
      <c r="AA282" s="24"/>
      <c r="AB282" s="484"/>
      <c r="AC282" s="16"/>
      <c r="AD282" s="17"/>
      <c r="AE282" s="18"/>
      <c r="AF282" s="9"/>
      <c r="AG282" s="19"/>
      <c r="AH282" s="20"/>
      <c r="AI282" s="9"/>
      <c r="AJ282" s="21"/>
      <c r="AK282" s="33"/>
      <c r="AL282" s="485" t="str">
        <f>IF(AA282="","",AA282)</f>
        <v/>
      </c>
      <c r="AM282" s="3" t="str">
        <f>IF(AB282="","",AB282)</f>
        <v/>
      </c>
      <c r="AN282" s="702"/>
      <c r="AO282" s="4"/>
      <c r="AP282" s="5"/>
      <c r="AQ282" s="5"/>
      <c r="AR282" s="4"/>
      <c r="AS282" s="5"/>
      <c r="AT282" s="552"/>
      <c r="AU282" s="553" t="str">
        <f>IF(AND(V282&gt;0,X282="A",AA282&lt;&gt;"",AG282&lt;&gt;"A",AJ282&lt;&gt;"A",OR(AB282="NR",AB282="NT")),1,"")</f>
        <v/>
      </c>
      <c r="AV282" s="554" t="str">
        <f>IF(AU282="","",COUNTIF($AU$8:AU282,AU282))</f>
        <v/>
      </c>
      <c r="AW282" s="553" t="str">
        <f>IF(AND(V282&gt;0,X282="A",AJ282&lt;&gt;"A",OR(AB282="",AB282="NX")),1,"")</f>
        <v/>
      </c>
      <c r="AX282" s="554" t="str">
        <f>IF(AW282="","",COUNTIF($AW$8:AW282,AW282))</f>
        <v/>
      </c>
      <c r="AY282" s="27"/>
      <c r="AZ282" s="6"/>
      <c r="BA282" s="7"/>
      <c r="BB282" s="7"/>
    </row>
    <row r="283" spans="1:54" ht="14.45" customHeight="1">
      <c r="A283" s="472" t="s">
        <v>279</v>
      </c>
      <c r="B283" s="473" t="s">
        <v>1602</v>
      </c>
      <c r="C283" s="714"/>
      <c r="D283" s="22"/>
      <c r="E283" s="746" t="s">
        <v>3135</v>
      </c>
      <c r="F283" s="760"/>
      <c r="G283" s="475"/>
      <c r="H283" s="476"/>
      <c r="I283" s="474"/>
      <c r="J283" s="475"/>
      <c r="K283" s="478"/>
      <c r="L283" s="9"/>
      <c r="M283" s="546"/>
      <c r="N283" s="9"/>
      <c r="O283" s="6"/>
      <c r="P283" s="479"/>
      <c r="Q283" s="10"/>
      <c r="R283" s="11"/>
      <c r="S283" s="12"/>
      <c r="T283" s="14"/>
      <c r="U283" s="15"/>
      <c r="V283" s="8"/>
      <c r="W283" s="13"/>
      <c r="X283" s="23"/>
      <c r="Y283" s="486"/>
      <c r="Z283" s="483"/>
      <c r="AA283" s="24"/>
      <c r="AB283" s="484"/>
      <c r="AC283" s="16"/>
      <c r="AD283" s="17"/>
      <c r="AE283" s="18"/>
      <c r="AF283" s="9"/>
      <c r="AG283" s="19"/>
      <c r="AH283" s="20"/>
      <c r="AI283" s="9"/>
      <c r="AJ283" s="21"/>
      <c r="AK283" s="33"/>
      <c r="AL283" s="485" t="str">
        <f>IF(AA283="","",AA283)</f>
        <v/>
      </c>
      <c r="AM283" s="3" t="str">
        <f>IF(AB283="","",AB283)</f>
        <v/>
      </c>
      <c r="AN283" s="702"/>
      <c r="AO283" s="4"/>
      <c r="AP283" s="5"/>
      <c r="AQ283" s="5"/>
      <c r="AR283" s="4"/>
      <c r="AS283" s="5"/>
      <c r="AT283" s="552"/>
      <c r="AU283" s="553" t="str">
        <f>IF(AND(V283&gt;0,X283="A",AA283&lt;&gt;"",AG283&lt;&gt;"A",AJ283&lt;&gt;"A",OR(AB283="NR",AB283="NT")),1,"")</f>
        <v/>
      </c>
      <c r="AV283" s="554" t="str">
        <f>IF(AU283="","",COUNTIF($AU$8:AU283,AU283))</f>
        <v/>
      </c>
      <c r="AW283" s="553" t="str">
        <f>IF(AND(V283&gt;0,X283="A",AJ283&lt;&gt;"A",OR(AB283="",AB283="NX")),1,"")</f>
        <v/>
      </c>
      <c r="AX283" s="554" t="str">
        <f>IF(AW283="","",COUNTIF($AW$8:AW283,AW283))</f>
        <v/>
      </c>
      <c r="AY283" s="27"/>
      <c r="AZ283" s="6"/>
      <c r="BA283" s="7"/>
      <c r="BB283" s="7"/>
    </row>
    <row r="284" spans="1:54" ht="14.45" customHeight="1">
      <c r="A284" s="472" t="s">
        <v>280</v>
      </c>
      <c r="B284" s="473" t="s">
        <v>1602</v>
      </c>
      <c r="C284" s="714"/>
      <c r="D284" s="22"/>
      <c r="E284" s="746" t="s">
        <v>3136</v>
      </c>
      <c r="F284" s="760"/>
      <c r="G284" s="475"/>
      <c r="H284" s="476"/>
      <c r="I284" s="474"/>
      <c r="J284" s="475"/>
      <c r="K284" s="478"/>
      <c r="L284" s="9"/>
      <c r="M284" s="546"/>
      <c r="N284" s="9"/>
      <c r="O284" s="6"/>
      <c r="P284" s="479"/>
      <c r="Q284" s="10"/>
      <c r="R284" s="11"/>
      <c r="S284" s="12"/>
      <c r="T284" s="14"/>
      <c r="U284" s="15"/>
      <c r="V284" s="8"/>
      <c r="W284" s="13"/>
      <c r="X284" s="23"/>
      <c r="Y284" s="486"/>
      <c r="Z284" s="483"/>
      <c r="AA284" s="24"/>
      <c r="AB284" s="484"/>
      <c r="AC284" s="16"/>
      <c r="AD284" s="17"/>
      <c r="AE284" s="18"/>
      <c r="AF284" s="9"/>
      <c r="AG284" s="19"/>
      <c r="AH284" s="20"/>
      <c r="AI284" s="9"/>
      <c r="AJ284" s="21"/>
      <c r="AK284" s="33"/>
      <c r="AL284" s="485" t="str">
        <f>IF(AA284="","",AA284)</f>
        <v/>
      </c>
      <c r="AM284" s="3" t="str">
        <f>IF(AB284="","",AB284)</f>
        <v/>
      </c>
      <c r="AN284" s="702"/>
      <c r="AO284" s="4"/>
      <c r="AP284" s="5"/>
      <c r="AQ284" s="5"/>
      <c r="AR284" s="4"/>
      <c r="AS284" s="5"/>
      <c r="AT284" s="552"/>
      <c r="AU284" s="553" t="str">
        <f>IF(AND(V284&gt;0,X284="A",AA284&lt;&gt;"",AG284&lt;&gt;"A",AJ284&lt;&gt;"A",OR(AB284="NR",AB284="NT")),1,"")</f>
        <v/>
      </c>
      <c r="AV284" s="554" t="str">
        <f>IF(AU284="","",COUNTIF($AU$8:AU284,AU284))</f>
        <v/>
      </c>
      <c r="AW284" s="553" t="str">
        <f>IF(AND(V284&gt;0,X284="A",AJ284&lt;&gt;"A",OR(AB284="",AB284="NX")),1,"")</f>
        <v/>
      </c>
      <c r="AX284" s="554" t="str">
        <f>IF(AW284="","",COUNTIF($AW$8:AW284,AW284))</f>
        <v/>
      </c>
      <c r="AY284" s="27"/>
      <c r="AZ284" s="6"/>
      <c r="BA284" s="7"/>
      <c r="BB284" s="7"/>
    </row>
    <row r="285" spans="1:54" ht="14.45" customHeight="1">
      <c r="A285" s="472" t="s">
        <v>281</v>
      </c>
      <c r="B285" s="473" t="s">
        <v>1602</v>
      </c>
      <c r="C285" s="714"/>
      <c r="D285" s="22"/>
      <c r="E285" s="746" t="s">
        <v>3137</v>
      </c>
      <c r="F285" s="760"/>
      <c r="G285" s="475"/>
      <c r="H285" s="476"/>
      <c r="I285" s="474"/>
      <c r="J285" s="475"/>
      <c r="K285" s="478"/>
      <c r="L285" s="9"/>
      <c r="M285" s="546"/>
      <c r="N285" s="9"/>
      <c r="O285" s="6"/>
      <c r="P285" s="479"/>
      <c r="Q285" s="10"/>
      <c r="R285" s="11"/>
      <c r="S285" s="12"/>
      <c r="T285" s="14"/>
      <c r="U285" s="15"/>
      <c r="V285" s="8"/>
      <c r="W285" s="13"/>
      <c r="X285" s="23"/>
      <c r="Y285" s="486"/>
      <c r="Z285" s="483"/>
      <c r="AA285" s="24"/>
      <c r="AB285" s="484"/>
      <c r="AC285" s="16"/>
      <c r="AD285" s="17"/>
      <c r="AE285" s="18"/>
      <c r="AF285" s="9"/>
      <c r="AG285" s="19"/>
      <c r="AH285" s="20"/>
      <c r="AI285" s="9"/>
      <c r="AJ285" s="21"/>
      <c r="AK285" s="33"/>
      <c r="AL285" s="485" t="str">
        <f>IF(AA285="","",AA285)</f>
        <v/>
      </c>
      <c r="AM285" s="3" t="str">
        <f>IF(AB285="","",AB285)</f>
        <v/>
      </c>
      <c r="AN285" s="702"/>
      <c r="AO285" s="4"/>
      <c r="AP285" s="5"/>
      <c r="AQ285" s="5"/>
      <c r="AR285" s="4"/>
      <c r="AS285" s="5"/>
      <c r="AT285" s="552"/>
      <c r="AU285" s="553" t="str">
        <f>IF(AND(V285&gt;0,X285="A",AA285&lt;&gt;"",AG285&lt;&gt;"A",AJ285&lt;&gt;"A",OR(AB285="NR",AB285="NT")),1,"")</f>
        <v/>
      </c>
      <c r="AV285" s="554" t="str">
        <f>IF(AU285="","",COUNTIF($AU$8:AU285,AU285))</f>
        <v/>
      </c>
      <c r="AW285" s="553" t="str">
        <f>IF(AND(V285&gt;0,X285="A",AJ285&lt;&gt;"A",OR(AB285="",AB285="NX")),1,"")</f>
        <v/>
      </c>
      <c r="AX285" s="554" t="str">
        <f>IF(AW285="","",COUNTIF($AW$8:AW285,AW285))</f>
        <v/>
      </c>
      <c r="AY285" s="27"/>
      <c r="AZ285" s="6"/>
      <c r="BA285" s="7"/>
      <c r="BB285" s="7"/>
    </row>
    <row r="286" spans="1:54" ht="14.45" customHeight="1">
      <c r="A286" s="472" t="s">
        <v>282</v>
      </c>
      <c r="B286" s="473" t="s">
        <v>1602</v>
      </c>
      <c r="C286" s="714"/>
      <c r="D286" s="22"/>
      <c r="E286" s="746" t="s">
        <v>3138</v>
      </c>
      <c r="F286" s="760"/>
      <c r="G286" s="475"/>
      <c r="H286" s="476"/>
      <c r="I286" s="474"/>
      <c r="J286" s="475"/>
      <c r="K286" s="478"/>
      <c r="L286" s="9"/>
      <c r="M286" s="546"/>
      <c r="N286" s="9"/>
      <c r="O286" s="6"/>
      <c r="P286" s="479"/>
      <c r="Q286" s="10"/>
      <c r="R286" s="11"/>
      <c r="S286" s="12"/>
      <c r="T286" s="14"/>
      <c r="U286" s="15"/>
      <c r="V286" s="8"/>
      <c r="W286" s="13"/>
      <c r="X286" s="23"/>
      <c r="Y286" s="486"/>
      <c r="Z286" s="483"/>
      <c r="AA286" s="24"/>
      <c r="AB286" s="484"/>
      <c r="AC286" s="16"/>
      <c r="AD286" s="17"/>
      <c r="AE286" s="18"/>
      <c r="AF286" s="9"/>
      <c r="AG286" s="19"/>
      <c r="AH286" s="20"/>
      <c r="AI286" s="9"/>
      <c r="AJ286" s="21"/>
      <c r="AK286" s="33"/>
      <c r="AL286" s="485" t="str">
        <f>IF(AA286="","",AA286)</f>
        <v/>
      </c>
      <c r="AM286" s="3" t="str">
        <f>IF(AB286="","",AB286)</f>
        <v/>
      </c>
      <c r="AN286" s="702"/>
      <c r="AO286" s="4"/>
      <c r="AP286" s="5"/>
      <c r="AQ286" s="5"/>
      <c r="AR286" s="4"/>
      <c r="AS286" s="5"/>
      <c r="AT286" s="552"/>
      <c r="AU286" s="553" t="str">
        <f>IF(AND(V286&gt;0,X286="A",AA286&lt;&gt;"",AG286&lt;&gt;"A",AJ286&lt;&gt;"A",OR(AB286="NR",AB286="NT")),1,"")</f>
        <v/>
      </c>
      <c r="AV286" s="554" t="str">
        <f>IF(AU286="","",COUNTIF($AU$8:AU286,AU286))</f>
        <v/>
      </c>
      <c r="AW286" s="553" t="str">
        <f>IF(AND(V286&gt;0,X286="A",AJ286&lt;&gt;"A",OR(AB286="",AB286="NX")),1,"")</f>
        <v/>
      </c>
      <c r="AX286" s="554" t="str">
        <f>IF(AW286="","",COUNTIF($AW$8:AW286,AW286))</f>
        <v/>
      </c>
      <c r="AY286" s="27"/>
      <c r="AZ286" s="6"/>
      <c r="BA286" s="7"/>
      <c r="BB286" s="7"/>
    </row>
    <row r="287" spans="1:54" ht="14.45" customHeight="1">
      <c r="A287" s="472" t="s">
        <v>283</v>
      </c>
      <c r="B287" s="473" t="s">
        <v>1602</v>
      </c>
      <c r="C287" s="714"/>
      <c r="D287" s="22"/>
      <c r="E287" s="746" t="s">
        <v>3139</v>
      </c>
      <c r="F287" s="760"/>
      <c r="G287" s="475"/>
      <c r="H287" s="476"/>
      <c r="I287" s="474"/>
      <c r="J287" s="475"/>
      <c r="K287" s="478"/>
      <c r="L287" s="9"/>
      <c r="M287" s="546"/>
      <c r="N287" s="9"/>
      <c r="O287" s="6"/>
      <c r="P287" s="479"/>
      <c r="Q287" s="10"/>
      <c r="R287" s="11"/>
      <c r="S287" s="12"/>
      <c r="T287" s="14"/>
      <c r="U287" s="15"/>
      <c r="V287" s="8"/>
      <c r="W287" s="13"/>
      <c r="X287" s="23"/>
      <c r="Y287" s="486"/>
      <c r="Z287" s="483"/>
      <c r="AA287" s="24"/>
      <c r="AB287" s="484"/>
      <c r="AC287" s="16"/>
      <c r="AD287" s="17"/>
      <c r="AE287" s="18"/>
      <c r="AF287" s="9"/>
      <c r="AG287" s="19"/>
      <c r="AH287" s="20"/>
      <c r="AI287" s="9"/>
      <c r="AJ287" s="21"/>
      <c r="AK287" s="33"/>
      <c r="AL287" s="485" t="str">
        <f>IF(AA287="","",AA287)</f>
        <v/>
      </c>
      <c r="AM287" s="3" t="str">
        <f>IF(AB287="","",AB287)</f>
        <v/>
      </c>
      <c r="AN287" s="702"/>
      <c r="AO287" s="4"/>
      <c r="AP287" s="5"/>
      <c r="AQ287" s="5"/>
      <c r="AR287" s="4"/>
      <c r="AS287" s="5"/>
      <c r="AT287" s="552"/>
      <c r="AU287" s="553" t="str">
        <f>IF(AND(V287&gt;0,X287="A",AA287&lt;&gt;"",AG287&lt;&gt;"A",AJ287&lt;&gt;"A",OR(AB287="NR",AB287="NT")),1,"")</f>
        <v/>
      </c>
      <c r="AV287" s="554" t="str">
        <f>IF(AU287="","",COUNTIF($AU$8:AU287,AU287))</f>
        <v/>
      </c>
      <c r="AW287" s="553" t="str">
        <f>IF(AND(V287&gt;0,X287="A",AJ287&lt;&gt;"A",OR(AB287="",AB287="NX")),1,"")</f>
        <v/>
      </c>
      <c r="AX287" s="554" t="str">
        <f>IF(AW287="","",COUNTIF($AW$8:AW287,AW287))</f>
        <v/>
      </c>
      <c r="AY287" s="27"/>
      <c r="AZ287" s="6"/>
      <c r="BA287" s="7"/>
      <c r="BB287" s="7"/>
    </row>
    <row r="288" spans="1:54" ht="14.45" customHeight="1">
      <c r="A288" s="472" t="s">
        <v>284</v>
      </c>
      <c r="B288" s="473" t="s">
        <v>1602</v>
      </c>
      <c r="C288" s="714"/>
      <c r="D288" s="22"/>
      <c r="E288" s="746" t="s">
        <v>3140</v>
      </c>
      <c r="F288" s="760"/>
      <c r="G288" s="475"/>
      <c r="H288" s="476"/>
      <c r="I288" s="474"/>
      <c r="J288" s="475"/>
      <c r="K288" s="478"/>
      <c r="L288" s="9"/>
      <c r="M288" s="546"/>
      <c r="N288" s="9"/>
      <c r="O288" s="6"/>
      <c r="P288" s="479"/>
      <c r="Q288" s="10"/>
      <c r="R288" s="11"/>
      <c r="S288" s="12"/>
      <c r="T288" s="14"/>
      <c r="U288" s="15"/>
      <c r="V288" s="8"/>
      <c r="W288" s="13"/>
      <c r="X288" s="23"/>
      <c r="Y288" s="486"/>
      <c r="Z288" s="483"/>
      <c r="AA288" s="24"/>
      <c r="AB288" s="484"/>
      <c r="AC288" s="16"/>
      <c r="AD288" s="17"/>
      <c r="AE288" s="18"/>
      <c r="AF288" s="9"/>
      <c r="AG288" s="19"/>
      <c r="AH288" s="20"/>
      <c r="AI288" s="9"/>
      <c r="AJ288" s="21"/>
      <c r="AK288" s="33"/>
      <c r="AL288" s="485" t="str">
        <f>IF(AA288="","",AA288)</f>
        <v/>
      </c>
      <c r="AM288" s="3" t="str">
        <f>IF(AB288="","",AB288)</f>
        <v/>
      </c>
      <c r="AN288" s="702"/>
      <c r="AO288" s="4"/>
      <c r="AP288" s="5"/>
      <c r="AQ288" s="5"/>
      <c r="AR288" s="4"/>
      <c r="AS288" s="5"/>
      <c r="AT288" s="552"/>
      <c r="AU288" s="553" t="str">
        <f>IF(AND(V288&gt;0,X288="A",AA288&lt;&gt;"",AG288&lt;&gt;"A",AJ288&lt;&gt;"A",OR(AB288="NR",AB288="NT")),1,"")</f>
        <v/>
      </c>
      <c r="AV288" s="554" t="str">
        <f>IF(AU288="","",COUNTIF($AU$8:AU288,AU288))</f>
        <v/>
      </c>
      <c r="AW288" s="553" t="str">
        <f>IF(AND(V288&gt;0,X288="A",AJ288&lt;&gt;"A",OR(AB288="",AB288="NX")),1,"")</f>
        <v/>
      </c>
      <c r="AX288" s="554" t="str">
        <f>IF(AW288="","",COUNTIF($AW$8:AW288,AW288))</f>
        <v/>
      </c>
      <c r="AY288" s="27"/>
      <c r="AZ288" s="6"/>
      <c r="BA288" s="7"/>
      <c r="BB288" s="7"/>
    </row>
    <row r="289" spans="1:54" ht="14.45" customHeight="1">
      <c r="A289" s="472" t="s">
        <v>285</v>
      </c>
      <c r="B289" s="473" t="s">
        <v>1602</v>
      </c>
      <c r="C289" s="714"/>
      <c r="D289" s="22"/>
      <c r="E289" s="746" t="s">
        <v>3141</v>
      </c>
      <c r="F289" s="760"/>
      <c r="G289" s="475"/>
      <c r="H289" s="476"/>
      <c r="I289" s="474"/>
      <c r="J289" s="475"/>
      <c r="K289" s="478"/>
      <c r="L289" s="9"/>
      <c r="M289" s="546"/>
      <c r="N289" s="9"/>
      <c r="O289" s="6"/>
      <c r="P289" s="479"/>
      <c r="Q289" s="10"/>
      <c r="R289" s="11"/>
      <c r="S289" s="12"/>
      <c r="T289" s="14"/>
      <c r="U289" s="15"/>
      <c r="V289" s="8"/>
      <c r="W289" s="13"/>
      <c r="X289" s="23"/>
      <c r="Y289" s="486"/>
      <c r="Z289" s="483"/>
      <c r="AA289" s="24"/>
      <c r="AB289" s="484"/>
      <c r="AC289" s="16"/>
      <c r="AD289" s="17"/>
      <c r="AE289" s="18"/>
      <c r="AF289" s="9"/>
      <c r="AG289" s="19"/>
      <c r="AH289" s="20"/>
      <c r="AI289" s="9"/>
      <c r="AJ289" s="21"/>
      <c r="AK289" s="33"/>
      <c r="AL289" s="485" t="str">
        <f>IF(AA289="","",AA289)</f>
        <v/>
      </c>
      <c r="AM289" s="3" t="str">
        <f>IF(AB289="","",AB289)</f>
        <v/>
      </c>
      <c r="AN289" s="702"/>
      <c r="AO289" s="4"/>
      <c r="AP289" s="5"/>
      <c r="AQ289" s="5"/>
      <c r="AR289" s="4"/>
      <c r="AS289" s="5"/>
      <c r="AT289" s="552"/>
      <c r="AU289" s="553" t="str">
        <f>IF(AND(V289&gt;0,X289="A",AA289&lt;&gt;"",AG289&lt;&gt;"A",AJ289&lt;&gt;"A",OR(AB289="NR",AB289="NT")),1,"")</f>
        <v/>
      </c>
      <c r="AV289" s="554" t="str">
        <f>IF(AU289="","",COUNTIF($AU$8:AU289,AU289))</f>
        <v/>
      </c>
      <c r="AW289" s="553" t="str">
        <f>IF(AND(V289&gt;0,X289="A",AJ289&lt;&gt;"A",OR(AB289="",AB289="NX")),1,"")</f>
        <v/>
      </c>
      <c r="AX289" s="554" t="str">
        <f>IF(AW289="","",COUNTIF($AW$8:AW289,AW289))</f>
        <v/>
      </c>
      <c r="AY289" s="27"/>
      <c r="AZ289" s="6"/>
      <c r="BA289" s="7"/>
      <c r="BB289" s="7"/>
    </row>
    <row r="290" spans="1:54" ht="14.45" customHeight="1">
      <c r="A290" s="472" t="s">
        <v>286</v>
      </c>
      <c r="B290" s="473" t="s">
        <v>1602</v>
      </c>
      <c r="C290" s="714"/>
      <c r="D290" s="22"/>
      <c r="E290" s="746" t="s">
        <v>3142</v>
      </c>
      <c r="F290" s="760"/>
      <c r="G290" s="475"/>
      <c r="H290" s="476"/>
      <c r="I290" s="474"/>
      <c r="J290" s="475"/>
      <c r="K290" s="478"/>
      <c r="L290" s="9"/>
      <c r="M290" s="546"/>
      <c r="N290" s="9"/>
      <c r="O290" s="6"/>
      <c r="P290" s="479"/>
      <c r="Q290" s="10"/>
      <c r="R290" s="11"/>
      <c r="S290" s="12"/>
      <c r="T290" s="14"/>
      <c r="U290" s="15"/>
      <c r="V290" s="8"/>
      <c r="W290" s="13"/>
      <c r="X290" s="23"/>
      <c r="Y290" s="486"/>
      <c r="Z290" s="483"/>
      <c r="AA290" s="24"/>
      <c r="AB290" s="484"/>
      <c r="AC290" s="16"/>
      <c r="AD290" s="17"/>
      <c r="AE290" s="18"/>
      <c r="AF290" s="9"/>
      <c r="AG290" s="19"/>
      <c r="AH290" s="20"/>
      <c r="AI290" s="9"/>
      <c r="AJ290" s="21"/>
      <c r="AK290" s="33"/>
      <c r="AL290" s="485" t="str">
        <f>IF(AA290="","",AA290)</f>
        <v/>
      </c>
      <c r="AM290" s="3" t="str">
        <f>IF(AB290="","",AB290)</f>
        <v/>
      </c>
      <c r="AN290" s="702"/>
      <c r="AO290" s="4"/>
      <c r="AP290" s="5"/>
      <c r="AQ290" s="5"/>
      <c r="AR290" s="4"/>
      <c r="AS290" s="5"/>
      <c r="AT290" s="552"/>
      <c r="AU290" s="553" t="str">
        <f>IF(AND(V290&gt;0,X290="A",AA290&lt;&gt;"",AG290&lt;&gt;"A",AJ290&lt;&gt;"A",OR(AB290="NR",AB290="NT")),1,"")</f>
        <v/>
      </c>
      <c r="AV290" s="554" t="str">
        <f>IF(AU290="","",COUNTIF($AU$8:AU290,AU290))</f>
        <v/>
      </c>
      <c r="AW290" s="553" t="str">
        <f>IF(AND(V290&gt;0,X290="A",AJ290&lt;&gt;"A",OR(AB290="",AB290="NX")),1,"")</f>
        <v/>
      </c>
      <c r="AX290" s="554" t="str">
        <f>IF(AW290="","",COUNTIF($AW$8:AW290,AW290))</f>
        <v/>
      </c>
      <c r="AY290" s="27"/>
      <c r="AZ290" s="6"/>
      <c r="BA290" s="7"/>
      <c r="BB290" s="7"/>
    </row>
    <row r="291" spans="1:54" ht="14.45" customHeight="1">
      <c r="A291" s="472" t="s">
        <v>287</v>
      </c>
      <c r="B291" s="473" t="s">
        <v>1602</v>
      </c>
      <c r="C291" s="714"/>
      <c r="D291" s="22"/>
      <c r="E291" s="746" t="s">
        <v>3143</v>
      </c>
      <c r="F291" s="760"/>
      <c r="G291" s="475"/>
      <c r="H291" s="476"/>
      <c r="I291" s="474"/>
      <c r="J291" s="475"/>
      <c r="K291" s="478"/>
      <c r="L291" s="9"/>
      <c r="M291" s="546"/>
      <c r="N291" s="9"/>
      <c r="O291" s="6"/>
      <c r="P291" s="479"/>
      <c r="Q291" s="10"/>
      <c r="R291" s="11"/>
      <c r="S291" s="12"/>
      <c r="T291" s="14"/>
      <c r="U291" s="15"/>
      <c r="V291" s="8"/>
      <c r="W291" s="13"/>
      <c r="X291" s="23"/>
      <c r="Y291" s="486"/>
      <c r="Z291" s="483"/>
      <c r="AA291" s="24"/>
      <c r="AB291" s="484"/>
      <c r="AC291" s="16"/>
      <c r="AD291" s="17"/>
      <c r="AE291" s="18"/>
      <c r="AF291" s="9"/>
      <c r="AG291" s="19"/>
      <c r="AH291" s="20"/>
      <c r="AI291" s="9"/>
      <c r="AJ291" s="21"/>
      <c r="AK291" s="33"/>
      <c r="AL291" s="485" t="str">
        <f>IF(AA291="","",AA291)</f>
        <v/>
      </c>
      <c r="AM291" s="3" t="str">
        <f>IF(AB291="","",AB291)</f>
        <v/>
      </c>
      <c r="AN291" s="702"/>
      <c r="AO291" s="4"/>
      <c r="AP291" s="5"/>
      <c r="AQ291" s="5"/>
      <c r="AR291" s="4"/>
      <c r="AS291" s="5"/>
      <c r="AT291" s="552"/>
      <c r="AU291" s="553" t="str">
        <f>IF(AND(V291&gt;0,X291="A",AA291&lt;&gt;"",AG291&lt;&gt;"A",AJ291&lt;&gt;"A",OR(AB291="NR",AB291="NT")),1,"")</f>
        <v/>
      </c>
      <c r="AV291" s="554" t="str">
        <f>IF(AU291="","",COUNTIF($AU$8:AU291,AU291))</f>
        <v/>
      </c>
      <c r="AW291" s="553" t="str">
        <f>IF(AND(V291&gt;0,X291="A",AJ291&lt;&gt;"A",OR(AB291="",AB291="NX")),1,"")</f>
        <v/>
      </c>
      <c r="AX291" s="554" t="str">
        <f>IF(AW291="","",COUNTIF($AW$8:AW291,AW291))</f>
        <v/>
      </c>
      <c r="AY291" s="27"/>
      <c r="AZ291" s="6"/>
      <c r="BA291" s="7"/>
      <c r="BB291" s="7"/>
    </row>
    <row r="292" spans="1:54" ht="14.45" customHeight="1">
      <c r="A292" s="472" t="s">
        <v>288</v>
      </c>
      <c r="B292" s="473" t="s">
        <v>1602</v>
      </c>
      <c r="C292" s="714"/>
      <c r="D292" s="22"/>
      <c r="E292" s="746" t="s">
        <v>3144</v>
      </c>
      <c r="F292" s="760"/>
      <c r="G292" s="475"/>
      <c r="H292" s="476"/>
      <c r="I292" s="474"/>
      <c r="J292" s="475"/>
      <c r="K292" s="478"/>
      <c r="L292" s="9"/>
      <c r="M292" s="546"/>
      <c r="N292" s="9"/>
      <c r="O292" s="6"/>
      <c r="P292" s="479"/>
      <c r="Q292" s="10"/>
      <c r="R292" s="11"/>
      <c r="S292" s="12"/>
      <c r="T292" s="14"/>
      <c r="U292" s="15"/>
      <c r="V292" s="8"/>
      <c r="W292" s="13"/>
      <c r="X292" s="23"/>
      <c r="Y292" s="486"/>
      <c r="Z292" s="483"/>
      <c r="AA292" s="24"/>
      <c r="AB292" s="484"/>
      <c r="AC292" s="16"/>
      <c r="AD292" s="17"/>
      <c r="AE292" s="18"/>
      <c r="AF292" s="9"/>
      <c r="AG292" s="19"/>
      <c r="AH292" s="20"/>
      <c r="AI292" s="9"/>
      <c r="AJ292" s="21"/>
      <c r="AK292" s="33"/>
      <c r="AL292" s="485" t="str">
        <f>IF(AA292="","",AA292)</f>
        <v/>
      </c>
      <c r="AM292" s="3" t="str">
        <f>IF(AB292="","",AB292)</f>
        <v/>
      </c>
      <c r="AN292" s="702"/>
      <c r="AO292" s="4"/>
      <c r="AP292" s="5"/>
      <c r="AQ292" s="5"/>
      <c r="AR292" s="4"/>
      <c r="AS292" s="5"/>
      <c r="AT292" s="552"/>
      <c r="AU292" s="553" t="str">
        <f>IF(AND(V292&gt;0,X292="A",AA292&lt;&gt;"",AG292&lt;&gt;"A",AJ292&lt;&gt;"A",OR(AB292="NR",AB292="NT")),1,"")</f>
        <v/>
      </c>
      <c r="AV292" s="554" t="str">
        <f>IF(AU292="","",COUNTIF($AU$8:AU292,AU292))</f>
        <v/>
      </c>
      <c r="AW292" s="553" t="str">
        <f>IF(AND(V292&gt;0,X292="A",AJ292&lt;&gt;"A",OR(AB292="",AB292="NX")),1,"")</f>
        <v/>
      </c>
      <c r="AX292" s="554" t="str">
        <f>IF(AW292="","",COUNTIF($AW$8:AW292,AW292))</f>
        <v/>
      </c>
      <c r="AY292" s="27"/>
      <c r="AZ292" s="6"/>
      <c r="BA292" s="7"/>
      <c r="BB292" s="7"/>
    </row>
    <row r="293" spans="1:54" ht="14.45" customHeight="1">
      <c r="A293" s="472" t="s">
        <v>289</v>
      </c>
      <c r="B293" s="473" t="s">
        <v>1602</v>
      </c>
      <c r="C293" s="714"/>
      <c r="D293" s="22"/>
      <c r="E293" s="746" t="s">
        <v>3145</v>
      </c>
      <c r="F293" s="760"/>
      <c r="G293" s="475"/>
      <c r="H293" s="476"/>
      <c r="I293" s="474"/>
      <c r="J293" s="475"/>
      <c r="K293" s="478"/>
      <c r="L293" s="9"/>
      <c r="M293" s="546"/>
      <c r="N293" s="9"/>
      <c r="O293" s="6"/>
      <c r="P293" s="479"/>
      <c r="Q293" s="10"/>
      <c r="R293" s="11"/>
      <c r="S293" s="12"/>
      <c r="T293" s="14"/>
      <c r="U293" s="15"/>
      <c r="V293" s="8"/>
      <c r="W293" s="13"/>
      <c r="X293" s="23"/>
      <c r="Y293" s="486"/>
      <c r="Z293" s="483"/>
      <c r="AA293" s="24"/>
      <c r="AB293" s="484"/>
      <c r="AC293" s="16"/>
      <c r="AD293" s="17"/>
      <c r="AE293" s="18"/>
      <c r="AF293" s="9"/>
      <c r="AG293" s="19"/>
      <c r="AH293" s="20"/>
      <c r="AI293" s="9"/>
      <c r="AJ293" s="21"/>
      <c r="AK293" s="33"/>
      <c r="AL293" s="485" t="str">
        <f>IF(AA293="","",AA293)</f>
        <v/>
      </c>
      <c r="AM293" s="3" t="str">
        <f>IF(AB293="","",AB293)</f>
        <v/>
      </c>
      <c r="AN293" s="702"/>
      <c r="AO293" s="4"/>
      <c r="AP293" s="5"/>
      <c r="AQ293" s="5"/>
      <c r="AR293" s="4"/>
      <c r="AS293" s="5"/>
      <c r="AT293" s="552"/>
      <c r="AU293" s="553" t="str">
        <f>IF(AND(V293&gt;0,X293="A",AA293&lt;&gt;"",AG293&lt;&gt;"A",AJ293&lt;&gt;"A",OR(AB293="NR",AB293="NT")),1,"")</f>
        <v/>
      </c>
      <c r="AV293" s="554" t="str">
        <f>IF(AU293="","",COUNTIF($AU$8:AU293,AU293))</f>
        <v/>
      </c>
      <c r="AW293" s="553" t="str">
        <f>IF(AND(V293&gt;0,X293="A",AJ293&lt;&gt;"A",OR(AB293="",AB293="NX")),1,"")</f>
        <v/>
      </c>
      <c r="AX293" s="554" t="str">
        <f>IF(AW293="","",COUNTIF($AW$8:AW293,AW293))</f>
        <v/>
      </c>
      <c r="AY293" s="27"/>
      <c r="AZ293" s="6"/>
      <c r="BA293" s="7"/>
      <c r="BB293" s="7"/>
    </row>
    <row r="294" spans="1:54" ht="14.45" customHeight="1">
      <c r="A294" s="472" t="s">
        <v>290</v>
      </c>
      <c r="B294" s="473" t="s">
        <v>1602</v>
      </c>
      <c r="C294" s="714"/>
      <c r="D294" s="22"/>
      <c r="E294" s="746" t="s">
        <v>3146</v>
      </c>
      <c r="F294" s="760"/>
      <c r="G294" s="475"/>
      <c r="H294" s="476"/>
      <c r="I294" s="474"/>
      <c r="J294" s="475"/>
      <c r="K294" s="478"/>
      <c r="L294" s="9"/>
      <c r="M294" s="546"/>
      <c r="N294" s="9"/>
      <c r="O294" s="6"/>
      <c r="P294" s="479"/>
      <c r="Q294" s="10"/>
      <c r="R294" s="11"/>
      <c r="S294" s="12"/>
      <c r="T294" s="14"/>
      <c r="U294" s="15"/>
      <c r="V294" s="8"/>
      <c r="W294" s="13"/>
      <c r="X294" s="23"/>
      <c r="Y294" s="486"/>
      <c r="Z294" s="483"/>
      <c r="AA294" s="24"/>
      <c r="AB294" s="484"/>
      <c r="AC294" s="16"/>
      <c r="AD294" s="17"/>
      <c r="AE294" s="18"/>
      <c r="AF294" s="9"/>
      <c r="AG294" s="19"/>
      <c r="AH294" s="20"/>
      <c r="AI294" s="9"/>
      <c r="AJ294" s="21"/>
      <c r="AK294" s="33"/>
      <c r="AL294" s="485" t="str">
        <f>IF(AA294="","",AA294)</f>
        <v/>
      </c>
      <c r="AM294" s="3" t="str">
        <f>IF(AB294="","",AB294)</f>
        <v/>
      </c>
      <c r="AN294" s="702"/>
      <c r="AO294" s="4"/>
      <c r="AP294" s="5"/>
      <c r="AQ294" s="5"/>
      <c r="AR294" s="4"/>
      <c r="AS294" s="5"/>
      <c r="AT294" s="552"/>
      <c r="AU294" s="553" t="str">
        <f>IF(AND(V294&gt;0,X294="A",AA294&lt;&gt;"",AG294&lt;&gt;"A",AJ294&lt;&gt;"A",OR(AB294="NR",AB294="NT")),1,"")</f>
        <v/>
      </c>
      <c r="AV294" s="554" t="str">
        <f>IF(AU294="","",COUNTIF($AU$8:AU294,AU294))</f>
        <v/>
      </c>
      <c r="AW294" s="553" t="str">
        <f>IF(AND(V294&gt;0,X294="A",AJ294&lt;&gt;"A",OR(AB294="",AB294="NX")),1,"")</f>
        <v/>
      </c>
      <c r="AX294" s="554" t="str">
        <f>IF(AW294="","",COUNTIF($AW$8:AW294,AW294))</f>
        <v/>
      </c>
      <c r="AY294" s="27"/>
      <c r="AZ294" s="6"/>
      <c r="BA294" s="7"/>
      <c r="BB294" s="7"/>
    </row>
    <row r="295" spans="1:54" ht="14.45" customHeight="1">
      <c r="A295" s="472" t="s">
        <v>291</v>
      </c>
      <c r="B295" s="473" t="s">
        <v>1602</v>
      </c>
      <c r="C295" s="714"/>
      <c r="D295" s="22"/>
      <c r="E295" s="746" t="s">
        <v>3147</v>
      </c>
      <c r="F295" s="760"/>
      <c r="G295" s="475"/>
      <c r="H295" s="476"/>
      <c r="I295" s="474"/>
      <c r="J295" s="475"/>
      <c r="K295" s="478"/>
      <c r="L295" s="9"/>
      <c r="M295" s="546"/>
      <c r="N295" s="9"/>
      <c r="O295" s="6"/>
      <c r="P295" s="479"/>
      <c r="Q295" s="10"/>
      <c r="R295" s="11"/>
      <c r="S295" s="12"/>
      <c r="T295" s="14"/>
      <c r="U295" s="15"/>
      <c r="V295" s="8"/>
      <c r="W295" s="13"/>
      <c r="X295" s="23"/>
      <c r="Y295" s="486"/>
      <c r="Z295" s="483"/>
      <c r="AA295" s="24"/>
      <c r="AB295" s="484"/>
      <c r="AC295" s="16"/>
      <c r="AD295" s="17"/>
      <c r="AE295" s="18"/>
      <c r="AF295" s="9"/>
      <c r="AG295" s="19"/>
      <c r="AH295" s="20"/>
      <c r="AI295" s="9"/>
      <c r="AJ295" s="21"/>
      <c r="AK295" s="33"/>
      <c r="AL295" s="485" t="str">
        <f>IF(AA295="","",AA295)</f>
        <v/>
      </c>
      <c r="AM295" s="3" t="str">
        <f>IF(AB295="","",AB295)</f>
        <v/>
      </c>
      <c r="AN295" s="702"/>
      <c r="AO295" s="4"/>
      <c r="AP295" s="5"/>
      <c r="AQ295" s="5"/>
      <c r="AR295" s="4"/>
      <c r="AS295" s="5"/>
      <c r="AT295" s="552"/>
      <c r="AU295" s="553" t="str">
        <f>IF(AND(V295&gt;0,X295="A",AA295&lt;&gt;"",AG295&lt;&gt;"A",AJ295&lt;&gt;"A",OR(AB295="NR",AB295="NT")),1,"")</f>
        <v/>
      </c>
      <c r="AV295" s="554" t="str">
        <f>IF(AU295="","",COUNTIF($AU$8:AU295,AU295))</f>
        <v/>
      </c>
      <c r="AW295" s="553" t="str">
        <f>IF(AND(V295&gt;0,X295="A",AJ295&lt;&gt;"A",OR(AB295="",AB295="NX")),1,"")</f>
        <v/>
      </c>
      <c r="AX295" s="554" t="str">
        <f>IF(AW295="","",COUNTIF($AW$8:AW295,AW295))</f>
        <v/>
      </c>
      <c r="AY295" s="27"/>
      <c r="AZ295" s="6"/>
      <c r="BA295" s="7"/>
      <c r="BB295" s="7"/>
    </row>
    <row r="296" spans="1:54" ht="14.45" customHeight="1">
      <c r="A296" s="472" t="s">
        <v>292</v>
      </c>
      <c r="B296" s="473" t="s">
        <v>1602</v>
      </c>
      <c r="C296" s="714"/>
      <c r="D296" s="22"/>
      <c r="E296" s="746" t="s">
        <v>3148</v>
      </c>
      <c r="F296" s="760"/>
      <c r="G296" s="475"/>
      <c r="H296" s="476"/>
      <c r="I296" s="474"/>
      <c r="J296" s="475"/>
      <c r="K296" s="478"/>
      <c r="L296" s="9"/>
      <c r="M296" s="546"/>
      <c r="N296" s="9"/>
      <c r="O296" s="6"/>
      <c r="P296" s="479"/>
      <c r="Q296" s="10"/>
      <c r="R296" s="11"/>
      <c r="S296" s="12"/>
      <c r="T296" s="14"/>
      <c r="U296" s="15"/>
      <c r="V296" s="8"/>
      <c r="W296" s="13"/>
      <c r="X296" s="23"/>
      <c r="Y296" s="486"/>
      <c r="Z296" s="483"/>
      <c r="AA296" s="24"/>
      <c r="AB296" s="484"/>
      <c r="AC296" s="16"/>
      <c r="AD296" s="17"/>
      <c r="AE296" s="18"/>
      <c r="AF296" s="9"/>
      <c r="AG296" s="19"/>
      <c r="AH296" s="20"/>
      <c r="AI296" s="9"/>
      <c r="AJ296" s="21"/>
      <c r="AK296" s="33"/>
      <c r="AL296" s="485" t="str">
        <f>IF(AA296="","",AA296)</f>
        <v/>
      </c>
      <c r="AM296" s="3" t="str">
        <f>IF(AB296="","",AB296)</f>
        <v/>
      </c>
      <c r="AN296" s="702"/>
      <c r="AO296" s="4"/>
      <c r="AP296" s="5"/>
      <c r="AQ296" s="5"/>
      <c r="AR296" s="4"/>
      <c r="AS296" s="5"/>
      <c r="AT296" s="552"/>
      <c r="AU296" s="553" t="str">
        <f>IF(AND(V296&gt;0,X296="A",AA296&lt;&gt;"",AG296&lt;&gt;"A",AJ296&lt;&gt;"A",OR(AB296="NR",AB296="NT")),1,"")</f>
        <v/>
      </c>
      <c r="AV296" s="554" t="str">
        <f>IF(AU296="","",COUNTIF($AU$8:AU296,AU296))</f>
        <v/>
      </c>
      <c r="AW296" s="553" t="str">
        <f>IF(AND(V296&gt;0,X296="A",AJ296&lt;&gt;"A",OR(AB296="",AB296="NX")),1,"")</f>
        <v/>
      </c>
      <c r="AX296" s="554" t="str">
        <f>IF(AW296="","",COUNTIF($AW$8:AW296,AW296))</f>
        <v/>
      </c>
      <c r="AY296" s="27"/>
      <c r="AZ296" s="6"/>
      <c r="BA296" s="7"/>
      <c r="BB296" s="7"/>
    </row>
    <row r="297" spans="1:54" ht="14.45" customHeight="1">
      <c r="A297" s="472" t="s">
        <v>293</v>
      </c>
      <c r="B297" s="473" t="s">
        <v>1602</v>
      </c>
      <c r="C297" s="714"/>
      <c r="D297" s="22"/>
      <c r="E297" s="746" t="s">
        <v>3149</v>
      </c>
      <c r="F297" s="760"/>
      <c r="G297" s="475"/>
      <c r="H297" s="476"/>
      <c r="I297" s="474"/>
      <c r="J297" s="475"/>
      <c r="K297" s="478"/>
      <c r="L297" s="9"/>
      <c r="M297" s="546"/>
      <c r="N297" s="9"/>
      <c r="O297" s="6"/>
      <c r="P297" s="479"/>
      <c r="Q297" s="10"/>
      <c r="R297" s="11"/>
      <c r="S297" s="12"/>
      <c r="T297" s="14"/>
      <c r="U297" s="15"/>
      <c r="V297" s="8"/>
      <c r="W297" s="13"/>
      <c r="X297" s="23"/>
      <c r="Y297" s="486"/>
      <c r="Z297" s="483"/>
      <c r="AA297" s="24"/>
      <c r="AB297" s="484"/>
      <c r="AC297" s="16"/>
      <c r="AD297" s="17"/>
      <c r="AE297" s="18"/>
      <c r="AF297" s="9"/>
      <c r="AG297" s="19"/>
      <c r="AH297" s="20"/>
      <c r="AI297" s="9"/>
      <c r="AJ297" s="21"/>
      <c r="AK297" s="33"/>
      <c r="AL297" s="485" t="str">
        <f>IF(AA297="","",AA297)</f>
        <v/>
      </c>
      <c r="AM297" s="3" t="str">
        <f>IF(AB297="","",AB297)</f>
        <v/>
      </c>
      <c r="AN297" s="702"/>
      <c r="AO297" s="4"/>
      <c r="AP297" s="5"/>
      <c r="AQ297" s="5"/>
      <c r="AR297" s="4"/>
      <c r="AS297" s="5"/>
      <c r="AT297" s="552"/>
      <c r="AU297" s="553" t="str">
        <f>IF(AND(V297&gt;0,X297="A",AA297&lt;&gt;"",AG297&lt;&gt;"A",AJ297&lt;&gt;"A",OR(AB297="NR",AB297="NT")),1,"")</f>
        <v/>
      </c>
      <c r="AV297" s="554" t="str">
        <f>IF(AU297="","",COUNTIF($AU$8:AU297,AU297))</f>
        <v/>
      </c>
      <c r="AW297" s="553" t="str">
        <f>IF(AND(V297&gt;0,X297="A",AJ297&lt;&gt;"A",OR(AB297="",AB297="NX")),1,"")</f>
        <v/>
      </c>
      <c r="AX297" s="554" t="str">
        <f>IF(AW297="","",COUNTIF($AW$8:AW297,AW297))</f>
        <v/>
      </c>
      <c r="AY297" s="27"/>
      <c r="AZ297" s="6"/>
      <c r="BA297" s="7"/>
      <c r="BB297" s="7"/>
    </row>
    <row r="298" spans="1:54" ht="14.45" customHeight="1">
      <c r="A298" s="472" t="s">
        <v>294</v>
      </c>
      <c r="B298" s="473" t="s">
        <v>1602</v>
      </c>
      <c r="C298" s="714"/>
      <c r="D298" s="22"/>
      <c r="E298" s="746" t="s">
        <v>3150</v>
      </c>
      <c r="F298" s="760"/>
      <c r="G298" s="475"/>
      <c r="H298" s="476"/>
      <c r="I298" s="474"/>
      <c r="J298" s="475"/>
      <c r="K298" s="478"/>
      <c r="L298" s="9"/>
      <c r="M298" s="546"/>
      <c r="N298" s="9"/>
      <c r="O298" s="6"/>
      <c r="P298" s="479"/>
      <c r="Q298" s="10"/>
      <c r="R298" s="11"/>
      <c r="S298" s="12"/>
      <c r="T298" s="14"/>
      <c r="U298" s="15"/>
      <c r="V298" s="8"/>
      <c r="W298" s="13"/>
      <c r="X298" s="23"/>
      <c r="Y298" s="486"/>
      <c r="Z298" s="483"/>
      <c r="AA298" s="24"/>
      <c r="AB298" s="484"/>
      <c r="AC298" s="16"/>
      <c r="AD298" s="17"/>
      <c r="AE298" s="18"/>
      <c r="AF298" s="9"/>
      <c r="AG298" s="19"/>
      <c r="AH298" s="20"/>
      <c r="AI298" s="9"/>
      <c r="AJ298" s="21"/>
      <c r="AK298" s="33"/>
      <c r="AL298" s="485" t="str">
        <f>IF(AA298="","",AA298)</f>
        <v/>
      </c>
      <c r="AM298" s="3" t="str">
        <f>IF(AB298="","",AB298)</f>
        <v/>
      </c>
      <c r="AN298" s="702"/>
      <c r="AO298" s="4"/>
      <c r="AP298" s="5"/>
      <c r="AQ298" s="5"/>
      <c r="AR298" s="4"/>
      <c r="AS298" s="5"/>
      <c r="AT298" s="552"/>
      <c r="AU298" s="553" t="str">
        <f>IF(AND(V298&gt;0,X298="A",AA298&lt;&gt;"",AG298&lt;&gt;"A",AJ298&lt;&gt;"A",OR(AB298="NR",AB298="NT")),1,"")</f>
        <v/>
      </c>
      <c r="AV298" s="554" t="str">
        <f>IF(AU298="","",COUNTIF($AU$8:AU298,AU298))</f>
        <v/>
      </c>
      <c r="AW298" s="553" t="str">
        <f>IF(AND(V298&gt;0,X298="A",AJ298&lt;&gt;"A",OR(AB298="",AB298="NX")),1,"")</f>
        <v/>
      </c>
      <c r="AX298" s="554" t="str">
        <f>IF(AW298="","",COUNTIF($AW$8:AW298,AW298))</f>
        <v/>
      </c>
      <c r="AY298" s="27"/>
      <c r="AZ298" s="6"/>
      <c r="BA298" s="7"/>
      <c r="BB298" s="7"/>
    </row>
    <row r="299" spans="1:54" ht="14.45" customHeight="1">
      <c r="A299" s="472" t="s">
        <v>295</v>
      </c>
      <c r="B299" s="473" t="s">
        <v>1602</v>
      </c>
      <c r="C299" s="714"/>
      <c r="D299" s="22"/>
      <c r="E299" s="746" t="s">
        <v>3151</v>
      </c>
      <c r="F299" s="760"/>
      <c r="G299" s="475"/>
      <c r="H299" s="476"/>
      <c r="I299" s="474"/>
      <c r="J299" s="475"/>
      <c r="K299" s="478"/>
      <c r="L299" s="9"/>
      <c r="M299" s="546"/>
      <c r="N299" s="9"/>
      <c r="O299" s="6"/>
      <c r="P299" s="479"/>
      <c r="Q299" s="10"/>
      <c r="R299" s="11"/>
      <c r="S299" s="12"/>
      <c r="T299" s="14"/>
      <c r="U299" s="15"/>
      <c r="V299" s="8"/>
      <c r="W299" s="13"/>
      <c r="X299" s="23"/>
      <c r="Y299" s="486"/>
      <c r="Z299" s="483"/>
      <c r="AA299" s="24"/>
      <c r="AB299" s="484"/>
      <c r="AC299" s="16"/>
      <c r="AD299" s="17"/>
      <c r="AE299" s="18"/>
      <c r="AF299" s="9"/>
      <c r="AG299" s="19"/>
      <c r="AH299" s="20"/>
      <c r="AI299" s="9"/>
      <c r="AJ299" s="21"/>
      <c r="AK299" s="33"/>
      <c r="AL299" s="485" t="str">
        <f>IF(AA299="","",AA299)</f>
        <v/>
      </c>
      <c r="AM299" s="3" t="str">
        <f>IF(AB299="","",AB299)</f>
        <v/>
      </c>
      <c r="AN299" s="702"/>
      <c r="AO299" s="4"/>
      <c r="AP299" s="5"/>
      <c r="AQ299" s="5"/>
      <c r="AR299" s="4"/>
      <c r="AS299" s="5"/>
      <c r="AT299" s="552"/>
      <c r="AU299" s="553" t="str">
        <f>IF(AND(V299&gt;0,X299="A",AA299&lt;&gt;"",AG299&lt;&gt;"A",AJ299&lt;&gt;"A",OR(AB299="NR",AB299="NT")),1,"")</f>
        <v/>
      </c>
      <c r="AV299" s="554" t="str">
        <f>IF(AU299="","",COUNTIF($AU$8:AU299,AU299))</f>
        <v/>
      </c>
      <c r="AW299" s="553" t="str">
        <f>IF(AND(V299&gt;0,X299="A",AJ299&lt;&gt;"A",OR(AB299="",AB299="NX")),1,"")</f>
        <v/>
      </c>
      <c r="AX299" s="554" t="str">
        <f>IF(AW299="","",COUNTIF($AW$8:AW299,AW299))</f>
        <v/>
      </c>
      <c r="AY299" s="27"/>
      <c r="AZ299" s="6"/>
      <c r="BA299" s="7"/>
      <c r="BB299" s="7"/>
    </row>
    <row r="300" spans="1:54" ht="14.45" customHeight="1">
      <c r="A300" s="472" t="s">
        <v>296</v>
      </c>
      <c r="B300" s="473" t="s">
        <v>1602</v>
      </c>
      <c r="C300" s="714"/>
      <c r="D300" s="22"/>
      <c r="E300" s="746" t="s">
        <v>3152</v>
      </c>
      <c r="F300" s="760"/>
      <c r="G300" s="475"/>
      <c r="H300" s="476"/>
      <c r="I300" s="474"/>
      <c r="J300" s="475"/>
      <c r="K300" s="478"/>
      <c r="L300" s="9"/>
      <c r="M300" s="546"/>
      <c r="N300" s="9"/>
      <c r="O300" s="6"/>
      <c r="P300" s="479"/>
      <c r="Q300" s="10"/>
      <c r="R300" s="11"/>
      <c r="S300" s="12"/>
      <c r="T300" s="14"/>
      <c r="U300" s="15"/>
      <c r="V300" s="8"/>
      <c r="W300" s="13"/>
      <c r="X300" s="23"/>
      <c r="Y300" s="486"/>
      <c r="Z300" s="483"/>
      <c r="AA300" s="24"/>
      <c r="AB300" s="484"/>
      <c r="AC300" s="16"/>
      <c r="AD300" s="17"/>
      <c r="AE300" s="18"/>
      <c r="AF300" s="9"/>
      <c r="AG300" s="19"/>
      <c r="AH300" s="20"/>
      <c r="AI300" s="9"/>
      <c r="AJ300" s="21"/>
      <c r="AK300" s="33"/>
      <c r="AL300" s="485" t="str">
        <f>IF(AA300="","",AA300)</f>
        <v/>
      </c>
      <c r="AM300" s="3" t="str">
        <f>IF(AB300="","",AB300)</f>
        <v/>
      </c>
      <c r="AN300" s="702"/>
      <c r="AO300" s="4"/>
      <c r="AP300" s="5"/>
      <c r="AQ300" s="5"/>
      <c r="AR300" s="4"/>
      <c r="AS300" s="5"/>
      <c r="AT300" s="552"/>
      <c r="AU300" s="553" t="str">
        <f>IF(AND(V300&gt;0,X300="A",AA300&lt;&gt;"",AG300&lt;&gt;"A",AJ300&lt;&gt;"A",OR(AB300="NR",AB300="NT")),1,"")</f>
        <v/>
      </c>
      <c r="AV300" s="554" t="str">
        <f>IF(AU300="","",COUNTIF($AU$8:AU300,AU300))</f>
        <v/>
      </c>
      <c r="AW300" s="553" t="str">
        <f>IF(AND(V300&gt;0,X300="A",AJ300&lt;&gt;"A",OR(AB300="",AB300="NX")),1,"")</f>
        <v/>
      </c>
      <c r="AX300" s="554" t="str">
        <f>IF(AW300="","",COUNTIF($AW$8:AW300,AW300))</f>
        <v/>
      </c>
      <c r="AY300" s="27"/>
      <c r="AZ300" s="6"/>
      <c r="BA300" s="7"/>
      <c r="BB300" s="7"/>
    </row>
    <row r="301" spans="1:54" ht="14.45" customHeight="1">
      <c r="A301" s="472" t="s">
        <v>297</v>
      </c>
      <c r="B301" s="473" t="s">
        <v>1602</v>
      </c>
      <c r="C301" s="714"/>
      <c r="D301" s="22"/>
      <c r="E301" s="746" t="s">
        <v>3153</v>
      </c>
      <c r="F301" s="760"/>
      <c r="G301" s="475"/>
      <c r="H301" s="476"/>
      <c r="I301" s="474"/>
      <c r="J301" s="475"/>
      <c r="K301" s="478"/>
      <c r="L301" s="9"/>
      <c r="M301" s="546"/>
      <c r="N301" s="9"/>
      <c r="O301" s="6"/>
      <c r="P301" s="479"/>
      <c r="Q301" s="10"/>
      <c r="R301" s="11"/>
      <c r="S301" s="12"/>
      <c r="T301" s="14"/>
      <c r="U301" s="15"/>
      <c r="V301" s="8"/>
      <c r="W301" s="13"/>
      <c r="X301" s="23"/>
      <c r="Y301" s="486"/>
      <c r="Z301" s="483"/>
      <c r="AA301" s="24"/>
      <c r="AB301" s="484"/>
      <c r="AC301" s="16"/>
      <c r="AD301" s="17"/>
      <c r="AE301" s="18"/>
      <c r="AF301" s="9"/>
      <c r="AG301" s="19"/>
      <c r="AH301" s="20"/>
      <c r="AI301" s="9"/>
      <c r="AJ301" s="21"/>
      <c r="AK301" s="33"/>
      <c r="AL301" s="485" t="str">
        <f>IF(AA301="","",AA301)</f>
        <v/>
      </c>
      <c r="AM301" s="3" t="str">
        <f>IF(AB301="","",AB301)</f>
        <v/>
      </c>
      <c r="AN301" s="702"/>
      <c r="AO301" s="4"/>
      <c r="AP301" s="5"/>
      <c r="AQ301" s="5"/>
      <c r="AR301" s="4"/>
      <c r="AS301" s="5"/>
      <c r="AT301" s="552"/>
      <c r="AU301" s="553" t="str">
        <f>IF(AND(V301&gt;0,X301="A",AA301&lt;&gt;"",AG301&lt;&gt;"A",AJ301&lt;&gt;"A",OR(AB301="NR",AB301="NT")),1,"")</f>
        <v/>
      </c>
      <c r="AV301" s="554" t="str">
        <f>IF(AU301="","",COUNTIF($AU$8:AU301,AU301))</f>
        <v/>
      </c>
      <c r="AW301" s="553" t="str">
        <f>IF(AND(V301&gt;0,X301="A",AJ301&lt;&gt;"A",OR(AB301="",AB301="NX")),1,"")</f>
        <v/>
      </c>
      <c r="AX301" s="554" t="str">
        <f>IF(AW301="","",COUNTIF($AW$8:AW301,AW301))</f>
        <v/>
      </c>
      <c r="AY301" s="27"/>
      <c r="AZ301" s="6"/>
      <c r="BA301" s="7"/>
      <c r="BB301" s="7"/>
    </row>
    <row r="302" spans="1:54" ht="14.45" customHeight="1">
      <c r="A302" s="472" t="s">
        <v>298</v>
      </c>
      <c r="B302" s="473" t="s">
        <v>1602</v>
      </c>
      <c r="C302" s="714"/>
      <c r="D302" s="22"/>
      <c r="E302" s="746" t="s">
        <v>3154</v>
      </c>
      <c r="F302" s="760"/>
      <c r="G302" s="475"/>
      <c r="H302" s="476"/>
      <c r="I302" s="474"/>
      <c r="J302" s="475"/>
      <c r="K302" s="478"/>
      <c r="L302" s="9"/>
      <c r="M302" s="546"/>
      <c r="N302" s="9"/>
      <c r="O302" s="6"/>
      <c r="P302" s="479"/>
      <c r="Q302" s="10"/>
      <c r="R302" s="11"/>
      <c r="S302" s="12"/>
      <c r="T302" s="14"/>
      <c r="U302" s="15"/>
      <c r="V302" s="8"/>
      <c r="W302" s="13"/>
      <c r="X302" s="23"/>
      <c r="Y302" s="486"/>
      <c r="Z302" s="483"/>
      <c r="AA302" s="24"/>
      <c r="AB302" s="484"/>
      <c r="AC302" s="16"/>
      <c r="AD302" s="17"/>
      <c r="AE302" s="18"/>
      <c r="AF302" s="9"/>
      <c r="AG302" s="19"/>
      <c r="AH302" s="20"/>
      <c r="AI302" s="9"/>
      <c r="AJ302" s="21"/>
      <c r="AK302" s="33"/>
      <c r="AL302" s="485" t="str">
        <f>IF(AA302="","",AA302)</f>
        <v/>
      </c>
      <c r="AM302" s="3" t="str">
        <f>IF(AB302="","",AB302)</f>
        <v/>
      </c>
      <c r="AN302" s="702"/>
      <c r="AO302" s="4"/>
      <c r="AP302" s="5"/>
      <c r="AQ302" s="5"/>
      <c r="AR302" s="4"/>
      <c r="AS302" s="5"/>
      <c r="AT302" s="552"/>
      <c r="AU302" s="553" t="str">
        <f>IF(AND(V302&gt;0,X302="A",AA302&lt;&gt;"",AG302&lt;&gt;"A",AJ302&lt;&gt;"A",OR(AB302="NR",AB302="NT")),1,"")</f>
        <v/>
      </c>
      <c r="AV302" s="554" t="str">
        <f>IF(AU302="","",COUNTIF($AU$8:AU302,AU302))</f>
        <v/>
      </c>
      <c r="AW302" s="553" t="str">
        <f>IF(AND(V302&gt;0,X302="A",AJ302&lt;&gt;"A",OR(AB302="",AB302="NX")),1,"")</f>
        <v/>
      </c>
      <c r="AX302" s="554" t="str">
        <f>IF(AW302="","",COUNTIF($AW$8:AW302,AW302))</f>
        <v/>
      </c>
      <c r="AY302" s="27"/>
      <c r="AZ302" s="6"/>
      <c r="BA302" s="7"/>
      <c r="BB302" s="7"/>
    </row>
    <row r="303" spans="1:54" ht="14.45" customHeight="1">
      <c r="A303" s="472" t="s">
        <v>299</v>
      </c>
      <c r="B303" s="473" t="s">
        <v>1602</v>
      </c>
      <c r="C303" s="714"/>
      <c r="D303" s="22"/>
      <c r="E303" s="746" t="s">
        <v>3155</v>
      </c>
      <c r="F303" s="760"/>
      <c r="G303" s="475"/>
      <c r="H303" s="476"/>
      <c r="I303" s="474"/>
      <c r="J303" s="475"/>
      <c r="K303" s="478"/>
      <c r="L303" s="9"/>
      <c r="M303" s="546"/>
      <c r="N303" s="9"/>
      <c r="O303" s="6"/>
      <c r="P303" s="479"/>
      <c r="Q303" s="10"/>
      <c r="R303" s="11"/>
      <c r="S303" s="12"/>
      <c r="T303" s="14"/>
      <c r="U303" s="15"/>
      <c r="V303" s="8"/>
      <c r="W303" s="13"/>
      <c r="X303" s="23"/>
      <c r="Y303" s="486"/>
      <c r="Z303" s="483"/>
      <c r="AA303" s="24"/>
      <c r="AB303" s="484"/>
      <c r="AC303" s="16"/>
      <c r="AD303" s="17"/>
      <c r="AE303" s="18"/>
      <c r="AF303" s="9"/>
      <c r="AG303" s="19"/>
      <c r="AH303" s="20"/>
      <c r="AI303" s="9"/>
      <c r="AJ303" s="21"/>
      <c r="AK303" s="33"/>
      <c r="AL303" s="485" t="str">
        <f>IF(AA303="","",AA303)</f>
        <v/>
      </c>
      <c r="AM303" s="3" t="str">
        <f>IF(AB303="","",AB303)</f>
        <v/>
      </c>
      <c r="AN303" s="702"/>
      <c r="AO303" s="4"/>
      <c r="AP303" s="5"/>
      <c r="AQ303" s="5"/>
      <c r="AR303" s="4"/>
      <c r="AS303" s="5"/>
      <c r="AT303" s="552"/>
      <c r="AU303" s="553" t="str">
        <f>IF(AND(V303&gt;0,X303="A",AA303&lt;&gt;"",AG303&lt;&gt;"A",AJ303&lt;&gt;"A",OR(AB303="NR",AB303="NT")),1,"")</f>
        <v/>
      </c>
      <c r="AV303" s="554" t="str">
        <f>IF(AU303="","",COUNTIF($AU$8:AU303,AU303))</f>
        <v/>
      </c>
      <c r="AW303" s="553" t="str">
        <f>IF(AND(V303&gt;0,X303="A",AJ303&lt;&gt;"A",OR(AB303="",AB303="NX")),1,"")</f>
        <v/>
      </c>
      <c r="AX303" s="554" t="str">
        <f>IF(AW303="","",COUNTIF($AW$8:AW303,AW303))</f>
        <v/>
      </c>
      <c r="AY303" s="27"/>
      <c r="AZ303" s="6"/>
      <c r="BA303" s="7"/>
      <c r="BB303" s="7"/>
    </row>
    <row r="304" spans="1:54" ht="14.45" customHeight="1">
      <c r="A304" s="472" t="s">
        <v>300</v>
      </c>
      <c r="B304" s="473" t="s">
        <v>1602</v>
      </c>
      <c r="C304" s="714"/>
      <c r="D304" s="22"/>
      <c r="E304" s="746" t="s">
        <v>3156</v>
      </c>
      <c r="F304" s="760"/>
      <c r="G304" s="475"/>
      <c r="H304" s="476"/>
      <c r="I304" s="474"/>
      <c r="J304" s="475"/>
      <c r="K304" s="478"/>
      <c r="L304" s="9"/>
      <c r="M304" s="546"/>
      <c r="N304" s="9"/>
      <c r="O304" s="6"/>
      <c r="P304" s="479"/>
      <c r="Q304" s="10"/>
      <c r="R304" s="11"/>
      <c r="S304" s="12"/>
      <c r="T304" s="14"/>
      <c r="U304" s="15"/>
      <c r="V304" s="8"/>
      <c r="W304" s="13"/>
      <c r="X304" s="23"/>
      <c r="Y304" s="486"/>
      <c r="Z304" s="483"/>
      <c r="AA304" s="24"/>
      <c r="AB304" s="484"/>
      <c r="AC304" s="16"/>
      <c r="AD304" s="17"/>
      <c r="AE304" s="18"/>
      <c r="AF304" s="9"/>
      <c r="AG304" s="19"/>
      <c r="AH304" s="20"/>
      <c r="AI304" s="9"/>
      <c r="AJ304" s="21"/>
      <c r="AK304" s="33"/>
      <c r="AL304" s="485" t="str">
        <f>IF(AA304="","",AA304)</f>
        <v/>
      </c>
      <c r="AM304" s="3" t="str">
        <f>IF(AB304="","",AB304)</f>
        <v/>
      </c>
      <c r="AN304" s="702"/>
      <c r="AO304" s="4"/>
      <c r="AP304" s="5"/>
      <c r="AQ304" s="5"/>
      <c r="AR304" s="4"/>
      <c r="AS304" s="5"/>
      <c r="AT304" s="552"/>
      <c r="AU304" s="553" t="str">
        <f>IF(AND(V304&gt;0,X304="A",AA304&lt;&gt;"",AG304&lt;&gt;"A",AJ304&lt;&gt;"A",OR(AB304="NR",AB304="NT")),1,"")</f>
        <v/>
      </c>
      <c r="AV304" s="554" t="str">
        <f>IF(AU304="","",COUNTIF($AU$8:AU304,AU304))</f>
        <v/>
      </c>
      <c r="AW304" s="553" t="str">
        <f>IF(AND(V304&gt;0,X304="A",AJ304&lt;&gt;"A",OR(AB304="",AB304="NX")),1,"")</f>
        <v/>
      </c>
      <c r="AX304" s="554" t="str">
        <f>IF(AW304="","",COUNTIF($AW$8:AW304,AW304))</f>
        <v/>
      </c>
      <c r="AY304" s="27"/>
      <c r="AZ304" s="6"/>
      <c r="BA304" s="7"/>
      <c r="BB304" s="7"/>
    </row>
    <row r="305" spans="1:54" ht="14.45" customHeight="1">
      <c r="A305" s="472" t="s">
        <v>301</v>
      </c>
      <c r="B305" s="473" t="s">
        <v>1602</v>
      </c>
      <c r="C305" s="714"/>
      <c r="D305" s="22"/>
      <c r="E305" s="746" t="s">
        <v>3157</v>
      </c>
      <c r="F305" s="760"/>
      <c r="G305" s="475"/>
      <c r="H305" s="476"/>
      <c r="I305" s="474"/>
      <c r="J305" s="475"/>
      <c r="K305" s="478"/>
      <c r="L305" s="9"/>
      <c r="M305" s="546"/>
      <c r="N305" s="9"/>
      <c r="O305" s="6"/>
      <c r="P305" s="479"/>
      <c r="Q305" s="10"/>
      <c r="R305" s="11"/>
      <c r="S305" s="12"/>
      <c r="T305" s="14"/>
      <c r="U305" s="15"/>
      <c r="V305" s="8"/>
      <c r="W305" s="13"/>
      <c r="X305" s="23"/>
      <c r="Y305" s="486"/>
      <c r="Z305" s="483"/>
      <c r="AA305" s="24"/>
      <c r="AB305" s="484"/>
      <c r="AC305" s="16"/>
      <c r="AD305" s="17"/>
      <c r="AE305" s="18"/>
      <c r="AF305" s="9"/>
      <c r="AG305" s="19"/>
      <c r="AH305" s="20"/>
      <c r="AI305" s="9"/>
      <c r="AJ305" s="21"/>
      <c r="AK305" s="33"/>
      <c r="AL305" s="485" t="str">
        <f>IF(AA305="","",AA305)</f>
        <v/>
      </c>
      <c r="AM305" s="3" t="str">
        <f>IF(AB305="","",AB305)</f>
        <v/>
      </c>
      <c r="AN305" s="702"/>
      <c r="AO305" s="4"/>
      <c r="AP305" s="5"/>
      <c r="AQ305" s="5"/>
      <c r="AR305" s="4"/>
      <c r="AS305" s="5"/>
      <c r="AT305" s="552"/>
      <c r="AU305" s="553" t="str">
        <f>IF(AND(V305&gt;0,X305="A",AA305&lt;&gt;"",AG305&lt;&gt;"A",AJ305&lt;&gt;"A",OR(AB305="NR",AB305="NT")),1,"")</f>
        <v/>
      </c>
      <c r="AV305" s="554" t="str">
        <f>IF(AU305="","",COUNTIF($AU$8:AU305,AU305))</f>
        <v/>
      </c>
      <c r="AW305" s="553" t="str">
        <f>IF(AND(V305&gt;0,X305="A",AJ305&lt;&gt;"A",OR(AB305="",AB305="NX")),1,"")</f>
        <v/>
      </c>
      <c r="AX305" s="554" t="str">
        <f>IF(AW305="","",COUNTIF($AW$8:AW305,AW305))</f>
        <v/>
      </c>
      <c r="AY305" s="27"/>
      <c r="AZ305" s="6"/>
      <c r="BA305" s="7"/>
      <c r="BB305" s="7"/>
    </row>
    <row r="306" spans="1:54" ht="14.45" customHeight="1">
      <c r="A306" s="472" t="s">
        <v>302</v>
      </c>
      <c r="B306" s="473" t="s">
        <v>1602</v>
      </c>
      <c r="C306" s="714"/>
      <c r="D306" s="22"/>
      <c r="E306" s="746" t="s">
        <v>3158</v>
      </c>
      <c r="F306" s="760"/>
      <c r="G306" s="475"/>
      <c r="H306" s="476"/>
      <c r="I306" s="474"/>
      <c r="J306" s="475"/>
      <c r="K306" s="478"/>
      <c r="L306" s="9"/>
      <c r="M306" s="546"/>
      <c r="N306" s="9"/>
      <c r="O306" s="6"/>
      <c r="P306" s="479"/>
      <c r="Q306" s="10"/>
      <c r="R306" s="11"/>
      <c r="S306" s="12"/>
      <c r="T306" s="14"/>
      <c r="U306" s="15"/>
      <c r="V306" s="8"/>
      <c r="W306" s="13"/>
      <c r="X306" s="23"/>
      <c r="Y306" s="486"/>
      <c r="Z306" s="483"/>
      <c r="AA306" s="24"/>
      <c r="AB306" s="484"/>
      <c r="AC306" s="16"/>
      <c r="AD306" s="17"/>
      <c r="AE306" s="18"/>
      <c r="AF306" s="9"/>
      <c r="AG306" s="19"/>
      <c r="AH306" s="20"/>
      <c r="AI306" s="9"/>
      <c r="AJ306" s="21"/>
      <c r="AK306" s="33"/>
      <c r="AL306" s="485" t="str">
        <f>IF(AA306="","",AA306)</f>
        <v/>
      </c>
      <c r="AM306" s="3" t="str">
        <f>IF(AB306="","",AB306)</f>
        <v/>
      </c>
      <c r="AN306" s="702"/>
      <c r="AO306" s="4"/>
      <c r="AP306" s="5"/>
      <c r="AQ306" s="5"/>
      <c r="AR306" s="4"/>
      <c r="AS306" s="5"/>
      <c r="AT306" s="552"/>
      <c r="AU306" s="553" t="str">
        <f>IF(AND(V306&gt;0,X306="A",AA306&lt;&gt;"",AG306&lt;&gt;"A",AJ306&lt;&gt;"A",OR(AB306="NR",AB306="NT")),1,"")</f>
        <v/>
      </c>
      <c r="AV306" s="554" t="str">
        <f>IF(AU306="","",COUNTIF($AU$8:AU306,AU306))</f>
        <v/>
      </c>
      <c r="AW306" s="553" t="str">
        <f>IF(AND(V306&gt;0,X306="A",AJ306&lt;&gt;"A",OR(AB306="",AB306="NX")),1,"")</f>
        <v/>
      </c>
      <c r="AX306" s="554" t="str">
        <f>IF(AW306="","",COUNTIF($AW$8:AW306,AW306))</f>
        <v/>
      </c>
      <c r="AY306" s="27"/>
      <c r="AZ306" s="6"/>
      <c r="BA306" s="7"/>
      <c r="BB306" s="7"/>
    </row>
    <row r="307" spans="1:54" ht="14.45" customHeight="1">
      <c r="A307" s="472" t="s">
        <v>303</v>
      </c>
      <c r="B307" s="473" t="s">
        <v>1602</v>
      </c>
      <c r="C307" s="714"/>
      <c r="D307" s="22"/>
      <c r="E307" s="746" t="s">
        <v>3159</v>
      </c>
      <c r="F307" s="760"/>
      <c r="G307" s="475"/>
      <c r="H307" s="476"/>
      <c r="I307" s="474"/>
      <c r="J307" s="475"/>
      <c r="K307" s="478"/>
      <c r="L307" s="9"/>
      <c r="M307" s="546"/>
      <c r="N307" s="9"/>
      <c r="O307" s="6"/>
      <c r="P307" s="479"/>
      <c r="Q307" s="10"/>
      <c r="R307" s="11"/>
      <c r="S307" s="12"/>
      <c r="T307" s="14"/>
      <c r="U307" s="15"/>
      <c r="V307" s="8"/>
      <c r="W307" s="13"/>
      <c r="X307" s="23"/>
      <c r="Y307" s="486"/>
      <c r="Z307" s="483"/>
      <c r="AA307" s="24"/>
      <c r="AB307" s="484"/>
      <c r="AC307" s="16"/>
      <c r="AD307" s="17"/>
      <c r="AE307" s="18"/>
      <c r="AF307" s="9"/>
      <c r="AG307" s="19"/>
      <c r="AH307" s="20"/>
      <c r="AI307" s="9"/>
      <c r="AJ307" s="21"/>
      <c r="AK307" s="33"/>
      <c r="AL307" s="485" t="str">
        <f>IF(AA307="","",AA307)</f>
        <v/>
      </c>
      <c r="AM307" s="3" t="str">
        <f>IF(AB307="","",AB307)</f>
        <v/>
      </c>
      <c r="AN307" s="702"/>
      <c r="AO307" s="4"/>
      <c r="AP307" s="5"/>
      <c r="AQ307" s="5"/>
      <c r="AR307" s="4"/>
      <c r="AS307" s="5"/>
      <c r="AT307" s="552"/>
      <c r="AU307" s="553" t="str">
        <f>IF(AND(V307&gt;0,X307="A",AA307&lt;&gt;"",AG307&lt;&gt;"A",AJ307&lt;&gt;"A",OR(AB307="NR",AB307="NT")),1,"")</f>
        <v/>
      </c>
      <c r="AV307" s="554" t="str">
        <f>IF(AU307="","",COUNTIF($AU$8:AU307,AU307))</f>
        <v/>
      </c>
      <c r="AW307" s="553" t="str">
        <f>IF(AND(V307&gt;0,X307="A",AJ307&lt;&gt;"A",OR(AB307="",AB307="NX")),1,"")</f>
        <v/>
      </c>
      <c r="AX307" s="554" t="str">
        <f>IF(AW307="","",COUNTIF($AW$8:AW307,AW307))</f>
        <v/>
      </c>
      <c r="AY307" s="27"/>
      <c r="AZ307" s="6"/>
      <c r="BA307" s="7"/>
      <c r="BB307" s="7"/>
    </row>
    <row r="308" spans="1:54" ht="14.45" customHeight="1">
      <c r="A308" s="472" t="s">
        <v>304</v>
      </c>
      <c r="B308" s="473" t="s">
        <v>1602</v>
      </c>
      <c r="C308" s="714"/>
      <c r="D308" s="22"/>
      <c r="E308" s="746" t="s">
        <v>3160</v>
      </c>
      <c r="F308" s="760"/>
      <c r="G308" s="475"/>
      <c r="H308" s="476"/>
      <c r="I308" s="474"/>
      <c r="J308" s="475"/>
      <c r="K308" s="478"/>
      <c r="L308" s="9"/>
      <c r="M308" s="546"/>
      <c r="N308" s="9"/>
      <c r="O308" s="6"/>
      <c r="P308" s="479"/>
      <c r="Q308" s="10"/>
      <c r="R308" s="11"/>
      <c r="S308" s="12"/>
      <c r="T308" s="14"/>
      <c r="U308" s="15"/>
      <c r="V308" s="8"/>
      <c r="W308" s="13"/>
      <c r="X308" s="23"/>
      <c r="Y308" s="486"/>
      <c r="Z308" s="483"/>
      <c r="AA308" s="24"/>
      <c r="AB308" s="484"/>
      <c r="AC308" s="16"/>
      <c r="AD308" s="17"/>
      <c r="AE308" s="18"/>
      <c r="AF308" s="9"/>
      <c r="AG308" s="19"/>
      <c r="AH308" s="20"/>
      <c r="AI308" s="9"/>
      <c r="AJ308" s="21"/>
      <c r="AK308" s="33"/>
      <c r="AL308" s="485" t="str">
        <f>IF(AA308="","",AA308)</f>
        <v/>
      </c>
      <c r="AM308" s="3" t="str">
        <f>IF(AB308="","",AB308)</f>
        <v/>
      </c>
      <c r="AN308" s="702"/>
      <c r="AO308" s="4"/>
      <c r="AP308" s="5"/>
      <c r="AQ308" s="5"/>
      <c r="AR308" s="4"/>
      <c r="AS308" s="5"/>
      <c r="AT308" s="552"/>
      <c r="AU308" s="553" t="str">
        <f>IF(AND(V308&gt;0,X308="A",AA308&lt;&gt;"",AG308&lt;&gt;"A",AJ308&lt;&gt;"A",OR(AB308="NR",AB308="NT")),1,"")</f>
        <v/>
      </c>
      <c r="AV308" s="554" t="str">
        <f>IF(AU308="","",COUNTIF($AU$8:AU308,AU308))</f>
        <v/>
      </c>
      <c r="AW308" s="553" t="str">
        <f>IF(AND(V308&gt;0,X308="A",AJ308&lt;&gt;"A",OR(AB308="",AB308="NX")),1,"")</f>
        <v/>
      </c>
      <c r="AX308" s="554" t="str">
        <f>IF(AW308="","",COUNTIF($AW$8:AW308,AW308))</f>
        <v/>
      </c>
      <c r="AY308" s="27"/>
      <c r="AZ308" s="6"/>
      <c r="BA308" s="7"/>
      <c r="BB308" s="7"/>
    </row>
    <row r="309" spans="1:54" ht="14.45" customHeight="1">
      <c r="A309" s="472" t="s">
        <v>305</v>
      </c>
      <c r="B309" s="473" t="s">
        <v>1602</v>
      </c>
      <c r="C309" s="714"/>
      <c r="D309" s="22"/>
      <c r="E309" s="746" t="s">
        <v>3161</v>
      </c>
      <c r="F309" s="760"/>
      <c r="G309" s="475"/>
      <c r="H309" s="476"/>
      <c r="I309" s="474"/>
      <c r="J309" s="475"/>
      <c r="K309" s="478"/>
      <c r="L309" s="9"/>
      <c r="M309" s="546"/>
      <c r="N309" s="9"/>
      <c r="O309" s="6"/>
      <c r="P309" s="479"/>
      <c r="Q309" s="10"/>
      <c r="R309" s="11"/>
      <c r="S309" s="12"/>
      <c r="T309" s="14"/>
      <c r="U309" s="15"/>
      <c r="V309" s="8"/>
      <c r="W309" s="13"/>
      <c r="X309" s="23"/>
      <c r="Y309" s="486"/>
      <c r="Z309" s="483"/>
      <c r="AA309" s="24"/>
      <c r="AB309" s="484"/>
      <c r="AC309" s="16"/>
      <c r="AD309" s="17"/>
      <c r="AE309" s="18"/>
      <c r="AF309" s="9"/>
      <c r="AG309" s="19"/>
      <c r="AH309" s="20"/>
      <c r="AI309" s="9"/>
      <c r="AJ309" s="21"/>
      <c r="AK309" s="33"/>
      <c r="AL309" s="485" t="str">
        <f>IF(AA309="","",AA309)</f>
        <v/>
      </c>
      <c r="AM309" s="3" t="str">
        <f>IF(AB309="","",AB309)</f>
        <v/>
      </c>
      <c r="AN309" s="702"/>
      <c r="AO309" s="4"/>
      <c r="AP309" s="5"/>
      <c r="AQ309" s="5"/>
      <c r="AR309" s="4"/>
      <c r="AS309" s="5"/>
      <c r="AT309" s="552"/>
      <c r="AU309" s="553" t="str">
        <f>IF(AND(V309&gt;0,X309="A",AA309&lt;&gt;"",AG309&lt;&gt;"A",AJ309&lt;&gt;"A",OR(AB309="NR",AB309="NT")),1,"")</f>
        <v/>
      </c>
      <c r="AV309" s="554" t="str">
        <f>IF(AU309="","",COUNTIF($AU$8:AU309,AU309))</f>
        <v/>
      </c>
      <c r="AW309" s="553" t="str">
        <f>IF(AND(V309&gt;0,X309="A",AJ309&lt;&gt;"A",OR(AB309="",AB309="NX")),1,"")</f>
        <v/>
      </c>
      <c r="AX309" s="554" t="str">
        <f>IF(AW309="","",COUNTIF($AW$8:AW309,AW309))</f>
        <v/>
      </c>
      <c r="AY309" s="27"/>
      <c r="AZ309" s="6"/>
      <c r="BA309" s="7"/>
      <c r="BB309" s="7"/>
    </row>
    <row r="310" spans="1:54" ht="14.45" customHeight="1">
      <c r="A310" s="472" t="s">
        <v>306</v>
      </c>
      <c r="B310" s="473" t="s">
        <v>1602</v>
      </c>
      <c r="C310" s="714"/>
      <c r="D310" s="22"/>
      <c r="E310" s="746" t="s">
        <v>3162</v>
      </c>
      <c r="F310" s="760"/>
      <c r="G310" s="475"/>
      <c r="H310" s="476"/>
      <c r="I310" s="474"/>
      <c r="J310" s="475"/>
      <c r="K310" s="478"/>
      <c r="L310" s="9"/>
      <c r="M310" s="546"/>
      <c r="N310" s="9"/>
      <c r="O310" s="6"/>
      <c r="P310" s="479"/>
      <c r="Q310" s="10"/>
      <c r="R310" s="11"/>
      <c r="S310" s="12"/>
      <c r="T310" s="14"/>
      <c r="U310" s="15"/>
      <c r="V310" s="8"/>
      <c r="W310" s="13"/>
      <c r="X310" s="23"/>
      <c r="Y310" s="486"/>
      <c r="Z310" s="483"/>
      <c r="AA310" s="24"/>
      <c r="AB310" s="484"/>
      <c r="AC310" s="16"/>
      <c r="AD310" s="17"/>
      <c r="AE310" s="18"/>
      <c r="AF310" s="9"/>
      <c r="AG310" s="19"/>
      <c r="AH310" s="20"/>
      <c r="AI310" s="9"/>
      <c r="AJ310" s="21"/>
      <c r="AK310" s="33"/>
      <c r="AL310" s="485" t="str">
        <f>IF(AA310="","",AA310)</f>
        <v/>
      </c>
      <c r="AM310" s="3" t="str">
        <f>IF(AB310="","",AB310)</f>
        <v/>
      </c>
      <c r="AN310" s="702"/>
      <c r="AO310" s="4"/>
      <c r="AP310" s="5"/>
      <c r="AQ310" s="5"/>
      <c r="AR310" s="4"/>
      <c r="AS310" s="5"/>
      <c r="AT310" s="552"/>
      <c r="AU310" s="553" t="str">
        <f>IF(AND(V310&gt;0,X310="A",AA310&lt;&gt;"",AG310&lt;&gt;"A",AJ310&lt;&gt;"A",OR(AB310="NR",AB310="NT")),1,"")</f>
        <v/>
      </c>
      <c r="AV310" s="554" t="str">
        <f>IF(AU310="","",COUNTIF($AU$8:AU310,AU310))</f>
        <v/>
      </c>
      <c r="AW310" s="553" t="str">
        <f>IF(AND(V310&gt;0,X310="A",AJ310&lt;&gt;"A",OR(AB310="",AB310="NX")),1,"")</f>
        <v/>
      </c>
      <c r="AX310" s="554" t="str">
        <f>IF(AW310="","",COUNTIF($AW$8:AW310,AW310))</f>
        <v/>
      </c>
      <c r="AY310" s="27"/>
      <c r="AZ310" s="6"/>
      <c r="BA310" s="7"/>
      <c r="BB310" s="7"/>
    </row>
    <row r="311" spans="1:54" ht="14.45" customHeight="1">
      <c r="A311" s="472" t="s">
        <v>307</v>
      </c>
      <c r="B311" s="473" t="s">
        <v>1602</v>
      </c>
      <c r="C311" s="714"/>
      <c r="D311" s="22"/>
      <c r="E311" s="746" t="s">
        <v>3163</v>
      </c>
      <c r="F311" s="760"/>
      <c r="G311" s="475"/>
      <c r="H311" s="476"/>
      <c r="I311" s="474"/>
      <c r="J311" s="475"/>
      <c r="K311" s="478"/>
      <c r="L311" s="9"/>
      <c r="M311" s="546"/>
      <c r="N311" s="9"/>
      <c r="O311" s="6"/>
      <c r="P311" s="479"/>
      <c r="Q311" s="10"/>
      <c r="R311" s="11"/>
      <c r="S311" s="12"/>
      <c r="T311" s="14"/>
      <c r="U311" s="15"/>
      <c r="V311" s="8"/>
      <c r="W311" s="13"/>
      <c r="X311" s="23"/>
      <c r="Y311" s="486"/>
      <c r="Z311" s="483"/>
      <c r="AA311" s="24"/>
      <c r="AB311" s="484"/>
      <c r="AC311" s="16"/>
      <c r="AD311" s="17"/>
      <c r="AE311" s="18"/>
      <c r="AF311" s="9"/>
      <c r="AG311" s="19"/>
      <c r="AH311" s="20"/>
      <c r="AI311" s="9"/>
      <c r="AJ311" s="21"/>
      <c r="AK311" s="33"/>
      <c r="AL311" s="485" t="str">
        <f>IF(AA311="","",AA311)</f>
        <v/>
      </c>
      <c r="AM311" s="3" t="str">
        <f>IF(AB311="","",AB311)</f>
        <v/>
      </c>
      <c r="AN311" s="702"/>
      <c r="AO311" s="4"/>
      <c r="AP311" s="5"/>
      <c r="AQ311" s="5"/>
      <c r="AR311" s="4"/>
      <c r="AS311" s="5"/>
      <c r="AT311" s="552"/>
      <c r="AU311" s="553" t="str">
        <f>IF(AND(V311&gt;0,X311="A",AA311&lt;&gt;"",AG311&lt;&gt;"A",AJ311&lt;&gt;"A",OR(AB311="NR",AB311="NT")),1,"")</f>
        <v/>
      </c>
      <c r="AV311" s="554" t="str">
        <f>IF(AU311="","",COUNTIF($AU$8:AU311,AU311))</f>
        <v/>
      </c>
      <c r="AW311" s="553" t="str">
        <f>IF(AND(V311&gt;0,X311="A",AJ311&lt;&gt;"A",OR(AB311="",AB311="NX")),1,"")</f>
        <v/>
      </c>
      <c r="AX311" s="554" t="str">
        <f>IF(AW311="","",COUNTIF($AW$8:AW311,AW311))</f>
        <v/>
      </c>
      <c r="AY311" s="27"/>
      <c r="AZ311" s="6"/>
      <c r="BA311" s="7"/>
      <c r="BB311" s="7"/>
    </row>
    <row r="312" spans="1:54" ht="14.45" customHeight="1">
      <c r="A312" s="472" t="s">
        <v>308</v>
      </c>
      <c r="B312" s="473" t="s">
        <v>1602</v>
      </c>
      <c r="C312" s="714"/>
      <c r="D312" s="22"/>
      <c r="E312" s="746" t="s">
        <v>3164</v>
      </c>
      <c r="F312" s="760"/>
      <c r="G312" s="475"/>
      <c r="H312" s="476"/>
      <c r="I312" s="474"/>
      <c r="J312" s="475"/>
      <c r="K312" s="478"/>
      <c r="L312" s="9"/>
      <c r="M312" s="546"/>
      <c r="N312" s="9"/>
      <c r="O312" s="6"/>
      <c r="P312" s="479"/>
      <c r="Q312" s="10"/>
      <c r="R312" s="11"/>
      <c r="S312" s="12"/>
      <c r="T312" s="14"/>
      <c r="U312" s="15"/>
      <c r="V312" s="8"/>
      <c r="W312" s="13"/>
      <c r="X312" s="23"/>
      <c r="Y312" s="486"/>
      <c r="Z312" s="483"/>
      <c r="AA312" s="24"/>
      <c r="AB312" s="484"/>
      <c r="AC312" s="16"/>
      <c r="AD312" s="17"/>
      <c r="AE312" s="18"/>
      <c r="AF312" s="9"/>
      <c r="AG312" s="19"/>
      <c r="AH312" s="20"/>
      <c r="AI312" s="9"/>
      <c r="AJ312" s="21"/>
      <c r="AK312" s="33"/>
      <c r="AL312" s="485" t="str">
        <f>IF(AA312="","",AA312)</f>
        <v/>
      </c>
      <c r="AM312" s="3" t="str">
        <f>IF(AB312="","",AB312)</f>
        <v/>
      </c>
      <c r="AN312" s="702"/>
      <c r="AO312" s="4"/>
      <c r="AP312" s="5"/>
      <c r="AQ312" s="5"/>
      <c r="AR312" s="4"/>
      <c r="AS312" s="5"/>
      <c r="AT312" s="552"/>
      <c r="AU312" s="553" t="str">
        <f>IF(AND(V312&gt;0,X312="A",AA312&lt;&gt;"",AG312&lt;&gt;"A",AJ312&lt;&gt;"A",OR(AB312="NR",AB312="NT")),1,"")</f>
        <v/>
      </c>
      <c r="AV312" s="554" t="str">
        <f>IF(AU312="","",COUNTIF($AU$8:AU312,AU312))</f>
        <v/>
      </c>
      <c r="AW312" s="553" t="str">
        <f>IF(AND(V312&gt;0,X312="A",AJ312&lt;&gt;"A",OR(AB312="",AB312="NX")),1,"")</f>
        <v/>
      </c>
      <c r="AX312" s="554" t="str">
        <f>IF(AW312="","",COUNTIF($AW$8:AW312,AW312))</f>
        <v/>
      </c>
      <c r="AY312" s="27"/>
      <c r="AZ312" s="6"/>
      <c r="BA312" s="7"/>
      <c r="BB312" s="7"/>
    </row>
    <row r="313" spans="1:54" ht="14.45" customHeight="1">
      <c r="A313" s="472" t="s">
        <v>309</v>
      </c>
      <c r="B313" s="473" t="s">
        <v>1602</v>
      </c>
      <c r="C313" s="714"/>
      <c r="D313" s="22"/>
      <c r="E313" s="746" t="s">
        <v>3165</v>
      </c>
      <c r="F313" s="760"/>
      <c r="G313" s="475"/>
      <c r="H313" s="476"/>
      <c r="I313" s="474"/>
      <c r="J313" s="475"/>
      <c r="K313" s="478"/>
      <c r="L313" s="9"/>
      <c r="M313" s="546"/>
      <c r="N313" s="9"/>
      <c r="O313" s="6"/>
      <c r="P313" s="479"/>
      <c r="Q313" s="10"/>
      <c r="R313" s="11"/>
      <c r="S313" s="12"/>
      <c r="T313" s="14"/>
      <c r="U313" s="15"/>
      <c r="V313" s="8"/>
      <c r="W313" s="13"/>
      <c r="X313" s="23"/>
      <c r="Y313" s="486"/>
      <c r="Z313" s="483"/>
      <c r="AA313" s="24"/>
      <c r="AB313" s="484"/>
      <c r="AC313" s="16"/>
      <c r="AD313" s="17"/>
      <c r="AE313" s="18"/>
      <c r="AF313" s="9"/>
      <c r="AG313" s="19"/>
      <c r="AH313" s="20"/>
      <c r="AI313" s="9"/>
      <c r="AJ313" s="21"/>
      <c r="AK313" s="33"/>
      <c r="AL313" s="485" t="str">
        <f>IF(AA313="","",AA313)</f>
        <v/>
      </c>
      <c r="AM313" s="3" t="str">
        <f>IF(AB313="","",AB313)</f>
        <v/>
      </c>
      <c r="AN313" s="702"/>
      <c r="AO313" s="4"/>
      <c r="AP313" s="5"/>
      <c r="AQ313" s="5"/>
      <c r="AR313" s="4"/>
      <c r="AS313" s="5"/>
      <c r="AT313" s="552"/>
      <c r="AU313" s="553" t="str">
        <f>IF(AND(V313&gt;0,X313="A",AA313&lt;&gt;"",AG313&lt;&gt;"A",AJ313&lt;&gt;"A",OR(AB313="NR",AB313="NT")),1,"")</f>
        <v/>
      </c>
      <c r="AV313" s="554" t="str">
        <f>IF(AU313="","",COUNTIF($AU$8:AU313,AU313))</f>
        <v/>
      </c>
      <c r="AW313" s="553" t="str">
        <f>IF(AND(V313&gt;0,X313="A",AJ313&lt;&gt;"A",OR(AB313="",AB313="NX")),1,"")</f>
        <v/>
      </c>
      <c r="AX313" s="554" t="str">
        <f>IF(AW313="","",COUNTIF($AW$8:AW313,AW313))</f>
        <v/>
      </c>
      <c r="AY313" s="27"/>
      <c r="AZ313" s="6"/>
      <c r="BA313" s="7"/>
      <c r="BB313" s="7"/>
    </row>
    <row r="314" spans="1:54" ht="14.45" customHeight="1">
      <c r="A314" s="472" t="s">
        <v>310</v>
      </c>
      <c r="B314" s="473" t="s">
        <v>1602</v>
      </c>
      <c r="C314" s="714"/>
      <c r="D314" s="22"/>
      <c r="E314" s="746" t="s">
        <v>3166</v>
      </c>
      <c r="F314" s="760"/>
      <c r="G314" s="475"/>
      <c r="H314" s="476"/>
      <c r="I314" s="474"/>
      <c r="J314" s="475"/>
      <c r="K314" s="478"/>
      <c r="L314" s="9"/>
      <c r="M314" s="546"/>
      <c r="N314" s="9"/>
      <c r="O314" s="6"/>
      <c r="P314" s="479"/>
      <c r="Q314" s="10"/>
      <c r="R314" s="11"/>
      <c r="S314" s="12"/>
      <c r="T314" s="14"/>
      <c r="U314" s="15"/>
      <c r="V314" s="8"/>
      <c r="W314" s="13"/>
      <c r="X314" s="23"/>
      <c r="Y314" s="486"/>
      <c r="Z314" s="483"/>
      <c r="AA314" s="24"/>
      <c r="AB314" s="484"/>
      <c r="AC314" s="16"/>
      <c r="AD314" s="17"/>
      <c r="AE314" s="18"/>
      <c r="AF314" s="9"/>
      <c r="AG314" s="19"/>
      <c r="AH314" s="20"/>
      <c r="AI314" s="9"/>
      <c r="AJ314" s="21"/>
      <c r="AK314" s="33"/>
      <c r="AL314" s="485" t="str">
        <f>IF(AA314="","",AA314)</f>
        <v/>
      </c>
      <c r="AM314" s="3" t="str">
        <f>IF(AB314="","",AB314)</f>
        <v/>
      </c>
      <c r="AN314" s="702"/>
      <c r="AO314" s="4"/>
      <c r="AP314" s="5"/>
      <c r="AQ314" s="5"/>
      <c r="AR314" s="4"/>
      <c r="AS314" s="5"/>
      <c r="AT314" s="552"/>
      <c r="AU314" s="553" t="str">
        <f>IF(AND(V314&gt;0,X314="A",AA314&lt;&gt;"",AG314&lt;&gt;"A",AJ314&lt;&gt;"A",OR(AB314="NR",AB314="NT")),1,"")</f>
        <v/>
      </c>
      <c r="AV314" s="554" t="str">
        <f>IF(AU314="","",COUNTIF($AU$8:AU314,AU314))</f>
        <v/>
      </c>
      <c r="AW314" s="553" t="str">
        <f>IF(AND(V314&gt;0,X314="A",AJ314&lt;&gt;"A",OR(AB314="",AB314="NX")),1,"")</f>
        <v/>
      </c>
      <c r="AX314" s="554" t="str">
        <f>IF(AW314="","",COUNTIF($AW$8:AW314,AW314))</f>
        <v/>
      </c>
      <c r="AY314" s="27"/>
      <c r="AZ314" s="6"/>
      <c r="BA314" s="7"/>
      <c r="BB314" s="7"/>
    </row>
    <row r="315" spans="1:54" ht="14.45" customHeight="1">
      <c r="A315" s="472" t="s">
        <v>311</v>
      </c>
      <c r="B315" s="473" t="s">
        <v>1602</v>
      </c>
      <c r="C315" s="714"/>
      <c r="D315" s="22"/>
      <c r="E315" s="746" t="s">
        <v>3167</v>
      </c>
      <c r="F315" s="760"/>
      <c r="G315" s="475"/>
      <c r="H315" s="476"/>
      <c r="I315" s="474"/>
      <c r="J315" s="475"/>
      <c r="K315" s="478"/>
      <c r="L315" s="9"/>
      <c r="M315" s="546"/>
      <c r="N315" s="9"/>
      <c r="O315" s="6"/>
      <c r="P315" s="479"/>
      <c r="Q315" s="10"/>
      <c r="R315" s="11"/>
      <c r="S315" s="12"/>
      <c r="T315" s="14"/>
      <c r="U315" s="15"/>
      <c r="V315" s="8"/>
      <c r="W315" s="13"/>
      <c r="X315" s="23"/>
      <c r="Y315" s="486"/>
      <c r="Z315" s="483"/>
      <c r="AA315" s="24"/>
      <c r="AB315" s="484"/>
      <c r="AC315" s="16"/>
      <c r="AD315" s="17"/>
      <c r="AE315" s="18"/>
      <c r="AF315" s="9"/>
      <c r="AG315" s="19"/>
      <c r="AH315" s="20"/>
      <c r="AI315" s="9"/>
      <c r="AJ315" s="21"/>
      <c r="AK315" s="33"/>
      <c r="AL315" s="485" t="str">
        <f>IF(AA315="","",AA315)</f>
        <v/>
      </c>
      <c r="AM315" s="3" t="str">
        <f>IF(AB315="","",AB315)</f>
        <v/>
      </c>
      <c r="AN315" s="702"/>
      <c r="AO315" s="4"/>
      <c r="AP315" s="5"/>
      <c r="AQ315" s="5"/>
      <c r="AR315" s="4"/>
      <c r="AS315" s="5"/>
      <c r="AT315" s="552"/>
      <c r="AU315" s="553" t="str">
        <f>IF(AND(V315&gt;0,X315="A",AA315&lt;&gt;"",AG315&lt;&gt;"A",AJ315&lt;&gt;"A",OR(AB315="NR",AB315="NT")),1,"")</f>
        <v/>
      </c>
      <c r="AV315" s="554" t="str">
        <f>IF(AU315="","",COUNTIF($AU$8:AU315,AU315))</f>
        <v/>
      </c>
      <c r="AW315" s="553" t="str">
        <f>IF(AND(V315&gt;0,X315="A",AJ315&lt;&gt;"A",OR(AB315="",AB315="NX")),1,"")</f>
        <v/>
      </c>
      <c r="AX315" s="554" t="str">
        <f>IF(AW315="","",COUNTIF($AW$8:AW315,AW315))</f>
        <v/>
      </c>
      <c r="AY315" s="27"/>
      <c r="AZ315" s="6"/>
      <c r="BA315" s="7"/>
      <c r="BB315" s="7"/>
    </row>
    <row r="316" spans="1:54" ht="14.45" customHeight="1">
      <c r="A316" s="472" t="s">
        <v>312</v>
      </c>
      <c r="B316" s="473" t="s">
        <v>1602</v>
      </c>
      <c r="C316" s="714"/>
      <c r="D316" s="22"/>
      <c r="E316" s="746" t="s">
        <v>3168</v>
      </c>
      <c r="F316" s="760"/>
      <c r="G316" s="475"/>
      <c r="H316" s="476"/>
      <c r="I316" s="474"/>
      <c r="J316" s="475"/>
      <c r="K316" s="478"/>
      <c r="L316" s="9"/>
      <c r="M316" s="546"/>
      <c r="N316" s="9"/>
      <c r="O316" s="6"/>
      <c r="P316" s="479"/>
      <c r="Q316" s="10"/>
      <c r="R316" s="11"/>
      <c r="S316" s="12"/>
      <c r="T316" s="14"/>
      <c r="U316" s="15"/>
      <c r="V316" s="8"/>
      <c r="W316" s="13"/>
      <c r="X316" s="23"/>
      <c r="Y316" s="486"/>
      <c r="Z316" s="483"/>
      <c r="AA316" s="24"/>
      <c r="AB316" s="484"/>
      <c r="AC316" s="16"/>
      <c r="AD316" s="17"/>
      <c r="AE316" s="18"/>
      <c r="AF316" s="9"/>
      <c r="AG316" s="19"/>
      <c r="AH316" s="20"/>
      <c r="AI316" s="9"/>
      <c r="AJ316" s="21"/>
      <c r="AK316" s="33"/>
      <c r="AL316" s="485" t="str">
        <f>IF(AA316="","",AA316)</f>
        <v/>
      </c>
      <c r="AM316" s="3" t="str">
        <f>IF(AB316="","",AB316)</f>
        <v/>
      </c>
      <c r="AN316" s="702"/>
      <c r="AO316" s="4"/>
      <c r="AP316" s="5"/>
      <c r="AQ316" s="5"/>
      <c r="AR316" s="4"/>
      <c r="AS316" s="5"/>
      <c r="AT316" s="552"/>
      <c r="AU316" s="553" t="str">
        <f>IF(AND(V316&gt;0,X316="A",AA316&lt;&gt;"",AG316&lt;&gt;"A",AJ316&lt;&gt;"A",OR(AB316="NR",AB316="NT")),1,"")</f>
        <v/>
      </c>
      <c r="AV316" s="554" t="str">
        <f>IF(AU316="","",COUNTIF($AU$8:AU316,AU316))</f>
        <v/>
      </c>
      <c r="AW316" s="553" t="str">
        <f>IF(AND(V316&gt;0,X316="A",AJ316&lt;&gt;"A",OR(AB316="",AB316="NX")),1,"")</f>
        <v/>
      </c>
      <c r="AX316" s="554" t="str">
        <f>IF(AW316="","",COUNTIF($AW$8:AW316,AW316))</f>
        <v/>
      </c>
      <c r="AY316" s="27"/>
      <c r="AZ316" s="6"/>
      <c r="BA316" s="7"/>
      <c r="BB316" s="7"/>
    </row>
    <row r="317" spans="1:54" ht="14.45" customHeight="1">
      <c r="A317" s="472" t="s">
        <v>313</v>
      </c>
      <c r="B317" s="473" t="s">
        <v>1602</v>
      </c>
      <c r="C317" s="714"/>
      <c r="D317" s="22"/>
      <c r="E317" s="746" t="s">
        <v>3169</v>
      </c>
      <c r="F317" s="760"/>
      <c r="G317" s="475"/>
      <c r="H317" s="476"/>
      <c r="I317" s="474"/>
      <c r="J317" s="475"/>
      <c r="K317" s="478"/>
      <c r="L317" s="9"/>
      <c r="M317" s="546"/>
      <c r="N317" s="9"/>
      <c r="O317" s="6"/>
      <c r="P317" s="479"/>
      <c r="Q317" s="10"/>
      <c r="R317" s="11"/>
      <c r="S317" s="12"/>
      <c r="T317" s="14"/>
      <c r="U317" s="15"/>
      <c r="V317" s="8"/>
      <c r="W317" s="13"/>
      <c r="X317" s="23"/>
      <c r="Y317" s="486"/>
      <c r="Z317" s="483"/>
      <c r="AA317" s="24"/>
      <c r="AB317" s="484"/>
      <c r="AC317" s="16"/>
      <c r="AD317" s="17"/>
      <c r="AE317" s="18"/>
      <c r="AF317" s="9"/>
      <c r="AG317" s="19"/>
      <c r="AH317" s="20"/>
      <c r="AI317" s="9"/>
      <c r="AJ317" s="21"/>
      <c r="AK317" s="33"/>
      <c r="AL317" s="485" t="str">
        <f>IF(AA317="","",AA317)</f>
        <v/>
      </c>
      <c r="AM317" s="3" t="str">
        <f>IF(AB317="","",AB317)</f>
        <v/>
      </c>
      <c r="AN317" s="702"/>
      <c r="AO317" s="4"/>
      <c r="AP317" s="5"/>
      <c r="AQ317" s="5"/>
      <c r="AR317" s="4"/>
      <c r="AS317" s="5"/>
      <c r="AT317" s="552"/>
      <c r="AU317" s="553" t="str">
        <f>IF(AND(V317&gt;0,X317="A",AA317&lt;&gt;"",AG317&lt;&gt;"A",AJ317&lt;&gt;"A",OR(AB317="NR",AB317="NT")),1,"")</f>
        <v/>
      </c>
      <c r="AV317" s="554" t="str">
        <f>IF(AU317="","",COUNTIF($AU$8:AU317,AU317))</f>
        <v/>
      </c>
      <c r="AW317" s="553" t="str">
        <f>IF(AND(V317&gt;0,X317="A",AJ317&lt;&gt;"A",OR(AB317="",AB317="NX")),1,"")</f>
        <v/>
      </c>
      <c r="AX317" s="554" t="str">
        <f>IF(AW317="","",COUNTIF($AW$8:AW317,AW317))</f>
        <v/>
      </c>
      <c r="AY317" s="27"/>
      <c r="AZ317" s="6"/>
      <c r="BA317" s="7"/>
      <c r="BB317" s="7"/>
    </row>
    <row r="318" spans="1:54" ht="14.45" customHeight="1">
      <c r="A318" s="472" t="s">
        <v>314</v>
      </c>
      <c r="B318" s="473" t="s">
        <v>1602</v>
      </c>
      <c r="C318" s="714"/>
      <c r="D318" s="22"/>
      <c r="E318" s="746" t="s">
        <v>3170</v>
      </c>
      <c r="F318" s="760"/>
      <c r="G318" s="475"/>
      <c r="H318" s="476"/>
      <c r="I318" s="474"/>
      <c r="J318" s="475"/>
      <c r="K318" s="478"/>
      <c r="L318" s="9"/>
      <c r="M318" s="546"/>
      <c r="N318" s="9"/>
      <c r="O318" s="6"/>
      <c r="P318" s="479"/>
      <c r="Q318" s="10"/>
      <c r="R318" s="11"/>
      <c r="S318" s="12"/>
      <c r="T318" s="14"/>
      <c r="U318" s="15"/>
      <c r="V318" s="8"/>
      <c r="W318" s="13"/>
      <c r="X318" s="23"/>
      <c r="Y318" s="486"/>
      <c r="Z318" s="483"/>
      <c r="AA318" s="24"/>
      <c r="AB318" s="484"/>
      <c r="AC318" s="16"/>
      <c r="AD318" s="17"/>
      <c r="AE318" s="18"/>
      <c r="AF318" s="9"/>
      <c r="AG318" s="19"/>
      <c r="AH318" s="20"/>
      <c r="AI318" s="9"/>
      <c r="AJ318" s="21"/>
      <c r="AK318" s="33"/>
      <c r="AL318" s="485" t="str">
        <f>IF(AA318="","",AA318)</f>
        <v/>
      </c>
      <c r="AM318" s="3" t="str">
        <f>IF(AB318="","",AB318)</f>
        <v/>
      </c>
      <c r="AN318" s="702"/>
      <c r="AO318" s="4"/>
      <c r="AP318" s="5"/>
      <c r="AQ318" s="5"/>
      <c r="AR318" s="4"/>
      <c r="AS318" s="5"/>
      <c r="AT318" s="552"/>
      <c r="AU318" s="553" t="str">
        <f>IF(AND(V318&gt;0,X318="A",AA318&lt;&gt;"",AG318&lt;&gt;"A",AJ318&lt;&gt;"A",OR(AB318="NR",AB318="NT")),1,"")</f>
        <v/>
      </c>
      <c r="AV318" s="554" t="str">
        <f>IF(AU318="","",COUNTIF($AU$8:AU318,AU318))</f>
        <v/>
      </c>
      <c r="AW318" s="553" t="str">
        <f>IF(AND(V318&gt;0,X318="A",AJ318&lt;&gt;"A",OR(AB318="",AB318="NX")),1,"")</f>
        <v/>
      </c>
      <c r="AX318" s="554" t="str">
        <f>IF(AW318="","",COUNTIF($AW$8:AW318,AW318))</f>
        <v/>
      </c>
      <c r="AY318" s="27"/>
      <c r="AZ318" s="6"/>
      <c r="BA318" s="7"/>
      <c r="BB318" s="7"/>
    </row>
    <row r="319" spans="1:54" ht="14.45" customHeight="1">
      <c r="A319" s="472" t="s">
        <v>315</v>
      </c>
      <c r="B319" s="473" t="s">
        <v>1602</v>
      </c>
      <c r="C319" s="714"/>
      <c r="D319" s="22"/>
      <c r="E319" s="746" t="s">
        <v>3171</v>
      </c>
      <c r="F319" s="760"/>
      <c r="G319" s="475"/>
      <c r="H319" s="476"/>
      <c r="I319" s="474"/>
      <c r="J319" s="475"/>
      <c r="K319" s="478"/>
      <c r="L319" s="9"/>
      <c r="M319" s="546"/>
      <c r="N319" s="9"/>
      <c r="O319" s="6"/>
      <c r="P319" s="479"/>
      <c r="Q319" s="10"/>
      <c r="R319" s="11"/>
      <c r="S319" s="12"/>
      <c r="T319" s="14"/>
      <c r="U319" s="15"/>
      <c r="V319" s="8"/>
      <c r="W319" s="13"/>
      <c r="X319" s="23"/>
      <c r="Y319" s="486"/>
      <c r="Z319" s="483"/>
      <c r="AA319" s="24"/>
      <c r="AB319" s="484"/>
      <c r="AC319" s="16"/>
      <c r="AD319" s="17"/>
      <c r="AE319" s="18"/>
      <c r="AF319" s="9"/>
      <c r="AG319" s="19"/>
      <c r="AH319" s="20"/>
      <c r="AI319" s="9"/>
      <c r="AJ319" s="21"/>
      <c r="AK319" s="33"/>
      <c r="AL319" s="485" t="str">
        <f>IF(AA319="","",AA319)</f>
        <v/>
      </c>
      <c r="AM319" s="3" t="str">
        <f>IF(AB319="","",AB319)</f>
        <v/>
      </c>
      <c r="AN319" s="702"/>
      <c r="AO319" s="4"/>
      <c r="AP319" s="5"/>
      <c r="AQ319" s="5"/>
      <c r="AR319" s="4"/>
      <c r="AS319" s="5"/>
      <c r="AT319" s="552"/>
      <c r="AU319" s="553" t="str">
        <f>IF(AND(V319&gt;0,X319="A",AA319&lt;&gt;"",AG319&lt;&gt;"A",AJ319&lt;&gt;"A",OR(AB319="NR",AB319="NT")),1,"")</f>
        <v/>
      </c>
      <c r="AV319" s="554" t="str">
        <f>IF(AU319="","",COUNTIF($AU$8:AU319,AU319))</f>
        <v/>
      </c>
      <c r="AW319" s="553" t="str">
        <f>IF(AND(V319&gt;0,X319="A",AJ319&lt;&gt;"A",OR(AB319="",AB319="NX")),1,"")</f>
        <v/>
      </c>
      <c r="AX319" s="554" t="str">
        <f>IF(AW319="","",COUNTIF($AW$8:AW319,AW319))</f>
        <v/>
      </c>
      <c r="AY319" s="27"/>
      <c r="AZ319" s="6"/>
      <c r="BA319" s="7"/>
      <c r="BB319" s="7"/>
    </row>
    <row r="320" spans="1:54" ht="14.45" customHeight="1">
      <c r="A320" s="472" t="s">
        <v>316</v>
      </c>
      <c r="B320" s="473" t="s">
        <v>1602</v>
      </c>
      <c r="C320" s="714"/>
      <c r="D320" s="22"/>
      <c r="E320" s="746" t="s">
        <v>3172</v>
      </c>
      <c r="F320" s="760"/>
      <c r="G320" s="475"/>
      <c r="H320" s="476"/>
      <c r="I320" s="474"/>
      <c r="J320" s="475"/>
      <c r="K320" s="478"/>
      <c r="L320" s="9"/>
      <c r="M320" s="546"/>
      <c r="N320" s="9"/>
      <c r="O320" s="6"/>
      <c r="P320" s="479"/>
      <c r="Q320" s="10"/>
      <c r="R320" s="11"/>
      <c r="S320" s="12"/>
      <c r="T320" s="14"/>
      <c r="U320" s="15"/>
      <c r="V320" s="8"/>
      <c r="W320" s="13"/>
      <c r="X320" s="23"/>
      <c r="Y320" s="486"/>
      <c r="Z320" s="483"/>
      <c r="AA320" s="24"/>
      <c r="AB320" s="484"/>
      <c r="AC320" s="16"/>
      <c r="AD320" s="17"/>
      <c r="AE320" s="18"/>
      <c r="AF320" s="9"/>
      <c r="AG320" s="19"/>
      <c r="AH320" s="20"/>
      <c r="AI320" s="9"/>
      <c r="AJ320" s="21"/>
      <c r="AK320" s="33"/>
      <c r="AL320" s="485" t="str">
        <f>IF(AA320="","",AA320)</f>
        <v/>
      </c>
      <c r="AM320" s="3" t="str">
        <f>IF(AB320="","",AB320)</f>
        <v/>
      </c>
      <c r="AN320" s="702"/>
      <c r="AO320" s="4"/>
      <c r="AP320" s="5"/>
      <c r="AQ320" s="5"/>
      <c r="AR320" s="4"/>
      <c r="AS320" s="5"/>
      <c r="AT320" s="552"/>
      <c r="AU320" s="553" t="str">
        <f>IF(AND(V320&gt;0,X320="A",AA320&lt;&gt;"",AG320&lt;&gt;"A",AJ320&lt;&gt;"A",OR(AB320="NR",AB320="NT")),1,"")</f>
        <v/>
      </c>
      <c r="AV320" s="554" t="str">
        <f>IF(AU320="","",COUNTIF($AU$8:AU320,AU320))</f>
        <v/>
      </c>
      <c r="AW320" s="553" t="str">
        <f>IF(AND(V320&gt;0,X320="A",AJ320&lt;&gt;"A",OR(AB320="",AB320="NX")),1,"")</f>
        <v/>
      </c>
      <c r="AX320" s="554" t="str">
        <f>IF(AW320="","",COUNTIF($AW$8:AW320,AW320))</f>
        <v/>
      </c>
      <c r="AY320" s="27"/>
      <c r="AZ320" s="6"/>
      <c r="BA320" s="7"/>
      <c r="BB320" s="7"/>
    </row>
    <row r="321" spans="1:54" ht="14.45" customHeight="1">
      <c r="A321" s="472" t="s">
        <v>317</v>
      </c>
      <c r="B321" s="473" t="s">
        <v>1602</v>
      </c>
      <c r="C321" s="714"/>
      <c r="D321" s="22"/>
      <c r="E321" s="746" t="s">
        <v>3173</v>
      </c>
      <c r="F321" s="760"/>
      <c r="G321" s="475"/>
      <c r="H321" s="476"/>
      <c r="I321" s="474"/>
      <c r="J321" s="475"/>
      <c r="K321" s="478"/>
      <c r="L321" s="9"/>
      <c r="M321" s="546"/>
      <c r="N321" s="9"/>
      <c r="O321" s="6"/>
      <c r="P321" s="479"/>
      <c r="Q321" s="10"/>
      <c r="R321" s="11"/>
      <c r="S321" s="12"/>
      <c r="T321" s="14"/>
      <c r="U321" s="15"/>
      <c r="V321" s="8"/>
      <c r="W321" s="13"/>
      <c r="X321" s="23"/>
      <c r="Y321" s="486"/>
      <c r="Z321" s="483"/>
      <c r="AA321" s="24"/>
      <c r="AB321" s="484"/>
      <c r="AC321" s="16"/>
      <c r="AD321" s="17"/>
      <c r="AE321" s="18"/>
      <c r="AF321" s="9"/>
      <c r="AG321" s="19"/>
      <c r="AH321" s="20"/>
      <c r="AI321" s="9"/>
      <c r="AJ321" s="21"/>
      <c r="AK321" s="33"/>
      <c r="AL321" s="485" t="str">
        <f>IF(AA321="","",AA321)</f>
        <v/>
      </c>
      <c r="AM321" s="3" t="str">
        <f>IF(AB321="","",AB321)</f>
        <v/>
      </c>
      <c r="AN321" s="702"/>
      <c r="AO321" s="4"/>
      <c r="AP321" s="5"/>
      <c r="AQ321" s="5"/>
      <c r="AR321" s="4"/>
      <c r="AS321" s="5"/>
      <c r="AT321" s="552"/>
      <c r="AU321" s="553" t="str">
        <f>IF(AND(V321&gt;0,X321="A",AA321&lt;&gt;"",AG321&lt;&gt;"A",AJ321&lt;&gt;"A",OR(AB321="NR",AB321="NT")),1,"")</f>
        <v/>
      </c>
      <c r="AV321" s="554" t="str">
        <f>IF(AU321="","",COUNTIF($AU$8:AU321,AU321))</f>
        <v/>
      </c>
      <c r="AW321" s="553" t="str">
        <f>IF(AND(V321&gt;0,X321="A",AJ321&lt;&gt;"A",OR(AB321="",AB321="NX")),1,"")</f>
        <v/>
      </c>
      <c r="AX321" s="554" t="str">
        <f>IF(AW321="","",COUNTIF($AW$8:AW321,AW321))</f>
        <v/>
      </c>
      <c r="AY321" s="27"/>
      <c r="AZ321" s="6"/>
      <c r="BA321" s="7"/>
      <c r="BB321" s="7"/>
    </row>
    <row r="322" spans="1:54" ht="14.45" customHeight="1">
      <c r="A322" s="472" t="s">
        <v>318</v>
      </c>
      <c r="B322" s="473" t="s">
        <v>1602</v>
      </c>
      <c r="C322" s="714"/>
      <c r="D322" s="22"/>
      <c r="E322" s="746" t="s">
        <v>3174</v>
      </c>
      <c r="F322" s="760"/>
      <c r="G322" s="475"/>
      <c r="H322" s="476"/>
      <c r="I322" s="474"/>
      <c r="J322" s="475"/>
      <c r="K322" s="478"/>
      <c r="L322" s="9"/>
      <c r="M322" s="546"/>
      <c r="N322" s="9"/>
      <c r="O322" s="6"/>
      <c r="P322" s="479"/>
      <c r="Q322" s="10"/>
      <c r="R322" s="11"/>
      <c r="S322" s="12"/>
      <c r="T322" s="14"/>
      <c r="U322" s="15"/>
      <c r="V322" s="8"/>
      <c r="W322" s="13"/>
      <c r="X322" s="23"/>
      <c r="Y322" s="486"/>
      <c r="Z322" s="483"/>
      <c r="AA322" s="24"/>
      <c r="AB322" s="484"/>
      <c r="AC322" s="16"/>
      <c r="AD322" s="17"/>
      <c r="AE322" s="18"/>
      <c r="AF322" s="9"/>
      <c r="AG322" s="19"/>
      <c r="AH322" s="20"/>
      <c r="AI322" s="9"/>
      <c r="AJ322" s="21"/>
      <c r="AK322" s="33"/>
      <c r="AL322" s="485" t="str">
        <f>IF(AA322="","",AA322)</f>
        <v/>
      </c>
      <c r="AM322" s="3" t="str">
        <f>IF(AB322="","",AB322)</f>
        <v/>
      </c>
      <c r="AN322" s="702"/>
      <c r="AO322" s="4"/>
      <c r="AP322" s="5"/>
      <c r="AQ322" s="5"/>
      <c r="AR322" s="4"/>
      <c r="AS322" s="5"/>
      <c r="AT322" s="552"/>
      <c r="AU322" s="553" t="str">
        <f>IF(AND(V322&gt;0,X322="A",AA322&lt;&gt;"",AG322&lt;&gt;"A",AJ322&lt;&gt;"A",OR(AB322="NR",AB322="NT")),1,"")</f>
        <v/>
      </c>
      <c r="AV322" s="554" t="str">
        <f>IF(AU322="","",COUNTIF($AU$8:AU322,AU322))</f>
        <v/>
      </c>
      <c r="AW322" s="553" t="str">
        <f>IF(AND(V322&gt;0,X322="A",AJ322&lt;&gt;"A",OR(AB322="",AB322="NX")),1,"")</f>
        <v/>
      </c>
      <c r="AX322" s="554" t="str">
        <f>IF(AW322="","",COUNTIF($AW$8:AW322,AW322))</f>
        <v/>
      </c>
      <c r="AY322" s="27"/>
      <c r="AZ322" s="6"/>
      <c r="BA322" s="7"/>
      <c r="BB322" s="7"/>
    </row>
    <row r="323" spans="1:54" ht="14.45" customHeight="1">
      <c r="A323" s="472" t="s">
        <v>319</v>
      </c>
      <c r="B323" s="473" t="s">
        <v>1602</v>
      </c>
      <c r="C323" s="714"/>
      <c r="D323" s="22"/>
      <c r="E323" s="746" t="s">
        <v>3175</v>
      </c>
      <c r="F323" s="760"/>
      <c r="G323" s="475"/>
      <c r="H323" s="476"/>
      <c r="I323" s="474"/>
      <c r="J323" s="475"/>
      <c r="K323" s="478"/>
      <c r="L323" s="9"/>
      <c r="M323" s="546"/>
      <c r="N323" s="9"/>
      <c r="O323" s="6"/>
      <c r="P323" s="479"/>
      <c r="Q323" s="10"/>
      <c r="R323" s="11"/>
      <c r="S323" s="12"/>
      <c r="T323" s="14"/>
      <c r="U323" s="15"/>
      <c r="V323" s="8"/>
      <c r="W323" s="13"/>
      <c r="X323" s="23"/>
      <c r="Y323" s="486"/>
      <c r="Z323" s="483"/>
      <c r="AA323" s="24"/>
      <c r="AB323" s="484"/>
      <c r="AC323" s="16"/>
      <c r="AD323" s="17"/>
      <c r="AE323" s="18"/>
      <c r="AF323" s="9"/>
      <c r="AG323" s="19"/>
      <c r="AH323" s="20"/>
      <c r="AI323" s="9"/>
      <c r="AJ323" s="21"/>
      <c r="AK323" s="33"/>
      <c r="AL323" s="485" t="str">
        <f>IF(AA323="","",AA323)</f>
        <v/>
      </c>
      <c r="AM323" s="3" t="str">
        <f>IF(AB323="","",AB323)</f>
        <v/>
      </c>
      <c r="AN323" s="702"/>
      <c r="AO323" s="4"/>
      <c r="AP323" s="5"/>
      <c r="AQ323" s="5"/>
      <c r="AR323" s="4"/>
      <c r="AS323" s="5"/>
      <c r="AT323" s="552"/>
      <c r="AU323" s="553" t="str">
        <f>IF(AND(V323&gt;0,X323="A",AA323&lt;&gt;"",AG323&lt;&gt;"A",AJ323&lt;&gt;"A",OR(AB323="NR",AB323="NT")),1,"")</f>
        <v/>
      </c>
      <c r="AV323" s="554" t="str">
        <f>IF(AU323="","",COUNTIF($AU$8:AU323,AU323))</f>
        <v/>
      </c>
      <c r="AW323" s="553" t="str">
        <f>IF(AND(V323&gt;0,X323="A",AJ323&lt;&gt;"A",OR(AB323="",AB323="NX")),1,"")</f>
        <v/>
      </c>
      <c r="AX323" s="554" t="str">
        <f>IF(AW323="","",COUNTIF($AW$8:AW323,AW323))</f>
        <v/>
      </c>
      <c r="AY323" s="27"/>
      <c r="AZ323" s="6"/>
      <c r="BA323" s="7"/>
      <c r="BB323" s="7"/>
    </row>
    <row r="324" spans="1:54" ht="14.45" customHeight="1">
      <c r="A324" s="472" t="s">
        <v>320</v>
      </c>
      <c r="B324" s="473" t="s">
        <v>1602</v>
      </c>
      <c r="C324" s="714"/>
      <c r="D324" s="22"/>
      <c r="E324" s="746" t="s">
        <v>3176</v>
      </c>
      <c r="F324" s="760"/>
      <c r="G324" s="475"/>
      <c r="H324" s="476"/>
      <c r="I324" s="474"/>
      <c r="J324" s="475"/>
      <c r="K324" s="478"/>
      <c r="L324" s="9"/>
      <c r="M324" s="546"/>
      <c r="N324" s="9"/>
      <c r="O324" s="6"/>
      <c r="P324" s="479"/>
      <c r="Q324" s="10"/>
      <c r="R324" s="11"/>
      <c r="S324" s="12"/>
      <c r="T324" s="14"/>
      <c r="U324" s="15"/>
      <c r="V324" s="8"/>
      <c r="W324" s="13"/>
      <c r="X324" s="23"/>
      <c r="Y324" s="486"/>
      <c r="Z324" s="483"/>
      <c r="AA324" s="24"/>
      <c r="AB324" s="484"/>
      <c r="AC324" s="16"/>
      <c r="AD324" s="17"/>
      <c r="AE324" s="18"/>
      <c r="AF324" s="9"/>
      <c r="AG324" s="19"/>
      <c r="AH324" s="20"/>
      <c r="AI324" s="9"/>
      <c r="AJ324" s="21"/>
      <c r="AK324" s="33"/>
      <c r="AL324" s="485" t="str">
        <f>IF(AA324="","",AA324)</f>
        <v/>
      </c>
      <c r="AM324" s="3" t="str">
        <f>IF(AB324="","",AB324)</f>
        <v/>
      </c>
      <c r="AN324" s="702"/>
      <c r="AO324" s="4"/>
      <c r="AP324" s="5"/>
      <c r="AQ324" s="5"/>
      <c r="AR324" s="4"/>
      <c r="AS324" s="5"/>
      <c r="AT324" s="552"/>
      <c r="AU324" s="553" t="str">
        <f>IF(AND(V324&gt;0,X324="A",AA324&lt;&gt;"",AG324&lt;&gt;"A",AJ324&lt;&gt;"A",OR(AB324="NR",AB324="NT")),1,"")</f>
        <v/>
      </c>
      <c r="AV324" s="554" t="str">
        <f>IF(AU324="","",COUNTIF($AU$8:AU324,AU324))</f>
        <v/>
      </c>
      <c r="AW324" s="553" t="str">
        <f>IF(AND(V324&gt;0,X324="A",AJ324&lt;&gt;"A",OR(AB324="",AB324="NX")),1,"")</f>
        <v/>
      </c>
      <c r="AX324" s="554" t="str">
        <f>IF(AW324="","",COUNTIF($AW$8:AW324,AW324))</f>
        <v/>
      </c>
      <c r="AY324" s="27"/>
      <c r="AZ324" s="6"/>
      <c r="BA324" s="7"/>
      <c r="BB324" s="7"/>
    </row>
    <row r="325" spans="1:54" ht="14.45" customHeight="1">
      <c r="A325" s="472" t="s">
        <v>321</v>
      </c>
      <c r="B325" s="473" t="s">
        <v>1602</v>
      </c>
      <c r="C325" s="714"/>
      <c r="D325" s="22"/>
      <c r="E325" s="746" t="s">
        <v>3177</v>
      </c>
      <c r="F325" s="760"/>
      <c r="G325" s="475"/>
      <c r="H325" s="476"/>
      <c r="I325" s="474"/>
      <c r="J325" s="475"/>
      <c r="K325" s="478"/>
      <c r="L325" s="9"/>
      <c r="M325" s="546"/>
      <c r="N325" s="9"/>
      <c r="O325" s="6"/>
      <c r="P325" s="479"/>
      <c r="Q325" s="10"/>
      <c r="R325" s="11"/>
      <c r="S325" s="12"/>
      <c r="T325" s="14"/>
      <c r="U325" s="15"/>
      <c r="V325" s="8"/>
      <c r="W325" s="13"/>
      <c r="X325" s="23"/>
      <c r="Y325" s="486"/>
      <c r="Z325" s="483"/>
      <c r="AA325" s="24"/>
      <c r="AB325" s="484"/>
      <c r="AC325" s="16"/>
      <c r="AD325" s="17"/>
      <c r="AE325" s="18"/>
      <c r="AF325" s="9"/>
      <c r="AG325" s="19"/>
      <c r="AH325" s="20"/>
      <c r="AI325" s="9"/>
      <c r="AJ325" s="21"/>
      <c r="AK325" s="33"/>
      <c r="AL325" s="485" t="str">
        <f>IF(AA325="","",AA325)</f>
        <v/>
      </c>
      <c r="AM325" s="3" t="str">
        <f>IF(AB325="","",AB325)</f>
        <v/>
      </c>
      <c r="AN325" s="702"/>
      <c r="AO325" s="4"/>
      <c r="AP325" s="5"/>
      <c r="AQ325" s="5"/>
      <c r="AR325" s="4"/>
      <c r="AS325" s="5"/>
      <c r="AT325" s="552"/>
      <c r="AU325" s="553" t="str">
        <f>IF(AND(V325&gt;0,X325="A",AA325&lt;&gt;"",AG325&lt;&gt;"A",AJ325&lt;&gt;"A",OR(AB325="NR",AB325="NT")),1,"")</f>
        <v/>
      </c>
      <c r="AV325" s="554" t="str">
        <f>IF(AU325="","",COUNTIF($AU$8:AU325,AU325))</f>
        <v/>
      </c>
      <c r="AW325" s="553" t="str">
        <f>IF(AND(V325&gt;0,X325="A",AJ325&lt;&gt;"A",OR(AB325="",AB325="NX")),1,"")</f>
        <v/>
      </c>
      <c r="AX325" s="554" t="str">
        <f>IF(AW325="","",COUNTIF($AW$8:AW325,AW325))</f>
        <v/>
      </c>
      <c r="AY325" s="27"/>
      <c r="AZ325" s="6"/>
      <c r="BA325" s="7"/>
      <c r="BB325" s="7"/>
    </row>
    <row r="326" spans="1:54" ht="14.45" customHeight="1">
      <c r="A326" s="472" t="s">
        <v>322</v>
      </c>
      <c r="B326" s="473" t="s">
        <v>1602</v>
      </c>
      <c r="C326" s="714"/>
      <c r="D326" s="22"/>
      <c r="E326" s="746" t="s">
        <v>3178</v>
      </c>
      <c r="F326" s="760"/>
      <c r="G326" s="475"/>
      <c r="H326" s="476"/>
      <c r="I326" s="474"/>
      <c r="J326" s="475"/>
      <c r="K326" s="478"/>
      <c r="L326" s="9"/>
      <c r="M326" s="546"/>
      <c r="N326" s="9"/>
      <c r="O326" s="6"/>
      <c r="P326" s="479"/>
      <c r="Q326" s="10"/>
      <c r="R326" s="11"/>
      <c r="S326" s="12"/>
      <c r="T326" s="14"/>
      <c r="U326" s="15"/>
      <c r="V326" s="8"/>
      <c r="W326" s="13"/>
      <c r="X326" s="23"/>
      <c r="Y326" s="486"/>
      <c r="Z326" s="483"/>
      <c r="AA326" s="24"/>
      <c r="AB326" s="484"/>
      <c r="AC326" s="16"/>
      <c r="AD326" s="17"/>
      <c r="AE326" s="18"/>
      <c r="AF326" s="9"/>
      <c r="AG326" s="19"/>
      <c r="AH326" s="20"/>
      <c r="AI326" s="9"/>
      <c r="AJ326" s="21"/>
      <c r="AK326" s="33"/>
      <c r="AL326" s="485" t="str">
        <f>IF(AA326="","",AA326)</f>
        <v/>
      </c>
      <c r="AM326" s="3" t="str">
        <f>IF(AB326="","",AB326)</f>
        <v/>
      </c>
      <c r="AN326" s="702"/>
      <c r="AO326" s="4"/>
      <c r="AP326" s="5"/>
      <c r="AQ326" s="5"/>
      <c r="AR326" s="4"/>
      <c r="AS326" s="5"/>
      <c r="AT326" s="552"/>
      <c r="AU326" s="553" t="str">
        <f>IF(AND(V326&gt;0,X326="A",AA326&lt;&gt;"",AG326&lt;&gt;"A",AJ326&lt;&gt;"A",OR(AB326="NR",AB326="NT")),1,"")</f>
        <v/>
      </c>
      <c r="AV326" s="554" t="str">
        <f>IF(AU326="","",COUNTIF($AU$8:AU326,AU326))</f>
        <v/>
      </c>
      <c r="AW326" s="553" t="str">
        <f>IF(AND(V326&gt;0,X326="A",AJ326&lt;&gt;"A",OR(AB326="",AB326="NX")),1,"")</f>
        <v/>
      </c>
      <c r="AX326" s="554" t="str">
        <f>IF(AW326="","",COUNTIF($AW$8:AW326,AW326))</f>
        <v/>
      </c>
      <c r="AY326" s="27"/>
      <c r="AZ326" s="6"/>
      <c r="BA326" s="7"/>
      <c r="BB326" s="7"/>
    </row>
    <row r="327" spans="1:54" ht="14.45" customHeight="1">
      <c r="A327" s="472" t="s">
        <v>323</v>
      </c>
      <c r="B327" s="473" t="s">
        <v>1602</v>
      </c>
      <c r="C327" s="714"/>
      <c r="D327" s="22"/>
      <c r="E327" s="746" t="s">
        <v>3179</v>
      </c>
      <c r="F327" s="760"/>
      <c r="G327" s="475"/>
      <c r="H327" s="476"/>
      <c r="I327" s="474"/>
      <c r="J327" s="475"/>
      <c r="K327" s="478"/>
      <c r="L327" s="9"/>
      <c r="M327" s="546"/>
      <c r="N327" s="9"/>
      <c r="O327" s="6"/>
      <c r="P327" s="479"/>
      <c r="Q327" s="10"/>
      <c r="R327" s="11"/>
      <c r="S327" s="12"/>
      <c r="T327" s="14"/>
      <c r="U327" s="15"/>
      <c r="V327" s="8"/>
      <c r="W327" s="13"/>
      <c r="X327" s="23"/>
      <c r="Y327" s="486"/>
      <c r="Z327" s="483"/>
      <c r="AA327" s="24"/>
      <c r="AB327" s="484"/>
      <c r="AC327" s="16"/>
      <c r="AD327" s="17"/>
      <c r="AE327" s="18"/>
      <c r="AF327" s="9"/>
      <c r="AG327" s="19"/>
      <c r="AH327" s="20"/>
      <c r="AI327" s="9"/>
      <c r="AJ327" s="21"/>
      <c r="AK327" s="33"/>
      <c r="AL327" s="485" t="str">
        <f>IF(AA327="","",AA327)</f>
        <v/>
      </c>
      <c r="AM327" s="3" t="str">
        <f>IF(AB327="","",AB327)</f>
        <v/>
      </c>
      <c r="AN327" s="702"/>
      <c r="AO327" s="4"/>
      <c r="AP327" s="5"/>
      <c r="AQ327" s="5"/>
      <c r="AR327" s="4"/>
      <c r="AS327" s="5"/>
      <c r="AT327" s="552"/>
      <c r="AU327" s="553" t="str">
        <f>IF(AND(V327&gt;0,X327="A",AA327&lt;&gt;"",AG327&lt;&gt;"A",AJ327&lt;&gt;"A",OR(AB327="NR",AB327="NT")),1,"")</f>
        <v/>
      </c>
      <c r="AV327" s="554" t="str">
        <f>IF(AU327="","",COUNTIF($AU$8:AU327,AU327))</f>
        <v/>
      </c>
      <c r="AW327" s="553" t="str">
        <f>IF(AND(V327&gt;0,X327="A",AJ327&lt;&gt;"A",OR(AB327="",AB327="NX")),1,"")</f>
        <v/>
      </c>
      <c r="AX327" s="554" t="str">
        <f>IF(AW327="","",COUNTIF($AW$8:AW327,AW327))</f>
        <v/>
      </c>
      <c r="AY327" s="27"/>
      <c r="AZ327" s="6"/>
      <c r="BA327" s="7"/>
      <c r="BB327" s="7"/>
    </row>
    <row r="328" spans="1:54" ht="14.45" customHeight="1">
      <c r="A328" s="472" t="s">
        <v>324</v>
      </c>
      <c r="B328" s="473" t="s">
        <v>1602</v>
      </c>
      <c r="C328" s="714"/>
      <c r="D328" s="22"/>
      <c r="E328" s="746" t="s">
        <v>3180</v>
      </c>
      <c r="F328" s="760"/>
      <c r="G328" s="475"/>
      <c r="H328" s="476"/>
      <c r="I328" s="474"/>
      <c r="J328" s="475"/>
      <c r="K328" s="478"/>
      <c r="L328" s="9"/>
      <c r="M328" s="546"/>
      <c r="N328" s="9"/>
      <c r="O328" s="6"/>
      <c r="P328" s="479"/>
      <c r="Q328" s="10"/>
      <c r="R328" s="11"/>
      <c r="S328" s="12"/>
      <c r="T328" s="14"/>
      <c r="U328" s="15"/>
      <c r="V328" s="8"/>
      <c r="W328" s="13"/>
      <c r="X328" s="23"/>
      <c r="Y328" s="486"/>
      <c r="Z328" s="483"/>
      <c r="AA328" s="24"/>
      <c r="AB328" s="484"/>
      <c r="AC328" s="16"/>
      <c r="AD328" s="17"/>
      <c r="AE328" s="18"/>
      <c r="AF328" s="9"/>
      <c r="AG328" s="19"/>
      <c r="AH328" s="20"/>
      <c r="AI328" s="9"/>
      <c r="AJ328" s="21"/>
      <c r="AK328" s="33"/>
      <c r="AL328" s="485" t="str">
        <f>IF(AA328="","",AA328)</f>
        <v/>
      </c>
      <c r="AM328" s="3" t="str">
        <f>IF(AB328="","",AB328)</f>
        <v/>
      </c>
      <c r="AN328" s="702"/>
      <c r="AO328" s="4"/>
      <c r="AP328" s="5"/>
      <c r="AQ328" s="5"/>
      <c r="AR328" s="4"/>
      <c r="AS328" s="5"/>
      <c r="AT328" s="552"/>
      <c r="AU328" s="553" t="str">
        <f>IF(AND(V328&gt;0,X328="A",AA328&lt;&gt;"",AG328&lt;&gt;"A",AJ328&lt;&gt;"A",OR(AB328="NR",AB328="NT")),1,"")</f>
        <v/>
      </c>
      <c r="AV328" s="554" t="str">
        <f>IF(AU328="","",COUNTIF($AU$8:AU328,AU328))</f>
        <v/>
      </c>
      <c r="AW328" s="553" t="str">
        <f>IF(AND(V328&gt;0,X328="A",AJ328&lt;&gt;"A",OR(AB328="",AB328="NX")),1,"")</f>
        <v/>
      </c>
      <c r="AX328" s="554" t="str">
        <f>IF(AW328="","",COUNTIF($AW$8:AW328,AW328))</f>
        <v/>
      </c>
      <c r="AY328" s="27"/>
      <c r="AZ328" s="6"/>
      <c r="BA328" s="7"/>
      <c r="BB328" s="7"/>
    </row>
    <row r="329" spans="1:54" ht="14.45" customHeight="1">
      <c r="A329" s="472" t="s">
        <v>325</v>
      </c>
      <c r="B329" s="473" t="s">
        <v>1602</v>
      </c>
      <c r="C329" s="714"/>
      <c r="D329" s="22"/>
      <c r="E329" s="746" t="s">
        <v>3181</v>
      </c>
      <c r="F329" s="760"/>
      <c r="G329" s="475"/>
      <c r="H329" s="476"/>
      <c r="I329" s="474"/>
      <c r="J329" s="475"/>
      <c r="K329" s="478"/>
      <c r="L329" s="9"/>
      <c r="M329" s="546"/>
      <c r="N329" s="9"/>
      <c r="O329" s="6"/>
      <c r="P329" s="479"/>
      <c r="Q329" s="10"/>
      <c r="R329" s="11"/>
      <c r="S329" s="12"/>
      <c r="T329" s="14"/>
      <c r="U329" s="15"/>
      <c r="V329" s="8"/>
      <c r="W329" s="13"/>
      <c r="X329" s="23"/>
      <c r="Y329" s="486"/>
      <c r="Z329" s="483"/>
      <c r="AA329" s="24"/>
      <c r="AB329" s="484"/>
      <c r="AC329" s="16"/>
      <c r="AD329" s="17"/>
      <c r="AE329" s="18"/>
      <c r="AF329" s="9"/>
      <c r="AG329" s="19"/>
      <c r="AH329" s="20"/>
      <c r="AI329" s="9"/>
      <c r="AJ329" s="21"/>
      <c r="AK329" s="33"/>
      <c r="AL329" s="485" t="str">
        <f>IF(AA329="","",AA329)</f>
        <v/>
      </c>
      <c r="AM329" s="3" t="str">
        <f>IF(AB329="","",AB329)</f>
        <v/>
      </c>
      <c r="AN329" s="702"/>
      <c r="AO329" s="4"/>
      <c r="AP329" s="5"/>
      <c r="AQ329" s="5"/>
      <c r="AR329" s="4"/>
      <c r="AS329" s="5"/>
      <c r="AT329" s="552"/>
      <c r="AU329" s="553" t="str">
        <f>IF(AND(V329&gt;0,X329="A",AA329&lt;&gt;"",AG329&lt;&gt;"A",AJ329&lt;&gt;"A",OR(AB329="NR",AB329="NT")),1,"")</f>
        <v/>
      </c>
      <c r="AV329" s="554" t="str">
        <f>IF(AU329="","",COUNTIF($AU$8:AU329,AU329))</f>
        <v/>
      </c>
      <c r="AW329" s="553" t="str">
        <f>IF(AND(V329&gt;0,X329="A",AJ329&lt;&gt;"A",OR(AB329="",AB329="NX")),1,"")</f>
        <v/>
      </c>
      <c r="AX329" s="554" t="str">
        <f>IF(AW329="","",COUNTIF($AW$8:AW329,AW329))</f>
        <v/>
      </c>
      <c r="AY329" s="27"/>
      <c r="AZ329" s="6"/>
      <c r="BA329" s="7"/>
      <c r="BB329" s="7"/>
    </row>
    <row r="330" spans="1:54" ht="14.45" customHeight="1">
      <c r="A330" s="472" t="s">
        <v>326</v>
      </c>
      <c r="B330" s="473" t="s">
        <v>1602</v>
      </c>
      <c r="C330" s="714"/>
      <c r="D330" s="22"/>
      <c r="E330" s="746" t="s">
        <v>3182</v>
      </c>
      <c r="F330" s="760"/>
      <c r="G330" s="475"/>
      <c r="H330" s="476"/>
      <c r="I330" s="474"/>
      <c r="J330" s="475"/>
      <c r="K330" s="478"/>
      <c r="L330" s="9"/>
      <c r="M330" s="546"/>
      <c r="N330" s="9"/>
      <c r="O330" s="6"/>
      <c r="P330" s="479"/>
      <c r="Q330" s="10"/>
      <c r="R330" s="11"/>
      <c r="S330" s="12"/>
      <c r="T330" s="14"/>
      <c r="U330" s="15"/>
      <c r="V330" s="8"/>
      <c r="W330" s="13"/>
      <c r="X330" s="23"/>
      <c r="Y330" s="486"/>
      <c r="Z330" s="483"/>
      <c r="AA330" s="24"/>
      <c r="AB330" s="484"/>
      <c r="AC330" s="16"/>
      <c r="AD330" s="17"/>
      <c r="AE330" s="18"/>
      <c r="AF330" s="9"/>
      <c r="AG330" s="19"/>
      <c r="AH330" s="20"/>
      <c r="AI330" s="9"/>
      <c r="AJ330" s="21"/>
      <c r="AK330" s="33"/>
      <c r="AL330" s="485" t="str">
        <f>IF(AA330="","",AA330)</f>
        <v/>
      </c>
      <c r="AM330" s="3" t="str">
        <f>IF(AB330="","",AB330)</f>
        <v/>
      </c>
      <c r="AN330" s="702"/>
      <c r="AO330" s="4"/>
      <c r="AP330" s="5"/>
      <c r="AQ330" s="5"/>
      <c r="AR330" s="4"/>
      <c r="AS330" s="5"/>
      <c r="AT330" s="552"/>
      <c r="AU330" s="553" t="str">
        <f>IF(AND(V330&gt;0,X330="A",AA330&lt;&gt;"",AG330&lt;&gt;"A",AJ330&lt;&gt;"A",OR(AB330="NR",AB330="NT")),1,"")</f>
        <v/>
      </c>
      <c r="AV330" s="554" t="str">
        <f>IF(AU330="","",COUNTIF($AU$8:AU330,AU330))</f>
        <v/>
      </c>
      <c r="AW330" s="553" t="str">
        <f>IF(AND(V330&gt;0,X330="A",AJ330&lt;&gt;"A",OR(AB330="",AB330="NX")),1,"")</f>
        <v/>
      </c>
      <c r="AX330" s="554" t="str">
        <f>IF(AW330="","",COUNTIF($AW$8:AW330,AW330))</f>
        <v/>
      </c>
      <c r="AY330" s="27"/>
      <c r="AZ330" s="6"/>
      <c r="BA330" s="7"/>
      <c r="BB330" s="7"/>
    </row>
    <row r="331" spans="1:54" ht="14.45" customHeight="1">
      <c r="A331" s="472" t="s">
        <v>327</v>
      </c>
      <c r="B331" s="473" t="s">
        <v>1602</v>
      </c>
      <c r="C331" s="714"/>
      <c r="D331" s="22"/>
      <c r="E331" s="746" t="s">
        <v>3183</v>
      </c>
      <c r="F331" s="760"/>
      <c r="G331" s="475"/>
      <c r="H331" s="476"/>
      <c r="I331" s="474"/>
      <c r="J331" s="475"/>
      <c r="K331" s="478"/>
      <c r="L331" s="9"/>
      <c r="M331" s="546"/>
      <c r="N331" s="9"/>
      <c r="O331" s="6"/>
      <c r="P331" s="479"/>
      <c r="Q331" s="10"/>
      <c r="R331" s="11"/>
      <c r="S331" s="12"/>
      <c r="T331" s="14"/>
      <c r="U331" s="15"/>
      <c r="V331" s="8"/>
      <c r="W331" s="13"/>
      <c r="X331" s="23"/>
      <c r="Y331" s="486"/>
      <c r="Z331" s="483"/>
      <c r="AA331" s="24"/>
      <c r="AB331" s="484"/>
      <c r="AC331" s="16"/>
      <c r="AD331" s="17"/>
      <c r="AE331" s="18"/>
      <c r="AF331" s="9"/>
      <c r="AG331" s="19"/>
      <c r="AH331" s="20"/>
      <c r="AI331" s="9"/>
      <c r="AJ331" s="21"/>
      <c r="AK331" s="33"/>
      <c r="AL331" s="485" t="str">
        <f>IF(AA331="","",AA331)</f>
        <v/>
      </c>
      <c r="AM331" s="3" t="str">
        <f>IF(AB331="","",AB331)</f>
        <v/>
      </c>
      <c r="AN331" s="702"/>
      <c r="AO331" s="4"/>
      <c r="AP331" s="5"/>
      <c r="AQ331" s="5"/>
      <c r="AR331" s="4"/>
      <c r="AS331" s="5"/>
      <c r="AT331" s="552"/>
      <c r="AU331" s="553" t="str">
        <f>IF(AND(V331&gt;0,X331="A",AA331&lt;&gt;"",AG331&lt;&gt;"A",AJ331&lt;&gt;"A",OR(AB331="NR",AB331="NT")),1,"")</f>
        <v/>
      </c>
      <c r="AV331" s="554" t="str">
        <f>IF(AU331="","",COUNTIF($AU$8:AU331,AU331))</f>
        <v/>
      </c>
      <c r="AW331" s="553" t="str">
        <f>IF(AND(V331&gt;0,X331="A",AJ331&lt;&gt;"A",OR(AB331="",AB331="NX")),1,"")</f>
        <v/>
      </c>
      <c r="AX331" s="554" t="str">
        <f>IF(AW331="","",COUNTIF($AW$8:AW331,AW331))</f>
        <v/>
      </c>
      <c r="AY331" s="27"/>
      <c r="AZ331" s="6"/>
      <c r="BA331" s="7"/>
      <c r="BB331" s="7"/>
    </row>
    <row r="332" spans="1:54" ht="14.45" customHeight="1">
      <c r="A332" s="472" t="s">
        <v>328</v>
      </c>
      <c r="B332" s="473" t="s">
        <v>1602</v>
      </c>
      <c r="C332" s="714"/>
      <c r="D332" s="22"/>
      <c r="E332" s="746" t="s">
        <v>3184</v>
      </c>
      <c r="F332" s="760"/>
      <c r="G332" s="475"/>
      <c r="H332" s="476"/>
      <c r="I332" s="474"/>
      <c r="J332" s="475"/>
      <c r="K332" s="478"/>
      <c r="L332" s="9"/>
      <c r="M332" s="546"/>
      <c r="N332" s="9"/>
      <c r="O332" s="6"/>
      <c r="P332" s="479"/>
      <c r="Q332" s="10"/>
      <c r="R332" s="11"/>
      <c r="S332" s="12"/>
      <c r="T332" s="14"/>
      <c r="U332" s="15"/>
      <c r="V332" s="8"/>
      <c r="W332" s="13"/>
      <c r="X332" s="23"/>
      <c r="Y332" s="486"/>
      <c r="Z332" s="483"/>
      <c r="AA332" s="24"/>
      <c r="AB332" s="484"/>
      <c r="AC332" s="16"/>
      <c r="AD332" s="17"/>
      <c r="AE332" s="18"/>
      <c r="AF332" s="9"/>
      <c r="AG332" s="19"/>
      <c r="AH332" s="20"/>
      <c r="AI332" s="9"/>
      <c r="AJ332" s="21"/>
      <c r="AK332" s="33"/>
      <c r="AL332" s="485" t="str">
        <f>IF(AA332="","",AA332)</f>
        <v/>
      </c>
      <c r="AM332" s="3" t="str">
        <f>IF(AB332="","",AB332)</f>
        <v/>
      </c>
      <c r="AN332" s="702"/>
      <c r="AO332" s="4"/>
      <c r="AP332" s="5"/>
      <c r="AQ332" s="5"/>
      <c r="AR332" s="4"/>
      <c r="AS332" s="5"/>
      <c r="AT332" s="552"/>
      <c r="AU332" s="553" t="str">
        <f>IF(AND(V332&gt;0,X332="A",AA332&lt;&gt;"",AG332&lt;&gt;"A",AJ332&lt;&gt;"A",OR(AB332="NR",AB332="NT")),1,"")</f>
        <v/>
      </c>
      <c r="AV332" s="554" t="str">
        <f>IF(AU332="","",COUNTIF($AU$8:AU332,AU332))</f>
        <v/>
      </c>
      <c r="AW332" s="553" t="str">
        <f>IF(AND(V332&gt;0,X332="A",AJ332&lt;&gt;"A",OR(AB332="",AB332="NX")),1,"")</f>
        <v/>
      </c>
      <c r="AX332" s="554" t="str">
        <f>IF(AW332="","",COUNTIF($AW$8:AW332,AW332))</f>
        <v/>
      </c>
      <c r="AY332" s="27"/>
      <c r="AZ332" s="6"/>
      <c r="BA332" s="7"/>
      <c r="BB332" s="7"/>
    </row>
    <row r="333" spans="1:54" ht="14.45" customHeight="1">
      <c r="A333" s="472" t="s">
        <v>329</v>
      </c>
      <c r="B333" s="473" t="s">
        <v>1602</v>
      </c>
      <c r="C333" s="714"/>
      <c r="D333" s="22"/>
      <c r="E333" s="746" t="s">
        <v>3185</v>
      </c>
      <c r="F333" s="760"/>
      <c r="G333" s="475"/>
      <c r="H333" s="476"/>
      <c r="I333" s="474"/>
      <c r="J333" s="475"/>
      <c r="K333" s="478"/>
      <c r="L333" s="9"/>
      <c r="M333" s="546"/>
      <c r="N333" s="9"/>
      <c r="O333" s="6"/>
      <c r="P333" s="479"/>
      <c r="Q333" s="10"/>
      <c r="R333" s="11"/>
      <c r="S333" s="12"/>
      <c r="T333" s="14"/>
      <c r="U333" s="15"/>
      <c r="V333" s="8"/>
      <c r="W333" s="13"/>
      <c r="X333" s="23"/>
      <c r="Y333" s="486"/>
      <c r="Z333" s="483"/>
      <c r="AA333" s="24"/>
      <c r="AB333" s="484"/>
      <c r="AC333" s="16"/>
      <c r="AD333" s="17"/>
      <c r="AE333" s="18"/>
      <c r="AF333" s="9"/>
      <c r="AG333" s="19"/>
      <c r="AH333" s="20"/>
      <c r="AI333" s="9"/>
      <c r="AJ333" s="21"/>
      <c r="AK333" s="33"/>
      <c r="AL333" s="485" t="str">
        <f>IF(AA333="","",AA333)</f>
        <v/>
      </c>
      <c r="AM333" s="3" t="str">
        <f>IF(AB333="","",AB333)</f>
        <v/>
      </c>
      <c r="AN333" s="702"/>
      <c r="AO333" s="4"/>
      <c r="AP333" s="5"/>
      <c r="AQ333" s="5"/>
      <c r="AR333" s="4"/>
      <c r="AS333" s="5"/>
      <c r="AT333" s="552"/>
      <c r="AU333" s="553" t="str">
        <f>IF(AND(V333&gt;0,X333="A",AA333&lt;&gt;"",AG333&lt;&gt;"A",AJ333&lt;&gt;"A",OR(AB333="NR",AB333="NT")),1,"")</f>
        <v/>
      </c>
      <c r="AV333" s="554" t="str">
        <f>IF(AU333="","",COUNTIF($AU$8:AU333,AU333))</f>
        <v/>
      </c>
      <c r="AW333" s="553" t="str">
        <f>IF(AND(V333&gt;0,X333="A",AJ333&lt;&gt;"A",OR(AB333="",AB333="NX")),1,"")</f>
        <v/>
      </c>
      <c r="AX333" s="554" t="str">
        <f>IF(AW333="","",COUNTIF($AW$8:AW333,AW333))</f>
        <v/>
      </c>
      <c r="AY333" s="27"/>
      <c r="AZ333" s="6"/>
      <c r="BA333" s="7"/>
      <c r="BB333" s="7"/>
    </row>
    <row r="334" spans="1:54" ht="14.45" customHeight="1">
      <c r="A334" s="472" t="s">
        <v>330</v>
      </c>
      <c r="B334" s="473" t="s">
        <v>1602</v>
      </c>
      <c r="C334" s="714"/>
      <c r="D334" s="22"/>
      <c r="E334" s="746" t="s">
        <v>3186</v>
      </c>
      <c r="F334" s="760"/>
      <c r="G334" s="475"/>
      <c r="H334" s="476"/>
      <c r="I334" s="474"/>
      <c r="J334" s="475"/>
      <c r="K334" s="478"/>
      <c r="L334" s="9"/>
      <c r="M334" s="546"/>
      <c r="N334" s="9"/>
      <c r="O334" s="6"/>
      <c r="P334" s="479"/>
      <c r="Q334" s="10"/>
      <c r="R334" s="11"/>
      <c r="S334" s="12"/>
      <c r="T334" s="14"/>
      <c r="U334" s="15"/>
      <c r="V334" s="8"/>
      <c r="W334" s="13"/>
      <c r="X334" s="23"/>
      <c r="Y334" s="486"/>
      <c r="Z334" s="483"/>
      <c r="AA334" s="24"/>
      <c r="AB334" s="484"/>
      <c r="AC334" s="16"/>
      <c r="AD334" s="17"/>
      <c r="AE334" s="18"/>
      <c r="AF334" s="9"/>
      <c r="AG334" s="19"/>
      <c r="AH334" s="20"/>
      <c r="AI334" s="9"/>
      <c r="AJ334" s="21"/>
      <c r="AK334" s="33"/>
      <c r="AL334" s="485" t="str">
        <f>IF(AA334="","",AA334)</f>
        <v/>
      </c>
      <c r="AM334" s="3" t="str">
        <f>IF(AB334="","",AB334)</f>
        <v/>
      </c>
      <c r="AN334" s="702"/>
      <c r="AO334" s="4"/>
      <c r="AP334" s="5"/>
      <c r="AQ334" s="5"/>
      <c r="AR334" s="4"/>
      <c r="AS334" s="5"/>
      <c r="AT334" s="552"/>
      <c r="AU334" s="553" t="str">
        <f>IF(AND(V334&gt;0,X334="A",AA334&lt;&gt;"",AG334&lt;&gt;"A",AJ334&lt;&gt;"A",OR(AB334="NR",AB334="NT")),1,"")</f>
        <v/>
      </c>
      <c r="AV334" s="554" t="str">
        <f>IF(AU334="","",COUNTIF($AU$8:AU334,AU334))</f>
        <v/>
      </c>
      <c r="AW334" s="553" t="str">
        <f>IF(AND(V334&gt;0,X334="A",AJ334&lt;&gt;"A",OR(AB334="",AB334="NX")),1,"")</f>
        <v/>
      </c>
      <c r="AX334" s="554" t="str">
        <f>IF(AW334="","",COUNTIF($AW$8:AW334,AW334))</f>
        <v/>
      </c>
      <c r="AY334" s="27"/>
      <c r="AZ334" s="6"/>
      <c r="BA334" s="7"/>
      <c r="BB334" s="7"/>
    </row>
    <row r="335" spans="1:54" ht="14.45" customHeight="1">
      <c r="A335" s="472" t="s">
        <v>331</v>
      </c>
      <c r="B335" s="473" t="s">
        <v>1602</v>
      </c>
      <c r="C335" s="714"/>
      <c r="D335" s="22"/>
      <c r="E335" s="746" t="s">
        <v>3187</v>
      </c>
      <c r="F335" s="760"/>
      <c r="G335" s="475"/>
      <c r="H335" s="476"/>
      <c r="I335" s="474"/>
      <c r="J335" s="475"/>
      <c r="K335" s="478"/>
      <c r="L335" s="9"/>
      <c r="M335" s="546"/>
      <c r="N335" s="9"/>
      <c r="O335" s="6"/>
      <c r="P335" s="479"/>
      <c r="Q335" s="10"/>
      <c r="R335" s="11"/>
      <c r="S335" s="12"/>
      <c r="T335" s="14"/>
      <c r="U335" s="15"/>
      <c r="V335" s="8"/>
      <c r="W335" s="13"/>
      <c r="X335" s="23"/>
      <c r="Y335" s="486"/>
      <c r="Z335" s="483"/>
      <c r="AA335" s="24"/>
      <c r="AB335" s="484"/>
      <c r="AC335" s="16"/>
      <c r="AD335" s="17"/>
      <c r="AE335" s="18"/>
      <c r="AF335" s="9"/>
      <c r="AG335" s="19"/>
      <c r="AH335" s="20"/>
      <c r="AI335" s="9"/>
      <c r="AJ335" s="21"/>
      <c r="AK335" s="33"/>
      <c r="AL335" s="485" t="str">
        <f>IF(AA335="","",AA335)</f>
        <v/>
      </c>
      <c r="AM335" s="3" t="str">
        <f>IF(AB335="","",AB335)</f>
        <v/>
      </c>
      <c r="AN335" s="702"/>
      <c r="AO335" s="4"/>
      <c r="AP335" s="5"/>
      <c r="AQ335" s="5"/>
      <c r="AR335" s="4"/>
      <c r="AS335" s="5"/>
      <c r="AT335" s="552"/>
      <c r="AU335" s="553" t="str">
        <f>IF(AND(V335&gt;0,X335="A",AA335&lt;&gt;"",AG335&lt;&gt;"A",AJ335&lt;&gt;"A",OR(AB335="NR",AB335="NT")),1,"")</f>
        <v/>
      </c>
      <c r="AV335" s="554" t="str">
        <f>IF(AU335="","",COUNTIF($AU$8:AU335,AU335))</f>
        <v/>
      </c>
      <c r="AW335" s="553" t="str">
        <f>IF(AND(V335&gt;0,X335="A",AJ335&lt;&gt;"A",OR(AB335="",AB335="NX")),1,"")</f>
        <v/>
      </c>
      <c r="AX335" s="554" t="str">
        <f>IF(AW335="","",COUNTIF($AW$8:AW335,AW335))</f>
        <v/>
      </c>
      <c r="AY335" s="27"/>
      <c r="AZ335" s="6"/>
      <c r="BA335" s="7"/>
      <c r="BB335" s="7"/>
    </row>
    <row r="336" spans="1:54" ht="14.45" customHeight="1">
      <c r="A336" s="472" t="s">
        <v>332</v>
      </c>
      <c r="B336" s="473" t="s">
        <v>1602</v>
      </c>
      <c r="C336" s="714"/>
      <c r="D336" s="22"/>
      <c r="E336" s="746" t="s">
        <v>3188</v>
      </c>
      <c r="F336" s="760"/>
      <c r="G336" s="475"/>
      <c r="H336" s="476"/>
      <c r="I336" s="474"/>
      <c r="J336" s="475"/>
      <c r="K336" s="478"/>
      <c r="L336" s="9"/>
      <c r="M336" s="546"/>
      <c r="N336" s="9"/>
      <c r="O336" s="6"/>
      <c r="P336" s="479"/>
      <c r="Q336" s="10"/>
      <c r="R336" s="11"/>
      <c r="S336" s="12"/>
      <c r="T336" s="14"/>
      <c r="U336" s="15"/>
      <c r="V336" s="8"/>
      <c r="W336" s="13"/>
      <c r="X336" s="23"/>
      <c r="Y336" s="486"/>
      <c r="Z336" s="483"/>
      <c r="AA336" s="24"/>
      <c r="AB336" s="484"/>
      <c r="AC336" s="16"/>
      <c r="AD336" s="17"/>
      <c r="AE336" s="18"/>
      <c r="AF336" s="9"/>
      <c r="AG336" s="19"/>
      <c r="AH336" s="20"/>
      <c r="AI336" s="9"/>
      <c r="AJ336" s="21"/>
      <c r="AK336" s="33"/>
      <c r="AL336" s="485" t="str">
        <f>IF(AA336="","",AA336)</f>
        <v/>
      </c>
      <c r="AM336" s="3" t="str">
        <f>IF(AB336="","",AB336)</f>
        <v/>
      </c>
      <c r="AN336" s="702"/>
      <c r="AO336" s="4"/>
      <c r="AP336" s="5"/>
      <c r="AQ336" s="5"/>
      <c r="AR336" s="4"/>
      <c r="AS336" s="5"/>
      <c r="AT336" s="552"/>
      <c r="AU336" s="553" t="str">
        <f>IF(AND(V336&gt;0,X336="A",AA336&lt;&gt;"",AG336&lt;&gt;"A",AJ336&lt;&gt;"A",OR(AB336="NR",AB336="NT")),1,"")</f>
        <v/>
      </c>
      <c r="AV336" s="554" t="str">
        <f>IF(AU336="","",COUNTIF($AU$8:AU336,AU336))</f>
        <v/>
      </c>
      <c r="AW336" s="553" t="str">
        <f>IF(AND(V336&gt;0,X336="A",AJ336&lt;&gt;"A",OR(AB336="",AB336="NX")),1,"")</f>
        <v/>
      </c>
      <c r="AX336" s="554" t="str">
        <f>IF(AW336="","",COUNTIF($AW$8:AW336,AW336))</f>
        <v/>
      </c>
      <c r="AY336" s="27"/>
      <c r="AZ336" s="6"/>
      <c r="BA336" s="7"/>
      <c r="BB336" s="7"/>
    </row>
    <row r="337" spans="1:54" ht="14.45" customHeight="1">
      <c r="A337" s="472" t="s">
        <v>333</v>
      </c>
      <c r="B337" s="473" t="s">
        <v>1602</v>
      </c>
      <c r="C337" s="714"/>
      <c r="D337" s="22"/>
      <c r="E337" s="746" t="s">
        <v>3189</v>
      </c>
      <c r="F337" s="760"/>
      <c r="G337" s="475"/>
      <c r="H337" s="476"/>
      <c r="I337" s="474"/>
      <c r="J337" s="475"/>
      <c r="K337" s="478"/>
      <c r="L337" s="9"/>
      <c r="M337" s="546"/>
      <c r="N337" s="9"/>
      <c r="O337" s="6"/>
      <c r="P337" s="479"/>
      <c r="Q337" s="10"/>
      <c r="R337" s="11"/>
      <c r="S337" s="12"/>
      <c r="T337" s="14"/>
      <c r="U337" s="15"/>
      <c r="V337" s="8"/>
      <c r="W337" s="13"/>
      <c r="X337" s="23"/>
      <c r="Y337" s="486"/>
      <c r="Z337" s="483"/>
      <c r="AA337" s="24"/>
      <c r="AB337" s="484"/>
      <c r="AC337" s="16"/>
      <c r="AD337" s="17"/>
      <c r="AE337" s="18"/>
      <c r="AF337" s="9"/>
      <c r="AG337" s="19"/>
      <c r="AH337" s="20"/>
      <c r="AI337" s="9"/>
      <c r="AJ337" s="21"/>
      <c r="AK337" s="33"/>
      <c r="AL337" s="485" t="str">
        <f>IF(AA337="","",AA337)</f>
        <v/>
      </c>
      <c r="AM337" s="3" t="str">
        <f>IF(AB337="","",AB337)</f>
        <v/>
      </c>
      <c r="AN337" s="702"/>
      <c r="AO337" s="4"/>
      <c r="AP337" s="5"/>
      <c r="AQ337" s="5"/>
      <c r="AR337" s="4"/>
      <c r="AS337" s="5"/>
      <c r="AT337" s="552"/>
      <c r="AU337" s="553" t="str">
        <f>IF(AND(V337&gt;0,X337="A",AA337&lt;&gt;"",AG337&lt;&gt;"A",AJ337&lt;&gt;"A",OR(AB337="NR",AB337="NT")),1,"")</f>
        <v/>
      </c>
      <c r="AV337" s="554" t="str">
        <f>IF(AU337="","",COUNTIF($AU$8:AU337,AU337))</f>
        <v/>
      </c>
      <c r="AW337" s="553" t="str">
        <f>IF(AND(V337&gt;0,X337="A",AJ337&lt;&gt;"A",OR(AB337="",AB337="NX")),1,"")</f>
        <v/>
      </c>
      <c r="AX337" s="554" t="str">
        <f>IF(AW337="","",COUNTIF($AW$8:AW337,AW337))</f>
        <v/>
      </c>
      <c r="AY337" s="27"/>
      <c r="AZ337" s="6"/>
      <c r="BA337" s="7"/>
      <c r="BB337" s="7"/>
    </row>
    <row r="338" spans="1:54" ht="14.45" customHeight="1">
      <c r="A338" s="472" t="s">
        <v>334</v>
      </c>
      <c r="B338" s="473" t="s">
        <v>1602</v>
      </c>
      <c r="C338" s="714"/>
      <c r="D338" s="22"/>
      <c r="E338" s="746" t="s">
        <v>3190</v>
      </c>
      <c r="F338" s="760"/>
      <c r="G338" s="475"/>
      <c r="H338" s="476"/>
      <c r="I338" s="474"/>
      <c r="J338" s="475"/>
      <c r="K338" s="478"/>
      <c r="L338" s="9"/>
      <c r="M338" s="546"/>
      <c r="N338" s="9"/>
      <c r="O338" s="6"/>
      <c r="P338" s="479"/>
      <c r="Q338" s="10"/>
      <c r="R338" s="11"/>
      <c r="S338" s="12"/>
      <c r="T338" s="14"/>
      <c r="U338" s="15"/>
      <c r="V338" s="8"/>
      <c r="W338" s="13"/>
      <c r="X338" s="23"/>
      <c r="Y338" s="486"/>
      <c r="Z338" s="483"/>
      <c r="AA338" s="24"/>
      <c r="AB338" s="484"/>
      <c r="AC338" s="16"/>
      <c r="AD338" s="17"/>
      <c r="AE338" s="18"/>
      <c r="AF338" s="9"/>
      <c r="AG338" s="19"/>
      <c r="AH338" s="20"/>
      <c r="AI338" s="9"/>
      <c r="AJ338" s="21"/>
      <c r="AK338" s="33"/>
      <c r="AL338" s="485" t="str">
        <f>IF(AA338="","",AA338)</f>
        <v/>
      </c>
      <c r="AM338" s="3" t="str">
        <f>IF(AB338="","",AB338)</f>
        <v/>
      </c>
      <c r="AN338" s="702"/>
      <c r="AO338" s="4"/>
      <c r="AP338" s="5"/>
      <c r="AQ338" s="5"/>
      <c r="AR338" s="4"/>
      <c r="AS338" s="5"/>
      <c r="AT338" s="552"/>
      <c r="AU338" s="553" t="str">
        <f>IF(AND(V338&gt;0,X338="A",AA338&lt;&gt;"",AG338&lt;&gt;"A",AJ338&lt;&gt;"A",OR(AB338="NR",AB338="NT")),1,"")</f>
        <v/>
      </c>
      <c r="AV338" s="554" t="str">
        <f>IF(AU338="","",COUNTIF($AU$8:AU338,AU338))</f>
        <v/>
      </c>
      <c r="AW338" s="553" t="str">
        <f>IF(AND(V338&gt;0,X338="A",AJ338&lt;&gt;"A",OR(AB338="",AB338="NX")),1,"")</f>
        <v/>
      </c>
      <c r="AX338" s="554" t="str">
        <f>IF(AW338="","",COUNTIF($AW$8:AW338,AW338))</f>
        <v/>
      </c>
      <c r="AY338" s="27"/>
      <c r="AZ338" s="6"/>
      <c r="BA338" s="7"/>
      <c r="BB338" s="7"/>
    </row>
    <row r="339" spans="1:54" ht="14.45" customHeight="1">
      <c r="A339" s="472" t="s">
        <v>335</v>
      </c>
      <c r="B339" s="473" t="s">
        <v>1602</v>
      </c>
      <c r="C339" s="714"/>
      <c r="D339" s="22"/>
      <c r="E339" s="746" t="s">
        <v>3191</v>
      </c>
      <c r="F339" s="760"/>
      <c r="G339" s="475"/>
      <c r="H339" s="476"/>
      <c r="I339" s="474"/>
      <c r="J339" s="475"/>
      <c r="K339" s="478"/>
      <c r="L339" s="9"/>
      <c r="M339" s="546"/>
      <c r="N339" s="9"/>
      <c r="O339" s="6"/>
      <c r="P339" s="479"/>
      <c r="Q339" s="10"/>
      <c r="R339" s="11"/>
      <c r="S339" s="12"/>
      <c r="T339" s="14"/>
      <c r="U339" s="15"/>
      <c r="V339" s="8"/>
      <c r="W339" s="13"/>
      <c r="X339" s="23"/>
      <c r="Y339" s="486"/>
      <c r="Z339" s="483"/>
      <c r="AA339" s="24"/>
      <c r="AB339" s="484"/>
      <c r="AC339" s="16"/>
      <c r="AD339" s="17"/>
      <c r="AE339" s="18"/>
      <c r="AF339" s="9"/>
      <c r="AG339" s="19"/>
      <c r="AH339" s="20"/>
      <c r="AI339" s="9"/>
      <c r="AJ339" s="21"/>
      <c r="AK339" s="33"/>
      <c r="AL339" s="485" t="str">
        <f>IF(AA339="","",AA339)</f>
        <v/>
      </c>
      <c r="AM339" s="3" t="str">
        <f>IF(AB339="","",AB339)</f>
        <v/>
      </c>
      <c r="AN339" s="702"/>
      <c r="AO339" s="4"/>
      <c r="AP339" s="5"/>
      <c r="AQ339" s="5"/>
      <c r="AR339" s="4"/>
      <c r="AS339" s="5"/>
      <c r="AT339" s="552"/>
      <c r="AU339" s="553" t="str">
        <f>IF(AND(V339&gt;0,X339="A",AA339&lt;&gt;"",AG339&lt;&gt;"A",AJ339&lt;&gt;"A",OR(AB339="NR",AB339="NT")),1,"")</f>
        <v/>
      </c>
      <c r="AV339" s="554" t="str">
        <f>IF(AU339="","",COUNTIF($AU$8:AU339,AU339))</f>
        <v/>
      </c>
      <c r="AW339" s="553" t="str">
        <f>IF(AND(V339&gt;0,X339="A",AJ339&lt;&gt;"A",OR(AB339="",AB339="NX")),1,"")</f>
        <v/>
      </c>
      <c r="AX339" s="554" t="str">
        <f>IF(AW339="","",COUNTIF($AW$8:AW339,AW339))</f>
        <v/>
      </c>
      <c r="AY339" s="27"/>
      <c r="AZ339" s="6"/>
      <c r="BA339" s="7"/>
      <c r="BB339" s="7"/>
    </row>
    <row r="340" spans="1:54" ht="14.45" customHeight="1">
      <c r="A340" s="472" t="s">
        <v>336</v>
      </c>
      <c r="B340" s="473" t="s">
        <v>1602</v>
      </c>
      <c r="C340" s="714"/>
      <c r="D340" s="22"/>
      <c r="E340" s="746" t="s">
        <v>3192</v>
      </c>
      <c r="F340" s="760"/>
      <c r="G340" s="475"/>
      <c r="H340" s="476"/>
      <c r="I340" s="474"/>
      <c r="J340" s="475"/>
      <c r="K340" s="478"/>
      <c r="L340" s="9"/>
      <c r="M340" s="546"/>
      <c r="N340" s="9"/>
      <c r="O340" s="6"/>
      <c r="P340" s="479"/>
      <c r="Q340" s="10"/>
      <c r="R340" s="11"/>
      <c r="S340" s="12"/>
      <c r="T340" s="14"/>
      <c r="U340" s="15"/>
      <c r="V340" s="8"/>
      <c r="W340" s="13"/>
      <c r="X340" s="23"/>
      <c r="Y340" s="486"/>
      <c r="Z340" s="483"/>
      <c r="AA340" s="24"/>
      <c r="AB340" s="484"/>
      <c r="AC340" s="16"/>
      <c r="AD340" s="17"/>
      <c r="AE340" s="18"/>
      <c r="AF340" s="9"/>
      <c r="AG340" s="19"/>
      <c r="AH340" s="20"/>
      <c r="AI340" s="9"/>
      <c r="AJ340" s="21"/>
      <c r="AK340" s="33"/>
      <c r="AL340" s="485" t="str">
        <f>IF(AA340="","",AA340)</f>
        <v/>
      </c>
      <c r="AM340" s="3" t="str">
        <f>IF(AB340="","",AB340)</f>
        <v/>
      </c>
      <c r="AN340" s="702"/>
      <c r="AO340" s="4"/>
      <c r="AP340" s="5"/>
      <c r="AQ340" s="5"/>
      <c r="AR340" s="4"/>
      <c r="AS340" s="5"/>
      <c r="AT340" s="552"/>
      <c r="AU340" s="553" t="str">
        <f>IF(AND(V340&gt;0,X340="A",AA340&lt;&gt;"",AG340&lt;&gt;"A",AJ340&lt;&gt;"A",OR(AB340="NR",AB340="NT")),1,"")</f>
        <v/>
      </c>
      <c r="AV340" s="554" t="str">
        <f>IF(AU340="","",COUNTIF($AU$8:AU340,AU340))</f>
        <v/>
      </c>
      <c r="AW340" s="553" t="str">
        <f>IF(AND(V340&gt;0,X340="A",AJ340&lt;&gt;"A",OR(AB340="",AB340="NX")),1,"")</f>
        <v/>
      </c>
      <c r="AX340" s="554" t="str">
        <f>IF(AW340="","",COUNTIF($AW$8:AW340,AW340))</f>
        <v/>
      </c>
      <c r="AY340" s="27"/>
      <c r="AZ340" s="6"/>
      <c r="BA340" s="7"/>
      <c r="BB340" s="7"/>
    </row>
    <row r="341" spans="1:54" ht="14.45" customHeight="1">
      <c r="A341" s="472" t="s">
        <v>337</v>
      </c>
      <c r="B341" s="473" t="s">
        <v>1602</v>
      </c>
      <c r="C341" s="714"/>
      <c r="D341" s="22"/>
      <c r="E341" s="746" t="s">
        <v>3193</v>
      </c>
      <c r="F341" s="760"/>
      <c r="G341" s="475"/>
      <c r="H341" s="476"/>
      <c r="I341" s="474"/>
      <c r="J341" s="475"/>
      <c r="K341" s="478"/>
      <c r="L341" s="9"/>
      <c r="M341" s="546"/>
      <c r="N341" s="9"/>
      <c r="O341" s="6"/>
      <c r="P341" s="479"/>
      <c r="Q341" s="10"/>
      <c r="R341" s="11"/>
      <c r="S341" s="12"/>
      <c r="T341" s="14"/>
      <c r="U341" s="15"/>
      <c r="V341" s="8"/>
      <c r="W341" s="13"/>
      <c r="X341" s="23"/>
      <c r="Y341" s="486"/>
      <c r="Z341" s="483"/>
      <c r="AA341" s="24"/>
      <c r="AB341" s="484"/>
      <c r="AC341" s="16"/>
      <c r="AD341" s="17"/>
      <c r="AE341" s="18"/>
      <c r="AF341" s="9"/>
      <c r="AG341" s="19"/>
      <c r="AH341" s="20"/>
      <c r="AI341" s="9"/>
      <c r="AJ341" s="21"/>
      <c r="AK341" s="33"/>
      <c r="AL341" s="485" t="str">
        <f>IF(AA341="","",AA341)</f>
        <v/>
      </c>
      <c r="AM341" s="3" t="str">
        <f>IF(AB341="","",AB341)</f>
        <v/>
      </c>
      <c r="AN341" s="702"/>
      <c r="AO341" s="4"/>
      <c r="AP341" s="5"/>
      <c r="AQ341" s="5"/>
      <c r="AR341" s="4"/>
      <c r="AS341" s="5"/>
      <c r="AT341" s="552"/>
      <c r="AU341" s="553" t="str">
        <f>IF(AND(V341&gt;0,X341="A",AA341&lt;&gt;"",AG341&lt;&gt;"A",AJ341&lt;&gt;"A",OR(AB341="NR",AB341="NT")),1,"")</f>
        <v/>
      </c>
      <c r="AV341" s="554" t="str">
        <f>IF(AU341="","",COUNTIF($AU$8:AU341,AU341))</f>
        <v/>
      </c>
      <c r="AW341" s="553" t="str">
        <f>IF(AND(V341&gt;0,X341="A",AJ341&lt;&gt;"A",OR(AB341="",AB341="NX")),1,"")</f>
        <v/>
      </c>
      <c r="AX341" s="554" t="str">
        <f>IF(AW341="","",COUNTIF($AW$8:AW341,AW341))</f>
        <v/>
      </c>
      <c r="AY341" s="27"/>
      <c r="AZ341" s="6"/>
      <c r="BA341" s="7"/>
      <c r="BB341" s="7"/>
    </row>
    <row r="342" spans="1:54" ht="14.45" customHeight="1">
      <c r="A342" s="472" t="s">
        <v>338</v>
      </c>
      <c r="B342" s="473" t="s">
        <v>1602</v>
      </c>
      <c r="C342" s="714"/>
      <c r="D342" s="22"/>
      <c r="E342" s="746" t="s">
        <v>3194</v>
      </c>
      <c r="F342" s="760"/>
      <c r="G342" s="475"/>
      <c r="H342" s="476"/>
      <c r="I342" s="474"/>
      <c r="J342" s="475"/>
      <c r="K342" s="478"/>
      <c r="L342" s="9"/>
      <c r="M342" s="546"/>
      <c r="N342" s="9"/>
      <c r="O342" s="6"/>
      <c r="P342" s="479"/>
      <c r="Q342" s="10"/>
      <c r="R342" s="11"/>
      <c r="S342" s="12"/>
      <c r="T342" s="14"/>
      <c r="U342" s="15"/>
      <c r="V342" s="8"/>
      <c r="W342" s="13"/>
      <c r="X342" s="23"/>
      <c r="Y342" s="486"/>
      <c r="Z342" s="483"/>
      <c r="AA342" s="24"/>
      <c r="AB342" s="484"/>
      <c r="AC342" s="16"/>
      <c r="AD342" s="17"/>
      <c r="AE342" s="18"/>
      <c r="AF342" s="9"/>
      <c r="AG342" s="19"/>
      <c r="AH342" s="20"/>
      <c r="AI342" s="9"/>
      <c r="AJ342" s="21"/>
      <c r="AK342" s="33"/>
      <c r="AL342" s="485" t="str">
        <f>IF(AA342="","",AA342)</f>
        <v/>
      </c>
      <c r="AM342" s="3" t="str">
        <f>IF(AB342="","",AB342)</f>
        <v/>
      </c>
      <c r="AN342" s="702"/>
      <c r="AO342" s="4"/>
      <c r="AP342" s="5"/>
      <c r="AQ342" s="5"/>
      <c r="AR342" s="4"/>
      <c r="AS342" s="5"/>
      <c r="AT342" s="552"/>
      <c r="AU342" s="553" t="str">
        <f>IF(AND(V342&gt;0,X342="A",AA342&lt;&gt;"",AG342&lt;&gt;"A",AJ342&lt;&gt;"A",OR(AB342="NR",AB342="NT")),1,"")</f>
        <v/>
      </c>
      <c r="AV342" s="554" t="str">
        <f>IF(AU342="","",COUNTIF($AU$8:AU342,AU342))</f>
        <v/>
      </c>
      <c r="AW342" s="553" t="str">
        <f>IF(AND(V342&gt;0,X342="A",AJ342&lt;&gt;"A",OR(AB342="",AB342="NX")),1,"")</f>
        <v/>
      </c>
      <c r="AX342" s="554" t="str">
        <f>IF(AW342="","",COUNTIF($AW$8:AW342,AW342))</f>
        <v/>
      </c>
      <c r="AY342" s="27"/>
      <c r="AZ342" s="6"/>
      <c r="BA342" s="7"/>
      <c r="BB342" s="7"/>
    </row>
    <row r="343" spans="1:54" ht="14.45" customHeight="1">
      <c r="A343" s="472" t="s">
        <v>339</v>
      </c>
      <c r="B343" s="473" t="s">
        <v>1602</v>
      </c>
      <c r="C343" s="714"/>
      <c r="D343" s="22"/>
      <c r="E343" s="746" t="s">
        <v>3195</v>
      </c>
      <c r="F343" s="760"/>
      <c r="G343" s="475"/>
      <c r="H343" s="476"/>
      <c r="I343" s="474"/>
      <c r="J343" s="475"/>
      <c r="K343" s="478"/>
      <c r="L343" s="9"/>
      <c r="M343" s="546"/>
      <c r="N343" s="9"/>
      <c r="O343" s="6"/>
      <c r="P343" s="479"/>
      <c r="Q343" s="10"/>
      <c r="R343" s="11"/>
      <c r="S343" s="12"/>
      <c r="T343" s="14"/>
      <c r="U343" s="15"/>
      <c r="V343" s="8"/>
      <c r="W343" s="13"/>
      <c r="X343" s="23"/>
      <c r="Y343" s="486"/>
      <c r="Z343" s="483"/>
      <c r="AA343" s="24"/>
      <c r="AB343" s="484"/>
      <c r="AC343" s="16"/>
      <c r="AD343" s="17"/>
      <c r="AE343" s="18"/>
      <c r="AF343" s="9"/>
      <c r="AG343" s="19"/>
      <c r="AH343" s="20"/>
      <c r="AI343" s="9"/>
      <c r="AJ343" s="21"/>
      <c r="AK343" s="33"/>
      <c r="AL343" s="485" t="str">
        <f>IF(AA343="","",AA343)</f>
        <v/>
      </c>
      <c r="AM343" s="3" t="str">
        <f>IF(AB343="","",AB343)</f>
        <v/>
      </c>
      <c r="AN343" s="702"/>
      <c r="AO343" s="4"/>
      <c r="AP343" s="5"/>
      <c r="AQ343" s="5"/>
      <c r="AR343" s="4"/>
      <c r="AS343" s="5"/>
      <c r="AT343" s="552"/>
      <c r="AU343" s="553" t="str">
        <f>IF(AND(V343&gt;0,X343="A",AA343&lt;&gt;"",AG343&lt;&gt;"A",AJ343&lt;&gt;"A",OR(AB343="NR",AB343="NT")),1,"")</f>
        <v/>
      </c>
      <c r="AV343" s="554" t="str">
        <f>IF(AU343="","",COUNTIF($AU$8:AU343,AU343))</f>
        <v/>
      </c>
      <c r="AW343" s="553" t="str">
        <f>IF(AND(V343&gt;0,X343="A",AJ343&lt;&gt;"A",OR(AB343="",AB343="NX")),1,"")</f>
        <v/>
      </c>
      <c r="AX343" s="554" t="str">
        <f>IF(AW343="","",COUNTIF($AW$8:AW343,AW343))</f>
        <v/>
      </c>
      <c r="AY343" s="27"/>
      <c r="AZ343" s="6"/>
      <c r="BA343" s="7"/>
      <c r="BB343" s="7"/>
    </row>
    <row r="344" spans="1:54" ht="14.45" customHeight="1">
      <c r="A344" s="472" t="s">
        <v>340</v>
      </c>
      <c r="B344" s="473" t="s">
        <v>1602</v>
      </c>
      <c r="C344" s="714"/>
      <c r="D344" s="22"/>
      <c r="E344" s="746" t="s">
        <v>3196</v>
      </c>
      <c r="F344" s="760"/>
      <c r="G344" s="475"/>
      <c r="H344" s="476"/>
      <c r="I344" s="474"/>
      <c r="J344" s="475"/>
      <c r="K344" s="478"/>
      <c r="L344" s="9"/>
      <c r="M344" s="546"/>
      <c r="N344" s="9"/>
      <c r="O344" s="6"/>
      <c r="P344" s="479"/>
      <c r="Q344" s="10"/>
      <c r="R344" s="11"/>
      <c r="S344" s="12"/>
      <c r="T344" s="14"/>
      <c r="U344" s="15"/>
      <c r="V344" s="8"/>
      <c r="W344" s="13"/>
      <c r="X344" s="23"/>
      <c r="Y344" s="486"/>
      <c r="Z344" s="483"/>
      <c r="AA344" s="24"/>
      <c r="AB344" s="484"/>
      <c r="AC344" s="16"/>
      <c r="AD344" s="17"/>
      <c r="AE344" s="18"/>
      <c r="AF344" s="9"/>
      <c r="AG344" s="19"/>
      <c r="AH344" s="20"/>
      <c r="AI344" s="9"/>
      <c r="AJ344" s="21"/>
      <c r="AK344" s="33"/>
      <c r="AL344" s="485" t="str">
        <f>IF(AA344="","",AA344)</f>
        <v/>
      </c>
      <c r="AM344" s="3" t="str">
        <f>IF(AB344="","",AB344)</f>
        <v/>
      </c>
      <c r="AN344" s="702"/>
      <c r="AO344" s="4"/>
      <c r="AP344" s="5"/>
      <c r="AQ344" s="5"/>
      <c r="AR344" s="4"/>
      <c r="AS344" s="5"/>
      <c r="AT344" s="552"/>
      <c r="AU344" s="553" t="str">
        <f>IF(AND(V344&gt;0,X344="A",AA344&lt;&gt;"",AG344&lt;&gt;"A",AJ344&lt;&gt;"A",OR(AB344="NR",AB344="NT")),1,"")</f>
        <v/>
      </c>
      <c r="AV344" s="554" t="str">
        <f>IF(AU344="","",COUNTIF($AU$8:AU344,AU344))</f>
        <v/>
      </c>
      <c r="AW344" s="553" t="str">
        <f>IF(AND(V344&gt;0,X344="A",AJ344&lt;&gt;"A",OR(AB344="",AB344="NX")),1,"")</f>
        <v/>
      </c>
      <c r="AX344" s="554" t="str">
        <f>IF(AW344="","",COUNTIF($AW$8:AW344,AW344))</f>
        <v/>
      </c>
      <c r="AY344" s="27"/>
      <c r="AZ344" s="6"/>
      <c r="BA344" s="7"/>
      <c r="BB344" s="7"/>
    </row>
    <row r="345" spans="1:54" ht="14.45" customHeight="1">
      <c r="A345" s="472" t="s">
        <v>341</v>
      </c>
      <c r="B345" s="473" t="s">
        <v>1602</v>
      </c>
      <c r="C345" s="714"/>
      <c r="D345" s="22"/>
      <c r="E345" s="746" t="s">
        <v>3197</v>
      </c>
      <c r="F345" s="760"/>
      <c r="G345" s="475"/>
      <c r="H345" s="476"/>
      <c r="I345" s="474"/>
      <c r="J345" s="475"/>
      <c r="K345" s="478"/>
      <c r="L345" s="9"/>
      <c r="M345" s="546"/>
      <c r="N345" s="9"/>
      <c r="O345" s="6"/>
      <c r="P345" s="479"/>
      <c r="Q345" s="10"/>
      <c r="R345" s="11"/>
      <c r="S345" s="12"/>
      <c r="T345" s="14"/>
      <c r="U345" s="15"/>
      <c r="V345" s="8"/>
      <c r="W345" s="13"/>
      <c r="X345" s="23"/>
      <c r="Y345" s="486"/>
      <c r="Z345" s="483"/>
      <c r="AA345" s="24"/>
      <c r="AB345" s="484"/>
      <c r="AC345" s="16"/>
      <c r="AD345" s="17"/>
      <c r="AE345" s="18"/>
      <c r="AF345" s="9"/>
      <c r="AG345" s="19"/>
      <c r="AH345" s="20"/>
      <c r="AI345" s="9"/>
      <c r="AJ345" s="21"/>
      <c r="AK345" s="33"/>
      <c r="AL345" s="485" t="str">
        <f>IF(AA345="","",AA345)</f>
        <v/>
      </c>
      <c r="AM345" s="3" t="str">
        <f>IF(AB345="","",AB345)</f>
        <v/>
      </c>
      <c r="AN345" s="702"/>
      <c r="AO345" s="4"/>
      <c r="AP345" s="5"/>
      <c r="AQ345" s="5"/>
      <c r="AR345" s="4"/>
      <c r="AS345" s="5"/>
      <c r="AT345" s="552"/>
      <c r="AU345" s="553" t="str">
        <f>IF(AND(V345&gt;0,X345="A",AA345&lt;&gt;"",AG345&lt;&gt;"A",AJ345&lt;&gt;"A",OR(AB345="NR",AB345="NT")),1,"")</f>
        <v/>
      </c>
      <c r="AV345" s="554" t="str">
        <f>IF(AU345="","",COUNTIF($AU$8:AU345,AU345))</f>
        <v/>
      </c>
      <c r="AW345" s="553" t="str">
        <f>IF(AND(V345&gt;0,X345="A",AJ345&lt;&gt;"A",OR(AB345="",AB345="NX")),1,"")</f>
        <v/>
      </c>
      <c r="AX345" s="554" t="str">
        <f>IF(AW345="","",COUNTIF($AW$8:AW345,AW345))</f>
        <v/>
      </c>
      <c r="AY345" s="27"/>
      <c r="AZ345" s="6"/>
      <c r="BA345" s="7"/>
      <c r="BB345" s="7"/>
    </row>
    <row r="346" spans="1:54" ht="14.45" customHeight="1">
      <c r="A346" s="472" t="s">
        <v>342</v>
      </c>
      <c r="B346" s="473" t="s">
        <v>1602</v>
      </c>
      <c r="C346" s="714"/>
      <c r="D346" s="22"/>
      <c r="E346" s="746" t="s">
        <v>3198</v>
      </c>
      <c r="F346" s="760"/>
      <c r="G346" s="475"/>
      <c r="H346" s="476"/>
      <c r="I346" s="474"/>
      <c r="J346" s="475"/>
      <c r="K346" s="478"/>
      <c r="L346" s="9"/>
      <c r="M346" s="546"/>
      <c r="N346" s="9"/>
      <c r="O346" s="6"/>
      <c r="P346" s="479"/>
      <c r="Q346" s="10"/>
      <c r="R346" s="11"/>
      <c r="S346" s="12"/>
      <c r="T346" s="14"/>
      <c r="U346" s="15"/>
      <c r="V346" s="8"/>
      <c r="W346" s="13"/>
      <c r="X346" s="23"/>
      <c r="Y346" s="486"/>
      <c r="Z346" s="483"/>
      <c r="AA346" s="24"/>
      <c r="AB346" s="484"/>
      <c r="AC346" s="16"/>
      <c r="AD346" s="17"/>
      <c r="AE346" s="18"/>
      <c r="AF346" s="9"/>
      <c r="AG346" s="19"/>
      <c r="AH346" s="20"/>
      <c r="AI346" s="9"/>
      <c r="AJ346" s="21"/>
      <c r="AK346" s="33"/>
      <c r="AL346" s="485" t="str">
        <f>IF(AA346="","",AA346)</f>
        <v/>
      </c>
      <c r="AM346" s="3" t="str">
        <f>IF(AB346="","",AB346)</f>
        <v/>
      </c>
      <c r="AN346" s="702"/>
      <c r="AO346" s="4"/>
      <c r="AP346" s="5"/>
      <c r="AQ346" s="5"/>
      <c r="AR346" s="4"/>
      <c r="AS346" s="5"/>
      <c r="AT346" s="552"/>
      <c r="AU346" s="553" t="str">
        <f>IF(AND(V346&gt;0,X346="A",AA346&lt;&gt;"",AG346&lt;&gt;"A",AJ346&lt;&gt;"A",OR(AB346="NR",AB346="NT")),1,"")</f>
        <v/>
      </c>
      <c r="AV346" s="554" t="str">
        <f>IF(AU346="","",COUNTIF($AU$8:AU346,AU346))</f>
        <v/>
      </c>
      <c r="AW346" s="553" t="str">
        <f>IF(AND(V346&gt;0,X346="A",AJ346&lt;&gt;"A",OR(AB346="",AB346="NX")),1,"")</f>
        <v/>
      </c>
      <c r="AX346" s="554" t="str">
        <f>IF(AW346="","",COUNTIF($AW$8:AW346,AW346))</f>
        <v/>
      </c>
      <c r="AY346" s="27"/>
      <c r="AZ346" s="6"/>
      <c r="BA346" s="7"/>
      <c r="BB346" s="7"/>
    </row>
    <row r="347" spans="1:54" ht="14.45" customHeight="1">
      <c r="A347" s="472" t="s">
        <v>343</v>
      </c>
      <c r="B347" s="473" t="s">
        <v>1602</v>
      </c>
      <c r="C347" s="714"/>
      <c r="D347" s="22"/>
      <c r="E347" s="746" t="s">
        <v>3199</v>
      </c>
      <c r="F347" s="760"/>
      <c r="G347" s="475"/>
      <c r="H347" s="476"/>
      <c r="I347" s="474"/>
      <c r="J347" s="475"/>
      <c r="K347" s="478"/>
      <c r="L347" s="9"/>
      <c r="M347" s="546"/>
      <c r="N347" s="9"/>
      <c r="O347" s="6"/>
      <c r="P347" s="479"/>
      <c r="Q347" s="10"/>
      <c r="R347" s="11"/>
      <c r="S347" s="12"/>
      <c r="T347" s="14"/>
      <c r="U347" s="15"/>
      <c r="V347" s="8"/>
      <c r="W347" s="13"/>
      <c r="X347" s="23"/>
      <c r="Y347" s="486"/>
      <c r="Z347" s="483"/>
      <c r="AA347" s="24"/>
      <c r="AB347" s="484"/>
      <c r="AC347" s="16"/>
      <c r="AD347" s="17"/>
      <c r="AE347" s="18"/>
      <c r="AF347" s="9"/>
      <c r="AG347" s="19"/>
      <c r="AH347" s="20"/>
      <c r="AI347" s="9"/>
      <c r="AJ347" s="21"/>
      <c r="AK347" s="33"/>
      <c r="AL347" s="485" t="str">
        <f>IF(AA347="","",AA347)</f>
        <v/>
      </c>
      <c r="AM347" s="3" t="str">
        <f>IF(AB347="","",AB347)</f>
        <v/>
      </c>
      <c r="AN347" s="702"/>
      <c r="AO347" s="4"/>
      <c r="AP347" s="5"/>
      <c r="AQ347" s="5"/>
      <c r="AR347" s="4"/>
      <c r="AS347" s="5"/>
      <c r="AT347" s="552"/>
      <c r="AU347" s="553" t="str">
        <f>IF(AND(V347&gt;0,X347="A",AA347&lt;&gt;"",AG347&lt;&gt;"A",AJ347&lt;&gt;"A",OR(AB347="NR",AB347="NT")),1,"")</f>
        <v/>
      </c>
      <c r="AV347" s="554" t="str">
        <f>IF(AU347="","",COUNTIF($AU$8:AU347,AU347))</f>
        <v/>
      </c>
      <c r="AW347" s="553" t="str">
        <f>IF(AND(V347&gt;0,X347="A",AJ347&lt;&gt;"A",OR(AB347="",AB347="NX")),1,"")</f>
        <v/>
      </c>
      <c r="AX347" s="554" t="str">
        <f>IF(AW347="","",COUNTIF($AW$8:AW347,AW347))</f>
        <v/>
      </c>
      <c r="AY347" s="27"/>
      <c r="AZ347" s="6"/>
      <c r="BA347" s="7"/>
      <c r="BB347" s="7"/>
    </row>
    <row r="348" spans="1:54" ht="14.45" customHeight="1">
      <c r="A348" s="472" t="s">
        <v>344</v>
      </c>
      <c r="B348" s="473" t="s">
        <v>1602</v>
      </c>
      <c r="C348" s="714"/>
      <c r="D348" s="22"/>
      <c r="E348" s="746" t="s">
        <v>3200</v>
      </c>
      <c r="F348" s="760"/>
      <c r="G348" s="475"/>
      <c r="H348" s="476"/>
      <c r="I348" s="474"/>
      <c r="J348" s="475"/>
      <c r="K348" s="478"/>
      <c r="L348" s="9"/>
      <c r="M348" s="546"/>
      <c r="N348" s="9"/>
      <c r="O348" s="6"/>
      <c r="P348" s="479"/>
      <c r="Q348" s="10"/>
      <c r="R348" s="11"/>
      <c r="S348" s="12"/>
      <c r="T348" s="14"/>
      <c r="U348" s="15"/>
      <c r="V348" s="8"/>
      <c r="W348" s="13"/>
      <c r="X348" s="23"/>
      <c r="Y348" s="486"/>
      <c r="Z348" s="483"/>
      <c r="AA348" s="24"/>
      <c r="AB348" s="484"/>
      <c r="AC348" s="16"/>
      <c r="AD348" s="17"/>
      <c r="AE348" s="18"/>
      <c r="AF348" s="9"/>
      <c r="AG348" s="19"/>
      <c r="AH348" s="20"/>
      <c r="AI348" s="9"/>
      <c r="AJ348" s="21"/>
      <c r="AK348" s="33"/>
      <c r="AL348" s="485" t="str">
        <f>IF(AA348="","",AA348)</f>
        <v/>
      </c>
      <c r="AM348" s="3" t="str">
        <f>IF(AB348="","",AB348)</f>
        <v/>
      </c>
      <c r="AN348" s="702"/>
      <c r="AO348" s="4"/>
      <c r="AP348" s="5"/>
      <c r="AQ348" s="5"/>
      <c r="AR348" s="4"/>
      <c r="AS348" s="5"/>
      <c r="AT348" s="552"/>
      <c r="AU348" s="553" t="str">
        <f>IF(AND(V348&gt;0,X348="A",AA348&lt;&gt;"",AG348&lt;&gt;"A",AJ348&lt;&gt;"A",OR(AB348="NR",AB348="NT")),1,"")</f>
        <v/>
      </c>
      <c r="AV348" s="554" t="str">
        <f>IF(AU348="","",COUNTIF($AU$8:AU348,AU348))</f>
        <v/>
      </c>
      <c r="AW348" s="553" t="str">
        <f>IF(AND(V348&gt;0,X348="A",AJ348&lt;&gt;"A",OR(AB348="",AB348="NX")),1,"")</f>
        <v/>
      </c>
      <c r="AX348" s="554" t="str">
        <f>IF(AW348="","",COUNTIF($AW$8:AW348,AW348))</f>
        <v/>
      </c>
      <c r="AY348" s="27"/>
      <c r="AZ348" s="6"/>
      <c r="BA348" s="7"/>
      <c r="BB348" s="7"/>
    </row>
    <row r="349" spans="1:54" ht="14.45" customHeight="1">
      <c r="A349" s="472" t="s">
        <v>345</v>
      </c>
      <c r="B349" s="473" t="s">
        <v>1602</v>
      </c>
      <c r="C349" s="714"/>
      <c r="D349" s="22"/>
      <c r="E349" s="746" t="s">
        <v>3201</v>
      </c>
      <c r="F349" s="760"/>
      <c r="G349" s="475"/>
      <c r="H349" s="476"/>
      <c r="I349" s="474"/>
      <c r="J349" s="475"/>
      <c r="K349" s="478"/>
      <c r="L349" s="9"/>
      <c r="M349" s="546"/>
      <c r="N349" s="9"/>
      <c r="O349" s="6"/>
      <c r="P349" s="479"/>
      <c r="Q349" s="10"/>
      <c r="R349" s="11"/>
      <c r="S349" s="12"/>
      <c r="T349" s="14"/>
      <c r="U349" s="15"/>
      <c r="V349" s="8"/>
      <c r="W349" s="13"/>
      <c r="X349" s="23"/>
      <c r="Y349" s="486"/>
      <c r="Z349" s="483"/>
      <c r="AA349" s="24"/>
      <c r="AB349" s="484"/>
      <c r="AC349" s="16"/>
      <c r="AD349" s="17"/>
      <c r="AE349" s="18"/>
      <c r="AF349" s="9"/>
      <c r="AG349" s="19"/>
      <c r="AH349" s="20"/>
      <c r="AI349" s="9"/>
      <c r="AJ349" s="21"/>
      <c r="AK349" s="33"/>
      <c r="AL349" s="485" t="str">
        <f>IF(AA349="","",AA349)</f>
        <v/>
      </c>
      <c r="AM349" s="3" t="str">
        <f>IF(AB349="","",AB349)</f>
        <v/>
      </c>
      <c r="AN349" s="702"/>
      <c r="AO349" s="4"/>
      <c r="AP349" s="5"/>
      <c r="AQ349" s="5"/>
      <c r="AR349" s="4"/>
      <c r="AS349" s="5"/>
      <c r="AT349" s="552"/>
      <c r="AU349" s="553" t="str">
        <f>IF(AND(V349&gt;0,X349="A",AA349&lt;&gt;"",AG349&lt;&gt;"A",AJ349&lt;&gt;"A",OR(AB349="NR",AB349="NT")),1,"")</f>
        <v/>
      </c>
      <c r="AV349" s="554" t="str">
        <f>IF(AU349="","",COUNTIF($AU$8:AU349,AU349))</f>
        <v/>
      </c>
      <c r="AW349" s="553" t="str">
        <f>IF(AND(V349&gt;0,X349="A",AJ349&lt;&gt;"A",OR(AB349="",AB349="NX")),1,"")</f>
        <v/>
      </c>
      <c r="AX349" s="554" t="str">
        <f>IF(AW349="","",COUNTIF($AW$8:AW349,AW349))</f>
        <v/>
      </c>
      <c r="AY349" s="27"/>
      <c r="AZ349" s="6"/>
      <c r="BA349" s="7"/>
      <c r="BB349" s="7"/>
    </row>
    <row r="350" spans="1:54" ht="14.45" customHeight="1">
      <c r="A350" s="472" t="s">
        <v>346</v>
      </c>
      <c r="B350" s="473" t="s">
        <v>1602</v>
      </c>
      <c r="C350" s="714"/>
      <c r="D350" s="22"/>
      <c r="E350" s="746" t="s">
        <v>3202</v>
      </c>
      <c r="F350" s="760"/>
      <c r="G350" s="475"/>
      <c r="H350" s="476"/>
      <c r="I350" s="474"/>
      <c r="J350" s="475"/>
      <c r="K350" s="478"/>
      <c r="L350" s="9"/>
      <c r="M350" s="546"/>
      <c r="N350" s="9"/>
      <c r="O350" s="6"/>
      <c r="P350" s="479"/>
      <c r="Q350" s="10"/>
      <c r="R350" s="11"/>
      <c r="S350" s="12"/>
      <c r="T350" s="14"/>
      <c r="U350" s="15"/>
      <c r="V350" s="8"/>
      <c r="W350" s="13"/>
      <c r="X350" s="23"/>
      <c r="Y350" s="486"/>
      <c r="Z350" s="483"/>
      <c r="AA350" s="24"/>
      <c r="AB350" s="484"/>
      <c r="AC350" s="16"/>
      <c r="AD350" s="17"/>
      <c r="AE350" s="18"/>
      <c r="AF350" s="9"/>
      <c r="AG350" s="19"/>
      <c r="AH350" s="20"/>
      <c r="AI350" s="9"/>
      <c r="AJ350" s="21"/>
      <c r="AK350" s="33"/>
      <c r="AL350" s="485" t="str">
        <f>IF(AA350="","",AA350)</f>
        <v/>
      </c>
      <c r="AM350" s="3" t="str">
        <f>IF(AB350="","",AB350)</f>
        <v/>
      </c>
      <c r="AN350" s="702"/>
      <c r="AO350" s="4"/>
      <c r="AP350" s="5"/>
      <c r="AQ350" s="5"/>
      <c r="AR350" s="4"/>
      <c r="AS350" s="5"/>
      <c r="AT350" s="552"/>
      <c r="AU350" s="553" t="str">
        <f>IF(AND(V350&gt;0,X350="A",AA350&lt;&gt;"",AG350&lt;&gt;"A",AJ350&lt;&gt;"A",OR(AB350="NR",AB350="NT")),1,"")</f>
        <v/>
      </c>
      <c r="AV350" s="554" t="str">
        <f>IF(AU350="","",COUNTIF($AU$8:AU350,AU350))</f>
        <v/>
      </c>
      <c r="AW350" s="553" t="str">
        <f>IF(AND(V350&gt;0,X350="A",AJ350&lt;&gt;"A",OR(AB350="",AB350="NX")),1,"")</f>
        <v/>
      </c>
      <c r="AX350" s="554" t="str">
        <f>IF(AW350="","",COUNTIF($AW$8:AW350,AW350))</f>
        <v/>
      </c>
      <c r="AY350" s="27"/>
      <c r="AZ350" s="6"/>
      <c r="BA350" s="7"/>
      <c r="BB350" s="7"/>
    </row>
    <row r="351" spans="1:54" ht="14.45" customHeight="1">
      <c r="A351" s="472" t="s">
        <v>347</v>
      </c>
      <c r="B351" s="473" t="s">
        <v>1602</v>
      </c>
      <c r="C351" s="714"/>
      <c r="D351" s="22"/>
      <c r="E351" s="746" t="s">
        <v>3203</v>
      </c>
      <c r="F351" s="760"/>
      <c r="G351" s="475"/>
      <c r="H351" s="476"/>
      <c r="I351" s="474"/>
      <c r="J351" s="475"/>
      <c r="K351" s="478"/>
      <c r="L351" s="9"/>
      <c r="M351" s="546"/>
      <c r="N351" s="9"/>
      <c r="O351" s="6"/>
      <c r="P351" s="479"/>
      <c r="Q351" s="10"/>
      <c r="R351" s="11"/>
      <c r="S351" s="12"/>
      <c r="T351" s="14"/>
      <c r="U351" s="15"/>
      <c r="V351" s="8"/>
      <c r="W351" s="13"/>
      <c r="X351" s="23"/>
      <c r="Y351" s="486"/>
      <c r="Z351" s="483"/>
      <c r="AA351" s="24"/>
      <c r="AB351" s="484"/>
      <c r="AC351" s="16"/>
      <c r="AD351" s="17"/>
      <c r="AE351" s="18"/>
      <c r="AF351" s="9"/>
      <c r="AG351" s="19"/>
      <c r="AH351" s="20"/>
      <c r="AI351" s="9"/>
      <c r="AJ351" s="21"/>
      <c r="AK351" s="33"/>
      <c r="AL351" s="485" t="str">
        <f>IF(AA351="","",AA351)</f>
        <v/>
      </c>
      <c r="AM351" s="3" t="str">
        <f>IF(AB351="","",AB351)</f>
        <v/>
      </c>
      <c r="AN351" s="702"/>
      <c r="AO351" s="4"/>
      <c r="AP351" s="5"/>
      <c r="AQ351" s="5"/>
      <c r="AR351" s="4"/>
      <c r="AS351" s="5"/>
      <c r="AT351" s="552"/>
      <c r="AU351" s="553" t="str">
        <f>IF(AND(V351&gt;0,X351="A",AA351&lt;&gt;"",AG351&lt;&gt;"A",AJ351&lt;&gt;"A",OR(AB351="NR",AB351="NT")),1,"")</f>
        <v/>
      </c>
      <c r="AV351" s="554" t="str">
        <f>IF(AU351="","",COUNTIF($AU$8:AU351,AU351))</f>
        <v/>
      </c>
      <c r="AW351" s="553" t="str">
        <f>IF(AND(V351&gt;0,X351="A",AJ351&lt;&gt;"A",OR(AB351="",AB351="NX")),1,"")</f>
        <v/>
      </c>
      <c r="AX351" s="554" t="str">
        <f>IF(AW351="","",COUNTIF($AW$8:AW351,AW351))</f>
        <v/>
      </c>
      <c r="AY351" s="27"/>
      <c r="AZ351" s="6"/>
      <c r="BA351" s="7"/>
      <c r="BB351" s="7"/>
    </row>
    <row r="352" spans="1:54" ht="14.45" customHeight="1">
      <c r="A352" s="472" t="s">
        <v>348</v>
      </c>
      <c r="B352" s="473" t="s">
        <v>1602</v>
      </c>
      <c r="C352" s="714"/>
      <c r="D352" s="22"/>
      <c r="E352" s="746" t="s">
        <v>3204</v>
      </c>
      <c r="F352" s="760"/>
      <c r="G352" s="475"/>
      <c r="H352" s="476"/>
      <c r="I352" s="474"/>
      <c r="J352" s="475"/>
      <c r="K352" s="478"/>
      <c r="L352" s="9"/>
      <c r="M352" s="546"/>
      <c r="N352" s="9"/>
      <c r="O352" s="6"/>
      <c r="P352" s="479"/>
      <c r="Q352" s="10"/>
      <c r="R352" s="11"/>
      <c r="S352" s="12"/>
      <c r="T352" s="14"/>
      <c r="U352" s="15"/>
      <c r="V352" s="8"/>
      <c r="W352" s="13"/>
      <c r="X352" s="23"/>
      <c r="Y352" s="486"/>
      <c r="Z352" s="483"/>
      <c r="AA352" s="24"/>
      <c r="AB352" s="484"/>
      <c r="AC352" s="16"/>
      <c r="AD352" s="17"/>
      <c r="AE352" s="18"/>
      <c r="AF352" s="9"/>
      <c r="AG352" s="19"/>
      <c r="AH352" s="20"/>
      <c r="AI352" s="9"/>
      <c r="AJ352" s="21"/>
      <c r="AK352" s="33"/>
      <c r="AL352" s="485" t="str">
        <f>IF(AA352="","",AA352)</f>
        <v/>
      </c>
      <c r="AM352" s="3" t="str">
        <f>IF(AB352="","",AB352)</f>
        <v/>
      </c>
      <c r="AN352" s="702"/>
      <c r="AO352" s="4"/>
      <c r="AP352" s="5"/>
      <c r="AQ352" s="5"/>
      <c r="AR352" s="4"/>
      <c r="AS352" s="5"/>
      <c r="AT352" s="552"/>
      <c r="AU352" s="553" t="str">
        <f>IF(AND(V352&gt;0,X352="A",AA352&lt;&gt;"",AG352&lt;&gt;"A",AJ352&lt;&gt;"A",OR(AB352="NR",AB352="NT")),1,"")</f>
        <v/>
      </c>
      <c r="AV352" s="554" t="str">
        <f>IF(AU352="","",COUNTIF($AU$8:AU352,AU352))</f>
        <v/>
      </c>
      <c r="AW352" s="553" t="str">
        <f>IF(AND(V352&gt;0,X352="A",AJ352&lt;&gt;"A",OR(AB352="",AB352="NX")),1,"")</f>
        <v/>
      </c>
      <c r="AX352" s="554" t="str">
        <f>IF(AW352="","",COUNTIF($AW$8:AW352,AW352))</f>
        <v/>
      </c>
      <c r="AY352" s="27"/>
      <c r="AZ352" s="6"/>
      <c r="BA352" s="7"/>
      <c r="BB352" s="7"/>
    </row>
    <row r="353" spans="1:54" ht="14.45" customHeight="1">
      <c r="A353" s="472" t="s">
        <v>349</v>
      </c>
      <c r="B353" s="473" t="s">
        <v>1602</v>
      </c>
      <c r="C353" s="714"/>
      <c r="D353" s="22"/>
      <c r="E353" s="746" t="s">
        <v>3205</v>
      </c>
      <c r="F353" s="760"/>
      <c r="G353" s="475"/>
      <c r="H353" s="476"/>
      <c r="I353" s="474"/>
      <c r="J353" s="475"/>
      <c r="K353" s="478"/>
      <c r="L353" s="9"/>
      <c r="M353" s="546"/>
      <c r="N353" s="9"/>
      <c r="O353" s="6"/>
      <c r="P353" s="479"/>
      <c r="Q353" s="10"/>
      <c r="R353" s="11"/>
      <c r="S353" s="12"/>
      <c r="T353" s="14"/>
      <c r="U353" s="15"/>
      <c r="V353" s="8"/>
      <c r="W353" s="13"/>
      <c r="X353" s="23"/>
      <c r="Y353" s="486"/>
      <c r="Z353" s="483"/>
      <c r="AA353" s="24"/>
      <c r="AB353" s="484"/>
      <c r="AC353" s="16"/>
      <c r="AD353" s="17"/>
      <c r="AE353" s="18"/>
      <c r="AF353" s="9"/>
      <c r="AG353" s="19"/>
      <c r="AH353" s="20"/>
      <c r="AI353" s="9"/>
      <c r="AJ353" s="21"/>
      <c r="AK353" s="33"/>
      <c r="AL353" s="485" t="str">
        <f>IF(AA353="","",AA353)</f>
        <v/>
      </c>
      <c r="AM353" s="3" t="str">
        <f>IF(AB353="","",AB353)</f>
        <v/>
      </c>
      <c r="AN353" s="702"/>
      <c r="AO353" s="4"/>
      <c r="AP353" s="5"/>
      <c r="AQ353" s="5"/>
      <c r="AR353" s="4"/>
      <c r="AS353" s="5"/>
      <c r="AT353" s="552"/>
      <c r="AU353" s="553" t="str">
        <f>IF(AND(V353&gt;0,X353="A",AA353&lt;&gt;"",AG353&lt;&gt;"A",AJ353&lt;&gt;"A",OR(AB353="NR",AB353="NT")),1,"")</f>
        <v/>
      </c>
      <c r="AV353" s="554" t="str">
        <f>IF(AU353="","",COUNTIF($AU$8:AU353,AU353))</f>
        <v/>
      </c>
      <c r="AW353" s="553" t="str">
        <f>IF(AND(V353&gt;0,X353="A",AJ353&lt;&gt;"A",OR(AB353="",AB353="NX")),1,"")</f>
        <v/>
      </c>
      <c r="AX353" s="554" t="str">
        <f>IF(AW353="","",COUNTIF($AW$8:AW353,AW353))</f>
        <v/>
      </c>
      <c r="AY353" s="27"/>
      <c r="AZ353" s="6"/>
      <c r="BA353" s="7"/>
      <c r="BB353" s="7"/>
    </row>
    <row r="354" spans="1:54" ht="14.45" customHeight="1">
      <c r="A354" s="472" t="s">
        <v>350</v>
      </c>
      <c r="B354" s="473" t="s">
        <v>1602</v>
      </c>
      <c r="C354" s="714"/>
      <c r="D354" s="22"/>
      <c r="E354" s="746" t="s">
        <v>3206</v>
      </c>
      <c r="F354" s="760"/>
      <c r="G354" s="475"/>
      <c r="H354" s="476"/>
      <c r="I354" s="474"/>
      <c r="J354" s="475"/>
      <c r="K354" s="478"/>
      <c r="L354" s="9"/>
      <c r="M354" s="546"/>
      <c r="N354" s="9"/>
      <c r="O354" s="6"/>
      <c r="P354" s="479"/>
      <c r="Q354" s="10"/>
      <c r="R354" s="11"/>
      <c r="S354" s="12"/>
      <c r="T354" s="14"/>
      <c r="U354" s="15"/>
      <c r="V354" s="8"/>
      <c r="W354" s="13"/>
      <c r="X354" s="23"/>
      <c r="Y354" s="486"/>
      <c r="Z354" s="483"/>
      <c r="AA354" s="24"/>
      <c r="AB354" s="484"/>
      <c r="AC354" s="16"/>
      <c r="AD354" s="17"/>
      <c r="AE354" s="18"/>
      <c r="AF354" s="9"/>
      <c r="AG354" s="19"/>
      <c r="AH354" s="20"/>
      <c r="AI354" s="9"/>
      <c r="AJ354" s="21"/>
      <c r="AK354" s="33"/>
      <c r="AL354" s="485" t="str">
        <f>IF(AA354="","",AA354)</f>
        <v/>
      </c>
      <c r="AM354" s="3" t="str">
        <f>IF(AB354="","",AB354)</f>
        <v/>
      </c>
      <c r="AN354" s="702"/>
      <c r="AO354" s="4"/>
      <c r="AP354" s="5"/>
      <c r="AQ354" s="5"/>
      <c r="AR354" s="4"/>
      <c r="AS354" s="5"/>
      <c r="AT354" s="552"/>
      <c r="AU354" s="553" t="str">
        <f>IF(AND(V354&gt;0,X354="A",AA354&lt;&gt;"",AG354&lt;&gt;"A",AJ354&lt;&gt;"A",OR(AB354="NR",AB354="NT")),1,"")</f>
        <v/>
      </c>
      <c r="AV354" s="554" t="str">
        <f>IF(AU354="","",COUNTIF($AU$8:AU354,AU354))</f>
        <v/>
      </c>
      <c r="AW354" s="553" t="str">
        <f>IF(AND(V354&gt;0,X354="A",AJ354&lt;&gt;"A",OR(AB354="",AB354="NX")),1,"")</f>
        <v/>
      </c>
      <c r="AX354" s="554" t="str">
        <f>IF(AW354="","",COUNTIF($AW$8:AW354,AW354))</f>
        <v/>
      </c>
      <c r="AY354" s="27"/>
      <c r="AZ354" s="6"/>
      <c r="BA354" s="7"/>
      <c r="BB354" s="7"/>
    </row>
    <row r="355" spans="1:54" ht="14.45" customHeight="1">
      <c r="A355" s="472" t="s">
        <v>351</v>
      </c>
      <c r="B355" s="473" t="s">
        <v>1602</v>
      </c>
      <c r="C355" s="714"/>
      <c r="D355" s="22"/>
      <c r="E355" s="746" t="s">
        <v>3207</v>
      </c>
      <c r="F355" s="760"/>
      <c r="G355" s="475"/>
      <c r="H355" s="476"/>
      <c r="I355" s="474"/>
      <c r="J355" s="475"/>
      <c r="K355" s="478"/>
      <c r="L355" s="9"/>
      <c r="M355" s="546"/>
      <c r="N355" s="9"/>
      <c r="O355" s="6"/>
      <c r="P355" s="479"/>
      <c r="Q355" s="10"/>
      <c r="R355" s="11"/>
      <c r="S355" s="12"/>
      <c r="T355" s="14"/>
      <c r="U355" s="15"/>
      <c r="V355" s="8"/>
      <c r="W355" s="13"/>
      <c r="X355" s="23"/>
      <c r="Y355" s="486"/>
      <c r="Z355" s="483"/>
      <c r="AA355" s="24"/>
      <c r="AB355" s="484"/>
      <c r="AC355" s="16"/>
      <c r="AD355" s="17"/>
      <c r="AE355" s="18"/>
      <c r="AF355" s="9"/>
      <c r="AG355" s="19"/>
      <c r="AH355" s="20"/>
      <c r="AI355" s="9"/>
      <c r="AJ355" s="21"/>
      <c r="AK355" s="33"/>
      <c r="AL355" s="485" t="str">
        <f>IF(AA355="","",AA355)</f>
        <v/>
      </c>
      <c r="AM355" s="3" t="str">
        <f>IF(AB355="","",AB355)</f>
        <v/>
      </c>
      <c r="AN355" s="702"/>
      <c r="AO355" s="4"/>
      <c r="AP355" s="5"/>
      <c r="AQ355" s="5"/>
      <c r="AR355" s="4"/>
      <c r="AS355" s="5"/>
      <c r="AT355" s="552"/>
      <c r="AU355" s="553" t="str">
        <f>IF(AND(V355&gt;0,X355="A",AA355&lt;&gt;"",AG355&lt;&gt;"A",AJ355&lt;&gt;"A",OR(AB355="NR",AB355="NT")),1,"")</f>
        <v/>
      </c>
      <c r="AV355" s="554" t="str">
        <f>IF(AU355="","",COUNTIF($AU$8:AU355,AU355))</f>
        <v/>
      </c>
      <c r="AW355" s="553" t="str">
        <f>IF(AND(V355&gt;0,X355="A",AJ355&lt;&gt;"A",OR(AB355="",AB355="NX")),1,"")</f>
        <v/>
      </c>
      <c r="AX355" s="554" t="str">
        <f>IF(AW355="","",COUNTIF($AW$8:AW355,AW355))</f>
        <v/>
      </c>
      <c r="AY355" s="27"/>
      <c r="AZ355" s="6"/>
      <c r="BA355" s="7"/>
      <c r="BB355" s="7"/>
    </row>
    <row r="356" spans="1:54" ht="14.45" customHeight="1">
      <c r="A356" s="472" t="s">
        <v>352</v>
      </c>
      <c r="B356" s="473" t="s">
        <v>1602</v>
      </c>
      <c r="C356" s="714"/>
      <c r="D356" s="22"/>
      <c r="E356" s="746" t="s">
        <v>3208</v>
      </c>
      <c r="F356" s="760"/>
      <c r="G356" s="475"/>
      <c r="H356" s="476"/>
      <c r="I356" s="474"/>
      <c r="J356" s="475"/>
      <c r="K356" s="478"/>
      <c r="L356" s="9"/>
      <c r="M356" s="546"/>
      <c r="N356" s="9"/>
      <c r="O356" s="6"/>
      <c r="P356" s="479"/>
      <c r="Q356" s="10"/>
      <c r="R356" s="11"/>
      <c r="S356" s="12"/>
      <c r="T356" s="14"/>
      <c r="U356" s="15"/>
      <c r="V356" s="8"/>
      <c r="W356" s="13"/>
      <c r="X356" s="23"/>
      <c r="Y356" s="486"/>
      <c r="Z356" s="483"/>
      <c r="AA356" s="24"/>
      <c r="AB356" s="484"/>
      <c r="AC356" s="16"/>
      <c r="AD356" s="17"/>
      <c r="AE356" s="18"/>
      <c r="AF356" s="9"/>
      <c r="AG356" s="19"/>
      <c r="AH356" s="20"/>
      <c r="AI356" s="9"/>
      <c r="AJ356" s="21"/>
      <c r="AK356" s="33"/>
      <c r="AL356" s="485" t="str">
        <f>IF(AA356="","",AA356)</f>
        <v/>
      </c>
      <c r="AM356" s="3" t="str">
        <f>IF(AB356="","",AB356)</f>
        <v/>
      </c>
      <c r="AN356" s="702"/>
      <c r="AO356" s="4"/>
      <c r="AP356" s="5"/>
      <c r="AQ356" s="5"/>
      <c r="AR356" s="4"/>
      <c r="AS356" s="5"/>
      <c r="AT356" s="552"/>
      <c r="AU356" s="553" t="str">
        <f>IF(AND(V356&gt;0,X356="A",AA356&lt;&gt;"",AG356&lt;&gt;"A",AJ356&lt;&gt;"A",OR(AB356="NR",AB356="NT")),1,"")</f>
        <v/>
      </c>
      <c r="AV356" s="554" t="str">
        <f>IF(AU356="","",COUNTIF($AU$8:AU356,AU356))</f>
        <v/>
      </c>
      <c r="AW356" s="553" t="str">
        <f>IF(AND(V356&gt;0,X356="A",AJ356&lt;&gt;"A",OR(AB356="",AB356="NX")),1,"")</f>
        <v/>
      </c>
      <c r="AX356" s="554" t="str">
        <f>IF(AW356="","",COUNTIF($AW$8:AW356,AW356))</f>
        <v/>
      </c>
      <c r="AY356" s="27"/>
      <c r="AZ356" s="6"/>
      <c r="BA356" s="7"/>
      <c r="BB356" s="7"/>
    </row>
    <row r="357" spans="1:54" ht="14.45" customHeight="1">
      <c r="A357" s="472" t="s">
        <v>353</v>
      </c>
      <c r="B357" s="473" t="s">
        <v>1602</v>
      </c>
      <c r="C357" s="714"/>
      <c r="D357" s="22"/>
      <c r="E357" s="746" t="s">
        <v>3209</v>
      </c>
      <c r="F357" s="760"/>
      <c r="G357" s="475"/>
      <c r="H357" s="476"/>
      <c r="I357" s="474"/>
      <c r="J357" s="475"/>
      <c r="K357" s="478"/>
      <c r="L357" s="9"/>
      <c r="M357" s="546"/>
      <c r="N357" s="9"/>
      <c r="O357" s="6"/>
      <c r="P357" s="479"/>
      <c r="Q357" s="10"/>
      <c r="R357" s="11"/>
      <c r="S357" s="12"/>
      <c r="T357" s="14"/>
      <c r="U357" s="15"/>
      <c r="V357" s="8"/>
      <c r="W357" s="13"/>
      <c r="X357" s="23"/>
      <c r="Y357" s="486"/>
      <c r="Z357" s="483"/>
      <c r="AA357" s="24"/>
      <c r="AB357" s="484"/>
      <c r="AC357" s="16"/>
      <c r="AD357" s="17"/>
      <c r="AE357" s="18"/>
      <c r="AF357" s="9"/>
      <c r="AG357" s="19"/>
      <c r="AH357" s="20"/>
      <c r="AI357" s="9"/>
      <c r="AJ357" s="21"/>
      <c r="AK357" s="33"/>
      <c r="AL357" s="485" t="str">
        <f>IF(AA357="","",AA357)</f>
        <v/>
      </c>
      <c r="AM357" s="3" t="str">
        <f>IF(AB357="","",AB357)</f>
        <v/>
      </c>
      <c r="AN357" s="702"/>
      <c r="AO357" s="4"/>
      <c r="AP357" s="5"/>
      <c r="AQ357" s="5"/>
      <c r="AR357" s="4"/>
      <c r="AS357" s="5"/>
      <c r="AT357" s="552"/>
      <c r="AU357" s="553" t="str">
        <f>IF(AND(V357&gt;0,X357="A",AA357&lt;&gt;"",AG357&lt;&gt;"A",AJ357&lt;&gt;"A",OR(AB357="NR",AB357="NT")),1,"")</f>
        <v/>
      </c>
      <c r="AV357" s="554" t="str">
        <f>IF(AU357="","",COUNTIF($AU$8:AU357,AU357))</f>
        <v/>
      </c>
      <c r="AW357" s="553" t="str">
        <f>IF(AND(V357&gt;0,X357="A",AJ357&lt;&gt;"A",OR(AB357="",AB357="NX")),1,"")</f>
        <v/>
      </c>
      <c r="AX357" s="554" t="str">
        <f>IF(AW357="","",COUNTIF($AW$8:AW357,AW357))</f>
        <v/>
      </c>
      <c r="AY357" s="27"/>
      <c r="AZ357" s="6"/>
      <c r="BA357" s="7"/>
      <c r="BB357" s="7"/>
    </row>
    <row r="358" spans="1:54" ht="14.45" customHeight="1">
      <c r="A358" s="472" t="s">
        <v>354</v>
      </c>
      <c r="B358" s="473" t="s">
        <v>1602</v>
      </c>
      <c r="C358" s="714"/>
      <c r="D358" s="22"/>
      <c r="E358" s="746" t="s">
        <v>3210</v>
      </c>
      <c r="F358" s="760"/>
      <c r="G358" s="475"/>
      <c r="H358" s="476"/>
      <c r="I358" s="474"/>
      <c r="J358" s="475"/>
      <c r="K358" s="478"/>
      <c r="L358" s="9"/>
      <c r="M358" s="546"/>
      <c r="N358" s="9"/>
      <c r="O358" s="6"/>
      <c r="P358" s="479"/>
      <c r="Q358" s="10"/>
      <c r="R358" s="11"/>
      <c r="S358" s="12"/>
      <c r="T358" s="14"/>
      <c r="U358" s="15"/>
      <c r="V358" s="8"/>
      <c r="W358" s="13"/>
      <c r="X358" s="23"/>
      <c r="Y358" s="486"/>
      <c r="Z358" s="483"/>
      <c r="AA358" s="24"/>
      <c r="AB358" s="484"/>
      <c r="AC358" s="16"/>
      <c r="AD358" s="17"/>
      <c r="AE358" s="18"/>
      <c r="AF358" s="9"/>
      <c r="AG358" s="19"/>
      <c r="AH358" s="20"/>
      <c r="AI358" s="9"/>
      <c r="AJ358" s="21"/>
      <c r="AK358" s="33"/>
      <c r="AL358" s="485" t="str">
        <f>IF(AA358="","",AA358)</f>
        <v/>
      </c>
      <c r="AM358" s="3" t="str">
        <f>IF(AB358="","",AB358)</f>
        <v/>
      </c>
      <c r="AN358" s="702"/>
      <c r="AO358" s="4"/>
      <c r="AP358" s="5"/>
      <c r="AQ358" s="5"/>
      <c r="AR358" s="4"/>
      <c r="AS358" s="5"/>
      <c r="AT358" s="552"/>
      <c r="AU358" s="553" t="str">
        <f>IF(AND(V358&gt;0,X358="A",AA358&lt;&gt;"",AG358&lt;&gt;"A",AJ358&lt;&gt;"A",OR(AB358="NR",AB358="NT")),1,"")</f>
        <v/>
      </c>
      <c r="AV358" s="554" t="str">
        <f>IF(AU358="","",COUNTIF($AU$8:AU358,AU358))</f>
        <v/>
      </c>
      <c r="AW358" s="553" t="str">
        <f>IF(AND(V358&gt;0,X358="A",AJ358&lt;&gt;"A",OR(AB358="",AB358="NX")),1,"")</f>
        <v/>
      </c>
      <c r="AX358" s="554" t="str">
        <f>IF(AW358="","",COUNTIF($AW$8:AW358,AW358))</f>
        <v/>
      </c>
      <c r="AY358" s="27"/>
      <c r="AZ358" s="6"/>
      <c r="BA358" s="7"/>
      <c r="BB358" s="7"/>
    </row>
    <row r="359" spans="1:54" ht="14.45" customHeight="1">
      <c r="A359" s="472" t="s">
        <v>355</v>
      </c>
      <c r="B359" s="473" t="s">
        <v>1602</v>
      </c>
      <c r="C359" s="714"/>
      <c r="D359" s="22"/>
      <c r="E359" s="746" t="s">
        <v>3211</v>
      </c>
      <c r="F359" s="760"/>
      <c r="G359" s="475"/>
      <c r="H359" s="476"/>
      <c r="I359" s="474"/>
      <c r="J359" s="475"/>
      <c r="K359" s="478"/>
      <c r="L359" s="9"/>
      <c r="M359" s="546"/>
      <c r="N359" s="9"/>
      <c r="O359" s="6"/>
      <c r="P359" s="479"/>
      <c r="Q359" s="10"/>
      <c r="R359" s="11"/>
      <c r="S359" s="12"/>
      <c r="T359" s="14"/>
      <c r="U359" s="15"/>
      <c r="V359" s="8"/>
      <c r="W359" s="13"/>
      <c r="X359" s="23"/>
      <c r="Y359" s="486"/>
      <c r="Z359" s="483"/>
      <c r="AA359" s="24"/>
      <c r="AB359" s="484"/>
      <c r="AC359" s="16"/>
      <c r="AD359" s="17"/>
      <c r="AE359" s="18"/>
      <c r="AF359" s="9"/>
      <c r="AG359" s="19"/>
      <c r="AH359" s="20"/>
      <c r="AI359" s="9"/>
      <c r="AJ359" s="21"/>
      <c r="AK359" s="33"/>
      <c r="AL359" s="485" t="str">
        <f>IF(AA359="","",AA359)</f>
        <v/>
      </c>
      <c r="AM359" s="3" t="str">
        <f>IF(AB359="","",AB359)</f>
        <v/>
      </c>
      <c r="AN359" s="702"/>
      <c r="AO359" s="4"/>
      <c r="AP359" s="5"/>
      <c r="AQ359" s="5"/>
      <c r="AR359" s="4"/>
      <c r="AS359" s="5"/>
      <c r="AT359" s="552"/>
      <c r="AU359" s="553" t="str">
        <f>IF(AND(V359&gt;0,X359="A",AA359&lt;&gt;"",AG359&lt;&gt;"A",AJ359&lt;&gt;"A",OR(AB359="NR",AB359="NT")),1,"")</f>
        <v/>
      </c>
      <c r="AV359" s="554" t="str">
        <f>IF(AU359="","",COUNTIF($AU$8:AU359,AU359))</f>
        <v/>
      </c>
      <c r="AW359" s="553" t="str">
        <f>IF(AND(V359&gt;0,X359="A",AJ359&lt;&gt;"A",OR(AB359="",AB359="NX")),1,"")</f>
        <v/>
      </c>
      <c r="AX359" s="554" t="str">
        <f>IF(AW359="","",COUNTIF($AW$8:AW359,AW359))</f>
        <v/>
      </c>
      <c r="AY359" s="27"/>
      <c r="AZ359" s="6"/>
      <c r="BA359" s="7"/>
      <c r="BB359" s="7"/>
    </row>
    <row r="360" spans="1:54" ht="14.45" customHeight="1">
      <c r="A360" s="472" t="s">
        <v>356</v>
      </c>
      <c r="B360" s="473" t="s">
        <v>1602</v>
      </c>
      <c r="C360" s="714"/>
      <c r="D360" s="22"/>
      <c r="E360" s="746" t="s">
        <v>3212</v>
      </c>
      <c r="F360" s="760"/>
      <c r="G360" s="475"/>
      <c r="H360" s="476"/>
      <c r="I360" s="474"/>
      <c r="J360" s="475"/>
      <c r="K360" s="478"/>
      <c r="L360" s="9"/>
      <c r="M360" s="546"/>
      <c r="N360" s="9"/>
      <c r="O360" s="6"/>
      <c r="P360" s="479"/>
      <c r="Q360" s="10"/>
      <c r="R360" s="11"/>
      <c r="S360" s="12"/>
      <c r="T360" s="14"/>
      <c r="U360" s="15"/>
      <c r="V360" s="8"/>
      <c r="W360" s="13"/>
      <c r="X360" s="23"/>
      <c r="Y360" s="486"/>
      <c r="Z360" s="483"/>
      <c r="AA360" s="24"/>
      <c r="AB360" s="484"/>
      <c r="AC360" s="16"/>
      <c r="AD360" s="17"/>
      <c r="AE360" s="18"/>
      <c r="AF360" s="9"/>
      <c r="AG360" s="19"/>
      <c r="AH360" s="20"/>
      <c r="AI360" s="9"/>
      <c r="AJ360" s="21"/>
      <c r="AK360" s="33"/>
      <c r="AL360" s="485" t="str">
        <f>IF(AA360="","",AA360)</f>
        <v/>
      </c>
      <c r="AM360" s="3" t="str">
        <f>IF(AB360="","",AB360)</f>
        <v/>
      </c>
      <c r="AN360" s="702"/>
      <c r="AO360" s="4"/>
      <c r="AP360" s="5"/>
      <c r="AQ360" s="5"/>
      <c r="AR360" s="4"/>
      <c r="AS360" s="5"/>
      <c r="AT360" s="552"/>
      <c r="AU360" s="553" t="str">
        <f>IF(AND(V360&gt;0,X360="A",AA360&lt;&gt;"",AG360&lt;&gt;"A",AJ360&lt;&gt;"A",OR(AB360="NR",AB360="NT")),1,"")</f>
        <v/>
      </c>
      <c r="AV360" s="554" t="str">
        <f>IF(AU360="","",COUNTIF($AU$8:AU360,AU360))</f>
        <v/>
      </c>
      <c r="AW360" s="553" t="str">
        <f>IF(AND(V360&gt;0,X360="A",AJ360&lt;&gt;"A",OR(AB360="",AB360="NX")),1,"")</f>
        <v/>
      </c>
      <c r="AX360" s="554" t="str">
        <f>IF(AW360="","",COUNTIF($AW$8:AW360,AW360))</f>
        <v/>
      </c>
      <c r="AY360" s="27"/>
      <c r="AZ360" s="6"/>
      <c r="BA360" s="7"/>
      <c r="BB360" s="7"/>
    </row>
    <row r="361" spans="1:54" ht="14.45" customHeight="1">
      <c r="A361" s="472" t="s">
        <v>357</v>
      </c>
      <c r="B361" s="473" t="s">
        <v>1602</v>
      </c>
      <c r="C361" s="714"/>
      <c r="D361" s="22"/>
      <c r="E361" s="746" t="s">
        <v>3213</v>
      </c>
      <c r="F361" s="760"/>
      <c r="G361" s="475"/>
      <c r="H361" s="476"/>
      <c r="I361" s="474"/>
      <c r="J361" s="475"/>
      <c r="K361" s="478"/>
      <c r="L361" s="9"/>
      <c r="M361" s="546"/>
      <c r="N361" s="9"/>
      <c r="O361" s="6"/>
      <c r="P361" s="479"/>
      <c r="Q361" s="10"/>
      <c r="R361" s="11"/>
      <c r="S361" s="12"/>
      <c r="T361" s="14"/>
      <c r="U361" s="15"/>
      <c r="V361" s="8"/>
      <c r="W361" s="13"/>
      <c r="X361" s="23"/>
      <c r="Y361" s="486"/>
      <c r="Z361" s="483"/>
      <c r="AA361" s="24"/>
      <c r="AB361" s="484"/>
      <c r="AC361" s="16"/>
      <c r="AD361" s="17"/>
      <c r="AE361" s="18"/>
      <c r="AF361" s="9"/>
      <c r="AG361" s="19"/>
      <c r="AH361" s="20"/>
      <c r="AI361" s="9"/>
      <c r="AJ361" s="21"/>
      <c r="AK361" s="33"/>
      <c r="AL361" s="485" t="str">
        <f>IF(AA361="","",AA361)</f>
        <v/>
      </c>
      <c r="AM361" s="3" t="str">
        <f>IF(AB361="","",AB361)</f>
        <v/>
      </c>
      <c r="AN361" s="702"/>
      <c r="AO361" s="4"/>
      <c r="AP361" s="5"/>
      <c r="AQ361" s="5"/>
      <c r="AR361" s="4"/>
      <c r="AS361" s="5"/>
      <c r="AT361" s="552"/>
      <c r="AU361" s="553" t="str">
        <f>IF(AND(V361&gt;0,X361="A",AA361&lt;&gt;"",AG361&lt;&gt;"A",AJ361&lt;&gt;"A",OR(AB361="NR",AB361="NT")),1,"")</f>
        <v/>
      </c>
      <c r="AV361" s="554" t="str">
        <f>IF(AU361="","",COUNTIF($AU$8:AU361,AU361))</f>
        <v/>
      </c>
      <c r="AW361" s="553" t="str">
        <f>IF(AND(V361&gt;0,X361="A",AJ361&lt;&gt;"A",OR(AB361="",AB361="NX")),1,"")</f>
        <v/>
      </c>
      <c r="AX361" s="554" t="str">
        <f>IF(AW361="","",COUNTIF($AW$8:AW361,AW361))</f>
        <v/>
      </c>
      <c r="AY361" s="27"/>
      <c r="AZ361" s="6"/>
      <c r="BA361" s="7"/>
      <c r="BB361" s="7"/>
    </row>
    <row r="362" spans="1:54" ht="14.45" customHeight="1">
      <c r="A362" s="472" t="s">
        <v>358</v>
      </c>
      <c r="B362" s="473" t="s">
        <v>1602</v>
      </c>
      <c r="C362" s="714"/>
      <c r="D362" s="22"/>
      <c r="E362" s="746" t="s">
        <v>3214</v>
      </c>
      <c r="F362" s="760"/>
      <c r="G362" s="475"/>
      <c r="H362" s="476"/>
      <c r="I362" s="474"/>
      <c r="J362" s="475"/>
      <c r="K362" s="478"/>
      <c r="L362" s="9"/>
      <c r="M362" s="546"/>
      <c r="N362" s="9"/>
      <c r="O362" s="6"/>
      <c r="P362" s="479"/>
      <c r="Q362" s="10"/>
      <c r="R362" s="11"/>
      <c r="S362" s="12"/>
      <c r="T362" s="14"/>
      <c r="U362" s="15"/>
      <c r="V362" s="8"/>
      <c r="W362" s="13"/>
      <c r="X362" s="23"/>
      <c r="Y362" s="486"/>
      <c r="Z362" s="483"/>
      <c r="AA362" s="24"/>
      <c r="AB362" s="484"/>
      <c r="AC362" s="16"/>
      <c r="AD362" s="17"/>
      <c r="AE362" s="18"/>
      <c r="AF362" s="9"/>
      <c r="AG362" s="19"/>
      <c r="AH362" s="20"/>
      <c r="AI362" s="9"/>
      <c r="AJ362" s="21"/>
      <c r="AK362" s="33"/>
      <c r="AL362" s="485" t="str">
        <f>IF(AA362="","",AA362)</f>
        <v/>
      </c>
      <c r="AM362" s="3" t="str">
        <f>IF(AB362="","",AB362)</f>
        <v/>
      </c>
      <c r="AN362" s="702"/>
      <c r="AO362" s="4"/>
      <c r="AP362" s="5"/>
      <c r="AQ362" s="5"/>
      <c r="AR362" s="4"/>
      <c r="AS362" s="5"/>
      <c r="AT362" s="552"/>
      <c r="AU362" s="553" t="str">
        <f>IF(AND(V362&gt;0,X362="A",AA362&lt;&gt;"",AG362&lt;&gt;"A",AJ362&lt;&gt;"A",OR(AB362="NR",AB362="NT")),1,"")</f>
        <v/>
      </c>
      <c r="AV362" s="554" t="str">
        <f>IF(AU362="","",COUNTIF($AU$8:AU362,AU362))</f>
        <v/>
      </c>
      <c r="AW362" s="553" t="str">
        <f>IF(AND(V362&gt;0,X362="A",AJ362&lt;&gt;"A",OR(AB362="",AB362="NX")),1,"")</f>
        <v/>
      </c>
      <c r="AX362" s="554" t="str">
        <f>IF(AW362="","",COUNTIF($AW$8:AW362,AW362))</f>
        <v/>
      </c>
      <c r="AY362" s="27"/>
      <c r="AZ362" s="6"/>
      <c r="BA362" s="7"/>
      <c r="BB362" s="7"/>
    </row>
    <row r="363" spans="1:54" ht="14.45" customHeight="1">
      <c r="A363" s="472" t="s">
        <v>359</v>
      </c>
      <c r="B363" s="473" t="s">
        <v>1602</v>
      </c>
      <c r="C363" s="714"/>
      <c r="D363" s="22"/>
      <c r="E363" s="746" t="s">
        <v>3215</v>
      </c>
      <c r="F363" s="760"/>
      <c r="G363" s="475"/>
      <c r="H363" s="476"/>
      <c r="I363" s="474"/>
      <c r="J363" s="475"/>
      <c r="K363" s="478"/>
      <c r="L363" s="9"/>
      <c r="M363" s="546"/>
      <c r="N363" s="9"/>
      <c r="O363" s="6"/>
      <c r="P363" s="479"/>
      <c r="Q363" s="10"/>
      <c r="R363" s="11"/>
      <c r="S363" s="12"/>
      <c r="T363" s="14"/>
      <c r="U363" s="15"/>
      <c r="V363" s="8"/>
      <c r="W363" s="13"/>
      <c r="X363" s="23"/>
      <c r="Y363" s="486"/>
      <c r="Z363" s="483"/>
      <c r="AA363" s="24"/>
      <c r="AB363" s="484"/>
      <c r="AC363" s="16"/>
      <c r="AD363" s="17"/>
      <c r="AE363" s="18"/>
      <c r="AF363" s="9"/>
      <c r="AG363" s="19"/>
      <c r="AH363" s="20"/>
      <c r="AI363" s="9"/>
      <c r="AJ363" s="21"/>
      <c r="AK363" s="33"/>
      <c r="AL363" s="485" t="str">
        <f>IF(AA363="","",AA363)</f>
        <v/>
      </c>
      <c r="AM363" s="3" t="str">
        <f>IF(AB363="","",AB363)</f>
        <v/>
      </c>
      <c r="AN363" s="702"/>
      <c r="AO363" s="4"/>
      <c r="AP363" s="5"/>
      <c r="AQ363" s="5"/>
      <c r="AR363" s="4"/>
      <c r="AS363" s="5"/>
      <c r="AT363" s="552"/>
      <c r="AU363" s="553" t="str">
        <f>IF(AND(V363&gt;0,X363="A",AA363&lt;&gt;"",AG363&lt;&gt;"A",AJ363&lt;&gt;"A",OR(AB363="NR",AB363="NT")),1,"")</f>
        <v/>
      </c>
      <c r="AV363" s="554" t="str">
        <f>IF(AU363="","",COUNTIF($AU$8:AU363,AU363))</f>
        <v/>
      </c>
      <c r="AW363" s="553" t="str">
        <f>IF(AND(V363&gt;0,X363="A",AJ363&lt;&gt;"A",OR(AB363="",AB363="NX")),1,"")</f>
        <v/>
      </c>
      <c r="AX363" s="554" t="str">
        <f>IF(AW363="","",COUNTIF($AW$8:AW363,AW363))</f>
        <v/>
      </c>
      <c r="AY363" s="27"/>
      <c r="AZ363" s="6"/>
      <c r="BA363" s="7"/>
      <c r="BB363" s="7"/>
    </row>
    <row r="364" spans="1:54" ht="14.45" customHeight="1">
      <c r="A364" s="472" t="s">
        <v>360</v>
      </c>
      <c r="B364" s="473" t="s">
        <v>1602</v>
      </c>
      <c r="C364" s="714"/>
      <c r="D364" s="22"/>
      <c r="E364" s="746" t="s">
        <v>3216</v>
      </c>
      <c r="F364" s="760"/>
      <c r="G364" s="475"/>
      <c r="H364" s="476"/>
      <c r="I364" s="474"/>
      <c r="J364" s="475"/>
      <c r="K364" s="478"/>
      <c r="L364" s="9"/>
      <c r="M364" s="546"/>
      <c r="N364" s="9"/>
      <c r="O364" s="6"/>
      <c r="P364" s="479"/>
      <c r="Q364" s="10"/>
      <c r="R364" s="11"/>
      <c r="S364" s="12"/>
      <c r="T364" s="14"/>
      <c r="U364" s="15"/>
      <c r="V364" s="8"/>
      <c r="W364" s="13"/>
      <c r="X364" s="23"/>
      <c r="Y364" s="486"/>
      <c r="Z364" s="483"/>
      <c r="AA364" s="24"/>
      <c r="AB364" s="484"/>
      <c r="AC364" s="16"/>
      <c r="AD364" s="17"/>
      <c r="AE364" s="18"/>
      <c r="AF364" s="9"/>
      <c r="AG364" s="19"/>
      <c r="AH364" s="20"/>
      <c r="AI364" s="9"/>
      <c r="AJ364" s="21"/>
      <c r="AK364" s="33"/>
      <c r="AL364" s="485" t="str">
        <f>IF(AA364="","",AA364)</f>
        <v/>
      </c>
      <c r="AM364" s="3" t="str">
        <f>IF(AB364="","",AB364)</f>
        <v/>
      </c>
      <c r="AN364" s="702"/>
      <c r="AO364" s="4"/>
      <c r="AP364" s="5"/>
      <c r="AQ364" s="5"/>
      <c r="AR364" s="4"/>
      <c r="AS364" s="5"/>
      <c r="AT364" s="552"/>
      <c r="AU364" s="553" t="str">
        <f>IF(AND(V364&gt;0,X364="A",AA364&lt;&gt;"",AG364&lt;&gt;"A",AJ364&lt;&gt;"A",OR(AB364="NR",AB364="NT")),1,"")</f>
        <v/>
      </c>
      <c r="AV364" s="554" t="str">
        <f>IF(AU364="","",COUNTIF($AU$8:AU364,AU364))</f>
        <v/>
      </c>
      <c r="AW364" s="553" t="str">
        <f>IF(AND(V364&gt;0,X364="A",AJ364&lt;&gt;"A",OR(AB364="",AB364="NX")),1,"")</f>
        <v/>
      </c>
      <c r="AX364" s="554" t="str">
        <f>IF(AW364="","",COUNTIF($AW$8:AW364,AW364))</f>
        <v/>
      </c>
      <c r="AY364" s="27"/>
      <c r="AZ364" s="6"/>
      <c r="BA364" s="7"/>
      <c r="BB364" s="7"/>
    </row>
    <row r="365" spans="1:54" ht="14.45" customHeight="1">
      <c r="A365" s="472" t="s">
        <v>361</v>
      </c>
      <c r="B365" s="473" t="s">
        <v>1602</v>
      </c>
      <c r="C365" s="714"/>
      <c r="D365" s="22"/>
      <c r="E365" s="746" t="s">
        <v>3217</v>
      </c>
      <c r="F365" s="760"/>
      <c r="G365" s="475"/>
      <c r="H365" s="476"/>
      <c r="I365" s="474"/>
      <c r="J365" s="475"/>
      <c r="K365" s="478"/>
      <c r="L365" s="9"/>
      <c r="M365" s="546"/>
      <c r="N365" s="9"/>
      <c r="O365" s="6"/>
      <c r="P365" s="479"/>
      <c r="Q365" s="10"/>
      <c r="R365" s="11"/>
      <c r="S365" s="12"/>
      <c r="T365" s="14"/>
      <c r="U365" s="15"/>
      <c r="V365" s="8"/>
      <c r="W365" s="13"/>
      <c r="X365" s="23"/>
      <c r="Y365" s="486"/>
      <c r="Z365" s="483"/>
      <c r="AA365" s="24"/>
      <c r="AB365" s="484"/>
      <c r="AC365" s="16"/>
      <c r="AD365" s="17"/>
      <c r="AE365" s="18"/>
      <c r="AF365" s="9"/>
      <c r="AG365" s="19"/>
      <c r="AH365" s="20"/>
      <c r="AI365" s="9"/>
      <c r="AJ365" s="21"/>
      <c r="AK365" s="33"/>
      <c r="AL365" s="485" t="str">
        <f>IF(AA365="","",AA365)</f>
        <v/>
      </c>
      <c r="AM365" s="3" t="str">
        <f>IF(AB365="","",AB365)</f>
        <v/>
      </c>
      <c r="AN365" s="702"/>
      <c r="AO365" s="4"/>
      <c r="AP365" s="5"/>
      <c r="AQ365" s="5"/>
      <c r="AR365" s="4"/>
      <c r="AS365" s="5"/>
      <c r="AT365" s="552"/>
      <c r="AU365" s="553" t="str">
        <f>IF(AND(V365&gt;0,X365="A",AA365&lt;&gt;"",AG365&lt;&gt;"A",AJ365&lt;&gt;"A",OR(AB365="NR",AB365="NT")),1,"")</f>
        <v/>
      </c>
      <c r="AV365" s="554" t="str">
        <f>IF(AU365="","",COUNTIF($AU$8:AU365,AU365))</f>
        <v/>
      </c>
      <c r="AW365" s="553" t="str">
        <f>IF(AND(V365&gt;0,X365="A",AJ365&lt;&gt;"A",OR(AB365="",AB365="NX")),1,"")</f>
        <v/>
      </c>
      <c r="AX365" s="554" t="str">
        <f>IF(AW365="","",COUNTIF($AW$8:AW365,AW365))</f>
        <v/>
      </c>
      <c r="AY365" s="27"/>
      <c r="AZ365" s="6"/>
      <c r="BA365" s="7"/>
      <c r="BB365" s="7"/>
    </row>
    <row r="366" spans="1:54" ht="14.45" customHeight="1">
      <c r="A366" s="472" t="s">
        <v>362</v>
      </c>
      <c r="B366" s="473" t="s">
        <v>1602</v>
      </c>
      <c r="C366" s="714"/>
      <c r="D366" s="22"/>
      <c r="E366" s="746" t="s">
        <v>3218</v>
      </c>
      <c r="F366" s="760"/>
      <c r="G366" s="475"/>
      <c r="H366" s="476"/>
      <c r="I366" s="474"/>
      <c r="J366" s="475"/>
      <c r="K366" s="478"/>
      <c r="L366" s="9"/>
      <c r="M366" s="546"/>
      <c r="N366" s="9"/>
      <c r="O366" s="6"/>
      <c r="P366" s="479"/>
      <c r="Q366" s="10"/>
      <c r="R366" s="11"/>
      <c r="S366" s="12"/>
      <c r="T366" s="14"/>
      <c r="U366" s="15"/>
      <c r="V366" s="8"/>
      <c r="W366" s="13"/>
      <c r="X366" s="23"/>
      <c r="Y366" s="486"/>
      <c r="Z366" s="483"/>
      <c r="AA366" s="24"/>
      <c r="AB366" s="484"/>
      <c r="AC366" s="16"/>
      <c r="AD366" s="17"/>
      <c r="AE366" s="18"/>
      <c r="AF366" s="9"/>
      <c r="AG366" s="19"/>
      <c r="AH366" s="20"/>
      <c r="AI366" s="9"/>
      <c r="AJ366" s="21"/>
      <c r="AK366" s="33"/>
      <c r="AL366" s="485" t="str">
        <f>IF(AA366="","",AA366)</f>
        <v/>
      </c>
      <c r="AM366" s="3" t="str">
        <f>IF(AB366="","",AB366)</f>
        <v/>
      </c>
      <c r="AN366" s="702"/>
      <c r="AO366" s="4"/>
      <c r="AP366" s="5"/>
      <c r="AQ366" s="5"/>
      <c r="AR366" s="4"/>
      <c r="AS366" s="5"/>
      <c r="AT366" s="552"/>
      <c r="AU366" s="553" t="str">
        <f>IF(AND(V366&gt;0,X366="A",AA366&lt;&gt;"",AG366&lt;&gt;"A",AJ366&lt;&gt;"A",OR(AB366="NR",AB366="NT")),1,"")</f>
        <v/>
      </c>
      <c r="AV366" s="554" t="str">
        <f>IF(AU366="","",COUNTIF($AU$8:AU366,AU366))</f>
        <v/>
      </c>
      <c r="AW366" s="553" t="str">
        <f>IF(AND(V366&gt;0,X366="A",AJ366&lt;&gt;"A",OR(AB366="",AB366="NX")),1,"")</f>
        <v/>
      </c>
      <c r="AX366" s="554" t="str">
        <f>IF(AW366="","",COUNTIF($AW$8:AW366,AW366))</f>
        <v/>
      </c>
      <c r="AY366" s="27"/>
      <c r="AZ366" s="6"/>
      <c r="BA366" s="7"/>
      <c r="BB366" s="7"/>
    </row>
    <row r="367" spans="1:54" ht="14.45" customHeight="1">
      <c r="A367" s="472" t="s">
        <v>363</v>
      </c>
      <c r="B367" s="473" t="s">
        <v>1602</v>
      </c>
      <c r="C367" s="714"/>
      <c r="D367" s="22"/>
      <c r="E367" s="746" t="s">
        <v>3219</v>
      </c>
      <c r="F367" s="760"/>
      <c r="G367" s="475"/>
      <c r="H367" s="476"/>
      <c r="I367" s="474"/>
      <c r="J367" s="475"/>
      <c r="K367" s="478"/>
      <c r="L367" s="9"/>
      <c r="M367" s="546"/>
      <c r="N367" s="9"/>
      <c r="O367" s="6"/>
      <c r="P367" s="479"/>
      <c r="Q367" s="10"/>
      <c r="R367" s="11"/>
      <c r="S367" s="12"/>
      <c r="T367" s="14"/>
      <c r="U367" s="15"/>
      <c r="V367" s="8"/>
      <c r="W367" s="13"/>
      <c r="X367" s="23"/>
      <c r="Y367" s="486"/>
      <c r="Z367" s="483"/>
      <c r="AA367" s="24"/>
      <c r="AB367" s="484"/>
      <c r="AC367" s="16"/>
      <c r="AD367" s="17"/>
      <c r="AE367" s="18"/>
      <c r="AF367" s="9"/>
      <c r="AG367" s="19"/>
      <c r="AH367" s="20"/>
      <c r="AI367" s="9"/>
      <c r="AJ367" s="21"/>
      <c r="AK367" s="33"/>
      <c r="AL367" s="485" t="str">
        <f>IF(AA367="","",AA367)</f>
        <v/>
      </c>
      <c r="AM367" s="3" t="str">
        <f>IF(AB367="","",AB367)</f>
        <v/>
      </c>
      <c r="AN367" s="702"/>
      <c r="AO367" s="4"/>
      <c r="AP367" s="5"/>
      <c r="AQ367" s="5"/>
      <c r="AR367" s="4"/>
      <c r="AS367" s="5"/>
      <c r="AT367" s="552"/>
      <c r="AU367" s="553" t="str">
        <f>IF(AND(V367&gt;0,X367="A",AA367&lt;&gt;"",AG367&lt;&gt;"A",AJ367&lt;&gt;"A",OR(AB367="NR",AB367="NT")),1,"")</f>
        <v/>
      </c>
      <c r="AV367" s="554" t="str">
        <f>IF(AU367="","",COUNTIF($AU$8:AU367,AU367))</f>
        <v/>
      </c>
      <c r="AW367" s="553" t="str">
        <f>IF(AND(V367&gt;0,X367="A",AJ367&lt;&gt;"A",OR(AB367="",AB367="NX")),1,"")</f>
        <v/>
      </c>
      <c r="AX367" s="554" t="str">
        <f>IF(AW367="","",COUNTIF($AW$8:AW367,AW367))</f>
        <v/>
      </c>
      <c r="AY367" s="27"/>
      <c r="AZ367" s="6"/>
      <c r="BA367" s="7"/>
      <c r="BB367" s="7"/>
    </row>
    <row r="368" spans="1:54" ht="14.45" customHeight="1">
      <c r="A368" s="472" t="s">
        <v>364</v>
      </c>
      <c r="B368" s="473" t="s">
        <v>1602</v>
      </c>
      <c r="C368" s="714"/>
      <c r="D368" s="22"/>
      <c r="E368" s="746" t="s">
        <v>3220</v>
      </c>
      <c r="F368" s="760"/>
      <c r="G368" s="475"/>
      <c r="H368" s="476"/>
      <c r="I368" s="474"/>
      <c r="J368" s="475"/>
      <c r="K368" s="478"/>
      <c r="L368" s="9"/>
      <c r="M368" s="546"/>
      <c r="N368" s="9"/>
      <c r="O368" s="6"/>
      <c r="P368" s="479"/>
      <c r="Q368" s="10"/>
      <c r="R368" s="11"/>
      <c r="S368" s="12"/>
      <c r="T368" s="14"/>
      <c r="U368" s="15"/>
      <c r="V368" s="8"/>
      <c r="W368" s="13"/>
      <c r="X368" s="23"/>
      <c r="Y368" s="486"/>
      <c r="Z368" s="483"/>
      <c r="AA368" s="24"/>
      <c r="AB368" s="484"/>
      <c r="AC368" s="16"/>
      <c r="AD368" s="17"/>
      <c r="AE368" s="18"/>
      <c r="AF368" s="9"/>
      <c r="AG368" s="19"/>
      <c r="AH368" s="20"/>
      <c r="AI368" s="9"/>
      <c r="AJ368" s="21"/>
      <c r="AK368" s="33"/>
      <c r="AL368" s="485" t="str">
        <f>IF(AA368="","",AA368)</f>
        <v/>
      </c>
      <c r="AM368" s="3" t="str">
        <f>IF(AB368="","",AB368)</f>
        <v/>
      </c>
      <c r="AN368" s="702"/>
      <c r="AO368" s="4"/>
      <c r="AP368" s="5"/>
      <c r="AQ368" s="5"/>
      <c r="AR368" s="4"/>
      <c r="AS368" s="5"/>
      <c r="AT368" s="552"/>
      <c r="AU368" s="553" t="str">
        <f>IF(AND(V368&gt;0,X368="A",AA368&lt;&gt;"",AG368&lt;&gt;"A",AJ368&lt;&gt;"A",OR(AB368="NR",AB368="NT")),1,"")</f>
        <v/>
      </c>
      <c r="AV368" s="554" t="str">
        <f>IF(AU368="","",COUNTIF($AU$8:AU368,AU368))</f>
        <v/>
      </c>
      <c r="AW368" s="553" t="str">
        <f>IF(AND(V368&gt;0,X368="A",AJ368&lt;&gt;"A",OR(AB368="",AB368="NX")),1,"")</f>
        <v/>
      </c>
      <c r="AX368" s="554" t="str">
        <f>IF(AW368="","",COUNTIF($AW$8:AW368,AW368))</f>
        <v/>
      </c>
      <c r="AY368" s="27"/>
      <c r="AZ368" s="6"/>
      <c r="BA368" s="7"/>
      <c r="BB368" s="7"/>
    </row>
    <row r="369" spans="1:54" ht="14.45" customHeight="1">
      <c r="A369" s="472" t="s">
        <v>365</v>
      </c>
      <c r="B369" s="473" t="s">
        <v>1602</v>
      </c>
      <c r="C369" s="714"/>
      <c r="D369" s="22"/>
      <c r="E369" s="746" t="s">
        <v>3221</v>
      </c>
      <c r="F369" s="760"/>
      <c r="G369" s="475"/>
      <c r="H369" s="476"/>
      <c r="I369" s="474"/>
      <c r="J369" s="475"/>
      <c r="K369" s="478"/>
      <c r="L369" s="9"/>
      <c r="M369" s="546"/>
      <c r="N369" s="9"/>
      <c r="O369" s="6"/>
      <c r="P369" s="479"/>
      <c r="Q369" s="10"/>
      <c r="R369" s="11"/>
      <c r="S369" s="12"/>
      <c r="T369" s="14"/>
      <c r="U369" s="15"/>
      <c r="V369" s="8"/>
      <c r="W369" s="13"/>
      <c r="X369" s="23"/>
      <c r="Y369" s="486"/>
      <c r="Z369" s="483"/>
      <c r="AA369" s="24"/>
      <c r="AB369" s="484"/>
      <c r="AC369" s="16"/>
      <c r="AD369" s="17"/>
      <c r="AE369" s="18"/>
      <c r="AF369" s="9"/>
      <c r="AG369" s="19"/>
      <c r="AH369" s="20"/>
      <c r="AI369" s="9"/>
      <c r="AJ369" s="21"/>
      <c r="AK369" s="33"/>
      <c r="AL369" s="485" t="str">
        <f>IF(AA369="","",AA369)</f>
        <v/>
      </c>
      <c r="AM369" s="3" t="str">
        <f>IF(AB369="","",AB369)</f>
        <v/>
      </c>
      <c r="AN369" s="702"/>
      <c r="AO369" s="4"/>
      <c r="AP369" s="5"/>
      <c r="AQ369" s="5"/>
      <c r="AR369" s="4"/>
      <c r="AS369" s="5"/>
      <c r="AT369" s="552"/>
      <c r="AU369" s="553" t="str">
        <f>IF(AND(V369&gt;0,X369="A",AA369&lt;&gt;"",AG369&lt;&gt;"A",AJ369&lt;&gt;"A",OR(AB369="NR",AB369="NT")),1,"")</f>
        <v/>
      </c>
      <c r="AV369" s="554" t="str">
        <f>IF(AU369="","",COUNTIF($AU$8:AU369,AU369))</f>
        <v/>
      </c>
      <c r="AW369" s="553" t="str">
        <f>IF(AND(V369&gt;0,X369="A",AJ369&lt;&gt;"A",OR(AB369="",AB369="NX")),1,"")</f>
        <v/>
      </c>
      <c r="AX369" s="554" t="str">
        <f>IF(AW369="","",COUNTIF($AW$8:AW369,AW369))</f>
        <v/>
      </c>
      <c r="AY369" s="27"/>
      <c r="AZ369" s="6"/>
      <c r="BA369" s="7"/>
      <c r="BB369" s="7"/>
    </row>
    <row r="370" spans="1:54" ht="14.45" customHeight="1">
      <c r="A370" s="472" t="s">
        <v>366</v>
      </c>
      <c r="B370" s="473" t="s">
        <v>1602</v>
      </c>
      <c r="C370" s="714"/>
      <c r="D370" s="22"/>
      <c r="E370" s="746" t="s">
        <v>3222</v>
      </c>
      <c r="F370" s="760"/>
      <c r="G370" s="475"/>
      <c r="H370" s="476"/>
      <c r="I370" s="474"/>
      <c r="J370" s="475"/>
      <c r="K370" s="478"/>
      <c r="L370" s="9"/>
      <c r="M370" s="546"/>
      <c r="N370" s="9"/>
      <c r="O370" s="6"/>
      <c r="P370" s="479"/>
      <c r="Q370" s="10"/>
      <c r="R370" s="11"/>
      <c r="S370" s="12"/>
      <c r="T370" s="14"/>
      <c r="U370" s="15"/>
      <c r="V370" s="8"/>
      <c r="W370" s="13"/>
      <c r="X370" s="23"/>
      <c r="Y370" s="486"/>
      <c r="Z370" s="483"/>
      <c r="AA370" s="24"/>
      <c r="AB370" s="484"/>
      <c r="AC370" s="16"/>
      <c r="AD370" s="17"/>
      <c r="AE370" s="18"/>
      <c r="AF370" s="9"/>
      <c r="AG370" s="19"/>
      <c r="AH370" s="20"/>
      <c r="AI370" s="9"/>
      <c r="AJ370" s="21"/>
      <c r="AK370" s="33"/>
      <c r="AL370" s="485" t="str">
        <f>IF(AA370="","",AA370)</f>
        <v/>
      </c>
      <c r="AM370" s="3" t="str">
        <f>IF(AB370="","",AB370)</f>
        <v/>
      </c>
      <c r="AN370" s="702"/>
      <c r="AO370" s="4"/>
      <c r="AP370" s="5"/>
      <c r="AQ370" s="5"/>
      <c r="AR370" s="4"/>
      <c r="AS370" s="5"/>
      <c r="AT370" s="552"/>
      <c r="AU370" s="553" t="str">
        <f>IF(AND(V370&gt;0,X370="A",AA370&lt;&gt;"",AG370&lt;&gt;"A",AJ370&lt;&gt;"A",OR(AB370="NR",AB370="NT")),1,"")</f>
        <v/>
      </c>
      <c r="AV370" s="554" t="str">
        <f>IF(AU370="","",COUNTIF($AU$8:AU370,AU370))</f>
        <v/>
      </c>
      <c r="AW370" s="553" t="str">
        <f>IF(AND(V370&gt;0,X370="A",AJ370&lt;&gt;"A",OR(AB370="",AB370="NX")),1,"")</f>
        <v/>
      </c>
      <c r="AX370" s="554" t="str">
        <f>IF(AW370="","",COUNTIF($AW$8:AW370,AW370))</f>
        <v/>
      </c>
      <c r="AY370" s="27"/>
      <c r="AZ370" s="6"/>
      <c r="BA370" s="7"/>
      <c r="BB370" s="7"/>
    </row>
    <row r="371" spans="1:54" ht="14.45" customHeight="1">
      <c r="A371" s="472" t="s">
        <v>367</v>
      </c>
      <c r="B371" s="473" t="s">
        <v>1602</v>
      </c>
      <c r="C371" s="714"/>
      <c r="D371" s="22"/>
      <c r="E371" s="746" t="s">
        <v>3223</v>
      </c>
      <c r="F371" s="760"/>
      <c r="G371" s="475"/>
      <c r="H371" s="476"/>
      <c r="I371" s="474"/>
      <c r="J371" s="475"/>
      <c r="K371" s="478"/>
      <c r="L371" s="9"/>
      <c r="M371" s="546"/>
      <c r="N371" s="9"/>
      <c r="O371" s="6"/>
      <c r="P371" s="479"/>
      <c r="Q371" s="10"/>
      <c r="R371" s="11"/>
      <c r="S371" s="12"/>
      <c r="T371" s="14"/>
      <c r="U371" s="15"/>
      <c r="V371" s="8"/>
      <c r="W371" s="13"/>
      <c r="X371" s="23"/>
      <c r="Y371" s="486"/>
      <c r="Z371" s="483"/>
      <c r="AA371" s="24"/>
      <c r="AB371" s="484"/>
      <c r="AC371" s="16"/>
      <c r="AD371" s="17"/>
      <c r="AE371" s="18"/>
      <c r="AF371" s="9"/>
      <c r="AG371" s="19"/>
      <c r="AH371" s="20"/>
      <c r="AI371" s="9"/>
      <c r="AJ371" s="21"/>
      <c r="AK371" s="33"/>
      <c r="AL371" s="485" t="str">
        <f>IF(AA371="","",AA371)</f>
        <v/>
      </c>
      <c r="AM371" s="3" t="str">
        <f>IF(AB371="","",AB371)</f>
        <v/>
      </c>
      <c r="AN371" s="702"/>
      <c r="AO371" s="4"/>
      <c r="AP371" s="5"/>
      <c r="AQ371" s="5"/>
      <c r="AR371" s="4"/>
      <c r="AS371" s="5"/>
      <c r="AT371" s="552"/>
      <c r="AU371" s="553" t="str">
        <f>IF(AND(V371&gt;0,X371="A",AA371&lt;&gt;"",AG371&lt;&gt;"A",AJ371&lt;&gt;"A",OR(AB371="NR",AB371="NT")),1,"")</f>
        <v/>
      </c>
      <c r="AV371" s="554" t="str">
        <f>IF(AU371="","",COUNTIF($AU$8:AU371,AU371))</f>
        <v/>
      </c>
      <c r="AW371" s="553" t="str">
        <f>IF(AND(V371&gt;0,X371="A",AJ371&lt;&gt;"A",OR(AB371="",AB371="NX")),1,"")</f>
        <v/>
      </c>
      <c r="AX371" s="554" t="str">
        <f>IF(AW371="","",COUNTIF($AW$8:AW371,AW371))</f>
        <v/>
      </c>
      <c r="AY371" s="27"/>
      <c r="AZ371" s="6"/>
      <c r="BA371" s="7"/>
      <c r="BB371" s="7"/>
    </row>
    <row r="372" spans="1:54" ht="14.45" customHeight="1">
      <c r="A372" s="472" t="s">
        <v>368</v>
      </c>
      <c r="B372" s="473" t="s">
        <v>1602</v>
      </c>
      <c r="C372" s="714"/>
      <c r="D372" s="22"/>
      <c r="E372" s="746" t="s">
        <v>3224</v>
      </c>
      <c r="F372" s="760"/>
      <c r="G372" s="475"/>
      <c r="H372" s="476"/>
      <c r="I372" s="474"/>
      <c r="J372" s="475"/>
      <c r="K372" s="478"/>
      <c r="L372" s="9"/>
      <c r="M372" s="546"/>
      <c r="N372" s="9"/>
      <c r="O372" s="6"/>
      <c r="P372" s="479"/>
      <c r="Q372" s="10"/>
      <c r="R372" s="11"/>
      <c r="S372" s="12"/>
      <c r="T372" s="14"/>
      <c r="U372" s="15"/>
      <c r="V372" s="8"/>
      <c r="W372" s="13"/>
      <c r="X372" s="23"/>
      <c r="Y372" s="486"/>
      <c r="Z372" s="483"/>
      <c r="AA372" s="24"/>
      <c r="AB372" s="484"/>
      <c r="AC372" s="16"/>
      <c r="AD372" s="17"/>
      <c r="AE372" s="18"/>
      <c r="AF372" s="9"/>
      <c r="AG372" s="19"/>
      <c r="AH372" s="20"/>
      <c r="AI372" s="9"/>
      <c r="AJ372" s="21"/>
      <c r="AK372" s="33"/>
      <c r="AL372" s="485" t="str">
        <f>IF(AA372="","",AA372)</f>
        <v/>
      </c>
      <c r="AM372" s="3" t="str">
        <f>IF(AB372="","",AB372)</f>
        <v/>
      </c>
      <c r="AN372" s="702"/>
      <c r="AO372" s="4"/>
      <c r="AP372" s="5"/>
      <c r="AQ372" s="5"/>
      <c r="AR372" s="4"/>
      <c r="AS372" s="5"/>
      <c r="AT372" s="552"/>
      <c r="AU372" s="553" t="str">
        <f>IF(AND(V372&gt;0,X372="A",AA372&lt;&gt;"",AG372&lt;&gt;"A",AJ372&lt;&gt;"A",OR(AB372="NR",AB372="NT")),1,"")</f>
        <v/>
      </c>
      <c r="AV372" s="554" t="str">
        <f>IF(AU372="","",COUNTIF($AU$8:AU372,AU372))</f>
        <v/>
      </c>
      <c r="AW372" s="553" t="str">
        <f>IF(AND(V372&gt;0,X372="A",AJ372&lt;&gt;"A",OR(AB372="",AB372="NX")),1,"")</f>
        <v/>
      </c>
      <c r="AX372" s="554" t="str">
        <f>IF(AW372="","",COUNTIF($AW$8:AW372,AW372))</f>
        <v/>
      </c>
      <c r="AY372" s="27"/>
      <c r="AZ372" s="6"/>
      <c r="BA372" s="7"/>
      <c r="BB372" s="7"/>
    </row>
    <row r="373" spans="1:54" ht="14.45" customHeight="1">
      <c r="A373" s="472" t="s">
        <v>369</v>
      </c>
      <c r="B373" s="473" t="s">
        <v>1602</v>
      </c>
      <c r="C373" s="714"/>
      <c r="D373" s="22"/>
      <c r="E373" s="746" t="s">
        <v>3225</v>
      </c>
      <c r="F373" s="760"/>
      <c r="G373" s="475"/>
      <c r="H373" s="476"/>
      <c r="I373" s="474"/>
      <c r="J373" s="475"/>
      <c r="K373" s="478"/>
      <c r="L373" s="9"/>
      <c r="M373" s="546"/>
      <c r="N373" s="9"/>
      <c r="O373" s="6"/>
      <c r="P373" s="479"/>
      <c r="Q373" s="10"/>
      <c r="R373" s="11"/>
      <c r="S373" s="12"/>
      <c r="T373" s="14"/>
      <c r="U373" s="15"/>
      <c r="V373" s="8"/>
      <c r="W373" s="13"/>
      <c r="X373" s="23"/>
      <c r="Y373" s="486"/>
      <c r="Z373" s="483"/>
      <c r="AA373" s="24"/>
      <c r="AB373" s="484"/>
      <c r="AC373" s="16"/>
      <c r="AD373" s="17"/>
      <c r="AE373" s="18"/>
      <c r="AF373" s="9"/>
      <c r="AG373" s="19"/>
      <c r="AH373" s="20"/>
      <c r="AI373" s="9"/>
      <c r="AJ373" s="21"/>
      <c r="AK373" s="33"/>
      <c r="AL373" s="485" t="str">
        <f>IF(AA373="","",AA373)</f>
        <v/>
      </c>
      <c r="AM373" s="3" t="str">
        <f>IF(AB373="","",AB373)</f>
        <v/>
      </c>
      <c r="AN373" s="702"/>
      <c r="AO373" s="4"/>
      <c r="AP373" s="5"/>
      <c r="AQ373" s="5"/>
      <c r="AR373" s="4"/>
      <c r="AS373" s="5"/>
      <c r="AT373" s="552"/>
      <c r="AU373" s="553" t="str">
        <f>IF(AND(V373&gt;0,X373="A",AA373&lt;&gt;"",AG373&lt;&gt;"A",AJ373&lt;&gt;"A",OR(AB373="NR",AB373="NT")),1,"")</f>
        <v/>
      </c>
      <c r="AV373" s="554" t="str">
        <f>IF(AU373="","",COUNTIF($AU$8:AU373,AU373))</f>
        <v/>
      </c>
      <c r="AW373" s="553" t="str">
        <f>IF(AND(V373&gt;0,X373="A",AJ373&lt;&gt;"A",OR(AB373="",AB373="NX")),1,"")</f>
        <v/>
      </c>
      <c r="AX373" s="554" t="str">
        <f>IF(AW373="","",COUNTIF($AW$8:AW373,AW373))</f>
        <v/>
      </c>
      <c r="AY373" s="27"/>
      <c r="AZ373" s="6"/>
      <c r="BA373" s="7"/>
      <c r="BB373" s="7"/>
    </row>
    <row r="374" spans="1:54" ht="14.45" customHeight="1">
      <c r="A374" s="472" t="s">
        <v>370</v>
      </c>
      <c r="B374" s="473" t="s">
        <v>1602</v>
      </c>
      <c r="C374" s="714"/>
      <c r="D374" s="22"/>
      <c r="E374" s="746" t="s">
        <v>3226</v>
      </c>
      <c r="F374" s="760"/>
      <c r="G374" s="475"/>
      <c r="H374" s="476"/>
      <c r="I374" s="474"/>
      <c r="J374" s="475"/>
      <c r="K374" s="478"/>
      <c r="L374" s="9"/>
      <c r="M374" s="546"/>
      <c r="N374" s="9"/>
      <c r="O374" s="6"/>
      <c r="P374" s="479"/>
      <c r="Q374" s="10"/>
      <c r="R374" s="11"/>
      <c r="S374" s="12"/>
      <c r="T374" s="14"/>
      <c r="U374" s="15"/>
      <c r="V374" s="8"/>
      <c r="W374" s="13"/>
      <c r="X374" s="23"/>
      <c r="Y374" s="486"/>
      <c r="Z374" s="483"/>
      <c r="AA374" s="24"/>
      <c r="AB374" s="484"/>
      <c r="AC374" s="16"/>
      <c r="AD374" s="17"/>
      <c r="AE374" s="18"/>
      <c r="AF374" s="9"/>
      <c r="AG374" s="19"/>
      <c r="AH374" s="20"/>
      <c r="AI374" s="9"/>
      <c r="AJ374" s="21"/>
      <c r="AK374" s="33"/>
      <c r="AL374" s="485" t="str">
        <f>IF(AA374="","",AA374)</f>
        <v/>
      </c>
      <c r="AM374" s="3" t="str">
        <f>IF(AB374="","",AB374)</f>
        <v/>
      </c>
      <c r="AN374" s="702"/>
      <c r="AO374" s="4"/>
      <c r="AP374" s="5"/>
      <c r="AQ374" s="5"/>
      <c r="AR374" s="4"/>
      <c r="AS374" s="5"/>
      <c r="AT374" s="552"/>
      <c r="AU374" s="553" t="str">
        <f>IF(AND(V374&gt;0,X374="A",AA374&lt;&gt;"",AG374&lt;&gt;"A",AJ374&lt;&gt;"A",OR(AB374="NR",AB374="NT")),1,"")</f>
        <v/>
      </c>
      <c r="AV374" s="554" t="str">
        <f>IF(AU374="","",COUNTIF($AU$8:AU374,AU374))</f>
        <v/>
      </c>
      <c r="AW374" s="553" t="str">
        <f>IF(AND(V374&gt;0,X374="A",AJ374&lt;&gt;"A",OR(AB374="",AB374="NX")),1,"")</f>
        <v/>
      </c>
      <c r="AX374" s="554" t="str">
        <f>IF(AW374="","",COUNTIF($AW$8:AW374,AW374))</f>
        <v/>
      </c>
      <c r="AY374" s="27"/>
      <c r="AZ374" s="6"/>
      <c r="BA374" s="7"/>
      <c r="BB374" s="7"/>
    </row>
    <row r="375" spans="1:54" ht="14.45" customHeight="1">
      <c r="A375" s="472" t="s">
        <v>371</v>
      </c>
      <c r="B375" s="473" t="s">
        <v>1602</v>
      </c>
      <c r="C375" s="714"/>
      <c r="D375" s="22"/>
      <c r="E375" s="746" t="s">
        <v>3227</v>
      </c>
      <c r="F375" s="760"/>
      <c r="G375" s="475"/>
      <c r="H375" s="476"/>
      <c r="I375" s="474"/>
      <c r="J375" s="475"/>
      <c r="K375" s="478"/>
      <c r="L375" s="9"/>
      <c r="M375" s="546"/>
      <c r="N375" s="9"/>
      <c r="O375" s="6"/>
      <c r="P375" s="479"/>
      <c r="Q375" s="10"/>
      <c r="R375" s="11"/>
      <c r="S375" s="12"/>
      <c r="T375" s="14"/>
      <c r="U375" s="15"/>
      <c r="V375" s="8"/>
      <c r="W375" s="13"/>
      <c r="X375" s="23"/>
      <c r="Y375" s="486"/>
      <c r="Z375" s="483"/>
      <c r="AA375" s="24"/>
      <c r="AB375" s="484"/>
      <c r="AC375" s="16"/>
      <c r="AD375" s="17"/>
      <c r="AE375" s="18"/>
      <c r="AF375" s="9"/>
      <c r="AG375" s="19"/>
      <c r="AH375" s="20"/>
      <c r="AI375" s="9"/>
      <c r="AJ375" s="21"/>
      <c r="AK375" s="33"/>
      <c r="AL375" s="485" t="str">
        <f>IF(AA375="","",AA375)</f>
        <v/>
      </c>
      <c r="AM375" s="3" t="str">
        <f>IF(AB375="","",AB375)</f>
        <v/>
      </c>
      <c r="AN375" s="702"/>
      <c r="AO375" s="4"/>
      <c r="AP375" s="5"/>
      <c r="AQ375" s="5"/>
      <c r="AR375" s="4"/>
      <c r="AS375" s="5"/>
      <c r="AT375" s="552"/>
      <c r="AU375" s="553" t="str">
        <f>IF(AND(V375&gt;0,X375="A",AA375&lt;&gt;"",AG375&lt;&gt;"A",AJ375&lt;&gt;"A",OR(AB375="NR",AB375="NT")),1,"")</f>
        <v/>
      </c>
      <c r="AV375" s="554" t="str">
        <f>IF(AU375="","",COUNTIF($AU$8:AU375,AU375))</f>
        <v/>
      </c>
      <c r="AW375" s="553" t="str">
        <f>IF(AND(V375&gt;0,X375="A",AJ375&lt;&gt;"A",OR(AB375="",AB375="NX")),1,"")</f>
        <v/>
      </c>
      <c r="AX375" s="554" t="str">
        <f>IF(AW375="","",COUNTIF($AW$8:AW375,AW375))</f>
        <v/>
      </c>
      <c r="AY375" s="27"/>
      <c r="AZ375" s="6"/>
      <c r="BA375" s="7"/>
      <c r="BB375" s="7"/>
    </row>
    <row r="376" spans="1:54" ht="14.45" customHeight="1">
      <c r="A376" s="472" t="s">
        <v>372</v>
      </c>
      <c r="B376" s="473" t="s">
        <v>1602</v>
      </c>
      <c r="C376" s="714"/>
      <c r="D376" s="22"/>
      <c r="E376" s="746" t="s">
        <v>3228</v>
      </c>
      <c r="F376" s="760"/>
      <c r="G376" s="475"/>
      <c r="H376" s="476"/>
      <c r="I376" s="474"/>
      <c r="J376" s="475"/>
      <c r="K376" s="478"/>
      <c r="L376" s="9"/>
      <c r="M376" s="546"/>
      <c r="N376" s="9"/>
      <c r="O376" s="6"/>
      <c r="P376" s="479"/>
      <c r="Q376" s="10"/>
      <c r="R376" s="11"/>
      <c r="S376" s="12"/>
      <c r="T376" s="14"/>
      <c r="U376" s="15"/>
      <c r="V376" s="8"/>
      <c r="W376" s="13"/>
      <c r="X376" s="23"/>
      <c r="Y376" s="486"/>
      <c r="Z376" s="483"/>
      <c r="AA376" s="24"/>
      <c r="AB376" s="484"/>
      <c r="AC376" s="16"/>
      <c r="AD376" s="17"/>
      <c r="AE376" s="18"/>
      <c r="AF376" s="9"/>
      <c r="AG376" s="19"/>
      <c r="AH376" s="20"/>
      <c r="AI376" s="9"/>
      <c r="AJ376" s="21"/>
      <c r="AK376" s="33"/>
      <c r="AL376" s="485" t="str">
        <f>IF(AA376="","",AA376)</f>
        <v/>
      </c>
      <c r="AM376" s="3" t="str">
        <f>IF(AB376="","",AB376)</f>
        <v/>
      </c>
      <c r="AN376" s="702"/>
      <c r="AO376" s="4"/>
      <c r="AP376" s="5"/>
      <c r="AQ376" s="5"/>
      <c r="AR376" s="4"/>
      <c r="AS376" s="5"/>
      <c r="AT376" s="552"/>
      <c r="AU376" s="553" t="str">
        <f>IF(AND(V376&gt;0,X376="A",AA376&lt;&gt;"",AG376&lt;&gt;"A",AJ376&lt;&gt;"A",OR(AB376="NR",AB376="NT")),1,"")</f>
        <v/>
      </c>
      <c r="AV376" s="554" t="str">
        <f>IF(AU376="","",COUNTIF($AU$8:AU376,AU376))</f>
        <v/>
      </c>
      <c r="AW376" s="553" t="str">
        <f>IF(AND(V376&gt;0,X376="A",AJ376&lt;&gt;"A",OR(AB376="",AB376="NX")),1,"")</f>
        <v/>
      </c>
      <c r="AX376" s="554" t="str">
        <f>IF(AW376="","",COUNTIF($AW$8:AW376,AW376))</f>
        <v/>
      </c>
      <c r="AY376" s="27"/>
      <c r="AZ376" s="6"/>
      <c r="BA376" s="7"/>
      <c r="BB376" s="7"/>
    </row>
    <row r="377" spans="1:54" ht="14.45" customHeight="1">
      <c r="A377" s="472" t="s">
        <v>373</v>
      </c>
      <c r="B377" s="473" t="s">
        <v>1602</v>
      </c>
      <c r="C377" s="714"/>
      <c r="D377" s="22"/>
      <c r="E377" s="746" t="s">
        <v>3229</v>
      </c>
      <c r="F377" s="760"/>
      <c r="G377" s="475"/>
      <c r="H377" s="476"/>
      <c r="I377" s="474"/>
      <c r="J377" s="475"/>
      <c r="K377" s="478"/>
      <c r="L377" s="9"/>
      <c r="M377" s="546"/>
      <c r="N377" s="9"/>
      <c r="O377" s="6"/>
      <c r="P377" s="479"/>
      <c r="Q377" s="10"/>
      <c r="R377" s="11"/>
      <c r="S377" s="12"/>
      <c r="T377" s="14"/>
      <c r="U377" s="15"/>
      <c r="V377" s="8"/>
      <c r="W377" s="13"/>
      <c r="X377" s="23"/>
      <c r="Y377" s="486"/>
      <c r="Z377" s="483"/>
      <c r="AA377" s="24"/>
      <c r="AB377" s="484"/>
      <c r="AC377" s="16"/>
      <c r="AD377" s="17"/>
      <c r="AE377" s="18"/>
      <c r="AF377" s="9"/>
      <c r="AG377" s="19"/>
      <c r="AH377" s="20"/>
      <c r="AI377" s="9"/>
      <c r="AJ377" s="21"/>
      <c r="AK377" s="33"/>
      <c r="AL377" s="485" t="str">
        <f>IF(AA377="","",AA377)</f>
        <v/>
      </c>
      <c r="AM377" s="3" t="str">
        <f>IF(AB377="","",AB377)</f>
        <v/>
      </c>
      <c r="AN377" s="702"/>
      <c r="AO377" s="4"/>
      <c r="AP377" s="5"/>
      <c r="AQ377" s="5"/>
      <c r="AR377" s="4"/>
      <c r="AS377" s="5"/>
      <c r="AT377" s="552"/>
      <c r="AU377" s="553" t="str">
        <f>IF(AND(V377&gt;0,X377="A",AA377&lt;&gt;"",AG377&lt;&gt;"A",AJ377&lt;&gt;"A",OR(AB377="NR",AB377="NT")),1,"")</f>
        <v/>
      </c>
      <c r="AV377" s="554" t="str">
        <f>IF(AU377="","",COUNTIF($AU$8:AU377,AU377))</f>
        <v/>
      </c>
      <c r="AW377" s="553" t="str">
        <f>IF(AND(V377&gt;0,X377="A",AJ377&lt;&gt;"A",OR(AB377="",AB377="NX")),1,"")</f>
        <v/>
      </c>
      <c r="AX377" s="554" t="str">
        <f>IF(AW377="","",COUNTIF($AW$8:AW377,AW377))</f>
        <v/>
      </c>
      <c r="AY377" s="27"/>
      <c r="AZ377" s="6"/>
      <c r="BA377" s="7"/>
      <c r="BB377" s="7"/>
    </row>
    <row r="378" spans="1:54" ht="14.45" customHeight="1">
      <c r="A378" s="472" t="s">
        <v>374</v>
      </c>
      <c r="B378" s="473" t="s">
        <v>1602</v>
      </c>
      <c r="C378" s="714"/>
      <c r="D378" s="22"/>
      <c r="E378" s="746" t="s">
        <v>3230</v>
      </c>
      <c r="F378" s="760"/>
      <c r="G378" s="475"/>
      <c r="H378" s="476"/>
      <c r="I378" s="474"/>
      <c r="J378" s="475"/>
      <c r="K378" s="478"/>
      <c r="L378" s="9"/>
      <c r="M378" s="546"/>
      <c r="N378" s="9"/>
      <c r="O378" s="6"/>
      <c r="P378" s="479"/>
      <c r="Q378" s="10"/>
      <c r="R378" s="11"/>
      <c r="S378" s="12"/>
      <c r="T378" s="14"/>
      <c r="U378" s="15"/>
      <c r="V378" s="8"/>
      <c r="W378" s="13"/>
      <c r="X378" s="23"/>
      <c r="Y378" s="486"/>
      <c r="Z378" s="483"/>
      <c r="AA378" s="24"/>
      <c r="AB378" s="484"/>
      <c r="AC378" s="16"/>
      <c r="AD378" s="17"/>
      <c r="AE378" s="18"/>
      <c r="AF378" s="9"/>
      <c r="AG378" s="19"/>
      <c r="AH378" s="20"/>
      <c r="AI378" s="9"/>
      <c r="AJ378" s="21"/>
      <c r="AK378" s="33"/>
      <c r="AL378" s="485" t="str">
        <f>IF(AA378="","",AA378)</f>
        <v/>
      </c>
      <c r="AM378" s="3" t="str">
        <f>IF(AB378="","",AB378)</f>
        <v/>
      </c>
      <c r="AN378" s="702"/>
      <c r="AO378" s="4"/>
      <c r="AP378" s="5"/>
      <c r="AQ378" s="5"/>
      <c r="AR378" s="4"/>
      <c r="AS378" s="5"/>
      <c r="AT378" s="552"/>
      <c r="AU378" s="553" t="str">
        <f>IF(AND(V378&gt;0,X378="A",AA378&lt;&gt;"",AG378&lt;&gt;"A",AJ378&lt;&gt;"A",OR(AB378="NR",AB378="NT")),1,"")</f>
        <v/>
      </c>
      <c r="AV378" s="554" t="str">
        <f>IF(AU378="","",COUNTIF($AU$8:AU378,AU378))</f>
        <v/>
      </c>
      <c r="AW378" s="553" t="str">
        <f>IF(AND(V378&gt;0,X378="A",AJ378&lt;&gt;"A",OR(AB378="",AB378="NX")),1,"")</f>
        <v/>
      </c>
      <c r="AX378" s="554" t="str">
        <f>IF(AW378="","",COUNTIF($AW$8:AW378,AW378))</f>
        <v/>
      </c>
      <c r="AY378" s="27"/>
      <c r="AZ378" s="6"/>
      <c r="BA378" s="7"/>
      <c r="BB378" s="7"/>
    </row>
    <row r="379" spans="1:54" ht="14.45" customHeight="1">
      <c r="A379" s="472" t="s">
        <v>375</v>
      </c>
      <c r="B379" s="473" t="s">
        <v>1602</v>
      </c>
      <c r="C379" s="714"/>
      <c r="D379" s="22"/>
      <c r="E379" s="746" t="s">
        <v>3231</v>
      </c>
      <c r="F379" s="760"/>
      <c r="G379" s="475"/>
      <c r="H379" s="476"/>
      <c r="I379" s="474"/>
      <c r="J379" s="475"/>
      <c r="K379" s="478"/>
      <c r="L379" s="9"/>
      <c r="M379" s="546"/>
      <c r="N379" s="9"/>
      <c r="O379" s="6"/>
      <c r="P379" s="479"/>
      <c r="Q379" s="10"/>
      <c r="R379" s="11"/>
      <c r="S379" s="12"/>
      <c r="T379" s="14"/>
      <c r="U379" s="15"/>
      <c r="V379" s="8"/>
      <c r="W379" s="13"/>
      <c r="X379" s="23"/>
      <c r="Y379" s="486"/>
      <c r="Z379" s="483"/>
      <c r="AA379" s="24"/>
      <c r="AB379" s="484"/>
      <c r="AC379" s="16"/>
      <c r="AD379" s="17"/>
      <c r="AE379" s="18"/>
      <c r="AF379" s="9"/>
      <c r="AG379" s="19"/>
      <c r="AH379" s="20"/>
      <c r="AI379" s="9"/>
      <c r="AJ379" s="21"/>
      <c r="AK379" s="33"/>
      <c r="AL379" s="485" t="str">
        <f>IF(AA379="","",AA379)</f>
        <v/>
      </c>
      <c r="AM379" s="3" t="str">
        <f>IF(AB379="","",AB379)</f>
        <v/>
      </c>
      <c r="AN379" s="702"/>
      <c r="AO379" s="4"/>
      <c r="AP379" s="5"/>
      <c r="AQ379" s="5"/>
      <c r="AR379" s="4"/>
      <c r="AS379" s="5"/>
      <c r="AT379" s="552"/>
      <c r="AU379" s="553" t="str">
        <f>IF(AND(V379&gt;0,X379="A",AA379&lt;&gt;"",AG379&lt;&gt;"A",AJ379&lt;&gt;"A",OR(AB379="NR",AB379="NT")),1,"")</f>
        <v/>
      </c>
      <c r="AV379" s="554" t="str">
        <f>IF(AU379="","",COUNTIF($AU$8:AU379,AU379))</f>
        <v/>
      </c>
      <c r="AW379" s="553" t="str">
        <f>IF(AND(V379&gt;0,X379="A",AJ379&lt;&gt;"A",OR(AB379="",AB379="NX")),1,"")</f>
        <v/>
      </c>
      <c r="AX379" s="554" t="str">
        <f>IF(AW379="","",COUNTIF($AW$8:AW379,AW379))</f>
        <v/>
      </c>
      <c r="AY379" s="27"/>
      <c r="AZ379" s="6"/>
      <c r="BA379" s="7"/>
      <c r="BB379" s="7"/>
    </row>
    <row r="380" spans="1:54" ht="14.45" customHeight="1">
      <c r="A380" s="472" t="s">
        <v>376</v>
      </c>
      <c r="B380" s="473" t="s">
        <v>1602</v>
      </c>
      <c r="C380" s="714"/>
      <c r="D380" s="22"/>
      <c r="E380" s="746" t="s">
        <v>3232</v>
      </c>
      <c r="F380" s="760"/>
      <c r="G380" s="475"/>
      <c r="H380" s="476"/>
      <c r="I380" s="474"/>
      <c r="J380" s="475"/>
      <c r="K380" s="478"/>
      <c r="L380" s="9"/>
      <c r="M380" s="546"/>
      <c r="N380" s="9"/>
      <c r="O380" s="6"/>
      <c r="P380" s="479"/>
      <c r="Q380" s="10"/>
      <c r="R380" s="11"/>
      <c r="S380" s="12"/>
      <c r="T380" s="14"/>
      <c r="U380" s="15"/>
      <c r="V380" s="8"/>
      <c r="W380" s="13"/>
      <c r="X380" s="23"/>
      <c r="Y380" s="486"/>
      <c r="Z380" s="483"/>
      <c r="AA380" s="24"/>
      <c r="AB380" s="484"/>
      <c r="AC380" s="16"/>
      <c r="AD380" s="17"/>
      <c r="AE380" s="18"/>
      <c r="AF380" s="9"/>
      <c r="AG380" s="19"/>
      <c r="AH380" s="20"/>
      <c r="AI380" s="9"/>
      <c r="AJ380" s="21"/>
      <c r="AK380" s="33"/>
      <c r="AL380" s="485" t="str">
        <f>IF(AA380="","",AA380)</f>
        <v/>
      </c>
      <c r="AM380" s="3" t="str">
        <f>IF(AB380="","",AB380)</f>
        <v/>
      </c>
      <c r="AN380" s="702"/>
      <c r="AO380" s="4"/>
      <c r="AP380" s="5"/>
      <c r="AQ380" s="5"/>
      <c r="AR380" s="4"/>
      <c r="AS380" s="5"/>
      <c r="AT380" s="552"/>
      <c r="AU380" s="553" t="str">
        <f>IF(AND(V380&gt;0,X380="A",AA380&lt;&gt;"",AG380&lt;&gt;"A",AJ380&lt;&gt;"A",OR(AB380="NR",AB380="NT")),1,"")</f>
        <v/>
      </c>
      <c r="AV380" s="554" t="str">
        <f>IF(AU380="","",COUNTIF($AU$8:AU380,AU380))</f>
        <v/>
      </c>
      <c r="AW380" s="553" t="str">
        <f>IF(AND(V380&gt;0,X380="A",AJ380&lt;&gt;"A",OR(AB380="",AB380="NX")),1,"")</f>
        <v/>
      </c>
      <c r="AX380" s="554" t="str">
        <f>IF(AW380="","",COUNTIF($AW$8:AW380,AW380))</f>
        <v/>
      </c>
      <c r="AY380" s="27"/>
      <c r="AZ380" s="6"/>
      <c r="BA380" s="7"/>
      <c r="BB380" s="7"/>
    </row>
    <row r="381" spans="1:54" ht="14.45" customHeight="1">
      <c r="A381" s="472" t="s">
        <v>377</v>
      </c>
      <c r="B381" s="473" t="s">
        <v>1602</v>
      </c>
      <c r="C381" s="714"/>
      <c r="D381" s="22"/>
      <c r="E381" s="746" t="s">
        <v>3233</v>
      </c>
      <c r="F381" s="760"/>
      <c r="G381" s="475"/>
      <c r="H381" s="476"/>
      <c r="I381" s="474"/>
      <c r="J381" s="475"/>
      <c r="K381" s="478"/>
      <c r="L381" s="9"/>
      <c r="M381" s="546"/>
      <c r="N381" s="9"/>
      <c r="O381" s="6"/>
      <c r="P381" s="479"/>
      <c r="Q381" s="10"/>
      <c r="R381" s="11"/>
      <c r="S381" s="12"/>
      <c r="T381" s="14"/>
      <c r="U381" s="15"/>
      <c r="V381" s="8"/>
      <c r="W381" s="13"/>
      <c r="X381" s="23"/>
      <c r="Y381" s="486"/>
      <c r="Z381" s="483"/>
      <c r="AA381" s="24"/>
      <c r="AB381" s="484"/>
      <c r="AC381" s="16"/>
      <c r="AD381" s="17"/>
      <c r="AE381" s="18"/>
      <c r="AF381" s="9"/>
      <c r="AG381" s="19"/>
      <c r="AH381" s="20"/>
      <c r="AI381" s="9"/>
      <c r="AJ381" s="21"/>
      <c r="AK381" s="33"/>
      <c r="AL381" s="485" t="str">
        <f>IF(AA381="","",AA381)</f>
        <v/>
      </c>
      <c r="AM381" s="3" t="str">
        <f>IF(AB381="","",AB381)</f>
        <v/>
      </c>
      <c r="AN381" s="702"/>
      <c r="AO381" s="4"/>
      <c r="AP381" s="5"/>
      <c r="AQ381" s="5"/>
      <c r="AR381" s="4"/>
      <c r="AS381" s="5"/>
      <c r="AT381" s="552"/>
      <c r="AU381" s="553" t="str">
        <f>IF(AND(V381&gt;0,X381="A",AA381&lt;&gt;"",AG381&lt;&gt;"A",AJ381&lt;&gt;"A",OR(AB381="NR",AB381="NT")),1,"")</f>
        <v/>
      </c>
      <c r="AV381" s="554" t="str">
        <f>IF(AU381="","",COUNTIF($AU$8:AU381,AU381))</f>
        <v/>
      </c>
      <c r="AW381" s="553" t="str">
        <f>IF(AND(V381&gt;0,X381="A",AJ381&lt;&gt;"A",OR(AB381="",AB381="NX")),1,"")</f>
        <v/>
      </c>
      <c r="AX381" s="554" t="str">
        <f>IF(AW381="","",COUNTIF($AW$8:AW381,AW381))</f>
        <v/>
      </c>
      <c r="AY381" s="27"/>
      <c r="AZ381" s="6"/>
      <c r="BA381" s="7"/>
      <c r="BB381" s="7"/>
    </row>
    <row r="382" spans="1:54" ht="14.45" customHeight="1">
      <c r="A382" s="472" t="s">
        <v>378</v>
      </c>
      <c r="B382" s="473" t="s">
        <v>1602</v>
      </c>
      <c r="C382" s="714"/>
      <c r="D382" s="22"/>
      <c r="E382" s="746" t="s">
        <v>3234</v>
      </c>
      <c r="F382" s="760"/>
      <c r="G382" s="475"/>
      <c r="H382" s="476"/>
      <c r="I382" s="474"/>
      <c r="J382" s="475"/>
      <c r="K382" s="478"/>
      <c r="L382" s="9"/>
      <c r="M382" s="546"/>
      <c r="N382" s="9"/>
      <c r="O382" s="6"/>
      <c r="P382" s="479"/>
      <c r="Q382" s="10"/>
      <c r="R382" s="11"/>
      <c r="S382" s="12"/>
      <c r="T382" s="14"/>
      <c r="U382" s="15"/>
      <c r="V382" s="8"/>
      <c r="W382" s="13"/>
      <c r="X382" s="23"/>
      <c r="Y382" s="486"/>
      <c r="Z382" s="483"/>
      <c r="AA382" s="24"/>
      <c r="AB382" s="484"/>
      <c r="AC382" s="16"/>
      <c r="AD382" s="17"/>
      <c r="AE382" s="18"/>
      <c r="AF382" s="9"/>
      <c r="AG382" s="19"/>
      <c r="AH382" s="20"/>
      <c r="AI382" s="9"/>
      <c r="AJ382" s="21"/>
      <c r="AK382" s="33"/>
      <c r="AL382" s="485" t="str">
        <f>IF(AA382="","",AA382)</f>
        <v/>
      </c>
      <c r="AM382" s="3" t="str">
        <f>IF(AB382="","",AB382)</f>
        <v/>
      </c>
      <c r="AN382" s="702"/>
      <c r="AO382" s="4"/>
      <c r="AP382" s="5"/>
      <c r="AQ382" s="5"/>
      <c r="AR382" s="4"/>
      <c r="AS382" s="5"/>
      <c r="AT382" s="552"/>
      <c r="AU382" s="553" t="str">
        <f>IF(AND(V382&gt;0,X382="A",AA382&lt;&gt;"",AG382&lt;&gt;"A",AJ382&lt;&gt;"A",OR(AB382="NR",AB382="NT")),1,"")</f>
        <v/>
      </c>
      <c r="AV382" s="554" t="str">
        <f>IF(AU382="","",COUNTIF($AU$8:AU382,AU382))</f>
        <v/>
      </c>
      <c r="AW382" s="553" t="str">
        <f>IF(AND(V382&gt;0,X382="A",AJ382&lt;&gt;"A",OR(AB382="",AB382="NX")),1,"")</f>
        <v/>
      </c>
      <c r="AX382" s="554" t="str">
        <f>IF(AW382="","",COUNTIF($AW$8:AW382,AW382))</f>
        <v/>
      </c>
      <c r="AY382" s="27"/>
      <c r="AZ382" s="6"/>
      <c r="BA382" s="7"/>
      <c r="BB382" s="7"/>
    </row>
    <row r="383" spans="1:54" ht="14.45" customHeight="1">
      <c r="A383" s="472" t="s">
        <v>379</v>
      </c>
      <c r="B383" s="473" t="s">
        <v>1602</v>
      </c>
      <c r="C383" s="714"/>
      <c r="D383" s="22"/>
      <c r="E383" s="746" t="s">
        <v>3235</v>
      </c>
      <c r="F383" s="760"/>
      <c r="G383" s="475"/>
      <c r="H383" s="476"/>
      <c r="I383" s="474"/>
      <c r="J383" s="475"/>
      <c r="K383" s="478"/>
      <c r="L383" s="9"/>
      <c r="M383" s="546"/>
      <c r="N383" s="9"/>
      <c r="O383" s="6"/>
      <c r="P383" s="479"/>
      <c r="Q383" s="10"/>
      <c r="R383" s="11"/>
      <c r="S383" s="12"/>
      <c r="T383" s="14"/>
      <c r="U383" s="15"/>
      <c r="V383" s="8"/>
      <c r="W383" s="13"/>
      <c r="X383" s="23"/>
      <c r="Y383" s="486"/>
      <c r="Z383" s="483"/>
      <c r="AA383" s="24"/>
      <c r="AB383" s="484"/>
      <c r="AC383" s="16"/>
      <c r="AD383" s="17"/>
      <c r="AE383" s="18"/>
      <c r="AF383" s="9"/>
      <c r="AG383" s="19"/>
      <c r="AH383" s="20"/>
      <c r="AI383" s="9"/>
      <c r="AJ383" s="21"/>
      <c r="AK383" s="33"/>
      <c r="AL383" s="485" t="str">
        <f>IF(AA383="","",AA383)</f>
        <v/>
      </c>
      <c r="AM383" s="3" t="str">
        <f>IF(AB383="","",AB383)</f>
        <v/>
      </c>
      <c r="AN383" s="702"/>
      <c r="AO383" s="4"/>
      <c r="AP383" s="5"/>
      <c r="AQ383" s="5"/>
      <c r="AR383" s="4"/>
      <c r="AS383" s="5"/>
      <c r="AT383" s="552"/>
      <c r="AU383" s="553" t="str">
        <f>IF(AND(V383&gt;0,X383="A",AA383&lt;&gt;"",AG383&lt;&gt;"A",AJ383&lt;&gt;"A",OR(AB383="NR",AB383="NT")),1,"")</f>
        <v/>
      </c>
      <c r="AV383" s="554" t="str">
        <f>IF(AU383="","",COUNTIF($AU$8:AU383,AU383))</f>
        <v/>
      </c>
      <c r="AW383" s="553" t="str">
        <f>IF(AND(V383&gt;0,X383="A",AJ383&lt;&gt;"A",OR(AB383="",AB383="NX")),1,"")</f>
        <v/>
      </c>
      <c r="AX383" s="554" t="str">
        <f>IF(AW383="","",COUNTIF($AW$8:AW383,AW383))</f>
        <v/>
      </c>
      <c r="AY383" s="27"/>
      <c r="AZ383" s="6"/>
      <c r="BA383" s="7"/>
      <c r="BB383" s="7"/>
    </row>
    <row r="384" spans="1:54" ht="14.45" customHeight="1">
      <c r="A384" s="472" t="s">
        <v>380</v>
      </c>
      <c r="B384" s="473" t="s">
        <v>1602</v>
      </c>
      <c r="C384" s="714"/>
      <c r="D384" s="22"/>
      <c r="E384" s="746" t="s">
        <v>3236</v>
      </c>
      <c r="F384" s="760"/>
      <c r="G384" s="475"/>
      <c r="H384" s="476"/>
      <c r="I384" s="474"/>
      <c r="J384" s="475"/>
      <c r="K384" s="478"/>
      <c r="L384" s="9"/>
      <c r="M384" s="546"/>
      <c r="N384" s="9"/>
      <c r="O384" s="6"/>
      <c r="P384" s="479"/>
      <c r="Q384" s="10"/>
      <c r="R384" s="11"/>
      <c r="S384" s="12"/>
      <c r="T384" s="14"/>
      <c r="U384" s="15"/>
      <c r="V384" s="8"/>
      <c r="W384" s="13"/>
      <c r="X384" s="23"/>
      <c r="Y384" s="486"/>
      <c r="Z384" s="483"/>
      <c r="AA384" s="24"/>
      <c r="AB384" s="484"/>
      <c r="AC384" s="16"/>
      <c r="AD384" s="17"/>
      <c r="AE384" s="18"/>
      <c r="AF384" s="9"/>
      <c r="AG384" s="19"/>
      <c r="AH384" s="20"/>
      <c r="AI384" s="9"/>
      <c r="AJ384" s="21"/>
      <c r="AK384" s="33"/>
      <c r="AL384" s="485" t="str">
        <f>IF(AA384="","",AA384)</f>
        <v/>
      </c>
      <c r="AM384" s="3" t="str">
        <f>IF(AB384="","",AB384)</f>
        <v/>
      </c>
      <c r="AN384" s="702"/>
      <c r="AO384" s="4"/>
      <c r="AP384" s="5"/>
      <c r="AQ384" s="5"/>
      <c r="AR384" s="4"/>
      <c r="AS384" s="5"/>
      <c r="AT384" s="552"/>
      <c r="AU384" s="553" t="str">
        <f>IF(AND(V384&gt;0,X384="A",AA384&lt;&gt;"",AG384&lt;&gt;"A",AJ384&lt;&gt;"A",OR(AB384="NR",AB384="NT")),1,"")</f>
        <v/>
      </c>
      <c r="AV384" s="554" t="str">
        <f>IF(AU384="","",COUNTIF($AU$8:AU384,AU384))</f>
        <v/>
      </c>
      <c r="AW384" s="553" t="str">
        <f>IF(AND(V384&gt;0,X384="A",AJ384&lt;&gt;"A",OR(AB384="",AB384="NX")),1,"")</f>
        <v/>
      </c>
      <c r="AX384" s="554" t="str">
        <f>IF(AW384="","",COUNTIF($AW$8:AW384,AW384))</f>
        <v/>
      </c>
      <c r="AY384" s="27"/>
      <c r="AZ384" s="6"/>
      <c r="BA384" s="7"/>
      <c r="BB384" s="7"/>
    </row>
    <row r="385" spans="1:54" ht="14.45" customHeight="1">
      <c r="A385" s="472" t="s">
        <v>381</v>
      </c>
      <c r="B385" s="473" t="s">
        <v>1602</v>
      </c>
      <c r="C385" s="714"/>
      <c r="D385" s="22"/>
      <c r="E385" s="746" t="s">
        <v>3237</v>
      </c>
      <c r="F385" s="760"/>
      <c r="G385" s="475"/>
      <c r="H385" s="476"/>
      <c r="I385" s="474"/>
      <c r="J385" s="475"/>
      <c r="K385" s="478"/>
      <c r="L385" s="9"/>
      <c r="M385" s="546"/>
      <c r="N385" s="9"/>
      <c r="O385" s="6"/>
      <c r="P385" s="479"/>
      <c r="Q385" s="10"/>
      <c r="R385" s="11"/>
      <c r="S385" s="12"/>
      <c r="T385" s="14"/>
      <c r="U385" s="15"/>
      <c r="V385" s="8"/>
      <c r="W385" s="13"/>
      <c r="X385" s="23"/>
      <c r="Y385" s="486"/>
      <c r="Z385" s="483"/>
      <c r="AA385" s="24"/>
      <c r="AB385" s="484"/>
      <c r="AC385" s="16"/>
      <c r="AD385" s="17"/>
      <c r="AE385" s="18"/>
      <c r="AF385" s="9"/>
      <c r="AG385" s="19"/>
      <c r="AH385" s="20"/>
      <c r="AI385" s="9"/>
      <c r="AJ385" s="21"/>
      <c r="AK385" s="33"/>
      <c r="AL385" s="485" t="str">
        <f>IF(AA385="","",AA385)</f>
        <v/>
      </c>
      <c r="AM385" s="3" t="str">
        <f>IF(AB385="","",AB385)</f>
        <v/>
      </c>
      <c r="AN385" s="702"/>
      <c r="AO385" s="4"/>
      <c r="AP385" s="5"/>
      <c r="AQ385" s="5"/>
      <c r="AR385" s="4"/>
      <c r="AS385" s="5"/>
      <c r="AT385" s="552"/>
      <c r="AU385" s="553" t="str">
        <f>IF(AND(V385&gt;0,X385="A",AA385&lt;&gt;"",AG385&lt;&gt;"A",AJ385&lt;&gt;"A",OR(AB385="NR",AB385="NT")),1,"")</f>
        <v/>
      </c>
      <c r="AV385" s="554" t="str">
        <f>IF(AU385="","",COUNTIF($AU$8:AU385,AU385))</f>
        <v/>
      </c>
      <c r="AW385" s="553" t="str">
        <f>IF(AND(V385&gt;0,X385="A",AJ385&lt;&gt;"A",OR(AB385="",AB385="NX")),1,"")</f>
        <v/>
      </c>
      <c r="AX385" s="554" t="str">
        <f>IF(AW385="","",COUNTIF($AW$8:AW385,AW385))</f>
        <v/>
      </c>
      <c r="AY385" s="27"/>
      <c r="AZ385" s="6"/>
      <c r="BA385" s="7"/>
      <c r="BB385" s="7"/>
    </row>
    <row r="386" spans="1:54" ht="14.45" customHeight="1">
      <c r="A386" s="472" t="s">
        <v>382</v>
      </c>
      <c r="B386" s="473" t="s">
        <v>1602</v>
      </c>
      <c r="C386" s="714"/>
      <c r="D386" s="22"/>
      <c r="E386" s="746" t="s">
        <v>3238</v>
      </c>
      <c r="F386" s="760"/>
      <c r="G386" s="475"/>
      <c r="H386" s="476"/>
      <c r="I386" s="474"/>
      <c r="J386" s="475"/>
      <c r="K386" s="478"/>
      <c r="L386" s="9"/>
      <c r="M386" s="546"/>
      <c r="N386" s="9"/>
      <c r="O386" s="6"/>
      <c r="P386" s="479"/>
      <c r="Q386" s="10"/>
      <c r="R386" s="11"/>
      <c r="S386" s="12"/>
      <c r="T386" s="14"/>
      <c r="U386" s="15"/>
      <c r="V386" s="8"/>
      <c r="W386" s="13"/>
      <c r="X386" s="23"/>
      <c r="Y386" s="486"/>
      <c r="Z386" s="483"/>
      <c r="AA386" s="24"/>
      <c r="AB386" s="484"/>
      <c r="AC386" s="16"/>
      <c r="AD386" s="17"/>
      <c r="AE386" s="18"/>
      <c r="AF386" s="9"/>
      <c r="AG386" s="19"/>
      <c r="AH386" s="20"/>
      <c r="AI386" s="9"/>
      <c r="AJ386" s="21"/>
      <c r="AK386" s="33"/>
      <c r="AL386" s="485" t="str">
        <f>IF(AA386="","",AA386)</f>
        <v/>
      </c>
      <c r="AM386" s="3" t="str">
        <f>IF(AB386="","",AB386)</f>
        <v/>
      </c>
      <c r="AN386" s="702"/>
      <c r="AO386" s="4"/>
      <c r="AP386" s="5"/>
      <c r="AQ386" s="5"/>
      <c r="AR386" s="4"/>
      <c r="AS386" s="5"/>
      <c r="AT386" s="552"/>
      <c r="AU386" s="553" t="str">
        <f>IF(AND(V386&gt;0,X386="A",AA386&lt;&gt;"",AG386&lt;&gt;"A",AJ386&lt;&gt;"A",OR(AB386="NR",AB386="NT")),1,"")</f>
        <v/>
      </c>
      <c r="AV386" s="554" t="str">
        <f>IF(AU386="","",COUNTIF($AU$8:AU386,AU386))</f>
        <v/>
      </c>
      <c r="AW386" s="553" t="str">
        <f>IF(AND(V386&gt;0,X386="A",AJ386&lt;&gt;"A",OR(AB386="",AB386="NX")),1,"")</f>
        <v/>
      </c>
      <c r="AX386" s="554" t="str">
        <f>IF(AW386="","",COUNTIF($AW$8:AW386,AW386))</f>
        <v/>
      </c>
      <c r="AY386" s="27"/>
      <c r="AZ386" s="6"/>
      <c r="BA386" s="7"/>
      <c r="BB386" s="7"/>
    </row>
    <row r="387" spans="1:54" ht="14.45" customHeight="1">
      <c r="A387" s="472" t="s">
        <v>383</v>
      </c>
      <c r="B387" s="473" t="s">
        <v>1602</v>
      </c>
      <c r="C387" s="714"/>
      <c r="D387" s="22"/>
      <c r="E387" s="746" t="s">
        <v>3239</v>
      </c>
      <c r="F387" s="760"/>
      <c r="G387" s="475"/>
      <c r="H387" s="476"/>
      <c r="I387" s="474"/>
      <c r="J387" s="475"/>
      <c r="K387" s="478"/>
      <c r="L387" s="9"/>
      <c r="M387" s="546"/>
      <c r="N387" s="9"/>
      <c r="O387" s="6"/>
      <c r="P387" s="479"/>
      <c r="Q387" s="10"/>
      <c r="R387" s="11"/>
      <c r="S387" s="12"/>
      <c r="T387" s="14"/>
      <c r="U387" s="15"/>
      <c r="V387" s="8"/>
      <c r="W387" s="13"/>
      <c r="X387" s="23"/>
      <c r="Y387" s="486"/>
      <c r="Z387" s="483"/>
      <c r="AA387" s="24"/>
      <c r="AB387" s="484"/>
      <c r="AC387" s="16"/>
      <c r="AD387" s="17"/>
      <c r="AE387" s="18"/>
      <c r="AF387" s="9"/>
      <c r="AG387" s="19"/>
      <c r="AH387" s="20"/>
      <c r="AI387" s="9"/>
      <c r="AJ387" s="21"/>
      <c r="AK387" s="33"/>
      <c r="AL387" s="485" t="str">
        <f>IF(AA387="","",AA387)</f>
        <v/>
      </c>
      <c r="AM387" s="3" t="str">
        <f>IF(AB387="","",AB387)</f>
        <v/>
      </c>
      <c r="AN387" s="702"/>
      <c r="AO387" s="4"/>
      <c r="AP387" s="5"/>
      <c r="AQ387" s="5"/>
      <c r="AR387" s="4"/>
      <c r="AS387" s="5"/>
      <c r="AT387" s="552"/>
      <c r="AU387" s="553" t="str">
        <f>IF(AND(V387&gt;0,X387="A",AA387&lt;&gt;"",AG387&lt;&gt;"A",AJ387&lt;&gt;"A",OR(AB387="NR",AB387="NT")),1,"")</f>
        <v/>
      </c>
      <c r="AV387" s="554" t="str">
        <f>IF(AU387="","",COUNTIF($AU$8:AU387,AU387))</f>
        <v/>
      </c>
      <c r="AW387" s="553" t="str">
        <f>IF(AND(V387&gt;0,X387="A",AJ387&lt;&gt;"A",OR(AB387="",AB387="NX")),1,"")</f>
        <v/>
      </c>
      <c r="AX387" s="554" t="str">
        <f>IF(AW387="","",COUNTIF($AW$8:AW387,AW387))</f>
        <v/>
      </c>
      <c r="AY387" s="27"/>
      <c r="AZ387" s="6"/>
      <c r="BA387" s="7"/>
      <c r="BB387" s="7"/>
    </row>
    <row r="388" spans="1:54" ht="14.45" customHeight="1">
      <c r="A388" s="472" t="s">
        <v>384</v>
      </c>
      <c r="B388" s="473" t="s">
        <v>1602</v>
      </c>
      <c r="C388" s="714"/>
      <c r="D388" s="22"/>
      <c r="E388" s="746" t="s">
        <v>3240</v>
      </c>
      <c r="F388" s="760"/>
      <c r="G388" s="475"/>
      <c r="H388" s="476"/>
      <c r="I388" s="474"/>
      <c r="J388" s="475"/>
      <c r="K388" s="478"/>
      <c r="L388" s="9"/>
      <c r="M388" s="546"/>
      <c r="N388" s="9"/>
      <c r="O388" s="6"/>
      <c r="P388" s="479"/>
      <c r="Q388" s="10"/>
      <c r="R388" s="11"/>
      <c r="S388" s="12"/>
      <c r="T388" s="14"/>
      <c r="U388" s="15"/>
      <c r="V388" s="8"/>
      <c r="W388" s="13"/>
      <c r="X388" s="23"/>
      <c r="Y388" s="486"/>
      <c r="Z388" s="483"/>
      <c r="AA388" s="24"/>
      <c r="AB388" s="484"/>
      <c r="AC388" s="16"/>
      <c r="AD388" s="17"/>
      <c r="AE388" s="18"/>
      <c r="AF388" s="9"/>
      <c r="AG388" s="19"/>
      <c r="AH388" s="20"/>
      <c r="AI388" s="9"/>
      <c r="AJ388" s="21"/>
      <c r="AK388" s="33"/>
      <c r="AL388" s="485" t="str">
        <f>IF(AA388="","",AA388)</f>
        <v/>
      </c>
      <c r="AM388" s="3" t="str">
        <f>IF(AB388="","",AB388)</f>
        <v/>
      </c>
      <c r="AN388" s="702"/>
      <c r="AO388" s="4"/>
      <c r="AP388" s="5"/>
      <c r="AQ388" s="5"/>
      <c r="AR388" s="4"/>
      <c r="AS388" s="5"/>
      <c r="AT388" s="552"/>
      <c r="AU388" s="553" t="str">
        <f>IF(AND(V388&gt;0,X388="A",AA388&lt;&gt;"",AG388&lt;&gt;"A",AJ388&lt;&gt;"A",OR(AB388="NR",AB388="NT")),1,"")</f>
        <v/>
      </c>
      <c r="AV388" s="554" t="str">
        <f>IF(AU388="","",COUNTIF($AU$8:AU388,AU388))</f>
        <v/>
      </c>
      <c r="AW388" s="553" t="str">
        <f>IF(AND(V388&gt;0,X388="A",AJ388&lt;&gt;"A",OR(AB388="",AB388="NX")),1,"")</f>
        <v/>
      </c>
      <c r="AX388" s="554" t="str">
        <f>IF(AW388="","",COUNTIF($AW$8:AW388,AW388))</f>
        <v/>
      </c>
      <c r="AY388" s="27"/>
      <c r="AZ388" s="6"/>
      <c r="BA388" s="7"/>
      <c r="BB388" s="7"/>
    </row>
    <row r="389" spans="1:54" ht="14.45" customHeight="1">
      <c r="A389" s="472" t="s">
        <v>385</v>
      </c>
      <c r="B389" s="473" t="s">
        <v>1602</v>
      </c>
      <c r="C389" s="714"/>
      <c r="D389" s="22"/>
      <c r="E389" s="746" t="s">
        <v>3241</v>
      </c>
      <c r="F389" s="760"/>
      <c r="G389" s="475"/>
      <c r="H389" s="476"/>
      <c r="I389" s="474"/>
      <c r="J389" s="475"/>
      <c r="K389" s="478"/>
      <c r="L389" s="9"/>
      <c r="M389" s="546"/>
      <c r="N389" s="9"/>
      <c r="O389" s="6"/>
      <c r="P389" s="479"/>
      <c r="Q389" s="10"/>
      <c r="R389" s="11"/>
      <c r="S389" s="12"/>
      <c r="T389" s="14"/>
      <c r="U389" s="15"/>
      <c r="V389" s="8"/>
      <c r="W389" s="13"/>
      <c r="X389" s="23"/>
      <c r="Y389" s="486"/>
      <c r="Z389" s="483"/>
      <c r="AA389" s="24"/>
      <c r="AB389" s="484"/>
      <c r="AC389" s="16"/>
      <c r="AD389" s="17"/>
      <c r="AE389" s="18"/>
      <c r="AF389" s="9"/>
      <c r="AG389" s="19"/>
      <c r="AH389" s="20"/>
      <c r="AI389" s="9"/>
      <c r="AJ389" s="21"/>
      <c r="AK389" s="33"/>
      <c r="AL389" s="485" t="str">
        <f>IF(AA389="","",AA389)</f>
        <v/>
      </c>
      <c r="AM389" s="3" t="str">
        <f>IF(AB389="","",AB389)</f>
        <v/>
      </c>
      <c r="AN389" s="702"/>
      <c r="AO389" s="4"/>
      <c r="AP389" s="5"/>
      <c r="AQ389" s="5"/>
      <c r="AR389" s="4"/>
      <c r="AS389" s="5"/>
      <c r="AT389" s="552"/>
      <c r="AU389" s="553" t="str">
        <f>IF(AND(V389&gt;0,X389="A",AA389&lt;&gt;"",AG389&lt;&gt;"A",AJ389&lt;&gt;"A",OR(AB389="NR",AB389="NT")),1,"")</f>
        <v/>
      </c>
      <c r="AV389" s="554" t="str">
        <f>IF(AU389="","",COUNTIF($AU$8:AU389,AU389))</f>
        <v/>
      </c>
      <c r="AW389" s="553" t="str">
        <f>IF(AND(V389&gt;0,X389="A",AJ389&lt;&gt;"A",OR(AB389="",AB389="NX")),1,"")</f>
        <v/>
      </c>
      <c r="AX389" s="554" t="str">
        <f>IF(AW389="","",COUNTIF($AW$8:AW389,AW389))</f>
        <v/>
      </c>
      <c r="AY389" s="27"/>
      <c r="AZ389" s="6"/>
      <c r="BA389" s="7"/>
      <c r="BB389" s="7"/>
    </row>
    <row r="390" spans="1:54" ht="14.45" customHeight="1">
      <c r="A390" s="472" t="s">
        <v>386</v>
      </c>
      <c r="B390" s="473" t="s">
        <v>1602</v>
      </c>
      <c r="C390" s="714"/>
      <c r="D390" s="22"/>
      <c r="E390" s="746" t="s">
        <v>3242</v>
      </c>
      <c r="F390" s="760"/>
      <c r="G390" s="475"/>
      <c r="H390" s="476"/>
      <c r="I390" s="474"/>
      <c r="J390" s="475"/>
      <c r="K390" s="478"/>
      <c r="L390" s="9"/>
      <c r="M390" s="546"/>
      <c r="N390" s="9"/>
      <c r="O390" s="6"/>
      <c r="P390" s="479"/>
      <c r="Q390" s="10"/>
      <c r="R390" s="11"/>
      <c r="S390" s="12"/>
      <c r="T390" s="14"/>
      <c r="U390" s="15"/>
      <c r="V390" s="8"/>
      <c r="W390" s="13"/>
      <c r="X390" s="23"/>
      <c r="Y390" s="486"/>
      <c r="Z390" s="483"/>
      <c r="AA390" s="24"/>
      <c r="AB390" s="484"/>
      <c r="AC390" s="16"/>
      <c r="AD390" s="17"/>
      <c r="AE390" s="18"/>
      <c r="AF390" s="9"/>
      <c r="AG390" s="19"/>
      <c r="AH390" s="20"/>
      <c r="AI390" s="9"/>
      <c r="AJ390" s="21"/>
      <c r="AK390" s="33"/>
      <c r="AL390" s="485" t="str">
        <f>IF(AA390="","",AA390)</f>
        <v/>
      </c>
      <c r="AM390" s="3" t="str">
        <f>IF(AB390="","",AB390)</f>
        <v/>
      </c>
      <c r="AN390" s="702"/>
      <c r="AO390" s="4"/>
      <c r="AP390" s="5"/>
      <c r="AQ390" s="5"/>
      <c r="AR390" s="4"/>
      <c r="AS390" s="5"/>
      <c r="AT390" s="552"/>
      <c r="AU390" s="553" t="str">
        <f>IF(AND(V390&gt;0,X390="A",AA390&lt;&gt;"",AG390&lt;&gt;"A",AJ390&lt;&gt;"A",OR(AB390="NR",AB390="NT")),1,"")</f>
        <v/>
      </c>
      <c r="AV390" s="554" t="str">
        <f>IF(AU390="","",COUNTIF($AU$8:AU390,AU390))</f>
        <v/>
      </c>
      <c r="AW390" s="553" t="str">
        <f>IF(AND(V390&gt;0,X390="A",AJ390&lt;&gt;"A",OR(AB390="",AB390="NX")),1,"")</f>
        <v/>
      </c>
      <c r="AX390" s="554" t="str">
        <f>IF(AW390="","",COUNTIF($AW$8:AW390,AW390))</f>
        <v/>
      </c>
      <c r="AY390" s="27"/>
      <c r="AZ390" s="6"/>
      <c r="BA390" s="7"/>
      <c r="BB390" s="7"/>
    </row>
    <row r="391" spans="1:54" ht="14.45" customHeight="1">
      <c r="A391" s="472" t="s">
        <v>387</v>
      </c>
      <c r="B391" s="473" t="s">
        <v>1602</v>
      </c>
      <c r="C391" s="714"/>
      <c r="D391" s="22"/>
      <c r="E391" s="746" t="s">
        <v>3243</v>
      </c>
      <c r="F391" s="760"/>
      <c r="G391" s="475"/>
      <c r="H391" s="476"/>
      <c r="I391" s="474"/>
      <c r="J391" s="475"/>
      <c r="K391" s="478"/>
      <c r="L391" s="9"/>
      <c r="M391" s="546"/>
      <c r="N391" s="9"/>
      <c r="O391" s="6"/>
      <c r="P391" s="479"/>
      <c r="Q391" s="10"/>
      <c r="R391" s="11"/>
      <c r="S391" s="12"/>
      <c r="T391" s="14"/>
      <c r="U391" s="15"/>
      <c r="V391" s="8"/>
      <c r="W391" s="13"/>
      <c r="X391" s="23"/>
      <c r="Y391" s="486"/>
      <c r="Z391" s="483"/>
      <c r="AA391" s="24"/>
      <c r="AB391" s="484"/>
      <c r="AC391" s="16"/>
      <c r="AD391" s="17"/>
      <c r="AE391" s="18"/>
      <c r="AF391" s="9"/>
      <c r="AG391" s="19"/>
      <c r="AH391" s="20"/>
      <c r="AI391" s="9"/>
      <c r="AJ391" s="21"/>
      <c r="AK391" s="33"/>
      <c r="AL391" s="485" t="str">
        <f>IF(AA391="","",AA391)</f>
        <v/>
      </c>
      <c r="AM391" s="3" t="str">
        <f>IF(AB391="","",AB391)</f>
        <v/>
      </c>
      <c r="AN391" s="702"/>
      <c r="AO391" s="4"/>
      <c r="AP391" s="5"/>
      <c r="AQ391" s="5"/>
      <c r="AR391" s="4"/>
      <c r="AS391" s="5"/>
      <c r="AT391" s="552"/>
      <c r="AU391" s="553" t="str">
        <f>IF(AND(V391&gt;0,X391="A",AA391&lt;&gt;"",AG391&lt;&gt;"A",AJ391&lt;&gt;"A",OR(AB391="NR",AB391="NT")),1,"")</f>
        <v/>
      </c>
      <c r="AV391" s="554" t="str">
        <f>IF(AU391="","",COUNTIF($AU$8:AU391,AU391))</f>
        <v/>
      </c>
      <c r="AW391" s="553" t="str">
        <f>IF(AND(V391&gt;0,X391="A",AJ391&lt;&gt;"A",OR(AB391="",AB391="NX")),1,"")</f>
        <v/>
      </c>
      <c r="AX391" s="554" t="str">
        <f>IF(AW391="","",COUNTIF($AW$8:AW391,AW391))</f>
        <v/>
      </c>
      <c r="AY391" s="27"/>
      <c r="AZ391" s="6"/>
      <c r="BA391" s="7"/>
      <c r="BB391" s="7"/>
    </row>
    <row r="392" spans="1:54" ht="14.45" customHeight="1">
      <c r="A392" s="472" t="s">
        <v>388</v>
      </c>
      <c r="B392" s="473" t="s">
        <v>1602</v>
      </c>
      <c r="C392" s="714"/>
      <c r="D392" s="22"/>
      <c r="E392" s="746" t="s">
        <v>3244</v>
      </c>
      <c r="F392" s="760"/>
      <c r="G392" s="475"/>
      <c r="H392" s="476"/>
      <c r="I392" s="474"/>
      <c r="J392" s="475"/>
      <c r="K392" s="478"/>
      <c r="L392" s="9"/>
      <c r="M392" s="546"/>
      <c r="N392" s="9"/>
      <c r="O392" s="6"/>
      <c r="P392" s="479"/>
      <c r="Q392" s="10"/>
      <c r="R392" s="11"/>
      <c r="S392" s="12"/>
      <c r="T392" s="14"/>
      <c r="U392" s="15"/>
      <c r="V392" s="8"/>
      <c r="W392" s="13"/>
      <c r="X392" s="23"/>
      <c r="Y392" s="486"/>
      <c r="Z392" s="483"/>
      <c r="AA392" s="24"/>
      <c r="AB392" s="484"/>
      <c r="AC392" s="16"/>
      <c r="AD392" s="17"/>
      <c r="AE392" s="18"/>
      <c r="AF392" s="9"/>
      <c r="AG392" s="19"/>
      <c r="AH392" s="20"/>
      <c r="AI392" s="9"/>
      <c r="AJ392" s="21"/>
      <c r="AK392" s="33"/>
      <c r="AL392" s="485" t="str">
        <f>IF(AA392="","",AA392)</f>
        <v/>
      </c>
      <c r="AM392" s="3" t="str">
        <f>IF(AB392="","",AB392)</f>
        <v/>
      </c>
      <c r="AN392" s="702"/>
      <c r="AO392" s="4"/>
      <c r="AP392" s="5"/>
      <c r="AQ392" s="5"/>
      <c r="AR392" s="4"/>
      <c r="AS392" s="5"/>
      <c r="AT392" s="552"/>
      <c r="AU392" s="553" t="str">
        <f>IF(AND(V392&gt;0,X392="A",AA392&lt;&gt;"",AG392&lt;&gt;"A",AJ392&lt;&gt;"A",OR(AB392="NR",AB392="NT")),1,"")</f>
        <v/>
      </c>
      <c r="AV392" s="554" t="str">
        <f>IF(AU392="","",COUNTIF($AU$8:AU392,AU392))</f>
        <v/>
      </c>
      <c r="AW392" s="553" t="str">
        <f>IF(AND(V392&gt;0,X392="A",AJ392&lt;&gt;"A",OR(AB392="",AB392="NX")),1,"")</f>
        <v/>
      </c>
      <c r="AX392" s="554" t="str">
        <f>IF(AW392="","",COUNTIF($AW$8:AW392,AW392))</f>
        <v/>
      </c>
      <c r="AY392" s="27"/>
      <c r="AZ392" s="6"/>
      <c r="BA392" s="7"/>
      <c r="BB392" s="7"/>
    </row>
    <row r="393" spans="1:54" ht="14.45" customHeight="1">
      <c r="A393" s="472" t="s">
        <v>389</v>
      </c>
      <c r="B393" s="473" t="s">
        <v>1602</v>
      </c>
      <c r="C393" s="714"/>
      <c r="D393" s="22"/>
      <c r="E393" s="746" t="s">
        <v>3245</v>
      </c>
      <c r="F393" s="760"/>
      <c r="G393" s="475"/>
      <c r="H393" s="476"/>
      <c r="I393" s="474"/>
      <c r="J393" s="475"/>
      <c r="K393" s="478"/>
      <c r="L393" s="9"/>
      <c r="M393" s="546"/>
      <c r="N393" s="9"/>
      <c r="O393" s="6"/>
      <c r="P393" s="479"/>
      <c r="Q393" s="10"/>
      <c r="R393" s="11"/>
      <c r="S393" s="12"/>
      <c r="T393" s="14"/>
      <c r="U393" s="15"/>
      <c r="V393" s="8"/>
      <c r="W393" s="13"/>
      <c r="X393" s="23"/>
      <c r="Y393" s="486"/>
      <c r="Z393" s="483"/>
      <c r="AA393" s="24"/>
      <c r="AB393" s="484"/>
      <c r="AC393" s="16"/>
      <c r="AD393" s="17"/>
      <c r="AE393" s="18"/>
      <c r="AF393" s="9"/>
      <c r="AG393" s="19"/>
      <c r="AH393" s="20"/>
      <c r="AI393" s="9"/>
      <c r="AJ393" s="21"/>
      <c r="AK393" s="33"/>
      <c r="AL393" s="485" t="str">
        <f>IF(AA393="","",AA393)</f>
        <v/>
      </c>
      <c r="AM393" s="3" t="str">
        <f>IF(AB393="","",AB393)</f>
        <v/>
      </c>
      <c r="AN393" s="702"/>
      <c r="AO393" s="4"/>
      <c r="AP393" s="5"/>
      <c r="AQ393" s="5"/>
      <c r="AR393" s="4"/>
      <c r="AS393" s="5"/>
      <c r="AT393" s="552"/>
      <c r="AU393" s="553" t="str">
        <f>IF(AND(V393&gt;0,X393="A",AA393&lt;&gt;"",AG393&lt;&gt;"A",AJ393&lt;&gt;"A",OR(AB393="NR",AB393="NT")),1,"")</f>
        <v/>
      </c>
      <c r="AV393" s="554" t="str">
        <f>IF(AU393="","",COUNTIF($AU$8:AU393,AU393))</f>
        <v/>
      </c>
      <c r="AW393" s="553" t="str">
        <f>IF(AND(V393&gt;0,X393="A",AJ393&lt;&gt;"A",OR(AB393="",AB393="NX")),1,"")</f>
        <v/>
      </c>
      <c r="AX393" s="554" t="str">
        <f>IF(AW393="","",COUNTIF($AW$8:AW393,AW393))</f>
        <v/>
      </c>
      <c r="AY393" s="27"/>
      <c r="AZ393" s="6"/>
      <c r="BA393" s="7"/>
      <c r="BB393" s="7"/>
    </row>
    <row r="394" spans="1:54" ht="14.45" customHeight="1">
      <c r="A394" s="472" t="s">
        <v>390</v>
      </c>
      <c r="B394" s="473" t="s">
        <v>1602</v>
      </c>
      <c r="C394" s="714"/>
      <c r="D394" s="22"/>
      <c r="E394" s="746" t="s">
        <v>3246</v>
      </c>
      <c r="F394" s="760"/>
      <c r="G394" s="475"/>
      <c r="H394" s="476"/>
      <c r="I394" s="474"/>
      <c r="J394" s="475"/>
      <c r="K394" s="478"/>
      <c r="L394" s="9"/>
      <c r="M394" s="546"/>
      <c r="N394" s="9"/>
      <c r="O394" s="6"/>
      <c r="P394" s="479"/>
      <c r="Q394" s="10"/>
      <c r="R394" s="11"/>
      <c r="S394" s="12"/>
      <c r="T394" s="14"/>
      <c r="U394" s="15"/>
      <c r="V394" s="8"/>
      <c r="W394" s="13"/>
      <c r="X394" s="23"/>
      <c r="Y394" s="486"/>
      <c r="Z394" s="483"/>
      <c r="AA394" s="24"/>
      <c r="AB394" s="484"/>
      <c r="AC394" s="16"/>
      <c r="AD394" s="17"/>
      <c r="AE394" s="18"/>
      <c r="AF394" s="9"/>
      <c r="AG394" s="19"/>
      <c r="AH394" s="20"/>
      <c r="AI394" s="9"/>
      <c r="AJ394" s="21"/>
      <c r="AK394" s="33"/>
      <c r="AL394" s="485" t="str">
        <f>IF(AA394="","",AA394)</f>
        <v/>
      </c>
      <c r="AM394" s="3" t="str">
        <f>IF(AB394="","",AB394)</f>
        <v/>
      </c>
      <c r="AN394" s="702"/>
      <c r="AO394" s="4"/>
      <c r="AP394" s="5"/>
      <c r="AQ394" s="5"/>
      <c r="AR394" s="4"/>
      <c r="AS394" s="5"/>
      <c r="AT394" s="552"/>
      <c r="AU394" s="553" t="str">
        <f>IF(AND(V394&gt;0,X394="A",AA394&lt;&gt;"",AG394&lt;&gt;"A",AJ394&lt;&gt;"A",OR(AB394="NR",AB394="NT")),1,"")</f>
        <v/>
      </c>
      <c r="AV394" s="554" t="str">
        <f>IF(AU394="","",COUNTIF($AU$8:AU394,AU394))</f>
        <v/>
      </c>
      <c r="AW394" s="553" t="str">
        <f>IF(AND(V394&gt;0,X394="A",AJ394&lt;&gt;"A",OR(AB394="",AB394="NX")),1,"")</f>
        <v/>
      </c>
      <c r="AX394" s="554" t="str">
        <f>IF(AW394="","",COUNTIF($AW$8:AW394,AW394))</f>
        <v/>
      </c>
      <c r="AY394" s="27"/>
      <c r="AZ394" s="6"/>
      <c r="BA394" s="7"/>
      <c r="BB394" s="7"/>
    </row>
    <row r="395" spans="1:54" ht="14.45" customHeight="1">
      <c r="A395" s="472" t="s">
        <v>391</v>
      </c>
      <c r="B395" s="473" t="s">
        <v>1602</v>
      </c>
      <c r="C395" s="714"/>
      <c r="D395" s="22"/>
      <c r="E395" s="746" t="s">
        <v>3247</v>
      </c>
      <c r="F395" s="760"/>
      <c r="G395" s="475"/>
      <c r="H395" s="476"/>
      <c r="I395" s="474"/>
      <c r="J395" s="475"/>
      <c r="K395" s="478"/>
      <c r="L395" s="9"/>
      <c r="M395" s="546"/>
      <c r="N395" s="9"/>
      <c r="O395" s="6"/>
      <c r="P395" s="479"/>
      <c r="Q395" s="10"/>
      <c r="R395" s="11"/>
      <c r="S395" s="12"/>
      <c r="T395" s="14"/>
      <c r="U395" s="15"/>
      <c r="V395" s="8"/>
      <c r="W395" s="13"/>
      <c r="X395" s="23"/>
      <c r="Y395" s="486"/>
      <c r="Z395" s="483"/>
      <c r="AA395" s="24"/>
      <c r="AB395" s="484"/>
      <c r="AC395" s="16"/>
      <c r="AD395" s="17"/>
      <c r="AE395" s="18"/>
      <c r="AF395" s="9"/>
      <c r="AG395" s="19"/>
      <c r="AH395" s="20"/>
      <c r="AI395" s="9"/>
      <c r="AJ395" s="21"/>
      <c r="AK395" s="33"/>
      <c r="AL395" s="485" t="str">
        <f>IF(AA395="","",AA395)</f>
        <v/>
      </c>
      <c r="AM395" s="3" t="str">
        <f>IF(AB395="","",AB395)</f>
        <v/>
      </c>
      <c r="AN395" s="702"/>
      <c r="AO395" s="4"/>
      <c r="AP395" s="5"/>
      <c r="AQ395" s="5"/>
      <c r="AR395" s="4"/>
      <c r="AS395" s="5"/>
      <c r="AT395" s="552"/>
      <c r="AU395" s="553" t="str">
        <f>IF(AND(V395&gt;0,X395="A",AA395&lt;&gt;"",AG395&lt;&gt;"A",AJ395&lt;&gt;"A",OR(AB395="NR",AB395="NT")),1,"")</f>
        <v/>
      </c>
      <c r="AV395" s="554" t="str">
        <f>IF(AU395="","",COUNTIF($AU$8:AU395,AU395))</f>
        <v/>
      </c>
      <c r="AW395" s="553" t="str">
        <f>IF(AND(V395&gt;0,X395="A",AJ395&lt;&gt;"A",OR(AB395="",AB395="NX")),1,"")</f>
        <v/>
      </c>
      <c r="AX395" s="554" t="str">
        <f>IF(AW395="","",COUNTIF($AW$8:AW395,AW395))</f>
        <v/>
      </c>
      <c r="AY395" s="27"/>
      <c r="AZ395" s="6"/>
      <c r="BA395" s="7"/>
      <c r="BB395" s="7"/>
    </row>
    <row r="396" spans="1:54" ht="14.45" customHeight="1">
      <c r="A396" s="472" t="s">
        <v>392</v>
      </c>
      <c r="B396" s="473" t="s">
        <v>1602</v>
      </c>
      <c r="C396" s="714"/>
      <c r="D396" s="22"/>
      <c r="E396" s="746" t="s">
        <v>3248</v>
      </c>
      <c r="F396" s="760"/>
      <c r="G396" s="475"/>
      <c r="H396" s="476"/>
      <c r="I396" s="474"/>
      <c r="J396" s="475"/>
      <c r="K396" s="478"/>
      <c r="L396" s="9"/>
      <c r="M396" s="546"/>
      <c r="N396" s="9"/>
      <c r="O396" s="6"/>
      <c r="P396" s="479"/>
      <c r="Q396" s="10"/>
      <c r="R396" s="11"/>
      <c r="S396" s="12"/>
      <c r="T396" s="14"/>
      <c r="U396" s="15"/>
      <c r="V396" s="8"/>
      <c r="W396" s="13"/>
      <c r="X396" s="23"/>
      <c r="Y396" s="486"/>
      <c r="Z396" s="483"/>
      <c r="AA396" s="24"/>
      <c r="AB396" s="484"/>
      <c r="AC396" s="16"/>
      <c r="AD396" s="17"/>
      <c r="AE396" s="18"/>
      <c r="AF396" s="9"/>
      <c r="AG396" s="19"/>
      <c r="AH396" s="20"/>
      <c r="AI396" s="9"/>
      <c r="AJ396" s="21"/>
      <c r="AK396" s="33"/>
      <c r="AL396" s="485" t="str">
        <f>IF(AA396="","",AA396)</f>
        <v/>
      </c>
      <c r="AM396" s="3" t="str">
        <f>IF(AB396="","",AB396)</f>
        <v/>
      </c>
      <c r="AN396" s="702"/>
      <c r="AO396" s="4"/>
      <c r="AP396" s="5"/>
      <c r="AQ396" s="5"/>
      <c r="AR396" s="4"/>
      <c r="AS396" s="5"/>
      <c r="AT396" s="552"/>
      <c r="AU396" s="553" t="str">
        <f>IF(AND(V396&gt;0,X396="A",AA396&lt;&gt;"",AG396&lt;&gt;"A",AJ396&lt;&gt;"A",OR(AB396="NR",AB396="NT")),1,"")</f>
        <v/>
      </c>
      <c r="AV396" s="554" t="str">
        <f>IF(AU396="","",COUNTIF($AU$8:AU396,AU396))</f>
        <v/>
      </c>
      <c r="AW396" s="553" t="str">
        <f>IF(AND(V396&gt;0,X396="A",AJ396&lt;&gt;"A",OR(AB396="",AB396="NX")),1,"")</f>
        <v/>
      </c>
      <c r="AX396" s="554" t="str">
        <f>IF(AW396="","",COUNTIF($AW$8:AW396,AW396))</f>
        <v/>
      </c>
      <c r="AY396" s="27"/>
      <c r="AZ396" s="6"/>
      <c r="BA396" s="7"/>
      <c r="BB396" s="7"/>
    </row>
    <row r="397" spans="1:54" ht="14.45" customHeight="1">
      <c r="A397" s="472" t="s">
        <v>393</v>
      </c>
      <c r="B397" s="473" t="s">
        <v>1602</v>
      </c>
      <c r="C397" s="714"/>
      <c r="D397" s="22"/>
      <c r="E397" s="746" t="s">
        <v>3249</v>
      </c>
      <c r="F397" s="760"/>
      <c r="G397" s="475"/>
      <c r="H397" s="476"/>
      <c r="I397" s="474"/>
      <c r="J397" s="475"/>
      <c r="K397" s="478"/>
      <c r="L397" s="9"/>
      <c r="M397" s="546"/>
      <c r="N397" s="9"/>
      <c r="O397" s="6"/>
      <c r="P397" s="479"/>
      <c r="Q397" s="10"/>
      <c r="R397" s="11"/>
      <c r="S397" s="12"/>
      <c r="T397" s="14"/>
      <c r="U397" s="15"/>
      <c r="V397" s="8"/>
      <c r="W397" s="13"/>
      <c r="X397" s="23"/>
      <c r="Y397" s="486"/>
      <c r="Z397" s="483"/>
      <c r="AA397" s="24"/>
      <c r="AB397" s="484"/>
      <c r="AC397" s="16"/>
      <c r="AD397" s="17"/>
      <c r="AE397" s="18"/>
      <c r="AF397" s="9"/>
      <c r="AG397" s="19"/>
      <c r="AH397" s="20"/>
      <c r="AI397" s="9"/>
      <c r="AJ397" s="21"/>
      <c r="AK397" s="33"/>
      <c r="AL397" s="485" t="str">
        <f>IF(AA397="","",AA397)</f>
        <v/>
      </c>
      <c r="AM397" s="3" t="str">
        <f>IF(AB397="","",AB397)</f>
        <v/>
      </c>
      <c r="AN397" s="702"/>
      <c r="AO397" s="4"/>
      <c r="AP397" s="5"/>
      <c r="AQ397" s="5"/>
      <c r="AR397" s="4"/>
      <c r="AS397" s="5"/>
      <c r="AT397" s="552"/>
      <c r="AU397" s="553" t="str">
        <f>IF(AND(V397&gt;0,X397="A",AA397&lt;&gt;"",AG397&lt;&gt;"A",AJ397&lt;&gt;"A",OR(AB397="NR",AB397="NT")),1,"")</f>
        <v/>
      </c>
      <c r="AV397" s="554" t="str">
        <f>IF(AU397="","",COUNTIF($AU$8:AU397,AU397))</f>
        <v/>
      </c>
      <c r="AW397" s="553" t="str">
        <f>IF(AND(V397&gt;0,X397="A",AJ397&lt;&gt;"A",OR(AB397="",AB397="NX")),1,"")</f>
        <v/>
      </c>
      <c r="AX397" s="554" t="str">
        <f>IF(AW397="","",COUNTIF($AW$8:AW397,AW397))</f>
        <v/>
      </c>
      <c r="AY397" s="27"/>
      <c r="AZ397" s="6"/>
      <c r="BA397" s="7"/>
      <c r="BB397" s="7"/>
    </row>
    <row r="398" spans="1:54" ht="14.45" customHeight="1">
      <c r="A398" s="472" t="s">
        <v>394</v>
      </c>
      <c r="B398" s="473" t="s">
        <v>1602</v>
      </c>
      <c r="C398" s="714"/>
      <c r="D398" s="22"/>
      <c r="E398" s="746" t="s">
        <v>3250</v>
      </c>
      <c r="F398" s="760"/>
      <c r="G398" s="475"/>
      <c r="H398" s="476"/>
      <c r="I398" s="474"/>
      <c r="J398" s="475"/>
      <c r="K398" s="478"/>
      <c r="L398" s="9"/>
      <c r="M398" s="546"/>
      <c r="N398" s="9"/>
      <c r="O398" s="6"/>
      <c r="P398" s="479"/>
      <c r="Q398" s="10"/>
      <c r="R398" s="11"/>
      <c r="S398" s="12"/>
      <c r="T398" s="14"/>
      <c r="U398" s="15"/>
      <c r="V398" s="8"/>
      <c r="W398" s="13"/>
      <c r="X398" s="23"/>
      <c r="Y398" s="486"/>
      <c r="Z398" s="483"/>
      <c r="AA398" s="24"/>
      <c r="AB398" s="484"/>
      <c r="AC398" s="16"/>
      <c r="AD398" s="17"/>
      <c r="AE398" s="18"/>
      <c r="AF398" s="9"/>
      <c r="AG398" s="19"/>
      <c r="AH398" s="20"/>
      <c r="AI398" s="9"/>
      <c r="AJ398" s="21"/>
      <c r="AK398" s="33"/>
      <c r="AL398" s="485" t="str">
        <f>IF(AA398="","",AA398)</f>
        <v/>
      </c>
      <c r="AM398" s="3" t="str">
        <f>IF(AB398="","",AB398)</f>
        <v/>
      </c>
      <c r="AN398" s="702"/>
      <c r="AO398" s="4"/>
      <c r="AP398" s="5"/>
      <c r="AQ398" s="5"/>
      <c r="AR398" s="4"/>
      <c r="AS398" s="5"/>
      <c r="AT398" s="552"/>
      <c r="AU398" s="553" t="str">
        <f>IF(AND(V398&gt;0,X398="A",AA398&lt;&gt;"",AG398&lt;&gt;"A",AJ398&lt;&gt;"A",OR(AB398="NR",AB398="NT")),1,"")</f>
        <v/>
      </c>
      <c r="AV398" s="554" t="str">
        <f>IF(AU398="","",COUNTIF($AU$8:AU398,AU398))</f>
        <v/>
      </c>
      <c r="AW398" s="553" t="str">
        <f>IF(AND(V398&gt;0,X398="A",AJ398&lt;&gt;"A",OR(AB398="",AB398="NX")),1,"")</f>
        <v/>
      </c>
      <c r="AX398" s="554" t="str">
        <f>IF(AW398="","",COUNTIF($AW$8:AW398,AW398))</f>
        <v/>
      </c>
      <c r="AY398" s="27"/>
      <c r="AZ398" s="6"/>
      <c r="BA398" s="7"/>
      <c r="BB398" s="7"/>
    </row>
    <row r="399" spans="1:54" ht="14.45" customHeight="1">
      <c r="A399" s="472" t="s">
        <v>395</v>
      </c>
      <c r="B399" s="473" t="s">
        <v>1602</v>
      </c>
      <c r="C399" s="714"/>
      <c r="D399" s="22"/>
      <c r="E399" s="746" t="s">
        <v>3251</v>
      </c>
      <c r="F399" s="760"/>
      <c r="G399" s="475"/>
      <c r="H399" s="476"/>
      <c r="I399" s="474"/>
      <c r="J399" s="475"/>
      <c r="K399" s="478"/>
      <c r="L399" s="9"/>
      <c r="M399" s="546"/>
      <c r="N399" s="9"/>
      <c r="O399" s="6"/>
      <c r="P399" s="479"/>
      <c r="Q399" s="10"/>
      <c r="R399" s="11"/>
      <c r="S399" s="12"/>
      <c r="T399" s="14"/>
      <c r="U399" s="15"/>
      <c r="V399" s="8"/>
      <c r="W399" s="13"/>
      <c r="X399" s="23"/>
      <c r="Y399" s="486"/>
      <c r="Z399" s="483"/>
      <c r="AA399" s="24"/>
      <c r="AB399" s="484"/>
      <c r="AC399" s="16"/>
      <c r="AD399" s="17"/>
      <c r="AE399" s="18"/>
      <c r="AF399" s="9"/>
      <c r="AG399" s="19"/>
      <c r="AH399" s="20"/>
      <c r="AI399" s="9"/>
      <c r="AJ399" s="21"/>
      <c r="AK399" s="33"/>
      <c r="AL399" s="485" t="str">
        <f>IF(AA399="","",AA399)</f>
        <v/>
      </c>
      <c r="AM399" s="3" t="str">
        <f>IF(AB399="","",AB399)</f>
        <v/>
      </c>
      <c r="AN399" s="702"/>
      <c r="AO399" s="4"/>
      <c r="AP399" s="5"/>
      <c r="AQ399" s="5"/>
      <c r="AR399" s="4"/>
      <c r="AS399" s="5"/>
      <c r="AT399" s="552"/>
      <c r="AU399" s="553" t="str">
        <f>IF(AND(V399&gt;0,X399="A",AA399&lt;&gt;"",AG399&lt;&gt;"A",AJ399&lt;&gt;"A",OR(AB399="NR",AB399="NT")),1,"")</f>
        <v/>
      </c>
      <c r="AV399" s="554" t="str">
        <f>IF(AU399="","",COUNTIF($AU$8:AU399,AU399))</f>
        <v/>
      </c>
      <c r="AW399" s="553" t="str">
        <f>IF(AND(V399&gt;0,X399="A",AJ399&lt;&gt;"A",OR(AB399="",AB399="NX")),1,"")</f>
        <v/>
      </c>
      <c r="AX399" s="554" t="str">
        <f>IF(AW399="","",COUNTIF($AW$8:AW399,AW399))</f>
        <v/>
      </c>
      <c r="AY399" s="27"/>
      <c r="AZ399" s="6"/>
      <c r="BA399" s="7"/>
      <c r="BB399" s="7"/>
    </row>
    <row r="400" spans="1:54" ht="14.45" customHeight="1">
      <c r="A400" s="472" t="s">
        <v>396</v>
      </c>
      <c r="B400" s="473" t="s">
        <v>1602</v>
      </c>
      <c r="C400" s="714"/>
      <c r="D400" s="22"/>
      <c r="E400" s="746" t="s">
        <v>3252</v>
      </c>
      <c r="F400" s="760"/>
      <c r="G400" s="475"/>
      <c r="H400" s="476"/>
      <c r="I400" s="474"/>
      <c r="J400" s="475"/>
      <c r="K400" s="478"/>
      <c r="L400" s="9"/>
      <c r="M400" s="546"/>
      <c r="N400" s="9"/>
      <c r="O400" s="6"/>
      <c r="P400" s="479"/>
      <c r="Q400" s="10"/>
      <c r="R400" s="11"/>
      <c r="S400" s="12"/>
      <c r="T400" s="14"/>
      <c r="U400" s="15"/>
      <c r="V400" s="8"/>
      <c r="W400" s="13"/>
      <c r="X400" s="23"/>
      <c r="Y400" s="486"/>
      <c r="Z400" s="483"/>
      <c r="AA400" s="24"/>
      <c r="AB400" s="484"/>
      <c r="AC400" s="16"/>
      <c r="AD400" s="17"/>
      <c r="AE400" s="18"/>
      <c r="AF400" s="9"/>
      <c r="AG400" s="19"/>
      <c r="AH400" s="20"/>
      <c r="AI400" s="9"/>
      <c r="AJ400" s="21"/>
      <c r="AK400" s="33"/>
      <c r="AL400" s="485" t="str">
        <f>IF(AA400="","",AA400)</f>
        <v/>
      </c>
      <c r="AM400" s="3" t="str">
        <f>IF(AB400="","",AB400)</f>
        <v/>
      </c>
      <c r="AN400" s="702"/>
      <c r="AO400" s="4"/>
      <c r="AP400" s="5"/>
      <c r="AQ400" s="5"/>
      <c r="AR400" s="4"/>
      <c r="AS400" s="5"/>
      <c r="AT400" s="552"/>
      <c r="AU400" s="553" t="str">
        <f>IF(AND(V400&gt;0,X400="A",AA400&lt;&gt;"",AG400&lt;&gt;"A",AJ400&lt;&gt;"A",OR(AB400="NR",AB400="NT")),1,"")</f>
        <v/>
      </c>
      <c r="AV400" s="554" t="str">
        <f>IF(AU400="","",COUNTIF($AU$8:AU400,AU400))</f>
        <v/>
      </c>
      <c r="AW400" s="553" t="str">
        <f>IF(AND(V400&gt;0,X400="A",AJ400&lt;&gt;"A",OR(AB400="",AB400="NX")),1,"")</f>
        <v/>
      </c>
      <c r="AX400" s="554" t="str">
        <f>IF(AW400="","",COUNTIF($AW$8:AW400,AW400))</f>
        <v/>
      </c>
      <c r="AY400" s="27"/>
      <c r="AZ400" s="6"/>
      <c r="BA400" s="7"/>
      <c r="BB400" s="7"/>
    </row>
    <row r="401" spans="1:54" ht="14.45" customHeight="1">
      <c r="A401" s="472" t="s">
        <v>397</v>
      </c>
      <c r="B401" s="473" t="s">
        <v>1602</v>
      </c>
      <c r="C401" s="714"/>
      <c r="D401" s="22"/>
      <c r="E401" s="746" t="s">
        <v>3253</v>
      </c>
      <c r="F401" s="760"/>
      <c r="G401" s="475"/>
      <c r="H401" s="476"/>
      <c r="I401" s="474"/>
      <c r="J401" s="475"/>
      <c r="K401" s="478"/>
      <c r="L401" s="9"/>
      <c r="M401" s="546"/>
      <c r="N401" s="9"/>
      <c r="O401" s="6"/>
      <c r="P401" s="479"/>
      <c r="Q401" s="10"/>
      <c r="R401" s="11"/>
      <c r="S401" s="12"/>
      <c r="T401" s="14"/>
      <c r="U401" s="15"/>
      <c r="V401" s="8"/>
      <c r="W401" s="13"/>
      <c r="X401" s="23"/>
      <c r="Y401" s="486"/>
      <c r="Z401" s="483"/>
      <c r="AA401" s="24"/>
      <c r="AB401" s="484"/>
      <c r="AC401" s="16"/>
      <c r="AD401" s="17"/>
      <c r="AE401" s="18"/>
      <c r="AF401" s="9"/>
      <c r="AG401" s="19"/>
      <c r="AH401" s="20"/>
      <c r="AI401" s="9"/>
      <c r="AJ401" s="21"/>
      <c r="AK401" s="33"/>
      <c r="AL401" s="485" t="str">
        <f>IF(AA401="","",AA401)</f>
        <v/>
      </c>
      <c r="AM401" s="3" t="str">
        <f>IF(AB401="","",AB401)</f>
        <v/>
      </c>
      <c r="AN401" s="702"/>
      <c r="AO401" s="4"/>
      <c r="AP401" s="5"/>
      <c r="AQ401" s="5"/>
      <c r="AR401" s="4"/>
      <c r="AS401" s="5"/>
      <c r="AT401" s="552"/>
      <c r="AU401" s="553" t="str">
        <f>IF(AND(V401&gt;0,X401="A",AA401&lt;&gt;"",AG401&lt;&gt;"A",AJ401&lt;&gt;"A",OR(AB401="NR",AB401="NT")),1,"")</f>
        <v/>
      </c>
      <c r="AV401" s="554" t="str">
        <f>IF(AU401="","",COUNTIF($AU$8:AU401,AU401))</f>
        <v/>
      </c>
      <c r="AW401" s="553" t="str">
        <f>IF(AND(V401&gt;0,X401="A",AJ401&lt;&gt;"A",OR(AB401="",AB401="NX")),1,"")</f>
        <v/>
      </c>
      <c r="AX401" s="554" t="str">
        <f>IF(AW401="","",COUNTIF($AW$8:AW401,AW401))</f>
        <v/>
      </c>
      <c r="AY401" s="27"/>
      <c r="AZ401" s="6"/>
      <c r="BA401" s="7"/>
      <c r="BB401" s="7"/>
    </row>
    <row r="402" spans="1:54" ht="14.45" customHeight="1">
      <c r="A402" s="472" t="s">
        <v>398</v>
      </c>
      <c r="B402" s="473" t="s">
        <v>1602</v>
      </c>
      <c r="C402" s="714"/>
      <c r="D402" s="22"/>
      <c r="E402" s="746" t="s">
        <v>3254</v>
      </c>
      <c r="F402" s="760"/>
      <c r="G402" s="475"/>
      <c r="H402" s="476"/>
      <c r="I402" s="474"/>
      <c r="J402" s="475"/>
      <c r="K402" s="478"/>
      <c r="L402" s="9"/>
      <c r="M402" s="546"/>
      <c r="N402" s="9"/>
      <c r="O402" s="6"/>
      <c r="P402" s="479"/>
      <c r="Q402" s="10"/>
      <c r="R402" s="11"/>
      <c r="S402" s="12"/>
      <c r="T402" s="14"/>
      <c r="U402" s="15"/>
      <c r="V402" s="8"/>
      <c r="W402" s="13"/>
      <c r="X402" s="23"/>
      <c r="Y402" s="486"/>
      <c r="Z402" s="483"/>
      <c r="AA402" s="24"/>
      <c r="AB402" s="484"/>
      <c r="AC402" s="16"/>
      <c r="AD402" s="17"/>
      <c r="AE402" s="18"/>
      <c r="AF402" s="9"/>
      <c r="AG402" s="19"/>
      <c r="AH402" s="20"/>
      <c r="AI402" s="9"/>
      <c r="AJ402" s="21"/>
      <c r="AK402" s="33"/>
      <c r="AL402" s="485" t="str">
        <f>IF(AA402="","",AA402)</f>
        <v/>
      </c>
      <c r="AM402" s="3" t="str">
        <f>IF(AB402="","",AB402)</f>
        <v/>
      </c>
      <c r="AN402" s="702"/>
      <c r="AO402" s="4"/>
      <c r="AP402" s="5"/>
      <c r="AQ402" s="5"/>
      <c r="AR402" s="4"/>
      <c r="AS402" s="5"/>
      <c r="AT402" s="552"/>
      <c r="AU402" s="553" t="str">
        <f>IF(AND(V402&gt;0,X402="A",AA402&lt;&gt;"",AG402&lt;&gt;"A",AJ402&lt;&gt;"A",OR(AB402="NR",AB402="NT")),1,"")</f>
        <v/>
      </c>
      <c r="AV402" s="554" t="str">
        <f>IF(AU402="","",COUNTIF($AU$8:AU402,AU402))</f>
        <v/>
      </c>
      <c r="AW402" s="553" t="str">
        <f>IF(AND(V402&gt;0,X402="A",AJ402&lt;&gt;"A",OR(AB402="",AB402="NX")),1,"")</f>
        <v/>
      </c>
      <c r="AX402" s="554" t="str">
        <f>IF(AW402="","",COUNTIF($AW$8:AW402,AW402))</f>
        <v/>
      </c>
      <c r="AY402" s="27"/>
      <c r="AZ402" s="6"/>
      <c r="BA402" s="7"/>
      <c r="BB402" s="7"/>
    </row>
    <row r="403" spans="1:54" ht="14.45" customHeight="1">
      <c r="A403" s="472" t="s">
        <v>399</v>
      </c>
      <c r="B403" s="473" t="s">
        <v>1602</v>
      </c>
      <c r="C403" s="714"/>
      <c r="D403" s="22"/>
      <c r="E403" s="746" t="s">
        <v>3255</v>
      </c>
      <c r="F403" s="760"/>
      <c r="G403" s="475"/>
      <c r="H403" s="476"/>
      <c r="I403" s="474"/>
      <c r="J403" s="475"/>
      <c r="K403" s="478"/>
      <c r="L403" s="9"/>
      <c r="M403" s="546"/>
      <c r="N403" s="9"/>
      <c r="O403" s="6"/>
      <c r="P403" s="479"/>
      <c r="Q403" s="10"/>
      <c r="R403" s="11"/>
      <c r="S403" s="12"/>
      <c r="T403" s="14"/>
      <c r="U403" s="15"/>
      <c r="V403" s="8"/>
      <c r="W403" s="13"/>
      <c r="X403" s="23"/>
      <c r="Y403" s="486"/>
      <c r="Z403" s="483"/>
      <c r="AA403" s="24"/>
      <c r="AB403" s="484"/>
      <c r="AC403" s="16"/>
      <c r="AD403" s="17"/>
      <c r="AE403" s="18"/>
      <c r="AF403" s="9"/>
      <c r="AG403" s="19"/>
      <c r="AH403" s="20"/>
      <c r="AI403" s="9"/>
      <c r="AJ403" s="21"/>
      <c r="AK403" s="33"/>
      <c r="AL403" s="485" t="str">
        <f>IF(AA403="","",AA403)</f>
        <v/>
      </c>
      <c r="AM403" s="3" t="str">
        <f>IF(AB403="","",AB403)</f>
        <v/>
      </c>
      <c r="AN403" s="702"/>
      <c r="AO403" s="4"/>
      <c r="AP403" s="5"/>
      <c r="AQ403" s="5"/>
      <c r="AR403" s="4"/>
      <c r="AS403" s="5"/>
      <c r="AT403" s="552"/>
      <c r="AU403" s="553" t="str">
        <f>IF(AND(V403&gt;0,X403="A",AA403&lt;&gt;"",AG403&lt;&gt;"A",AJ403&lt;&gt;"A",OR(AB403="NR",AB403="NT")),1,"")</f>
        <v/>
      </c>
      <c r="AV403" s="554" t="str">
        <f>IF(AU403="","",COUNTIF($AU$8:AU403,AU403))</f>
        <v/>
      </c>
      <c r="AW403" s="553" t="str">
        <f>IF(AND(V403&gt;0,X403="A",AJ403&lt;&gt;"A",OR(AB403="",AB403="NX")),1,"")</f>
        <v/>
      </c>
      <c r="AX403" s="554" t="str">
        <f>IF(AW403="","",COUNTIF($AW$8:AW403,AW403))</f>
        <v/>
      </c>
      <c r="AY403" s="27"/>
      <c r="AZ403" s="6"/>
      <c r="BA403" s="7"/>
      <c r="BB403" s="7"/>
    </row>
    <row r="404" spans="1:54" ht="14.45" customHeight="1">
      <c r="A404" s="472" t="s">
        <v>400</v>
      </c>
      <c r="B404" s="473" t="s">
        <v>1602</v>
      </c>
      <c r="C404" s="714"/>
      <c r="D404" s="22"/>
      <c r="E404" s="746" t="s">
        <v>3256</v>
      </c>
      <c r="F404" s="760"/>
      <c r="G404" s="475"/>
      <c r="H404" s="476"/>
      <c r="I404" s="474"/>
      <c r="J404" s="475"/>
      <c r="K404" s="478"/>
      <c r="L404" s="9"/>
      <c r="M404" s="546"/>
      <c r="N404" s="9"/>
      <c r="O404" s="6"/>
      <c r="P404" s="479"/>
      <c r="Q404" s="10"/>
      <c r="R404" s="11"/>
      <c r="S404" s="12"/>
      <c r="T404" s="14"/>
      <c r="U404" s="15"/>
      <c r="V404" s="8"/>
      <c r="W404" s="13"/>
      <c r="X404" s="23"/>
      <c r="Y404" s="486"/>
      <c r="Z404" s="483"/>
      <c r="AA404" s="24"/>
      <c r="AB404" s="484"/>
      <c r="AC404" s="16"/>
      <c r="AD404" s="17"/>
      <c r="AE404" s="18"/>
      <c r="AF404" s="9"/>
      <c r="AG404" s="19"/>
      <c r="AH404" s="20"/>
      <c r="AI404" s="9"/>
      <c r="AJ404" s="21"/>
      <c r="AK404" s="33"/>
      <c r="AL404" s="485" t="str">
        <f>IF(AA404="","",AA404)</f>
        <v/>
      </c>
      <c r="AM404" s="3" t="str">
        <f>IF(AB404="","",AB404)</f>
        <v/>
      </c>
      <c r="AN404" s="702"/>
      <c r="AO404" s="4"/>
      <c r="AP404" s="5"/>
      <c r="AQ404" s="5"/>
      <c r="AR404" s="4"/>
      <c r="AS404" s="5"/>
      <c r="AT404" s="552"/>
      <c r="AU404" s="553" t="str">
        <f>IF(AND(V404&gt;0,X404="A",AA404&lt;&gt;"",AG404&lt;&gt;"A",AJ404&lt;&gt;"A",OR(AB404="NR",AB404="NT")),1,"")</f>
        <v/>
      </c>
      <c r="AV404" s="554" t="str">
        <f>IF(AU404="","",COUNTIF($AU$8:AU404,AU404))</f>
        <v/>
      </c>
      <c r="AW404" s="553" t="str">
        <f>IF(AND(V404&gt;0,X404="A",AJ404&lt;&gt;"A",OR(AB404="",AB404="NX")),1,"")</f>
        <v/>
      </c>
      <c r="AX404" s="554" t="str">
        <f>IF(AW404="","",COUNTIF($AW$8:AW404,AW404))</f>
        <v/>
      </c>
      <c r="AY404" s="27"/>
      <c r="AZ404" s="6"/>
      <c r="BA404" s="7"/>
      <c r="BB404" s="7"/>
    </row>
    <row r="405" spans="1:54" ht="14.45" customHeight="1">
      <c r="A405" s="472" t="s">
        <v>401</v>
      </c>
      <c r="B405" s="473" t="s">
        <v>1602</v>
      </c>
      <c r="C405" s="714"/>
      <c r="D405" s="22"/>
      <c r="E405" s="746" t="s">
        <v>3257</v>
      </c>
      <c r="F405" s="760"/>
      <c r="G405" s="475"/>
      <c r="H405" s="476"/>
      <c r="I405" s="474"/>
      <c r="J405" s="475"/>
      <c r="K405" s="478"/>
      <c r="L405" s="9"/>
      <c r="M405" s="546"/>
      <c r="N405" s="9"/>
      <c r="O405" s="6"/>
      <c r="P405" s="479"/>
      <c r="Q405" s="10"/>
      <c r="R405" s="11"/>
      <c r="S405" s="12"/>
      <c r="T405" s="14"/>
      <c r="U405" s="15"/>
      <c r="V405" s="8"/>
      <c r="W405" s="13"/>
      <c r="X405" s="23"/>
      <c r="Y405" s="486"/>
      <c r="Z405" s="483"/>
      <c r="AA405" s="24"/>
      <c r="AB405" s="484"/>
      <c r="AC405" s="16"/>
      <c r="AD405" s="17"/>
      <c r="AE405" s="18"/>
      <c r="AF405" s="9"/>
      <c r="AG405" s="19"/>
      <c r="AH405" s="20"/>
      <c r="AI405" s="9"/>
      <c r="AJ405" s="21"/>
      <c r="AK405" s="33"/>
      <c r="AL405" s="485" t="str">
        <f>IF(AA405="","",AA405)</f>
        <v/>
      </c>
      <c r="AM405" s="3" t="str">
        <f>IF(AB405="","",AB405)</f>
        <v/>
      </c>
      <c r="AN405" s="702"/>
      <c r="AO405" s="4"/>
      <c r="AP405" s="5"/>
      <c r="AQ405" s="5"/>
      <c r="AR405" s="4"/>
      <c r="AS405" s="5"/>
      <c r="AT405" s="552"/>
      <c r="AU405" s="553" t="str">
        <f>IF(AND(V405&gt;0,X405="A",AA405&lt;&gt;"",AG405&lt;&gt;"A",AJ405&lt;&gt;"A",OR(AB405="NR",AB405="NT")),1,"")</f>
        <v/>
      </c>
      <c r="AV405" s="554" t="str">
        <f>IF(AU405="","",COUNTIF($AU$8:AU405,AU405))</f>
        <v/>
      </c>
      <c r="AW405" s="553" t="str">
        <f>IF(AND(V405&gt;0,X405="A",AJ405&lt;&gt;"A",OR(AB405="",AB405="NX")),1,"")</f>
        <v/>
      </c>
      <c r="AX405" s="554" t="str">
        <f>IF(AW405="","",COUNTIF($AW$8:AW405,AW405))</f>
        <v/>
      </c>
      <c r="AY405" s="27"/>
      <c r="AZ405" s="6"/>
      <c r="BA405" s="7"/>
      <c r="BB405" s="7"/>
    </row>
    <row r="406" spans="1:54" ht="14.45" customHeight="1">
      <c r="A406" s="472" t="s">
        <v>402</v>
      </c>
      <c r="B406" s="473" t="s">
        <v>1602</v>
      </c>
      <c r="C406" s="714"/>
      <c r="D406" s="22"/>
      <c r="E406" s="746" t="s">
        <v>3258</v>
      </c>
      <c r="F406" s="760"/>
      <c r="G406" s="475"/>
      <c r="H406" s="476"/>
      <c r="I406" s="474"/>
      <c r="J406" s="475"/>
      <c r="K406" s="478"/>
      <c r="L406" s="9"/>
      <c r="M406" s="546"/>
      <c r="N406" s="9"/>
      <c r="O406" s="6"/>
      <c r="P406" s="479"/>
      <c r="Q406" s="10"/>
      <c r="R406" s="11"/>
      <c r="S406" s="12"/>
      <c r="T406" s="14"/>
      <c r="U406" s="15"/>
      <c r="V406" s="8"/>
      <c r="W406" s="13"/>
      <c r="X406" s="23"/>
      <c r="Y406" s="486"/>
      <c r="Z406" s="483"/>
      <c r="AA406" s="24"/>
      <c r="AB406" s="484"/>
      <c r="AC406" s="16"/>
      <c r="AD406" s="17"/>
      <c r="AE406" s="18"/>
      <c r="AF406" s="9"/>
      <c r="AG406" s="19"/>
      <c r="AH406" s="20"/>
      <c r="AI406" s="9"/>
      <c r="AJ406" s="21"/>
      <c r="AK406" s="33"/>
      <c r="AL406" s="485" t="str">
        <f>IF(AA406="","",AA406)</f>
        <v/>
      </c>
      <c r="AM406" s="3" t="str">
        <f>IF(AB406="","",AB406)</f>
        <v/>
      </c>
      <c r="AN406" s="702"/>
      <c r="AO406" s="4"/>
      <c r="AP406" s="5"/>
      <c r="AQ406" s="5"/>
      <c r="AR406" s="4"/>
      <c r="AS406" s="5"/>
      <c r="AT406" s="552"/>
      <c r="AU406" s="553" t="str">
        <f>IF(AND(V406&gt;0,X406="A",AA406&lt;&gt;"",AG406&lt;&gt;"A",AJ406&lt;&gt;"A",OR(AB406="NR",AB406="NT")),1,"")</f>
        <v/>
      </c>
      <c r="AV406" s="554" t="str">
        <f>IF(AU406="","",COUNTIF($AU$8:AU406,AU406))</f>
        <v/>
      </c>
      <c r="AW406" s="553" t="str">
        <f>IF(AND(V406&gt;0,X406="A",AJ406&lt;&gt;"A",OR(AB406="",AB406="NX")),1,"")</f>
        <v/>
      </c>
      <c r="AX406" s="554" t="str">
        <f>IF(AW406="","",COUNTIF($AW$8:AW406,AW406))</f>
        <v/>
      </c>
      <c r="AY406" s="27"/>
      <c r="AZ406" s="6"/>
      <c r="BA406" s="7"/>
      <c r="BB406" s="7"/>
    </row>
    <row r="407" spans="1:54" ht="14.45" customHeight="1">
      <c r="A407" s="472" t="s">
        <v>403</v>
      </c>
      <c r="B407" s="473" t="s">
        <v>1602</v>
      </c>
      <c r="C407" s="714"/>
      <c r="D407" s="22"/>
      <c r="E407" s="746" t="s">
        <v>3259</v>
      </c>
      <c r="F407" s="760"/>
      <c r="G407" s="475"/>
      <c r="H407" s="476"/>
      <c r="I407" s="474"/>
      <c r="J407" s="475"/>
      <c r="K407" s="478"/>
      <c r="L407" s="9"/>
      <c r="M407" s="546"/>
      <c r="N407" s="9"/>
      <c r="O407" s="6"/>
      <c r="P407" s="479"/>
      <c r="Q407" s="10"/>
      <c r="R407" s="11"/>
      <c r="S407" s="12"/>
      <c r="T407" s="14"/>
      <c r="U407" s="15"/>
      <c r="V407" s="8"/>
      <c r="W407" s="13"/>
      <c r="X407" s="23"/>
      <c r="Y407" s="486"/>
      <c r="Z407" s="483"/>
      <c r="AA407" s="24"/>
      <c r="AB407" s="484"/>
      <c r="AC407" s="16"/>
      <c r="AD407" s="17"/>
      <c r="AE407" s="18"/>
      <c r="AF407" s="9"/>
      <c r="AG407" s="19"/>
      <c r="AH407" s="20"/>
      <c r="AI407" s="9"/>
      <c r="AJ407" s="21"/>
      <c r="AK407" s="33"/>
      <c r="AL407" s="485" t="str">
        <f>IF(AA407="","",AA407)</f>
        <v/>
      </c>
      <c r="AM407" s="3" t="str">
        <f>IF(AB407="","",AB407)</f>
        <v/>
      </c>
      <c r="AN407" s="702"/>
      <c r="AO407" s="4"/>
      <c r="AP407" s="5"/>
      <c r="AQ407" s="5"/>
      <c r="AR407" s="4"/>
      <c r="AS407" s="5"/>
      <c r="AT407" s="552"/>
      <c r="AU407" s="553" t="str">
        <f>IF(AND(V407&gt;0,X407="A",AA407&lt;&gt;"",AG407&lt;&gt;"A",AJ407&lt;&gt;"A",OR(AB407="NR",AB407="NT")),1,"")</f>
        <v/>
      </c>
      <c r="AV407" s="554" t="str">
        <f>IF(AU407="","",COUNTIF($AU$8:AU407,AU407))</f>
        <v/>
      </c>
      <c r="AW407" s="553" t="str">
        <f>IF(AND(V407&gt;0,X407="A",AJ407&lt;&gt;"A",OR(AB407="",AB407="NX")),1,"")</f>
        <v/>
      </c>
      <c r="AX407" s="554" t="str">
        <f>IF(AW407="","",COUNTIF($AW$8:AW407,AW407))</f>
        <v/>
      </c>
      <c r="AY407" s="27"/>
      <c r="AZ407" s="6"/>
      <c r="BA407" s="7"/>
      <c r="BB407" s="7"/>
    </row>
    <row r="408" spans="1:54" ht="14.45" customHeight="1">
      <c r="A408" s="472" t="s">
        <v>404</v>
      </c>
      <c r="B408" s="473" t="s">
        <v>1602</v>
      </c>
      <c r="C408" s="714"/>
      <c r="D408" s="22"/>
      <c r="E408" s="746" t="s">
        <v>3260</v>
      </c>
      <c r="F408" s="760"/>
      <c r="G408" s="475"/>
      <c r="H408" s="476"/>
      <c r="I408" s="474"/>
      <c r="J408" s="475"/>
      <c r="K408" s="478"/>
      <c r="L408" s="9"/>
      <c r="M408" s="546"/>
      <c r="N408" s="9"/>
      <c r="O408" s="6"/>
      <c r="P408" s="479"/>
      <c r="Q408" s="10"/>
      <c r="R408" s="11"/>
      <c r="S408" s="12"/>
      <c r="T408" s="14"/>
      <c r="U408" s="15"/>
      <c r="V408" s="8"/>
      <c r="W408" s="13"/>
      <c r="X408" s="23"/>
      <c r="Y408" s="486"/>
      <c r="Z408" s="483"/>
      <c r="AA408" s="24"/>
      <c r="AB408" s="484"/>
      <c r="AC408" s="16"/>
      <c r="AD408" s="17"/>
      <c r="AE408" s="18"/>
      <c r="AF408" s="9"/>
      <c r="AG408" s="19"/>
      <c r="AH408" s="20"/>
      <c r="AI408" s="9"/>
      <c r="AJ408" s="21"/>
      <c r="AK408" s="33"/>
      <c r="AL408" s="485" t="str">
        <f>IF(AA408="","",AA408)</f>
        <v/>
      </c>
      <c r="AM408" s="3" t="str">
        <f>IF(AB408="","",AB408)</f>
        <v/>
      </c>
      <c r="AN408" s="702"/>
      <c r="AO408" s="4"/>
      <c r="AP408" s="5"/>
      <c r="AQ408" s="5"/>
      <c r="AR408" s="4"/>
      <c r="AS408" s="5"/>
      <c r="AT408" s="552"/>
      <c r="AU408" s="553" t="str">
        <f>IF(AND(V408&gt;0,X408="A",AA408&lt;&gt;"",AG408&lt;&gt;"A",AJ408&lt;&gt;"A",OR(AB408="NR",AB408="NT")),1,"")</f>
        <v/>
      </c>
      <c r="AV408" s="554" t="str">
        <f>IF(AU408="","",COUNTIF($AU$8:AU408,AU408))</f>
        <v/>
      </c>
      <c r="AW408" s="553" t="str">
        <f>IF(AND(V408&gt;0,X408="A",AJ408&lt;&gt;"A",OR(AB408="",AB408="NX")),1,"")</f>
        <v/>
      </c>
      <c r="AX408" s="554" t="str">
        <f>IF(AW408="","",COUNTIF($AW$8:AW408,AW408))</f>
        <v/>
      </c>
      <c r="AY408" s="27"/>
      <c r="AZ408" s="6"/>
      <c r="BA408" s="7"/>
      <c r="BB408" s="7"/>
    </row>
    <row r="409" spans="1:54" ht="14.45" customHeight="1">
      <c r="A409" s="472" t="s">
        <v>405</v>
      </c>
      <c r="B409" s="473" t="s">
        <v>1602</v>
      </c>
      <c r="C409" s="714"/>
      <c r="D409" s="22"/>
      <c r="E409" s="746" t="s">
        <v>3261</v>
      </c>
      <c r="F409" s="760"/>
      <c r="G409" s="475"/>
      <c r="H409" s="476"/>
      <c r="I409" s="474"/>
      <c r="J409" s="475"/>
      <c r="K409" s="478"/>
      <c r="L409" s="9"/>
      <c r="M409" s="546"/>
      <c r="N409" s="9"/>
      <c r="O409" s="6"/>
      <c r="P409" s="479"/>
      <c r="Q409" s="10"/>
      <c r="R409" s="11"/>
      <c r="S409" s="12"/>
      <c r="T409" s="14"/>
      <c r="U409" s="15"/>
      <c r="V409" s="8"/>
      <c r="W409" s="13"/>
      <c r="X409" s="23"/>
      <c r="Y409" s="486"/>
      <c r="Z409" s="483"/>
      <c r="AA409" s="24"/>
      <c r="AB409" s="484"/>
      <c r="AC409" s="16"/>
      <c r="AD409" s="17"/>
      <c r="AE409" s="18"/>
      <c r="AF409" s="9"/>
      <c r="AG409" s="19"/>
      <c r="AH409" s="20"/>
      <c r="AI409" s="9"/>
      <c r="AJ409" s="21"/>
      <c r="AK409" s="33"/>
      <c r="AL409" s="485" t="str">
        <f>IF(AA409="","",AA409)</f>
        <v/>
      </c>
      <c r="AM409" s="3" t="str">
        <f>IF(AB409="","",AB409)</f>
        <v/>
      </c>
      <c r="AN409" s="702"/>
      <c r="AO409" s="4"/>
      <c r="AP409" s="5"/>
      <c r="AQ409" s="5"/>
      <c r="AR409" s="4"/>
      <c r="AS409" s="5"/>
      <c r="AT409" s="552"/>
      <c r="AU409" s="553" t="str">
        <f>IF(AND(V409&gt;0,X409="A",AA409&lt;&gt;"",AG409&lt;&gt;"A",AJ409&lt;&gt;"A",OR(AB409="NR",AB409="NT")),1,"")</f>
        <v/>
      </c>
      <c r="AV409" s="554" t="str">
        <f>IF(AU409="","",COUNTIF($AU$8:AU409,AU409))</f>
        <v/>
      </c>
      <c r="AW409" s="553" t="str">
        <f>IF(AND(V409&gt;0,X409="A",AJ409&lt;&gt;"A",OR(AB409="",AB409="NX")),1,"")</f>
        <v/>
      </c>
      <c r="AX409" s="554" t="str">
        <f>IF(AW409="","",COUNTIF($AW$8:AW409,AW409))</f>
        <v/>
      </c>
      <c r="AY409" s="27"/>
      <c r="AZ409" s="6"/>
      <c r="BA409" s="7"/>
      <c r="BB409" s="7"/>
    </row>
    <row r="410" spans="1:54" ht="14.45" customHeight="1">
      <c r="A410" s="472" t="s">
        <v>406</v>
      </c>
      <c r="B410" s="473" t="s">
        <v>1602</v>
      </c>
      <c r="C410" s="714"/>
      <c r="D410" s="22"/>
      <c r="E410" s="746" t="s">
        <v>3262</v>
      </c>
      <c r="F410" s="760"/>
      <c r="G410" s="475"/>
      <c r="H410" s="476"/>
      <c r="I410" s="474"/>
      <c r="J410" s="475"/>
      <c r="K410" s="478"/>
      <c r="L410" s="9"/>
      <c r="M410" s="546"/>
      <c r="N410" s="9"/>
      <c r="O410" s="6"/>
      <c r="P410" s="479"/>
      <c r="Q410" s="10"/>
      <c r="R410" s="11"/>
      <c r="S410" s="12"/>
      <c r="T410" s="14"/>
      <c r="U410" s="15"/>
      <c r="V410" s="8"/>
      <c r="W410" s="13"/>
      <c r="X410" s="23"/>
      <c r="Y410" s="486"/>
      <c r="Z410" s="483"/>
      <c r="AA410" s="24"/>
      <c r="AB410" s="484"/>
      <c r="AC410" s="16"/>
      <c r="AD410" s="17"/>
      <c r="AE410" s="18"/>
      <c r="AF410" s="9"/>
      <c r="AG410" s="19"/>
      <c r="AH410" s="20"/>
      <c r="AI410" s="9"/>
      <c r="AJ410" s="21"/>
      <c r="AK410" s="33"/>
      <c r="AL410" s="485" t="str">
        <f>IF(AA410="","",AA410)</f>
        <v/>
      </c>
      <c r="AM410" s="3" t="str">
        <f>IF(AB410="","",AB410)</f>
        <v/>
      </c>
      <c r="AN410" s="702"/>
      <c r="AO410" s="4"/>
      <c r="AP410" s="5"/>
      <c r="AQ410" s="5"/>
      <c r="AR410" s="4"/>
      <c r="AS410" s="5"/>
      <c r="AT410" s="552"/>
      <c r="AU410" s="553" t="str">
        <f>IF(AND(V410&gt;0,X410="A",AA410&lt;&gt;"",AG410&lt;&gt;"A",AJ410&lt;&gt;"A",OR(AB410="NR",AB410="NT")),1,"")</f>
        <v/>
      </c>
      <c r="AV410" s="554" t="str">
        <f>IF(AU410="","",COUNTIF($AU$8:AU410,AU410))</f>
        <v/>
      </c>
      <c r="AW410" s="553" t="str">
        <f>IF(AND(V410&gt;0,X410="A",AJ410&lt;&gt;"A",OR(AB410="",AB410="NX")),1,"")</f>
        <v/>
      </c>
      <c r="AX410" s="554" t="str">
        <f>IF(AW410="","",COUNTIF($AW$8:AW410,AW410))</f>
        <v/>
      </c>
      <c r="AY410" s="27"/>
      <c r="AZ410" s="6"/>
      <c r="BA410" s="7"/>
      <c r="BB410" s="7"/>
    </row>
    <row r="411" spans="1:54" ht="14.45" customHeight="1">
      <c r="A411" s="472" t="s">
        <v>407</v>
      </c>
      <c r="B411" s="473" t="s">
        <v>1602</v>
      </c>
      <c r="C411" s="714"/>
      <c r="D411" s="22"/>
      <c r="E411" s="746" t="s">
        <v>3263</v>
      </c>
      <c r="F411" s="760"/>
      <c r="G411" s="475"/>
      <c r="H411" s="476"/>
      <c r="I411" s="474"/>
      <c r="J411" s="475"/>
      <c r="K411" s="478"/>
      <c r="L411" s="9"/>
      <c r="M411" s="546"/>
      <c r="N411" s="9"/>
      <c r="O411" s="6"/>
      <c r="P411" s="479"/>
      <c r="Q411" s="10"/>
      <c r="R411" s="11"/>
      <c r="S411" s="12"/>
      <c r="T411" s="14"/>
      <c r="U411" s="15"/>
      <c r="V411" s="8"/>
      <c r="W411" s="13"/>
      <c r="X411" s="23"/>
      <c r="Y411" s="486"/>
      <c r="Z411" s="483"/>
      <c r="AA411" s="24"/>
      <c r="AB411" s="484"/>
      <c r="AC411" s="16"/>
      <c r="AD411" s="17"/>
      <c r="AE411" s="18"/>
      <c r="AF411" s="9"/>
      <c r="AG411" s="19"/>
      <c r="AH411" s="20"/>
      <c r="AI411" s="9"/>
      <c r="AJ411" s="21"/>
      <c r="AK411" s="33"/>
      <c r="AL411" s="485" t="str">
        <f>IF(AA411="","",AA411)</f>
        <v/>
      </c>
      <c r="AM411" s="3" t="str">
        <f>IF(AB411="","",AB411)</f>
        <v/>
      </c>
      <c r="AN411" s="702"/>
      <c r="AO411" s="4"/>
      <c r="AP411" s="5"/>
      <c r="AQ411" s="5"/>
      <c r="AR411" s="4"/>
      <c r="AS411" s="5"/>
      <c r="AT411" s="552"/>
      <c r="AU411" s="553" t="str">
        <f>IF(AND(V411&gt;0,X411="A",AA411&lt;&gt;"",AG411&lt;&gt;"A",AJ411&lt;&gt;"A",OR(AB411="NR",AB411="NT")),1,"")</f>
        <v/>
      </c>
      <c r="AV411" s="554" t="str">
        <f>IF(AU411="","",COUNTIF($AU$8:AU411,AU411))</f>
        <v/>
      </c>
      <c r="AW411" s="553" t="str">
        <f>IF(AND(V411&gt;0,X411="A",AJ411&lt;&gt;"A",OR(AB411="",AB411="NX")),1,"")</f>
        <v/>
      </c>
      <c r="AX411" s="554" t="str">
        <f>IF(AW411="","",COUNTIF($AW$8:AW411,AW411))</f>
        <v/>
      </c>
      <c r="AY411" s="27"/>
      <c r="AZ411" s="6"/>
      <c r="BA411" s="7"/>
      <c r="BB411" s="7"/>
    </row>
    <row r="412" spans="1:54" ht="14.45" customHeight="1">
      <c r="A412" s="472" t="s">
        <v>408</v>
      </c>
      <c r="B412" s="473" t="s">
        <v>1602</v>
      </c>
      <c r="C412" s="714"/>
      <c r="D412" s="22"/>
      <c r="E412" s="746" t="s">
        <v>3264</v>
      </c>
      <c r="F412" s="760"/>
      <c r="G412" s="475"/>
      <c r="H412" s="476"/>
      <c r="I412" s="474"/>
      <c r="J412" s="475"/>
      <c r="K412" s="478"/>
      <c r="L412" s="9"/>
      <c r="M412" s="546"/>
      <c r="N412" s="9"/>
      <c r="O412" s="6"/>
      <c r="P412" s="479"/>
      <c r="Q412" s="10"/>
      <c r="R412" s="11"/>
      <c r="S412" s="12"/>
      <c r="T412" s="14"/>
      <c r="U412" s="15"/>
      <c r="V412" s="8"/>
      <c r="W412" s="13"/>
      <c r="X412" s="23"/>
      <c r="Y412" s="486"/>
      <c r="Z412" s="483"/>
      <c r="AA412" s="24"/>
      <c r="AB412" s="484"/>
      <c r="AC412" s="16"/>
      <c r="AD412" s="17"/>
      <c r="AE412" s="18"/>
      <c r="AF412" s="9"/>
      <c r="AG412" s="19"/>
      <c r="AH412" s="20"/>
      <c r="AI412" s="9"/>
      <c r="AJ412" s="21"/>
      <c r="AK412" s="33"/>
      <c r="AL412" s="485" t="str">
        <f>IF(AA412="","",AA412)</f>
        <v/>
      </c>
      <c r="AM412" s="3" t="str">
        <f>IF(AB412="","",AB412)</f>
        <v/>
      </c>
      <c r="AN412" s="702"/>
      <c r="AO412" s="4"/>
      <c r="AP412" s="5"/>
      <c r="AQ412" s="5"/>
      <c r="AR412" s="4"/>
      <c r="AS412" s="5"/>
      <c r="AT412" s="552"/>
      <c r="AU412" s="553" t="str">
        <f>IF(AND(V412&gt;0,X412="A",AA412&lt;&gt;"",AG412&lt;&gt;"A",AJ412&lt;&gt;"A",OR(AB412="NR",AB412="NT")),1,"")</f>
        <v/>
      </c>
      <c r="AV412" s="554" t="str">
        <f>IF(AU412="","",COUNTIF($AU$8:AU412,AU412))</f>
        <v/>
      </c>
      <c r="AW412" s="553" t="str">
        <f>IF(AND(V412&gt;0,X412="A",AJ412&lt;&gt;"A",OR(AB412="",AB412="NX")),1,"")</f>
        <v/>
      </c>
      <c r="AX412" s="554" t="str">
        <f>IF(AW412="","",COUNTIF($AW$8:AW412,AW412))</f>
        <v/>
      </c>
      <c r="AY412" s="27"/>
      <c r="AZ412" s="6"/>
      <c r="BA412" s="7"/>
      <c r="BB412" s="7"/>
    </row>
    <row r="413" spans="1:54" ht="14.45" customHeight="1">
      <c r="A413" s="472" t="s">
        <v>409</v>
      </c>
      <c r="B413" s="473" t="s">
        <v>1602</v>
      </c>
      <c r="C413" s="714"/>
      <c r="D413" s="22"/>
      <c r="E413" s="746" t="s">
        <v>3265</v>
      </c>
      <c r="F413" s="760"/>
      <c r="G413" s="475"/>
      <c r="H413" s="476"/>
      <c r="I413" s="474"/>
      <c r="J413" s="475"/>
      <c r="K413" s="478"/>
      <c r="L413" s="9"/>
      <c r="M413" s="546"/>
      <c r="N413" s="9"/>
      <c r="O413" s="6"/>
      <c r="P413" s="479"/>
      <c r="Q413" s="10"/>
      <c r="R413" s="11"/>
      <c r="S413" s="12"/>
      <c r="T413" s="14"/>
      <c r="U413" s="15"/>
      <c r="V413" s="8"/>
      <c r="W413" s="13"/>
      <c r="X413" s="23"/>
      <c r="Y413" s="486"/>
      <c r="Z413" s="483"/>
      <c r="AA413" s="24"/>
      <c r="AB413" s="484"/>
      <c r="AC413" s="16"/>
      <c r="AD413" s="17"/>
      <c r="AE413" s="18"/>
      <c r="AF413" s="9"/>
      <c r="AG413" s="19"/>
      <c r="AH413" s="20"/>
      <c r="AI413" s="9"/>
      <c r="AJ413" s="21"/>
      <c r="AK413" s="33"/>
      <c r="AL413" s="485" t="str">
        <f>IF(AA413="","",AA413)</f>
        <v/>
      </c>
      <c r="AM413" s="3" t="str">
        <f>IF(AB413="","",AB413)</f>
        <v/>
      </c>
      <c r="AN413" s="702"/>
      <c r="AO413" s="4"/>
      <c r="AP413" s="5"/>
      <c r="AQ413" s="5"/>
      <c r="AR413" s="4"/>
      <c r="AS413" s="5"/>
      <c r="AT413" s="552"/>
      <c r="AU413" s="553" t="str">
        <f>IF(AND(V413&gt;0,X413="A",AA413&lt;&gt;"",AG413&lt;&gt;"A",AJ413&lt;&gt;"A",OR(AB413="NR",AB413="NT")),1,"")</f>
        <v/>
      </c>
      <c r="AV413" s="554" t="str">
        <f>IF(AU413="","",COUNTIF($AU$8:AU413,AU413))</f>
        <v/>
      </c>
      <c r="AW413" s="553" t="str">
        <f>IF(AND(V413&gt;0,X413="A",AJ413&lt;&gt;"A",OR(AB413="",AB413="NX")),1,"")</f>
        <v/>
      </c>
      <c r="AX413" s="554" t="str">
        <f>IF(AW413="","",COUNTIF($AW$8:AW413,AW413))</f>
        <v/>
      </c>
      <c r="AY413" s="27"/>
      <c r="AZ413" s="6"/>
      <c r="BA413" s="7"/>
      <c r="BB413" s="7"/>
    </row>
    <row r="414" spans="1:54" ht="14.45" customHeight="1">
      <c r="A414" s="472" t="s">
        <v>410</v>
      </c>
      <c r="B414" s="473" t="s">
        <v>1602</v>
      </c>
      <c r="C414" s="714"/>
      <c r="D414" s="22"/>
      <c r="E414" s="746" t="s">
        <v>3266</v>
      </c>
      <c r="F414" s="760"/>
      <c r="G414" s="475"/>
      <c r="H414" s="476"/>
      <c r="I414" s="474"/>
      <c r="J414" s="475"/>
      <c r="K414" s="478"/>
      <c r="L414" s="9"/>
      <c r="M414" s="546"/>
      <c r="N414" s="9"/>
      <c r="O414" s="6"/>
      <c r="P414" s="479"/>
      <c r="Q414" s="10"/>
      <c r="R414" s="11"/>
      <c r="S414" s="12"/>
      <c r="T414" s="14"/>
      <c r="U414" s="15"/>
      <c r="V414" s="8"/>
      <c r="W414" s="13"/>
      <c r="X414" s="23"/>
      <c r="Y414" s="486"/>
      <c r="Z414" s="483"/>
      <c r="AA414" s="24"/>
      <c r="AB414" s="484"/>
      <c r="AC414" s="16"/>
      <c r="AD414" s="17"/>
      <c r="AE414" s="18"/>
      <c r="AF414" s="9"/>
      <c r="AG414" s="19"/>
      <c r="AH414" s="20"/>
      <c r="AI414" s="9"/>
      <c r="AJ414" s="21"/>
      <c r="AK414" s="33"/>
      <c r="AL414" s="485" t="str">
        <f>IF(AA414="","",AA414)</f>
        <v/>
      </c>
      <c r="AM414" s="3" t="str">
        <f>IF(AB414="","",AB414)</f>
        <v/>
      </c>
      <c r="AN414" s="702"/>
      <c r="AO414" s="4"/>
      <c r="AP414" s="5"/>
      <c r="AQ414" s="5"/>
      <c r="AR414" s="4"/>
      <c r="AS414" s="5"/>
      <c r="AT414" s="552"/>
      <c r="AU414" s="553" t="str">
        <f>IF(AND(V414&gt;0,X414="A",AA414&lt;&gt;"",AG414&lt;&gt;"A",AJ414&lt;&gt;"A",OR(AB414="NR",AB414="NT")),1,"")</f>
        <v/>
      </c>
      <c r="AV414" s="554" t="str">
        <f>IF(AU414="","",COUNTIF($AU$8:AU414,AU414))</f>
        <v/>
      </c>
      <c r="AW414" s="553" t="str">
        <f>IF(AND(V414&gt;0,X414="A",AJ414&lt;&gt;"A",OR(AB414="",AB414="NX")),1,"")</f>
        <v/>
      </c>
      <c r="AX414" s="554" t="str">
        <f>IF(AW414="","",COUNTIF($AW$8:AW414,AW414))</f>
        <v/>
      </c>
      <c r="AY414" s="27"/>
      <c r="AZ414" s="6"/>
      <c r="BA414" s="7"/>
      <c r="BB414" s="7"/>
    </row>
    <row r="415" spans="1:54" ht="14.45" customHeight="1">
      <c r="A415" s="472" t="s">
        <v>411</v>
      </c>
      <c r="B415" s="473" t="s">
        <v>1602</v>
      </c>
      <c r="C415" s="714"/>
      <c r="D415" s="22"/>
      <c r="E415" s="746" t="s">
        <v>3267</v>
      </c>
      <c r="F415" s="760"/>
      <c r="G415" s="475"/>
      <c r="H415" s="476"/>
      <c r="I415" s="474"/>
      <c r="J415" s="475"/>
      <c r="K415" s="478"/>
      <c r="L415" s="9"/>
      <c r="M415" s="546"/>
      <c r="N415" s="9"/>
      <c r="O415" s="6"/>
      <c r="P415" s="479"/>
      <c r="Q415" s="10"/>
      <c r="R415" s="11"/>
      <c r="S415" s="12"/>
      <c r="T415" s="14"/>
      <c r="U415" s="15"/>
      <c r="V415" s="8"/>
      <c r="W415" s="13"/>
      <c r="X415" s="23"/>
      <c r="Y415" s="486"/>
      <c r="Z415" s="483"/>
      <c r="AA415" s="24"/>
      <c r="AB415" s="484"/>
      <c r="AC415" s="16"/>
      <c r="AD415" s="17"/>
      <c r="AE415" s="18"/>
      <c r="AF415" s="9"/>
      <c r="AG415" s="19"/>
      <c r="AH415" s="20"/>
      <c r="AI415" s="9"/>
      <c r="AJ415" s="21"/>
      <c r="AK415" s="33"/>
      <c r="AL415" s="485" t="str">
        <f>IF(AA415="","",AA415)</f>
        <v/>
      </c>
      <c r="AM415" s="3" t="str">
        <f>IF(AB415="","",AB415)</f>
        <v/>
      </c>
      <c r="AN415" s="702"/>
      <c r="AO415" s="4"/>
      <c r="AP415" s="5"/>
      <c r="AQ415" s="5"/>
      <c r="AR415" s="4"/>
      <c r="AS415" s="5"/>
      <c r="AT415" s="552"/>
      <c r="AU415" s="553" t="str">
        <f>IF(AND(V415&gt;0,X415="A",AA415&lt;&gt;"",AG415&lt;&gt;"A",AJ415&lt;&gt;"A",OR(AB415="NR",AB415="NT")),1,"")</f>
        <v/>
      </c>
      <c r="AV415" s="554" t="str">
        <f>IF(AU415="","",COUNTIF($AU$8:AU415,AU415))</f>
        <v/>
      </c>
      <c r="AW415" s="553" t="str">
        <f>IF(AND(V415&gt;0,X415="A",AJ415&lt;&gt;"A",OR(AB415="",AB415="NX")),1,"")</f>
        <v/>
      </c>
      <c r="AX415" s="554" t="str">
        <f>IF(AW415="","",COUNTIF($AW$8:AW415,AW415))</f>
        <v/>
      </c>
      <c r="AY415" s="27"/>
      <c r="AZ415" s="6"/>
      <c r="BA415" s="7"/>
      <c r="BB415" s="7"/>
    </row>
    <row r="416" spans="1:54" ht="14.45" customHeight="1">
      <c r="A416" s="472" t="s">
        <v>412</v>
      </c>
      <c r="B416" s="473" t="s">
        <v>1602</v>
      </c>
      <c r="C416" s="714"/>
      <c r="D416" s="22"/>
      <c r="E416" s="746" t="s">
        <v>3268</v>
      </c>
      <c r="F416" s="760"/>
      <c r="G416" s="475"/>
      <c r="H416" s="476"/>
      <c r="I416" s="474"/>
      <c r="J416" s="475"/>
      <c r="K416" s="478"/>
      <c r="L416" s="9"/>
      <c r="M416" s="546"/>
      <c r="N416" s="9"/>
      <c r="O416" s="6"/>
      <c r="P416" s="479"/>
      <c r="Q416" s="10"/>
      <c r="R416" s="11"/>
      <c r="S416" s="12"/>
      <c r="T416" s="14"/>
      <c r="U416" s="15"/>
      <c r="V416" s="8"/>
      <c r="W416" s="13"/>
      <c r="X416" s="23"/>
      <c r="Y416" s="486"/>
      <c r="Z416" s="483"/>
      <c r="AA416" s="24"/>
      <c r="AB416" s="484"/>
      <c r="AC416" s="16"/>
      <c r="AD416" s="17"/>
      <c r="AE416" s="18"/>
      <c r="AF416" s="9"/>
      <c r="AG416" s="19"/>
      <c r="AH416" s="20"/>
      <c r="AI416" s="9"/>
      <c r="AJ416" s="21"/>
      <c r="AK416" s="33"/>
      <c r="AL416" s="485" t="str">
        <f>IF(AA416="","",AA416)</f>
        <v/>
      </c>
      <c r="AM416" s="3" t="str">
        <f>IF(AB416="","",AB416)</f>
        <v/>
      </c>
      <c r="AN416" s="702"/>
      <c r="AO416" s="4"/>
      <c r="AP416" s="5"/>
      <c r="AQ416" s="5"/>
      <c r="AR416" s="4"/>
      <c r="AS416" s="5"/>
      <c r="AT416" s="552"/>
      <c r="AU416" s="553" t="str">
        <f>IF(AND(V416&gt;0,X416="A",AA416&lt;&gt;"",AG416&lt;&gt;"A",AJ416&lt;&gt;"A",OR(AB416="NR",AB416="NT")),1,"")</f>
        <v/>
      </c>
      <c r="AV416" s="554" t="str">
        <f>IF(AU416="","",COUNTIF($AU$8:AU416,AU416))</f>
        <v/>
      </c>
      <c r="AW416" s="553" t="str">
        <f>IF(AND(V416&gt;0,X416="A",AJ416&lt;&gt;"A",OR(AB416="",AB416="NX")),1,"")</f>
        <v/>
      </c>
      <c r="AX416" s="554" t="str">
        <f>IF(AW416="","",COUNTIF($AW$8:AW416,AW416))</f>
        <v/>
      </c>
      <c r="AY416" s="27"/>
      <c r="AZ416" s="6"/>
      <c r="BA416" s="7"/>
      <c r="BB416" s="7"/>
    </row>
    <row r="417" spans="1:54" ht="14.45" customHeight="1">
      <c r="A417" s="472" t="s">
        <v>413</v>
      </c>
      <c r="B417" s="473" t="s">
        <v>1602</v>
      </c>
      <c r="C417" s="714"/>
      <c r="D417" s="22"/>
      <c r="E417" s="746" t="s">
        <v>3269</v>
      </c>
      <c r="F417" s="760"/>
      <c r="G417" s="475"/>
      <c r="H417" s="476"/>
      <c r="I417" s="474"/>
      <c r="J417" s="475"/>
      <c r="K417" s="478"/>
      <c r="L417" s="9"/>
      <c r="M417" s="546"/>
      <c r="N417" s="9"/>
      <c r="O417" s="6"/>
      <c r="P417" s="479"/>
      <c r="Q417" s="10"/>
      <c r="R417" s="11"/>
      <c r="S417" s="12"/>
      <c r="T417" s="14"/>
      <c r="U417" s="15"/>
      <c r="V417" s="8"/>
      <c r="W417" s="13"/>
      <c r="X417" s="23"/>
      <c r="Y417" s="486"/>
      <c r="Z417" s="483"/>
      <c r="AA417" s="24"/>
      <c r="AB417" s="484"/>
      <c r="AC417" s="16"/>
      <c r="AD417" s="17"/>
      <c r="AE417" s="18"/>
      <c r="AF417" s="9"/>
      <c r="AG417" s="19"/>
      <c r="AH417" s="20"/>
      <c r="AI417" s="9"/>
      <c r="AJ417" s="21"/>
      <c r="AK417" s="33"/>
      <c r="AL417" s="485" t="str">
        <f>IF(AA417="","",AA417)</f>
        <v/>
      </c>
      <c r="AM417" s="3" t="str">
        <f>IF(AB417="","",AB417)</f>
        <v/>
      </c>
      <c r="AN417" s="702"/>
      <c r="AO417" s="4"/>
      <c r="AP417" s="5"/>
      <c r="AQ417" s="5"/>
      <c r="AR417" s="4"/>
      <c r="AS417" s="5"/>
      <c r="AT417" s="552"/>
      <c r="AU417" s="553" t="str">
        <f>IF(AND(V417&gt;0,X417="A",AA417&lt;&gt;"",AG417&lt;&gt;"A",AJ417&lt;&gt;"A",OR(AB417="NR",AB417="NT")),1,"")</f>
        <v/>
      </c>
      <c r="AV417" s="554" t="str">
        <f>IF(AU417="","",COUNTIF($AU$8:AU417,AU417))</f>
        <v/>
      </c>
      <c r="AW417" s="553" t="str">
        <f>IF(AND(V417&gt;0,X417="A",AJ417&lt;&gt;"A",OR(AB417="",AB417="NX")),1,"")</f>
        <v/>
      </c>
      <c r="AX417" s="554" t="str">
        <f>IF(AW417="","",COUNTIF($AW$8:AW417,AW417))</f>
        <v/>
      </c>
      <c r="AY417" s="27"/>
      <c r="AZ417" s="6"/>
      <c r="BA417" s="7"/>
      <c r="BB417" s="7"/>
    </row>
    <row r="418" spans="1:54" ht="14.45" customHeight="1">
      <c r="A418" s="472" t="s">
        <v>414</v>
      </c>
      <c r="B418" s="473" t="s">
        <v>1602</v>
      </c>
      <c r="C418" s="714"/>
      <c r="D418" s="22"/>
      <c r="E418" s="746" t="s">
        <v>3270</v>
      </c>
      <c r="F418" s="760"/>
      <c r="G418" s="475"/>
      <c r="H418" s="476"/>
      <c r="I418" s="474"/>
      <c r="J418" s="475"/>
      <c r="K418" s="478"/>
      <c r="L418" s="9"/>
      <c r="M418" s="546"/>
      <c r="N418" s="9"/>
      <c r="O418" s="6"/>
      <c r="P418" s="479"/>
      <c r="Q418" s="10"/>
      <c r="R418" s="11"/>
      <c r="S418" s="12"/>
      <c r="T418" s="14"/>
      <c r="U418" s="15"/>
      <c r="V418" s="8"/>
      <c r="W418" s="13"/>
      <c r="X418" s="23"/>
      <c r="Y418" s="486"/>
      <c r="Z418" s="483"/>
      <c r="AA418" s="24"/>
      <c r="AB418" s="484"/>
      <c r="AC418" s="16"/>
      <c r="AD418" s="17"/>
      <c r="AE418" s="18"/>
      <c r="AF418" s="9"/>
      <c r="AG418" s="19"/>
      <c r="AH418" s="20"/>
      <c r="AI418" s="9"/>
      <c r="AJ418" s="21"/>
      <c r="AK418" s="33"/>
      <c r="AL418" s="485" t="str">
        <f>IF(AA418="","",AA418)</f>
        <v/>
      </c>
      <c r="AM418" s="3" t="str">
        <f>IF(AB418="","",AB418)</f>
        <v/>
      </c>
      <c r="AN418" s="702"/>
      <c r="AO418" s="4"/>
      <c r="AP418" s="5"/>
      <c r="AQ418" s="5"/>
      <c r="AR418" s="4"/>
      <c r="AS418" s="5"/>
      <c r="AT418" s="552"/>
      <c r="AU418" s="553" t="str">
        <f>IF(AND(V418&gt;0,X418="A",AA418&lt;&gt;"",AG418&lt;&gt;"A",AJ418&lt;&gt;"A",OR(AB418="NR",AB418="NT")),1,"")</f>
        <v/>
      </c>
      <c r="AV418" s="554" t="str">
        <f>IF(AU418="","",COUNTIF($AU$8:AU418,AU418))</f>
        <v/>
      </c>
      <c r="AW418" s="553" t="str">
        <f>IF(AND(V418&gt;0,X418="A",AJ418&lt;&gt;"A",OR(AB418="",AB418="NX")),1,"")</f>
        <v/>
      </c>
      <c r="AX418" s="554" t="str">
        <f>IF(AW418="","",COUNTIF($AW$8:AW418,AW418))</f>
        <v/>
      </c>
      <c r="AY418" s="27"/>
      <c r="AZ418" s="6"/>
      <c r="BA418" s="7"/>
      <c r="BB418" s="7"/>
    </row>
    <row r="419" spans="1:54" ht="14.45" customHeight="1">
      <c r="A419" s="472" t="s">
        <v>415</v>
      </c>
      <c r="B419" s="473" t="s">
        <v>1602</v>
      </c>
      <c r="C419" s="714"/>
      <c r="D419" s="22"/>
      <c r="E419" s="746" t="s">
        <v>3271</v>
      </c>
      <c r="F419" s="760"/>
      <c r="G419" s="475"/>
      <c r="H419" s="476"/>
      <c r="I419" s="474"/>
      <c r="J419" s="475"/>
      <c r="K419" s="478"/>
      <c r="L419" s="9"/>
      <c r="M419" s="546"/>
      <c r="N419" s="9"/>
      <c r="O419" s="6"/>
      <c r="P419" s="479"/>
      <c r="Q419" s="10"/>
      <c r="R419" s="11"/>
      <c r="S419" s="12"/>
      <c r="T419" s="14"/>
      <c r="U419" s="15"/>
      <c r="V419" s="8"/>
      <c r="W419" s="13"/>
      <c r="X419" s="23"/>
      <c r="Y419" s="486"/>
      <c r="Z419" s="483"/>
      <c r="AA419" s="24"/>
      <c r="AB419" s="484"/>
      <c r="AC419" s="16"/>
      <c r="AD419" s="17"/>
      <c r="AE419" s="18"/>
      <c r="AF419" s="9"/>
      <c r="AG419" s="19"/>
      <c r="AH419" s="20"/>
      <c r="AI419" s="9"/>
      <c r="AJ419" s="21"/>
      <c r="AK419" s="33"/>
      <c r="AL419" s="485" t="str">
        <f>IF(AA419="","",AA419)</f>
        <v/>
      </c>
      <c r="AM419" s="3" t="str">
        <f>IF(AB419="","",AB419)</f>
        <v/>
      </c>
      <c r="AN419" s="702"/>
      <c r="AO419" s="4"/>
      <c r="AP419" s="5"/>
      <c r="AQ419" s="5"/>
      <c r="AR419" s="4"/>
      <c r="AS419" s="5"/>
      <c r="AT419" s="552"/>
      <c r="AU419" s="553" t="str">
        <f>IF(AND(V419&gt;0,X419="A",AA419&lt;&gt;"",AG419&lt;&gt;"A",AJ419&lt;&gt;"A",OR(AB419="NR",AB419="NT")),1,"")</f>
        <v/>
      </c>
      <c r="AV419" s="554" t="str">
        <f>IF(AU419="","",COUNTIF($AU$8:AU419,AU419))</f>
        <v/>
      </c>
      <c r="AW419" s="553" t="str">
        <f>IF(AND(V419&gt;0,X419="A",AJ419&lt;&gt;"A",OR(AB419="",AB419="NX")),1,"")</f>
        <v/>
      </c>
      <c r="AX419" s="554" t="str">
        <f>IF(AW419="","",COUNTIF($AW$8:AW419,AW419))</f>
        <v/>
      </c>
      <c r="AY419" s="27"/>
      <c r="AZ419" s="6"/>
      <c r="BA419" s="7"/>
      <c r="BB419" s="7"/>
    </row>
    <row r="420" spans="1:54" ht="14.45" customHeight="1">
      <c r="A420" s="472" t="s">
        <v>416</v>
      </c>
      <c r="B420" s="473" t="s">
        <v>1602</v>
      </c>
      <c r="C420" s="714"/>
      <c r="D420" s="22"/>
      <c r="E420" s="746" t="s">
        <v>3272</v>
      </c>
      <c r="F420" s="760"/>
      <c r="G420" s="475"/>
      <c r="H420" s="476"/>
      <c r="I420" s="474"/>
      <c r="J420" s="475"/>
      <c r="K420" s="478"/>
      <c r="L420" s="9"/>
      <c r="M420" s="546"/>
      <c r="N420" s="9"/>
      <c r="O420" s="6"/>
      <c r="P420" s="479"/>
      <c r="Q420" s="10"/>
      <c r="R420" s="11"/>
      <c r="S420" s="12"/>
      <c r="T420" s="14"/>
      <c r="U420" s="15"/>
      <c r="V420" s="8"/>
      <c r="W420" s="13"/>
      <c r="X420" s="23"/>
      <c r="Y420" s="486"/>
      <c r="Z420" s="483"/>
      <c r="AA420" s="24"/>
      <c r="AB420" s="484"/>
      <c r="AC420" s="16"/>
      <c r="AD420" s="17"/>
      <c r="AE420" s="18"/>
      <c r="AF420" s="9"/>
      <c r="AG420" s="19"/>
      <c r="AH420" s="20"/>
      <c r="AI420" s="9"/>
      <c r="AJ420" s="21"/>
      <c r="AK420" s="33"/>
      <c r="AL420" s="485" t="str">
        <f>IF(AA420="","",AA420)</f>
        <v/>
      </c>
      <c r="AM420" s="3" t="str">
        <f>IF(AB420="","",AB420)</f>
        <v/>
      </c>
      <c r="AN420" s="702"/>
      <c r="AO420" s="4"/>
      <c r="AP420" s="5"/>
      <c r="AQ420" s="5"/>
      <c r="AR420" s="4"/>
      <c r="AS420" s="5"/>
      <c r="AT420" s="552"/>
      <c r="AU420" s="553" t="str">
        <f>IF(AND(V420&gt;0,X420="A",AA420&lt;&gt;"",AG420&lt;&gt;"A",AJ420&lt;&gt;"A",OR(AB420="NR",AB420="NT")),1,"")</f>
        <v/>
      </c>
      <c r="AV420" s="554" t="str">
        <f>IF(AU420="","",COUNTIF($AU$8:AU420,AU420))</f>
        <v/>
      </c>
      <c r="AW420" s="553" t="str">
        <f>IF(AND(V420&gt;0,X420="A",AJ420&lt;&gt;"A",OR(AB420="",AB420="NX")),1,"")</f>
        <v/>
      </c>
      <c r="AX420" s="554" t="str">
        <f>IF(AW420="","",COUNTIF($AW$8:AW420,AW420))</f>
        <v/>
      </c>
      <c r="AY420" s="27"/>
      <c r="AZ420" s="6"/>
      <c r="BA420" s="7"/>
      <c r="BB420" s="7"/>
    </row>
    <row r="421" spans="1:54" ht="14.45" customHeight="1">
      <c r="A421" s="472" t="s">
        <v>417</v>
      </c>
      <c r="B421" s="473" t="s">
        <v>1602</v>
      </c>
      <c r="C421" s="714"/>
      <c r="D421" s="22"/>
      <c r="E421" s="746" t="s">
        <v>3273</v>
      </c>
      <c r="F421" s="760"/>
      <c r="G421" s="475"/>
      <c r="H421" s="476"/>
      <c r="I421" s="474"/>
      <c r="J421" s="475"/>
      <c r="K421" s="478"/>
      <c r="L421" s="9"/>
      <c r="M421" s="546"/>
      <c r="N421" s="9"/>
      <c r="O421" s="6"/>
      <c r="P421" s="479"/>
      <c r="Q421" s="10"/>
      <c r="R421" s="11"/>
      <c r="S421" s="12"/>
      <c r="T421" s="14"/>
      <c r="U421" s="15"/>
      <c r="V421" s="8"/>
      <c r="W421" s="13"/>
      <c r="X421" s="23"/>
      <c r="Y421" s="486"/>
      <c r="Z421" s="483"/>
      <c r="AA421" s="24"/>
      <c r="AB421" s="484"/>
      <c r="AC421" s="16"/>
      <c r="AD421" s="17"/>
      <c r="AE421" s="18"/>
      <c r="AF421" s="9"/>
      <c r="AG421" s="19"/>
      <c r="AH421" s="20"/>
      <c r="AI421" s="9"/>
      <c r="AJ421" s="21"/>
      <c r="AK421" s="33"/>
      <c r="AL421" s="485" t="str">
        <f>IF(AA421="","",AA421)</f>
        <v/>
      </c>
      <c r="AM421" s="3" t="str">
        <f>IF(AB421="","",AB421)</f>
        <v/>
      </c>
      <c r="AN421" s="702"/>
      <c r="AO421" s="4"/>
      <c r="AP421" s="5"/>
      <c r="AQ421" s="5"/>
      <c r="AR421" s="4"/>
      <c r="AS421" s="5"/>
      <c r="AT421" s="552"/>
      <c r="AU421" s="553" t="str">
        <f>IF(AND(V421&gt;0,X421="A",AA421&lt;&gt;"",AG421&lt;&gt;"A",AJ421&lt;&gt;"A",OR(AB421="NR",AB421="NT")),1,"")</f>
        <v/>
      </c>
      <c r="AV421" s="554" t="str">
        <f>IF(AU421="","",COUNTIF($AU$8:AU421,AU421))</f>
        <v/>
      </c>
      <c r="AW421" s="553" t="str">
        <f>IF(AND(V421&gt;0,X421="A",AJ421&lt;&gt;"A",OR(AB421="",AB421="NX")),1,"")</f>
        <v/>
      </c>
      <c r="AX421" s="554" t="str">
        <f>IF(AW421="","",COUNTIF($AW$8:AW421,AW421))</f>
        <v/>
      </c>
      <c r="AY421" s="27"/>
      <c r="AZ421" s="6"/>
      <c r="BA421" s="7"/>
      <c r="BB421" s="7"/>
    </row>
    <row r="422" spans="1:54" ht="14.45" customHeight="1">
      <c r="A422" s="472" t="s">
        <v>418</v>
      </c>
      <c r="B422" s="473" t="s">
        <v>1602</v>
      </c>
      <c r="C422" s="714"/>
      <c r="D422" s="22"/>
      <c r="E422" s="746" t="s">
        <v>3274</v>
      </c>
      <c r="F422" s="760"/>
      <c r="G422" s="475"/>
      <c r="H422" s="476"/>
      <c r="I422" s="474"/>
      <c r="J422" s="475"/>
      <c r="K422" s="478"/>
      <c r="L422" s="9"/>
      <c r="M422" s="546"/>
      <c r="N422" s="9"/>
      <c r="O422" s="6"/>
      <c r="P422" s="479"/>
      <c r="Q422" s="10"/>
      <c r="R422" s="11"/>
      <c r="S422" s="12"/>
      <c r="T422" s="14"/>
      <c r="U422" s="15"/>
      <c r="V422" s="8"/>
      <c r="W422" s="13"/>
      <c r="X422" s="23"/>
      <c r="Y422" s="486"/>
      <c r="Z422" s="483"/>
      <c r="AA422" s="24"/>
      <c r="AB422" s="484"/>
      <c r="AC422" s="16"/>
      <c r="AD422" s="17"/>
      <c r="AE422" s="18"/>
      <c r="AF422" s="9"/>
      <c r="AG422" s="19"/>
      <c r="AH422" s="20"/>
      <c r="AI422" s="9"/>
      <c r="AJ422" s="21"/>
      <c r="AK422" s="33"/>
      <c r="AL422" s="485" t="str">
        <f>IF(AA422="","",AA422)</f>
        <v/>
      </c>
      <c r="AM422" s="3" t="str">
        <f>IF(AB422="","",AB422)</f>
        <v/>
      </c>
      <c r="AN422" s="702"/>
      <c r="AO422" s="4"/>
      <c r="AP422" s="5"/>
      <c r="AQ422" s="5"/>
      <c r="AR422" s="4"/>
      <c r="AS422" s="5"/>
      <c r="AT422" s="552"/>
      <c r="AU422" s="553" t="str">
        <f>IF(AND(V422&gt;0,X422="A",AA422&lt;&gt;"",AG422&lt;&gt;"A",AJ422&lt;&gt;"A",OR(AB422="NR",AB422="NT")),1,"")</f>
        <v/>
      </c>
      <c r="AV422" s="554" t="str">
        <f>IF(AU422="","",COUNTIF($AU$8:AU422,AU422))</f>
        <v/>
      </c>
      <c r="AW422" s="553" t="str">
        <f>IF(AND(V422&gt;0,X422="A",AJ422&lt;&gt;"A",OR(AB422="",AB422="NX")),1,"")</f>
        <v/>
      </c>
      <c r="AX422" s="554" t="str">
        <f>IF(AW422="","",COUNTIF($AW$8:AW422,AW422))</f>
        <v/>
      </c>
      <c r="AY422" s="27"/>
      <c r="AZ422" s="6"/>
      <c r="BA422" s="7"/>
      <c r="BB422" s="7"/>
    </row>
    <row r="423" spans="1:54" ht="14.45" customHeight="1">
      <c r="A423" s="472" t="s">
        <v>419</v>
      </c>
      <c r="B423" s="473" t="s">
        <v>1602</v>
      </c>
      <c r="C423" s="714"/>
      <c r="D423" s="22"/>
      <c r="E423" s="746" t="s">
        <v>3275</v>
      </c>
      <c r="F423" s="760"/>
      <c r="G423" s="475"/>
      <c r="H423" s="476"/>
      <c r="I423" s="474"/>
      <c r="J423" s="475"/>
      <c r="K423" s="478"/>
      <c r="L423" s="9"/>
      <c r="M423" s="546"/>
      <c r="N423" s="9"/>
      <c r="O423" s="6"/>
      <c r="P423" s="479"/>
      <c r="Q423" s="10"/>
      <c r="R423" s="11"/>
      <c r="S423" s="12"/>
      <c r="T423" s="14"/>
      <c r="U423" s="15"/>
      <c r="V423" s="8"/>
      <c r="W423" s="13"/>
      <c r="X423" s="23"/>
      <c r="Y423" s="486"/>
      <c r="Z423" s="483"/>
      <c r="AA423" s="24"/>
      <c r="AB423" s="484"/>
      <c r="AC423" s="16"/>
      <c r="AD423" s="17"/>
      <c r="AE423" s="18"/>
      <c r="AF423" s="9"/>
      <c r="AG423" s="19"/>
      <c r="AH423" s="20"/>
      <c r="AI423" s="9"/>
      <c r="AJ423" s="21"/>
      <c r="AK423" s="33"/>
      <c r="AL423" s="485" t="str">
        <f>IF(AA423="","",AA423)</f>
        <v/>
      </c>
      <c r="AM423" s="3" t="str">
        <f>IF(AB423="","",AB423)</f>
        <v/>
      </c>
      <c r="AN423" s="702"/>
      <c r="AO423" s="4"/>
      <c r="AP423" s="5"/>
      <c r="AQ423" s="5"/>
      <c r="AR423" s="4"/>
      <c r="AS423" s="5"/>
      <c r="AT423" s="552"/>
      <c r="AU423" s="553" t="str">
        <f>IF(AND(V423&gt;0,X423="A",AA423&lt;&gt;"",AG423&lt;&gt;"A",AJ423&lt;&gt;"A",OR(AB423="NR",AB423="NT")),1,"")</f>
        <v/>
      </c>
      <c r="AV423" s="554" t="str">
        <f>IF(AU423="","",COUNTIF($AU$8:AU423,AU423))</f>
        <v/>
      </c>
      <c r="AW423" s="553" t="str">
        <f>IF(AND(V423&gt;0,X423="A",AJ423&lt;&gt;"A",OR(AB423="",AB423="NX")),1,"")</f>
        <v/>
      </c>
      <c r="AX423" s="554" t="str">
        <f>IF(AW423="","",COUNTIF($AW$8:AW423,AW423))</f>
        <v/>
      </c>
      <c r="AY423" s="27"/>
      <c r="AZ423" s="6"/>
      <c r="BA423" s="7"/>
      <c r="BB423" s="7"/>
    </row>
    <row r="424" spans="1:54" ht="14.45" customHeight="1">
      <c r="A424" s="472" t="s">
        <v>420</v>
      </c>
      <c r="B424" s="473" t="s">
        <v>1602</v>
      </c>
      <c r="C424" s="714"/>
      <c r="D424" s="22"/>
      <c r="E424" s="746" t="s">
        <v>3276</v>
      </c>
      <c r="F424" s="760"/>
      <c r="G424" s="475"/>
      <c r="H424" s="476"/>
      <c r="I424" s="474"/>
      <c r="J424" s="475"/>
      <c r="K424" s="478"/>
      <c r="L424" s="9"/>
      <c r="M424" s="546"/>
      <c r="N424" s="9"/>
      <c r="O424" s="6"/>
      <c r="P424" s="479"/>
      <c r="Q424" s="10"/>
      <c r="R424" s="11"/>
      <c r="S424" s="12"/>
      <c r="T424" s="14"/>
      <c r="U424" s="15"/>
      <c r="V424" s="8"/>
      <c r="W424" s="13"/>
      <c r="X424" s="23"/>
      <c r="Y424" s="486"/>
      <c r="Z424" s="483"/>
      <c r="AA424" s="24"/>
      <c r="AB424" s="484"/>
      <c r="AC424" s="16"/>
      <c r="AD424" s="17"/>
      <c r="AE424" s="18"/>
      <c r="AF424" s="9"/>
      <c r="AG424" s="19"/>
      <c r="AH424" s="20"/>
      <c r="AI424" s="9"/>
      <c r="AJ424" s="21"/>
      <c r="AK424" s="33"/>
      <c r="AL424" s="485" t="str">
        <f>IF(AA424="","",AA424)</f>
        <v/>
      </c>
      <c r="AM424" s="3" t="str">
        <f>IF(AB424="","",AB424)</f>
        <v/>
      </c>
      <c r="AN424" s="702"/>
      <c r="AO424" s="4"/>
      <c r="AP424" s="5"/>
      <c r="AQ424" s="5"/>
      <c r="AR424" s="4"/>
      <c r="AS424" s="5"/>
      <c r="AT424" s="552"/>
      <c r="AU424" s="553" t="str">
        <f>IF(AND(V424&gt;0,X424="A",AA424&lt;&gt;"",AG424&lt;&gt;"A",AJ424&lt;&gt;"A",OR(AB424="NR",AB424="NT")),1,"")</f>
        <v/>
      </c>
      <c r="AV424" s="554" t="str">
        <f>IF(AU424="","",COUNTIF($AU$8:AU424,AU424))</f>
        <v/>
      </c>
      <c r="AW424" s="553" t="str">
        <f>IF(AND(V424&gt;0,X424="A",AJ424&lt;&gt;"A",OR(AB424="",AB424="NX")),1,"")</f>
        <v/>
      </c>
      <c r="AX424" s="554" t="str">
        <f>IF(AW424="","",COUNTIF($AW$8:AW424,AW424))</f>
        <v/>
      </c>
      <c r="AY424" s="27"/>
      <c r="AZ424" s="6"/>
      <c r="BA424" s="7"/>
      <c r="BB424" s="7"/>
    </row>
    <row r="425" spans="1:54" ht="14.45" customHeight="1">
      <c r="A425" s="472" t="s">
        <v>421</v>
      </c>
      <c r="B425" s="473" t="s">
        <v>1602</v>
      </c>
      <c r="C425" s="714"/>
      <c r="D425" s="22"/>
      <c r="E425" s="746" t="s">
        <v>3277</v>
      </c>
      <c r="F425" s="760"/>
      <c r="G425" s="475"/>
      <c r="H425" s="476"/>
      <c r="I425" s="474"/>
      <c r="J425" s="475"/>
      <c r="K425" s="478"/>
      <c r="L425" s="9"/>
      <c r="M425" s="546"/>
      <c r="N425" s="9"/>
      <c r="O425" s="6"/>
      <c r="P425" s="479"/>
      <c r="Q425" s="10"/>
      <c r="R425" s="11"/>
      <c r="S425" s="12"/>
      <c r="T425" s="14"/>
      <c r="U425" s="15"/>
      <c r="V425" s="8"/>
      <c r="W425" s="13"/>
      <c r="X425" s="23"/>
      <c r="Y425" s="486"/>
      <c r="Z425" s="483"/>
      <c r="AA425" s="24"/>
      <c r="AB425" s="484"/>
      <c r="AC425" s="16"/>
      <c r="AD425" s="17"/>
      <c r="AE425" s="18"/>
      <c r="AF425" s="9"/>
      <c r="AG425" s="19"/>
      <c r="AH425" s="20"/>
      <c r="AI425" s="9"/>
      <c r="AJ425" s="21"/>
      <c r="AK425" s="33"/>
      <c r="AL425" s="485" t="str">
        <f>IF(AA425="","",AA425)</f>
        <v/>
      </c>
      <c r="AM425" s="3" t="str">
        <f>IF(AB425="","",AB425)</f>
        <v/>
      </c>
      <c r="AN425" s="702"/>
      <c r="AO425" s="4"/>
      <c r="AP425" s="5"/>
      <c r="AQ425" s="5"/>
      <c r="AR425" s="4"/>
      <c r="AS425" s="5"/>
      <c r="AT425" s="552"/>
      <c r="AU425" s="553" t="str">
        <f>IF(AND(V425&gt;0,X425="A",AA425&lt;&gt;"",AG425&lt;&gt;"A",AJ425&lt;&gt;"A",OR(AB425="NR",AB425="NT")),1,"")</f>
        <v/>
      </c>
      <c r="AV425" s="554" t="str">
        <f>IF(AU425="","",COUNTIF($AU$8:AU425,AU425))</f>
        <v/>
      </c>
      <c r="AW425" s="553" t="str">
        <f>IF(AND(V425&gt;0,X425="A",AJ425&lt;&gt;"A",OR(AB425="",AB425="NX")),1,"")</f>
        <v/>
      </c>
      <c r="AX425" s="554" t="str">
        <f>IF(AW425="","",COUNTIF($AW$8:AW425,AW425))</f>
        <v/>
      </c>
      <c r="AY425" s="27"/>
      <c r="AZ425" s="6"/>
      <c r="BA425" s="7"/>
      <c r="BB425" s="7"/>
    </row>
    <row r="426" spans="1:54" ht="14.45" customHeight="1">
      <c r="A426" s="472" t="s">
        <v>422</v>
      </c>
      <c r="B426" s="473" t="s">
        <v>1602</v>
      </c>
      <c r="C426" s="714"/>
      <c r="D426" s="22"/>
      <c r="E426" s="746" t="s">
        <v>3278</v>
      </c>
      <c r="F426" s="760"/>
      <c r="G426" s="475"/>
      <c r="H426" s="476"/>
      <c r="I426" s="474"/>
      <c r="J426" s="475"/>
      <c r="K426" s="478"/>
      <c r="L426" s="9"/>
      <c r="M426" s="546"/>
      <c r="N426" s="9"/>
      <c r="O426" s="6"/>
      <c r="P426" s="479"/>
      <c r="Q426" s="10"/>
      <c r="R426" s="11"/>
      <c r="S426" s="12"/>
      <c r="T426" s="14"/>
      <c r="U426" s="15"/>
      <c r="V426" s="8"/>
      <c r="W426" s="13"/>
      <c r="X426" s="23"/>
      <c r="Y426" s="486"/>
      <c r="Z426" s="483"/>
      <c r="AA426" s="24"/>
      <c r="AB426" s="484"/>
      <c r="AC426" s="16"/>
      <c r="AD426" s="17"/>
      <c r="AE426" s="18"/>
      <c r="AF426" s="9"/>
      <c r="AG426" s="19"/>
      <c r="AH426" s="20"/>
      <c r="AI426" s="9"/>
      <c r="AJ426" s="21"/>
      <c r="AK426" s="33"/>
      <c r="AL426" s="485" t="str">
        <f>IF(AA426="","",AA426)</f>
        <v/>
      </c>
      <c r="AM426" s="3" t="str">
        <f>IF(AB426="","",AB426)</f>
        <v/>
      </c>
      <c r="AN426" s="702"/>
      <c r="AO426" s="4"/>
      <c r="AP426" s="5"/>
      <c r="AQ426" s="5"/>
      <c r="AR426" s="4"/>
      <c r="AS426" s="5"/>
      <c r="AT426" s="552"/>
      <c r="AU426" s="553" t="str">
        <f>IF(AND(V426&gt;0,X426="A",AA426&lt;&gt;"",AG426&lt;&gt;"A",AJ426&lt;&gt;"A",OR(AB426="NR",AB426="NT")),1,"")</f>
        <v/>
      </c>
      <c r="AV426" s="554" t="str">
        <f>IF(AU426="","",COUNTIF($AU$8:AU426,AU426))</f>
        <v/>
      </c>
      <c r="AW426" s="553" t="str">
        <f>IF(AND(V426&gt;0,X426="A",AJ426&lt;&gt;"A",OR(AB426="",AB426="NX")),1,"")</f>
        <v/>
      </c>
      <c r="AX426" s="554" t="str">
        <f>IF(AW426="","",COUNTIF($AW$8:AW426,AW426))</f>
        <v/>
      </c>
      <c r="AY426" s="27"/>
      <c r="AZ426" s="6"/>
      <c r="BA426" s="7"/>
      <c r="BB426" s="7"/>
    </row>
    <row r="427" spans="1:54" ht="14.45" customHeight="1">
      <c r="A427" s="472" t="s">
        <v>423</v>
      </c>
      <c r="B427" s="473" t="s">
        <v>1602</v>
      </c>
      <c r="C427" s="714"/>
      <c r="D427" s="22"/>
      <c r="E427" s="746" t="s">
        <v>3279</v>
      </c>
      <c r="F427" s="760"/>
      <c r="G427" s="475"/>
      <c r="H427" s="476"/>
      <c r="I427" s="474"/>
      <c r="J427" s="475"/>
      <c r="K427" s="478"/>
      <c r="L427" s="9"/>
      <c r="M427" s="546"/>
      <c r="N427" s="9"/>
      <c r="O427" s="6"/>
      <c r="P427" s="479"/>
      <c r="Q427" s="10"/>
      <c r="R427" s="11"/>
      <c r="S427" s="12"/>
      <c r="T427" s="14"/>
      <c r="U427" s="15"/>
      <c r="V427" s="8"/>
      <c r="W427" s="13"/>
      <c r="X427" s="23"/>
      <c r="Y427" s="486"/>
      <c r="Z427" s="483"/>
      <c r="AA427" s="24"/>
      <c r="AB427" s="484"/>
      <c r="AC427" s="16"/>
      <c r="AD427" s="17"/>
      <c r="AE427" s="18"/>
      <c r="AF427" s="9"/>
      <c r="AG427" s="19"/>
      <c r="AH427" s="20"/>
      <c r="AI427" s="9"/>
      <c r="AJ427" s="21"/>
      <c r="AK427" s="33"/>
      <c r="AL427" s="485" t="str">
        <f>IF(AA427="","",AA427)</f>
        <v/>
      </c>
      <c r="AM427" s="3" t="str">
        <f>IF(AB427="","",AB427)</f>
        <v/>
      </c>
      <c r="AN427" s="702"/>
      <c r="AO427" s="4"/>
      <c r="AP427" s="5"/>
      <c r="AQ427" s="5"/>
      <c r="AR427" s="4"/>
      <c r="AS427" s="5"/>
      <c r="AT427" s="552"/>
      <c r="AU427" s="553" t="str">
        <f>IF(AND(V427&gt;0,X427="A",AA427&lt;&gt;"",AG427&lt;&gt;"A",AJ427&lt;&gt;"A",OR(AB427="NR",AB427="NT")),1,"")</f>
        <v/>
      </c>
      <c r="AV427" s="554" t="str">
        <f>IF(AU427="","",COUNTIF($AU$8:AU427,AU427))</f>
        <v/>
      </c>
      <c r="AW427" s="553" t="str">
        <f>IF(AND(V427&gt;0,X427="A",AJ427&lt;&gt;"A",OR(AB427="",AB427="NX")),1,"")</f>
        <v/>
      </c>
      <c r="AX427" s="554" t="str">
        <f>IF(AW427="","",COUNTIF($AW$8:AW427,AW427))</f>
        <v/>
      </c>
      <c r="AY427" s="27"/>
      <c r="AZ427" s="6"/>
      <c r="BA427" s="7"/>
      <c r="BB427" s="7"/>
    </row>
    <row r="428" spans="1:54" ht="14.45" customHeight="1">
      <c r="A428" s="472" t="s">
        <v>424</v>
      </c>
      <c r="B428" s="473" t="s">
        <v>1602</v>
      </c>
      <c r="C428" s="714"/>
      <c r="D428" s="22"/>
      <c r="E428" s="746" t="s">
        <v>3280</v>
      </c>
      <c r="F428" s="760"/>
      <c r="G428" s="475"/>
      <c r="H428" s="476"/>
      <c r="I428" s="474"/>
      <c r="J428" s="475"/>
      <c r="K428" s="478"/>
      <c r="L428" s="9"/>
      <c r="M428" s="546"/>
      <c r="N428" s="9"/>
      <c r="O428" s="6"/>
      <c r="P428" s="479"/>
      <c r="Q428" s="10"/>
      <c r="R428" s="11"/>
      <c r="S428" s="12"/>
      <c r="T428" s="14"/>
      <c r="U428" s="15"/>
      <c r="V428" s="8"/>
      <c r="W428" s="13"/>
      <c r="X428" s="23"/>
      <c r="Y428" s="486"/>
      <c r="Z428" s="483"/>
      <c r="AA428" s="24"/>
      <c r="AB428" s="484"/>
      <c r="AC428" s="16"/>
      <c r="AD428" s="17"/>
      <c r="AE428" s="18"/>
      <c r="AF428" s="9"/>
      <c r="AG428" s="19"/>
      <c r="AH428" s="20"/>
      <c r="AI428" s="9"/>
      <c r="AJ428" s="21"/>
      <c r="AK428" s="33"/>
      <c r="AL428" s="485" t="str">
        <f>IF(AA428="","",AA428)</f>
        <v/>
      </c>
      <c r="AM428" s="3" t="str">
        <f>IF(AB428="","",AB428)</f>
        <v/>
      </c>
      <c r="AN428" s="702"/>
      <c r="AO428" s="4"/>
      <c r="AP428" s="5"/>
      <c r="AQ428" s="5"/>
      <c r="AR428" s="4"/>
      <c r="AS428" s="5"/>
      <c r="AT428" s="552"/>
      <c r="AU428" s="553" t="str">
        <f>IF(AND(V428&gt;0,X428="A",AA428&lt;&gt;"",AG428&lt;&gt;"A",AJ428&lt;&gt;"A",OR(AB428="NR",AB428="NT")),1,"")</f>
        <v/>
      </c>
      <c r="AV428" s="554" t="str">
        <f>IF(AU428="","",COUNTIF($AU$8:AU428,AU428))</f>
        <v/>
      </c>
      <c r="AW428" s="553" t="str">
        <f>IF(AND(V428&gt;0,X428="A",AJ428&lt;&gt;"A",OR(AB428="",AB428="NX")),1,"")</f>
        <v/>
      </c>
      <c r="AX428" s="554" t="str">
        <f>IF(AW428="","",COUNTIF($AW$8:AW428,AW428))</f>
        <v/>
      </c>
      <c r="AY428" s="27"/>
      <c r="AZ428" s="6"/>
      <c r="BA428" s="7"/>
      <c r="BB428" s="7"/>
    </row>
    <row r="429" spans="1:54" ht="14.45" customHeight="1">
      <c r="A429" s="472" t="s">
        <v>425</v>
      </c>
      <c r="B429" s="473" t="s">
        <v>1602</v>
      </c>
      <c r="C429" s="714"/>
      <c r="D429" s="22"/>
      <c r="E429" s="746" t="s">
        <v>3281</v>
      </c>
      <c r="F429" s="760"/>
      <c r="G429" s="475"/>
      <c r="H429" s="476"/>
      <c r="I429" s="474"/>
      <c r="J429" s="475"/>
      <c r="K429" s="478"/>
      <c r="L429" s="9"/>
      <c r="M429" s="546"/>
      <c r="N429" s="9"/>
      <c r="O429" s="6"/>
      <c r="P429" s="479"/>
      <c r="Q429" s="10"/>
      <c r="R429" s="11"/>
      <c r="S429" s="12"/>
      <c r="T429" s="14"/>
      <c r="U429" s="15"/>
      <c r="V429" s="8"/>
      <c r="W429" s="13"/>
      <c r="X429" s="23"/>
      <c r="Y429" s="486"/>
      <c r="Z429" s="483"/>
      <c r="AA429" s="24"/>
      <c r="AB429" s="484"/>
      <c r="AC429" s="16"/>
      <c r="AD429" s="17"/>
      <c r="AE429" s="18"/>
      <c r="AF429" s="9"/>
      <c r="AG429" s="19"/>
      <c r="AH429" s="20"/>
      <c r="AI429" s="9"/>
      <c r="AJ429" s="21"/>
      <c r="AK429" s="33"/>
      <c r="AL429" s="485" t="str">
        <f>IF(AA429="","",AA429)</f>
        <v/>
      </c>
      <c r="AM429" s="3" t="str">
        <f>IF(AB429="","",AB429)</f>
        <v/>
      </c>
      <c r="AN429" s="702"/>
      <c r="AO429" s="4"/>
      <c r="AP429" s="5"/>
      <c r="AQ429" s="5"/>
      <c r="AR429" s="4"/>
      <c r="AS429" s="5"/>
      <c r="AT429" s="552"/>
      <c r="AU429" s="553" t="str">
        <f>IF(AND(V429&gt;0,X429="A",AA429&lt;&gt;"",AG429&lt;&gt;"A",AJ429&lt;&gt;"A",OR(AB429="NR",AB429="NT")),1,"")</f>
        <v/>
      </c>
      <c r="AV429" s="554" t="str">
        <f>IF(AU429="","",COUNTIF($AU$8:AU429,AU429))</f>
        <v/>
      </c>
      <c r="AW429" s="553" t="str">
        <f>IF(AND(V429&gt;0,X429="A",AJ429&lt;&gt;"A",OR(AB429="",AB429="NX")),1,"")</f>
        <v/>
      </c>
      <c r="AX429" s="554" t="str">
        <f>IF(AW429="","",COUNTIF($AW$8:AW429,AW429))</f>
        <v/>
      </c>
      <c r="AY429" s="27"/>
      <c r="AZ429" s="6"/>
      <c r="BA429" s="7"/>
      <c r="BB429" s="7"/>
    </row>
    <row r="430" spans="1:54" ht="14.45" customHeight="1">
      <c r="A430" s="472" t="s">
        <v>426</v>
      </c>
      <c r="B430" s="473" t="s">
        <v>1602</v>
      </c>
      <c r="C430" s="714"/>
      <c r="D430" s="22"/>
      <c r="E430" s="746" t="s">
        <v>3282</v>
      </c>
      <c r="F430" s="760"/>
      <c r="G430" s="475"/>
      <c r="H430" s="476"/>
      <c r="I430" s="474"/>
      <c r="J430" s="475"/>
      <c r="K430" s="478"/>
      <c r="L430" s="9"/>
      <c r="M430" s="546"/>
      <c r="N430" s="9"/>
      <c r="O430" s="6"/>
      <c r="P430" s="479"/>
      <c r="Q430" s="10"/>
      <c r="R430" s="11"/>
      <c r="S430" s="12"/>
      <c r="T430" s="14"/>
      <c r="U430" s="15"/>
      <c r="V430" s="8"/>
      <c r="W430" s="13"/>
      <c r="X430" s="23"/>
      <c r="Y430" s="486"/>
      <c r="Z430" s="483"/>
      <c r="AA430" s="24"/>
      <c r="AB430" s="484"/>
      <c r="AC430" s="16"/>
      <c r="AD430" s="17"/>
      <c r="AE430" s="18"/>
      <c r="AF430" s="9"/>
      <c r="AG430" s="19"/>
      <c r="AH430" s="20"/>
      <c r="AI430" s="9"/>
      <c r="AJ430" s="21"/>
      <c r="AK430" s="33"/>
      <c r="AL430" s="485" t="str">
        <f>IF(AA430="","",AA430)</f>
        <v/>
      </c>
      <c r="AM430" s="3" t="str">
        <f>IF(AB430="","",AB430)</f>
        <v/>
      </c>
      <c r="AN430" s="702"/>
      <c r="AO430" s="4"/>
      <c r="AP430" s="5"/>
      <c r="AQ430" s="5"/>
      <c r="AR430" s="4"/>
      <c r="AS430" s="5"/>
      <c r="AT430" s="552"/>
      <c r="AU430" s="553" t="str">
        <f>IF(AND(V430&gt;0,X430="A",AA430&lt;&gt;"",AG430&lt;&gt;"A",AJ430&lt;&gt;"A",OR(AB430="NR",AB430="NT")),1,"")</f>
        <v/>
      </c>
      <c r="AV430" s="554" t="str">
        <f>IF(AU430="","",COUNTIF($AU$8:AU430,AU430))</f>
        <v/>
      </c>
      <c r="AW430" s="553" t="str">
        <f>IF(AND(V430&gt;0,X430="A",AJ430&lt;&gt;"A",OR(AB430="",AB430="NX")),1,"")</f>
        <v/>
      </c>
      <c r="AX430" s="554" t="str">
        <f>IF(AW430="","",COUNTIF($AW$8:AW430,AW430))</f>
        <v/>
      </c>
      <c r="AY430" s="27"/>
      <c r="AZ430" s="6"/>
      <c r="BA430" s="7"/>
      <c r="BB430" s="7"/>
    </row>
    <row r="431" spans="1:54" ht="14.45" customHeight="1">
      <c r="A431" s="472" t="s">
        <v>427</v>
      </c>
      <c r="B431" s="473" t="s">
        <v>1602</v>
      </c>
      <c r="C431" s="714"/>
      <c r="D431" s="22"/>
      <c r="E431" s="746" t="s">
        <v>3283</v>
      </c>
      <c r="F431" s="760"/>
      <c r="G431" s="475"/>
      <c r="H431" s="476"/>
      <c r="I431" s="474"/>
      <c r="J431" s="475"/>
      <c r="K431" s="478"/>
      <c r="L431" s="9"/>
      <c r="M431" s="546"/>
      <c r="N431" s="9"/>
      <c r="O431" s="6"/>
      <c r="P431" s="479"/>
      <c r="Q431" s="10"/>
      <c r="R431" s="11"/>
      <c r="S431" s="12"/>
      <c r="T431" s="14"/>
      <c r="U431" s="15"/>
      <c r="V431" s="8"/>
      <c r="W431" s="13"/>
      <c r="X431" s="23"/>
      <c r="Y431" s="486"/>
      <c r="Z431" s="483"/>
      <c r="AA431" s="24"/>
      <c r="AB431" s="484"/>
      <c r="AC431" s="16"/>
      <c r="AD431" s="17"/>
      <c r="AE431" s="18"/>
      <c r="AF431" s="9"/>
      <c r="AG431" s="19"/>
      <c r="AH431" s="20"/>
      <c r="AI431" s="9"/>
      <c r="AJ431" s="21"/>
      <c r="AK431" s="33"/>
      <c r="AL431" s="485" t="str">
        <f>IF(AA431="","",AA431)</f>
        <v/>
      </c>
      <c r="AM431" s="3" t="str">
        <f>IF(AB431="","",AB431)</f>
        <v/>
      </c>
      <c r="AN431" s="702"/>
      <c r="AO431" s="4"/>
      <c r="AP431" s="5"/>
      <c r="AQ431" s="5"/>
      <c r="AR431" s="4"/>
      <c r="AS431" s="5"/>
      <c r="AT431" s="552"/>
      <c r="AU431" s="553" t="str">
        <f>IF(AND(V431&gt;0,X431="A",AA431&lt;&gt;"",AG431&lt;&gt;"A",AJ431&lt;&gt;"A",OR(AB431="NR",AB431="NT")),1,"")</f>
        <v/>
      </c>
      <c r="AV431" s="554" t="str">
        <f>IF(AU431="","",COUNTIF($AU$8:AU431,AU431))</f>
        <v/>
      </c>
      <c r="AW431" s="553" t="str">
        <f>IF(AND(V431&gt;0,X431="A",AJ431&lt;&gt;"A",OR(AB431="",AB431="NX")),1,"")</f>
        <v/>
      </c>
      <c r="AX431" s="554" t="str">
        <f>IF(AW431="","",COUNTIF($AW$8:AW431,AW431))</f>
        <v/>
      </c>
      <c r="AY431" s="27"/>
      <c r="AZ431" s="6"/>
      <c r="BA431" s="7"/>
      <c r="BB431" s="7"/>
    </row>
    <row r="432" spans="1:54" ht="14.45" customHeight="1">
      <c r="A432" s="472" t="s">
        <v>428</v>
      </c>
      <c r="B432" s="473" t="s">
        <v>1602</v>
      </c>
      <c r="C432" s="714"/>
      <c r="D432" s="22"/>
      <c r="E432" s="746" t="s">
        <v>3284</v>
      </c>
      <c r="F432" s="760"/>
      <c r="G432" s="475"/>
      <c r="H432" s="476"/>
      <c r="I432" s="474"/>
      <c r="J432" s="475"/>
      <c r="K432" s="478"/>
      <c r="L432" s="9"/>
      <c r="M432" s="546"/>
      <c r="N432" s="9"/>
      <c r="O432" s="6"/>
      <c r="P432" s="479"/>
      <c r="Q432" s="10"/>
      <c r="R432" s="11"/>
      <c r="S432" s="12"/>
      <c r="T432" s="14"/>
      <c r="U432" s="15"/>
      <c r="V432" s="8"/>
      <c r="W432" s="13"/>
      <c r="X432" s="23"/>
      <c r="Y432" s="486"/>
      <c r="Z432" s="483"/>
      <c r="AA432" s="24"/>
      <c r="AB432" s="484"/>
      <c r="AC432" s="16"/>
      <c r="AD432" s="17"/>
      <c r="AE432" s="18"/>
      <c r="AF432" s="9"/>
      <c r="AG432" s="19"/>
      <c r="AH432" s="20"/>
      <c r="AI432" s="9"/>
      <c r="AJ432" s="21"/>
      <c r="AK432" s="33"/>
      <c r="AL432" s="485" t="str">
        <f>IF(AA432="","",AA432)</f>
        <v/>
      </c>
      <c r="AM432" s="3" t="str">
        <f>IF(AB432="","",AB432)</f>
        <v/>
      </c>
      <c r="AN432" s="702"/>
      <c r="AO432" s="4"/>
      <c r="AP432" s="5"/>
      <c r="AQ432" s="5"/>
      <c r="AR432" s="4"/>
      <c r="AS432" s="5"/>
      <c r="AT432" s="552"/>
      <c r="AU432" s="553" t="str">
        <f>IF(AND(V432&gt;0,X432="A",AA432&lt;&gt;"",AG432&lt;&gt;"A",AJ432&lt;&gt;"A",OR(AB432="NR",AB432="NT")),1,"")</f>
        <v/>
      </c>
      <c r="AV432" s="554" t="str">
        <f>IF(AU432="","",COUNTIF($AU$8:AU432,AU432))</f>
        <v/>
      </c>
      <c r="AW432" s="553" t="str">
        <f>IF(AND(V432&gt;0,X432="A",AJ432&lt;&gt;"A",OR(AB432="",AB432="NX")),1,"")</f>
        <v/>
      </c>
      <c r="AX432" s="554" t="str">
        <f>IF(AW432="","",COUNTIF($AW$8:AW432,AW432))</f>
        <v/>
      </c>
      <c r="AY432" s="27"/>
      <c r="AZ432" s="6"/>
      <c r="BA432" s="7"/>
      <c r="BB432" s="7"/>
    </row>
    <row r="433" spans="1:54" ht="14.45" customHeight="1">
      <c r="A433" s="472" t="s">
        <v>429</v>
      </c>
      <c r="B433" s="473" t="s">
        <v>1602</v>
      </c>
      <c r="C433" s="714"/>
      <c r="D433" s="22"/>
      <c r="E433" s="746" t="s">
        <v>3285</v>
      </c>
      <c r="F433" s="760"/>
      <c r="G433" s="475"/>
      <c r="H433" s="476"/>
      <c r="I433" s="474"/>
      <c r="J433" s="475"/>
      <c r="K433" s="478"/>
      <c r="L433" s="9"/>
      <c r="M433" s="546"/>
      <c r="N433" s="9"/>
      <c r="O433" s="6"/>
      <c r="P433" s="479"/>
      <c r="Q433" s="10"/>
      <c r="R433" s="11"/>
      <c r="S433" s="12"/>
      <c r="T433" s="14"/>
      <c r="U433" s="15"/>
      <c r="V433" s="8"/>
      <c r="W433" s="13"/>
      <c r="X433" s="23"/>
      <c r="Y433" s="486"/>
      <c r="Z433" s="483"/>
      <c r="AA433" s="24"/>
      <c r="AB433" s="484"/>
      <c r="AC433" s="16"/>
      <c r="AD433" s="17"/>
      <c r="AE433" s="18"/>
      <c r="AF433" s="9"/>
      <c r="AG433" s="19"/>
      <c r="AH433" s="20"/>
      <c r="AI433" s="9"/>
      <c r="AJ433" s="21"/>
      <c r="AK433" s="33"/>
      <c r="AL433" s="485" t="str">
        <f>IF(AA433="","",AA433)</f>
        <v/>
      </c>
      <c r="AM433" s="3" t="str">
        <f>IF(AB433="","",AB433)</f>
        <v/>
      </c>
      <c r="AN433" s="702"/>
      <c r="AO433" s="4"/>
      <c r="AP433" s="5"/>
      <c r="AQ433" s="5"/>
      <c r="AR433" s="4"/>
      <c r="AS433" s="5"/>
      <c r="AT433" s="552"/>
      <c r="AU433" s="553" t="str">
        <f>IF(AND(V433&gt;0,X433="A",AA433&lt;&gt;"",AG433&lt;&gt;"A",AJ433&lt;&gt;"A",OR(AB433="NR",AB433="NT")),1,"")</f>
        <v/>
      </c>
      <c r="AV433" s="554" t="str">
        <f>IF(AU433="","",COUNTIF($AU$8:AU433,AU433))</f>
        <v/>
      </c>
      <c r="AW433" s="553" t="str">
        <f>IF(AND(V433&gt;0,X433="A",AJ433&lt;&gt;"A",OR(AB433="",AB433="NX")),1,"")</f>
        <v/>
      </c>
      <c r="AX433" s="554" t="str">
        <f>IF(AW433="","",COUNTIF($AW$8:AW433,AW433))</f>
        <v/>
      </c>
      <c r="AY433" s="27"/>
      <c r="AZ433" s="6"/>
      <c r="BA433" s="7"/>
      <c r="BB433" s="7"/>
    </row>
    <row r="434" spans="1:54" ht="14.45" customHeight="1">
      <c r="A434" s="472" t="s">
        <v>430</v>
      </c>
      <c r="B434" s="473" t="s">
        <v>1602</v>
      </c>
      <c r="C434" s="714"/>
      <c r="D434" s="22"/>
      <c r="E434" s="746" t="s">
        <v>3286</v>
      </c>
      <c r="F434" s="760"/>
      <c r="G434" s="475"/>
      <c r="H434" s="476"/>
      <c r="I434" s="474"/>
      <c r="J434" s="475"/>
      <c r="K434" s="478"/>
      <c r="L434" s="9"/>
      <c r="M434" s="546"/>
      <c r="N434" s="9"/>
      <c r="O434" s="6"/>
      <c r="P434" s="479"/>
      <c r="Q434" s="10"/>
      <c r="R434" s="11"/>
      <c r="S434" s="12"/>
      <c r="T434" s="14"/>
      <c r="U434" s="15"/>
      <c r="V434" s="8"/>
      <c r="W434" s="13"/>
      <c r="X434" s="23"/>
      <c r="Y434" s="486"/>
      <c r="Z434" s="483"/>
      <c r="AA434" s="24"/>
      <c r="AB434" s="484"/>
      <c r="AC434" s="16"/>
      <c r="AD434" s="17"/>
      <c r="AE434" s="18"/>
      <c r="AF434" s="9"/>
      <c r="AG434" s="19"/>
      <c r="AH434" s="20"/>
      <c r="AI434" s="9"/>
      <c r="AJ434" s="21"/>
      <c r="AK434" s="33"/>
      <c r="AL434" s="485" t="str">
        <f>IF(AA434="","",AA434)</f>
        <v/>
      </c>
      <c r="AM434" s="3" t="str">
        <f>IF(AB434="","",AB434)</f>
        <v/>
      </c>
      <c r="AN434" s="702"/>
      <c r="AO434" s="4"/>
      <c r="AP434" s="5"/>
      <c r="AQ434" s="5"/>
      <c r="AR434" s="4"/>
      <c r="AS434" s="5"/>
      <c r="AT434" s="552"/>
      <c r="AU434" s="553" t="str">
        <f>IF(AND(V434&gt;0,X434="A",AA434&lt;&gt;"",AG434&lt;&gt;"A",AJ434&lt;&gt;"A",OR(AB434="NR",AB434="NT")),1,"")</f>
        <v/>
      </c>
      <c r="AV434" s="554" t="str">
        <f>IF(AU434="","",COUNTIF($AU$8:AU434,AU434))</f>
        <v/>
      </c>
      <c r="AW434" s="553" t="str">
        <f>IF(AND(V434&gt;0,X434="A",AJ434&lt;&gt;"A",OR(AB434="",AB434="NX")),1,"")</f>
        <v/>
      </c>
      <c r="AX434" s="554" t="str">
        <f>IF(AW434="","",COUNTIF($AW$8:AW434,AW434))</f>
        <v/>
      </c>
      <c r="AY434" s="27"/>
      <c r="AZ434" s="6"/>
      <c r="BA434" s="7"/>
      <c r="BB434" s="7"/>
    </row>
    <row r="435" spans="1:54" ht="14.45" customHeight="1">
      <c r="A435" s="472" t="s">
        <v>431</v>
      </c>
      <c r="B435" s="473" t="s">
        <v>1602</v>
      </c>
      <c r="C435" s="714"/>
      <c r="D435" s="22"/>
      <c r="E435" s="746" t="s">
        <v>3287</v>
      </c>
      <c r="F435" s="760"/>
      <c r="G435" s="475"/>
      <c r="H435" s="476"/>
      <c r="I435" s="474"/>
      <c r="J435" s="475"/>
      <c r="K435" s="478"/>
      <c r="L435" s="9"/>
      <c r="M435" s="546"/>
      <c r="N435" s="9"/>
      <c r="O435" s="6"/>
      <c r="P435" s="479"/>
      <c r="Q435" s="10"/>
      <c r="R435" s="11"/>
      <c r="S435" s="12"/>
      <c r="T435" s="14"/>
      <c r="U435" s="15"/>
      <c r="V435" s="8"/>
      <c r="W435" s="13"/>
      <c r="X435" s="23"/>
      <c r="Y435" s="486"/>
      <c r="Z435" s="483"/>
      <c r="AA435" s="24"/>
      <c r="AB435" s="484"/>
      <c r="AC435" s="16"/>
      <c r="AD435" s="17"/>
      <c r="AE435" s="18"/>
      <c r="AF435" s="9"/>
      <c r="AG435" s="19"/>
      <c r="AH435" s="20"/>
      <c r="AI435" s="9"/>
      <c r="AJ435" s="21"/>
      <c r="AK435" s="33"/>
      <c r="AL435" s="485" t="str">
        <f>IF(AA435="","",AA435)</f>
        <v/>
      </c>
      <c r="AM435" s="3" t="str">
        <f>IF(AB435="","",AB435)</f>
        <v/>
      </c>
      <c r="AN435" s="702"/>
      <c r="AO435" s="4"/>
      <c r="AP435" s="5"/>
      <c r="AQ435" s="5"/>
      <c r="AR435" s="4"/>
      <c r="AS435" s="5"/>
      <c r="AT435" s="552"/>
      <c r="AU435" s="553" t="str">
        <f>IF(AND(V435&gt;0,X435="A",AA435&lt;&gt;"",AG435&lt;&gt;"A",AJ435&lt;&gt;"A",OR(AB435="NR",AB435="NT")),1,"")</f>
        <v/>
      </c>
      <c r="AV435" s="554" t="str">
        <f>IF(AU435="","",COUNTIF($AU$8:AU435,AU435))</f>
        <v/>
      </c>
      <c r="AW435" s="553" t="str">
        <f>IF(AND(V435&gt;0,X435="A",AJ435&lt;&gt;"A",OR(AB435="",AB435="NX")),1,"")</f>
        <v/>
      </c>
      <c r="AX435" s="554" t="str">
        <f>IF(AW435="","",COUNTIF($AW$8:AW435,AW435))</f>
        <v/>
      </c>
      <c r="AY435" s="27"/>
      <c r="AZ435" s="6"/>
      <c r="BA435" s="7"/>
      <c r="BB435" s="7"/>
    </row>
    <row r="436" spans="1:54" ht="14.45" customHeight="1">
      <c r="A436" s="472" t="s">
        <v>432</v>
      </c>
      <c r="B436" s="473" t="s">
        <v>1602</v>
      </c>
      <c r="C436" s="714"/>
      <c r="D436" s="22"/>
      <c r="E436" s="746" t="s">
        <v>3288</v>
      </c>
      <c r="F436" s="760"/>
      <c r="G436" s="475"/>
      <c r="H436" s="476"/>
      <c r="I436" s="474"/>
      <c r="J436" s="475"/>
      <c r="K436" s="478"/>
      <c r="L436" s="9"/>
      <c r="M436" s="546"/>
      <c r="N436" s="9"/>
      <c r="O436" s="6"/>
      <c r="P436" s="479"/>
      <c r="Q436" s="10"/>
      <c r="R436" s="11"/>
      <c r="S436" s="12"/>
      <c r="T436" s="14"/>
      <c r="U436" s="15"/>
      <c r="V436" s="8"/>
      <c r="W436" s="13"/>
      <c r="X436" s="23"/>
      <c r="Y436" s="486"/>
      <c r="Z436" s="483"/>
      <c r="AA436" s="24"/>
      <c r="AB436" s="484"/>
      <c r="AC436" s="16"/>
      <c r="AD436" s="17"/>
      <c r="AE436" s="18"/>
      <c r="AF436" s="9"/>
      <c r="AG436" s="19"/>
      <c r="AH436" s="20"/>
      <c r="AI436" s="9"/>
      <c r="AJ436" s="21"/>
      <c r="AK436" s="33"/>
      <c r="AL436" s="485" t="str">
        <f>IF(AA436="","",AA436)</f>
        <v/>
      </c>
      <c r="AM436" s="3" t="str">
        <f>IF(AB436="","",AB436)</f>
        <v/>
      </c>
      <c r="AN436" s="702"/>
      <c r="AO436" s="4"/>
      <c r="AP436" s="5"/>
      <c r="AQ436" s="5"/>
      <c r="AR436" s="4"/>
      <c r="AS436" s="5"/>
      <c r="AT436" s="552"/>
      <c r="AU436" s="553" t="str">
        <f>IF(AND(V436&gt;0,X436="A",AA436&lt;&gt;"",AG436&lt;&gt;"A",AJ436&lt;&gt;"A",OR(AB436="NR",AB436="NT")),1,"")</f>
        <v/>
      </c>
      <c r="AV436" s="554" t="str">
        <f>IF(AU436="","",COUNTIF($AU$8:AU436,AU436))</f>
        <v/>
      </c>
      <c r="AW436" s="553" t="str">
        <f>IF(AND(V436&gt;0,X436="A",AJ436&lt;&gt;"A",OR(AB436="",AB436="NX")),1,"")</f>
        <v/>
      </c>
      <c r="AX436" s="554" t="str">
        <f>IF(AW436="","",COUNTIF($AW$8:AW436,AW436))</f>
        <v/>
      </c>
      <c r="AY436" s="27"/>
      <c r="AZ436" s="6"/>
      <c r="BA436" s="7"/>
      <c r="BB436" s="7"/>
    </row>
    <row r="437" spans="1:54" ht="14.45" customHeight="1">
      <c r="A437" s="472" t="s">
        <v>433</v>
      </c>
      <c r="B437" s="473" t="s">
        <v>1602</v>
      </c>
      <c r="C437" s="714"/>
      <c r="D437" s="22"/>
      <c r="E437" s="746" t="s">
        <v>3289</v>
      </c>
      <c r="F437" s="760"/>
      <c r="G437" s="475"/>
      <c r="H437" s="476"/>
      <c r="I437" s="474"/>
      <c r="J437" s="475"/>
      <c r="K437" s="478"/>
      <c r="L437" s="9"/>
      <c r="M437" s="546"/>
      <c r="N437" s="9"/>
      <c r="O437" s="6"/>
      <c r="P437" s="479"/>
      <c r="Q437" s="10"/>
      <c r="R437" s="11"/>
      <c r="S437" s="12"/>
      <c r="T437" s="14"/>
      <c r="U437" s="15"/>
      <c r="V437" s="8"/>
      <c r="W437" s="13"/>
      <c r="X437" s="23"/>
      <c r="Y437" s="486"/>
      <c r="Z437" s="483"/>
      <c r="AA437" s="24"/>
      <c r="AB437" s="484"/>
      <c r="AC437" s="16"/>
      <c r="AD437" s="17"/>
      <c r="AE437" s="18"/>
      <c r="AF437" s="9"/>
      <c r="AG437" s="19"/>
      <c r="AH437" s="20"/>
      <c r="AI437" s="9"/>
      <c r="AJ437" s="21"/>
      <c r="AK437" s="33"/>
      <c r="AL437" s="485" t="str">
        <f>IF(AA437="","",AA437)</f>
        <v/>
      </c>
      <c r="AM437" s="3" t="str">
        <f>IF(AB437="","",AB437)</f>
        <v/>
      </c>
      <c r="AN437" s="702"/>
      <c r="AO437" s="4"/>
      <c r="AP437" s="5"/>
      <c r="AQ437" s="5"/>
      <c r="AR437" s="4"/>
      <c r="AS437" s="5"/>
      <c r="AT437" s="552"/>
      <c r="AU437" s="553" t="str">
        <f>IF(AND(V437&gt;0,X437="A",AA437&lt;&gt;"",AG437&lt;&gt;"A",AJ437&lt;&gt;"A",OR(AB437="NR",AB437="NT")),1,"")</f>
        <v/>
      </c>
      <c r="AV437" s="554" t="str">
        <f>IF(AU437="","",COUNTIF($AU$8:AU437,AU437))</f>
        <v/>
      </c>
      <c r="AW437" s="553" t="str">
        <f>IF(AND(V437&gt;0,X437="A",AJ437&lt;&gt;"A",OR(AB437="",AB437="NX")),1,"")</f>
        <v/>
      </c>
      <c r="AX437" s="554" t="str">
        <f>IF(AW437="","",COUNTIF($AW$8:AW437,AW437))</f>
        <v/>
      </c>
      <c r="AY437" s="27"/>
      <c r="AZ437" s="6"/>
      <c r="BA437" s="7"/>
      <c r="BB437" s="7"/>
    </row>
    <row r="438" spans="1:54" ht="14.45" customHeight="1">
      <c r="A438" s="472" t="s">
        <v>434</v>
      </c>
      <c r="B438" s="473" t="s">
        <v>1602</v>
      </c>
      <c r="C438" s="714"/>
      <c r="D438" s="22"/>
      <c r="E438" s="746" t="s">
        <v>3290</v>
      </c>
      <c r="F438" s="760"/>
      <c r="G438" s="475"/>
      <c r="H438" s="476"/>
      <c r="I438" s="474"/>
      <c r="J438" s="475"/>
      <c r="K438" s="478"/>
      <c r="L438" s="9"/>
      <c r="M438" s="546"/>
      <c r="N438" s="9"/>
      <c r="O438" s="6"/>
      <c r="P438" s="479"/>
      <c r="Q438" s="10"/>
      <c r="R438" s="11"/>
      <c r="S438" s="12"/>
      <c r="T438" s="14"/>
      <c r="U438" s="15"/>
      <c r="V438" s="8"/>
      <c r="W438" s="13"/>
      <c r="X438" s="23"/>
      <c r="Y438" s="486"/>
      <c r="Z438" s="483"/>
      <c r="AA438" s="24"/>
      <c r="AB438" s="484"/>
      <c r="AC438" s="16"/>
      <c r="AD438" s="17"/>
      <c r="AE438" s="18"/>
      <c r="AF438" s="9"/>
      <c r="AG438" s="19"/>
      <c r="AH438" s="20"/>
      <c r="AI438" s="9"/>
      <c r="AJ438" s="21"/>
      <c r="AK438" s="33"/>
      <c r="AL438" s="485" t="str">
        <f>IF(AA438="","",AA438)</f>
        <v/>
      </c>
      <c r="AM438" s="3" t="str">
        <f>IF(AB438="","",AB438)</f>
        <v/>
      </c>
      <c r="AN438" s="702"/>
      <c r="AO438" s="4"/>
      <c r="AP438" s="5"/>
      <c r="AQ438" s="5"/>
      <c r="AR438" s="4"/>
      <c r="AS438" s="5"/>
      <c r="AT438" s="552"/>
      <c r="AU438" s="553" t="str">
        <f>IF(AND(V438&gt;0,X438="A",AA438&lt;&gt;"",AG438&lt;&gt;"A",AJ438&lt;&gt;"A",OR(AB438="NR",AB438="NT")),1,"")</f>
        <v/>
      </c>
      <c r="AV438" s="554" t="str">
        <f>IF(AU438="","",COUNTIF($AU$8:AU438,AU438))</f>
        <v/>
      </c>
      <c r="AW438" s="553" t="str">
        <f>IF(AND(V438&gt;0,X438="A",AJ438&lt;&gt;"A",OR(AB438="",AB438="NX")),1,"")</f>
        <v/>
      </c>
      <c r="AX438" s="554" t="str">
        <f>IF(AW438="","",COUNTIF($AW$8:AW438,AW438))</f>
        <v/>
      </c>
      <c r="AY438" s="27"/>
      <c r="AZ438" s="6"/>
      <c r="BA438" s="7"/>
      <c r="BB438" s="7"/>
    </row>
    <row r="439" spans="1:54" ht="14.45" customHeight="1">
      <c r="A439" s="472" t="s">
        <v>435</v>
      </c>
      <c r="B439" s="473" t="s">
        <v>1602</v>
      </c>
      <c r="C439" s="714"/>
      <c r="D439" s="22"/>
      <c r="E439" s="746" t="s">
        <v>3291</v>
      </c>
      <c r="F439" s="760"/>
      <c r="G439" s="475"/>
      <c r="H439" s="476"/>
      <c r="I439" s="474"/>
      <c r="J439" s="475"/>
      <c r="K439" s="478"/>
      <c r="L439" s="9"/>
      <c r="M439" s="546"/>
      <c r="N439" s="9"/>
      <c r="O439" s="6"/>
      <c r="P439" s="479"/>
      <c r="Q439" s="10"/>
      <c r="R439" s="11"/>
      <c r="S439" s="12"/>
      <c r="T439" s="14"/>
      <c r="U439" s="15"/>
      <c r="V439" s="8"/>
      <c r="W439" s="13"/>
      <c r="X439" s="23"/>
      <c r="Y439" s="486"/>
      <c r="Z439" s="483"/>
      <c r="AA439" s="24"/>
      <c r="AB439" s="484"/>
      <c r="AC439" s="16"/>
      <c r="AD439" s="17"/>
      <c r="AE439" s="18"/>
      <c r="AF439" s="9"/>
      <c r="AG439" s="19"/>
      <c r="AH439" s="20"/>
      <c r="AI439" s="9"/>
      <c r="AJ439" s="21"/>
      <c r="AK439" s="33"/>
      <c r="AL439" s="485" t="str">
        <f>IF(AA439="","",AA439)</f>
        <v/>
      </c>
      <c r="AM439" s="3" t="str">
        <f>IF(AB439="","",AB439)</f>
        <v/>
      </c>
      <c r="AN439" s="702"/>
      <c r="AO439" s="4"/>
      <c r="AP439" s="5"/>
      <c r="AQ439" s="5"/>
      <c r="AR439" s="4"/>
      <c r="AS439" s="5"/>
      <c r="AT439" s="552"/>
      <c r="AU439" s="553" t="str">
        <f>IF(AND(V439&gt;0,X439="A",AA439&lt;&gt;"",AG439&lt;&gt;"A",AJ439&lt;&gt;"A",OR(AB439="NR",AB439="NT")),1,"")</f>
        <v/>
      </c>
      <c r="AV439" s="554" t="str">
        <f>IF(AU439="","",COUNTIF($AU$8:AU439,AU439))</f>
        <v/>
      </c>
      <c r="AW439" s="553" t="str">
        <f>IF(AND(V439&gt;0,X439="A",AJ439&lt;&gt;"A",OR(AB439="",AB439="NX")),1,"")</f>
        <v/>
      </c>
      <c r="AX439" s="554" t="str">
        <f>IF(AW439="","",COUNTIF($AW$8:AW439,AW439))</f>
        <v/>
      </c>
      <c r="AY439" s="27"/>
      <c r="AZ439" s="6"/>
      <c r="BA439" s="7"/>
      <c r="BB439" s="7"/>
    </row>
    <row r="440" spans="1:54" ht="14.45" customHeight="1">
      <c r="A440" s="472" t="s">
        <v>436</v>
      </c>
      <c r="B440" s="473" t="s">
        <v>1602</v>
      </c>
      <c r="C440" s="714"/>
      <c r="D440" s="22"/>
      <c r="E440" s="746" t="s">
        <v>3292</v>
      </c>
      <c r="F440" s="760"/>
      <c r="G440" s="475"/>
      <c r="H440" s="476"/>
      <c r="I440" s="474"/>
      <c r="J440" s="475"/>
      <c r="K440" s="478"/>
      <c r="L440" s="9"/>
      <c r="M440" s="546"/>
      <c r="N440" s="9"/>
      <c r="O440" s="6"/>
      <c r="P440" s="479"/>
      <c r="Q440" s="10"/>
      <c r="R440" s="11"/>
      <c r="S440" s="12"/>
      <c r="T440" s="14"/>
      <c r="U440" s="15"/>
      <c r="V440" s="8"/>
      <c r="W440" s="13"/>
      <c r="X440" s="23"/>
      <c r="Y440" s="486"/>
      <c r="Z440" s="483"/>
      <c r="AA440" s="24"/>
      <c r="AB440" s="484"/>
      <c r="AC440" s="16"/>
      <c r="AD440" s="17"/>
      <c r="AE440" s="18"/>
      <c r="AF440" s="9"/>
      <c r="AG440" s="19"/>
      <c r="AH440" s="20"/>
      <c r="AI440" s="9"/>
      <c r="AJ440" s="21"/>
      <c r="AK440" s="33"/>
      <c r="AL440" s="485" t="str">
        <f>IF(AA440="","",AA440)</f>
        <v/>
      </c>
      <c r="AM440" s="3" t="str">
        <f>IF(AB440="","",AB440)</f>
        <v/>
      </c>
      <c r="AN440" s="702"/>
      <c r="AO440" s="4"/>
      <c r="AP440" s="5"/>
      <c r="AQ440" s="5"/>
      <c r="AR440" s="4"/>
      <c r="AS440" s="5"/>
      <c r="AT440" s="552"/>
      <c r="AU440" s="553" t="str">
        <f>IF(AND(V440&gt;0,X440="A",AA440&lt;&gt;"",AG440&lt;&gt;"A",AJ440&lt;&gt;"A",OR(AB440="NR",AB440="NT")),1,"")</f>
        <v/>
      </c>
      <c r="AV440" s="554" t="str">
        <f>IF(AU440="","",COUNTIF($AU$8:AU440,AU440))</f>
        <v/>
      </c>
      <c r="AW440" s="553" t="str">
        <f>IF(AND(V440&gt;0,X440="A",AJ440&lt;&gt;"A",OR(AB440="",AB440="NX")),1,"")</f>
        <v/>
      </c>
      <c r="AX440" s="554" t="str">
        <f>IF(AW440="","",COUNTIF($AW$8:AW440,AW440))</f>
        <v/>
      </c>
      <c r="AY440" s="27"/>
      <c r="AZ440" s="6"/>
      <c r="BA440" s="7"/>
      <c r="BB440" s="7"/>
    </row>
    <row r="441" spans="1:54" ht="14.45" customHeight="1">
      <c r="A441" s="472" t="s">
        <v>437</v>
      </c>
      <c r="B441" s="473" t="s">
        <v>1602</v>
      </c>
      <c r="C441" s="714"/>
      <c r="D441" s="22"/>
      <c r="E441" s="746" t="s">
        <v>3293</v>
      </c>
      <c r="F441" s="760"/>
      <c r="G441" s="475"/>
      <c r="H441" s="476"/>
      <c r="I441" s="474"/>
      <c r="J441" s="475"/>
      <c r="K441" s="478"/>
      <c r="L441" s="9"/>
      <c r="M441" s="546"/>
      <c r="N441" s="9"/>
      <c r="O441" s="6"/>
      <c r="P441" s="479"/>
      <c r="Q441" s="10"/>
      <c r="R441" s="11"/>
      <c r="S441" s="12"/>
      <c r="T441" s="14"/>
      <c r="U441" s="15"/>
      <c r="V441" s="8"/>
      <c r="W441" s="13"/>
      <c r="X441" s="23"/>
      <c r="Y441" s="486"/>
      <c r="Z441" s="483"/>
      <c r="AA441" s="24"/>
      <c r="AB441" s="484"/>
      <c r="AC441" s="16"/>
      <c r="AD441" s="17"/>
      <c r="AE441" s="18"/>
      <c r="AF441" s="9"/>
      <c r="AG441" s="19"/>
      <c r="AH441" s="20"/>
      <c r="AI441" s="9"/>
      <c r="AJ441" s="21"/>
      <c r="AK441" s="33"/>
      <c r="AL441" s="485" t="str">
        <f>IF(AA441="","",AA441)</f>
        <v/>
      </c>
      <c r="AM441" s="3" t="str">
        <f>IF(AB441="","",AB441)</f>
        <v/>
      </c>
      <c r="AN441" s="702"/>
      <c r="AO441" s="4"/>
      <c r="AP441" s="5"/>
      <c r="AQ441" s="5"/>
      <c r="AR441" s="4"/>
      <c r="AS441" s="5"/>
      <c r="AT441" s="552"/>
      <c r="AU441" s="553" t="str">
        <f>IF(AND(V441&gt;0,X441="A",AA441&lt;&gt;"",AG441&lt;&gt;"A",AJ441&lt;&gt;"A",OR(AB441="NR",AB441="NT")),1,"")</f>
        <v/>
      </c>
      <c r="AV441" s="554" t="str">
        <f>IF(AU441="","",COUNTIF($AU$8:AU441,AU441))</f>
        <v/>
      </c>
      <c r="AW441" s="553" t="str">
        <f>IF(AND(V441&gt;0,X441="A",AJ441&lt;&gt;"A",OR(AB441="",AB441="NX")),1,"")</f>
        <v/>
      </c>
      <c r="AX441" s="554" t="str">
        <f>IF(AW441="","",COUNTIF($AW$8:AW441,AW441))</f>
        <v/>
      </c>
      <c r="AY441" s="27"/>
      <c r="AZ441" s="6"/>
      <c r="BA441" s="7"/>
      <c r="BB441" s="7"/>
    </row>
    <row r="442" spans="1:54" ht="14.45" customHeight="1">
      <c r="A442" s="472" t="s">
        <v>438</v>
      </c>
      <c r="B442" s="473" t="s">
        <v>1602</v>
      </c>
      <c r="C442" s="714"/>
      <c r="D442" s="22"/>
      <c r="E442" s="746" t="s">
        <v>3294</v>
      </c>
      <c r="F442" s="760"/>
      <c r="G442" s="475"/>
      <c r="H442" s="476"/>
      <c r="I442" s="474"/>
      <c r="J442" s="475"/>
      <c r="K442" s="478"/>
      <c r="L442" s="9"/>
      <c r="M442" s="546"/>
      <c r="N442" s="9"/>
      <c r="O442" s="6"/>
      <c r="P442" s="479"/>
      <c r="Q442" s="10"/>
      <c r="R442" s="11"/>
      <c r="S442" s="12"/>
      <c r="T442" s="14"/>
      <c r="U442" s="15"/>
      <c r="V442" s="8"/>
      <c r="W442" s="13"/>
      <c r="X442" s="23"/>
      <c r="Y442" s="486"/>
      <c r="Z442" s="483"/>
      <c r="AA442" s="24"/>
      <c r="AB442" s="484"/>
      <c r="AC442" s="16"/>
      <c r="AD442" s="17"/>
      <c r="AE442" s="18"/>
      <c r="AF442" s="9"/>
      <c r="AG442" s="19"/>
      <c r="AH442" s="20"/>
      <c r="AI442" s="9"/>
      <c r="AJ442" s="21"/>
      <c r="AK442" s="33"/>
      <c r="AL442" s="485" t="str">
        <f>IF(AA442="","",AA442)</f>
        <v/>
      </c>
      <c r="AM442" s="3" t="str">
        <f>IF(AB442="","",AB442)</f>
        <v/>
      </c>
      <c r="AN442" s="702"/>
      <c r="AO442" s="4"/>
      <c r="AP442" s="5"/>
      <c r="AQ442" s="5"/>
      <c r="AR442" s="4"/>
      <c r="AS442" s="5"/>
      <c r="AT442" s="552"/>
      <c r="AU442" s="553" t="str">
        <f>IF(AND(V442&gt;0,X442="A",AA442&lt;&gt;"",AG442&lt;&gt;"A",AJ442&lt;&gt;"A",OR(AB442="NR",AB442="NT")),1,"")</f>
        <v/>
      </c>
      <c r="AV442" s="554" t="str">
        <f>IF(AU442="","",COUNTIF($AU$8:AU442,AU442))</f>
        <v/>
      </c>
      <c r="AW442" s="553" t="str">
        <f>IF(AND(V442&gt;0,X442="A",AJ442&lt;&gt;"A",OR(AB442="",AB442="NX")),1,"")</f>
        <v/>
      </c>
      <c r="AX442" s="554" t="str">
        <f>IF(AW442="","",COUNTIF($AW$8:AW442,AW442))</f>
        <v/>
      </c>
      <c r="AY442" s="27"/>
      <c r="AZ442" s="6"/>
      <c r="BA442" s="7"/>
      <c r="BB442" s="7"/>
    </row>
    <row r="443" spans="1:54" ht="14.45" customHeight="1">
      <c r="A443" s="472" t="s">
        <v>439</v>
      </c>
      <c r="B443" s="473" t="s">
        <v>1602</v>
      </c>
      <c r="C443" s="714"/>
      <c r="D443" s="22"/>
      <c r="E443" s="746" t="s">
        <v>3295</v>
      </c>
      <c r="F443" s="760"/>
      <c r="G443" s="475"/>
      <c r="H443" s="476"/>
      <c r="I443" s="474"/>
      <c r="J443" s="475"/>
      <c r="K443" s="478"/>
      <c r="L443" s="9"/>
      <c r="M443" s="546"/>
      <c r="N443" s="9"/>
      <c r="O443" s="6"/>
      <c r="P443" s="479"/>
      <c r="Q443" s="10"/>
      <c r="R443" s="11"/>
      <c r="S443" s="12"/>
      <c r="T443" s="14"/>
      <c r="U443" s="15"/>
      <c r="V443" s="8"/>
      <c r="W443" s="13"/>
      <c r="X443" s="23"/>
      <c r="Y443" s="486"/>
      <c r="Z443" s="483"/>
      <c r="AA443" s="24"/>
      <c r="AB443" s="484"/>
      <c r="AC443" s="16"/>
      <c r="AD443" s="17"/>
      <c r="AE443" s="18"/>
      <c r="AF443" s="9"/>
      <c r="AG443" s="19"/>
      <c r="AH443" s="20"/>
      <c r="AI443" s="9"/>
      <c r="AJ443" s="21"/>
      <c r="AK443" s="33"/>
      <c r="AL443" s="485" t="str">
        <f>IF(AA443="","",AA443)</f>
        <v/>
      </c>
      <c r="AM443" s="3" t="str">
        <f>IF(AB443="","",AB443)</f>
        <v/>
      </c>
      <c r="AN443" s="702"/>
      <c r="AO443" s="4"/>
      <c r="AP443" s="5"/>
      <c r="AQ443" s="5"/>
      <c r="AR443" s="4"/>
      <c r="AS443" s="5"/>
      <c r="AT443" s="552"/>
      <c r="AU443" s="553" t="str">
        <f>IF(AND(V443&gt;0,X443="A",AA443&lt;&gt;"",AG443&lt;&gt;"A",AJ443&lt;&gt;"A",OR(AB443="NR",AB443="NT")),1,"")</f>
        <v/>
      </c>
      <c r="AV443" s="554" t="str">
        <f>IF(AU443="","",COUNTIF($AU$8:AU443,AU443))</f>
        <v/>
      </c>
      <c r="AW443" s="553" t="str">
        <f>IF(AND(V443&gt;0,X443="A",AJ443&lt;&gt;"A",OR(AB443="",AB443="NX")),1,"")</f>
        <v/>
      </c>
      <c r="AX443" s="554" t="str">
        <f>IF(AW443="","",COUNTIF($AW$8:AW443,AW443))</f>
        <v/>
      </c>
      <c r="AY443" s="27"/>
      <c r="AZ443" s="6"/>
      <c r="BA443" s="7"/>
      <c r="BB443" s="7"/>
    </row>
    <row r="444" spans="1:54" ht="14.45" customHeight="1">
      <c r="A444" s="472" t="s">
        <v>440</v>
      </c>
      <c r="B444" s="473" t="s">
        <v>1602</v>
      </c>
      <c r="C444" s="714"/>
      <c r="D444" s="22"/>
      <c r="E444" s="746" t="s">
        <v>3296</v>
      </c>
      <c r="F444" s="760"/>
      <c r="G444" s="475"/>
      <c r="H444" s="476"/>
      <c r="I444" s="474"/>
      <c r="J444" s="475"/>
      <c r="K444" s="478"/>
      <c r="L444" s="9"/>
      <c r="M444" s="546"/>
      <c r="N444" s="9"/>
      <c r="O444" s="6"/>
      <c r="P444" s="479"/>
      <c r="Q444" s="10"/>
      <c r="R444" s="11"/>
      <c r="S444" s="12"/>
      <c r="T444" s="14"/>
      <c r="U444" s="15"/>
      <c r="V444" s="8"/>
      <c r="W444" s="13"/>
      <c r="X444" s="23"/>
      <c r="Y444" s="486"/>
      <c r="Z444" s="483"/>
      <c r="AA444" s="24"/>
      <c r="AB444" s="484"/>
      <c r="AC444" s="16"/>
      <c r="AD444" s="17"/>
      <c r="AE444" s="18"/>
      <c r="AF444" s="9"/>
      <c r="AG444" s="19"/>
      <c r="AH444" s="20"/>
      <c r="AI444" s="9"/>
      <c r="AJ444" s="21"/>
      <c r="AK444" s="33"/>
      <c r="AL444" s="485" t="str">
        <f>IF(AA444="","",AA444)</f>
        <v/>
      </c>
      <c r="AM444" s="3" t="str">
        <f>IF(AB444="","",AB444)</f>
        <v/>
      </c>
      <c r="AN444" s="702"/>
      <c r="AO444" s="4"/>
      <c r="AP444" s="5"/>
      <c r="AQ444" s="5"/>
      <c r="AR444" s="4"/>
      <c r="AS444" s="5"/>
      <c r="AT444" s="552"/>
      <c r="AU444" s="553" t="str">
        <f>IF(AND(V444&gt;0,X444="A",AA444&lt;&gt;"",AG444&lt;&gt;"A",AJ444&lt;&gt;"A",OR(AB444="NR",AB444="NT")),1,"")</f>
        <v/>
      </c>
      <c r="AV444" s="554" t="str">
        <f>IF(AU444="","",COUNTIF($AU$8:AU444,AU444))</f>
        <v/>
      </c>
      <c r="AW444" s="553" t="str">
        <f>IF(AND(V444&gt;0,X444="A",AJ444&lt;&gt;"A",OR(AB444="",AB444="NX")),1,"")</f>
        <v/>
      </c>
      <c r="AX444" s="554" t="str">
        <f>IF(AW444="","",COUNTIF($AW$8:AW444,AW444))</f>
        <v/>
      </c>
      <c r="AY444" s="27"/>
      <c r="AZ444" s="6"/>
      <c r="BA444" s="7"/>
      <c r="BB444" s="7"/>
    </row>
    <row r="445" spans="1:54" ht="14.45" customHeight="1">
      <c r="A445" s="472" t="s">
        <v>441</v>
      </c>
      <c r="B445" s="473" t="s">
        <v>1602</v>
      </c>
      <c r="C445" s="714"/>
      <c r="D445" s="22"/>
      <c r="E445" s="746" t="s">
        <v>3297</v>
      </c>
      <c r="F445" s="760"/>
      <c r="G445" s="475"/>
      <c r="H445" s="476"/>
      <c r="I445" s="474"/>
      <c r="J445" s="475"/>
      <c r="K445" s="478"/>
      <c r="L445" s="9"/>
      <c r="M445" s="546"/>
      <c r="N445" s="9"/>
      <c r="O445" s="6"/>
      <c r="P445" s="479"/>
      <c r="Q445" s="10"/>
      <c r="R445" s="11"/>
      <c r="S445" s="12"/>
      <c r="T445" s="14"/>
      <c r="U445" s="15"/>
      <c r="V445" s="8"/>
      <c r="W445" s="13"/>
      <c r="X445" s="23"/>
      <c r="Y445" s="486"/>
      <c r="Z445" s="483"/>
      <c r="AA445" s="24"/>
      <c r="AB445" s="484"/>
      <c r="AC445" s="16"/>
      <c r="AD445" s="17"/>
      <c r="AE445" s="18"/>
      <c r="AF445" s="9"/>
      <c r="AG445" s="19"/>
      <c r="AH445" s="20"/>
      <c r="AI445" s="9"/>
      <c r="AJ445" s="21"/>
      <c r="AK445" s="33"/>
      <c r="AL445" s="485" t="str">
        <f>IF(AA445="","",AA445)</f>
        <v/>
      </c>
      <c r="AM445" s="3" t="str">
        <f>IF(AB445="","",AB445)</f>
        <v/>
      </c>
      <c r="AN445" s="702"/>
      <c r="AO445" s="4"/>
      <c r="AP445" s="5"/>
      <c r="AQ445" s="5"/>
      <c r="AR445" s="4"/>
      <c r="AS445" s="5"/>
      <c r="AT445" s="552"/>
      <c r="AU445" s="553" t="str">
        <f>IF(AND(V445&gt;0,X445="A",AA445&lt;&gt;"",AG445&lt;&gt;"A",AJ445&lt;&gt;"A",OR(AB445="NR",AB445="NT")),1,"")</f>
        <v/>
      </c>
      <c r="AV445" s="554" t="str">
        <f>IF(AU445="","",COUNTIF($AU$8:AU445,AU445))</f>
        <v/>
      </c>
      <c r="AW445" s="553" t="str">
        <f>IF(AND(V445&gt;0,X445="A",AJ445&lt;&gt;"A",OR(AB445="",AB445="NX")),1,"")</f>
        <v/>
      </c>
      <c r="AX445" s="554" t="str">
        <f>IF(AW445="","",COUNTIF($AW$8:AW445,AW445))</f>
        <v/>
      </c>
      <c r="AY445" s="27"/>
      <c r="AZ445" s="6"/>
      <c r="BA445" s="7"/>
      <c r="BB445" s="7"/>
    </row>
    <row r="446" spans="1:54" ht="14.45" customHeight="1">
      <c r="A446" s="472" t="s">
        <v>442</v>
      </c>
      <c r="B446" s="473" t="s">
        <v>1602</v>
      </c>
      <c r="C446" s="714"/>
      <c r="D446" s="22"/>
      <c r="E446" s="746" t="s">
        <v>3298</v>
      </c>
      <c r="F446" s="760"/>
      <c r="G446" s="475"/>
      <c r="H446" s="476"/>
      <c r="I446" s="474"/>
      <c r="J446" s="475"/>
      <c r="K446" s="478"/>
      <c r="L446" s="9"/>
      <c r="M446" s="546"/>
      <c r="N446" s="9"/>
      <c r="O446" s="6"/>
      <c r="P446" s="479"/>
      <c r="Q446" s="10"/>
      <c r="R446" s="11"/>
      <c r="S446" s="12"/>
      <c r="T446" s="14"/>
      <c r="U446" s="15"/>
      <c r="V446" s="8"/>
      <c r="W446" s="13"/>
      <c r="X446" s="23"/>
      <c r="Y446" s="486"/>
      <c r="Z446" s="483"/>
      <c r="AA446" s="24"/>
      <c r="AB446" s="484"/>
      <c r="AC446" s="16"/>
      <c r="AD446" s="17"/>
      <c r="AE446" s="18"/>
      <c r="AF446" s="9"/>
      <c r="AG446" s="19"/>
      <c r="AH446" s="20"/>
      <c r="AI446" s="9"/>
      <c r="AJ446" s="21"/>
      <c r="AK446" s="33"/>
      <c r="AL446" s="485" t="str">
        <f>IF(AA446="","",AA446)</f>
        <v/>
      </c>
      <c r="AM446" s="3" t="str">
        <f>IF(AB446="","",AB446)</f>
        <v/>
      </c>
      <c r="AN446" s="702"/>
      <c r="AO446" s="4"/>
      <c r="AP446" s="5"/>
      <c r="AQ446" s="5"/>
      <c r="AR446" s="4"/>
      <c r="AS446" s="5"/>
      <c r="AT446" s="552"/>
      <c r="AU446" s="553" t="str">
        <f>IF(AND(V446&gt;0,X446="A",AA446&lt;&gt;"",AG446&lt;&gt;"A",AJ446&lt;&gt;"A",OR(AB446="NR",AB446="NT")),1,"")</f>
        <v/>
      </c>
      <c r="AV446" s="554" t="str">
        <f>IF(AU446="","",COUNTIF($AU$8:AU446,AU446))</f>
        <v/>
      </c>
      <c r="AW446" s="553" t="str">
        <f>IF(AND(V446&gt;0,X446="A",AJ446&lt;&gt;"A",OR(AB446="",AB446="NX")),1,"")</f>
        <v/>
      </c>
      <c r="AX446" s="554" t="str">
        <f>IF(AW446="","",COUNTIF($AW$8:AW446,AW446))</f>
        <v/>
      </c>
      <c r="AY446" s="27"/>
      <c r="AZ446" s="6"/>
      <c r="BA446" s="7"/>
      <c r="BB446" s="7"/>
    </row>
    <row r="447" spans="1:54" ht="14.45" customHeight="1">
      <c r="A447" s="472" t="s">
        <v>443</v>
      </c>
      <c r="B447" s="473" t="s">
        <v>1602</v>
      </c>
      <c r="C447" s="714"/>
      <c r="D447" s="22"/>
      <c r="E447" s="746" t="s">
        <v>3299</v>
      </c>
      <c r="F447" s="760"/>
      <c r="G447" s="475"/>
      <c r="H447" s="476"/>
      <c r="I447" s="474"/>
      <c r="J447" s="475"/>
      <c r="K447" s="478"/>
      <c r="L447" s="9"/>
      <c r="M447" s="546"/>
      <c r="N447" s="9"/>
      <c r="O447" s="6"/>
      <c r="P447" s="479"/>
      <c r="Q447" s="10"/>
      <c r="R447" s="11"/>
      <c r="S447" s="12"/>
      <c r="T447" s="14"/>
      <c r="U447" s="15"/>
      <c r="V447" s="8"/>
      <c r="W447" s="13"/>
      <c r="X447" s="23"/>
      <c r="Y447" s="486"/>
      <c r="Z447" s="483"/>
      <c r="AA447" s="24"/>
      <c r="AB447" s="484"/>
      <c r="AC447" s="16"/>
      <c r="AD447" s="17"/>
      <c r="AE447" s="18"/>
      <c r="AF447" s="9"/>
      <c r="AG447" s="19"/>
      <c r="AH447" s="20"/>
      <c r="AI447" s="9"/>
      <c r="AJ447" s="21"/>
      <c r="AK447" s="33"/>
      <c r="AL447" s="485" t="str">
        <f>IF(AA447="","",AA447)</f>
        <v/>
      </c>
      <c r="AM447" s="3" t="str">
        <f>IF(AB447="","",AB447)</f>
        <v/>
      </c>
      <c r="AN447" s="702"/>
      <c r="AO447" s="4"/>
      <c r="AP447" s="5"/>
      <c r="AQ447" s="5"/>
      <c r="AR447" s="4"/>
      <c r="AS447" s="5"/>
      <c r="AT447" s="552"/>
      <c r="AU447" s="553" t="str">
        <f>IF(AND(V447&gt;0,X447="A",AA447&lt;&gt;"",AG447&lt;&gt;"A",AJ447&lt;&gt;"A",OR(AB447="NR",AB447="NT")),1,"")</f>
        <v/>
      </c>
      <c r="AV447" s="554" t="str">
        <f>IF(AU447="","",COUNTIF($AU$8:AU447,AU447))</f>
        <v/>
      </c>
      <c r="AW447" s="553" t="str">
        <f>IF(AND(V447&gt;0,X447="A",AJ447&lt;&gt;"A",OR(AB447="",AB447="NX")),1,"")</f>
        <v/>
      </c>
      <c r="AX447" s="554" t="str">
        <f>IF(AW447="","",COUNTIF($AW$8:AW447,AW447))</f>
        <v/>
      </c>
      <c r="AY447" s="27"/>
      <c r="AZ447" s="6"/>
      <c r="BA447" s="7"/>
      <c r="BB447" s="7"/>
    </row>
    <row r="448" spans="1:54" ht="14.45" customHeight="1">
      <c r="A448" s="472" t="s">
        <v>444</v>
      </c>
      <c r="B448" s="473" t="s">
        <v>1602</v>
      </c>
      <c r="C448" s="714"/>
      <c r="D448" s="22"/>
      <c r="E448" s="746" t="s">
        <v>3300</v>
      </c>
      <c r="F448" s="760"/>
      <c r="G448" s="475"/>
      <c r="H448" s="476"/>
      <c r="I448" s="474"/>
      <c r="J448" s="475"/>
      <c r="K448" s="478"/>
      <c r="L448" s="9"/>
      <c r="M448" s="546"/>
      <c r="N448" s="9"/>
      <c r="O448" s="6"/>
      <c r="P448" s="479"/>
      <c r="Q448" s="10"/>
      <c r="R448" s="11"/>
      <c r="S448" s="12"/>
      <c r="T448" s="14"/>
      <c r="U448" s="15"/>
      <c r="V448" s="8"/>
      <c r="W448" s="13"/>
      <c r="X448" s="23"/>
      <c r="Y448" s="486"/>
      <c r="Z448" s="483"/>
      <c r="AA448" s="24"/>
      <c r="AB448" s="484"/>
      <c r="AC448" s="16"/>
      <c r="AD448" s="17"/>
      <c r="AE448" s="18"/>
      <c r="AF448" s="9"/>
      <c r="AG448" s="19"/>
      <c r="AH448" s="20"/>
      <c r="AI448" s="9"/>
      <c r="AJ448" s="21"/>
      <c r="AK448" s="33"/>
      <c r="AL448" s="485" t="str">
        <f>IF(AA448="","",AA448)</f>
        <v/>
      </c>
      <c r="AM448" s="3" t="str">
        <f>IF(AB448="","",AB448)</f>
        <v/>
      </c>
      <c r="AN448" s="702"/>
      <c r="AO448" s="4"/>
      <c r="AP448" s="5"/>
      <c r="AQ448" s="5"/>
      <c r="AR448" s="4"/>
      <c r="AS448" s="5"/>
      <c r="AT448" s="552"/>
      <c r="AU448" s="553" t="str">
        <f>IF(AND(V448&gt;0,X448="A",AA448&lt;&gt;"",AG448&lt;&gt;"A",AJ448&lt;&gt;"A",OR(AB448="NR",AB448="NT")),1,"")</f>
        <v/>
      </c>
      <c r="AV448" s="554" t="str">
        <f>IF(AU448="","",COUNTIF($AU$8:AU448,AU448))</f>
        <v/>
      </c>
      <c r="AW448" s="553" t="str">
        <f>IF(AND(V448&gt;0,X448="A",AJ448&lt;&gt;"A",OR(AB448="",AB448="NX")),1,"")</f>
        <v/>
      </c>
      <c r="AX448" s="554" t="str">
        <f>IF(AW448="","",COUNTIF($AW$8:AW448,AW448))</f>
        <v/>
      </c>
      <c r="AY448" s="27"/>
      <c r="AZ448" s="6"/>
      <c r="BA448" s="7"/>
      <c r="BB448" s="7"/>
    </row>
    <row r="449" spans="1:54" ht="14.45" customHeight="1">
      <c r="A449" s="472" t="s">
        <v>445</v>
      </c>
      <c r="B449" s="473" t="s">
        <v>1602</v>
      </c>
      <c r="C449" s="714"/>
      <c r="D449" s="22"/>
      <c r="E449" s="746" t="s">
        <v>3301</v>
      </c>
      <c r="F449" s="760"/>
      <c r="G449" s="475"/>
      <c r="H449" s="476"/>
      <c r="I449" s="474"/>
      <c r="J449" s="475"/>
      <c r="K449" s="478"/>
      <c r="L449" s="9"/>
      <c r="M449" s="546"/>
      <c r="N449" s="9"/>
      <c r="O449" s="6"/>
      <c r="P449" s="479"/>
      <c r="Q449" s="10"/>
      <c r="R449" s="11"/>
      <c r="S449" s="12"/>
      <c r="T449" s="14"/>
      <c r="U449" s="15"/>
      <c r="V449" s="8"/>
      <c r="W449" s="13"/>
      <c r="X449" s="23"/>
      <c r="Y449" s="486"/>
      <c r="Z449" s="483"/>
      <c r="AA449" s="24"/>
      <c r="AB449" s="484"/>
      <c r="AC449" s="16"/>
      <c r="AD449" s="17"/>
      <c r="AE449" s="18"/>
      <c r="AF449" s="9"/>
      <c r="AG449" s="19"/>
      <c r="AH449" s="20"/>
      <c r="AI449" s="9"/>
      <c r="AJ449" s="21"/>
      <c r="AK449" s="33"/>
      <c r="AL449" s="485" t="str">
        <f>IF(AA449="","",AA449)</f>
        <v/>
      </c>
      <c r="AM449" s="3" t="str">
        <f>IF(AB449="","",AB449)</f>
        <v/>
      </c>
      <c r="AN449" s="702"/>
      <c r="AO449" s="4"/>
      <c r="AP449" s="5"/>
      <c r="AQ449" s="5"/>
      <c r="AR449" s="4"/>
      <c r="AS449" s="5"/>
      <c r="AT449" s="552"/>
      <c r="AU449" s="553" t="str">
        <f>IF(AND(V449&gt;0,X449="A",AA449&lt;&gt;"",AG449&lt;&gt;"A",AJ449&lt;&gt;"A",OR(AB449="NR",AB449="NT")),1,"")</f>
        <v/>
      </c>
      <c r="AV449" s="554" t="str">
        <f>IF(AU449="","",COUNTIF($AU$8:AU449,AU449))</f>
        <v/>
      </c>
      <c r="AW449" s="553" t="str">
        <f>IF(AND(V449&gt;0,X449="A",AJ449&lt;&gt;"A",OR(AB449="",AB449="NX")),1,"")</f>
        <v/>
      </c>
      <c r="AX449" s="554" t="str">
        <f>IF(AW449="","",COUNTIF($AW$8:AW449,AW449))</f>
        <v/>
      </c>
      <c r="AY449" s="27"/>
      <c r="AZ449" s="6"/>
      <c r="BA449" s="7"/>
      <c r="BB449" s="7"/>
    </row>
    <row r="450" spans="1:54" ht="14.45" customHeight="1">
      <c r="A450" s="472" t="s">
        <v>446</v>
      </c>
      <c r="B450" s="473" t="s">
        <v>1602</v>
      </c>
      <c r="C450" s="714"/>
      <c r="D450" s="22"/>
      <c r="E450" s="746" t="s">
        <v>3302</v>
      </c>
      <c r="F450" s="760"/>
      <c r="G450" s="475"/>
      <c r="H450" s="476"/>
      <c r="I450" s="474"/>
      <c r="J450" s="475"/>
      <c r="K450" s="478"/>
      <c r="L450" s="9"/>
      <c r="M450" s="546"/>
      <c r="N450" s="9"/>
      <c r="O450" s="6"/>
      <c r="P450" s="479"/>
      <c r="Q450" s="10"/>
      <c r="R450" s="11"/>
      <c r="S450" s="12"/>
      <c r="T450" s="14"/>
      <c r="U450" s="15"/>
      <c r="V450" s="8"/>
      <c r="W450" s="13"/>
      <c r="X450" s="23"/>
      <c r="Y450" s="486"/>
      <c r="Z450" s="483"/>
      <c r="AA450" s="24"/>
      <c r="AB450" s="484"/>
      <c r="AC450" s="16"/>
      <c r="AD450" s="17"/>
      <c r="AE450" s="18"/>
      <c r="AF450" s="9"/>
      <c r="AG450" s="19"/>
      <c r="AH450" s="20"/>
      <c r="AI450" s="9"/>
      <c r="AJ450" s="21"/>
      <c r="AK450" s="33"/>
      <c r="AL450" s="485" t="str">
        <f>IF(AA450="","",AA450)</f>
        <v/>
      </c>
      <c r="AM450" s="3" t="str">
        <f>IF(AB450="","",AB450)</f>
        <v/>
      </c>
      <c r="AN450" s="702"/>
      <c r="AO450" s="4"/>
      <c r="AP450" s="5"/>
      <c r="AQ450" s="5"/>
      <c r="AR450" s="4"/>
      <c r="AS450" s="5"/>
      <c r="AT450" s="552"/>
      <c r="AU450" s="553" t="str">
        <f>IF(AND(V450&gt;0,X450="A",AA450&lt;&gt;"",AG450&lt;&gt;"A",AJ450&lt;&gt;"A",OR(AB450="NR",AB450="NT")),1,"")</f>
        <v/>
      </c>
      <c r="AV450" s="554" t="str">
        <f>IF(AU450="","",COUNTIF($AU$8:AU450,AU450))</f>
        <v/>
      </c>
      <c r="AW450" s="553" t="str">
        <f>IF(AND(V450&gt;0,X450="A",AJ450&lt;&gt;"A",OR(AB450="",AB450="NX")),1,"")</f>
        <v/>
      </c>
      <c r="AX450" s="554" t="str">
        <f>IF(AW450="","",COUNTIF($AW$8:AW450,AW450))</f>
        <v/>
      </c>
      <c r="AY450" s="27"/>
      <c r="AZ450" s="6"/>
      <c r="BA450" s="7"/>
      <c r="BB450" s="7"/>
    </row>
    <row r="451" spans="1:54" ht="14.45" customHeight="1">
      <c r="A451" s="472" t="s">
        <v>447</v>
      </c>
      <c r="B451" s="473" t="s">
        <v>1602</v>
      </c>
      <c r="C451" s="714"/>
      <c r="D451" s="22"/>
      <c r="E451" s="746" t="s">
        <v>3303</v>
      </c>
      <c r="F451" s="760"/>
      <c r="G451" s="475"/>
      <c r="H451" s="476"/>
      <c r="I451" s="474"/>
      <c r="J451" s="475"/>
      <c r="K451" s="478"/>
      <c r="L451" s="9"/>
      <c r="M451" s="546"/>
      <c r="N451" s="9"/>
      <c r="O451" s="6"/>
      <c r="P451" s="479"/>
      <c r="Q451" s="10"/>
      <c r="R451" s="11"/>
      <c r="S451" s="12"/>
      <c r="T451" s="14"/>
      <c r="U451" s="15"/>
      <c r="V451" s="8"/>
      <c r="W451" s="13"/>
      <c r="X451" s="23"/>
      <c r="Y451" s="486"/>
      <c r="Z451" s="483"/>
      <c r="AA451" s="24"/>
      <c r="AB451" s="484"/>
      <c r="AC451" s="16"/>
      <c r="AD451" s="17"/>
      <c r="AE451" s="18"/>
      <c r="AF451" s="9"/>
      <c r="AG451" s="19"/>
      <c r="AH451" s="20"/>
      <c r="AI451" s="9"/>
      <c r="AJ451" s="21"/>
      <c r="AK451" s="33"/>
      <c r="AL451" s="485" t="str">
        <f>IF(AA451="","",AA451)</f>
        <v/>
      </c>
      <c r="AM451" s="3" t="str">
        <f>IF(AB451="","",AB451)</f>
        <v/>
      </c>
      <c r="AN451" s="702"/>
      <c r="AO451" s="4"/>
      <c r="AP451" s="5"/>
      <c r="AQ451" s="5"/>
      <c r="AR451" s="4"/>
      <c r="AS451" s="5"/>
      <c r="AT451" s="552"/>
      <c r="AU451" s="553" t="str">
        <f>IF(AND(V451&gt;0,X451="A",AA451&lt;&gt;"",AG451&lt;&gt;"A",AJ451&lt;&gt;"A",OR(AB451="NR",AB451="NT")),1,"")</f>
        <v/>
      </c>
      <c r="AV451" s="554" t="str">
        <f>IF(AU451="","",COUNTIF($AU$8:AU451,AU451))</f>
        <v/>
      </c>
      <c r="AW451" s="553" t="str">
        <f>IF(AND(V451&gt;0,X451="A",AJ451&lt;&gt;"A",OR(AB451="",AB451="NX")),1,"")</f>
        <v/>
      </c>
      <c r="AX451" s="554" t="str">
        <f>IF(AW451="","",COUNTIF($AW$8:AW451,AW451))</f>
        <v/>
      </c>
      <c r="AY451" s="27"/>
      <c r="AZ451" s="6"/>
      <c r="BA451" s="7"/>
      <c r="BB451" s="7"/>
    </row>
    <row r="452" spans="1:54" ht="14.45" customHeight="1">
      <c r="A452" s="472" t="s">
        <v>448</v>
      </c>
      <c r="B452" s="473" t="s">
        <v>1602</v>
      </c>
      <c r="C452" s="714"/>
      <c r="D452" s="22"/>
      <c r="E452" s="746" t="s">
        <v>3304</v>
      </c>
      <c r="F452" s="760"/>
      <c r="G452" s="475"/>
      <c r="H452" s="476"/>
      <c r="I452" s="474"/>
      <c r="J452" s="475"/>
      <c r="K452" s="478"/>
      <c r="L452" s="9"/>
      <c r="M452" s="546"/>
      <c r="N452" s="9"/>
      <c r="O452" s="6"/>
      <c r="P452" s="479"/>
      <c r="Q452" s="10"/>
      <c r="R452" s="11"/>
      <c r="S452" s="12"/>
      <c r="T452" s="14"/>
      <c r="U452" s="15"/>
      <c r="V452" s="8"/>
      <c r="W452" s="13"/>
      <c r="X452" s="23"/>
      <c r="Y452" s="486"/>
      <c r="Z452" s="483"/>
      <c r="AA452" s="24"/>
      <c r="AB452" s="484"/>
      <c r="AC452" s="16"/>
      <c r="AD452" s="17"/>
      <c r="AE452" s="18"/>
      <c r="AF452" s="9"/>
      <c r="AG452" s="19"/>
      <c r="AH452" s="20"/>
      <c r="AI452" s="9"/>
      <c r="AJ452" s="21"/>
      <c r="AK452" s="33"/>
      <c r="AL452" s="485" t="str">
        <f>IF(AA452="","",AA452)</f>
        <v/>
      </c>
      <c r="AM452" s="3" t="str">
        <f>IF(AB452="","",AB452)</f>
        <v/>
      </c>
      <c r="AN452" s="702"/>
      <c r="AO452" s="4"/>
      <c r="AP452" s="5"/>
      <c r="AQ452" s="5"/>
      <c r="AR452" s="4"/>
      <c r="AS452" s="5"/>
      <c r="AT452" s="552"/>
      <c r="AU452" s="553" t="str">
        <f>IF(AND(V452&gt;0,X452="A",AA452&lt;&gt;"",AG452&lt;&gt;"A",AJ452&lt;&gt;"A",OR(AB452="NR",AB452="NT")),1,"")</f>
        <v/>
      </c>
      <c r="AV452" s="554" t="str">
        <f>IF(AU452="","",COUNTIF($AU$8:AU452,AU452))</f>
        <v/>
      </c>
      <c r="AW452" s="553" t="str">
        <f>IF(AND(V452&gt;0,X452="A",AJ452&lt;&gt;"A",OR(AB452="",AB452="NX")),1,"")</f>
        <v/>
      </c>
      <c r="AX452" s="554" t="str">
        <f>IF(AW452="","",COUNTIF($AW$8:AW452,AW452))</f>
        <v/>
      </c>
      <c r="AY452" s="27"/>
      <c r="AZ452" s="6"/>
      <c r="BA452" s="7"/>
      <c r="BB452" s="7"/>
    </row>
    <row r="453" spans="1:54" ht="14.45" customHeight="1">
      <c r="A453" s="472" t="s">
        <v>449</v>
      </c>
      <c r="B453" s="473" t="s">
        <v>1602</v>
      </c>
      <c r="C453" s="714"/>
      <c r="D453" s="22"/>
      <c r="E453" s="746" t="s">
        <v>3305</v>
      </c>
      <c r="F453" s="760"/>
      <c r="G453" s="475"/>
      <c r="H453" s="476"/>
      <c r="I453" s="474"/>
      <c r="J453" s="475"/>
      <c r="K453" s="478"/>
      <c r="L453" s="9"/>
      <c r="M453" s="546"/>
      <c r="N453" s="9"/>
      <c r="O453" s="6"/>
      <c r="P453" s="479"/>
      <c r="Q453" s="10"/>
      <c r="R453" s="11"/>
      <c r="S453" s="12"/>
      <c r="T453" s="14"/>
      <c r="U453" s="15"/>
      <c r="V453" s="8"/>
      <c r="W453" s="13"/>
      <c r="X453" s="23"/>
      <c r="Y453" s="486"/>
      <c r="Z453" s="483"/>
      <c r="AA453" s="24"/>
      <c r="AB453" s="484"/>
      <c r="AC453" s="16"/>
      <c r="AD453" s="17"/>
      <c r="AE453" s="18"/>
      <c r="AF453" s="9"/>
      <c r="AG453" s="19"/>
      <c r="AH453" s="20"/>
      <c r="AI453" s="9"/>
      <c r="AJ453" s="21"/>
      <c r="AK453" s="33"/>
      <c r="AL453" s="485" t="str">
        <f>IF(AA453="","",AA453)</f>
        <v/>
      </c>
      <c r="AM453" s="3" t="str">
        <f>IF(AB453="","",AB453)</f>
        <v/>
      </c>
      <c r="AN453" s="702"/>
      <c r="AO453" s="4"/>
      <c r="AP453" s="5"/>
      <c r="AQ453" s="5"/>
      <c r="AR453" s="4"/>
      <c r="AS453" s="5"/>
      <c r="AT453" s="552"/>
      <c r="AU453" s="553" t="str">
        <f>IF(AND(V453&gt;0,X453="A",AA453&lt;&gt;"",AG453&lt;&gt;"A",AJ453&lt;&gt;"A",OR(AB453="NR",AB453="NT")),1,"")</f>
        <v/>
      </c>
      <c r="AV453" s="554" t="str">
        <f>IF(AU453="","",COUNTIF($AU$8:AU453,AU453))</f>
        <v/>
      </c>
      <c r="AW453" s="553" t="str">
        <f>IF(AND(V453&gt;0,X453="A",AJ453&lt;&gt;"A",OR(AB453="",AB453="NX")),1,"")</f>
        <v/>
      </c>
      <c r="AX453" s="554" t="str">
        <f>IF(AW453="","",COUNTIF($AW$8:AW453,AW453))</f>
        <v/>
      </c>
      <c r="AY453" s="27"/>
      <c r="AZ453" s="6"/>
      <c r="BA453" s="7"/>
      <c r="BB453" s="7"/>
    </row>
    <row r="454" spans="1:54" ht="14.45" customHeight="1">
      <c r="A454" s="472" t="s">
        <v>450</v>
      </c>
      <c r="B454" s="473" t="s">
        <v>1602</v>
      </c>
      <c r="C454" s="714"/>
      <c r="D454" s="22"/>
      <c r="E454" s="746" t="s">
        <v>3306</v>
      </c>
      <c r="F454" s="760"/>
      <c r="G454" s="475"/>
      <c r="H454" s="476"/>
      <c r="I454" s="474"/>
      <c r="J454" s="475"/>
      <c r="K454" s="478"/>
      <c r="L454" s="9"/>
      <c r="M454" s="546"/>
      <c r="N454" s="9"/>
      <c r="O454" s="6"/>
      <c r="P454" s="479"/>
      <c r="Q454" s="10"/>
      <c r="R454" s="11"/>
      <c r="S454" s="12"/>
      <c r="T454" s="14"/>
      <c r="U454" s="15"/>
      <c r="V454" s="8"/>
      <c r="W454" s="13"/>
      <c r="X454" s="23"/>
      <c r="Y454" s="486"/>
      <c r="Z454" s="483"/>
      <c r="AA454" s="24"/>
      <c r="AB454" s="484"/>
      <c r="AC454" s="16"/>
      <c r="AD454" s="17"/>
      <c r="AE454" s="18"/>
      <c r="AF454" s="9"/>
      <c r="AG454" s="19"/>
      <c r="AH454" s="20"/>
      <c r="AI454" s="9"/>
      <c r="AJ454" s="21"/>
      <c r="AK454" s="33"/>
      <c r="AL454" s="485" t="str">
        <f>IF(AA454="","",AA454)</f>
        <v/>
      </c>
      <c r="AM454" s="3" t="str">
        <f>IF(AB454="","",AB454)</f>
        <v/>
      </c>
      <c r="AN454" s="702"/>
      <c r="AO454" s="4"/>
      <c r="AP454" s="5"/>
      <c r="AQ454" s="5"/>
      <c r="AR454" s="4"/>
      <c r="AS454" s="5"/>
      <c r="AT454" s="552"/>
      <c r="AU454" s="553" t="str">
        <f>IF(AND(V454&gt;0,X454="A",AA454&lt;&gt;"",AG454&lt;&gt;"A",AJ454&lt;&gt;"A",OR(AB454="NR",AB454="NT")),1,"")</f>
        <v/>
      </c>
      <c r="AV454" s="554" t="str">
        <f>IF(AU454="","",COUNTIF($AU$8:AU454,AU454))</f>
        <v/>
      </c>
      <c r="AW454" s="553" t="str">
        <f>IF(AND(V454&gt;0,X454="A",AJ454&lt;&gt;"A",OR(AB454="",AB454="NX")),1,"")</f>
        <v/>
      </c>
      <c r="AX454" s="554" t="str">
        <f>IF(AW454="","",COUNTIF($AW$8:AW454,AW454))</f>
        <v/>
      </c>
      <c r="AY454" s="27"/>
      <c r="AZ454" s="6"/>
      <c r="BA454" s="7"/>
      <c r="BB454" s="7"/>
    </row>
    <row r="455" spans="1:54" ht="14.45" customHeight="1">
      <c r="A455" s="472" t="s">
        <v>451</v>
      </c>
      <c r="B455" s="473" t="s">
        <v>1602</v>
      </c>
      <c r="C455" s="714"/>
      <c r="D455" s="22"/>
      <c r="E455" s="746" t="s">
        <v>3307</v>
      </c>
      <c r="F455" s="760"/>
      <c r="G455" s="475"/>
      <c r="H455" s="476"/>
      <c r="I455" s="474"/>
      <c r="J455" s="475"/>
      <c r="K455" s="478"/>
      <c r="L455" s="9"/>
      <c r="M455" s="546"/>
      <c r="N455" s="9"/>
      <c r="O455" s="6"/>
      <c r="P455" s="479"/>
      <c r="Q455" s="10"/>
      <c r="R455" s="11"/>
      <c r="S455" s="12"/>
      <c r="T455" s="14"/>
      <c r="U455" s="15"/>
      <c r="V455" s="8"/>
      <c r="W455" s="13"/>
      <c r="X455" s="23"/>
      <c r="Y455" s="486"/>
      <c r="Z455" s="483"/>
      <c r="AA455" s="24"/>
      <c r="AB455" s="484"/>
      <c r="AC455" s="16"/>
      <c r="AD455" s="17"/>
      <c r="AE455" s="18"/>
      <c r="AF455" s="9"/>
      <c r="AG455" s="19"/>
      <c r="AH455" s="20"/>
      <c r="AI455" s="9"/>
      <c r="AJ455" s="21"/>
      <c r="AK455" s="33"/>
      <c r="AL455" s="485" t="str">
        <f>IF(AA455="","",AA455)</f>
        <v/>
      </c>
      <c r="AM455" s="3" t="str">
        <f>IF(AB455="","",AB455)</f>
        <v/>
      </c>
      <c r="AN455" s="702"/>
      <c r="AO455" s="4"/>
      <c r="AP455" s="5"/>
      <c r="AQ455" s="5"/>
      <c r="AR455" s="4"/>
      <c r="AS455" s="5"/>
      <c r="AT455" s="552"/>
      <c r="AU455" s="553" t="str">
        <f>IF(AND(V455&gt;0,X455="A",AA455&lt;&gt;"",AG455&lt;&gt;"A",AJ455&lt;&gt;"A",OR(AB455="NR",AB455="NT")),1,"")</f>
        <v/>
      </c>
      <c r="AV455" s="554" t="str">
        <f>IF(AU455="","",COUNTIF($AU$8:AU455,AU455))</f>
        <v/>
      </c>
      <c r="AW455" s="553" t="str">
        <f>IF(AND(V455&gt;0,X455="A",AJ455&lt;&gt;"A",OR(AB455="",AB455="NX")),1,"")</f>
        <v/>
      </c>
      <c r="AX455" s="554" t="str">
        <f>IF(AW455="","",COUNTIF($AW$8:AW455,AW455))</f>
        <v/>
      </c>
      <c r="AY455" s="27"/>
      <c r="AZ455" s="6"/>
      <c r="BA455" s="7"/>
      <c r="BB455" s="7"/>
    </row>
    <row r="456" spans="1:54" ht="14.45" customHeight="1">
      <c r="A456" s="472" t="s">
        <v>452</v>
      </c>
      <c r="B456" s="473" t="s">
        <v>1602</v>
      </c>
      <c r="C456" s="714"/>
      <c r="D456" s="22"/>
      <c r="E456" s="746" t="s">
        <v>3308</v>
      </c>
      <c r="F456" s="760"/>
      <c r="G456" s="475"/>
      <c r="H456" s="476"/>
      <c r="I456" s="474"/>
      <c r="J456" s="475"/>
      <c r="K456" s="478"/>
      <c r="L456" s="9"/>
      <c r="M456" s="546"/>
      <c r="N456" s="9"/>
      <c r="O456" s="6"/>
      <c r="P456" s="479"/>
      <c r="Q456" s="10"/>
      <c r="R456" s="11"/>
      <c r="S456" s="12"/>
      <c r="T456" s="14"/>
      <c r="U456" s="15"/>
      <c r="V456" s="8"/>
      <c r="W456" s="13"/>
      <c r="X456" s="23"/>
      <c r="Y456" s="486"/>
      <c r="Z456" s="483"/>
      <c r="AA456" s="24"/>
      <c r="AB456" s="484"/>
      <c r="AC456" s="16"/>
      <c r="AD456" s="17"/>
      <c r="AE456" s="18"/>
      <c r="AF456" s="9"/>
      <c r="AG456" s="19"/>
      <c r="AH456" s="20"/>
      <c r="AI456" s="9"/>
      <c r="AJ456" s="21"/>
      <c r="AK456" s="33"/>
      <c r="AL456" s="485" t="str">
        <f>IF(AA456="","",AA456)</f>
        <v/>
      </c>
      <c r="AM456" s="3" t="str">
        <f>IF(AB456="","",AB456)</f>
        <v/>
      </c>
      <c r="AN456" s="702"/>
      <c r="AO456" s="4"/>
      <c r="AP456" s="5"/>
      <c r="AQ456" s="5"/>
      <c r="AR456" s="4"/>
      <c r="AS456" s="5"/>
      <c r="AT456" s="552"/>
      <c r="AU456" s="553" t="str">
        <f>IF(AND(V456&gt;0,X456="A",AA456&lt;&gt;"",AG456&lt;&gt;"A",AJ456&lt;&gt;"A",OR(AB456="NR",AB456="NT")),1,"")</f>
        <v/>
      </c>
      <c r="AV456" s="554" t="str">
        <f>IF(AU456="","",COUNTIF($AU$8:AU456,AU456))</f>
        <v/>
      </c>
      <c r="AW456" s="553" t="str">
        <f>IF(AND(V456&gt;0,X456="A",AJ456&lt;&gt;"A",OR(AB456="",AB456="NX")),1,"")</f>
        <v/>
      </c>
      <c r="AX456" s="554" t="str">
        <f>IF(AW456="","",COUNTIF($AW$8:AW456,AW456))</f>
        <v/>
      </c>
      <c r="AY456" s="27"/>
      <c r="AZ456" s="6"/>
      <c r="BA456" s="7"/>
      <c r="BB456" s="7"/>
    </row>
    <row r="457" spans="1:54" ht="14.45" customHeight="1">
      <c r="A457" s="472" t="s">
        <v>453</v>
      </c>
      <c r="B457" s="473" t="s">
        <v>1602</v>
      </c>
      <c r="C457" s="714"/>
      <c r="D457" s="22"/>
      <c r="E457" s="746" t="s">
        <v>3309</v>
      </c>
      <c r="F457" s="760"/>
      <c r="G457" s="475"/>
      <c r="H457" s="476"/>
      <c r="I457" s="474"/>
      <c r="J457" s="475"/>
      <c r="K457" s="478"/>
      <c r="L457" s="9"/>
      <c r="M457" s="546"/>
      <c r="N457" s="9"/>
      <c r="O457" s="6"/>
      <c r="P457" s="479"/>
      <c r="Q457" s="10"/>
      <c r="R457" s="11"/>
      <c r="S457" s="12"/>
      <c r="T457" s="14"/>
      <c r="U457" s="15"/>
      <c r="V457" s="8"/>
      <c r="W457" s="13"/>
      <c r="X457" s="23"/>
      <c r="Y457" s="486"/>
      <c r="Z457" s="483"/>
      <c r="AA457" s="24"/>
      <c r="AB457" s="484"/>
      <c r="AC457" s="16"/>
      <c r="AD457" s="17"/>
      <c r="AE457" s="18"/>
      <c r="AF457" s="9"/>
      <c r="AG457" s="19"/>
      <c r="AH457" s="20"/>
      <c r="AI457" s="9"/>
      <c r="AJ457" s="21"/>
      <c r="AK457" s="33"/>
      <c r="AL457" s="485" t="str">
        <f>IF(AA457="","",AA457)</f>
        <v/>
      </c>
      <c r="AM457" s="3" t="str">
        <f>IF(AB457="","",AB457)</f>
        <v/>
      </c>
      <c r="AN457" s="702"/>
      <c r="AO457" s="4"/>
      <c r="AP457" s="5"/>
      <c r="AQ457" s="5"/>
      <c r="AR457" s="4"/>
      <c r="AS457" s="5"/>
      <c r="AT457" s="552"/>
      <c r="AU457" s="553" t="str">
        <f>IF(AND(V457&gt;0,X457="A",AA457&lt;&gt;"",AG457&lt;&gt;"A",AJ457&lt;&gt;"A",OR(AB457="NR",AB457="NT")),1,"")</f>
        <v/>
      </c>
      <c r="AV457" s="554" t="str">
        <f>IF(AU457="","",COUNTIF($AU$8:AU457,AU457))</f>
        <v/>
      </c>
      <c r="AW457" s="553" t="str">
        <f>IF(AND(V457&gt;0,X457="A",AJ457&lt;&gt;"A",OR(AB457="",AB457="NX")),1,"")</f>
        <v/>
      </c>
      <c r="AX457" s="554" t="str">
        <f>IF(AW457="","",COUNTIF($AW$8:AW457,AW457))</f>
        <v/>
      </c>
      <c r="AY457" s="27"/>
      <c r="AZ457" s="6"/>
      <c r="BA457" s="7"/>
      <c r="BB457" s="7"/>
    </row>
    <row r="458" spans="1:54" ht="14.45" customHeight="1">
      <c r="A458" s="472" t="s">
        <v>454</v>
      </c>
      <c r="B458" s="473" t="s">
        <v>1602</v>
      </c>
      <c r="C458" s="714"/>
      <c r="D458" s="22"/>
      <c r="E458" s="746" t="s">
        <v>3310</v>
      </c>
      <c r="F458" s="760"/>
      <c r="G458" s="475"/>
      <c r="H458" s="476"/>
      <c r="I458" s="474"/>
      <c r="J458" s="475"/>
      <c r="K458" s="478"/>
      <c r="L458" s="9"/>
      <c r="M458" s="546"/>
      <c r="N458" s="9"/>
      <c r="O458" s="6"/>
      <c r="P458" s="479"/>
      <c r="Q458" s="10"/>
      <c r="R458" s="11"/>
      <c r="S458" s="12"/>
      <c r="T458" s="14"/>
      <c r="U458" s="15"/>
      <c r="V458" s="8"/>
      <c r="W458" s="13"/>
      <c r="X458" s="23"/>
      <c r="Y458" s="486"/>
      <c r="Z458" s="483"/>
      <c r="AA458" s="24"/>
      <c r="AB458" s="484"/>
      <c r="AC458" s="16"/>
      <c r="AD458" s="17"/>
      <c r="AE458" s="18"/>
      <c r="AF458" s="9"/>
      <c r="AG458" s="19"/>
      <c r="AH458" s="20"/>
      <c r="AI458" s="9"/>
      <c r="AJ458" s="21"/>
      <c r="AK458" s="33"/>
      <c r="AL458" s="485" t="str">
        <f>IF(AA458="","",AA458)</f>
        <v/>
      </c>
      <c r="AM458" s="3" t="str">
        <f>IF(AB458="","",AB458)</f>
        <v/>
      </c>
      <c r="AN458" s="702"/>
      <c r="AO458" s="4"/>
      <c r="AP458" s="5"/>
      <c r="AQ458" s="5"/>
      <c r="AR458" s="4"/>
      <c r="AS458" s="5"/>
      <c r="AT458" s="552"/>
      <c r="AU458" s="553" t="str">
        <f>IF(AND(V458&gt;0,X458="A",AA458&lt;&gt;"",AG458&lt;&gt;"A",AJ458&lt;&gt;"A",OR(AB458="NR",AB458="NT")),1,"")</f>
        <v/>
      </c>
      <c r="AV458" s="554" t="str">
        <f>IF(AU458="","",COUNTIF($AU$8:AU458,AU458))</f>
        <v/>
      </c>
      <c r="AW458" s="553" t="str">
        <f>IF(AND(V458&gt;0,X458="A",AJ458&lt;&gt;"A",OR(AB458="",AB458="NX")),1,"")</f>
        <v/>
      </c>
      <c r="AX458" s="554" t="str">
        <f>IF(AW458="","",COUNTIF($AW$8:AW458,AW458))</f>
        <v/>
      </c>
      <c r="AY458" s="27"/>
      <c r="AZ458" s="6"/>
      <c r="BA458" s="7"/>
      <c r="BB458" s="7"/>
    </row>
    <row r="459" spans="1:54" ht="14.45" customHeight="1">
      <c r="A459" s="472" t="s">
        <v>455</v>
      </c>
      <c r="B459" s="473" t="s">
        <v>1602</v>
      </c>
      <c r="C459" s="714"/>
      <c r="D459" s="22"/>
      <c r="E459" s="746" t="s">
        <v>3311</v>
      </c>
      <c r="F459" s="760"/>
      <c r="G459" s="475"/>
      <c r="H459" s="476"/>
      <c r="I459" s="474"/>
      <c r="J459" s="475"/>
      <c r="K459" s="478"/>
      <c r="L459" s="9"/>
      <c r="M459" s="546"/>
      <c r="N459" s="9"/>
      <c r="O459" s="6"/>
      <c r="P459" s="479"/>
      <c r="Q459" s="10"/>
      <c r="R459" s="11"/>
      <c r="S459" s="12"/>
      <c r="T459" s="14"/>
      <c r="U459" s="15"/>
      <c r="V459" s="8"/>
      <c r="W459" s="13"/>
      <c r="X459" s="23"/>
      <c r="Y459" s="486"/>
      <c r="Z459" s="483"/>
      <c r="AA459" s="24"/>
      <c r="AB459" s="484"/>
      <c r="AC459" s="16"/>
      <c r="AD459" s="17"/>
      <c r="AE459" s="18"/>
      <c r="AF459" s="9"/>
      <c r="AG459" s="19"/>
      <c r="AH459" s="20"/>
      <c r="AI459" s="9"/>
      <c r="AJ459" s="21"/>
      <c r="AK459" s="33"/>
      <c r="AL459" s="485" t="str">
        <f>IF(AA459="","",AA459)</f>
        <v/>
      </c>
      <c r="AM459" s="3" t="str">
        <f>IF(AB459="","",AB459)</f>
        <v/>
      </c>
      <c r="AN459" s="702"/>
      <c r="AO459" s="4"/>
      <c r="AP459" s="5"/>
      <c r="AQ459" s="5"/>
      <c r="AR459" s="4"/>
      <c r="AS459" s="5"/>
      <c r="AT459" s="552"/>
      <c r="AU459" s="553" t="str">
        <f>IF(AND(V459&gt;0,X459="A",AA459&lt;&gt;"",AG459&lt;&gt;"A",AJ459&lt;&gt;"A",OR(AB459="NR",AB459="NT")),1,"")</f>
        <v/>
      </c>
      <c r="AV459" s="554" t="str">
        <f>IF(AU459="","",COUNTIF($AU$8:AU459,AU459))</f>
        <v/>
      </c>
      <c r="AW459" s="553" t="str">
        <f>IF(AND(V459&gt;0,X459="A",AJ459&lt;&gt;"A",OR(AB459="",AB459="NX")),1,"")</f>
        <v/>
      </c>
      <c r="AX459" s="554" t="str">
        <f>IF(AW459="","",COUNTIF($AW$8:AW459,AW459))</f>
        <v/>
      </c>
      <c r="AY459" s="27"/>
      <c r="AZ459" s="6"/>
      <c r="BA459" s="7"/>
      <c r="BB459" s="7"/>
    </row>
    <row r="460" spans="1:54" ht="14.45" customHeight="1">
      <c r="A460" s="472" t="s">
        <v>456</v>
      </c>
      <c r="B460" s="473" t="s">
        <v>1602</v>
      </c>
      <c r="C460" s="714"/>
      <c r="D460" s="22"/>
      <c r="E460" s="746" t="s">
        <v>3312</v>
      </c>
      <c r="F460" s="760"/>
      <c r="G460" s="475"/>
      <c r="H460" s="476"/>
      <c r="I460" s="474"/>
      <c r="J460" s="475"/>
      <c r="K460" s="478"/>
      <c r="L460" s="9"/>
      <c r="M460" s="546"/>
      <c r="N460" s="9"/>
      <c r="O460" s="6"/>
      <c r="P460" s="479"/>
      <c r="Q460" s="10"/>
      <c r="R460" s="11"/>
      <c r="S460" s="12"/>
      <c r="T460" s="14"/>
      <c r="U460" s="15"/>
      <c r="V460" s="8"/>
      <c r="W460" s="13"/>
      <c r="X460" s="23"/>
      <c r="Y460" s="486"/>
      <c r="Z460" s="483"/>
      <c r="AA460" s="24"/>
      <c r="AB460" s="484"/>
      <c r="AC460" s="16"/>
      <c r="AD460" s="17"/>
      <c r="AE460" s="18"/>
      <c r="AF460" s="9"/>
      <c r="AG460" s="19"/>
      <c r="AH460" s="20"/>
      <c r="AI460" s="9"/>
      <c r="AJ460" s="21"/>
      <c r="AK460" s="33"/>
      <c r="AL460" s="485" t="str">
        <f>IF(AA460="","",AA460)</f>
        <v/>
      </c>
      <c r="AM460" s="3" t="str">
        <f>IF(AB460="","",AB460)</f>
        <v/>
      </c>
      <c r="AN460" s="702"/>
      <c r="AO460" s="4"/>
      <c r="AP460" s="5"/>
      <c r="AQ460" s="5"/>
      <c r="AR460" s="4"/>
      <c r="AS460" s="5"/>
      <c r="AT460" s="552"/>
      <c r="AU460" s="553" t="str">
        <f>IF(AND(V460&gt;0,X460="A",AA460&lt;&gt;"",AG460&lt;&gt;"A",AJ460&lt;&gt;"A",OR(AB460="NR",AB460="NT")),1,"")</f>
        <v/>
      </c>
      <c r="AV460" s="554" t="str">
        <f>IF(AU460="","",COUNTIF($AU$8:AU460,AU460))</f>
        <v/>
      </c>
      <c r="AW460" s="553" t="str">
        <f>IF(AND(V460&gt;0,X460="A",AJ460&lt;&gt;"A",OR(AB460="",AB460="NX")),1,"")</f>
        <v/>
      </c>
      <c r="AX460" s="554" t="str">
        <f>IF(AW460="","",COUNTIF($AW$8:AW460,AW460))</f>
        <v/>
      </c>
      <c r="AY460" s="27"/>
      <c r="AZ460" s="6"/>
      <c r="BA460" s="7"/>
      <c r="BB460" s="7"/>
    </row>
    <row r="461" spans="1:54" ht="14.45" customHeight="1">
      <c r="A461" s="472" t="s">
        <v>457</v>
      </c>
      <c r="B461" s="473" t="s">
        <v>1602</v>
      </c>
      <c r="C461" s="714"/>
      <c r="D461" s="22"/>
      <c r="E461" s="746" t="s">
        <v>3313</v>
      </c>
      <c r="F461" s="760"/>
      <c r="G461" s="475"/>
      <c r="H461" s="476"/>
      <c r="I461" s="474"/>
      <c r="J461" s="475"/>
      <c r="K461" s="478"/>
      <c r="L461" s="9"/>
      <c r="M461" s="546"/>
      <c r="N461" s="9"/>
      <c r="O461" s="6"/>
      <c r="P461" s="479"/>
      <c r="Q461" s="10"/>
      <c r="R461" s="11"/>
      <c r="S461" s="12"/>
      <c r="T461" s="14"/>
      <c r="U461" s="15"/>
      <c r="V461" s="8"/>
      <c r="W461" s="13"/>
      <c r="X461" s="23"/>
      <c r="Y461" s="486"/>
      <c r="Z461" s="483"/>
      <c r="AA461" s="24"/>
      <c r="AB461" s="484"/>
      <c r="AC461" s="16"/>
      <c r="AD461" s="17"/>
      <c r="AE461" s="18"/>
      <c r="AF461" s="9"/>
      <c r="AG461" s="19"/>
      <c r="AH461" s="20"/>
      <c r="AI461" s="9"/>
      <c r="AJ461" s="21"/>
      <c r="AK461" s="33"/>
      <c r="AL461" s="485" t="str">
        <f>IF(AA461="","",AA461)</f>
        <v/>
      </c>
      <c r="AM461" s="3" t="str">
        <f>IF(AB461="","",AB461)</f>
        <v/>
      </c>
      <c r="AN461" s="702"/>
      <c r="AO461" s="4"/>
      <c r="AP461" s="5"/>
      <c r="AQ461" s="5"/>
      <c r="AR461" s="4"/>
      <c r="AS461" s="5"/>
      <c r="AT461" s="552"/>
      <c r="AU461" s="553" t="str">
        <f>IF(AND(V461&gt;0,X461="A",AA461&lt;&gt;"",AG461&lt;&gt;"A",AJ461&lt;&gt;"A",OR(AB461="NR",AB461="NT")),1,"")</f>
        <v/>
      </c>
      <c r="AV461" s="554" t="str">
        <f>IF(AU461="","",COUNTIF($AU$8:AU461,AU461))</f>
        <v/>
      </c>
      <c r="AW461" s="553" t="str">
        <f>IF(AND(V461&gt;0,X461="A",AJ461&lt;&gt;"A",OR(AB461="",AB461="NX")),1,"")</f>
        <v/>
      </c>
      <c r="AX461" s="554" t="str">
        <f>IF(AW461="","",COUNTIF($AW$8:AW461,AW461))</f>
        <v/>
      </c>
      <c r="AY461" s="27"/>
      <c r="AZ461" s="6"/>
      <c r="BA461" s="7"/>
      <c r="BB461" s="7"/>
    </row>
    <row r="462" spans="1:54" ht="14.45" customHeight="1">
      <c r="A462" s="472" t="s">
        <v>458</v>
      </c>
      <c r="B462" s="473" t="s">
        <v>1602</v>
      </c>
      <c r="C462" s="714"/>
      <c r="D462" s="22"/>
      <c r="E462" s="746" t="s">
        <v>3314</v>
      </c>
      <c r="F462" s="760"/>
      <c r="G462" s="475"/>
      <c r="H462" s="476"/>
      <c r="I462" s="474"/>
      <c r="J462" s="475"/>
      <c r="K462" s="478"/>
      <c r="L462" s="9"/>
      <c r="M462" s="546"/>
      <c r="N462" s="9"/>
      <c r="O462" s="6"/>
      <c r="P462" s="479"/>
      <c r="Q462" s="10"/>
      <c r="R462" s="11"/>
      <c r="S462" s="12"/>
      <c r="T462" s="14"/>
      <c r="U462" s="15"/>
      <c r="V462" s="8"/>
      <c r="W462" s="13"/>
      <c r="X462" s="23"/>
      <c r="Y462" s="486"/>
      <c r="Z462" s="483"/>
      <c r="AA462" s="24"/>
      <c r="AB462" s="484"/>
      <c r="AC462" s="16"/>
      <c r="AD462" s="17"/>
      <c r="AE462" s="18"/>
      <c r="AF462" s="9"/>
      <c r="AG462" s="19"/>
      <c r="AH462" s="20"/>
      <c r="AI462" s="9"/>
      <c r="AJ462" s="21"/>
      <c r="AK462" s="33"/>
      <c r="AL462" s="485" t="str">
        <f>IF(AA462="","",AA462)</f>
        <v/>
      </c>
      <c r="AM462" s="3" t="str">
        <f>IF(AB462="","",AB462)</f>
        <v/>
      </c>
      <c r="AN462" s="702"/>
      <c r="AO462" s="4"/>
      <c r="AP462" s="5"/>
      <c r="AQ462" s="5"/>
      <c r="AR462" s="4"/>
      <c r="AS462" s="5"/>
      <c r="AT462" s="552"/>
      <c r="AU462" s="553" t="str">
        <f>IF(AND(V462&gt;0,X462="A",AA462&lt;&gt;"",AG462&lt;&gt;"A",AJ462&lt;&gt;"A",OR(AB462="NR",AB462="NT")),1,"")</f>
        <v/>
      </c>
      <c r="AV462" s="554" t="str">
        <f>IF(AU462="","",COUNTIF($AU$8:AU462,AU462))</f>
        <v/>
      </c>
      <c r="AW462" s="553" t="str">
        <f>IF(AND(V462&gt;0,X462="A",AJ462&lt;&gt;"A",OR(AB462="",AB462="NX")),1,"")</f>
        <v/>
      </c>
      <c r="AX462" s="554" t="str">
        <f>IF(AW462="","",COUNTIF($AW$8:AW462,AW462))</f>
        <v/>
      </c>
      <c r="AY462" s="27"/>
      <c r="AZ462" s="6"/>
      <c r="BA462" s="7"/>
      <c r="BB462" s="7"/>
    </row>
    <row r="463" spans="1:54" ht="14.45" customHeight="1">
      <c r="A463" s="472" t="s">
        <v>459</v>
      </c>
      <c r="B463" s="473" t="s">
        <v>1602</v>
      </c>
      <c r="C463" s="714"/>
      <c r="D463" s="22"/>
      <c r="E463" s="746" t="s">
        <v>3315</v>
      </c>
      <c r="F463" s="760"/>
      <c r="G463" s="475"/>
      <c r="H463" s="476"/>
      <c r="I463" s="474"/>
      <c r="J463" s="475"/>
      <c r="K463" s="478"/>
      <c r="L463" s="9"/>
      <c r="M463" s="546"/>
      <c r="N463" s="9"/>
      <c r="O463" s="6"/>
      <c r="P463" s="479"/>
      <c r="Q463" s="10"/>
      <c r="R463" s="11"/>
      <c r="S463" s="12"/>
      <c r="T463" s="14"/>
      <c r="U463" s="15"/>
      <c r="V463" s="8"/>
      <c r="W463" s="13"/>
      <c r="X463" s="23"/>
      <c r="Y463" s="486"/>
      <c r="Z463" s="483"/>
      <c r="AA463" s="24"/>
      <c r="AB463" s="484"/>
      <c r="AC463" s="16"/>
      <c r="AD463" s="17"/>
      <c r="AE463" s="18"/>
      <c r="AF463" s="9"/>
      <c r="AG463" s="19"/>
      <c r="AH463" s="20"/>
      <c r="AI463" s="9"/>
      <c r="AJ463" s="21"/>
      <c r="AK463" s="33"/>
      <c r="AL463" s="485" t="str">
        <f>IF(AA463="","",AA463)</f>
        <v/>
      </c>
      <c r="AM463" s="3" t="str">
        <f>IF(AB463="","",AB463)</f>
        <v/>
      </c>
      <c r="AN463" s="702"/>
      <c r="AO463" s="4"/>
      <c r="AP463" s="5"/>
      <c r="AQ463" s="5"/>
      <c r="AR463" s="4"/>
      <c r="AS463" s="5"/>
      <c r="AT463" s="552"/>
      <c r="AU463" s="553" t="str">
        <f>IF(AND(V463&gt;0,X463="A",AA463&lt;&gt;"",AG463&lt;&gt;"A",AJ463&lt;&gt;"A",OR(AB463="NR",AB463="NT")),1,"")</f>
        <v/>
      </c>
      <c r="AV463" s="554" t="str">
        <f>IF(AU463="","",COUNTIF($AU$8:AU463,AU463))</f>
        <v/>
      </c>
      <c r="AW463" s="553" t="str">
        <f>IF(AND(V463&gt;0,X463="A",AJ463&lt;&gt;"A",OR(AB463="",AB463="NX")),1,"")</f>
        <v/>
      </c>
      <c r="AX463" s="554" t="str">
        <f>IF(AW463="","",COUNTIF($AW$8:AW463,AW463))</f>
        <v/>
      </c>
      <c r="AY463" s="27"/>
      <c r="AZ463" s="6"/>
      <c r="BA463" s="7"/>
      <c r="BB463" s="7"/>
    </row>
    <row r="464" spans="1:54" ht="14.45" customHeight="1">
      <c r="A464" s="472" t="s">
        <v>460</v>
      </c>
      <c r="B464" s="473" t="s">
        <v>1602</v>
      </c>
      <c r="C464" s="714"/>
      <c r="D464" s="22"/>
      <c r="E464" s="746" t="s">
        <v>3316</v>
      </c>
      <c r="F464" s="760"/>
      <c r="G464" s="475"/>
      <c r="H464" s="476"/>
      <c r="I464" s="474"/>
      <c r="J464" s="475"/>
      <c r="K464" s="478"/>
      <c r="L464" s="9"/>
      <c r="M464" s="546"/>
      <c r="N464" s="9"/>
      <c r="O464" s="6"/>
      <c r="P464" s="479"/>
      <c r="Q464" s="10"/>
      <c r="R464" s="11"/>
      <c r="S464" s="12"/>
      <c r="T464" s="14"/>
      <c r="U464" s="15"/>
      <c r="V464" s="8"/>
      <c r="W464" s="13"/>
      <c r="X464" s="23"/>
      <c r="Y464" s="486"/>
      <c r="Z464" s="483"/>
      <c r="AA464" s="24"/>
      <c r="AB464" s="484"/>
      <c r="AC464" s="16"/>
      <c r="AD464" s="17"/>
      <c r="AE464" s="18"/>
      <c r="AF464" s="9"/>
      <c r="AG464" s="19"/>
      <c r="AH464" s="20"/>
      <c r="AI464" s="9"/>
      <c r="AJ464" s="21"/>
      <c r="AK464" s="33"/>
      <c r="AL464" s="485" t="str">
        <f>IF(AA464="","",AA464)</f>
        <v/>
      </c>
      <c r="AM464" s="3" t="str">
        <f>IF(AB464="","",AB464)</f>
        <v/>
      </c>
      <c r="AN464" s="702"/>
      <c r="AO464" s="4"/>
      <c r="AP464" s="5"/>
      <c r="AQ464" s="5"/>
      <c r="AR464" s="4"/>
      <c r="AS464" s="5"/>
      <c r="AT464" s="552"/>
      <c r="AU464" s="553" t="str">
        <f>IF(AND(V464&gt;0,X464="A",AA464&lt;&gt;"",AG464&lt;&gt;"A",AJ464&lt;&gt;"A",OR(AB464="NR",AB464="NT")),1,"")</f>
        <v/>
      </c>
      <c r="AV464" s="554" t="str">
        <f>IF(AU464="","",COUNTIF($AU$8:AU464,AU464))</f>
        <v/>
      </c>
      <c r="AW464" s="553" t="str">
        <f>IF(AND(V464&gt;0,X464="A",AJ464&lt;&gt;"A",OR(AB464="",AB464="NX")),1,"")</f>
        <v/>
      </c>
      <c r="AX464" s="554" t="str">
        <f>IF(AW464="","",COUNTIF($AW$8:AW464,AW464))</f>
        <v/>
      </c>
      <c r="AY464" s="27"/>
      <c r="AZ464" s="6"/>
      <c r="BA464" s="7"/>
      <c r="BB464" s="7"/>
    </row>
    <row r="465" spans="1:54" ht="14.45" customHeight="1">
      <c r="A465" s="472" t="s">
        <v>461</v>
      </c>
      <c r="B465" s="473" t="s">
        <v>1602</v>
      </c>
      <c r="C465" s="714"/>
      <c r="D465" s="22"/>
      <c r="E465" s="746" t="s">
        <v>3317</v>
      </c>
      <c r="F465" s="760"/>
      <c r="G465" s="475"/>
      <c r="H465" s="476"/>
      <c r="I465" s="474"/>
      <c r="J465" s="475"/>
      <c r="K465" s="478"/>
      <c r="L465" s="9"/>
      <c r="M465" s="546"/>
      <c r="N465" s="9"/>
      <c r="O465" s="6"/>
      <c r="P465" s="479"/>
      <c r="Q465" s="10"/>
      <c r="R465" s="11"/>
      <c r="S465" s="12"/>
      <c r="T465" s="14"/>
      <c r="U465" s="15"/>
      <c r="V465" s="8"/>
      <c r="W465" s="13"/>
      <c r="X465" s="23"/>
      <c r="Y465" s="486"/>
      <c r="Z465" s="483"/>
      <c r="AA465" s="24"/>
      <c r="AB465" s="484"/>
      <c r="AC465" s="16"/>
      <c r="AD465" s="17"/>
      <c r="AE465" s="18"/>
      <c r="AF465" s="9"/>
      <c r="AG465" s="19"/>
      <c r="AH465" s="20"/>
      <c r="AI465" s="9"/>
      <c r="AJ465" s="21"/>
      <c r="AK465" s="33"/>
      <c r="AL465" s="485" t="str">
        <f>IF(AA465="","",AA465)</f>
        <v/>
      </c>
      <c r="AM465" s="3" t="str">
        <f>IF(AB465="","",AB465)</f>
        <v/>
      </c>
      <c r="AN465" s="702"/>
      <c r="AO465" s="4"/>
      <c r="AP465" s="5"/>
      <c r="AQ465" s="5"/>
      <c r="AR465" s="4"/>
      <c r="AS465" s="5"/>
      <c r="AT465" s="552"/>
      <c r="AU465" s="553" t="str">
        <f>IF(AND(V465&gt;0,X465="A",AA465&lt;&gt;"",AG465&lt;&gt;"A",AJ465&lt;&gt;"A",OR(AB465="NR",AB465="NT")),1,"")</f>
        <v/>
      </c>
      <c r="AV465" s="554" t="str">
        <f>IF(AU465="","",COUNTIF($AU$8:AU465,AU465))</f>
        <v/>
      </c>
      <c r="AW465" s="553" t="str">
        <f>IF(AND(V465&gt;0,X465="A",AJ465&lt;&gt;"A",OR(AB465="",AB465="NX")),1,"")</f>
        <v/>
      </c>
      <c r="AX465" s="554" t="str">
        <f>IF(AW465="","",COUNTIF($AW$8:AW465,AW465))</f>
        <v/>
      </c>
      <c r="AY465" s="27"/>
      <c r="AZ465" s="6"/>
      <c r="BA465" s="7"/>
      <c r="BB465" s="7"/>
    </row>
    <row r="466" spans="1:54" ht="14.45" customHeight="1">
      <c r="A466" s="472" t="s">
        <v>462</v>
      </c>
      <c r="B466" s="473" t="s">
        <v>1602</v>
      </c>
      <c r="C466" s="714"/>
      <c r="D466" s="22"/>
      <c r="E466" s="746" t="s">
        <v>3318</v>
      </c>
      <c r="F466" s="760"/>
      <c r="G466" s="475"/>
      <c r="H466" s="476"/>
      <c r="I466" s="474"/>
      <c r="J466" s="475"/>
      <c r="K466" s="478"/>
      <c r="L466" s="9"/>
      <c r="M466" s="546"/>
      <c r="N466" s="9"/>
      <c r="O466" s="6"/>
      <c r="P466" s="479"/>
      <c r="Q466" s="10"/>
      <c r="R466" s="11"/>
      <c r="S466" s="12"/>
      <c r="T466" s="14"/>
      <c r="U466" s="15"/>
      <c r="V466" s="8"/>
      <c r="W466" s="13"/>
      <c r="X466" s="23"/>
      <c r="Y466" s="486"/>
      <c r="Z466" s="483"/>
      <c r="AA466" s="24"/>
      <c r="AB466" s="484"/>
      <c r="AC466" s="16"/>
      <c r="AD466" s="17"/>
      <c r="AE466" s="18"/>
      <c r="AF466" s="9"/>
      <c r="AG466" s="19"/>
      <c r="AH466" s="20"/>
      <c r="AI466" s="9"/>
      <c r="AJ466" s="21"/>
      <c r="AK466" s="33"/>
      <c r="AL466" s="485" t="str">
        <f>IF(AA466="","",AA466)</f>
        <v/>
      </c>
      <c r="AM466" s="3" t="str">
        <f>IF(AB466="","",AB466)</f>
        <v/>
      </c>
      <c r="AN466" s="702"/>
      <c r="AO466" s="4"/>
      <c r="AP466" s="5"/>
      <c r="AQ466" s="5"/>
      <c r="AR466" s="4"/>
      <c r="AS466" s="5"/>
      <c r="AT466" s="552"/>
      <c r="AU466" s="553" t="str">
        <f>IF(AND(V466&gt;0,X466="A",AA466&lt;&gt;"",AG466&lt;&gt;"A",AJ466&lt;&gt;"A",OR(AB466="NR",AB466="NT")),1,"")</f>
        <v/>
      </c>
      <c r="AV466" s="554" t="str">
        <f>IF(AU466="","",COUNTIF($AU$8:AU466,AU466))</f>
        <v/>
      </c>
      <c r="AW466" s="553" t="str">
        <f>IF(AND(V466&gt;0,X466="A",AJ466&lt;&gt;"A",OR(AB466="",AB466="NX")),1,"")</f>
        <v/>
      </c>
      <c r="AX466" s="554" t="str">
        <f>IF(AW466="","",COUNTIF($AW$8:AW466,AW466))</f>
        <v/>
      </c>
      <c r="AY466" s="27"/>
      <c r="AZ466" s="6"/>
      <c r="BA466" s="7"/>
      <c r="BB466" s="7"/>
    </row>
    <row r="467" spans="1:54" ht="14.45" customHeight="1">
      <c r="A467" s="472" t="s">
        <v>463</v>
      </c>
      <c r="B467" s="473" t="s">
        <v>1602</v>
      </c>
      <c r="C467" s="714"/>
      <c r="D467" s="22"/>
      <c r="E467" s="746" t="s">
        <v>3319</v>
      </c>
      <c r="F467" s="760"/>
      <c r="G467" s="475"/>
      <c r="H467" s="476"/>
      <c r="I467" s="474"/>
      <c r="J467" s="475"/>
      <c r="K467" s="478"/>
      <c r="L467" s="9"/>
      <c r="M467" s="546"/>
      <c r="N467" s="9"/>
      <c r="O467" s="6"/>
      <c r="P467" s="479"/>
      <c r="Q467" s="10"/>
      <c r="R467" s="11"/>
      <c r="S467" s="12"/>
      <c r="T467" s="14"/>
      <c r="U467" s="15"/>
      <c r="V467" s="8"/>
      <c r="W467" s="13"/>
      <c r="X467" s="23"/>
      <c r="Y467" s="486"/>
      <c r="Z467" s="483"/>
      <c r="AA467" s="24"/>
      <c r="AB467" s="484"/>
      <c r="AC467" s="16"/>
      <c r="AD467" s="17"/>
      <c r="AE467" s="18"/>
      <c r="AF467" s="9"/>
      <c r="AG467" s="19"/>
      <c r="AH467" s="20"/>
      <c r="AI467" s="9"/>
      <c r="AJ467" s="21"/>
      <c r="AK467" s="33"/>
      <c r="AL467" s="485" t="str">
        <f>IF(AA467="","",AA467)</f>
        <v/>
      </c>
      <c r="AM467" s="3" t="str">
        <f>IF(AB467="","",AB467)</f>
        <v/>
      </c>
      <c r="AN467" s="702"/>
      <c r="AO467" s="4"/>
      <c r="AP467" s="5"/>
      <c r="AQ467" s="5"/>
      <c r="AR467" s="4"/>
      <c r="AS467" s="5"/>
      <c r="AT467" s="552"/>
      <c r="AU467" s="553" t="str">
        <f>IF(AND(V467&gt;0,X467="A",AA467&lt;&gt;"",AG467&lt;&gt;"A",AJ467&lt;&gt;"A",OR(AB467="NR",AB467="NT")),1,"")</f>
        <v/>
      </c>
      <c r="AV467" s="554" t="str">
        <f>IF(AU467="","",COUNTIF($AU$8:AU467,AU467))</f>
        <v/>
      </c>
      <c r="AW467" s="553" t="str">
        <f>IF(AND(V467&gt;0,X467="A",AJ467&lt;&gt;"A",OR(AB467="",AB467="NX")),1,"")</f>
        <v/>
      </c>
      <c r="AX467" s="554" t="str">
        <f>IF(AW467="","",COUNTIF($AW$8:AW467,AW467))</f>
        <v/>
      </c>
      <c r="AY467" s="27"/>
      <c r="AZ467" s="6"/>
      <c r="BA467" s="7"/>
      <c r="BB467" s="7"/>
    </row>
    <row r="468" spans="1:54" ht="14.45" customHeight="1">
      <c r="A468" s="472" t="s">
        <v>464</v>
      </c>
      <c r="B468" s="473" t="s">
        <v>1602</v>
      </c>
      <c r="C468" s="714"/>
      <c r="D468" s="22"/>
      <c r="E468" s="746" t="s">
        <v>3320</v>
      </c>
      <c r="F468" s="760"/>
      <c r="G468" s="475"/>
      <c r="H468" s="476"/>
      <c r="I468" s="474"/>
      <c r="J468" s="475"/>
      <c r="K468" s="478"/>
      <c r="L468" s="9"/>
      <c r="M468" s="546"/>
      <c r="N468" s="9"/>
      <c r="O468" s="6"/>
      <c r="P468" s="479"/>
      <c r="Q468" s="10"/>
      <c r="R468" s="11"/>
      <c r="S468" s="12"/>
      <c r="T468" s="14"/>
      <c r="U468" s="15"/>
      <c r="V468" s="8"/>
      <c r="W468" s="13"/>
      <c r="X468" s="23"/>
      <c r="Y468" s="486"/>
      <c r="Z468" s="483"/>
      <c r="AA468" s="24"/>
      <c r="AB468" s="484"/>
      <c r="AC468" s="16"/>
      <c r="AD468" s="17"/>
      <c r="AE468" s="18"/>
      <c r="AF468" s="9"/>
      <c r="AG468" s="19"/>
      <c r="AH468" s="20"/>
      <c r="AI468" s="9"/>
      <c r="AJ468" s="21"/>
      <c r="AK468" s="33"/>
      <c r="AL468" s="485" t="str">
        <f>IF(AA468="","",AA468)</f>
        <v/>
      </c>
      <c r="AM468" s="3" t="str">
        <f>IF(AB468="","",AB468)</f>
        <v/>
      </c>
      <c r="AN468" s="702"/>
      <c r="AO468" s="4"/>
      <c r="AP468" s="5"/>
      <c r="AQ468" s="5"/>
      <c r="AR468" s="4"/>
      <c r="AS468" s="5"/>
      <c r="AT468" s="552"/>
      <c r="AU468" s="553" t="str">
        <f>IF(AND(V468&gt;0,X468="A",AA468&lt;&gt;"",AG468&lt;&gt;"A",AJ468&lt;&gt;"A",OR(AB468="NR",AB468="NT")),1,"")</f>
        <v/>
      </c>
      <c r="AV468" s="554" t="str">
        <f>IF(AU468="","",COUNTIF($AU$8:AU468,AU468))</f>
        <v/>
      </c>
      <c r="AW468" s="553" t="str">
        <f>IF(AND(V468&gt;0,X468="A",AJ468&lt;&gt;"A",OR(AB468="",AB468="NX")),1,"")</f>
        <v/>
      </c>
      <c r="AX468" s="554" t="str">
        <f>IF(AW468="","",COUNTIF($AW$8:AW468,AW468))</f>
        <v/>
      </c>
      <c r="AY468" s="27"/>
      <c r="AZ468" s="6"/>
      <c r="BA468" s="7"/>
      <c r="BB468" s="7"/>
    </row>
    <row r="469" spans="1:54" ht="14.45" customHeight="1">
      <c r="A469" s="472" t="s">
        <v>465</v>
      </c>
      <c r="B469" s="473" t="s">
        <v>1602</v>
      </c>
      <c r="C469" s="714"/>
      <c r="D469" s="22"/>
      <c r="E469" s="746" t="s">
        <v>3321</v>
      </c>
      <c r="F469" s="760"/>
      <c r="G469" s="475"/>
      <c r="H469" s="476"/>
      <c r="I469" s="474"/>
      <c r="J469" s="475"/>
      <c r="K469" s="478"/>
      <c r="L469" s="9"/>
      <c r="M469" s="546"/>
      <c r="N469" s="9"/>
      <c r="O469" s="6"/>
      <c r="P469" s="479"/>
      <c r="Q469" s="10"/>
      <c r="R469" s="11"/>
      <c r="S469" s="12"/>
      <c r="T469" s="14"/>
      <c r="U469" s="15"/>
      <c r="V469" s="8"/>
      <c r="W469" s="13"/>
      <c r="X469" s="23"/>
      <c r="Y469" s="486"/>
      <c r="Z469" s="483"/>
      <c r="AA469" s="24"/>
      <c r="AB469" s="484"/>
      <c r="AC469" s="16"/>
      <c r="AD469" s="17"/>
      <c r="AE469" s="18"/>
      <c r="AF469" s="9"/>
      <c r="AG469" s="19"/>
      <c r="AH469" s="20"/>
      <c r="AI469" s="9"/>
      <c r="AJ469" s="21"/>
      <c r="AK469" s="33"/>
      <c r="AL469" s="485" t="str">
        <f>IF(AA469="","",AA469)</f>
        <v/>
      </c>
      <c r="AM469" s="3" t="str">
        <f>IF(AB469="","",AB469)</f>
        <v/>
      </c>
      <c r="AN469" s="702"/>
      <c r="AO469" s="4"/>
      <c r="AP469" s="5"/>
      <c r="AQ469" s="5"/>
      <c r="AR469" s="4"/>
      <c r="AS469" s="5"/>
      <c r="AT469" s="552"/>
      <c r="AU469" s="553" t="str">
        <f>IF(AND(V469&gt;0,X469="A",AA469&lt;&gt;"",AG469&lt;&gt;"A",AJ469&lt;&gt;"A",OR(AB469="NR",AB469="NT")),1,"")</f>
        <v/>
      </c>
      <c r="AV469" s="554" t="str">
        <f>IF(AU469="","",COUNTIF($AU$8:AU469,AU469))</f>
        <v/>
      </c>
      <c r="AW469" s="553" t="str">
        <f>IF(AND(V469&gt;0,X469="A",AJ469&lt;&gt;"A",OR(AB469="",AB469="NX")),1,"")</f>
        <v/>
      </c>
      <c r="AX469" s="554" t="str">
        <f>IF(AW469="","",COUNTIF($AW$8:AW469,AW469))</f>
        <v/>
      </c>
      <c r="AY469" s="27"/>
      <c r="AZ469" s="6"/>
      <c r="BA469" s="7"/>
      <c r="BB469" s="7"/>
    </row>
    <row r="470" spans="1:54" ht="14.45" customHeight="1">
      <c r="A470" s="472" t="s">
        <v>466</v>
      </c>
      <c r="B470" s="473" t="s">
        <v>1602</v>
      </c>
      <c r="C470" s="714"/>
      <c r="D470" s="22"/>
      <c r="E470" s="746" t="s">
        <v>3322</v>
      </c>
      <c r="F470" s="760"/>
      <c r="G470" s="475"/>
      <c r="H470" s="476"/>
      <c r="I470" s="474"/>
      <c r="J470" s="475"/>
      <c r="K470" s="478"/>
      <c r="L470" s="9"/>
      <c r="M470" s="546"/>
      <c r="N470" s="9"/>
      <c r="O470" s="6"/>
      <c r="P470" s="479"/>
      <c r="Q470" s="10"/>
      <c r="R470" s="11"/>
      <c r="S470" s="12"/>
      <c r="T470" s="14"/>
      <c r="U470" s="15"/>
      <c r="V470" s="8"/>
      <c r="W470" s="13"/>
      <c r="X470" s="23"/>
      <c r="Y470" s="486"/>
      <c r="Z470" s="483"/>
      <c r="AA470" s="24"/>
      <c r="AB470" s="484"/>
      <c r="AC470" s="16"/>
      <c r="AD470" s="17"/>
      <c r="AE470" s="18"/>
      <c r="AF470" s="9"/>
      <c r="AG470" s="19"/>
      <c r="AH470" s="20"/>
      <c r="AI470" s="9"/>
      <c r="AJ470" s="21"/>
      <c r="AK470" s="33"/>
      <c r="AL470" s="485" t="str">
        <f>IF(AA470="","",AA470)</f>
        <v/>
      </c>
      <c r="AM470" s="3" t="str">
        <f>IF(AB470="","",AB470)</f>
        <v/>
      </c>
      <c r="AN470" s="702"/>
      <c r="AO470" s="4"/>
      <c r="AP470" s="5"/>
      <c r="AQ470" s="5"/>
      <c r="AR470" s="4"/>
      <c r="AS470" s="5"/>
      <c r="AT470" s="552"/>
      <c r="AU470" s="553" t="str">
        <f>IF(AND(V470&gt;0,X470="A",AA470&lt;&gt;"",AG470&lt;&gt;"A",AJ470&lt;&gt;"A",OR(AB470="NR",AB470="NT")),1,"")</f>
        <v/>
      </c>
      <c r="AV470" s="554" t="str">
        <f>IF(AU470="","",COUNTIF($AU$8:AU470,AU470))</f>
        <v/>
      </c>
      <c r="AW470" s="553" t="str">
        <f>IF(AND(V470&gt;0,X470="A",AJ470&lt;&gt;"A",OR(AB470="",AB470="NX")),1,"")</f>
        <v/>
      </c>
      <c r="AX470" s="554" t="str">
        <f>IF(AW470="","",COUNTIF($AW$8:AW470,AW470))</f>
        <v/>
      </c>
      <c r="AY470" s="27"/>
      <c r="AZ470" s="6"/>
      <c r="BA470" s="7"/>
      <c r="BB470" s="7"/>
    </row>
    <row r="471" spans="1:54" ht="14.45" customHeight="1">
      <c r="A471" s="472" t="s">
        <v>467</v>
      </c>
      <c r="B471" s="473" t="s">
        <v>1602</v>
      </c>
      <c r="C471" s="714"/>
      <c r="D471" s="22"/>
      <c r="E471" s="746" t="s">
        <v>3323</v>
      </c>
      <c r="F471" s="760"/>
      <c r="G471" s="475"/>
      <c r="H471" s="476"/>
      <c r="I471" s="474"/>
      <c r="J471" s="475"/>
      <c r="K471" s="478"/>
      <c r="L471" s="9"/>
      <c r="M471" s="546"/>
      <c r="N471" s="9"/>
      <c r="O471" s="6"/>
      <c r="P471" s="479"/>
      <c r="Q471" s="10"/>
      <c r="R471" s="11"/>
      <c r="S471" s="12"/>
      <c r="T471" s="14"/>
      <c r="U471" s="15"/>
      <c r="V471" s="8"/>
      <c r="W471" s="13"/>
      <c r="X471" s="23"/>
      <c r="Y471" s="486"/>
      <c r="Z471" s="483"/>
      <c r="AA471" s="24"/>
      <c r="AB471" s="484"/>
      <c r="AC471" s="16"/>
      <c r="AD471" s="17"/>
      <c r="AE471" s="18"/>
      <c r="AF471" s="9"/>
      <c r="AG471" s="19"/>
      <c r="AH471" s="20"/>
      <c r="AI471" s="9"/>
      <c r="AJ471" s="21"/>
      <c r="AK471" s="33"/>
      <c r="AL471" s="485" t="str">
        <f>IF(AA471="","",AA471)</f>
        <v/>
      </c>
      <c r="AM471" s="3" t="str">
        <f>IF(AB471="","",AB471)</f>
        <v/>
      </c>
      <c r="AN471" s="702"/>
      <c r="AO471" s="4"/>
      <c r="AP471" s="5"/>
      <c r="AQ471" s="5"/>
      <c r="AR471" s="4"/>
      <c r="AS471" s="5"/>
      <c r="AT471" s="552"/>
      <c r="AU471" s="553" t="str">
        <f>IF(AND(V471&gt;0,X471="A",AA471&lt;&gt;"",AG471&lt;&gt;"A",AJ471&lt;&gt;"A",OR(AB471="NR",AB471="NT")),1,"")</f>
        <v/>
      </c>
      <c r="AV471" s="554" t="str">
        <f>IF(AU471="","",COUNTIF($AU$8:AU471,AU471))</f>
        <v/>
      </c>
      <c r="AW471" s="553" t="str">
        <f>IF(AND(V471&gt;0,X471="A",AJ471&lt;&gt;"A",OR(AB471="",AB471="NX")),1,"")</f>
        <v/>
      </c>
      <c r="AX471" s="554" t="str">
        <f>IF(AW471="","",COUNTIF($AW$8:AW471,AW471))</f>
        <v/>
      </c>
      <c r="AY471" s="27"/>
      <c r="AZ471" s="6"/>
      <c r="BA471" s="7"/>
      <c r="BB471" s="7"/>
    </row>
    <row r="472" spans="1:54" ht="14.45" customHeight="1">
      <c r="A472" s="472" t="s">
        <v>468</v>
      </c>
      <c r="B472" s="473" t="s">
        <v>1602</v>
      </c>
      <c r="C472" s="714"/>
      <c r="D472" s="22"/>
      <c r="E472" s="746" t="s">
        <v>3324</v>
      </c>
      <c r="F472" s="760"/>
      <c r="G472" s="475"/>
      <c r="H472" s="476"/>
      <c r="I472" s="474"/>
      <c r="J472" s="475"/>
      <c r="K472" s="478"/>
      <c r="L472" s="9"/>
      <c r="M472" s="546"/>
      <c r="N472" s="9"/>
      <c r="O472" s="6"/>
      <c r="P472" s="479"/>
      <c r="Q472" s="10"/>
      <c r="R472" s="11"/>
      <c r="S472" s="12"/>
      <c r="T472" s="14"/>
      <c r="U472" s="15"/>
      <c r="V472" s="8"/>
      <c r="W472" s="13"/>
      <c r="X472" s="23"/>
      <c r="Y472" s="486"/>
      <c r="Z472" s="483"/>
      <c r="AA472" s="24"/>
      <c r="AB472" s="484"/>
      <c r="AC472" s="16"/>
      <c r="AD472" s="17"/>
      <c r="AE472" s="18"/>
      <c r="AF472" s="9"/>
      <c r="AG472" s="19"/>
      <c r="AH472" s="20"/>
      <c r="AI472" s="9"/>
      <c r="AJ472" s="21"/>
      <c r="AK472" s="33"/>
      <c r="AL472" s="485" t="str">
        <f>IF(AA472="","",AA472)</f>
        <v/>
      </c>
      <c r="AM472" s="3" t="str">
        <f>IF(AB472="","",AB472)</f>
        <v/>
      </c>
      <c r="AN472" s="702"/>
      <c r="AO472" s="4"/>
      <c r="AP472" s="5"/>
      <c r="AQ472" s="5"/>
      <c r="AR472" s="4"/>
      <c r="AS472" s="5"/>
      <c r="AT472" s="552"/>
      <c r="AU472" s="553" t="str">
        <f>IF(AND(V472&gt;0,X472="A",AA472&lt;&gt;"",AG472&lt;&gt;"A",AJ472&lt;&gt;"A",OR(AB472="NR",AB472="NT")),1,"")</f>
        <v/>
      </c>
      <c r="AV472" s="554" t="str">
        <f>IF(AU472="","",COUNTIF($AU$8:AU472,AU472))</f>
        <v/>
      </c>
      <c r="AW472" s="553" t="str">
        <f>IF(AND(V472&gt;0,X472="A",AJ472&lt;&gt;"A",OR(AB472="",AB472="NX")),1,"")</f>
        <v/>
      </c>
      <c r="AX472" s="554" t="str">
        <f>IF(AW472="","",COUNTIF($AW$8:AW472,AW472))</f>
        <v/>
      </c>
      <c r="AY472" s="27"/>
      <c r="AZ472" s="6"/>
      <c r="BA472" s="7"/>
      <c r="BB472" s="7"/>
    </row>
    <row r="473" spans="1:54" ht="14.45" customHeight="1">
      <c r="A473" s="472" t="s">
        <v>469</v>
      </c>
      <c r="B473" s="473" t="s">
        <v>1602</v>
      </c>
      <c r="C473" s="714"/>
      <c r="D473" s="22"/>
      <c r="E473" s="746" t="s">
        <v>3325</v>
      </c>
      <c r="F473" s="760"/>
      <c r="G473" s="475"/>
      <c r="H473" s="476"/>
      <c r="I473" s="474"/>
      <c r="J473" s="475"/>
      <c r="K473" s="478"/>
      <c r="L473" s="9"/>
      <c r="M473" s="546"/>
      <c r="N473" s="9"/>
      <c r="O473" s="6"/>
      <c r="P473" s="479"/>
      <c r="Q473" s="10"/>
      <c r="R473" s="11"/>
      <c r="S473" s="12"/>
      <c r="T473" s="14"/>
      <c r="U473" s="15"/>
      <c r="V473" s="8"/>
      <c r="W473" s="13"/>
      <c r="X473" s="23"/>
      <c r="Y473" s="486"/>
      <c r="Z473" s="483"/>
      <c r="AA473" s="24"/>
      <c r="AB473" s="484"/>
      <c r="AC473" s="16"/>
      <c r="AD473" s="17"/>
      <c r="AE473" s="18"/>
      <c r="AF473" s="9"/>
      <c r="AG473" s="19"/>
      <c r="AH473" s="20"/>
      <c r="AI473" s="9"/>
      <c r="AJ473" s="21"/>
      <c r="AK473" s="33"/>
      <c r="AL473" s="485" t="str">
        <f>IF(AA473="","",AA473)</f>
        <v/>
      </c>
      <c r="AM473" s="3" t="str">
        <f>IF(AB473="","",AB473)</f>
        <v/>
      </c>
      <c r="AN473" s="702"/>
      <c r="AO473" s="4"/>
      <c r="AP473" s="5"/>
      <c r="AQ473" s="5"/>
      <c r="AR473" s="4"/>
      <c r="AS473" s="5"/>
      <c r="AT473" s="552"/>
      <c r="AU473" s="553" t="str">
        <f>IF(AND(V473&gt;0,X473="A",AA473&lt;&gt;"",AG473&lt;&gt;"A",AJ473&lt;&gt;"A",OR(AB473="NR",AB473="NT")),1,"")</f>
        <v/>
      </c>
      <c r="AV473" s="554" t="str">
        <f>IF(AU473="","",COUNTIF($AU$8:AU473,AU473))</f>
        <v/>
      </c>
      <c r="AW473" s="553" t="str">
        <f>IF(AND(V473&gt;0,X473="A",AJ473&lt;&gt;"A",OR(AB473="",AB473="NX")),1,"")</f>
        <v/>
      </c>
      <c r="AX473" s="554" t="str">
        <f>IF(AW473="","",COUNTIF($AW$8:AW473,AW473))</f>
        <v/>
      </c>
      <c r="AY473" s="27"/>
      <c r="AZ473" s="6"/>
      <c r="BA473" s="7"/>
      <c r="BB473" s="7"/>
    </row>
    <row r="474" spans="1:54" ht="14.45" customHeight="1">
      <c r="A474" s="472" t="s">
        <v>470</v>
      </c>
      <c r="B474" s="473" t="s">
        <v>1602</v>
      </c>
      <c r="C474" s="714"/>
      <c r="D474" s="22"/>
      <c r="E474" s="746" t="s">
        <v>3326</v>
      </c>
      <c r="F474" s="760"/>
      <c r="G474" s="475"/>
      <c r="H474" s="476"/>
      <c r="I474" s="474"/>
      <c r="J474" s="475"/>
      <c r="K474" s="478"/>
      <c r="L474" s="9"/>
      <c r="M474" s="546"/>
      <c r="N474" s="9"/>
      <c r="O474" s="6"/>
      <c r="P474" s="479"/>
      <c r="Q474" s="10"/>
      <c r="R474" s="11"/>
      <c r="S474" s="12"/>
      <c r="T474" s="14"/>
      <c r="U474" s="15"/>
      <c r="V474" s="8"/>
      <c r="W474" s="13"/>
      <c r="X474" s="23"/>
      <c r="Y474" s="486"/>
      <c r="Z474" s="483"/>
      <c r="AA474" s="24"/>
      <c r="AB474" s="484"/>
      <c r="AC474" s="16"/>
      <c r="AD474" s="17"/>
      <c r="AE474" s="18"/>
      <c r="AF474" s="9"/>
      <c r="AG474" s="19"/>
      <c r="AH474" s="20"/>
      <c r="AI474" s="9"/>
      <c r="AJ474" s="21"/>
      <c r="AK474" s="33"/>
      <c r="AL474" s="485" t="str">
        <f>IF(AA474="","",AA474)</f>
        <v/>
      </c>
      <c r="AM474" s="3" t="str">
        <f>IF(AB474="","",AB474)</f>
        <v/>
      </c>
      <c r="AN474" s="702"/>
      <c r="AO474" s="4"/>
      <c r="AP474" s="5"/>
      <c r="AQ474" s="5"/>
      <c r="AR474" s="4"/>
      <c r="AS474" s="5"/>
      <c r="AT474" s="552"/>
      <c r="AU474" s="553" t="str">
        <f>IF(AND(V474&gt;0,X474="A",AA474&lt;&gt;"",AG474&lt;&gt;"A",AJ474&lt;&gt;"A",OR(AB474="NR",AB474="NT")),1,"")</f>
        <v/>
      </c>
      <c r="AV474" s="554" t="str">
        <f>IF(AU474="","",COUNTIF($AU$8:AU474,AU474))</f>
        <v/>
      </c>
      <c r="AW474" s="553" t="str">
        <f>IF(AND(V474&gt;0,X474="A",AJ474&lt;&gt;"A",OR(AB474="",AB474="NX")),1,"")</f>
        <v/>
      </c>
      <c r="AX474" s="554" t="str">
        <f>IF(AW474="","",COUNTIF($AW$8:AW474,AW474))</f>
        <v/>
      </c>
      <c r="AY474" s="27"/>
      <c r="AZ474" s="6"/>
      <c r="BA474" s="7"/>
      <c r="BB474" s="7"/>
    </row>
    <row r="475" spans="1:54" ht="14.45" customHeight="1">
      <c r="A475" s="472" t="s">
        <v>471</v>
      </c>
      <c r="B475" s="473" t="s">
        <v>1602</v>
      </c>
      <c r="C475" s="714"/>
      <c r="D475" s="22"/>
      <c r="E475" s="746" t="s">
        <v>3327</v>
      </c>
      <c r="F475" s="760"/>
      <c r="G475" s="475"/>
      <c r="H475" s="476"/>
      <c r="I475" s="474"/>
      <c r="J475" s="475"/>
      <c r="K475" s="478"/>
      <c r="L475" s="9"/>
      <c r="M475" s="546"/>
      <c r="N475" s="9"/>
      <c r="O475" s="6"/>
      <c r="P475" s="479"/>
      <c r="Q475" s="10"/>
      <c r="R475" s="11"/>
      <c r="S475" s="12"/>
      <c r="T475" s="14"/>
      <c r="U475" s="15"/>
      <c r="V475" s="8"/>
      <c r="W475" s="13"/>
      <c r="X475" s="23"/>
      <c r="Y475" s="486"/>
      <c r="Z475" s="483"/>
      <c r="AA475" s="24"/>
      <c r="AB475" s="484"/>
      <c r="AC475" s="16"/>
      <c r="AD475" s="17"/>
      <c r="AE475" s="18"/>
      <c r="AF475" s="9"/>
      <c r="AG475" s="19"/>
      <c r="AH475" s="20"/>
      <c r="AI475" s="9"/>
      <c r="AJ475" s="21"/>
      <c r="AK475" s="33"/>
      <c r="AL475" s="485" t="str">
        <f>IF(AA475="","",AA475)</f>
        <v/>
      </c>
      <c r="AM475" s="3" t="str">
        <f>IF(AB475="","",AB475)</f>
        <v/>
      </c>
      <c r="AN475" s="702"/>
      <c r="AO475" s="4"/>
      <c r="AP475" s="5"/>
      <c r="AQ475" s="5"/>
      <c r="AR475" s="4"/>
      <c r="AS475" s="5"/>
      <c r="AT475" s="552"/>
      <c r="AU475" s="553" t="str">
        <f>IF(AND(V475&gt;0,X475="A",AA475&lt;&gt;"",AG475&lt;&gt;"A",AJ475&lt;&gt;"A",OR(AB475="NR",AB475="NT")),1,"")</f>
        <v/>
      </c>
      <c r="AV475" s="554" t="str">
        <f>IF(AU475="","",COUNTIF($AU$8:AU475,AU475))</f>
        <v/>
      </c>
      <c r="AW475" s="553" t="str">
        <f>IF(AND(V475&gt;0,X475="A",AJ475&lt;&gt;"A",OR(AB475="",AB475="NX")),1,"")</f>
        <v/>
      </c>
      <c r="AX475" s="554" t="str">
        <f>IF(AW475="","",COUNTIF($AW$8:AW475,AW475))</f>
        <v/>
      </c>
      <c r="AY475" s="27"/>
      <c r="AZ475" s="6"/>
      <c r="BA475" s="7"/>
      <c r="BB475" s="7"/>
    </row>
    <row r="476" spans="1:54" ht="14.45" customHeight="1">
      <c r="A476" s="472" t="s">
        <v>472</v>
      </c>
      <c r="B476" s="473" t="s">
        <v>1602</v>
      </c>
      <c r="C476" s="714"/>
      <c r="D476" s="22"/>
      <c r="E476" s="746" t="s">
        <v>3328</v>
      </c>
      <c r="F476" s="760"/>
      <c r="G476" s="475"/>
      <c r="H476" s="476"/>
      <c r="I476" s="474"/>
      <c r="J476" s="475"/>
      <c r="K476" s="478"/>
      <c r="L476" s="9"/>
      <c r="M476" s="546"/>
      <c r="N476" s="9"/>
      <c r="O476" s="6"/>
      <c r="P476" s="479"/>
      <c r="Q476" s="10"/>
      <c r="R476" s="11"/>
      <c r="S476" s="12"/>
      <c r="T476" s="14"/>
      <c r="U476" s="15"/>
      <c r="V476" s="8"/>
      <c r="W476" s="13"/>
      <c r="X476" s="23"/>
      <c r="Y476" s="486"/>
      <c r="Z476" s="483"/>
      <c r="AA476" s="24"/>
      <c r="AB476" s="484"/>
      <c r="AC476" s="16"/>
      <c r="AD476" s="17"/>
      <c r="AE476" s="18"/>
      <c r="AF476" s="9"/>
      <c r="AG476" s="19"/>
      <c r="AH476" s="20"/>
      <c r="AI476" s="9"/>
      <c r="AJ476" s="21"/>
      <c r="AK476" s="33"/>
      <c r="AL476" s="485" t="str">
        <f>IF(AA476="","",AA476)</f>
        <v/>
      </c>
      <c r="AM476" s="3" t="str">
        <f>IF(AB476="","",AB476)</f>
        <v/>
      </c>
      <c r="AN476" s="702"/>
      <c r="AO476" s="4"/>
      <c r="AP476" s="5"/>
      <c r="AQ476" s="5"/>
      <c r="AR476" s="4"/>
      <c r="AS476" s="5"/>
      <c r="AT476" s="552"/>
      <c r="AU476" s="553" t="str">
        <f>IF(AND(V476&gt;0,X476="A",AA476&lt;&gt;"",AG476&lt;&gt;"A",AJ476&lt;&gt;"A",OR(AB476="NR",AB476="NT")),1,"")</f>
        <v/>
      </c>
      <c r="AV476" s="554" t="str">
        <f>IF(AU476="","",COUNTIF($AU$8:AU476,AU476))</f>
        <v/>
      </c>
      <c r="AW476" s="553" t="str">
        <f>IF(AND(V476&gt;0,X476="A",AJ476&lt;&gt;"A",OR(AB476="",AB476="NX")),1,"")</f>
        <v/>
      </c>
      <c r="AX476" s="554" t="str">
        <f>IF(AW476="","",COUNTIF($AW$8:AW476,AW476))</f>
        <v/>
      </c>
      <c r="AY476" s="27"/>
      <c r="AZ476" s="6"/>
      <c r="BA476" s="7"/>
      <c r="BB476" s="7"/>
    </row>
    <row r="477" spans="1:54" ht="14.45" customHeight="1">
      <c r="A477" s="472" t="s">
        <v>473</v>
      </c>
      <c r="B477" s="473" t="s">
        <v>1602</v>
      </c>
      <c r="C477" s="714"/>
      <c r="D477" s="22"/>
      <c r="E477" s="746" t="s">
        <v>3329</v>
      </c>
      <c r="F477" s="760"/>
      <c r="G477" s="475"/>
      <c r="H477" s="476"/>
      <c r="I477" s="474"/>
      <c r="J477" s="475"/>
      <c r="K477" s="478"/>
      <c r="L477" s="9"/>
      <c r="M477" s="546"/>
      <c r="N477" s="9"/>
      <c r="O477" s="6"/>
      <c r="P477" s="479"/>
      <c r="Q477" s="10"/>
      <c r="R477" s="11"/>
      <c r="S477" s="12"/>
      <c r="T477" s="14"/>
      <c r="U477" s="15"/>
      <c r="V477" s="8"/>
      <c r="W477" s="13"/>
      <c r="X477" s="23"/>
      <c r="Y477" s="486"/>
      <c r="Z477" s="483"/>
      <c r="AA477" s="24"/>
      <c r="AB477" s="484"/>
      <c r="AC477" s="16"/>
      <c r="AD477" s="17"/>
      <c r="AE477" s="18"/>
      <c r="AF477" s="9"/>
      <c r="AG477" s="19"/>
      <c r="AH477" s="20"/>
      <c r="AI477" s="9"/>
      <c r="AJ477" s="21"/>
      <c r="AK477" s="33"/>
      <c r="AL477" s="485" t="str">
        <f>IF(AA477="","",AA477)</f>
        <v/>
      </c>
      <c r="AM477" s="3" t="str">
        <f>IF(AB477="","",AB477)</f>
        <v/>
      </c>
      <c r="AN477" s="702"/>
      <c r="AO477" s="4"/>
      <c r="AP477" s="5"/>
      <c r="AQ477" s="5"/>
      <c r="AR477" s="4"/>
      <c r="AS477" s="5"/>
      <c r="AT477" s="552"/>
      <c r="AU477" s="553" t="str">
        <f>IF(AND(V477&gt;0,X477="A",AA477&lt;&gt;"",AG477&lt;&gt;"A",AJ477&lt;&gt;"A",OR(AB477="NR",AB477="NT")),1,"")</f>
        <v/>
      </c>
      <c r="AV477" s="554" t="str">
        <f>IF(AU477="","",COUNTIF($AU$8:AU477,AU477))</f>
        <v/>
      </c>
      <c r="AW477" s="553" t="str">
        <f>IF(AND(V477&gt;0,X477="A",AJ477&lt;&gt;"A",OR(AB477="",AB477="NX")),1,"")</f>
        <v/>
      </c>
      <c r="AX477" s="554" t="str">
        <f>IF(AW477="","",COUNTIF($AW$8:AW477,AW477))</f>
        <v/>
      </c>
      <c r="AY477" s="27"/>
      <c r="AZ477" s="6"/>
      <c r="BA477" s="7"/>
      <c r="BB477" s="7"/>
    </row>
    <row r="478" spans="1:54" ht="14.45" customHeight="1">
      <c r="A478" s="472" t="s">
        <v>474</v>
      </c>
      <c r="B478" s="473" t="s">
        <v>1602</v>
      </c>
      <c r="C478" s="714"/>
      <c r="D478" s="22"/>
      <c r="E478" s="746" t="s">
        <v>3330</v>
      </c>
      <c r="F478" s="760"/>
      <c r="G478" s="475"/>
      <c r="H478" s="476"/>
      <c r="I478" s="474"/>
      <c r="J478" s="475"/>
      <c r="K478" s="478"/>
      <c r="L478" s="9"/>
      <c r="M478" s="546"/>
      <c r="N478" s="9"/>
      <c r="O478" s="6"/>
      <c r="P478" s="479"/>
      <c r="Q478" s="10"/>
      <c r="R478" s="11"/>
      <c r="S478" s="12"/>
      <c r="T478" s="14"/>
      <c r="U478" s="15"/>
      <c r="V478" s="8"/>
      <c r="W478" s="13"/>
      <c r="X478" s="23"/>
      <c r="Y478" s="486"/>
      <c r="Z478" s="483"/>
      <c r="AA478" s="24"/>
      <c r="AB478" s="484"/>
      <c r="AC478" s="16"/>
      <c r="AD478" s="17"/>
      <c r="AE478" s="18"/>
      <c r="AF478" s="9"/>
      <c r="AG478" s="19"/>
      <c r="AH478" s="20"/>
      <c r="AI478" s="9"/>
      <c r="AJ478" s="21"/>
      <c r="AK478" s="33"/>
      <c r="AL478" s="485" t="str">
        <f>IF(AA478="","",AA478)</f>
        <v/>
      </c>
      <c r="AM478" s="3" t="str">
        <f>IF(AB478="","",AB478)</f>
        <v/>
      </c>
      <c r="AN478" s="702"/>
      <c r="AO478" s="4"/>
      <c r="AP478" s="5"/>
      <c r="AQ478" s="5"/>
      <c r="AR478" s="4"/>
      <c r="AS478" s="5"/>
      <c r="AT478" s="552"/>
      <c r="AU478" s="553" t="str">
        <f>IF(AND(V478&gt;0,X478="A",AA478&lt;&gt;"",AG478&lt;&gt;"A",AJ478&lt;&gt;"A",OR(AB478="NR",AB478="NT")),1,"")</f>
        <v/>
      </c>
      <c r="AV478" s="554" t="str">
        <f>IF(AU478="","",COUNTIF($AU$8:AU478,AU478))</f>
        <v/>
      </c>
      <c r="AW478" s="553" t="str">
        <f>IF(AND(V478&gt;0,X478="A",AJ478&lt;&gt;"A",OR(AB478="",AB478="NX")),1,"")</f>
        <v/>
      </c>
      <c r="AX478" s="554" t="str">
        <f>IF(AW478="","",COUNTIF($AW$8:AW478,AW478))</f>
        <v/>
      </c>
      <c r="AY478" s="27"/>
      <c r="AZ478" s="6"/>
      <c r="BA478" s="7"/>
      <c r="BB478" s="7"/>
    </row>
    <row r="479" spans="1:54" ht="14.45" customHeight="1">
      <c r="A479" s="472" t="s">
        <v>475</v>
      </c>
      <c r="B479" s="473" t="s">
        <v>1602</v>
      </c>
      <c r="C479" s="714"/>
      <c r="D479" s="22"/>
      <c r="E479" s="746" t="s">
        <v>3331</v>
      </c>
      <c r="F479" s="760"/>
      <c r="G479" s="475"/>
      <c r="H479" s="476"/>
      <c r="I479" s="474"/>
      <c r="J479" s="475"/>
      <c r="K479" s="478"/>
      <c r="L479" s="9"/>
      <c r="M479" s="546"/>
      <c r="N479" s="9"/>
      <c r="O479" s="6"/>
      <c r="P479" s="479"/>
      <c r="Q479" s="10"/>
      <c r="R479" s="11"/>
      <c r="S479" s="12"/>
      <c r="T479" s="14"/>
      <c r="U479" s="15"/>
      <c r="V479" s="8"/>
      <c r="W479" s="13"/>
      <c r="X479" s="23"/>
      <c r="Y479" s="486"/>
      <c r="Z479" s="483"/>
      <c r="AA479" s="24"/>
      <c r="AB479" s="484"/>
      <c r="AC479" s="16"/>
      <c r="AD479" s="17"/>
      <c r="AE479" s="18"/>
      <c r="AF479" s="9"/>
      <c r="AG479" s="19"/>
      <c r="AH479" s="20"/>
      <c r="AI479" s="9"/>
      <c r="AJ479" s="21"/>
      <c r="AK479" s="33"/>
      <c r="AL479" s="485" t="str">
        <f>IF(AA479="","",AA479)</f>
        <v/>
      </c>
      <c r="AM479" s="3" t="str">
        <f>IF(AB479="","",AB479)</f>
        <v/>
      </c>
      <c r="AN479" s="702"/>
      <c r="AO479" s="4"/>
      <c r="AP479" s="5"/>
      <c r="AQ479" s="5"/>
      <c r="AR479" s="4"/>
      <c r="AS479" s="5"/>
      <c r="AT479" s="552"/>
      <c r="AU479" s="553" t="str">
        <f>IF(AND(V479&gt;0,X479="A",AA479&lt;&gt;"",AG479&lt;&gt;"A",AJ479&lt;&gt;"A",OR(AB479="NR",AB479="NT")),1,"")</f>
        <v/>
      </c>
      <c r="AV479" s="554" t="str">
        <f>IF(AU479="","",COUNTIF($AU$8:AU479,AU479))</f>
        <v/>
      </c>
      <c r="AW479" s="553" t="str">
        <f>IF(AND(V479&gt;0,X479="A",AJ479&lt;&gt;"A",OR(AB479="",AB479="NX")),1,"")</f>
        <v/>
      </c>
      <c r="AX479" s="554" t="str">
        <f>IF(AW479="","",COUNTIF($AW$8:AW479,AW479))</f>
        <v/>
      </c>
      <c r="AY479" s="27"/>
      <c r="AZ479" s="6"/>
      <c r="BA479" s="7"/>
      <c r="BB479" s="7"/>
    </row>
    <row r="480" spans="1:54" ht="14.45" customHeight="1">
      <c r="A480" s="472" t="s">
        <v>476</v>
      </c>
      <c r="B480" s="473" t="s">
        <v>1602</v>
      </c>
      <c r="C480" s="714"/>
      <c r="D480" s="22"/>
      <c r="E480" s="746" t="s">
        <v>3332</v>
      </c>
      <c r="F480" s="760"/>
      <c r="G480" s="475"/>
      <c r="H480" s="476"/>
      <c r="I480" s="474"/>
      <c r="J480" s="475"/>
      <c r="K480" s="478"/>
      <c r="L480" s="9"/>
      <c r="M480" s="546"/>
      <c r="N480" s="9"/>
      <c r="O480" s="6"/>
      <c r="P480" s="479"/>
      <c r="Q480" s="10"/>
      <c r="R480" s="11"/>
      <c r="S480" s="12"/>
      <c r="T480" s="14"/>
      <c r="U480" s="15"/>
      <c r="V480" s="8"/>
      <c r="W480" s="13"/>
      <c r="X480" s="23"/>
      <c r="Y480" s="486"/>
      <c r="Z480" s="483"/>
      <c r="AA480" s="24"/>
      <c r="AB480" s="484"/>
      <c r="AC480" s="16"/>
      <c r="AD480" s="17"/>
      <c r="AE480" s="18"/>
      <c r="AF480" s="9"/>
      <c r="AG480" s="19"/>
      <c r="AH480" s="20"/>
      <c r="AI480" s="9"/>
      <c r="AJ480" s="21"/>
      <c r="AK480" s="33"/>
      <c r="AL480" s="485" t="str">
        <f>IF(AA480="","",AA480)</f>
        <v/>
      </c>
      <c r="AM480" s="3" t="str">
        <f>IF(AB480="","",AB480)</f>
        <v/>
      </c>
      <c r="AN480" s="702"/>
      <c r="AO480" s="4"/>
      <c r="AP480" s="5"/>
      <c r="AQ480" s="5"/>
      <c r="AR480" s="4"/>
      <c r="AS480" s="5"/>
      <c r="AT480" s="552"/>
      <c r="AU480" s="553" t="str">
        <f>IF(AND(V480&gt;0,X480="A",AA480&lt;&gt;"",AG480&lt;&gt;"A",AJ480&lt;&gt;"A",OR(AB480="NR",AB480="NT")),1,"")</f>
        <v/>
      </c>
      <c r="AV480" s="554" t="str">
        <f>IF(AU480="","",COUNTIF($AU$8:AU480,AU480))</f>
        <v/>
      </c>
      <c r="AW480" s="553" t="str">
        <f>IF(AND(V480&gt;0,X480="A",AJ480&lt;&gt;"A",OR(AB480="",AB480="NX")),1,"")</f>
        <v/>
      </c>
      <c r="AX480" s="554" t="str">
        <f>IF(AW480="","",COUNTIF($AW$8:AW480,AW480))</f>
        <v/>
      </c>
      <c r="AY480" s="27"/>
      <c r="AZ480" s="6"/>
      <c r="BA480" s="7"/>
      <c r="BB480" s="7"/>
    </row>
    <row r="481" spans="1:54" ht="14.45" customHeight="1">
      <c r="A481" s="472" t="s">
        <v>477</v>
      </c>
      <c r="B481" s="473" t="s">
        <v>1602</v>
      </c>
      <c r="C481" s="714"/>
      <c r="D481" s="22"/>
      <c r="E481" s="746" t="s">
        <v>3333</v>
      </c>
      <c r="F481" s="760"/>
      <c r="G481" s="475"/>
      <c r="H481" s="476"/>
      <c r="I481" s="474"/>
      <c r="J481" s="475"/>
      <c r="K481" s="478"/>
      <c r="L481" s="9"/>
      <c r="M481" s="546"/>
      <c r="N481" s="9"/>
      <c r="O481" s="6"/>
      <c r="P481" s="479"/>
      <c r="Q481" s="10"/>
      <c r="R481" s="11"/>
      <c r="S481" s="12"/>
      <c r="T481" s="14"/>
      <c r="U481" s="15"/>
      <c r="V481" s="8"/>
      <c r="W481" s="13"/>
      <c r="X481" s="23"/>
      <c r="Y481" s="486"/>
      <c r="Z481" s="483"/>
      <c r="AA481" s="24"/>
      <c r="AB481" s="484"/>
      <c r="AC481" s="16"/>
      <c r="AD481" s="17"/>
      <c r="AE481" s="18"/>
      <c r="AF481" s="9"/>
      <c r="AG481" s="19"/>
      <c r="AH481" s="20"/>
      <c r="AI481" s="9"/>
      <c r="AJ481" s="21"/>
      <c r="AK481" s="33"/>
      <c r="AL481" s="485" t="str">
        <f>IF(AA481="","",AA481)</f>
        <v/>
      </c>
      <c r="AM481" s="3" t="str">
        <f>IF(AB481="","",AB481)</f>
        <v/>
      </c>
      <c r="AN481" s="702"/>
      <c r="AO481" s="4"/>
      <c r="AP481" s="5"/>
      <c r="AQ481" s="5"/>
      <c r="AR481" s="4"/>
      <c r="AS481" s="5"/>
      <c r="AT481" s="552"/>
      <c r="AU481" s="553" t="str">
        <f>IF(AND(V481&gt;0,X481="A",AA481&lt;&gt;"",AG481&lt;&gt;"A",AJ481&lt;&gt;"A",OR(AB481="NR",AB481="NT")),1,"")</f>
        <v/>
      </c>
      <c r="AV481" s="554" t="str">
        <f>IF(AU481="","",COUNTIF($AU$8:AU481,AU481))</f>
        <v/>
      </c>
      <c r="AW481" s="553" t="str">
        <f>IF(AND(V481&gt;0,X481="A",AJ481&lt;&gt;"A",OR(AB481="",AB481="NX")),1,"")</f>
        <v/>
      </c>
      <c r="AX481" s="554" t="str">
        <f>IF(AW481="","",COUNTIF($AW$8:AW481,AW481))</f>
        <v/>
      </c>
      <c r="AY481" s="27"/>
      <c r="AZ481" s="6"/>
      <c r="BA481" s="7"/>
      <c r="BB481" s="7"/>
    </row>
    <row r="482" spans="1:54" ht="14.45" customHeight="1">
      <c r="A482" s="472" t="s">
        <v>478</v>
      </c>
      <c r="B482" s="473" t="s">
        <v>1602</v>
      </c>
      <c r="C482" s="714"/>
      <c r="D482" s="22"/>
      <c r="E482" s="746" t="s">
        <v>3334</v>
      </c>
      <c r="F482" s="760"/>
      <c r="G482" s="475"/>
      <c r="H482" s="476"/>
      <c r="I482" s="474"/>
      <c r="J482" s="475"/>
      <c r="K482" s="478"/>
      <c r="L482" s="9"/>
      <c r="M482" s="546"/>
      <c r="N482" s="9"/>
      <c r="O482" s="6"/>
      <c r="P482" s="479"/>
      <c r="Q482" s="10"/>
      <c r="R482" s="11"/>
      <c r="S482" s="12"/>
      <c r="T482" s="14"/>
      <c r="U482" s="15"/>
      <c r="V482" s="8"/>
      <c r="W482" s="13"/>
      <c r="X482" s="23"/>
      <c r="Y482" s="486"/>
      <c r="Z482" s="483"/>
      <c r="AA482" s="24"/>
      <c r="AB482" s="484"/>
      <c r="AC482" s="16"/>
      <c r="AD482" s="17"/>
      <c r="AE482" s="18"/>
      <c r="AF482" s="9"/>
      <c r="AG482" s="19"/>
      <c r="AH482" s="20"/>
      <c r="AI482" s="9"/>
      <c r="AJ482" s="21"/>
      <c r="AK482" s="33"/>
      <c r="AL482" s="485" t="str">
        <f>IF(AA482="","",AA482)</f>
        <v/>
      </c>
      <c r="AM482" s="3" t="str">
        <f>IF(AB482="","",AB482)</f>
        <v/>
      </c>
      <c r="AN482" s="702"/>
      <c r="AO482" s="4"/>
      <c r="AP482" s="5"/>
      <c r="AQ482" s="5"/>
      <c r="AR482" s="4"/>
      <c r="AS482" s="5"/>
      <c r="AT482" s="552"/>
      <c r="AU482" s="553" t="str">
        <f>IF(AND(V482&gt;0,X482="A",AA482&lt;&gt;"",AG482&lt;&gt;"A",AJ482&lt;&gt;"A",OR(AB482="NR",AB482="NT")),1,"")</f>
        <v/>
      </c>
      <c r="AV482" s="554" t="str">
        <f>IF(AU482="","",COUNTIF($AU$8:AU482,AU482))</f>
        <v/>
      </c>
      <c r="AW482" s="553" t="str">
        <f>IF(AND(V482&gt;0,X482="A",AJ482&lt;&gt;"A",OR(AB482="",AB482="NX")),1,"")</f>
        <v/>
      </c>
      <c r="AX482" s="554" t="str">
        <f>IF(AW482="","",COUNTIF($AW$8:AW482,AW482))</f>
        <v/>
      </c>
      <c r="AY482" s="27"/>
      <c r="AZ482" s="6"/>
      <c r="BA482" s="7"/>
      <c r="BB482" s="7"/>
    </row>
    <row r="483" spans="1:54" ht="14.45" customHeight="1">
      <c r="A483" s="472" t="s">
        <v>479</v>
      </c>
      <c r="B483" s="473" t="s">
        <v>1602</v>
      </c>
      <c r="C483" s="714"/>
      <c r="D483" s="22"/>
      <c r="E483" s="746" t="s">
        <v>3335</v>
      </c>
      <c r="F483" s="760"/>
      <c r="G483" s="475"/>
      <c r="H483" s="476"/>
      <c r="I483" s="474"/>
      <c r="J483" s="475"/>
      <c r="K483" s="478"/>
      <c r="L483" s="9"/>
      <c r="M483" s="546"/>
      <c r="N483" s="9"/>
      <c r="O483" s="6"/>
      <c r="P483" s="479"/>
      <c r="Q483" s="10"/>
      <c r="R483" s="11"/>
      <c r="S483" s="12"/>
      <c r="T483" s="14"/>
      <c r="U483" s="15"/>
      <c r="V483" s="8"/>
      <c r="W483" s="13"/>
      <c r="X483" s="23"/>
      <c r="Y483" s="486"/>
      <c r="Z483" s="483"/>
      <c r="AA483" s="24"/>
      <c r="AB483" s="484"/>
      <c r="AC483" s="16"/>
      <c r="AD483" s="17"/>
      <c r="AE483" s="18"/>
      <c r="AF483" s="9"/>
      <c r="AG483" s="19"/>
      <c r="AH483" s="20"/>
      <c r="AI483" s="9"/>
      <c r="AJ483" s="21"/>
      <c r="AK483" s="33"/>
      <c r="AL483" s="485" t="str">
        <f>IF(AA483="","",AA483)</f>
        <v/>
      </c>
      <c r="AM483" s="3" t="str">
        <f>IF(AB483="","",AB483)</f>
        <v/>
      </c>
      <c r="AN483" s="702"/>
      <c r="AO483" s="4"/>
      <c r="AP483" s="5"/>
      <c r="AQ483" s="5"/>
      <c r="AR483" s="4"/>
      <c r="AS483" s="5"/>
      <c r="AT483" s="552"/>
      <c r="AU483" s="553" t="str">
        <f>IF(AND(V483&gt;0,X483="A",AA483&lt;&gt;"",AG483&lt;&gt;"A",AJ483&lt;&gt;"A",OR(AB483="NR",AB483="NT")),1,"")</f>
        <v/>
      </c>
      <c r="AV483" s="554" t="str">
        <f>IF(AU483="","",COUNTIF($AU$8:AU483,AU483))</f>
        <v/>
      </c>
      <c r="AW483" s="553" t="str">
        <f>IF(AND(V483&gt;0,X483="A",AJ483&lt;&gt;"A",OR(AB483="",AB483="NX")),1,"")</f>
        <v/>
      </c>
      <c r="AX483" s="554" t="str">
        <f>IF(AW483="","",COUNTIF($AW$8:AW483,AW483))</f>
        <v/>
      </c>
      <c r="AY483" s="27"/>
      <c r="AZ483" s="6"/>
      <c r="BA483" s="7"/>
      <c r="BB483" s="7"/>
    </row>
    <row r="484" spans="1:54" ht="14.45" customHeight="1">
      <c r="A484" s="472" t="s">
        <v>480</v>
      </c>
      <c r="B484" s="473" t="s">
        <v>1602</v>
      </c>
      <c r="C484" s="714"/>
      <c r="D484" s="22"/>
      <c r="E484" s="746" t="s">
        <v>3336</v>
      </c>
      <c r="F484" s="760"/>
      <c r="G484" s="475"/>
      <c r="H484" s="476"/>
      <c r="I484" s="474"/>
      <c r="J484" s="475"/>
      <c r="K484" s="478"/>
      <c r="L484" s="9"/>
      <c r="M484" s="546"/>
      <c r="N484" s="9"/>
      <c r="O484" s="6"/>
      <c r="P484" s="479"/>
      <c r="Q484" s="10"/>
      <c r="R484" s="11"/>
      <c r="S484" s="12"/>
      <c r="T484" s="14"/>
      <c r="U484" s="15"/>
      <c r="V484" s="8"/>
      <c r="W484" s="13"/>
      <c r="X484" s="23"/>
      <c r="Y484" s="486"/>
      <c r="Z484" s="483"/>
      <c r="AA484" s="24"/>
      <c r="AB484" s="484"/>
      <c r="AC484" s="16"/>
      <c r="AD484" s="17"/>
      <c r="AE484" s="18"/>
      <c r="AF484" s="9"/>
      <c r="AG484" s="19"/>
      <c r="AH484" s="20"/>
      <c r="AI484" s="9"/>
      <c r="AJ484" s="21"/>
      <c r="AK484" s="33"/>
      <c r="AL484" s="485" t="str">
        <f>IF(AA484="","",AA484)</f>
        <v/>
      </c>
      <c r="AM484" s="3" t="str">
        <f>IF(AB484="","",AB484)</f>
        <v/>
      </c>
      <c r="AN484" s="702"/>
      <c r="AO484" s="4"/>
      <c r="AP484" s="5"/>
      <c r="AQ484" s="5"/>
      <c r="AR484" s="4"/>
      <c r="AS484" s="5"/>
      <c r="AT484" s="552"/>
      <c r="AU484" s="553" t="str">
        <f>IF(AND(V484&gt;0,X484="A",AA484&lt;&gt;"",AG484&lt;&gt;"A",AJ484&lt;&gt;"A",OR(AB484="NR",AB484="NT")),1,"")</f>
        <v/>
      </c>
      <c r="AV484" s="554" t="str">
        <f>IF(AU484="","",COUNTIF($AU$8:AU484,AU484))</f>
        <v/>
      </c>
      <c r="AW484" s="553" t="str">
        <f>IF(AND(V484&gt;0,X484="A",AJ484&lt;&gt;"A",OR(AB484="",AB484="NX")),1,"")</f>
        <v/>
      </c>
      <c r="AX484" s="554" t="str">
        <f>IF(AW484="","",COUNTIF($AW$8:AW484,AW484))</f>
        <v/>
      </c>
      <c r="AY484" s="27"/>
      <c r="AZ484" s="6"/>
      <c r="BA484" s="7"/>
      <c r="BB484" s="7"/>
    </row>
    <row r="485" spans="1:54" ht="14.45" customHeight="1">
      <c r="A485" s="472" t="s">
        <v>481</v>
      </c>
      <c r="B485" s="473" t="s">
        <v>1602</v>
      </c>
      <c r="C485" s="714"/>
      <c r="D485" s="22"/>
      <c r="E485" s="746" t="s">
        <v>3337</v>
      </c>
      <c r="F485" s="760"/>
      <c r="G485" s="475"/>
      <c r="H485" s="476"/>
      <c r="I485" s="474"/>
      <c r="J485" s="475"/>
      <c r="K485" s="478"/>
      <c r="L485" s="9"/>
      <c r="M485" s="546"/>
      <c r="N485" s="9"/>
      <c r="O485" s="6"/>
      <c r="P485" s="479"/>
      <c r="Q485" s="10"/>
      <c r="R485" s="11"/>
      <c r="S485" s="12"/>
      <c r="T485" s="14"/>
      <c r="U485" s="15"/>
      <c r="V485" s="8"/>
      <c r="W485" s="13"/>
      <c r="X485" s="23"/>
      <c r="Y485" s="486"/>
      <c r="Z485" s="483"/>
      <c r="AA485" s="24"/>
      <c r="AB485" s="484"/>
      <c r="AC485" s="16"/>
      <c r="AD485" s="17"/>
      <c r="AE485" s="18"/>
      <c r="AF485" s="9"/>
      <c r="AG485" s="19"/>
      <c r="AH485" s="20"/>
      <c r="AI485" s="9"/>
      <c r="AJ485" s="21"/>
      <c r="AK485" s="33"/>
      <c r="AL485" s="485" t="str">
        <f>IF(AA485="","",AA485)</f>
        <v/>
      </c>
      <c r="AM485" s="3" t="str">
        <f>IF(AB485="","",AB485)</f>
        <v/>
      </c>
      <c r="AN485" s="702"/>
      <c r="AO485" s="4"/>
      <c r="AP485" s="5"/>
      <c r="AQ485" s="5"/>
      <c r="AR485" s="4"/>
      <c r="AS485" s="5"/>
      <c r="AT485" s="552"/>
      <c r="AU485" s="553" t="str">
        <f>IF(AND(V485&gt;0,X485="A",AA485&lt;&gt;"",AG485&lt;&gt;"A",AJ485&lt;&gt;"A",OR(AB485="NR",AB485="NT")),1,"")</f>
        <v/>
      </c>
      <c r="AV485" s="554" t="str">
        <f>IF(AU485="","",COUNTIF($AU$8:AU485,AU485))</f>
        <v/>
      </c>
      <c r="AW485" s="553" t="str">
        <f>IF(AND(V485&gt;0,X485="A",AJ485&lt;&gt;"A",OR(AB485="",AB485="NX")),1,"")</f>
        <v/>
      </c>
      <c r="AX485" s="554" t="str">
        <f>IF(AW485="","",COUNTIF($AW$8:AW485,AW485))</f>
        <v/>
      </c>
      <c r="AY485" s="27"/>
      <c r="AZ485" s="6"/>
      <c r="BA485" s="7"/>
      <c r="BB485" s="7"/>
    </row>
    <row r="486" spans="1:54" ht="14.45" customHeight="1">
      <c r="A486" s="472" t="s">
        <v>482</v>
      </c>
      <c r="B486" s="473" t="s">
        <v>1602</v>
      </c>
      <c r="C486" s="714"/>
      <c r="D486" s="22"/>
      <c r="E486" s="746" t="s">
        <v>3338</v>
      </c>
      <c r="F486" s="760"/>
      <c r="G486" s="475"/>
      <c r="H486" s="476"/>
      <c r="I486" s="474"/>
      <c r="J486" s="475"/>
      <c r="K486" s="478"/>
      <c r="L486" s="9"/>
      <c r="M486" s="546"/>
      <c r="N486" s="9"/>
      <c r="O486" s="6"/>
      <c r="P486" s="479"/>
      <c r="Q486" s="10"/>
      <c r="R486" s="11"/>
      <c r="S486" s="12"/>
      <c r="T486" s="14"/>
      <c r="U486" s="15"/>
      <c r="V486" s="8"/>
      <c r="W486" s="13"/>
      <c r="X486" s="23"/>
      <c r="Y486" s="486"/>
      <c r="Z486" s="483"/>
      <c r="AA486" s="24"/>
      <c r="AB486" s="484"/>
      <c r="AC486" s="16"/>
      <c r="AD486" s="17"/>
      <c r="AE486" s="18"/>
      <c r="AF486" s="9"/>
      <c r="AG486" s="19"/>
      <c r="AH486" s="20"/>
      <c r="AI486" s="9"/>
      <c r="AJ486" s="21"/>
      <c r="AK486" s="33"/>
      <c r="AL486" s="485" t="str">
        <f>IF(AA486="","",AA486)</f>
        <v/>
      </c>
      <c r="AM486" s="3" t="str">
        <f>IF(AB486="","",AB486)</f>
        <v/>
      </c>
      <c r="AN486" s="702"/>
      <c r="AO486" s="4"/>
      <c r="AP486" s="5"/>
      <c r="AQ486" s="5"/>
      <c r="AR486" s="4"/>
      <c r="AS486" s="5"/>
      <c r="AT486" s="552"/>
      <c r="AU486" s="553" t="str">
        <f>IF(AND(V486&gt;0,X486="A",AA486&lt;&gt;"",AG486&lt;&gt;"A",AJ486&lt;&gt;"A",OR(AB486="NR",AB486="NT")),1,"")</f>
        <v/>
      </c>
      <c r="AV486" s="554" t="str">
        <f>IF(AU486="","",COUNTIF($AU$8:AU486,AU486))</f>
        <v/>
      </c>
      <c r="AW486" s="553" t="str">
        <f>IF(AND(V486&gt;0,X486="A",AJ486&lt;&gt;"A",OR(AB486="",AB486="NX")),1,"")</f>
        <v/>
      </c>
      <c r="AX486" s="554" t="str">
        <f>IF(AW486="","",COUNTIF($AW$8:AW486,AW486))</f>
        <v/>
      </c>
      <c r="AY486" s="27"/>
      <c r="AZ486" s="6"/>
      <c r="BA486" s="7"/>
      <c r="BB486" s="7"/>
    </row>
    <row r="487" spans="1:54" ht="14.45" customHeight="1">
      <c r="A487" s="472" t="s">
        <v>483</v>
      </c>
      <c r="B487" s="473" t="s">
        <v>1602</v>
      </c>
      <c r="C487" s="714"/>
      <c r="D487" s="22"/>
      <c r="E487" s="746" t="s">
        <v>3339</v>
      </c>
      <c r="F487" s="760"/>
      <c r="G487" s="475"/>
      <c r="H487" s="476"/>
      <c r="I487" s="474"/>
      <c r="J487" s="475"/>
      <c r="K487" s="478"/>
      <c r="L487" s="9"/>
      <c r="M487" s="546"/>
      <c r="N487" s="9"/>
      <c r="O487" s="6"/>
      <c r="P487" s="479"/>
      <c r="Q487" s="10"/>
      <c r="R487" s="11"/>
      <c r="S487" s="12"/>
      <c r="T487" s="14"/>
      <c r="U487" s="15"/>
      <c r="V487" s="8"/>
      <c r="W487" s="13"/>
      <c r="X487" s="23"/>
      <c r="Y487" s="486"/>
      <c r="Z487" s="483"/>
      <c r="AA487" s="24"/>
      <c r="AB487" s="484"/>
      <c r="AC487" s="16"/>
      <c r="AD487" s="17"/>
      <c r="AE487" s="18"/>
      <c r="AF487" s="9"/>
      <c r="AG487" s="19"/>
      <c r="AH487" s="20"/>
      <c r="AI487" s="9"/>
      <c r="AJ487" s="21"/>
      <c r="AK487" s="33"/>
      <c r="AL487" s="485" t="str">
        <f>IF(AA487="","",AA487)</f>
        <v/>
      </c>
      <c r="AM487" s="3" t="str">
        <f>IF(AB487="","",AB487)</f>
        <v/>
      </c>
      <c r="AN487" s="702"/>
      <c r="AO487" s="4"/>
      <c r="AP487" s="5"/>
      <c r="AQ487" s="5"/>
      <c r="AR487" s="4"/>
      <c r="AS487" s="5"/>
      <c r="AT487" s="552"/>
      <c r="AU487" s="553" t="str">
        <f>IF(AND(V487&gt;0,X487="A",AA487&lt;&gt;"",AG487&lt;&gt;"A",AJ487&lt;&gt;"A",OR(AB487="NR",AB487="NT")),1,"")</f>
        <v/>
      </c>
      <c r="AV487" s="554" t="str">
        <f>IF(AU487="","",COUNTIF($AU$8:AU487,AU487))</f>
        <v/>
      </c>
      <c r="AW487" s="553" t="str">
        <f>IF(AND(V487&gt;0,X487="A",AJ487&lt;&gt;"A",OR(AB487="",AB487="NX")),1,"")</f>
        <v/>
      </c>
      <c r="AX487" s="554" t="str">
        <f>IF(AW487="","",COUNTIF($AW$8:AW487,AW487))</f>
        <v/>
      </c>
      <c r="AY487" s="27"/>
      <c r="AZ487" s="6"/>
      <c r="BA487" s="7"/>
      <c r="BB487" s="7"/>
    </row>
    <row r="488" spans="1:54" ht="14.45" customHeight="1">
      <c r="A488" s="472" t="s">
        <v>484</v>
      </c>
      <c r="B488" s="473" t="s">
        <v>1602</v>
      </c>
      <c r="C488" s="714"/>
      <c r="D488" s="22"/>
      <c r="E488" s="746" t="s">
        <v>3340</v>
      </c>
      <c r="F488" s="760"/>
      <c r="G488" s="475"/>
      <c r="H488" s="476"/>
      <c r="I488" s="474"/>
      <c r="J488" s="475"/>
      <c r="K488" s="478"/>
      <c r="L488" s="9"/>
      <c r="M488" s="546"/>
      <c r="N488" s="9"/>
      <c r="O488" s="6"/>
      <c r="P488" s="479"/>
      <c r="Q488" s="10"/>
      <c r="R488" s="11"/>
      <c r="S488" s="12"/>
      <c r="T488" s="14"/>
      <c r="U488" s="15"/>
      <c r="V488" s="8"/>
      <c r="W488" s="13"/>
      <c r="X488" s="23"/>
      <c r="Y488" s="486"/>
      <c r="Z488" s="483"/>
      <c r="AA488" s="24"/>
      <c r="AB488" s="484"/>
      <c r="AC488" s="16"/>
      <c r="AD488" s="17"/>
      <c r="AE488" s="18"/>
      <c r="AF488" s="9"/>
      <c r="AG488" s="19"/>
      <c r="AH488" s="20"/>
      <c r="AI488" s="9"/>
      <c r="AJ488" s="21"/>
      <c r="AK488" s="33"/>
      <c r="AL488" s="485" t="str">
        <f>IF(AA488="","",AA488)</f>
        <v/>
      </c>
      <c r="AM488" s="3" t="str">
        <f>IF(AB488="","",AB488)</f>
        <v/>
      </c>
      <c r="AN488" s="702"/>
      <c r="AO488" s="4"/>
      <c r="AP488" s="5"/>
      <c r="AQ488" s="5"/>
      <c r="AR488" s="4"/>
      <c r="AS488" s="5"/>
      <c r="AT488" s="552"/>
      <c r="AU488" s="553" t="str">
        <f>IF(AND(V488&gt;0,X488="A",AA488&lt;&gt;"",AG488&lt;&gt;"A",AJ488&lt;&gt;"A",OR(AB488="NR",AB488="NT")),1,"")</f>
        <v/>
      </c>
      <c r="AV488" s="554" t="str">
        <f>IF(AU488="","",COUNTIF($AU$8:AU488,AU488))</f>
        <v/>
      </c>
      <c r="AW488" s="553" t="str">
        <f>IF(AND(V488&gt;0,X488="A",AJ488&lt;&gt;"A",OR(AB488="",AB488="NX")),1,"")</f>
        <v/>
      </c>
      <c r="AX488" s="554" t="str">
        <f>IF(AW488="","",COUNTIF($AW$8:AW488,AW488))</f>
        <v/>
      </c>
      <c r="AY488" s="27"/>
      <c r="AZ488" s="6"/>
      <c r="BA488" s="7"/>
      <c r="BB488" s="7"/>
    </row>
    <row r="489" spans="1:54" ht="14.45" customHeight="1">
      <c r="A489" s="472" t="s">
        <v>485</v>
      </c>
      <c r="B489" s="473" t="s">
        <v>1602</v>
      </c>
      <c r="C489" s="714"/>
      <c r="D489" s="22"/>
      <c r="E489" s="746" t="s">
        <v>3341</v>
      </c>
      <c r="F489" s="760"/>
      <c r="G489" s="475"/>
      <c r="H489" s="476"/>
      <c r="I489" s="474"/>
      <c r="J489" s="475"/>
      <c r="K489" s="478"/>
      <c r="L489" s="9"/>
      <c r="M489" s="546"/>
      <c r="N489" s="9"/>
      <c r="O489" s="6"/>
      <c r="P489" s="479"/>
      <c r="Q489" s="10"/>
      <c r="R489" s="11"/>
      <c r="S489" s="12"/>
      <c r="T489" s="14"/>
      <c r="U489" s="15"/>
      <c r="V489" s="8"/>
      <c r="W489" s="13"/>
      <c r="X489" s="23"/>
      <c r="Y489" s="486"/>
      <c r="Z489" s="483"/>
      <c r="AA489" s="24"/>
      <c r="AB489" s="484"/>
      <c r="AC489" s="16"/>
      <c r="AD489" s="17"/>
      <c r="AE489" s="18"/>
      <c r="AF489" s="9"/>
      <c r="AG489" s="19"/>
      <c r="AH489" s="20"/>
      <c r="AI489" s="9"/>
      <c r="AJ489" s="21"/>
      <c r="AK489" s="33"/>
      <c r="AL489" s="485" t="str">
        <f>IF(AA489="","",AA489)</f>
        <v/>
      </c>
      <c r="AM489" s="3" t="str">
        <f>IF(AB489="","",AB489)</f>
        <v/>
      </c>
      <c r="AN489" s="702"/>
      <c r="AO489" s="4"/>
      <c r="AP489" s="5"/>
      <c r="AQ489" s="5"/>
      <c r="AR489" s="4"/>
      <c r="AS489" s="5"/>
      <c r="AT489" s="552"/>
      <c r="AU489" s="553" t="str">
        <f>IF(AND(V489&gt;0,X489="A",AA489&lt;&gt;"",AG489&lt;&gt;"A",AJ489&lt;&gt;"A",OR(AB489="NR",AB489="NT")),1,"")</f>
        <v/>
      </c>
      <c r="AV489" s="554" t="str">
        <f>IF(AU489="","",COUNTIF($AU$8:AU489,AU489))</f>
        <v/>
      </c>
      <c r="AW489" s="553" t="str">
        <f>IF(AND(V489&gt;0,X489="A",AJ489&lt;&gt;"A",OR(AB489="",AB489="NX")),1,"")</f>
        <v/>
      </c>
      <c r="AX489" s="554" t="str">
        <f>IF(AW489="","",COUNTIF($AW$8:AW489,AW489))</f>
        <v/>
      </c>
      <c r="AY489" s="27"/>
      <c r="AZ489" s="6"/>
      <c r="BA489" s="7"/>
      <c r="BB489" s="7"/>
    </row>
    <row r="490" spans="1:54" ht="14.45" customHeight="1">
      <c r="A490" s="472" t="s">
        <v>486</v>
      </c>
      <c r="B490" s="473" t="s">
        <v>1602</v>
      </c>
      <c r="C490" s="714"/>
      <c r="D490" s="22"/>
      <c r="E490" s="746" t="s">
        <v>3342</v>
      </c>
      <c r="F490" s="760"/>
      <c r="G490" s="475"/>
      <c r="H490" s="476"/>
      <c r="I490" s="474"/>
      <c r="J490" s="475"/>
      <c r="K490" s="478"/>
      <c r="L490" s="9"/>
      <c r="M490" s="546"/>
      <c r="N490" s="9"/>
      <c r="O490" s="6"/>
      <c r="P490" s="479"/>
      <c r="Q490" s="10"/>
      <c r="R490" s="11"/>
      <c r="S490" s="12"/>
      <c r="T490" s="14"/>
      <c r="U490" s="15"/>
      <c r="V490" s="8"/>
      <c r="W490" s="13"/>
      <c r="X490" s="23"/>
      <c r="Y490" s="486"/>
      <c r="Z490" s="483"/>
      <c r="AA490" s="24"/>
      <c r="AB490" s="484"/>
      <c r="AC490" s="16"/>
      <c r="AD490" s="17"/>
      <c r="AE490" s="18"/>
      <c r="AF490" s="9"/>
      <c r="AG490" s="19"/>
      <c r="AH490" s="20"/>
      <c r="AI490" s="9"/>
      <c r="AJ490" s="21"/>
      <c r="AK490" s="33"/>
      <c r="AL490" s="485" t="str">
        <f>IF(AA490="","",AA490)</f>
        <v/>
      </c>
      <c r="AM490" s="3" t="str">
        <f>IF(AB490="","",AB490)</f>
        <v/>
      </c>
      <c r="AN490" s="702"/>
      <c r="AO490" s="4"/>
      <c r="AP490" s="5"/>
      <c r="AQ490" s="5"/>
      <c r="AR490" s="4"/>
      <c r="AS490" s="5"/>
      <c r="AT490" s="552"/>
      <c r="AU490" s="553" t="str">
        <f>IF(AND(V490&gt;0,X490="A",AA490&lt;&gt;"",AG490&lt;&gt;"A",AJ490&lt;&gt;"A",OR(AB490="NR",AB490="NT")),1,"")</f>
        <v/>
      </c>
      <c r="AV490" s="554" t="str">
        <f>IF(AU490="","",COUNTIF($AU$8:AU490,AU490))</f>
        <v/>
      </c>
      <c r="AW490" s="553" t="str">
        <f>IF(AND(V490&gt;0,X490="A",AJ490&lt;&gt;"A",OR(AB490="",AB490="NX")),1,"")</f>
        <v/>
      </c>
      <c r="AX490" s="554" t="str">
        <f>IF(AW490="","",COUNTIF($AW$8:AW490,AW490))</f>
        <v/>
      </c>
      <c r="AY490" s="27"/>
      <c r="AZ490" s="6"/>
      <c r="BA490" s="7"/>
      <c r="BB490" s="7"/>
    </row>
    <row r="491" spans="1:54" ht="14.45" customHeight="1">
      <c r="A491" s="472" t="s">
        <v>487</v>
      </c>
      <c r="B491" s="473" t="s">
        <v>1602</v>
      </c>
      <c r="C491" s="714"/>
      <c r="D491" s="22"/>
      <c r="E491" s="746" t="s">
        <v>3343</v>
      </c>
      <c r="F491" s="760"/>
      <c r="G491" s="475"/>
      <c r="H491" s="476"/>
      <c r="I491" s="474"/>
      <c r="J491" s="475"/>
      <c r="K491" s="478"/>
      <c r="L491" s="9"/>
      <c r="M491" s="546"/>
      <c r="N491" s="9"/>
      <c r="O491" s="6"/>
      <c r="P491" s="479"/>
      <c r="Q491" s="10"/>
      <c r="R491" s="11"/>
      <c r="S491" s="12"/>
      <c r="T491" s="14"/>
      <c r="U491" s="15"/>
      <c r="V491" s="8"/>
      <c r="W491" s="13"/>
      <c r="X491" s="23"/>
      <c r="Y491" s="486"/>
      <c r="Z491" s="483"/>
      <c r="AA491" s="24"/>
      <c r="AB491" s="484"/>
      <c r="AC491" s="16"/>
      <c r="AD491" s="17"/>
      <c r="AE491" s="18"/>
      <c r="AF491" s="9"/>
      <c r="AG491" s="19"/>
      <c r="AH491" s="20"/>
      <c r="AI491" s="9"/>
      <c r="AJ491" s="21"/>
      <c r="AK491" s="33"/>
      <c r="AL491" s="485" t="str">
        <f>IF(AA491="","",AA491)</f>
        <v/>
      </c>
      <c r="AM491" s="3" t="str">
        <f>IF(AB491="","",AB491)</f>
        <v/>
      </c>
      <c r="AN491" s="702"/>
      <c r="AO491" s="4"/>
      <c r="AP491" s="5"/>
      <c r="AQ491" s="5"/>
      <c r="AR491" s="4"/>
      <c r="AS491" s="5"/>
      <c r="AT491" s="552"/>
      <c r="AU491" s="553" t="str">
        <f>IF(AND(V491&gt;0,X491="A",AA491&lt;&gt;"",AG491&lt;&gt;"A",AJ491&lt;&gt;"A",OR(AB491="NR",AB491="NT")),1,"")</f>
        <v/>
      </c>
      <c r="AV491" s="554" t="str">
        <f>IF(AU491="","",COUNTIF($AU$8:AU491,AU491))</f>
        <v/>
      </c>
      <c r="AW491" s="553" t="str">
        <f>IF(AND(V491&gt;0,X491="A",AJ491&lt;&gt;"A",OR(AB491="",AB491="NX")),1,"")</f>
        <v/>
      </c>
      <c r="AX491" s="554" t="str">
        <f>IF(AW491="","",COUNTIF($AW$8:AW491,AW491))</f>
        <v/>
      </c>
      <c r="AY491" s="27"/>
      <c r="AZ491" s="6"/>
      <c r="BA491" s="7"/>
      <c r="BB491" s="7"/>
    </row>
    <row r="492" spans="1:54" ht="14.45" customHeight="1">
      <c r="A492" s="472" t="s">
        <v>488</v>
      </c>
      <c r="B492" s="473" t="s">
        <v>1602</v>
      </c>
      <c r="C492" s="714"/>
      <c r="D492" s="22"/>
      <c r="E492" s="746" t="s">
        <v>3344</v>
      </c>
      <c r="F492" s="760"/>
      <c r="G492" s="475"/>
      <c r="H492" s="476"/>
      <c r="I492" s="474"/>
      <c r="J492" s="475"/>
      <c r="K492" s="478"/>
      <c r="L492" s="9"/>
      <c r="M492" s="546"/>
      <c r="N492" s="9"/>
      <c r="O492" s="6"/>
      <c r="P492" s="479"/>
      <c r="Q492" s="10"/>
      <c r="R492" s="11"/>
      <c r="S492" s="12"/>
      <c r="T492" s="14"/>
      <c r="U492" s="15"/>
      <c r="V492" s="8"/>
      <c r="W492" s="13"/>
      <c r="X492" s="23"/>
      <c r="Y492" s="486"/>
      <c r="Z492" s="483"/>
      <c r="AA492" s="24"/>
      <c r="AB492" s="484"/>
      <c r="AC492" s="16"/>
      <c r="AD492" s="17"/>
      <c r="AE492" s="18"/>
      <c r="AF492" s="9"/>
      <c r="AG492" s="19"/>
      <c r="AH492" s="20"/>
      <c r="AI492" s="9"/>
      <c r="AJ492" s="21"/>
      <c r="AK492" s="33"/>
      <c r="AL492" s="485" t="str">
        <f>IF(AA492="","",AA492)</f>
        <v/>
      </c>
      <c r="AM492" s="3" t="str">
        <f>IF(AB492="","",AB492)</f>
        <v/>
      </c>
      <c r="AN492" s="702"/>
      <c r="AO492" s="4"/>
      <c r="AP492" s="5"/>
      <c r="AQ492" s="5"/>
      <c r="AR492" s="4"/>
      <c r="AS492" s="5"/>
      <c r="AT492" s="552"/>
      <c r="AU492" s="553" t="str">
        <f>IF(AND(V492&gt;0,X492="A",AA492&lt;&gt;"",AG492&lt;&gt;"A",AJ492&lt;&gt;"A",OR(AB492="NR",AB492="NT")),1,"")</f>
        <v/>
      </c>
      <c r="AV492" s="554" t="str">
        <f>IF(AU492="","",COUNTIF($AU$8:AU492,AU492))</f>
        <v/>
      </c>
      <c r="AW492" s="553" t="str">
        <f>IF(AND(V492&gt;0,X492="A",AJ492&lt;&gt;"A",OR(AB492="",AB492="NX")),1,"")</f>
        <v/>
      </c>
      <c r="AX492" s="554" t="str">
        <f>IF(AW492="","",COUNTIF($AW$8:AW492,AW492))</f>
        <v/>
      </c>
      <c r="AY492" s="27"/>
      <c r="AZ492" s="6"/>
      <c r="BA492" s="7"/>
      <c r="BB492" s="7"/>
    </row>
    <row r="493" spans="1:54" ht="14.45" customHeight="1">
      <c r="A493" s="472" t="s">
        <v>489</v>
      </c>
      <c r="B493" s="473" t="s">
        <v>1602</v>
      </c>
      <c r="C493" s="714"/>
      <c r="D493" s="22"/>
      <c r="E493" s="746" t="s">
        <v>3345</v>
      </c>
      <c r="F493" s="760"/>
      <c r="G493" s="475"/>
      <c r="H493" s="476"/>
      <c r="I493" s="474"/>
      <c r="J493" s="475"/>
      <c r="K493" s="478"/>
      <c r="L493" s="9"/>
      <c r="M493" s="546"/>
      <c r="N493" s="9"/>
      <c r="O493" s="6"/>
      <c r="P493" s="479"/>
      <c r="Q493" s="10"/>
      <c r="R493" s="11"/>
      <c r="S493" s="12"/>
      <c r="T493" s="14"/>
      <c r="U493" s="15"/>
      <c r="V493" s="8"/>
      <c r="W493" s="13"/>
      <c r="X493" s="23"/>
      <c r="Y493" s="486"/>
      <c r="Z493" s="483"/>
      <c r="AA493" s="24"/>
      <c r="AB493" s="484"/>
      <c r="AC493" s="16"/>
      <c r="AD493" s="17"/>
      <c r="AE493" s="18"/>
      <c r="AF493" s="9"/>
      <c r="AG493" s="19"/>
      <c r="AH493" s="20"/>
      <c r="AI493" s="9"/>
      <c r="AJ493" s="21"/>
      <c r="AK493" s="33"/>
      <c r="AL493" s="485" t="str">
        <f>IF(AA493="","",AA493)</f>
        <v/>
      </c>
      <c r="AM493" s="3" t="str">
        <f>IF(AB493="","",AB493)</f>
        <v/>
      </c>
      <c r="AN493" s="702"/>
      <c r="AO493" s="4"/>
      <c r="AP493" s="5"/>
      <c r="AQ493" s="5"/>
      <c r="AR493" s="4"/>
      <c r="AS493" s="5"/>
      <c r="AT493" s="552"/>
      <c r="AU493" s="553" t="str">
        <f>IF(AND(V493&gt;0,X493="A",AA493&lt;&gt;"",AG493&lt;&gt;"A",AJ493&lt;&gt;"A",OR(AB493="NR",AB493="NT")),1,"")</f>
        <v/>
      </c>
      <c r="AV493" s="554" t="str">
        <f>IF(AU493="","",COUNTIF($AU$8:AU493,AU493))</f>
        <v/>
      </c>
      <c r="AW493" s="553" t="str">
        <f>IF(AND(V493&gt;0,X493="A",AJ493&lt;&gt;"A",OR(AB493="",AB493="NX")),1,"")</f>
        <v/>
      </c>
      <c r="AX493" s="554" t="str">
        <f>IF(AW493="","",COUNTIF($AW$8:AW493,AW493))</f>
        <v/>
      </c>
      <c r="AY493" s="27"/>
      <c r="AZ493" s="6"/>
      <c r="BA493" s="7"/>
      <c r="BB493" s="7"/>
    </row>
    <row r="494" spans="1:54" ht="14.45" customHeight="1">
      <c r="A494" s="472" t="s">
        <v>490</v>
      </c>
      <c r="B494" s="473" t="s">
        <v>1602</v>
      </c>
      <c r="C494" s="714"/>
      <c r="D494" s="22"/>
      <c r="E494" s="746" t="s">
        <v>3346</v>
      </c>
      <c r="F494" s="760"/>
      <c r="G494" s="475"/>
      <c r="H494" s="476"/>
      <c r="I494" s="474"/>
      <c r="J494" s="475"/>
      <c r="K494" s="478"/>
      <c r="L494" s="9"/>
      <c r="M494" s="546"/>
      <c r="N494" s="9"/>
      <c r="O494" s="6"/>
      <c r="P494" s="479"/>
      <c r="Q494" s="10"/>
      <c r="R494" s="11"/>
      <c r="S494" s="12"/>
      <c r="T494" s="14"/>
      <c r="U494" s="15"/>
      <c r="V494" s="8"/>
      <c r="W494" s="13"/>
      <c r="X494" s="23"/>
      <c r="Y494" s="486"/>
      <c r="Z494" s="483"/>
      <c r="AA494" s="24"/>
      <c r="AB494" s="484"/>
      <c r="AC494" s="16"/>
      <c r="AD494" s="17"/>
      <c r="AE494" s="18"/>
      <c r="AF494" s="9"/>
      <c r="AG494" s="19"/>
      <c r="AH494" s="20"/>
      <c r="AI494" s="9"/>
      <c r="AJ494" s="21"/>
      <c r="AK494" s="33"/>
      <c r="AL494" s="485" t="str">
        <f>IF(AA494="","",AA494)</f>
        <v/>
      </c>
      <c r="AM494" s="3" t="str">
        <f>IF(AB494="","",AB494)</f>
        <v/>
      </c>
      <c r="AN494" s="702"/>
      <c r="AO494" s="4"/>
      <c r="AP494" s="5"/>
      <c r="AQ494" s="5"/>
      <c r="AR494" s="4"/>
      <c r="AS494" s="5"/>
      <c r="AT494" s="552"/>
      <c r="AU494" s="553" t="str">
        <f>IF(AND(V494&gt;0,X494="A",AA494&lt;&gt;"",AG494&lt;&gt;"A",AJ494&lt;&gt;"A",OR(AB494="NR",AB494="NT")),1,"")</f>
        <v/>
      </c>
      <c r="AV494" s="554" t="str">
        <f>IF(AU494="","",COUNTIF($AU$8:AU494,AU494))</f>
        <v/>
      </c>
      <c r="AW494" s="553" t="str">
        <f>IF(AND(V494&gt;0,X494="A",AJ494&lt;&gt;"A",OR(AB494="",AB494="NX")),1,"")</f>
        <v/>
      </c>
      <c r="AX494" s="554" t="str">
        <f>IF(AW494="","",COUNTIF($AW$8:AW494,AW494))</f>
        <v/>
      </c>
      <c r="AY494" s="27"/>
      <c r="AZ494" s="6"/>
      <c r="BA494" s="7"/>
      <c r="BB494" s="7"/>
    </row>
    <row r="495" spans="1:54" ht="14.45" customHeight="1">
      <c r="A495" s="472" t="s">
        <v>491</v>
      </c>
      <c r="B495" s="473" t="s">
        <v>1602</v>
      </c>
      <c r="C495" s="714"/>
      <c r="D495" s="22"/>
      <c r="E495" s="746" t="s">
        <v>3347</v>
      </c>
      <c r="F495" s="760"/>
      <c r="G495" s="475"/>
      <c r="H495" s="476"/>
      <c r="I495" s="474"/>
      <c r="J495" s="475"/>
      <c r="K495" s="478"/>
      <c r="L495" s="9"/>
      <c r="M495" s="546"/>
      <c r="N495" s="9"/>
      <c r="O495" s="6"/>
      <c r="P495" s="479"/>
      <c r="Q495" s="10"/>
      <c r="R495" s="11"/>
      <c r="S495" s="12"/>
      <c r="T495" s="14"/>
      <c r="U495" s="15"/>
      <c r="V495" s="8"/>
      <c r="W495" s="13"/>
      <c r="X495" s="23"/>
      <c r="Y495" s="486"/>
      <c r="Z495" s="483"/>
      <c r="AA495" s="24"/>
      <c r="AB495" s="484"/>
      <c r="AC495" s="16"/>
      <c r="AD495" s="17"/>
      <c r="AE495" s="18"/>
      <c r="AF495" s="9"/>
      <c r="AG495" s="19"/>
      <c r="AH495" s="20"/>
      <c r="AI495" s="9"/>
      <c r="AJ495" s="21"/>
      <c r="AK495" s="33"/>
      <c r="AL495" s="485" t="str">
        <f>IF(AA495="","",AA495)</f>
        <v/>
      </c>
      <c r="AM495" s="3" t="str">
        <f>IF(AB495="","",AB495)</f>
        <v/>
      </c>
      <c r="AN495" s="702"/>
      <c r="AO495" s="4"/>
      <c r="AP495" s="5"/>
      <c r="AQ495" s="5"/>
      <c r="AR495" s="4"/>
      <c r="AS495" s="5"/>
      <c r="AT495" s="552"/>
      <c r="AU495" s="553" t="str">
        <f>IF(AND(V495&gt;0,X495="A",AA495&lt;&gt;"",AG495&lt;&gt;"A",AJ495&lt;&gt;"A",OR(AB495="NR",AB495="NT")),1,"")</f>
        <v/>
      </c>
      <c r="AV495" s="554" t="str">
        <f>IF(AU495="","",COUNTIF($AU$8:AU495,AU495))</f>
        <v/>
      </c>
      <c r="AW495" s="553" t="str">
        <f>IF(AND(V495&gt;0,X495="A",AJ495&lt;&gt;"A",OR(AB495="",AB495="NX")),1,"")</f>
        <v/>
      </c>
      <c r="AX495" s="554" t="str">
        <f>IF(AW495="","",COUNTIF($AW$8:AW495,AW495))</f>
        <v/>
      </c>
      <c r="AY495" s="27"/>
      <c r="AZ495" s="6"/>
      <c r="BA495" s="7"/>
      <c r="BB495" s="7"/>
    </row>
    <row r="496" spans="1:54" ht="14.45" customHeight="1">
      <c r="A496" s="472" t="s">
        <v>492</v>
      </c>
      <c r="B496" s="473" t="s">
        <v>1602</v>
      </c>
      <c r="C496" s="714"/>
      <c r="D496" s="22"/>
      <c r="E496" s="746" t="s">
        <v>3348</v>
      </c>
      <c r="F496" s="760"/>
      <c r="G496" s="475"/>
      <c r="H496" s="476"/>
      <c r="I496" s="474"/>
      <c r="J496" s="475"/>
      <c r="K496" s="478"/>
      <c r="L496" s="9"/>
      <c r="M496" s="546"/>
      <c r="N496" s="9"/>
      <c r="O496" s="6"/>
      <c r="P496" s="479"/>
      <c r="Q496" s="10"/>
      <c r="R496" s="11"/>
      <c r="S496" s="12"/>
      <c r="T496" s="14"/>
      <c r="U496" s="15"/>
      <c r="V496" s="8"/>
      <c r="W496" s="13"/>
      <c r="X496" s="23"/>
      <c r="Y496" s="486"/>
      <c r="Z496" s="483"/>
      <c r="AA496" s="24"/>
      <c r="AB496" s="484"/>
      <c r="AC496" s="16"/>
      <c r="AD496" s="17"/>
      <c r="AE496" s="18"/>
      <c r="AF496" s="9"/>
      <c r="AG496" s="19"/>
      <c r="AH496" s="20"/>
      <c r="AI496" s="9"/>
      <c r="AJ496" s="21"/>
      <c r="AK496" s="33"/>
      <c r="AL496" s="485" t="str">
        <f>IF(AA496="","",AA496)</f>
        <v/>
      </c>
      <c r="AM496" s="3" t="str">
        <f>IF(AB496="","",AB496)</f>
        <v/>
      </c>
      <c r="AN496" s="702"/>
      <c r="AO496" s="4"/>
      <c r="AP496" s="5"/>
      <c r="AQ496" s="5"/>
      <c r="AR496" s="4"/>
      <c r="AS496" s="5"/>
      <c r="AT496" s="552"/>
      <c r="AU496" s="553" t="str">
        <f>IF(AND(V496&gt;0,X496="A",AA496&lt;&gt;"",AG496&lt;&gt;"A",AJ496&lt;&gt;"A",OR(AB496="NR",AB496="NT")),1,"")</f>
        <v/>
      </c>
      <c r="AV496" s="554" t="str">
        <f>IF(AU496="","",COUNTIF($AU$8:AU496,AU496))</f>
        <v/>
      </c>
      <c r="AW496" s="553" t="str">
        <f>IF(AND(V496&gt;0,X496="A",AJ496&lt;&gt;"A",OR(AB496="",AB496="NX")),1,"")</f>
        <v/>
      </c>
      <c r="AX496" s="554" t="str">
        <f>IF(AW496="","",COUNTIF($AW$8:AW496,AW496))</f>
        <v/>
      </c>
      <c r="AY496" s="27"/>
      <c r="AZ496" s="6"/>
      <c r="BA496" s="7"/>
      <c r="BB496" s="7"/>
    </row>
    <row r="497" spans="1:54" ht="14.45" customHeight="1">
      <c r="A497" s="472" t="s">
        <v>493</v>
      </c>
      <c r="B497" s="473" t="s">
        <v>1602</v>
      </c>
      <c r="C497" s="714"/>
      <c r="D497" s="22"/>
      <c r="E497" s="746" t="s">
        <v>3349</v>
      </c>
      <c r="F497" s="760"/>
      <c r="G497" s="475"/>
      <c r="H497" s="476"/>
      <c r="I497" s="474"/>
      <c r="J497" s="475"/>
      <c r="K497" s="478"/>
      <c r="L497" s="9"/>
      <c r="M497" s="546"/>
      <c r="N497" s="9"/>
      <c r="O497" s="6"/>
      <c r="P497" s="479"/>
      <c r="Q497" s="10"/>
      <c r="R497" s="11"/>
      <c r="S497" s="12"/>
      <c r="T497" s="14"/>
      <c r="U497" s="15"/>
      <c r="V497" s="8"/>
      <c r="W497" s="13"/>
      <c r="X497" s="23"/>
      <c r="Y497" s="486"/>
      <c r="Z497" s="483"/>
      <c r="AA497" s="24"/>
      <c r="AB497" s="484"/>
      <c r="AC497" s="16"/>
      <c r="AD497" s="17"/>
      <c r="AE497" s="18"/>
      <c r="AF497" s="9"/>
      <c r="AG497" s="19"/>
      <c r="AH497" s="20"/>
      <c r="AI497" s="9"/>
      <c r="AJ497" s="21"/>
      <c r="AK497" s="33"/>
      <c r="AL497" s="485" t="str">
        <f>IF(AA497="","",AA497)</f>
        <v/>
      </c>
      <c r="AM497" s="3" t="str">
        <f>IF(AB497="","",AB497)</f>
        <v/>
      </c>
      <c r="AN497" s="702"/>
      <c r="AO497" s="4"/>
      <c r="AP497" s="5"/>
      <c r="AQ497" s="5"/>
      <c r="AR497" s="4"/>
      <c r="AS497" s="5"/>
      <c r="AT497" s="552"/>
      <c r="AU497" s="553" t="str">
        <f>IF(AND(V497&gt;0,X497="A",AA497&lt;&gt;"",AG497&lt;&gt;"A",AJ497&lt;&gt;"A",OR(AB497="NR",AB497="NT")),1,"")</f>
        <v/>
      </c>
      <c r="AV497" s="554" t="str">
        <f>IF(AU497="","",COUNTIF($AU$8:AU497,AU497))</f>
        <v/>
      </c>
      <c r="AW497" s="553" t="str">
        <f>IF(AND(V497&gt;0,X497="A",AJ497&lt;&gt;"A",OR(AB497="",AB497="NX")),1,"")</f>
        <v/>
      </c>
      <c r="AX497" s="554" t="str">
        <f>IF(AW497="","",COUNTIF($AW$8:AW497,AW497))</f>
        <v/>
      </c>
      <c r="AY497" s="27"/>
      <c r="AZ497" s="6"/>
      <c r="BA497" s="7"/>
      <c r="BB497" s="7"/>
    </row>
    <row r="498" spans="1:54" ht="14.45" customHeight="1">
      <c r="A498" s="472" t="s">
        <v>494</v>
      </c>
      <c r="B498" s="473" t="s">
        <v>1602</v>
      </c>
      <c r="C498" s="714"/>
      <c r="D498" s="22"/>
      <c r="E498" s="746" t="s">
        <v>3350</v>
      </c>
      <c r="F498" s="760"/>
      <c r="G498" s="475"/>
      <c r="H498" s="476"/>
      <c r="I498" s="474"/>
      <c r="J498" s="475"/>
      <c r="K498" s="478"/>
      <c r="L498" s="9"/>
      <c r="M498" s="546"/>
      <c r="N498" s="9"/>
      <c r="O498" s="6"/>
      <c r="P498" s="479"/>
      <c r="Q498" s="10"/>
      <c r="R498" s="11"/>
      <c r="S498" s="12"/>
      <c r="T498" s="14"/>
      <c r="U498" s="15"/>
      <c r="V498" s="8"/>
      <c r="W498" s="13"/>
      <c r="X498" s="23"/>
      <c r="Y498" s="486"/>
      <c r="Z498" s="483"/>
      <c r="AA498" s="24"/>
      <c r="AB498" s="484"/>
      <c r="AC498" s="16"/>
      <c r="AD498" s="17"/>
      <c r="AE498" s="18"/>
      <c r="AF498" s="9"/>
      <c r="AG498" s="19"/>
      <c r="AH498" s="20"/>
      <c r="AI498" s="9"/>
      <c r="AJ498" s="21"/>
      <c r="AK498" s="33"/>
      <c r="AL498" s="485" t="str">
        <f>IF(AA498="","",AA498)</f>
        <v/>
      </c>
      <c r="AM498" s="3" t="str">
        <f>IF(AB498="","",AB498)</f>
        <v/>
      </c>
      <c r="AN498" s="702"/>
      <c r="AO498" s="4"/>
      <c r="AP498" s="5"/>
      <c r="AQ498" s="5"/>
      <c r="AR498" s="4"/>
      <c r="AS498" s="5"/>
      <c r="AT498" s="552"/>
      <c r="AU498" s="553" t="str">
        <f>IF(AND(V498&gt;0,X498="A",AA498&lt;&gt;"",AG498&lt;&gt;"A",AJ498&lt;&gt;"A",OR(AB498="NR",AB498="NT")),1,"")</f>
        <v/>
      </c>
      <c r="AV498" s="554" t="str">
        <f>IF(AU498="","",COUNTIF($AU$8:AU498,AU498))</f>
        <v/>
      </c>
      <c r="AW498" s="553" t="str">
        <f>IF(AND(V498&gt;0,X498="A",AJ498&lt;&gt;"A",OR(AB498="",AB498="NX")),1,"")</f>
        <v/>
      </c>
      <c r="AX498" s="554" t="str">
        <f>IF(AW498="","",COUNTIF($AW$8:AW498,AW498))</f>
        <v/>
      </c>
      <c r="AY498" s="27"/>
      <c r="AZ498" s="6"/>
      <c r="BA498" s="7"/>
      <c r="BB498" s="7"/>
    </row>
    <row r="499" spans="1:54" ht="14.45" customHeight="1">
      <c r="A499" s="472" t="s">
        <v>495</v>
      </c>
      <c r="B499" s="473" t="s">
        <v>1602</v>
      </c>
      <c r="C499" s="714"/>
      <c r="D499" s="22"/>
      <c r="E499" s="746" t="s">
        <v>3351</v>
      </c>
      <c r="F499" s="760"/>
      <c r="G499" s="475"/>
      <c r="H499" s="476"/>
      <c r="I499" s="474"/>
      <c r="J499" s="475"/>
      <c r="K499" s="478"/>
      <c r="L499" s="9"/>
      <c r="M499" s="546"/>
      <c r="N499" s="9"/>
      <c r="O499" s="6"/>
      <c r="P499" s="479"/>
      <c r="Q499" s="10"/>
      <c r="R499" s="11"/>
      <c r="S499" s="12"/>
      <c r="T499" s="14"/>
      <c r="U499" s="15"/>
      <c r="V499" s="8"/>
      <c r="W499" s="13"/>
      <c r="X499" s="23"/>
      <c r="Y499" s="486"/>
      <c r="Z499" s="483"/>
      <c r="AA499" s="24"/>
      <c r="AB499" s="484"/>
      <c r="AC499" s="16"/>
      <c r="AD499" s="17"/>
      <c r="AE499" s="18"/>
      <c r="AF499" s="9"/>
      <c r="AG499" s="19"/>
      <c r="AH499" s="20"/>
      <c r="AI499" s="9"/>
      <c r="AJ499" s="21"/>
      <c r="AK499" s="33"/>
      <c r="AL499" s="485" t="str">
        <f>IF(AA499="","",AA499)</f>
        <v/>
      </c>
      <c r="AM499" s="3" t="str">
        <f>IF(AB499="","",AB499)</f>
        <v/>
      </c>
      <c r="AN499" s="702"/>
      <c r="AO499" s="4"/>
      <c r="AP499" s="5"/>
      <c r="AQ499" s="5"/>
      <c r="AR499" s="4"/>
      <c r="AS499" s="5"/>
      <c r="AT499" s="552"/>
      <c r="AU499" s="553" t="str">
        <f>IF(AND(V499&gt;0,X499="A",AA499&lt;&gt;"",AG499&lt;&gt;"A",AJ499&lt;&gt;"A",OR(AB499="NR",AB499="NT")),1,"")</f>
        <v/>
      </c>
      <c r="AV499" s="554" t="str">
        <f>IF(AU499="","",COUNTIF($AU$8:AU499,AU499))</f>
        <v/>
      </c>
      <c r="AW499" s="553" t="str">
        <f>IF(AND(V499&gt;0,X499="A",AJ499&lt;&gt;"A",OR(AB499="",AB499="NX")),1,"")</f>
        <v/>
      </c>
      <c r="AX499" s="554" t="str">
        <f>IF(AW499="","",COUNTIF($AW$8:AW499,AW499))</f>
        <v/>
      </c>
      <c r="AY499" s="27"/>
      <c r="AZ499" s="6"/>
      <c r="BA499" s="7"/>
      <c r="BB499" s="7"/>
    </row>
    <row r="500" spans="1:54" ht="14.45" customHeight="1">
      <c r="A500" s="472" t="s">
        <v>496</v>
      </c>
      <c r="B500" s="473" t="s">
        <v>1602</v>
      </c>
      <c r="C500" s="714"/>
      <c r="D500" s="22"/>
      <c r="E500" s="746" t="s">
        <v>3352</v>
      </c>
      <c r="F500" s="760"/>
      <c r="G500" s="475"/>
      <c r="H500" s="476"/>
      <c r="I500" s="474"/>
      <c r="J500" s="475"/>
      <c r="K500" s="478"/>
      <c r="L500" s="9"/>
      <c r="M500" s="546"/>
      <c r="N500" s="9"/>
      <c r="O500" s="6"/>
      <c r="P500" s="479"/>
      <c r="Q500" s="10"/>
      <c r="R500" s="11"/>
      <c r="S500" s="12"/>
      <c r="T500" s="14"/>
      <c r="U500" s="15"/>
      <c r="V500" s="8"/>
      <c r="W500" s="13"/>
      <c r="X500" s="23"/>
      <c r="Y500" s="486"/>
      <c r="Z500" s="483"/>
      <c r="AA500" s="24"/>
      <c r="AB500" s="484"/>
      <c r="AC500" s="16"/>
      <c r="AD500" s="17"/>
      <c r="AE500" s="18"/>
      <c r="AF500" s="9"/>
      <c r="AG500" s="19"/>
      <c r="AH500" s="20"/>
      <c r="AI500" s="9"/>
      <c r="AJ500" s="21"/>
      <c r="AK500" s="33"/>
      <c r="AL500" s="485" t="str">
        <f>IF(AA500="","",AA500)</f>
        <v/>
      </c>
      <c r="AM500" s="3" t="str">
        <f>IF(AB500="","",AB500)</f>
        <v/>
      </c>
      <c r="AN500" s="702"/>
      <c r="AO500" s="4"/>
      <c r="AP500" s="5"/>
      <c r="AQ500" s="5"/>
      <c r="AR500" s="4"/>
      <c r="AS500" s="5"/>
      <c r="AT500" s="552"/>
      <c r="AU500" s="553" t="str">
        <f>IF(AND(V500&gt;0,X500="A",AA500&lt;&gt;"",AG500&lt;&gt;"A",AJ500&lt;&gt;"A",OR(AB500="NR",AB500="NT")),1,"")</f>
        <v/>
      </c>
      <c r="AV500" s="554" t="str">
        <f>IF(AU500="","",COUNTIF($AU$8:AU500,AU500))</f>
        <v/>
      </c>
      <c r="AW500" s="553" t="str">
        <f>IF(AND(V500&gt;0,X500="A",AJ500&lt;&gt;"A",OR(AB500="",AB500="NX")),1,"")</f>
        <v/>
      </c>
      <c r="AX500" s="554" t="str">
        <f>IF(AW500="","",COUNTIF($AW$8:AW500,AW500))</f>
        <v/>
      </c>
      <c r="AY500" s="27"/>
      <c r="AZ500" s="6"/>
      <c r="BA500" s="7"/>
      <c r="BB500" s="7"/>
    </row>
    <row r="501" spans="1:54" ht="14.45" customHeight="1">
      <c r="A501" s="472" t="s">
        <v>497</v>
      </c>
      <c r="B501" s="473" t="s">
        <v>1602</v>
      </c>
      <c r="C501" s="714"/>
      <c r="D501" s="22"/>
      <c r="E501" s="746" t="s">
        <v>3353</v>
      </c>
      <c r="F501" s="760"/>
      <c r="G501" s="475"/>
      <c r="H501" s="476"/>
      <c r="I501" s="474"/>
      <c r="J501" s="475"/>
      <c r="K501" s="478"/>
      <c r="L501" s="9"/>
      <c r="M501" s="546"/>
      <c r="N501" s="9"/>
      <c r="O501" s="6"/>
      <c r="P501" s="479"/>
      <c r="Q501" s="10"/>
      <c r="R501" s="11"/>
      <c r="S501" s="12"/>
      <c r="T501" s="14"/>
      <c r="U501" s="15"/>
      <c r="V501" s="8"/>
      <c r="W501" s="13"/>
      <c r="X501" s="23"/>
      <c r="Y501" s="486"/>
      <c r="Z501" s="483"/>
      <c r="AA501" s="24"/>
      <c r="AB501" s="484"/>
      <c r="AC501" s="16"/>
      <c r="AD501" s="17"/>
      <c r="AE501" s="18"/>
      <c r="AF501" s="9"/>
      <c r="AG501" s="19"/>
      <c r="AH501" s="20"/>
      <c r="AI501" s="9"/>
      <c r="AJ501" s="21"/>
      <c r="AK501" s="33"/>
      <c r="AL501" s="485" t="str">
        <f>IF(AA501="","",AA501)</f>
        <v/>
      </c>
      <c r="AM501" s="3" t="str">
        <f>IF(AB501="","",AB501)</f>
        <v/>
      </c>
      <c r="AN501" s="702"/>
      <c r="AO501" s="4"/>
      <c r="AP501" s="5"/>
      <c r="AQ501" s="5"/>
      <c r="AR501" s="4"/>
      <c r="AS501" s="5"/>
      <c r="AT501" s="552"/>
      <c r="AU501" s="553" t="str">
        <f>IF(AND(V501&gt;0,X501="A",AA501&lt;&gt;"",AG501&lt;&gt;"A",AJ501&lt;&gt;"A",OR(AB501="NR",AB501="NT")),1,"")</f>
        <v/>
      </c>
      <c r="AV501" s="554" t="str">
        <f>IF(AU501="","",COUNTIF($AU$8:AU501,AU501))</f>
        <v/>
      </c>
      <c r="AW501" s="553" t="str">
        <f>IF(AND(V501&gt;0,X501="A",AJ501&lt;&gt;"A",OR(AB501="",AB501="NX")),1,"")</f>
        <v/>
      </c>
      <c r="AX501" s="554" t="str">
        <f>IF(AW501="","",COUNTIF($AW$8:AW501,AW501))</f>
        <v/>
      </c>
      <c r="AY501" s="27"/>
      <c r="AZ501" s="6"/>
      <c r="BA501" s="7"/>
      <c r="BB501" s="7"/>
    </row>
    <row r="502" spans="1:54" ht="14.45" customHeight="1">
      <c r="A502" s="472" t="s">
        <v>498</v>
      </c>
      <c r="B502" s="473" t="s">
        <v>1602</v>
      </c>
      <c r="C502" s="714"/>
      <c r="D502" s="22"/>
      <c r="E502" s="746" t="s">
        <v>3354</v>
      </c>
      <c r="F502" s="760"/>
      <c r="G502" s="475"/>
      <c r="H502" s="476"/>
      <c r="I502" s="474"/>
      <c r="J502" s="475"/>
      <c r="K502" s="478"/>
      <c r="L502" s="9"/>
      <c r="M502" s="546"/>
      <c r="N502" s="9"/>
      <c r="O502" s="6"/>
      <c r="P502" s="479"/>
      <c r="Q502" s="10"/>
      <c r="R502" s="11"/>
      <c r="S502" s="12"/>
      <c r="T502" s="14"/>
      <c r="U502" s="15"/>
      <c r="V502" s="8"/>
      <c r="W502" s="13"/>
      <c r="X502" s="23"/>
      <c r="Y502" s="486"/>
      <c r="Z502" s="483"/>
      <c r="AA502" s="24"/>
      <c r="AB502" s="484"/>
      <c r="AC502" s="16"/>
      <c r="AD502" s="17"/>
      <c r="AE502" s="18"/>
      <c r="AF502" s="9"/>
      <c r="AG502" s="19"/>
      <c r="AH502" s="20"/>
      <c r="AI502" s="9"/>
      <c r="AJ502" s="21"/>
      <c r="AK502" s="33"/>
      <c r="AL502" s="485" t="str">
        <f>IF(AA502="","",AA502)</f>
        <v/>
      </c>
      <c r="AM502" s="3" t="str">
        <f>IF(AB502="","",AB502)</f>
        <v/>
      </c>
      <c r="AN502" s="702"/>
      <c r="AO502" s="4"/>
      <c r="AP502" s="5"/>
      <c r="AQ502" s="5"/>
      <c r="AR502" s="4"/>
      <c r="AS502" s="5"/>
      <c r="AT502" s="552"/>
      <c r="AU502" s="553" t="str">
        <f>IF(AND(V502&gt;0,X502="A",AA502&lt;&gt;"",AG502&lt;&gt;"A",AJ502&lt;&gt;"A",OR(AB502="NR",AB502="NT")),1,"")</f>
        <v/>
      </c>
      <c r="AV502" s="554" t="str">
        <f>IF(AU502="","",COUNTIF($AU$8:AU502,AU502))</f>
        <v/>
      </c>
      <c r="AW502" s="553" t="str">
        <f>IF(AND(V502&gt;0,X502="A",AJ502&lt;&gt;"A",OR(AB502="",AB502="NX")),1,"")</f>
        <v/>
      </c>
      <c r="AX502" s="554" t="str">
        <f>IF(AW502="","",COUNTIF($AW$8:AW502,AW502))</f>
        <v/>
      </c>
      <c r="AY502" s="27"/>
      <c r="AZ502" s="6"/>
      <c r="BA502" s="7"/>
      <c r="BB502" s="7"/>
    </row>
    <row r="503" spans="1:54" ht="14.45" customHeight="1">
      <c r="A503" s="472" t="s">
        <v>499</v>
      </c>
      <c r="B503" s="473" t="s">
        <v>1602</v>
      </c>
      <c r="C503" s="714"/>
      <c r="D503" s="22"/>
      <c r="E503" s="746" t="s">
        <v>3355</v>
      </c>
      <c r="F503" s="760"/>
      <c r="G503" s="475"/>
      <c r="H503" s="476"/>
      <c r="I503" s="474"/>
      <c r="J503" s="475"/>
      <c r="K503" s="478"/>
      <c r="L503" s="9"/>
      <c r="M503" s="546"/>
      <c r="N503" s="9"/>
      <c r="O503" s="6"/>
      <c r="P503" s="479"/>
      <c r="Q503" s="10"/>
      <c r="R503" s="11"/>
      <c r="S503" s="12"/>
      <c r="T503" s="14"/>
      <c r="U503" s="15"/>
      <c r="V503" s="8"/>
      <c r="W503" s="13"/>
      <c r="X503" s="23"/>
      <c r="Y503" s="486"/>
      <c r="Z503" s="483"/>
      <c r="AA503" s="24"/>
      <c r="AB503" s="484"/>
      <c r="AC503" s="16"/>
      <c r="AD503" s="17"/>
      <c r="AE503" s="18"/>
      <c r="AF503" s="9"/>
      <c r="AG503" s="19"/>
      <c r="AH503" s="20"/>
      <c r="AI503" s="9"/>
      <c r="AJ503" s="21"/>
      <c r="AK503" s="33"/>
      <c r="AL503" s="485" t="str">
        <f>IF(AA503="","",AA503)</f>
        <v/>
      </c>
      <c r="AM503" s="3" t="str">
        <f>IF(AB503="","",AB503)</f>
        <v/>
      </c>
      <c r="AN503" s="702"/>
      <c r="AO503" s="4"/>
      <c r="AP503" s="5"/>
      <c r="AQ503" s="5"/>
      <c r="AR503" s="4"/>
      <c r="AS503" s="5"/>
      <c r="AT503" s="552"/>
      <c r="AU503" s="553" t="str">
        <f>IF(AND(V503&gt;0,X503="A",AA503&lt;&gt;"",AG503&lt;&gt;"A",AJ503&lt;&gt;"A",OR(AB503="NR",AB503="NT")),1,"")</f>
        <v/>
      </c>
      <c r="AV503" s="554" t="str">
        <f>IF(AU503="","",COUNTIF($AU$8:AU503,AU503))</f>
        <v/>
      </c>
      <c r="AW503" s="553" t="str">
        <f>IF(AND(V503&gt;0,X503="A",AJ503&lt;&gt;"A",OR(AB503="",AB503="NX")),1,"")</f>
        <v/>
      </c>
      <c r="AX503" s="554" t="str">
        <f>IF(AW503="","",COUNTIF($AW$8:AW503,AW503))</f>
        <v/>
      </c>
      <c r="AY503" s="27"/>
      <c r="AZ503" s="6"/>
      <c r="BA503" s="7"/>
      <c r="BB503" s="7"/>
    </row>
    <row r="504" spans="1:54" ht="14.45" customHeight="1">
      <c r="A504" s="472" t="s">
        <v>500</v>
      </c>
      <c r="B504" s="473" t="s">
        <v>1602</v>
      </c>
      <c r="C504" s="714"/>
      <c r="D504" s="22"/>
      <c r="E504" s="746" t="s">
        <v>3356</v>
      </c>
      <c r="F504" s="760"/>
      <c r="G504" s="475"/>
      <c r="H504" s="476"/>
      <c r="I504" s="474"/>
      <c r="J504" s="475"/>
      <c r="K504" s="478"/>
      <c r="L504" s="9"/>
      <c r="M504" s="546"/>
      <c r="N504" s="9"/>
      <c r="O504" s="6"/>
      <c r="P504" s="479"/>
      <c r="Q504" s="10"/>
      <c r="R504" s="11"/>
      <c r="S504" s="12"/>
      <c r="T504" s="14"/>
      <c r="U504" s="15"/>
      <c r="V504" s="8"/>
      <c r="W504" s="13"/>
      <c r="X504" s="23"/>
      <c r="Y504" s="486"/>
      <c r="Z504" s="483"/>
      <c r="AA504" s="24"/>
      <c r="AB504" s="484"/>
      <c r="AC504" s="16"/>
      <c r="AD504" s="17"/>
      <c r="AE504" s="18"/>
      <c r="AF504" s="9"/>
      <c r="AG504" s="19"/>
      <c r="AH504" s="20"/>
      <c r="AI504" s="9"/>
      <c r="AJ504" s="21"/>
      <c r="AK504" s="33"/>
      <c r="AL504" s="485" t="str">
        <f>IF(AA504="","",AA504)</f>
        <v/>
      </c>
      <c r="AM504" s="3" t="str">
        <f>IF(AB504="","",AB504)</f>
        <v/>
      </c>
      <c r="AN504" s="702"/>
      <c r="AO504" s="4"/>
      <c r="AP504" s="5"/>
      <c r="AQ504" s="5"/>
      <c r="AR504" s="4"/>
      <c r="AS504" s="5"/>
      <c r="AT504" s="552"/>
      <c r="AU504" s="553" t="str">
        <f>IF(AND(V504&gt;0,X504="A",AA504&lt;&gt;"",AG504&lt;&gt;"A",AJ504&lt;&gt;"A",OR(AB504="NR",AB504="NT")),1,"")</f>
        <v/>
      </c>
      <c r="AV504" s="554" t="str">
        <f>IF(AU504="","",COUNTIF($AU$8:AU504,AU504))</f>
        <v/>
      </c>
      <c r="AW504" s="553" t="str">
        <f>IF(AND(V504&gt;0,X504="A",AJ504&lt;&gt;"A",OR(AB504="",AB504="NX")),1,"")</f>
        <v/>
      </c>
      <c r="AX504" s="554" t="str">
        <f>IF(AW504="","",COUNTIF($AW$8:AW504,AW504))</f>
        <v/>
      </c>
      <c r="AY504" s="27"/>
      <c r="AZ504" s="6"/>
      <c r="BA504" s="7"/>
      <c r="BB504" s="7"/>
    </row>
    <row r="505" spans="1:54" ht="14.45" customHeight="1">
      <c r="A505" s="472" t="s">
        <v>501</v>
      </c>
      <c r="B505" s="473" t="s">
        <v>1602</v>
      </c>
      <c r="C505" s="714"/>
      <c r="D505" s="22"/>
      <c r="E505" s="746" t="s">
        <v>3357</v>
      </c>
      <c r="F505" s="760"/>
      <c r="G505" s="475"/>
      <c r="H505" s="476"/>
      <c r="I505" s="474"/>
      <c r="J505" s="475"/>
      <c r="K505" s="478"/>
      <c r="L505" s="9"/>
      <c r="M505" s="546"/>
      <c r="N505" s="9"/>
      <c r="O505" s="6"/>
      <c r="P505" s="479"/>
      <c r="Q505" s="10"/>
      <c r="R505" s="11"/>
      <c r="S505" s="12"/>
      <c r="T505" s="14"/>
      <c r="U505" s="15"/>
      <c r="V505" s="8"/>
      <c r="W505" s="13"/>
      <c r="X505" s="23"/>
      <c r="Y505" s="486"/>
      <c r="Z505" s="483"/>
      <c r="AA505" s="24"/>
      <c r="AB505" s="484"/>
      <c r="AC505" s="16"/>
      <c r="AD505" s="17"/>
      <c r="AE505" s="18"/>
      <c r="AF505" s="9"/>
      <c r="AG505" s="19"/>
      <c r="AH505" s="20"/>
      <c r="AI505" s="9"/>
      <c r="AJ505" s="21"/>
      <c r="AK505" s="33"/>
      <c r="AL505" s="485" t="str">
        <f>IF(AA505="","",AA505)</f>
        <v/>
      </c>
      <c r="AM505" s="3" t="str">
        <f>IF(AB505="","",AB505)</f>
        <v/>
      </c>
      <c r="AN505" s="702"/>
      <c r="AO505" s="4"/>
      <c r="AP505" s="5"/>
      <c r="AQ505" s="5"/>
      <c r="AR505" s="4"/>
      <c r="AS505" s="5"/>
      <c r="AT505" s="552"/>
      <c r="AU505" s="553" t="str">
        <f>IF(AND(V505&gt;0,X505="A",AA505&lt;&gt;"",AG505&lt;&gt;"A",AJ505&lt;&gt;"A",OR(AB505="NR",AB505="NT")),1,"")</f>
        <v/>
      </c>
      <c r="AV505" s="554" t="str">
        <f>IF(AU505="","",COUNTIF($AU$8:AU505,AU505))</f>
        <v/>
      </c>
      <c r="AW505" s="553" t="str">
        <f>IF(AND(V505&gt;0,X505="A",AJ505&lt;&gt;"A",OR(AB505="",AB505="NX")),1,"")</f>
        <v/>
      </c>
      <c r="AX505" s="554" t="str">
        <f>IF(AW505="","",COUNTIF($AW$8:AW505,AW505))</f>
        <v/>
      </c>
      <c r="AY505" s="27"/>
      <c r="AZ505" s="6"/>
      <c r="BA505" s="7"/>
      <c r="BB505" s="7"/>
    </row>
    <row r="506" spans="1:54" ht="14.45" customHeight="1">
      <c r="A506" s="472" t="s">
        <v>502</v>
      </c>
      <c r="B506" s="473" t="s">
        <v>1602</v>
      </c>
      <c r="C506" s="714"/>
      <c r="D506" s="22"/>
      <c r="E506" s="746" t="s">
        <v>3358</v>
      </c>
      <c r="F506" s="760"/>
      <c r="G506" s="475"/>
      <c r="H506" s="476"/>
      <c r="I506" s="474"/>
      <c r="J506" s="475"/>
      <c r="K506" s="478"/>
      <c r="L506" s="9"/>
      <c r="M506" s="546"/>
      <c r="N506" s="9"/>
      <c r="O506" s="6"/>
      <c r="P506" s="479"/>
      <c r="Q506" s="10"/>
      <c r="R506" s="11"/>
      <c r="S506" s="12"/>
      <c r="T506" s="14"/>
      <c r="U506" s="15"/>
      <c r="V506" s="8"/>
      <c r="W506" s="13"/>
      <c r="X506" s="23"/>
      <c r="Y506" s="486"/>
      <c r="Z506" s="483"/>
      <c r="AA506" s="24"/>
      <c r="AB506" s="484"/>
      <c r="AC506" s="16"/>
      <c r="AD506" s="17"/>
      <c r="AE506" s="18"/>
      <c r="AF506" s="9"/>
      <c r="AG506" s="19"/>
      <c r="AH506" s="20"/>
      <c r="AI506" s="9"/>
      <c r="AJ506" s="21"/>
      <c r="AK506" s="33"/>
      <c r="AL506" s="485" t="str">
        <f>IF(AA506="","",AA506)</f>
        <v/>
      </c>
      <c r="AM506" s="3" t="str">
        <f>IF(AB506="","",AB506)</f>
        <v/>
      </c>
      <c r="AN506" s="702"/>
      <c r="AO506" s="4"/>
      <c r="AP506" s="5"/>
      <c r="AQ506" s="5"/>
      <c r="AR506" s="4"/>
      <c r="AS506" s="5"/>
      <c r="AT506" s="552"/>
      <c r="AU506" s="553" t="str">
        <f>IF(AND(V506&gt;0,X506="A",AA506&lt;&gt;"",AG506&lt;&gt;"A",AJ506&lt;&gt;"A",OR(AB506="NR",AB506="NT")),1,"")</f>
        <v/>
      </c>
      <c r="AV506" s="554" t="str">
        <f>IF(AU506="","",COUNTIF($AU$8:AU506,AU506))</f>
        <v/>
      </c>
      <c r="AW506" s="553" t="str">
        <f>IF(AND(V506&gt;0,X506="A",AJ506&lt;&gt;"A",OR(AB506="",AB506="NX")),1,"")</f>
        <v/>
      </c>
      <c r="AX506" s="554" t="str">
        <f>IF(AW506="","",COUNTIF($AW$8:AW506,AW506))</f>
        <v/>
      </c>
      <c r="AY506" s="27"/>
      <c r="AZ506" s="6"/>
      <c r="BA506" s="7"/>
      <c r="BB506" s="7"/>
    </row>
    <row r="507" spans="1:54" ht="14.45" customHeight="1">
      <c r="A507" s="472" t="s">
        <v>503</v>
      </c>
      <c r="B507" s="473" t="s">
        <v>1602</v>
      </c>
      <c r="C507" s="714"/>
      <c r="D507" s="22"/>
      <c r="E507" s="746" t="s">
        <v>3359</v>
      </c>
      <c r="F507" s="760"/>
      <c r="G507" s="475"/>
      <c r="H507" s="476"/>
      <c r="I507" s="474"/>
      <c r="J507" s="475"/>
      <c r="K507" s="478"/>
      <c r="L507" s="9"/>
      <c r="M507" s="546"/>
      <c r="N507" s="9"/>
      <c r="O507" s="6"/>
      <c r="P507" s="479"/>
      <c r="Q507" s="10"/>
      <c r="R507" s="11"/>
      <c r="S507" s="12"/>
      <c r="T507" s="14"/>
      <c r="U507" s="15"/>
      <c r="V507" s="8"/>
      <c r="W507" s="13"/>
      <c r="X507" s="23"/>
      <c r="Y507" s="486"/>
      <c r="Z507" s="483"/>
      <c r="AA507" s="24"/>
      <c r="AB507" s="484"/>
      <c r="AC507" s="16"/>
      <c r="AD507" s="17"/>
      <c r="AE507" s="18"/>
      <c r="AF507" s="9"/>
      <c r="AG507" s="19"/>
      <c r="AH507" s="20"/>
      <c r="AI507" s="9"/>
      <c r="AJ507" s="21"/>
      <c r="AK507" s="33"/>
      <c r="AL507" s="485" t="str">
        <f>IF(AA507="","",AA507)</f>
        <v/>
      </c>
      <c r="AM507" s="3" t="str">
        <f>IF(AB507="","",AB507)</f>
        <v/>
      </c>
      <c r="AN507" s="702"/>
      <c r="AO507" s="4"/>
      <c r="AP507" s="5"/>
      <c r="AQ507" s="5"/>
      <c r="AR507" s="4"/>
      <c r="AS507" s="5"/>
      <c r="AT507" s="552"/>
      <c r="AU507" s="553" t="str">
        <f>IF(AND(V507&gt;0,X507="A",AA507&lt;&gt;"",AG507&lt;&gt;"A",AJ507&lt;&gt;"A",OR(AB507="NR",AB507="NT")),1,"")</f>
        <v/>
      </c>
      <c r="AV507" s="554" t="str">
        <f>IF(AU507="","",COUNTIF($AU$8:AU507,AU507))</f>
        <v/>
      </c>
      <c r="AW507" s="553" t="str">
        <f>IF(AND(V507&gt;0,X507="A",AJ507&lt;&gt;"A",OR(AB507="",AB507="NX")),1,"")</f>
        <v/>
      </c>
      <c r="AX507" s="554" t="str">
        <f>IF(AW507="","",COUNTIF($AW$8:AW507,AW507))</f>
        <v/>
      </c>
      <c r="AY507" s="27"/>
      <c r="AZ507" s="6"/>
      <c r="BA507" s="7"/>
      <c r="BB507" s="7"/>
    </row>
    <row r="508" spans="1:54" ht="14.45" customHeight="1">
      <c r="A508" s="472" t="s">
        <v>504</v>
      </c>
      <c r="B508" s="473" t="s">
        <v>1602</v>
      </c>
      <c r="C508" s="714"/>
      <c r="D508" s="22"/>
      <c r="E508" s="746" t="s">
        <v>3360</v>
      </c>
      <c r="F508" s="760"/>
      <c r="G508" s="475"/>
      <c r="H508" s="476"/>
      <c r="I508" s="474"/>
      <c r="J508" s="475"/>
      <c r="K508" s="478"/>
      <c r="L508" s="9"/>
      <c r="M508" s="546"/>
      <c r="N508" s="9"/>
      <c r="O508" s="6"/>
      <c r="P508" s="479"/>
      <c r="Q508" s="10"/>
      <c r="R508" s="11"/>
      <c r="S508" s="12"/>
      <c r="T508" s="14"/>
      <c r="U508" s="15"/>
      <c r="V508" s="8"/>
      <c r="W508" s="13"/>
      <c r="X508" s="23"/>
      <c r="Y508" s="486"/>
      <c r="Z508" s="483"/>
      <c r="AA508" s="24"/>
      <c r="AB508" s="484"/>
      <c r="AC508" s="16"/>
      <c r="AD508" s="17"/>
      <c r="AE508" s="18"/>
      <c r="AF508" s="9"/>
      <c r="AG508" s="19"/>
      <c r="AH508" s="20"/>
      <c r="AI508" s="9"/>
      <c r="AJ508" s="21"/>
      <c r="AK508" s="33"/>
      <c r="AL508" s="485" t="str">
        <f>IF(AA508="","",AA508)</f>
        <v/>
      </c>
      <c r="AM508" s="3" t="str">
        <f>IF(AB508="","",AB508)</f>
        <v/>
      </c>
      <c r="AN508" s="702"/>
      <c r="AO508" s="4"/>
      <c r="AP508" s="5"/>
      <c r="AQ508" s="5"/>
      <c r="AR508" s="4"/>
      <c r="AS508" s="5"/>
      <c r="AT508" s="552"/>
      <c r="AU508" s="553" t="str">
        <f>IF(AND(V508&gt;0,X508="A",AA508&lt;&gt;"",AG508&lt;&gt;"A",AJ508&lt;&gt;"A",OR(AB508="NR",AB508="NT")),1,"")</f>
        <v/>
      </c>
      <c r="AV508" s="554" t="str">
        <f>IF(AU508="","",COUNTIF($AU$8:AU508,AU508))</f>
        <v/>
      </c>
      <c r="AW508" s="553" t="str">
        <f>IF(AND(V508&gt;0,X508="A",AJ508&lt;&gt;"A",OR(AB508="",AB508="NX")),1,"")</f>
        <v/>
      </c>
      <c r="AX508" s="554" t="str">
        <f>IF(AW508="","",COUNTIF($AW$8:AW508,AW508))</f>
        <v/>
      </c>
      <c r="AY508" s="27"/>
      <c r="AZ508" s="6"/>
      <c r="BA508" s="7"/>
      <c r="BB508" s="7"/>
    </row>
    <row r="509" spans="1:54" ht="14.45" customHeight="1">
      <c r="A509" s="472" t="s">
        <v>505</v>
      </c>
      <c r="B509" s="473" t="s">
        <v>1602</v>
      </c>
      <c r="C509" s="714"/>
      <c r="D509" s="22"/>
      <c r="E509" s="746" t="s">
        <v>3361</v>
      </c>
      <c r="F509" s="760"/>
      <c r="G509" s="475"/>
      <c r="H509" s="476"/>
      <c r="I509" s="474"/>
      <c r="J509" s="475"/>
      <c r="K509" s="478"/>
      <c r="L509" s="9"/>
      <c r="M509" s="546"/>
      <c r="N509" s="9"/>
      <c r="O509" s="6"/>
      <c r="P509" s="479"/>
      <c r="Q509" s="10"/>
      <c r="R509" s="11"/>
      <c r="S509" s="12"/>
      <c r="T509" s="14"/>
      <c r="U509" s="15"/>
      <c r="V509" s="8"/>
      <c r="W509" s="13"/>
      <c r="X509" s="23"/>
      <c r="Y509" s="486"/>
      <c r="Z509" s="483"/>
      <c r="AA509" s="24"/>
      <c r="AB509" s="484"/>
      <c r="AC509" s="16"/>
      <c r="AD509" s="17"/>
      <c r="AE509" s="18"/>
      <c r="AF509" s="9"/>
      <c r="AG509" s="19"/>
      <c r="AH509" s="20"/>
      <c r="AI509" s="9"/>
      <c r="AJ509" s="21"/>
      <c r="AK509" s="33"/>
      <c r="AL509" s="485" t="str">
        <f>IF(AA509="","",AA509)</f>
        <v/>
      </c>
      <c r="AM509" s="3" t="str">
        <f>IF(AB509="","",AB509)</f>
        <v/>
      </c>
      <c r="AN509" s="702"/>
      <c r="AO509" s="4"/>
      <c r="AP509" s="5"/>
      <c r="AQ509" s="5"/>
      <c r="AR509" s="4"/>
      <c r="AS509" s="5"/>
      <c r="AT509" s="552"/>
      <c r="AU509" s="553" t="str">
        <f>IF(AND(V509&gt;0,X509="A",AA509&lt;&gt;"",AG509&lt;&gt;"A",AJ509&lt;&gt;"A",OR(AB509="NR",AB509="NT")),1,"")</f>
        <v/>
      </c>
      <c r="AV509" s="554" t="str">
        <f>IF(AU509="","",COUNTIF($AU$8:AU509,AU509))</f>
        <v/>
      </c>
      <c r="AW509" s="553" t="str">
        <f>IF(AND(V509&gt;0,X509="A",AJ509&lt;&gt;"A",OR(AB509="",AB509="NX")),1,"")</f>
        <v/>
      </c>
      <c r="AX509" s="554" t="str">
        <f>IF(AW509="","",COUNTIF($AW$8:AW509,AW509))</f>
        <v/>
      </c>
      <c r="AY509" s="27"/>
      <c r="AZ509" s="6"/>
      <c r="BA509" s="7"/>
      <c r="BB509" s="7"/>
    </row>
    <row r="510" spans="1:54" ht="14.45" customHeight="1">
      <c r="A510" s="472" t="s">
        <v>506</v>
      </c>
      <c r="B510" s="473" t="s">
        <v>1602</v>
      </c>
      <c r="C510" s="714"/>
      <c r="D510" s="22"/>
      <c r="E510" s="746" t="s">
        <v>3362</v>
      </c>
      <c r="F510" s="760"/>
      <c r="G510" s="475"/>
      <c r="H510" s="476"/>
      <c r="I510" s="474"/>
      <c r="J510" s="475"/>
      <c r="K510" s="478"/>
      <c r="L510" s="9"/>
      <c r="M510" s="546"/>
      <c r="N510" s="9"/>
      <c r="O510" s="6"/>
      <c r="P510" s="479"/>
      <c r="Q510" s="10"/>
      <c r="R510" s="11"/>
      <c r="S510" s="12"/>
      <c r="T510" s="14"/>
      <c r="U510" s="15"/>
      <c r="V510" s="8"/>
      <c r="W510" s="13"/>
      <c r="X510" s="23"/>
      <c r="Y510" s="486"/>
      <c r="Z510" s="483"/>
      <c r="AA510" s="24"/>
      <c r="AB510" s="484"/>
      <c r="AC510" s="16"/>
      <c r="AD510" s="17"/>
      <c r="AE510" s="18"/>
      <c r="AF510" s="9"/>
      <c r="AG510" s="19"/>
      <c r="AH510" s="20"/>
      <c r="AI510" s="9"/>
      <c r="AJ510" s="21"/>
      <c r="AK510" s="33"/>
      <c r="AL510" s="485" t="str">
        <f>IF(AA510="","",AA510)</f>
        <v/>
      </c>
      <c r="AM510" s="3" t="str">
        <f>IF(AB510="","",AB510)</f>
        <v/>
      </c>
      <c r="AN510" s="702"/>
      <c r="AO510" s="4"/>
      <c r="AP510" s="5"/>
      <c r="AQ510" s="5"/>
      <c r="AR510" s="4"/>
      <c r="AS510" s="5"/>
      <c r="AT510" s="552"/>
      <c r="AU510" s="553" t="str">
        <f>IF(AND(V510&gt;0,X510="A",AA510&lt;&gt;"",AG510&lt;&gt;"A",AJ510&lt;&gt;"A",OR(AB510="NR",AB510="NT")),1,"")</f>
        <v/>
      </c>
      <c r="AV510" s="554" t="str">
        <f>IF(AU510="","",COUNTIF($AU$8:AU510,AU510))</f>
        <v/>
      </c>
      <c r="AW510" s="553" t="str">
        <f>IF(AND(V510&gt;0,X510="A",AJ510&lt;&gt;"A",OR(AB510="",AB510="NX")),1,"")</f>
        <v/>
      </c>
      <c r="AX510" s="554" t="str">
        <f>IF(AW510="","",COUNTIF($AW$8:AW510,AW510))</f>
        <v/>
      </c>
      <c r="AY510" s="27"/>
      <c r="AZ510" s="6"/>
      <c r="BA510" s="7"/>
      <c r="BB510" s="7"/>
    </row>
    <row r="511" spans="1:54" ht="14.45" customHeight="1">
      <c r="A511" s="472" t="s">
        <v>507</v>
      </c>
      <c r="B511" s="473" t="s">
        <v>1602</v>
      </c>
      <c r="C511" s="714"/>
      <c r="D511" s="22"/>
      <c r="E511" s="746" t="s">
        <v>3363</v>
      </c>
      <c r="F511" s="760"/>
      <c r="G511" s="475"/>
      <c r="H511" s="476"/>
      <c r="I511" s="474"/>
      <c r="J511" s="475"/>
      <c r="K511" s="478"/>
      <c r="L511" s="9"/>
      <c r="M511" s="546"/>
      <c r="N511" s="9"/>
      <c r="O511" s="6"/>
      <c r="P511" s="479"/>
      <c r="Q511" s="10"/>
      <c r="R511" s="11"/>
      <c r="S511" s="12"/>
      <c r="T511" s="14"/>
      <c r="U511" s="15"/>
      <c r="V511" s="8"/>
      <c r="W511" s="13"/>
      <c r="X511" s="23"/>
      <c r="Y511" s="486"/>
      <c r="Z511" s="483"/>
      <c r="AA511" s="24"/>
      <c r="AB511" s="484"/>
      <c r="AC511" s="16"/>
      <c r="AD511" s="17"/>
      <c r="AE511" s="18"/>
      <c r="AF511" s="9"/>
      <c r="AG511" s="19"/>
      <c r="AH511" s="20"/>
      <c r="AI511" s="9"/>
      <c r="AJ511" s="21"/>
      <c r="AK511" s="33"/>
      <c r="AL511" s="485" t="str">
        <f>IF(AA511="","",AA511)</f>
        <v/>
      </c>
      <c r="AM511" s="3" t="str">
        <f>IF(AB511="","",AB511)</f>
        <v/>
      </c>
      <c r="AN511" s="702"/>
      <c r="AO511" s="4"/>
      <c r="AP511" s="5"/>
      <c r="AQ511" s="5"/>
      <c r="AR511" s="4"/>
      <c r="AS511" s="5"/>
      <c r="AT511" s="552"/>
      <c r="AU511" s="553" t="str">
        <f>IF(AND(V511&gt;0,X511="A",AA511&lt;&gt;"",AG511&lt;&gt;"A",AJ511&lt;&gt;"A",OR(AB511="NR",AB511="NT")),1,"")</f>
        <v/>
      </c>
      <c r="AV511" s="554" t="str">
        <f>IF(AU511="","",COUNTIF($AU$8:AU511,AU511))</f>
        <v/>
      </c>
      <c r="AW511" s="553" t="str">
        <f>IF(AND(V511&gt;0,X511="A",AJ511&lt;&gt;"A",OR(AB511="",AB511="NX")),1,"")</f>
        <v/>
      </c>
      <c r="AX511" s="554" t="str">
        <f>IF(AW511="","",COUNTIF($AW$8:AW511,AW511))</f>
        <v/>
      </c>
      <c r="AY511" s="27"/>
      <c r="AZ511" s="6"/>
      <c r="BA511" s="7"/>
      <c r="BB511" s="7"/>
    </row>
    <row r="512" spans="1:54" ht="14.45" customHeight="1">
      <c r="A512" s="472" t="s">
        <v>508</v>
      </c>
      <c r="B512" s="473" t="s">
        <v>1602</v>
      </c>
      <c r="C512" s="714"/>
      <c r="D512" s="22"/>
      <c r="E512" s="746" t="s">
        <v>3364</v>
      </c>
      <c r="F512" s="760"/>
      <c r="G512" s="475"/>
      <c r="H512" s="476"/>
      <c r="I512" s="474"/>
      <c r="J512" s="475"/>
      <c r="K512" s="478"/>
      <c r="L512" s="9"/>
      <c r="M512" s="546"/>
      <c r="N512" s="9"/>
      <c r="O512" s="6"/>
      <c r="P512" s="479"/>
      <c r="Q512" s="10"/>
      <c r="R512" s="11"/>
      <c r="S512" s="12"/>
      <c r="T512" s="14"/>
      <c r="U512" s="15"/>
      <c r="V512" s="8"/>
      <c r="W512" s="13"/>
      <c r="X512" s="23"/>
      <c r="Y512" s="486"/>
      <c r="Z512" s="483"/>
      <c r="AA512" s="24"/>
      <c r="AB512" s="484"/>
      <c r="AC512" s="16"/>
      <c r="AD512" s="17"/>
      <c r="AE512" s="18"/>
      <c r="AF512" s="9"/>
      <c r="AG512" s="19"/>
      <c r="AH512" s="20"/>
      <c r="AI512" s="9"/>
      <c r="AJ512" s="21"/>
      <c r="AK512" s="33"/>
      <c r="AL512" s="485" t="str">
        <f>IF(AA512="","",AA512)</f>
        <v/>
      </c>
      <c r="AM512" s="3" t="str">
        <f>IF(AB512="","",AB512)</f>
        <v/>
      </c>
      <c r="AN512" s="702"/>
      <c r="AO512" s="4"/>
      <c r="AP512" s="5"/>
      <c r="AQ512" s="5"/>
      <c r="AR512" s="4"/>
      <c r="AS512" s="5"/>
      <c r="AT512" s="552"/>
      <c r="AU512" s="553" t="str">
        <f>IF(AND(V512&gt;0,X512="A",AA512&lt;&gt;"",AG512&lt;&gt;"A",AJ512&lt;&gt;"A",OR(AB512="NR",AB512="NT")),1,"")</f>
        <v/>
      </c>
      <c r="AV512" s="554" t="str">
        <f>IF(AU512="","",COUNTIF($AU$8:AU512,AU512))</f>
        <v/>
      </c>
      <c r="AW512" s="553" t="str">
        <f>IF(AND(V512&gt;0,X512="A",AJ512&lt;&gt;"A",OR(AB512="",AB512="NX")),1,"")</f>
        <v/>
      </c>
      <c r="AX512" s="554" t="str">
        <f>IF(AW512="","",COUNTIF($AW$8:AW512,AW512))</f>
        <v/>
      </c>
      <c r="AY512" s="27"/>
      <c r="AZ512" s="6"/>
      <c r="BA512" s="7"/>
      <c r="BB512" s="7"/>
    </row>
    <row r="513" spans="1:54" ht="14.45" customHeight="1">
      <c r="A513" s="472" t="s">
        <v>509</v>
      </c>
      <c r="B513" s="473" t="s">
        <v>1602</v>
      </c>
      <c r="C513" s="714"/>
      <c r="D513" s="22"/>
      <c r="E513" s="746" t="s">
        <v>3365</v>
      </c>
      <c r="F513" s="760"/>
      <c r="G513" s="475"/>
      <c r="H513" s="476"/>
      <c r="I513" s="474"/>
      <c r="J513" s="475"/>
      <c r="K513" s="478"/>
      <c r="L513" s="9"/>
      <c r="M513" s="546"/>
      <c r="N513" s="9"/>
      <c r="O513" s="6"/>
      <c r="P513" s="479"/>
      <c r="Q513" s="10"/>
      <c r="R513" s="11"/>
      <c r="S513" s="12"/>
      <c r="T513" s="14"/>
      <c r="U513" s="15"/>
      <c r="V513" s="8"/>
      <c r="W513" s="13"/>
      <c r="X513" s="23"/>
      <c r="Y513" s="486"/>
      <c r="Z513" s="483"/>
      <c r="AA513" s="24"/>
      <c r="AB513" s="484"/>
      <c r="AC513" s="16"/>
      <c r="AD513" s="17"/>
      <c r="AE513" s="18"/>
      <c r="AF513" s="9"/>
      <c r="AG513" s="19"/>
      <c r="AH513" s="20"/>
      <c r="AI513" s="9"/>
      <c r="AJ513" s="21"/>
      <c r="AK513" s="33"/>
      <c r="AL513" s="485" t="str">
        <f>IF(AA513="","",AA513)</f>
        <v/>
      </c>
      <c r="AM513" s="3" t="str">
        <f>IF(AB513="","",AB513)</f>
        <v/>
      </c>
      <c r="AN513" s="702"/>
      <c r="AO513" s="4"/>
      <c r="AP513" s="5"/>
      <c r="AQ513" s="5"/>
      <c r="AR513" s="4"/>
      <c r="AS513" s="5"/>
      <c r="AT513" s="552"/>
      <c r="AU513" s="553" t="str">
        <f>IF(AND(V513&gt;0,X513="A",AA513&lt;&gt;"",AG513&lt;&gt;"A",AJ513&lt;&gt;"A",OR(AB513="NR",AB513="NT")),1,"")</f>
        <v/>
      </c>
      <c r="AV513" s="554" t="str">
        <f>IF(AU513="","",COUNTIF($AU$8:AU513,AU513))</f>
        <v/>
      </c>
      <c r="AW513" s="553" t="str">
        <f>IF(AND(V513&gt;0,X513="A",AJ513&lt;&gt;"A",OR(AB513="",AB513="NX")),1,"")</f>
        <v/>
      </c>
      <c r="AX513" s="554" t="str">
        <f>IF(AW513="","",COUNTIF($AW$8:AW513,AW513))</f>
        <v/>
      </c>
      <c r="AY513" s="27"/>
      <c r="AZ513" s="6"/>
      <c r="BA513" s="7"/>
      <c r="BB513" s="7"/>
    </row>
    <row r="514" spans="1:54" ht="14.45" customHeight="1">
      <c r="A514" s="472" t="s">
        <v>510</v>
      </c>
      <c r="B514" s="473" t="s">
        <v>1602</v>
      </c>
      <c r="C514" s="714"/>
      <c r="D514" s="22"/>
      <c r="E514" s="746" t="s">
        <v>3366</v>
      </c>
      <c r="F514" s="760"/>
      <c r="G514" s="475"/>
      <c r="H514" s="476"/>
      <c r="I514" s="474"/>
      <c r="J514" s="475"/>
      <c r="K514" s="478"/>
      <c r="L514" s="9"/>
      <c r="M514" s="546"/>
      <c r="N514" s="9"/>
      <c r="O514" s="6"/>
      <c r="P514" s="479"/>
      <c r="Q514" s="10"/>
      <c r="R514" s="11"/>
      <c r="S514" s="12"/>
      <c r="T514" s="14"/>
      <c r="U514" s="15"/>
      <c r="V514" s="8"/>
      <c r="W514" s="13"/>
      <c r="X514" s="23"/>
      <c r="Y514" s="486"/>
      <c r="Z514" s="483"/>
      <c r="AA514" s="24"/>
      <c r="AB514" s="484"/>
      <c r="AC514" s="16"/>
      <c r="AD514" s="17"/>
      <c r="AE514" s="18"/>
      <c r="AF514" s="9"/>
      <c r="AG514" s="19"/>
      <c r="AH514" s="20"/>
      <c r="AI514" s="9"/>
      <c r="AJ514" s="21"/>
      <c r="AK514" s="33"/>
      <c r="AL514" s="485" t="str">
        <f>IF(AA514="","",AA514)</f>
        <v/>
      </c>
      <c r="AM514" s="3" t="str">
        <f>IF(AB514="","",AB514)</f>
        <v/>
      </c>
      <c r="AN514" s="702"/>
      <c r="AO514" s="4"/>
      <c r="AP514" s="5"/>
      <c r="AQ514" s="5"/>
      <c r="AR514" s="4"/>
      <c r="AS514" s="5"/>
      <c r="AT514" s="552"/>
      <c r="AU514" s="553" t="str">
        <f>IF(AND(V514&gt;0,X514="A",AA514&lt;&gt;"",AG514&lt;&gt;"A",AJ514&lt;&gt;"A",OR(AB514="NR",AB514="NT")),1,"")</f>
        <v/>
      </c>
      <c r="AV514" s="554" t="str">
        <f>IF(AU514="","",COUNTIF($AU$8:AU514,AU514))</f>
        <v/>
      </c>
      <c r="AW514" s="553" t="str">
        <f>IF(AND(V514&gt;0,X514="A",AJ514&lt;&gt;"A",OR(AB514="",AB514="NX")),1,"")</f>
        <v/>
      </c>
      <c r="AX514" s="554" t="str">
        <f>IF(AW514="","",COUNTIF($AW$8:AW514,AW514))</f>
        <v/>
      </c>
      <c r="AY514" s="27"/>
      <c r="AZ514" s="6"/>
      <c r="BA514" s="7"/>
      <c r="BB514" s="7"/>
    </row>
    <row r="515" spans="1:54" ht="14.45" customHeight="1">
      <c r="A515" s="472" t="s">
        <v>511</v>
      </c>
      <c r="B515" s="473" t="s">
        <v>1602</v>
      </c>
      <c r="C515" s="714"/>
      <c r="D515" s="22"/>
      <c r="E515" s="746" t="s">
        <v>3367</v>
      </c>
      <c r="F515" s="760"/>
      <c r="G515" s="475"/>
      <c r="H515" s="476"/>
      <c r="I515" s="474"/>
      <c r="J515" s="475"/>
      <c r="K515" s="478"/>
      <c r="L515" s="9"/>
      <c r="M515" s="546"/>
      <c r="N515" s="9"/>
      <c r="O515" s="6"/>
      <c r="P515" s="479"/>
      <c r="Q515" s="10"/>
      <c r="R515" s="11"/>
      <c r="S515" s="12"/>
      <c r="T515" s="14"/>
      <c r="U515" s="15"/>
      <c r="V515" s="8"/>
      <c r="W515" s="13"/>
      <c r="X515" s="23"/>
      <c r="Y515" s="486"/>
      <c r="Z515" s="483"/>
      <c r="AA515" s="24"/>
      <c r="AB515" s="484"/>
      <c r="AC515" s="16"/>
      <c r="AD515" s="17"/>
      <c r="AE515" s="18"/>
      <c r="AF515" s="9"/>
      <c r="AG515" s="19"/>
      <c r="AH515" s="20"/>
      <c r="AI515" s="9"/>
      <c r="AJ515" s="21"/>
      <c r="AK515" s="33"/>
      <c r="AL515" s="485" t="str">
        <f>IF(AA515="","",AA515)</f>
        <v/>
      </c>
      <c r="AM515" s="3" t="str">
        <f>IF(AB515="","",AB515)</f>
        <v/>
      </c>
      <c r="AN515" s="702"/>
      <c r="AO515" s="4"/>
      <c r="AP515" s="5"/>
      <c r="AQ515" s="5"/>
      <c r="AR515" s="4"/>
      <c r="AS515" s="5"/>
      <c r="AT515" s="552"/>
      <c r="AU515" s="553" t="str">
        <f>IF(AND(V515&gt;0,X515="A",AA515&lt;&gt;"",AG515&lt;&gt;"A",AJ515&lt;&gt;"A",OR(AB515="NR",AB515="NT")),1,"")</f>
        <v/>
      </c>
      <c r="AV515" s="554" t="str">
        <f>IF(AU515="","",COUNTIF($AU$8:AU515,AU515))</f>
        <v/>
      </c>
      <c r="AW515" s="553" t="str">
        <f>IF(AND(V515&gt;0,X515="A",AJ515&lt;&gt;"A",OR(AB515="",AB515="NX")),1,"")</f>
        <v/>
      </c>
      <c r="AX515" s="554" t="str">
        <f>IF(AW515="","",COUNTIF($AW$8:AW515,AW515))</f>
        <v/>
      </c>
      <c r="AY515" s="27"/>
      <c r="AZ515" s="6"/>
      <c r="BA515" s="7"/>
      <c r="BB515" s="7"/>
    </row>
    <row r="516" spans="1:54" ht="14.45" customHeight="1">
      <c r="A516" s="472" t="s">
        <v>512</v>
      </c>
      <c r="B516" s="473" t="s">
        <v>1602</v>
      </c>
      <c r="C516" s="714"/>
      <c r="D516" s="22"/>
      <c r="E516" s="746" t="s">
        <v>3368</v>
      </c>
      <c r="F516" s="760"/>
      <c r="G516" s="475"/>
      <c r="H516" s="476"/>
      <c r="I516" s="474"/>
      <c r="J516" s="475"/>
      <c r="K516" s="478"/>
      <c r="L516" s="9"/>
      <c r="M516" s="546"/>
      <c r="N516" s="9"/>
      <c r="O516" s="6"/>
      <c r="P516" s="479"/>
      <c r="Q516" s="10"/>
      <c r="R516" s="11"/>
      <c r="S516" s="12"/>
      <c r="T516" s="14"/>
      <c r="U516" s="15"/>
      <c r="V516" s="8"/>
      <c r="W516" s="13"/>
      <c r="X516" s="23"/>
      <c r="Y516" s="486"/>
      <c r="Z516" s="483"/>
      <c r="AA516" s="24"/>
      <c r="AB516" s="484"/>
      <c r="AC516" s="16"/>
      <c r="AD516" s="17"/>
      <c r="AE516" s="18"/>
      <c r="AF516" s="9"/>
      <c r="AG516" s="19"/>
      <c r="AH516" s="20"/>
      <c r="AI516" s="9"/>
      <c r="AJ516" s="21"/>
      <c r="AK516" s="33"/>
      <c r="AL516" s="485" t="str">
        <f>IF(AA516="","",AA516)</f>
        <v/>
      </c>
      <c r="AM516" s="3" t="str">
        <f>IF(AB516="","",AB516)</f>
        <v/>
      </c>
      <c r="AN516" s="702"/>
      <c r="AO516" s="4"/>
      <c r="AP516" s="5"/>
      <c r="AQ516" s="5"/>
      <c r="AR516" s="4"/>
      <c r="AS516" s="5"/>
      <c r="AT516" s="552"/>
      <c r="AU516" s="553" t="str">
        <f>IF(AND(V516&gt;0,X516="A",AA516&lt;&gt;"",AG516&lt;&gt;"A",AJ516&lt;&gt;"A",OR(AB516="NR",AB516="NT")),1,"")</f>
        <v/>
      </c>
      <c r="AV516" s="554" t="str">
        <f>IF(AU516="","",COUNTIF($AU$8:AU516,AU516))</f>
        <v/>
      </c>
      <c r="AW516" s="553" t="str">
        <f>IF(AND(V516&gt;0,X516="A",AJ516&lt;&gt;"A",OR(AB516="",AB516="NX")),1,"")</f>
        <v/>
      </c>
      <c r="AX516" s="554" t="str">
        <f>IF(AW516="","",COUNTIF($AW$8:AW516,AW516))</f>
        <v/>
      </c>
      <c r="AY516" s="27"/>
      <c r="AZ516" s="6"/>
      <c r="BA516" s="7"/>
      <c r="BB516" s="7"/>
    </row>
    <row r="517" spans="1:54" ht="14.45" customHeight="1">
      <c r="A517" s="472" t="s">
        <v>513</v>
      </c>
      <c r="B517" s="473" t="s">
        <v>1602</v>
      </c>
      <c r="C517" s="714"/>
      <c r="D517" s="22"/>
      <c r="E517" s="746" t="s">
        <v>3369</v>
      </c>
      <c r="F517" s="760"/>
      <c r="G517" s="475"/>
      <c r="H517" s="476"/>
      <c r="I517" s="474"/>
      <c r="J517" s="475"/>
      <c r="K517" s="478"/>
      <c r="L517" s="9"/>
      <c r="M517" s="546"/>
      <c r="N517" s="9"/>
      <c r="O517" s="6"/>
      <c r="P517" s="479"/>
      <c r="Q517" s="10"/>
      <c r="R517" s="11"/>
      <c r="S517" s="12"/>
      <c r="T517" s="14"/>
      <c r="U517" s="15"/>
      <c r="V517" s="8"/>
      <c r="W517" s="13"/>
      <c r="X517" s="23"/>
      <c r="Y517" s="486"/>
      <c r="Z517" s="483"/>
      <c r="AA517" s="24"/>
      <c r="AB517" s="484"/>
      <c r="AC517" s="16"/>
      <c r="AD517" s="17"/>
      <c r="AE517" s="18"/>
      <c r="AF517" s="9"/>
      <c r="AG517" s="19"/>
      <c r="AH517" s="20"/>
      <c r="AI517" s="9"/>
      <c r="AJ517" s="21"/>
      <c r="AK517" s="33"/>
      <c r="AL517" s="485" t="str">
        <f>IF(AA517="","",AA517)</f>
        <v/>
      </c>
      <c r="AM517" s="3" t="str">
        <f>IF(AB517="","",AB517)</f>
        <v/>
      </c>
      <c r="AN517" s="702"/>
      <c r="AO517" s="4"/>
      <c r="AP517" s="5"/>
      <c r="AQ517" s="5"/>
      <c r="AR517" s="4"/>
      <c r="AS517" s="5"/>
      <c r="AT517" s="552"/>
      <c r="AU517" s="553" t="str">
        <f>IF(AND(V517&gt;0,X517="A",AA517&lt;&gt;"",AG517&lt;&gt;"A",AJ517&lt;&gt;"A",OR(AB517="NR",AB517="NT")),1,"")</f>
        <v/>
      </c>
      <c r="AV517" s="554" t="str">
        <f>IF(AU517="","",COUNTIF($AU$8:AU517,AU517))</f>
        <v/>
      </c>
      <c r="AW517" s="553" t="str">
        <f>IF(AND(V517&gt;0,X517="A",AJ517&lt;&gt;"A",OR(AB517="",AB517="NX")),1,"")</f>
        <v/>
      </c>
      <c r="AX517" s="554" t="str">
        <f>IF(AW517="","",COUNTIF($AW$8:AW517,AW517))</f>
        <v/>
      </c>
      <c r="AY517" s="27"/>
      <c r="AZ517" s="6"/>
      <c r="BA517" s="7"/>
      <c r="BB517" s="7"/>
    </row>
    <row r="518" spans="1:54" ht="14.45" customHeight="1">
      <c r="A518" s="472" t="s">
        <v>515</v>
      </c>
      <c r="B518" s="473" t="s">
        <v>1602</v>
      </c>
      <c r="C518" s="714"/>
      <c r="D518" s="22"/>
      <c r="E518" s="746" t="s">
        <v>3370</v>
      </c>
      <c r="F518" s="760"/>
      <c r="G518" s="475"/>
      <c r="H518" s="476"/>
      <c r="I518" s="474"/>
      <c r="J518" s="475"/>
      <c r="K518" s="478"/>
      <c r="L518" s="9"/>
      <c r="M518" s="546"/>
      <c r="N518" s="9"/>
      <c r="O518" s="6"/>
      <c r="P518" s="479"/>
      <c r="Q518" s="10"/>
      <c r="R518" s="11"/>
      <c r="S518" s="12"/>
      <c r="T518" s="14"/>
      <c r="U518" s="15"/>
      <c r="V518" s="8"/>
      <c r="W518" s="13"/>
      <c r="X518" s="23"/>
      <c r="Y518" s="486"/>
      <c r="Z518" s="483"/>
      <c r="AA518" s="24"/>
      <c r="AB518" s="484"/>
      <c r="AC518" s="16"/>
      <c r="AD518" s="17"/>
      <c r="AE518" s="18"/>
      <c r="AF518" s="9"/>
      <c r="AG518" s="19"/>
      <c r="AH518" s="20"/>
      <c r="AI518" s="9"/>
      <c r="AJ518" s="21"/>
      <c r="AK518" s="33"/>
      <c r="AL518" s="485" t="str">
        <f>IF(AA518="","",AA518)</f>
        <v/>
      </c>
      <c r="AM518" s="3" t="str">
        <f>IF(AB518="","",AB518)</f>
        <v/>
      </c>
      <c r="AN518" s="702"/>
      <c r="AO518" s="4"/>
      <c r="AP518" s="5"/>
      <c r="AQ518" s="5"/>
      <c r="AR518" s="4"/>
      <c r="AS518" s="5"/>
      <c r="AT518" s="552"/>
      <c r="AU518" s="553" t="str">
        <f>IF(AND(V518&gt;0,X518="A",AA518&lt;&gt;"",AG518&lt;&gt;"A",AJ518&lt;&gt;"A",OR(AB518="NR",AB518="NT")),1,"")</f>
        <v/>
      </c>
      <c r="AV518" s="554" t="str">
        <f>IF(AU518="","",COUNTIF($AU$8:AU518,AU518))</f>
        <v/>
      </c>
      <c r="AW518" s="553" t="str">
        <f>IF(AND(V518&gt;0,X518="A",AJ518&lt;&gt;"A",OR(AB518="",AB518="NX")),1,"")</f>
        <v/>
      </c>
      <c r="AX518" s="554" t="str">
        <f>IF(AW518="","",COUNTIF($AW$8:AW518,AW518))</f>
        <v/>
      </c>
      <c r="AY518" s="27"/>
      <c r="AZ518" s="6"/>
      <c r="BA518" s="7"/>
      <c r="BB518" s="7"/>
    </row>
    <row r="519" spans="1:54" ht="14.45" customHeight="1">
      <c r="A519" s="472" t="s">
        <v>516</v>
      </c>
      <c r="B519" s="473" t="s">
        <v>1602</v>
      </c>
      <c r="C519" s="714"/>
      <c r="D519" s="22"/>
      <c r="E519" s="746" t="s">
        <v>3371</v>
      </c>
      <c r="F519" s="760"/>
      <c r="G519" s="475"/>
      <c r="H519" s="476"/>
      <c r="I519" s="474"/>
      <c r="J519" s="475"/>
      <c r="K519" s="478"/>
      <c r="L519" s="9"/>
      <c r="M519" s="546"/>
      <c r="N519" s="9"/>
      <c r="O519" s="6"/>
      <c r="P519" s="479"/>
      <c r="Q519" s="10"/>
      <c r="R519" s="11"/>
      <c r="S519" s="12"/>
      <c r="T519" s="14"/>
      <c r="U519" s="15"/>
      <c r="V519" s="8"/>
      <c r="W519" s="13"/>
      <c r="X519" s="23"/>
      <c r="Y519" s="486"/>
      <c r="Z519" s="483"/>
      <c r="AA519" s="24"/>
      <c r="AB519" s="484"/>
      <c r="AC519" s="16"/>
      <c r="AD519" s="17"/>
      <c r="AE519" s="18"/>
      <c r="AF519" s="9"/>
      <c r="AG519" s="19"/>
      <c r="AH519" s="20"/>
      <c r="AI519" s="9"/>
      <c r="AJ519" s="21"/>
      <c r="AK519" s="33"/>
      <c r="AL519" s="485" t="str">
        <f>IF(AA519="","",AA519)</f>
        <v/>
      </c>
      <c r="AM519" s="3" t="str">
        <f>IF(AB519="","",AB519)</f>
        <v/>
      </c>
      <c r="AN519" s="702"/>
      <c r="AO519" s="4"/>
      <c r="AP519" s="5"/>
      <c r="AQ519" s="5"/>
      <c r="AR519" s="4"/>
      <c r="AS519" s="5"/>
      <c r="AT519" s="552"/>
      <c r="AU519" s="553" t="str">
        <f>IF(AND(V519&gt;0,X519="A",AA519&lt;&gt;"",AG519&lt;&gt;"A",AJ519&lt;&gt;"A",OR(AB519="NR",AB519="NT")),1,"")</f>
        <v/>
      </c>
      <c r="AV519" s="554" t="str">
        <f>IF(AU519="","",COUNTIF($AU$8:AU519,AU519))</f>
        <v/>
      </c>
      <c r="AW519" s="553" t="str">
        <f>IF(AND(V519&gt;0,X519="A",AJ519&lt;&gt;"A",OR(AB519="",AB519="NX")),1,"")</f>
        <v/>
      </c>
      <c r="AX519" s="554" t="str">
        <f>IF(AW519="","",COUNTIF($AW$8:AW519,AW519))</f>
        <v/>
      </c>
      <c r="AY519" s="27"/>
      <c r="AZ519" s="6"/>
      <c r="BA519" s="7"/>
      <c r="BB519" s="7"/>
    </row>
    <row r="520" spans="1:54" ht="14.45" customHeight="1">
      <c r="A520" s="472" t="s">
        <v>517</v>
      </c>
      <c r="B520" s="473" t="s">
        <v>1602</v>
      </c>
      <c r="C520" s="714"/>
      <c r="D520" s="22"/>
      <c r="E520" s="746" t="s">
        <v>3372</v>
      </c>
      <c r="F520" s="760"/>
      <c r="G520" s="475"/>
      <c r="H520" s="476"/>
      <c r="I520" s="474"/>
      <c r="J520" s="475"/>
      <c r="K520" s="478"/>
      <c r="L520" s="9"/>
      <c r="M520" s="546"/>
      <c r="N520" s="9"/>
      <c r="O520" s="6"/>
      <c r="P520" s="479"/>
      <c r="Q520" s="10"/>
      <c r="R520" s="11"/>
      <c r="S520" s="12"/>
      <c r="T520" s="14"/>
      <c r="U520" s="15"/>
      <c r="V520" s="8"/>
      <c r="W520" s="13"/>
      <c r="X520" s="23"/>
      <c r="Y520" s="486"/>
      <c r="Z520" s="483"/>
      <c r="AA520" s="24"/>
      <c r="AB520" s="484"/>
      <c r="AC520" s="16"/>
      <c r="AD520" s="17"/>
      <c r="AE520" s="18"/>
      <c r="AF520" s="9"/>
      <c r="AG520" s="19"/>
      <c r="AH520" s="20"/>
      <c r="AI520" s="9"/>
      <c r="AJ520" s="21"/>
      <c r="AK520" s="33"/>
      <c r="AL520" s="485" t="str">
        <f>IF(AA520="","",AA520)</f>
        <v/>
      </c>
      <c r="AM520" s="3" t="str">
        <f>IF(AB520="","",AB520)</f>
        <v/>
      </c>
      <c r="AN520" s="702"/>
      <c r="AO520" s="4"/>
      <c r="AP520" s="5"/>
      <c r="AQ520" s="5"/>
      <c r="AR520" s="4"/>
      <c r="AS520" s="5"/>
      <c r="AT520" s="552"/>
      <c r="AU520" s="553" t="str">
        <f>IF(AND(V520&gt;0,X520="A",AA520&lt;&gt;"",AG520&lt;&gt;"A",AJ520&lt;&gt;"A",OR(AB520="NR",AB520="NT")),1,"")</f>
        <v/>
      </c>
      <c r="AV520" s="554" t="str">
        <f>IF(AU520="","",COUNTIF($AU$8:AU520,AU520))</f>
        <v/>
      </c>
      <c r="AW520" s="553" t="str">
        <f>IF(AND(V520&gt;0,X520="A",AJ520&lt;&gt;"A",OR(AB520="",AB520="NX")),1,"")</f>
        <v/>
      </c>
      <c r="AX520" s="554" t="str">
        <f>IF(AW520="","",COUNTIF($AW$8:AW520,AW520))</f>
        <v/>
      </c>
      <c r="AY520" s="27"/>
      <c r="AZ520" s="6"/>
      <c r="BA520" s="7"/>
      <c r="BB520" s="7"/>
    </row>
    <row r="521" spans="1:54" ht="14.45" customHeight="1">
      <c r="A521" s="472" t="s">
        <v>518</v>
      </c>
      <c r="B521" s="473" t="s">
        <v>1602</v>
      </c>
      <c r="C521" s="714"/>
      <c r="D521" s="22"/>
      <c r="E521" s="746" t="s">
        <v>3373</v>
      </c>
      <c r="F521" s="760"/>
      <c r="G521" s="475"/>
      <c r="H521" s="476"/>
      <c r="I521" s="474"/>
      <c r="J521" s="475"/>
      <c r="K521" s="478"/>
      <c r="L521" s="9"/>
      <c r="M521" s="546"/>
      <c r="N521" s="9"/>
      <c r="O521" s="6"/>
      <c r="P521" s="479"/>
      <c r="Q521" s="10"/>
      <c r="R521" s="11"/>
      <c r="S521" s="12"/>
      <c r="T521" s="14"/>
      <c r="U521" s="15"/>
      <c r="V521" s="8"/>
      <c r="W521" s="13"/>
      <c r="X521" s="23"/>
      <c r="Y521" s="486"/>
      <c r="Z521" s="483"/>
      <c r="AA521" s="24"/>
      <c r="AB521" s="484"/>
      <c r="AC521" s="16"/>
      <c r="AD521" s="17"/>
      <c r="AE521" s="18"/>
      <c r="AF521" s="9"/>
      <c r="AG521" s="19"/>
      <c r="AH521" s="20"/>
      <c r="AI521" s="9"/>
      <c r="AJ521" s="21"/>
      <c r="AK521" s="33"/>
      <c r="AL521" s="485" t="str">
        <f>IF(AA521="","",AA521)</f>
        <v/>
      </c>
      <c r="AM521" s="3" t="str">
        <f>IF(AB521="","",AB521)</f>
        <v/>
      </c>
      <c r="AN521" s="702"/>
      <c r="AO521" s="4"/>
      <c r="AP521" s="5"/>
      <c r="AQ521" s="5"/>
      <c r="AR521" s="4"/>
      <c r="AS521" s="5"/>
      <c r="AT521" s="552"/>
      <c r="AU521" s="553" t="str">
        <f>IF(AND(V521&gt;0,X521="A",AA521&lt;&gt;"",AG521&lt;&gt;"A",AJ521&lt;&gt;"A",OR(AB521="NR",AB521="NT")),1,"")</f>
        <v/>
      </c>
      <c r="AV521" s="554" t="str">
        <f>IF(AU521="","",COUNTIF($AU$8:AU521,AU521))</f>
        <v/>
      </c>
      <c r="AW521" s="553" t="str">
        <f>IF(AND(V521&gt;0,X521="A",AJ521&lt;&gt;"A",OR(AB521="",AB521="NX")),1,"")</f>
        <v/>
      </c>
      <c r="AX521" s="554" t="str">
        <f>IF(AW521="","",COUNTIF($AW$8:AW521,AW521))</f>
        <v/>
      </c>
      <c r="AY521" s="27"/>
      <c r="AZ521" s="6"/>
      <c r="BA521" s="7"/>
      <c r="BB521" s="7"/>
    </row>
    <row r="522" spans="1:54" ht="14.45" customHeight="1">
      <c r="A522" s="472" t="s">
        <v>519</v>
      </c>
      <c r="B522" s="473" t="s">
        <v>1602</v>
      </c>
      <c r="C522" s="714"/>
      <c r="D522" s="22"/>
      <c r="E522" s="746" t="s">
        <v>3374</v>
      </c>
      <c r="F522" s="760"/>
      <c r="G522" s="475"/>
      <c r="H522" s="476"/>
      <c r="I522" s="474"/>
      <c r="J522" s="475"/>
      <c r="K522" s="478"/>
      <c r="L522" s="9"/>
      <c r="M522" s="546"/>
      <c r="N522" s="9"/>
      <c r="O522" s="6"/>
      <c r="P522" s="479"/>
      <c r="Q522" s="10"/>
      <c r="R522" s="11"/>
      <c r="S522" s="12"/>
      <c r="T522" s="14"/>
      <c r="U522" s="15"/>
      <c r="V522" s="8"/>
      <c r="W522" s="13"/>
      <c r="X522" s="23"/>
      <c r="Y522" s="486"/>
      <c r="Z522" s="483"/>
      <c r="AA522" s="24"/>
      <c r="AB522" s="484"/>
      <c r="AC522" s="16"/>
      <c r="AD522" s="17"/>
      <c r="AE522" s="18"/>
      <c r="AF522" s="9"/>
      <c r="AG522" s="19"/>
      <c r="AH522" s="20"/>
      <c r="AI522" s="9"/>
      <c r="AJ522" s="21"/>
      <c r="AK522" s="33"/>
      <c r="AL522" s="485" t="str">
        <f>IF(AA522="","",AA522)</f>
        <v/>
      </c>
      <c r="AM522" s="3" t="str">
        <f>IF(AB522="","",AB522)</f>
        <v/>
      </c>
      <c r="AN522" s="702"/>
      <c r="AO522" s="4"/>
      <c r="AP522" s="5"/>
      <c r="AQ522" s="5"/>
      <c r="AR522" s="4"/>
      <c r="AS522" s="5"/>
      <c r="AT522" s="552"/>
      <c r="AU522" s="553" t="str">
        <f>IF(AND(V522&gt;0,X522="A",AA522&lt;&gt;"",AG522&lt;&gt;"A",AJ522&lt;&gt;"A",OR(AB522="NR",AB522="NT")),1,"")</f>
        <v/>
      </c>
      <c r="AV522" s="554" t="str">
        <f>IF(AU522="","",COUNTIF($AU$8:AU522,AU522))</f>
        <v/>
      </c>
      <c r="AW522" s="553" t="str">
        <f>IF(AND(V522&gt;0,X522="A",AJ522&lt;&gt;"A",OR(AB522="",AB522="NX")),1,"")</f>
        <v/>
      </c>
      <c r="AX522" s="554" t="str">
        <f>IF(AW522="","",COUNTIF($AW$8:AW522,AW522))</f>
        <v/>
      </c>
      <c r="AY522" s="27"/>
      <c r="AZ522" s="6"/>
      <c r="BA522" s="7"/>
      <c r="BB522" s="7"/>
    </row>
    <row r="523" spans="1:54" ht="14.45" customHeight="1">
      <c r="A523" s="472" t="s">
        <v>520</v>
      </c>
      <c r="B523" s="473" t="s">
        <v>1602</v>
      </c>
      <c r="C523" s="714"/>
      <c r="D523" s="22"/>
      <c r="E523" s="746" t="s">
        <v>3375</v>
      </c>
      <c r="F523" s="760"/>
      <c r="G523" s="475"/>
      <c r="H523" s="476"/>
      <c r="I523" s="474"/>
      <c r="J523" s="475"/>
      <c r="K523" s="478"/>
      <c r="L523" s="9"/>
      <c r="M523" s="546"/>
      <c r="N523" s="9"/>
      <c r="O523" s="6"/>
      <c r="P523" s="479"/>
      <c r="Q523" s="10"/>
      <c r="R523" s="11"/>
      <c r="S523" s="12"/>
      <c r="T523" s="14"/>
      <c r="U523" s="15"/>
      <c r="V523" s="8"/>
      <c r="W523" s="13"/>
      <c r="X523" s="23"/>
      <c r="Y523" s="486"/>
      <c r="Z523" s="483"/>
      <c r="AA523" s="24"/>
      <c r="AB523" s="484"/>
      <c r="AC523" s="16"/>
      <c r="AD523" s="17"/>
      <c r="AE523" s="18"/>
      <c r="AF523" s="9"/>
      <c r="AG523" s="19"/>
      <c r="AH523" s="20"/>
      <c r="AI523" s="9"/>
      <c r="AJ523" s="21"/>
      <c r="AK523" s="33"/>
      <c r="AL523" s="485" t="str">
        <f>IF(AA523="","",AA523)</f>
        <v/>
      </c>
      <c r="AM523" s="3" t="str">
        <f>IF(AB523="","",AB523)</f>
        <v/>
      </c>
      <c r="AN523" s="702"/>
      <c r="AO523" s="4"/>
      <c r="AP523" s="5"/>
      <c r="AQ523" s="5"/>
      <c r="AR523" s="4"/>
      <c r="AS523" s="5"/>
      <c r="AT523" s="552"/>
      <c r="AU523" s="553" t="str">
        <f>IF(AND(V523&gt;0,X523="A",AA523&lt;&gt;"",AG523&lt;&gt;"A",AJ523&lt;&gt;"A",OR(AB523="NR",AB523="NT")),1,"")</f>
        <v/>
      </c>
      <c r="AV523" s="554" t="str">
        <f>IF(AU523="","",COUNTIF($AU$8:AU523,AU523))</f>
        <v/>
      </c>
      <c r="AW523" s="553" t="str">
        <f>IF(AND(V523&gt;0,X523="A",AJ523&lt;&gt;"A",OR(AB523="",AB523="NX")),1,"")</f>
        <v/>
      </c>
      <c r="AX523" s="554" t="str">
        <f>IF(AW523="","",COUNTIF($AW$8:AW523,AW523))</f>
        <v/>
      </c>
      <c r="AY523" s="27"/>
      <c r="AZ523" s="6"/>
      <c r="BA523" s="7"/>
      <c r="BB523" s="7"/>
    </row>
    <row r="524" spans="1:54" ht="14.45" customHeight="1">
      <c r="A524" s="472" t="s">
        <v>521</v>
      </c>
      <c r="B524" s="473" t="s">
        <v>1602</v>
      </c>
      <c r="C524" s="714"/>
      <c r="D524" s="22"/>
      <c r="E524" s="746" t="s">
        <v>3376</v>
      </c>
      <c r="F524" s="760"/>
      <c r="G524" s="475"/>
      <c r="H524" s="476"/>
      <c r="I524" s="474"/>
      <c r="J524" s="475"/>
      <c r="K524" s="478"/>
      <c r="L524" s="9"/>
      <c r="M524" s="546"/>
      <c r="N524" s="9"/>
      <c r="O524" s="6"/>
      <c r="P524" s="479"/>
      <c r="Q524" s="10"/>
      <c r="R524" s="11"/>
      <c r="S524" s="12"/>
      <c r="T524" s="14"/>
      <c r="U524" s="15"/>
      <c r="V524" s="8"/>
      <c r="W524" s="13"/>
      <c r="X524" s="23"/>
      <c r="Y524" s="486"/>
      <c r="Z524" s="483"/>
      <c r="AA524" s="24"/>
      <c r="AB524" s="484"/>
      <c r="AC524" s="16"/>
      <c r="AD524" s="17"/>
      <c r="AE524" s="18"/>
      <c r="AF524" s="9"/>
      <c r="AG524" s="19"/>
      <c r="AH524" s="20"/>
      <c r="AI524" s="9"/>
      <c r="AJ524" s="21"/>
      <c r="AK524" s="33"/>
      <c r="AL524" s="485" t="str">
        <f>IF(AA524="","",AA524)</f>
        <v/>
      </c>
      <c r="AM524" s="3" t="str">
        <f>IF(AB524="","",AB524)</f>
        <v/>
      </c>
      <c r="AN524" s="702"/>
      <c r="AO524" s="4"/>
      <c r="AP524" s="5"/>
      <c r="AQ524" s="5"/>
      <c r="AR524" s="4"/>
      <c r="AS524" s="5"/>
      <c r="AT524" s="552"/>
      <c r="AU524" s="553" t="str">
        <f>IF(AND(V524&gt;0,X524="A",AA524&lt;&gt;"",AG524&lt;&gt;"A",AJ524&lt;&gt;"A",OR(AB524="NR",AB524="NT")),1,"")</f>
        <v/>
      </c>
      <c r="AV524" s="554" t="str">
        <f>IF(AU524="","",COUNTIF($AU$8:AU524,AU524))</f>
        <v/>
      </c>
      <c r="AW524" s="553" t="str">
        <f>IF(AND(V524&gt;0,X524="A",AJ524&lt;&gt;"A",OR(AB524="",AB524="NX")),1,"")</f>
        <v/>
      </c>
      <c r="AX524" s="554" t="str">
        <f>IF(AW524="","",COUNTIF($AW$8:AW524,AW524))</f>
        <v/>
      </c>
      <c r="AY524" s="27"/>
      <c r="AZ524" s="6"/>
      <c r="BA524" s="7"/>
      <c r="BB524" s="7"/>
    </row>
    <row r="525" spans="1:54" ht="14.45" customHeight="1">
      <c r="A525" s="472" t="s">
        <v>522</v>
      </c>
      <c r="B525" s="473" t="s">
        <v>1602</v>
      </c>
      <c r="C525" s="714"/>
      <c r="D525" s="22"/>
      <c r="E525" s="746" t="s">
        <v>3377</v>
      </c>
      <c r="F525" s="760"/>
      <c r="G525" s="475"/>
      <c r="H525" s="476"/>
      <c r="I525" s="474"/>
      <c r="J525" s="475"/>
      <c r="K525" s="478"/>
      <c r="L525" s="9"/>
      <c r="M525" s="546"/>
      <c r="N525" s="9"/>
      <c r="O525" s="6"/>
      <c r="P525" s="479"/>
      <c r="Q525" s="10"/>
      <c r="R525" s="11"/>
      <c r="S525" s="12"/>
      <c r="T525" s="14"/>
      <c r="U525" s="15"/>
      <c r="V525" s="8"/>
      <c r="W525" s="13"/>
      <c r="X525" s="23"/>
      <c r="Y525" s="486"/>
      <c r="Z525" s="483"/>
      <c r="AA525" s="24"/>
      <c r="AB525" s="484"/>
      <c r="AC525" s="16"/>
      <c r="AD525" s="17"/>
      <c r="AE525" s="18"/>
      <c r="AF525" s="9"/>
      <c r="AG525" s="19"/>
      <c r="AH525" s="20"/>
      <c r="AI525" s="9"/>
      <c r="AJ525" s="21"/>
      <c r="AK525" s="33"/>
      <c r="AL525" s="485" t="str">
        <f>IF(AA525="","",AA525)</f>
        <v/>
      </c>
      <c r="AM525" s="3" t="str">
        <f>IF(AB525="","",AB525)</f>
        <v/>
      </c>
      <c r="AN525" s="702"/>
      <c r="AO525" s="4"/>
      <c r="AP525" s="5"/>
      <c r="AQ525" s="5"/>
      <c r="AR525" s="4"/>
      <c r="AS525" s="5"/>
      <c r="AT525" s="552"/>
      <c r="AU525" s="553" t="str">
        <f>IF(AND(V525&gt;0,X525="A",AA525&lt;&gt;"",AG525&lt;&gt;"A",AJ525&lt;&gt;"A",OR(AB525="NR",AB525="NT")),1,"")</f>
        <v/>
      </c>
      <c r="AV525" s="554" t="str">
        <f>IF(AU525="","",COUNTIF($AU$8:AU525,AU525))</f>
        <v/>
      </c>
      <c r="AW525" s="553" t="str">
        <f>IF(AND(V525&gt;0,X525="A",AJ525&lt;&gt;"A",OR(AB525="",AB525="NX")),1,"")</f>
        <v/>
      </c>
      <c r="AX525" s="554" t="str">
        <f>IF(AW525="","",COUNTIF($AW$8:AW525,AW525))</f>
        <v/>
      </c>
      <c r="AY525" s="27"/>
      <c r="AZ525" s="6"/>
      <c r="BA525" s="7"/>
      <c r="BB525" s="7"/>
    </row>
    <row r="526" spans="1:54" ht="14.45" customHeight="1">
      <c r="A526" s="472" t="s">
        <v>523</v>
      </c>
      <c r="B526" s="473" t="s">
        <v>1602</v>
      </c>
      <c r="C526" s="714"/>
      <c r="D526" s="22"/>
      <c r="E526" s="746" t="s">
        <v>3378</v>
      </c>
      <c r="F526" s="760"/>
      <c r="G526" s="475"/>
      <c r="H526" s="476"/>
      <c r="I526" s="474"/>
      <c r="J526" s="475"/>
      <c r="K526" s="478"/>
      <c r="L526" s="9"/>
      <c r="M526" s="546"/>
      <c r="N526" s="9"/>
      <c r="O526" s="6"/>
      <c r="P526" s="479"/>
      <c r="Q526" s="10"/>
      <c r="R526" s="11"/>
      <c r="S526" s="12"/>
      <c r="T526" s="14"/>
      <c r="U526" s="15"/>
      <c r="V526" s="8"/>
      <c r="W526" s="13"/>
      <c r="X526" s="23"/>
      <c r="Y526" s="486"/>
      <c r="Z526" s="483"/>
      <c r="AA526" s="24"/>
      <c r="AB526" s="484"/>
      <c r="AC526" s="16"/>
      <c r="AD526" s="17"/>
      <c r="AE526" s="18"/>
      <c r="AF526" s="9"/>
      <c r="AG526" s="19"/>
      <c r="AH526" s="20"/>
      <c r="AI526" s="9"/>
      <c r="AJ526" s="21"/>
      <c r="AK526" s="33"/>
      <c r="AL526" s="485" t="str">
        <f>IF(AA526="","",AA526)</f>
        <v/>
      </c>
      <c r="AM526" s="3" t="str">
        <f>IF(AB526="","",AB526)</f>
        <v/>
      </c>
      <c r="AN526" s="702"/>
      <c r="AO526" s="4"/>
      <c r="AP526" s="5"/>
      <c r="AQ526" s="5"/>
      <c r="AR526" s="4"/>
      <c r="AS526" s="5"/>
      <c r="AT526" s="552"/>
      <c r="AU526" s="553" t="str">
        <f>IF(AND(V526&gt;0,X526="A",AA526&lt;&gt;"",AG526&lt;&gt;"A",AJ526&lt;&gt;"A",OR(AB526="NR",AB526="NT")),1,"")</f>
        <v/>
      </c>
      <c r="AV526" s="554" t="str">
        <f>IF(AU526="","",COUNTIF($AU$8:AU526,AU526))</f>
        <v/>
      </c>
      <c r="AW526" s="553" t="str">
        <f>IF(AND(V526&gt;0,X526="A",AJ526&lt;&gt;"A",OR(AB526="",AB526="NX")),1,"")</f>
        <v/>
      </c>
      <c r="AX526" s="554" t="str">
        <f>IF(AW526="","",COUNTIF($AW$8:AW526,AW526))</f>
        <v/>
      </c>
      <c r="AY526" s="27"/>
      <c r="AZ526" s="6"/>
      <c r="BA526" s="7"/>
      <c r="BB526" s="7"/>
    </row>
    <row r="527" spans="1:54" ht="14.45" customHeight="1">
      <c r="A527" s="472" t="s">
        <v>524</v>
      </c>
      <c r="B527" s="473" t="s">
        <v>1602</v>
      </c>
      <c r="C527" s="714"/>
      <c r="D527" s="22"/>
      <c r="E527" s="746" t="s">
        <v>3379</v>
      </c>
      <c r="F527" s="760"/>
      <c r="G527" s="475"/>
      <c r="H527" s="476"/>
      <c r="I527" s="474"/>
      <c r="J527" s="475"/>
      <c r="K527" s="478"/>
      <c r="L527" s="9"/>
      <c r="M527" s="546"/>
      <c r="N527" s="9"/>
      <c r="O527" s="6"/>
      <c r="P527" s="479"/>
      <c r="Q527" s="10"/>
      <c r="R527" s="11"/>
      <c r="S527" s="12"/>
      <c r="T527" s="14"/>
      <c r="U527" s="15"/>
      <c r="V527" s="8"/>
      <c r="W527" s="13"/>
      <c r="X527" s="23"/>
      <c r="Y527" s="486"/>
      <c r="Z527" s="483"/>
      <c r="AA527" s="24"/>
      <c r="AB527" s="484"/>
      <c r="AC527" s="16"/>
      <c r="AD527" s="17"/>
      <c r="AE527" s="18"/>
      <c r="AF527" s="9"/>
      <c r="AG527" s="19"/>
      <c r="AH527" s="20"/>
      <c r="AI527" s="9"/>
      <c r="AJ527" s="21"/>
      <c r="AK527" s="33"/>
      <c r="AL527" s="485" t="str">
        <f>IF(AA527="","",AA527)</f>
        <v/>
      </c>
      <c r="AM527" s="3" t="str">
        <f>IF(AB527="","",AB527)</f>
        <v/>
      </c>
      <c r="AN527" s="702"/>
      <c r="AO527" s="4"/>
      <c r="AP527" s="5"/>
      <c r="AQ527" s="5"/>
      <c r="AR527" s="4"/>
      <c r="AS527" s="5"/>
      <c r="AT527" s="552"/>
      <c r="AU527" s="553" t="str">
        <f>IF(AND(V527&gt;0,X527="A",AA527&lt;&gt;"",AG527&lt;&gt;"A",AJ527&lt;&gt;"A",OR(AB527="NR",AB527="NT")),1,"")</f>
        <v/>
      </c>
      <c r="AV527" s="554" t="str">
        <f>IF(AU527="","",COUNTIF($AU$8:AU527,AU527))</f>
        <v/>
      </c>
      <c r="AW527" s="553" t="str">
        <f>IF(AND(V527&gt;0,X527="A",AJ527&lt;&gt;"A",OR(AB527="",AB527="NX")),1,"")</f>
        <v/>
      </c>
      <c r="AX527" s="554" t="str">
        <f>IF(AW527="","",COUNTIF($AW$8:AW527,AW527))</f>
        <v/>
      </c>
      <c r="AY527" s="27"/>
      <c r="AZ527" s="6"/>
      <c r="BA527" s="7"/>
      <c r="BB527" s="7"/>
    </row>
    <row r="528" spans="1:54" ht="14.45" customHeight="1">
      <c r="A528" s="472" t="s">
        <v>525</v>
      </c>
      <c r="B528" s="473" t="s">
        <v>1602</v>
      </c>
      <c r="C528" s="714"/>
      <c r="D528" s="22"/>
      <c r="E528" s="746" t="s">
        <v>3380</v>
      </c>
      <c r="F528" s="760"/>
      <c r="G528" s="475"/>
      <c r="H528" s="476"/>
      <c r="I528" s="474"/>
      <c r="J528" s="475"/>
      <c r="K528" s="478"/>
      <c r="L528" s="9"/>
      <c r="M528" s="546"/>
      <c r="N528" s="9"/>
      <c r="O528" s="6"/>
      <c r="P528" s="479"/>
      <c r="Q528" s="10"/>
      <c r="R528" s="11"/>
      <c r="S528" s="12"/>
      <c r="T528" s="14"/>
      <c r="U528" s="15"/>
      <c r="V528" s="8"/>
      <c r="W528" s="13"/>
      <c r="X528" s="23"/>
      <c r="Y528" s="486"/>
      <c r="Z528" s="483"/>
      <c r="AA528" s="24"/>
      <c r="AB528" s="484"/>
      <c r="AC528" s="16"/>
      <c r="AD528" s="17"/>
      <c r="AE528" s="18"/>
      <c r="AF528" s="9"/>
      <c r="AG528" s="19"/>
      <c r="AH528" s="20"/>
      <c r="AI528" s="9"/>
      <c r="AJ528" s="21"/>
      <c r="AK528" s="33"/>
      <c r="AL528" s="485" t="str">
        <f>IF(AA528="","",AA528)</f>
        <v/>
      </c>
      <c r="AM528" s="3" t="str">
        <f>IF(AB528="","",AB528)</f>
        <v/>
      </c>
      <c r="AN528" s="702"/>
      <c r="AO528" s="4"/>
      <c r="AP528" s="5"/>
      <c r="AQ528" s="5"/>
      <c r="AR528" s="4"/>
      <c r="AS528" s="5"/>
      <c r="AT528" s="552"/>
      <c r="AU528" s="553" t="str">
        <f>IF(AND(V528&gt;0,X528="A",AA528&lt;&gt;"",AG528&lt;&gt;"A",AJ528&lt;&gt;"A",OR(AB528="NR",AB528="NT")),1,"")</f>
        <v/>
      </c>
      <c r="AV528" s="554" t="str">
        <f>IF(AU528="","",COUNTIF($AU$8:AU528,AU528))</f>
        <v/>
      </c>
      <c r="AW528" s="553" t="str">
        <f>IF(AND(V528&gt;0,X528="A",AJ528&lt;&gt;"A",OR(AB528="",AB528="NX")),1,"")</f>
        <v/>
      </c>
      <c r="AX528" s="554" t="str">
        <f>IF(AW528="","",COUNTIF($AW$8:AW528,AW528))</f>
        <v/>
      </c>
      <c r="AY528" s="27"/>
      <c r="AZ528" s="6"/>
      <c r="BA528" s="7"/>
      <c r="BB528" s="7"/>
    </row>
    <row r="529" spans="1:54" ht="14.45" customHeight="1">
      <c r="A529" s="472" t="s">
        <v>526</v>
      </c>
      <c r="B529" s="473" t="s">
        <v>1602</v>
      </c>
      <c r="C529" s="714"/>
      <c r="D529" s="22"/>
      <c r="E529" s="746" t="s">
        <v>3381</v>
      </c>
      <c r="F529" s="760"/>
      <c r="G529" s="475"/>
      <c r="H529" s="476"/>
      <c r="I529" s="474"/>
      <c r="J529" s="475"/>
      <c r="K529" s="478"/>
      <c r="L529" s="9"/>
      <c r="M529" s="546"/>
      <c r="N529" s="9"/>
      <c r="O529" s="6"/>
      <c r="P529" s="479"/>
      <c r="Q529" s="10"/>
      <c r="R529" s="11"/>
      <c r="S529" s="12"/>
      <c r="T529" s="14"/>
      <c r="U529" s="15"/>
      <c r="V529" s="8"/>
      <c r="W529" s="13"/>
      <c r="X529" s="23"/>
      <c r="Y529" s="486"/>
      <c r="Z529" s="483"/>
      <c r="AA529" s="24"/>
      <c r="AB529" s="484"/>
      <c r="AC529" s="16"/>
      <c r="AD529" s="17"/>
      <c r="AE529" s="18"/>
      <c r="AF529" s="9"/>
      <c r="AG529" s="19"/>
      <c r="AH529" s="20"/>
      <c r="AI529" s="9"/>
      <c r="AJ529" s="21"/>
      <c r="AK529" s="33"/>
      <c r="AL529" s="485" t="str">
        <f>IF(AA529="","",AA529)</f>
        <v/>
      </c>
      <c r="AM529" s="3" t="str">
        <f>IF(AB529="","",AB529)</f>
        <v/>
      </c>
      <c r="AN529" s="702"/>
      <c r="AO529" s="4"/>
      <c r="AP529" s="5"/>
      <c r="AQ529" s="5"/>
      <c r="AR529" s="4"/>
      <c r="AS529" s="5"/>
      <c r="AT529" s="552"/>
      <c r="AU529" s="553" t="str">
        <f>IF(AND(V529&gt;0,X529="A",AA529&lt;&gt;"",AG529&lt;&gt;"A",AJ529&lt;&gt;"A",OR(AB529="NR",AB529="NT")),1,"")</f>
        <v/>
      </c>
      <c r="AV529" s="554" t="str">
        <f>IF(AU529="","",COUNTIF($AU$8:AU529,AU529))</f>
        <v/>
      </c>
      <c r="AW529" s="553" t="str">
        <f>IF(AND(V529&gt;0,X529="A",AJ529&lt;&gt;"A",OR(AB529="",AB529="NX")),1,"")</f>
        <v/>
      </c>
      <c r="AX529" s="554" t="str">
        <f>IF(AW529="","",COUNTIF($AW$8:AW529,AW529))</f>
        <v/>
      </c>
      <c r="AY529" s="27"/>
      <c r="AZ529" s="6"/>
      <c r="BA529" s="7"/>
      <c r="BB529" s="7"/>
    </row>
    <row r="530" spans="1:54" ht="14.45" customHeight="1">
      <c r="A530" s="472" t="s">
        <v>527</v>
      </c>
      <c r="B530" s="473" t="s">
        <v>1602</v>
      </c>
      <c r="C530" s="714"/>
      <c r="D530" s="22"/>
      <c r="E530" s="746" t="s">
        <v>3382</v>
      </c>
      <c r="F530" s="760"/>
      <c r="G530" s="475"/>
      <c r="H530" s="476"/>
      <c r="I530" s="474"/>
      <c r="J530" s="475"/>
      <c r="K530" s="478"/>
      <c r="L530" s="9"/>
      <c r="M530" s="546"/>
      <c r="N530" s="9"/>
      <c r="O530" s="6"/>
      <c r="P530" s="479"/>
      <c r="Q530" s="10"/>
      <c r="R530" s="11"/>
      <c r="S530" s="12"/>
      <c r="T530" s="14"/>
      <c r="U530" s="15"/>
      <c r="V530" s="8"/>
      <c r="W530" s="13"/>
      <c r="X530" s="23"/>
      <c r="Y530" s="486"/>
      <c r="Z530" s="483"/>
      <c r="AA530" s="24"/>
      <c r="AB530" s="484"/>
      <c r="AC530" s="16"/>
      <c r="AD530" s="17"/>
      <c r="AE530" s="18"/>
      <c r="AF530" s="9"/>
      <c r="AG530" s="19"/>
      <c r="AH530" s="20"/>
      <c r="AI530" s="9"/>
      <c r="AJ530" s="21"/>
      <c r="AK530" s="33"/>
      <c r="AL530" s="485" t="str">
        <f>IF(AA530="","",AA530)</f>
        <v/>
      </c>
      <c r="AM530" s="3" t="str">
        <f>IF(AB530="","",AB530)</f>
        <v/>
      </c>
      <c r="AN530" s="702"/>
      <c r="AO530" s="4"/>
      <c r="AP530" s="5"/>
      <c r="AQ530" s="5"/>
      <c r="AR530" s="4"/>
      <c r="AS530" s="5"/>
      <c r="AT530" s="552"/>
      <c r="AU530" s="553" t="str">
        <f>IF(AND(V530&gt;0,X530="A",AA530&lt;&gt;"",AG530&lt;&gt;"A",AJ530&lt;&gt;"A",OR(AB530="NR",AB530="NT")),1,"")</f>
        <v/>
      </c>
      <c r="AV530" s="554" t="str">
        <f>IF(AU530="","",COUNTIF($AU$8:AU530,AU530))</f>
        <v/>
      </c>
      <c r="AW530" s="553" t="str">
        <f>IF(AND(V530&gt;0,X530="A",AJ530&lt;&gt;"A",OR(AB530="",AB530="NX")),1,"")</f>
        <v/>
      </c>
      <c r="AX530" s="554" t="str">
        <f>IF(AW530="","",COUNTIF($AW$8:AW530,AW530))</f>
        <v/>
      </c>
      <c r="AY530" s="27"/>
      <c r="AZ530" s="6"/>
      <c r="BA530" s="7"/>
      <c r="BB530" s="7"/>
    </row>
    <row r="531" spans="1:54" ht="14.45" customHeight="1">
      <c r="A531" s="472" t="s">
        <v>528</v>
      </c>
      <c r="B531" s="473" t="s">
        <v>1602</v>
      </c>
      <c r="C531" s="714"/>
      <c r="D531" s="22"/>
      <c r="E531" s="746" t="s">
        <v>3383</v>
      </c>
      <c r="F531" s="760"/>
      <c r="G531" s="475"/>
      <c r="H531" s="476"/>
      <c r="I531" s="474"/>
      <c r="J531" s="475"/>
      <c r="K531" s="478"/>
      <c r="L531" s="9"/>
      <c r="M531" s="546"/>
      <c r="N531" s="9"/>
      <c r="O531" s="6"/>
      <c r="P531" s="479"/>
      <c r="Q531" s="10"/>
      <c r="R531" s="11"/>
      <c r="S531" s="12"/>
      <c r="T531" s="14"/>
      <c r="U531" s="15"/>
      <c r="V531" s="8"/>
      <c r="W531" s="13"/>
      <c r="X531" s="23"/>
      <c r="Y531" s="486"/>
      <c r="Z531" s="483"/>
      <c r="AA531" s="24"/>
      <c r="AB531" s="484"/>
      <c r="AC531" s="16"/>
      <c r="AD531" s="17"/>
      <c r="AE531" s="18"/>
      <c r="AF531" s="9"/>
      <c r="AG531" s="19"/>
      <c r="AH531" s="20"/>
      <c r="AI531" s="9"/>
      <c r="AJ531" s="21"/>
      <c r="AK531" s="33"/>
      <c r="AL531" s="485" t="str">
        <f>IF(AA531="","",AA531)</f>
        <v/>
      </c>
      <c r="AM531" s="3" t="str">
        <f>IF(AB531="","",AB531)</f>
        <v/>
      </c>
      <c r="AN531" s="702"/>
      <c r="AO531" s="4"/>
      <c r="AP531" s="5"/>
      <c r="AQ531" s="5"/>
      <c r="AR531" s="4"/>
      <c r="AS531" s="5"/>
      <c r="AT531" s="552"/>
      <c r="AU531" s="553" t="str">
        <f>IF(AND(V531&gt;0,X531="A",AA531&lt;&gt;"",AG531&lt;&gt;"A",AJ531&lt;&gt;"A",OR(AB531="NR",AB531="NT")),1,"")</f>
        <v/>
      </c>
      <c r="AV531" s="554" t="str">
        <f>IF(AU531="","",COUNTIF($AU$8:AU531,AU531))</f>
        <v/>
      </c>
      <c r="AW531" s="553" t="str">
        <f>IF(AND(V531&gt;0,X531="A",AJ531&lt;&gt;"A",OR(AB531="",AB531="NX")),1,"")</f>
        <v/>
      </c>
      <c r="AX531" s="554" t="str">
        <f>IF(AW531="","",COUNTIF($AW$8:AW531,AW531))</f>
        <v/>
      </c>
      <c r="AY531" s="27"/>
      <c r="AZ531" s="6"/>
      <c r="BA531" s="7"/>
      <c r="BB531" s="7"/>
    </row>
    <row r="532" spans="1:54" ht="14.45" customHeight="1">
      <c r="A532" s="472" t="s">
        <v>529</v>
      </c>
      <c r="B532" s="473" t="s">
        <v>1602</v>
      </c>
      <c r="C532" s="714"/>
      <c r="D532" s="22"/>
      <c r="E532" s="746" t="s">
        <v>3384</v>
      </c>
      <c r="F532" s="760"/>
      <c r="G532" s="475"/>
      <c r="H532" s="476"/>
      <c r="I532" s="474"/>
      <c r="J532" s="475"/>
      <c r="K532" s="478"/>
      <c r="L532" s="9"/>
      <c r="M532" s="546"/>
      <c r="N532" s="9"/>
      <c r="O532" s="6"/>
      <c r="P532" s="479"/>
      <c r="Q532" s="10"/>
      <c r="R532" s="11"/>
      <c r="S532" s="12"/>
      <c r="T532" s="14"/>
      <c r="U532" s="15"/>
      <c r="V532" s="8"/>
      <c r="W532" s="13"/>
      <c r="X532" s="23"/>
      <c r="Y532" s="486"/>
      <c r="Z532" s="483"/>
      <c r="AA532" s="24"/>
      <c r="AB532" s="484"/>
      <c r="AC532" s="16"/>
      <c r="AD532" s="17"/>
      <c r="AE532" s="18"/>
      <c r="AF532" s="9"/>
      <c r="AG532" s="19"/>
      <c r="AH532" s="20"/>
      <c r="AI532" s="9"/>
      <c r="AJ532" s="21"/>
      <c r="AK532" s="33"/>
      <c r="AL532" s="485" t="str">
        <f>IF(AA532="","",AA532)</f>
        <v/>
      </c>
      <c r="AM532" s="3" t="str">
        <f>IF(AB532="","",AB532)</f>
        <v/>
      </c>
      <c r="AN532" s="702"/>
      <c r="AO532" s="4"/>
      <c r="AP532" s="5"/>
      <c r="AQ532" s="5"/>
      <c r="AR532" s="4"/>
      <c r="AS532" s="5"/>
      <c r="AT532" s="552"/>
      <c r="AU532" s="553" t="str">
        <f>IF(AND(V532&gt;0,X532="A",AA532&lt;&gt;"",AG532&lt;&gt;"A",AJ532&lt;&gt;"A",OR(AB532="NR",AB532="NT")),1,"")</f>
        <v/>
      </c>
      <c r="AV532" s="554" t="str">
        <f>IF(AU532="","",COUNTIF($AU$8:AU532,AU532))</f>
        <v/>
      </c>
      <c r="AW532" s="553" t="str">
        <f>IF(AND(V532&gt;0,X532="A",AJ532&lt;&gt;"A",OR(AB532="",AB532="NX")),1,"")</f>
        <v/>
      </c>
      <c r="AX532" s="554" t="str">
        <f>IF(AW532="","",COUNTIF($AW$8:AW532,AW532))</f>
        <v/>
      </c>
      <c r="AY532" s="27"/>
      <c r="AZ532" s="6"/>
      <c r="BA532" s="7"/>
      <c r="BB532" s="7"/>
    </row>
    <row r="533" spans="1:54" ht="14.45" customHeight="1">
      <c r="A533" s="472" t="s">
        <v>530</v>
      </c>
      <c r="B533" s="473" t="s">
        <v>1602</v>
      </c>
      <c r="C533" s="714"/>
      <c r="D533" s="22"/>
      <c r="E533" s="746" t="s">
        <v>3385</v>
      </c>
      <c r="F533" s="760"/>
      <c r="G533" s="475"/>
      <c r="H533" s="476"/>
      <c r="I533" s="474"/>
      <c r="J533" s="475"/>
      <c r="K533" s="478"/>
      <c r="L533" s="9"/>
      <c r="M533" s="546"/>
      <c r="N533" s="9"/>
      <c r="O533" s="6"/>
      <c r="P533" s="479"/>
      <c r="Q533" s="10"/>
      <c r="R533" s="11"/>
      <c r="S533" s="12"/>
      <c r="T533" s="14"/>
      <c r="U533" s="15"/>
      <c r="V533" s="8"/>
      <c r="W533" s="13"/>
      <c r="X533" s="23"/>
      <c r="Y533" s="486"/>
      <c r="Z533" s="483"/>
      <c r="AA533" s="24"/>
      <c r="AB533" s="484"/>
      <c r="AC533" s="16"/>
      <c r="AD533" s="17"/>
      <c r="AE533" s="18"/>
      <c r="AF533" s="9"/>
      <c r="AG533" s="19"/>
      <c r="AH533" s="20"/>
      <c r="AI533" s="9"/>
      <c r="AJ533" s="21"/>
      <c r="AK533" s="33"/>
      <c r="AL533" s="485" t="str">
        <f>IF(AA533="","",AA533)</f>
        <v/>
      </c>
      <c r="AM533" s="3" t="str">
        <f>IF(AB533="","",AB533)</f>
        <v/>
      </c>
      <c r="AN533" s="702"/>
      <c r="AO533" s="4"/>
      <c r="AP533" s="5"/>
      <c r="AQ533" s="5"/>
      <c r="AR533" s="4"/>
      <c r="AS533" s="5"/>
      <c r="AT533" s="552"/>
      <c r="AU533" s="553" t="str">
        <f>IF(AND(V533&gt;0,X533="A",AA533&lt;&gt;"",AG533&lt;&gt;"A",AJ533&lt;&gt;"A",OR(AB533="NR",AB533="NT")),1,"")</f>
        <v/>
      </c>
      <c r="AV533" s="554" t="str">
        <f>IF(AU533="","",COUNTIF($AU$8:AU533,AU533))</f>
        <v/>
      </c>
      <c r="AW533" s="553" t="str">
        <f>IF(AND(V533&gt;0,X533="A",AJ533&lt;&gt;"A",OR(AB533="",AB533="NX")),1,"")</f>
        <v/>
      </c>
      <c r="AX533" s="554" t="str">
        <f>IF(AW533="","",COUNTIF($AW$8:AW533,AW533))</f>
        <v/>
      </c>
      <c r="AY533" s="27"/>
      <c r="AZ533" s="6"/>
      <c r="BA533" s="7"/>
      <c r="BB533" s="7"/>
    </row>
    <row r="534" spans="1:54" ht="14.45" customHeight="1">
      <c r="A534" s="472" t="s">
        <v>531</v>
      </c>
      <c r="B534" s="473" t="s">
        <v>1602</v>
      </c>
      <c r="C534" s="714"/>
      <c r="D534" s="22"/>
      <c r="E534" s="746" t="s">
        <v>3386</v>
      </c>
      <c r="F534" s="760"/>
      <c r="G534" s="475"/>
      <c r="H534" s="476"/>
      <c r="I534" s="474"/>
      <c r="J534" s="475"/>
      <c r="K534" s="478"/>
      <c r="L534" s="9"/>
      <c r="M534" s="546"/>
      <c r="N534" s="9"/>
      <c r="O534" s="6"/>
      <c r="P534" s="479"/>
      <c r="Q534" s="10"/>
      <c r="R534" s="11"/>
      <c r="S534" s="12"/>
      <c r="T534" s="14"/>
      <c r="U534" s="15"/>
      <c r="V534" s="8"/>
      <c r="W534" s="13"/>
      <c r="X534" s="23"/>
      <c r="Y534" s="486"/>
      <c r="Z534" s="483"/>
      <c r="AA534" s="24"/>
      <c r="AB534" s="484"/>
      <c r="AC534" s="16"/>
      <c r="AD534" s="17"/>
      <c r="AE534" s="18"/>
      <c r="AF534" s="9"/>
      <c r="AG534" s="19"/>
      <c r="AH534" s="20"/>
      <c r="AI534" s="9"/>
      <c r="AJ534" s="21"/>
      <c r="AK534" s="33"/>
      <c r="AL534" s="485" t="str">
        <f>IF(AA534="","",AA534)</f>
        <v/>
      </c>
      <c r="AM534" s="3" t="str">
        <f>IF(AB534="","",AB534)</f>
        <v/>
      </c>
      <c r="AN534" s="702"/>
      <c r="AO534" s="4"/>
      <c r="AP534" s="5"/>
      <c r="AQ534" s="5"/>
      <c r="AR534" s="4"/>
      <c r="AS534" s="5"/>
      <c r="AT534" s="552"/>
      <c r="AU534" s="553" t="str">
        <f>IF(AND(V534&gt;0,X534="A",AA534&lt;&gt;"",AG534&lt;&gt;"A",AJ534&lt;&gt;"A",OR(AB534="NR",AB534="NT")),1,"")</f>
        <v/>
      </c>
      <c r="AV534" s="554" t="str">
        <f>IF(AU534="","",COUNTIF($AU$8:AU534,AU534))</f>
        <v/>
      </c>
      <c r="AW534" s="553" t="str">
        <f>IF(AND(V534&gt;0,X534="A",AJ534&lt;&gt;"A",OR(AB534="",AB534="NX")),1,"")</f>
        <v/>
      </c>
      <c r="AX534" s="554" t="str">
        <f>IF(AW534="","",COUNTIF($AW$8:AW534,AW534))</f>
        <v/>
      </c>
      <c r="AY534" s="27"/>
      <c r="AZ534" s="6"/>
      <c r="BA534" s="7"/>
      <c r="BB534" s="7"/>
    </row>
    <row r="535" spans="1:54" ht="14.45" customHeight="1">
      <c r="A535" s="472" t="s">
        <v>532</v>
      </c>
      <c r="B535" s="473" t="s">
        <v>1602</v>
      </c>
      <c r="C535" s="714"/>
      <c r="D535" s="22"/>
      <c r="E535" s="746" t="s">
        <v>3387</v>
      </c>
      <c r="F535" s="760"/>
      <c r="G535" s="475"/>
      <c r="H535" s="476"/>
      <c r="I535" s="474"/>
      <c r="J535" s="475"/>
      <c r="K535" s="478"/>
      <c r="L535" s="9"/>
      <c r="M535" s="546"/>
      <c r="N535" s="9"/>
      <c r="O535" s="6"/>
      <c r="P535" s="479"/>
      <c r="Q535" s="10"/>
      <c r="R535" s="11"/>
      <c r="S535" s="12"/>
      <c r="T535" s="14"/>
      <c r="U535" s="15"/>
      <c r="V535" s="8"/>
      <c r="W535" s="13"/>
      <c r="X535" s="23"/>
      <c r="Y535" s="486"/>
      <c r="Z535" s="483"/>
      <c r="AA535" s="24"/>
      <c r="AB535" s="484"/>
      <c r="AC535" s="16"/>
      <c r="AD535" s="17"/>
      <c r="AE535" s="18"/>
      <c r="AF535" s="9"/>
      <c r="AG535" s="19"/>
      <c r="AH535" s="20"/>
      <c r="AI535" s="9"/>
      <c r="AJ535" s="21"/>
      <c r="AK535" s="33"/>
      <c r="AL535" s="485" t="str">
        <f>IF(AA535="","",AA535)</f>
        <v/>
      </c>
      <c r="AM535" s="3" t="str">
        <f>IF(AB535="","",AB535)</f>
        <v/>
      </c>
      <c r="AN535" s="702"/>
      <c r="AO535" s="4"/>
      <c r="AP535" s="5"/>
      <c r="AQ535" s="5"/>
      <c r="AR535" s="4"/>
      <c r="AS535" s="5"/>
      <c r="AT535" s="552"/>
      <c r="AU535" s="553" t="str">
        <f>IF(AND(V535&gt;0,X535="A",AA535&lt;&gt;"",AG535&lt;&gt;"A",AJ535&lt;&gt;"A",OR(AB535="NR",AB535="NT")),1,"")</f>
        <v/>
      </c>
      <c r="AV535" s="554" t="str">
        <f>IF(AU535="","",COUNTIF($AU$8:AU535,AU535))</f>
        <v/>
      </c>
      <c r="AW535" s="553" t="str">
        <f>IF(AND(V535&gt;0,X535="A",AJ535&lt;&gt;"A",OR(AB535="",AB535="NX")),1,"")</f>
        <v/>
      </c>
      <c r="AX535" s="554" t="str">
        <f>IF(AW535="","",COUNTIF($AW$8:AW535,AW535))</f>
        <v/>
      </c>
      <c r="AY535" s="27"/>
      <c r="AZ535" s="6"/>
      <c r="BA535" s="7"/>
      <c r="BB535" s="7"/>
    </row>
    <row r="536" spans="1:54" ht="14.45" customHeight="1">
      <c r="A536" s="472" t="s">
        <v>533</v>
      </c>
      <c r="B536" s="473" t="s">
        <v>1602</v>
      </c>
      <c r="C536" s="714"/>
      <c r="D536" s="22"/>
      <c r="E536" s="746" t="s">
        <v>3388</v>
      </c>
      <c r="F536" s="760"/>
      <c r="G536" s="475"/>
      <c r="H536" s="476"/>
      <c r="I536" s="474"/>
      <c r="J536" s="475"/>
      <c r="K536" s="478"/>
      <c r="L536" s="9"/>
      <c r="M536" s="546"/>
      <c r="N536" s="9"/>
      <c r="O536" s="6"/>
      <c r="P536" s="479"/>
      <c r="Q536" s="10"/>
      <c r="R536" s="11"/>
      <c r="S536" s="12"/>
      <c r="T536" s="14"/>
      <c r="U536" s="15"/>
      <c r="V536" s="8"/>
      <c r="W536" s="13"/>
      <c r="X536" s="23"/>
      <c r="Y536" s="486"/>
      <c r="Z536" s="483"/>
      <c r="AA536" s="24"/>
      <c r="AB536" s="484"/>
      <c r="AC536" s="16"/>
      <c r="AD536" s="17"/>
      <c r="AE536" s="18"/>
      <c r="AF536" s="9"/>
      <c r="AG536" s="19"/>
      <c r="AH536" s="20"/>
      <c r="AI536" s="9"/>
      <c r="AJ536" s="21"/>
      <c r="AK536" s="33"/>
      <c r="AL536" s="485" t="str">
        <f>IF(AA536="","",AA536)</f>
        <v/>
      </c>
      <c r="AM536" s="3" t="str">
        <f>IF(AB536="","",AB536)</f>
        <v/>
      </c>
      <c r="AN536" s="702"/>
      <c r="AO536" s="4"/>
      <c r="AP536" s="5"/>
      <c r="AQ536" s="5"/>
      <c r="AR536" s="4"/>
      <c r="AS536" s="5"/>
      <c r="AT536" s="552"/>
      <c r="AU536" s="553" t="str">
        <f>IF(AND(V536&gt;0,X536="A",AA536&lt;&gt;"",AG536&lt;&gt;"A",AJ536&lt;&gt;"A",OR(AB536="NR",AB536="NT")),1,"")</f>
        <v/>
      </c>
      <c r="AV536" s="554" t="str">
        <f>IF(AU536="","",COUNTIF($AU$8:AU536,AU536))</f>
        <v/>
      </c>
      <c r="AW536" s="553" t="str">
        <f>IF(AND(V536&gt;0,X536="A",AJ536&lt;&gt;"A",OR(AB536="",AB536="NX")),1,"")</f>
        <v/>
      </c>
      <c r="AX536" s="554" t="str">
        <f>IF(AW536="","",COUNTIF($AW$8:AW536,AW536))</f>
        <v/>
      </c>
      <c r="AY536" s="27"/>
      <c r="AZ536" s="6"/>
      <c r="BA536" s="7"/>
      <c r="BB536" s="7"/>
    </row>
    <row r="537" spans="1:54" ht="14.45" customHeight="1">
      <c r="A537" s="472" t="s">
        <v>534</v>
      </c>
      <c r="B537" s="473" t="s">
        <v>1602</v>
      </c>
      <c r="C537" s="714"/>
      <c r="D537" s="22"/>
      <c r="E537" s="746" t="s">
        <v>3389</v>
      </c>
      <c r="F537" s="760"/>
      <c r="G537" s="475"/>
      <c r="H537" s="476"/>
      <c r="I537" s="474"/>
      <c r="J537" s="475"/>
      <c r="K537" s="478"/>
      <c r="L537" s="9"/>
      <c r="M537" s="546"/>
      <c r="N537" s="9"/>
      <c r="O537" s="6"/>
      <c r="P537" s="479"/>
      <c r="Q537" s="10"/>
      <c r="R537" s="11"/>
      <c r="S537" s="12"/>
      <c r="T537" s="14"/>
      <c r="U537" s="15"/>
      <c r="V537" s="8"/>
      <c r="W537" s="13"/>
      <c r="X537" s="23"/>
      <c r="Y537" s="486"/>
      <c r="Z537" s="483"/>
      <c r="AA537" s="24"/>
      <c r="AB537" s="484"/>
      <c r="AC537" s="16"/>
      <c r="AD537" s="17"/>
      <c r="AE537" s="18"/>
      <c r="AF537" s="9"/>
      <c r="AG537" s="19"/>
      <c r="AH537" s="20"/>
      <c r="AI537" s="9"/>
      <c r="AJ537" s="21"/>
      <c r="AK537" s="33"/>
      <c r="AL537" s="485" t="str">
        <f>IF(AA537="","",AA537)</f>
        <v/>
      </c>
      <c r="AM537" s="3" t="str">
        <f>IF(AB537="","",AB537)</f>
        <v/>
      </c>
      <c r="AN537" s="702"/>
      <c r="AO537" s="4"/>
      <c r="AP537" s="5"/>
      <c r="AQ537" s="5"/>
      <c r="AR537" s="4"/>
      <c r="AS537" s="5"/>
      <c r="AT537" s="552"/>
      <c r="AU537" s="553" t="str">
        <f>IF(AND(V537&gt;0,X537="A",AA537&lt;&gt;"",AG537&lt;&gt;"A",AJ537&lt;&gt;"A",OR(AB537="NR",AB537="NT")),1,"")</f>
        <v/>
      </c>
      <c r="AV537" s="554" t="str">
        <f>IF(AU537="","",COUNTIF($AU$8:AU537,AU537))</f>
        <v/>
      </c>
      <c r="AW537" s="553" t="str">
        <f>IF(AND(V537&gt;0,X537="A",AJ537&lt;&gt;"A",OR(AB537="",AB537="NX")),1,"")</f>
        <v/>
      </c>
      <c r="AX537" s="554" t="str">
        <f>IF(AW537="","",COUNTIF($AW$8:AW537,AW537))</f>
        <v/>
      </c>
      <c r="AY537" s="27"/>
      <c r="AZ537" s="6"/>
      <c r="BA537" s="7"/>
      <c r="BB537" s="7"/>
    </row>
    <row r="538" spans="1:54" ht="14.45" customHeight="1">
      <c r="A538" s="472" t="s">
        <v>535</v>
      </c>
      <c r="B538" s="473" t="s">
        <v>1602</v>
      </c>
      <c r="C538" s="714"/>
      <c r="D538" s="22"/>
      <c r="E538" s="746" t="s">
        <v>3390</v>
      </c>
      <c r="F538" s="760"/>
      <c r="G538" s="475"/>
      <c r="H538" s="476"/>
      <c r="I538" s="474"/>
      <c r="J538" s="475"/>
      <c r="K538" s="478"/>
      <c r="L538" s="9"/>
      <c r="M538" s="546"/>
      <c r="N538" s="9"/>
      <c r="O538" s="6"/>
      <c r="P538" s="479"/>
      <c r="Q538" s="10"/>
      <c r="R538" s="11"/>
      <c r="S538" s="12"/>
      <c r="T538" s="14"/>
      <c r="U538" s="15"/>
      <c r="V538" s="8"/>
      <c r="W538" s="13"/>
      <c r="X538" s="23"/>
      <c r="Y538" s="486"/>
      <c r="Z538" s="483"/>
      <c r="AA538" s="24"/>
      <c r="AB538" s="484"/>
      <c r="AC538" s="16"/>
      <c r="AD538" s="17"/>
      <c r="AE538" s="18"/>
      <c r="AF538" s="9"/>
      <c r="AG538" s="19"/>
      <c r="AH538" s="20"/>
      <c r="AI538" s="9"/>
      <c r="AJ538" s="21"/>
      <c r="AK538" s="33"/>
      <c r="AL538" s="485" t="str">
        <f>IF(AA538="","",AA538)</f>
        <v/>
      </c>
      <c r="AM538" s="3" t="str">
        <f>IF(AB538="","",AB538)</f>
        <v/>
      </c>
      <c r="AN538" s="702"/>
      <c r="AO538" s="4"/>
      <c r="AP538" s="5"/>
      <c r="AQ538" s="5"/>
      <c r="AR538" s="4"/>
      <c r="AS538" s="5"/>
      <c r="AT538" s="552"/>
      <c r="AU538" s="553" t="str">
        <f>IF(AND(V538&gt;0,X538="A",AA538&lt;&gt;"",AG538&lt;&gt;"A",AJ538&lt;&gt;"A",OR(AB538="NR",AB538="NT")),1,"")</f>
        <v/>
      </c>
      <c r="AV538" s="554" t="str">
        <f>IF(AU538="","",COUNTIF($AU$8:AU538,AU538))</f>
        <v/>
      </c>
      <c r="AW538" s="553" t="str">
        <f>IF(AND(V538&gt;0,X538="A",AJ538&lt;&gt;"A",OR(AB538="",AB538="NX")),1,"")</f>
        <v/>
      </c>
      <c r="AX538" s="554" t="str">
        <f>IF(AW538="","",COUNTIF($AW$8:AW538,AW538))</f>
        <v/>
      </c>
      <c r="AY538" s="27"/>
      <c r="AZ538" s="6"/>
      <c r="BA538" s="7"/>
      <c r="BB538" s="7"/>
    </row>
    <row r="539" spans="1:54" ht="14.45" customHeight="1">
      <c r="A539" s="472" t="s">
        <v>536</v>
      </c>
      <c r="B539" s="473" t="s">
        <v>1602</v>
      </c>
      <c r="C539" s="714"/>
      <c r="D539" s="22"/>
      <c r="E539" s="746" t="s">
        <v>3391</v>
      </c>
      <c r="F539" s="760"/>
      <c r="G539" s="475"/>
      <c r="H539" s="476"/>
      <c r="I539" s="474"/>
      <c r="J539" s="475"/>
      <c r="K539" s="478"/>
      <c r="L539" s="9"/>
      <c r="M539" s="546"/>
      <c r="N539" s="9"/>
      <c r="O539" s="6"/>
      <c r="P539" s="479"/>
      <c r="Q539" s="10"/>
      <c r="R539" s="11"/>
      <c r="S539" s="12"/>
      <c r="T539" s="14"/>
      <c r="U539" s="15"/>
      <c r="V539" s="8"/>
      <c r="W539" s="13"/>
      <c r="X539" s="23"/>
      <c r="Y539" s="486"/>
      <c r="Z539" s="483"/>
      <c r="AA539" s="24"/>
      <c r="AB539" s="484"/>
      <c r="AC539" s="16"/>
      <c r="AD539" s="17"/>
      <c r="AE539" s="18"/>
      <c r="AF539" s="9"/>
      <c r="AG539" s="19"/>
      <c r="AH539" s="20"/>
      <c r="AI539" s="9"/>
      <c r="AJ539" s="21"/>
      <c r="AK539" s="33"/>
      <c r="AL539" s="485" t="str">
        <f>IF(AA539="","",AA539)</f>
        <v/>
      </c>
      <c r="AM539" s="3" t="str">
        <f>IF(AB539="","",AB539)</f>
        <v/>
      </c>
      <c r="AN539" s="702"/>
      <c r="AO539" s="4"/>
      <c r="AP539" s="5"/>
      <c r="AQ539" s="5"/>
      <c r="AR539" s="4"/>
      <c r="AS539" s="5"/>
      <c r="AT539" s="552"/>
      <c r="AU539" s="553" t="str">
        <f>IF(AND(V539&gt;0,X539="A",AA539&lt;&gt;"",AG539&lt;&gt;"A",AJ539&lt;&gt;"A",OR(AB539="NR",AB539="NT")),1,"")</f>
        <v/>
      </c>
      <c r="AV539" s="554" t="str">
        <f>IF(AU539="","",COUNTIF($AU$8:AU539,AU539))</f>
        <v/>
      </c>
      <c r="AW539" s="553" t="str">
        <f>IF(AND(V539&gt;0,X539="A",AJ539&lt;&gt;"A",OR(AB539="",AB539="NX")),1,"")</f>
        <v/>
      </c>
      <c r="AX539" s="554" t="str">
        <f>IF(AW539="","",COUNTIF($AW$8:AW539,AW539))</f>
        <v/>
      </c>
      <c r="AY539" s="27"/>
      <c r="AZ539" s="6"/>
      <c r="BA539" s="7"/>
      <c r="BB539" s="7"/>
    </row>
    <row r="540" spans="1:54" ht="14.45" customHeight="1">
      <c r="A540" s="472" t="s">
        <v>537</v>
      </c>
      <c r="B540" s="473" t="s">
        <v>1602</v>
      </c>
      <c r="C540" s="714"/>
      <c r="D540" s="22"/>
      <c r="E540" s="746" t="s">
        <v>3392</v>
      </c>
      <c r="F540" s="760"/>
      <c r="G540" s="475"/>
      <c r="H540" s="476"/>
      <c r="I540" s="474"/>
      <c r="J540" s="475"/>
      <c r="K540" s="478"/>
      <c r="L540" s="9"/>
      <c r="M540" s="546"/>
      <c r="N540" s="9"/>
      <c r="O540" s="6"/>
      <c r="P540" s="479"/>
      <c r="Q540" s="10"/>
      <c r="R540" s="11"/>
      <c r="S540" s="12"/>
      <c r="T540" s="14"/>
      <c r="U540" s="15"/>
      <c r="V540" s="8"/>
      <c r="W540" s="13"/>
      <c r="X540" s="23"/>
      <c r="Y540" s="486"/>
      <c r="Z540" s="483"/>
      <c r="AA540" s="24"/>
      <c r="AB540" s="484"/>
      <c r="AC540" s="16"/>
      <c r="AD540" s="17"/>
      <c r="AE540" s="18"/>
      <c r="AF540" s="9"/>
      <c r="AG540" s="19"/>
      <c r="AH540" s="20"/>
      <c r="AI540" s="9"/>
      <c r="AJ540" s="21"/>
      <c r="AK540" s="33"/>
      <c r="AL540" s="485" t="str">
        <f>IF(AA540="","",AA540)</f>
        <v/>
      </c>
      <c r="AM540" s="3" t="str">
        <f>IF(AB540="","",AB540)</f>
        <v/>
      </c>
      <c r="AN540" s="702"/>
      <c r="AO540" s="4"/>
      <c r="AP540" s="5"/>
      <c r="AQ540" s="5"/>
      <c r="AR540" s="4"/>
      <c r="AS540" s="5"/>
      <c r="AT540" s="552"/>
      <c r="AU540" s="553" t="str">
        <f>IF(AND(V540&gt;0,X540="A",AA540&lt;&gt;"",AG540&lt;&gt;"A",AJ540&lt;&gt;"A",OR(AB540="NR",AB540="NT")),1,"")</f>
        <v/>
      </c>
      <c r="AV540" s="554" t="str">
        <f>IF(AU540="","",COUNTIF($AU$8:AU540,AU540))</f>
        <v/>
      </c>
      <c r="AW540" s="553" t="str">
        <f>IF(AND(V540&gt;0,X540="A",AJ540&lt;&gt;"A",OR(AB540="",AB540="NX")),1,"")</f>
        <v/>
      </c>
      <c r="AX540" s="554" t="str">
        <f>IF(AW540="","",COUNTIF($AW$8:AW540,AW540))</f>
        <v/>
      </c>
      <c r="AY540" s="27"/>
      <c r="AZ540" s="6"/>
      <c r="BA540" s="7"/>
      <c r="BB540" s="7"/>
    </row>
    <row r="541" spans="1:54" ht="14.45" customHeight="1">
      <c r="A541" s="472" t="s">
        <v>538</v>
      </c>
      <c r="B541" s="473" t="s">
        <v>1602</v>
      </c>
      <c r="C541" s="714"/>
      <c r="D541" s="22"/>
      <c r="E541" s="746" t="s">
        <v>3393</v>
      </c>
      <c r="F541" s="760"/>
      <c r="G541" s="475"/>
      <c r="H541" s="476"/>
      <c r="I541" s="474"/>
      <c r="J541" s="475"/>
      <c r="K541" s="478"/>
      <c r="L541" s="9"/>
      <c r="M541" s="546"/>
      <c r="N541" s="9"/>
      <c r="O541" s="6"/>
      <c r="P541" s="479"/>
      <c r="Q541" s="10"/>
      <c r="R541" s="11"/>
      <c r="S541" s="12"/>
      <c r="T541" s="14"/>
      <c r="U541" s="15"/>
      <c r="V541" s="8"/>
      <c r="W541" s="13"/>
      <c r="X541" s="23"/>
      <c r="Y541" s="486"/>
      <c r="Z541" s="483"/>
      <c r="AA541" s="24"/>
      <c r="AB541" s="484"/>
      <c r="AC541" s="16"/>
      <c r="AD541" s="17"/>
      <c r="AE541" s="18"/>
      <c r="AF541" s="9"/>
      <c r="AG541" s="19"/>
      <c r="AH541" s="20"/>
      <c r="AI541" s="9"/>
      <c r="AJ541" s="21"/>
      <c r="AK541" s="33"/>
      <c r="AL541" s="485" t="str">
        <f>IF(AA541="","",AA541)</f>
        <v/>
      </c>
      <c r="AM541" s="3" t="str">
        <f>IF(AB541="","",AB541)</f>
        <v/>
      </c>
      <c r="AN541" s="702"/>
      <c r="AO541" s="4"/>
      <c r="AP541" s="5"/>
      <c r="AQ541" s="5"/>
      <c r="AR541" s="4"/>
      <c r="AS541" s="5"/>
      <c r="AT541" s="552"/>
      <c r="AU541" s="553" t="str">
        <f>IF(AND(V541&gt;0,X541="A",AA541&lt;&gt;"",AG541&lt;&gt;"A",AJ541&lt;&gt;"A",OR(AB541="NR",AB541="NT")),1,"")</f>
        <v/>
      </c>
      <c r="AV541" s="554" t="str">
        <f>IF(AU541="","",COUNTIF($AU$8:AU541,AU541))</f>
        <v/>
      </c>
      <c r="AW541" s="553" t="str">
        <f>IF(AND(V541&gt;0,X541="A",AJ541&lt;&gt;"A",OR(AB541="",AB541="NX")),1,"")</f>
        <v/>
      </c>
      <c r="AX541" s="554" t="str">
        <f>IF(AW541="","",COUNTIF($AW$8:AW541,AW541))</f>
        <v/>
      </c>
      <c r="AY541" s="27"/>
      <c r="AZ541" s="6"/>
      <c r="BA541" s="7"/>
      <c r="BB541" s="7"/>
    </row>
    <row r="542" spans="1:54" ht="14.45" customHeight="1">
      <c r="A542" s="472" t="s">
        <v>539</v>
      </c>
      <c r="B542" s="473" t="s">
        <v>1602</v>
      </c>
      <c r="C542" s="714"/>
      <c r="D542" s="22"/>
      <c r="E542" s="746" t="s">
        <v>3394</v>
      </c>
      <c r="F542" s="760"/>
      <c r="G542" s="475"/>
      <c r="H542" s="476"/>
      <c r="I542" s="474"/>
      <c r="J542" s="475"/>
      <c r="K542" s="478"/>
      <c r="L542" s="9"/>
      <c r="M542" s="546"/>
      <c r="N542" s="9"/>
      <c r="O542" s="6"/>
      <c r="P542" s="479"/>
      <c r="Q542" s="10"/>
      <c r="R542" s="11"/>
      <c r="S542" s="12"/>
      <c r="T542" s="14"/>
      <c r="U542" s="15"/>
      <c r="V542" s="8"/>
      <c r="W542" s="13"/>
      <c r="X542" s="23"/>
      <c r="Y542" s="486"/>
      <c r="Z542" s="483"/>
      <c r="AA542" s="24"/>
      <c r="AB542" s="484"/>
      <c r="AC542" s="16"/>
      <c r="AD542" s="17"/>
      <c r="AE542" s="18"/>
      <c r="AF542" s="9"/>
      <c r="AG542" s="19"/>
      <c r="AH542" s="20"/>
      <c r="AI542" s="9"/>
      <c r="AJ542" s="21"/>
      <c r="AK542" s="33"/>
      <c r="AL542" s="485" t="str">
        <f>IF(AA542="","",AA542)</f>
        <v/>
      </c>
      <c r="AM542" s="3" t="str">
        <f>IF(AB542="","",AB542)</f>
        <v/>
      </c>
      <c r="AN542" s="702"/>
      <c r="AO542" s="4"/>
      <c r="AP542" s="5"/>
      <c r="AQ542" s="5"/>
      <c r="AR542" s="4"/>
      <c r="AS542" s="5"/>
      <c r="AT542" s="552"/>
      <c r="AU542" s="553" t="str">
        <f>IF(AND(V542&gt;0,X542="A",AA542&lt;&gt;"",AG542&lt;&gt;"A",AJ542&lt;&gt;"A",OR(AB542="NR",AB542="NT")),1,"")</f>
        <v/>
      </c>
      <c r="AV542" s="554" t="str">
        <f>IF(AU542="","",COUNTIF($AU$8:AU542,AU542))</f>
        <v/>
      </c>
      <c r="AW542" s="553" t="str">
        <f>IF(AND(V542&gt;0,X542="A",AJ542&lt;&gt;"A",OR(AB542="",AB542="NX")),1,"")</f>
        <v/>
      </c>
      <c r="AX542" s="554" t="str">
        <f>IF(AW542="","",COUNTIF($AW$8:AW542,AW542))</f>
        <v/>
      </c>
      <c r="AY542" s="27"/>
      <c r="AZ542" s="6"/>
      <c r="BA542" s="7"/>
      <c r="BB542" s="7"/>
    </row>
    <row r="543" spans="1:54" ht="14.45" customHeight="1">
      <c r="A543" s="472" t="s">
        <v>540</v>
      </c>
      <c r="B543" s="473" t="s">
        <v>1602</v>
      </c>
      <c r="C543" s="714"/>
      <c r="D543" s="22"/>
      <c r="E543" s="746" t="s">
        <v>3395</v>
      </c>
      <c r="F543" s="760"/>
      <c r="G543" s="475"/>
      <c r="H543" s="476"/>
      <c r="I543" s="474"/>
      <c r="J543" s="475"/>
      <c r="K543" s="478"/>
      <c r="L543" s="9"/>
      <c r="M543" s="546"/>
      <c r="N543" s="9"/>
      <c r="O543" s="6"/>
      <c r="P543" s="479"/>
      <c r="Q543" s="10"/>
      <c r="R543" s="11"/>
      <c r="S543" s="12"/>
      <c r="T543" s="14"/>
      <c r="U543" s="15"/>
      <c r="V543" s="8"/>
      <c r="W543" s="13"/>
      <c r="X543" s="23"/>
      <c r="Y543" s="486"/>
      <c r="Z543" s="483"/>
      <c r="AA543" s="24"/>
      <c r="AB543" s="484"/>
      <c r="AC543" s="16"/>
      <c r="AD543" s="17"/>
      <c r="AE543" s="18"/>
      <c r="AF543" s="9"/>
      <c r="AG543" s="19"/>
      <c r="AH543" s="20"/>
      <c r="AI543" s="9"/>
      <c r="AJ543" s="21"/>
      <c r="AK543" s="33"/>
      <c r="AL543" s="485" t="str">
        <f>IF(AA543="","",AA543)</f>
        <v/>
      </c>
      <c r="AM543" s="3" t="str">
        <f>IF(AB543="","",AB543)</f>
        <v/>
      </c>
      <c r="AN543" s="702"/>
      <c r="AO543" s="4"/>
      <c r="AP543" s="5"/>
      <c r="AQ543" s="5"/>
      <c r="AR543" s="4"/>
      <c r="AS543" s="5"/>
      <c r="AT543" s="552"/>
      <c r="AU543" s="553" t="str">
        <f>IF(AND(V543&gt;0,X543="A",AA543&lt;&gt;"",AG543&lt;&gt;"A",AJ543&lt;&gt;"A",OR(AB543="NR",AB543="NT")),1,"")</f>
        <v/>
      </c>
      <c r="AV543" s="554" t="str">
        <f>IF(AU543="","",COUNTIF($AU$8:AU543,AU543))</f>
        <v/>
      </c>
      <c r="AW543" s="553" t="str">
        <f>IF(AND(V543&gt;0,X543="A",AJ543&lt;&gt;"A",OR(AB543="",AB543="NX")),1,"")</f>
        <v/>
      </c>
      <c r="AX543" s="554" t="str">
        <f>IF(AW543="","",COUNTIF($AW$8:AW543,AW543))</f>
        <v/>
      </c>
      <c r="AY543" s="27"/>
      <c r="AZ543" s="6"/>
      <c r="BA543" s="7"/>
      <c r="BB543" s="7"/>
    </row>
    <row r="544" spans="1:54" ht="14.45" customHeight="1">
      <c r="A544" s="472" t="s">
        <v>541</v>
      </c>
      <c r="B544" s="473" t="s">
        <v>1602</v>
      </c>
      <c r="C544" s="714"/>
      <c r="D544" s="22"/>
      <c r="E544" s="746" t="s">
        <v>3396</v>
      </c>
      <c r="F544" s="760"/>
      <c r="G544" s="475"/>
      <c r="H544" s="476"/>
      <c r="I544" s="474"/>
      <c r="J544" s="475"/>
      <c r="K544" s="478"/>
      <c r="L544" s="9"/>
      <c r="M544" s="546"/>
      <c r="N544" s="9"/>
      <c r="O544" s="6"/>
      <c r="P544" s="479"/>
      <c r="Q544" s="10"/>
      <c r="R544" s="11"/>
      <c r="S544" s="12"/>
      <c r="T544" s="14"/>
      <c r="U544" s="15"/>
      <c r="V544" s="8"/>
      <c r="W544" s="13"/>
      <c r="X544" s="23"/>
      <c r="Y544" s="486"/>
      <c r="Z544" s="483"/>
      <c r="AA544" s="24"/>
      <c r="AB544" s="484"/>
      <c r="AC544" s="16"/>
      <c r="AD544" s="17"/>
      <c r="AE544" s="18"/>
      <c r="AF544" s="9"/>
      <c r="AG544" s="19"/>
      <c r="AH544" s="20"/>
      <c r="AI544" s="9"/>
      <c r="AJ544" s="21"/>
      <c r="AK544" s="33"/>
      <c r="AL544" s="485" t="str">
        <f>IF(AA544="","",AA544)</f>
        <v/>
      </c>
      <c r="AM544" s="3" t="str">
        <f>IF(AB544="","",AB544)</f>
        <v/>
      </c>
      <c r="AN544" s="702"/>
      <c r="AO544" s="4"/>
      <c r="AP544" s="5"/>
      <c r="AQ544" s="5"/>
      <c r="AR544" s="4"/>
      <c r="AS544" s="5"/>
      <c r="AT544" s="552"/>
      <c r="AU544" s="553" t="str">
        <f>IF(AND(V544&gt;0,X544="A",AA544&lt;&gt;"",AG544&lt;&gt;"A",AJ544&lt;&gt;"A",OR(AB544="NR",AB544="NT")),1,"")</f>
        <v/>
      </c>
      <c r="AV544" s="554" t="str">
        <f>IF(AU544="","",COUNTIF($AU$8:AU544,AU544))</f>
        <v/>
      </c>
      <c r="AW544" s="553" t="str">
        <f>IF(AND(V544&gt;0,X544="A",AJ544&lt;&gt;"A",OR(AB544="",AB544="NX")),1,"")</f>
        <v/>
      </c>
      <c r="AX544" s="554" t="str">
        <f>IF(AW544="","",COUNTIF($AW$8:AW544,AW544))</f>
        <v/>
      </c>
      <c r="AY544" s="27"/>
      <c r="AZ544" s="6"/>
      <c r="BA544" s="7"/>
      <c r="BB544" s="7"/>
    </row>
    <row r="545" spans="1:54" ht="14.45" customHeight="1">
      <c r="A545" s="472" t="s">
        <v>542</v>
      </c>
      <c r="B545" s="473" t="s">
        <v>1602</v>
      </c>
      <c r="C545" s="714"/>
      <c r="D545" s="22"/>
      <c r="E545" s="746" t="s">
        <v>3397</v>
      </c>
      <c r="F545" s="760"/>
      <c r="G545" s="475"/>
      <c r="H545" s="476"/>
      <c r="I545" s="474"/>
      <c r="J545" s="475"/>
      <c r="K545" s="478"/>
      <c r="L545" s="9"/>
      <c r="M545" s="546"/>
      <c r="N545" s="9"/>
      <c r="O545" s="6"/>
      <c r="P545" s="479"/>
      <c r="Q545" s="10"/>
      <c r="R545" s="11"/>
      <c r="S545" s="12"/>
      <c r="T545" s="14"/>
      <c r="U545" s="15"/>
      <c r="V545" s="8"/>
      <c r="W545" s="13"/>
      <c r="X545" s="23"/>
      <c r="Y545" s="486"/>
      <c r="Z545" s="483"/>
      <c r="AA545" s="24"/>
      <c r="AB545" s="484"/>
      <c r="AC545" s="16"/>
      <c r="AD545" s="17"/>
      <c r="AE545" s="18"/>
      <c r="AF545" s="9"/>
      <c r="AG545" s="19"/>
      <c r="AH545" s="20"/>
      <c r="AI545" s="9"/>
      <c r="AJ545" s="21"/>
      <c r="AK545" s="33"/>
      <c r="AL545" s="485" t="str">
        <f>IF(AA545="","",AA545)</f>
        <v/>
      </c>
      <c r="AM545" s="3" t="str">
        <f>IF(AB545="","",AB545)</f>
        <v/>
      </c>
      <c r="AN545" s="702"/>
      <c r="AO545" s="4"/>
      <c r="AP545" s="5"/>
      <c r="AQ545" s="5"/>
      <c r="AR545" s="4"/>
      <c r="AS545" s="5"/>
      <c r="AT545" s="552"/>
      <c r="AU545" s="553" t="str">
        <f>IF(AND(V545&gt;0,X545="A",AA545&lt;&gt;"",AG545&lt;&gt;"A",AJ545&lt;&gt;"A",OR(AB545="NR",AB545="NT")),1,"")</f>
        <v/>
      </c>
      <c r="AV545" s="554" t="str">
        <f>IF(AU545="","",COUNTIF($AU$8:AU545,AU545))</f>
        <v/>
      </c>
      <c r="AW545" s="553" t="str">
        <f>IF(AND(V545&gt;0,X545="A",AJ545&lt;&gt;"A",OR(AB545="",AB545="NX")),1,"")</f>
        <v/>
      </c>
      <c r="AX545" s="554" t="str">
        <f>IF(AW545="","",COUNTIF($AW$8:AW545,AW545))</f>
        <v/>
      </c>
      <c r="AY545" s="27"/>
      <c r="AZ545" s="6"/>
      <c r="BA545" s="7"/>
      <c r="BB545" s="7"/>
    </row>
    <row r="546" spans="1:54" ht="14.45" customHeight="1">
      <c r="A546" s="472" t="s">
        <v>543</v>
      </c>
      <c r="B546" s="473" t="s">
        <v>1602</v>
      </c>
      <c r="C546" s="714"/>
      <c r="D546" s="22"/>
      <c r="E546" s="746" t="s">
        <v>3398</v>
      </c>
      <c r="F546" s="760"/>
      <c r="G546" s="475"/>
      <c r="H546" s="476"/>
      <c r="I546" s="474"/>
      <c r="J546" s="475"/>
      <c r="K546" s="478"/>
      <c r="L546" s="9"/>
      <c r="M546" s="546"/>
      <c r="N546" s="9"/>
      <c r="O546" s="6"/>
      <c r="P546" s="479"/>
      <c r="Q546" s="10"/>
      <c r="R546" s="11"/>
      <c r="S546" s="12"/>
      <c r="T546" s="14"/>
      <c r="U546" s="15"/>
      <c r="V546" s="8"/>
      <c r="W546" s="13"/>
      <c r="X546" s="23"/>
      <c r="Y546" s="486"/>
      <c r="Z546" s="483"/>
      <c r="AA546" s="24"/>
      <c r="AB546" s="484"/>
      <c r="AC546" s="16"/>
      <c r="AD546" s="17"/>
      <c r="AE546" s="18"/>
      <c r="AF546" s="9"/>
      <c r="AG546" s="19"/>
      <c r="AH546" s="20"/>
      <c r="AI546" s="9"/>
      <c r="AJ546" s="21"/>
      <c r="AK546" s="33"/>
      <c r="AL546" s="485" t="str">
        <f>IF(AA546="","",AA546)</f>
        <v/>
      </c>
      <c r="AM546" s="3" t="str">
        <f>IF(AB546="","",AB546)</f>
        <v/>
      </c>
      <c r="AN546" s="702"/>
      <c r="AO546" s="4"/>
      <c r="AP546" s="5"/>
      <c r="AQ546" s="5"/>
      <c r="AR546" s="4"/>
      <c r="AS546" s="5"/>
      <c r="AT546" s="552"/>
      <c r="AU546" s="553" t="str">
        <f>IF(AND(V546&gt;0,X546="A",AA546&lt;&gt;"",AG546&lt;&gt;"A",AJ546&lt;&gt;"A",OR(AB546="NR",AB546="NT")),1,"")</f>
        <v/>
      </c>
      <c r="AV546" s="554" t="str">
        <f>IF(AU546="","",COUNTIF($AU$8:AU546,AU546))</f>
        <v/>
      </c>
      <c r="AW546" s="553" t="str">
        <f>IF(AND(V546&gt;0,X546="A",AJ546&lt;&gt;"A",OR(AB546="",AB546="NX")),1,"")</f>
        <v/>
      </c>
      <c r="AX546" s="554" t="str">
        <f>IF(AW546="","",COUNTIF($AW$8:AW546,AW546))</f>
        <v/>
      </c>
      <c r="AY546" s="27"/>
      <c r="AZ546" s="6"/>
      <c r="BA546" s="7"/>
      <c r="BB546" s="7"/>
    </row>
    <row r="547" spans="1:54" ht="14.45" customHeight="1">
      <c r="A547" s="472" t="s">
        <v>544</v>
      </c>
      <c r="B547" s="473" t="s">
        <v>1602</v>
      </c>
      <c r="C547" s="714"/>
      <c r="D547" s="22"/>
      <c r="E547" s="746" t="s">
        <v>3399</v>
      </c>
      <c r="F547" s="760"/>
      <c r="G547" s="475"/>
      <c r="H547" s="476"/>
      <c r="I547" s="474"/>
      <c r="J547" s="475"/>
      <c r="K547" s="478"/>
      <c r="L547" s="9"/>
      <c r="M547" s="546"/>
      <c r="N547" s="9"/>
      <c r="O547" s="6"/>
      <c r="P547" s="479"/>
      <c r="Q547" s="10"/>
      <c r="R547" s="11"/>
      <c r="S547" s="12"/>
      <c r="T547" s="14"/>
      <c r="U547" s="15"/>
      <c r="V547" s="8"/>
      <c r="W547" s="13"/>
      <c r="X547" s="23"/>
      <c r="Y547" s="486"/>
      <c r="Z547" s="483"/>
      <c r="AA547" s="24"/>
      <c r="AB547" s="484"/>
      <c r="AC547" s="16"/>
      <c r="AD547" s="17"/>
      <c r="AE547" s="18"/>
      <c r="AF547" s="9"/>
      <c r="AG547" s="19"/>
      <c r="AH547" s="20"/>
      <c r="AI547" s="9"/>
      <c r="AJ547" s="21"/>
      <c r="AK547" s="33"/>
      <c r="AL547" s="485" t="str">
        <f>IF(AA547="","",AA547)</f>
        <v/>
      </c>
      <c r="AM547" s="3" t="str">
        <f>IF(AB547="","",AB547)</f>
        <v/>
      </c>
      <c r="AN547" s="702"/>
      <c r="AO547" s="4"/>
      <c r="AP547" s="5"/>
      <c r="AQ547" s="5"/>
      <c r="AR547" s="4"/>
      <c r="AS547" s="5"/>
      <c r="AT547" s="552"/>
      <c r="AU547" s="553" t="str">
        <f>IF(AND(V547&gt;0,X547="A",AA547&lt;&gt;"",AG547&lt;&gt;"A",AJ547&lt;&gt;"A",OR(AB547="NR",AB547="NT")),1,"")</f>
        <v/>
      </c>
      <c r="AV547" s="554" t="str">
        <f>IF(AU547="","",COUNTIF($AU$8:AU547,AU547))</f>
        <v/>
      </c>
      <c r="AW547" s="553" t="str">
        <f>IF(AND(V547&gt;0,X547="A",AJ547&lt;&gt;"A",OR(AB547="",AB547="NX")),1,"")</f>
        <v/>
      </c>
      <c r="AX547" s="554" t="str">
        <f>IF(AW547="","",COUNTIF($AW$8:AW547,AW547))</f>
        <v/>
      </c>
      <c r="AY547" s="27"/>
      <c r="AZ547" s="6"/>
      <c r="BA547" s="7"/>
      <c r="BB547" s="7"/>
    </row>
    <row r="548" spans="1:54" ht="14.45" customHeight="1">
      <c r="A548" s="472" t="s">
        <v>545</v>
      </c>
      <c r="B548" s="473" t="s">
        <v>1602</v>
      </c>
      <c r="C548" s="714"/>
      <c r="D548" s="22"/>
      <c r="E548" s="746" t="s">
        <v>3400</v>
      </c>
      <c r="F548" s="760"/>
      <c r="G548" s="475"/>
      <c r="H548" s="476"/>
      <c r="I548" s="474"/>
      <c r="J548" s="475"/>
      <c r="K548" s="478"/>
      <c r="L548" s="9"/>
      <c r="M548" s="546"/>
      <c r="N548" s="9"/>
      <c r="O548" s="6"/>
      <c r="P548" s="479"/>
      <c r="Q548" s="10"/>
      <c r="R548" s="11"/>
      <c r="S548" s="12"/>
      <c r="T548" s="14"/>
      <c r="U548" s="15"/>
      <c r="V548" s="8"/>
      <c r="W548" s="13"/>
      <c r="X548" s="23"/>
      <c r="Y548" s="486"/>
      <c r="Z548" s="483"/>
      <c r="AA548" s="24"/>
      <c r="AB548" s="484"/>
      <c r="AC548" s="16"/>
      <c r="AD548" s="17"/>
      <c r="AE548" s="18"/>
      <c r="AF548" s="9"/>
      <c r="AG548" s="19"/>
      <c r="AH548" s="20"/>
      <c r="AI548" s="9"/>
      <c r="AJ548" s="21"/>
      <c r="AK548" s="33"/>
      <c r="AL548" s="485" t="str">
        <f>IF(AA548="","",AA548)</f>
        <v/>
      </c>
      <c r="AM548" s="3" t="str">
        <f>IF(AB548="","",AB548)</f>
        <v/>
      </c>
      <c r="AN548" s="702"/>
      <c r="AO548" s="4"/>
      <c r="AP548" s="5"/>
      <c r="AQ548" s="5"/>
      <c r="AR548" s="4"/>
      <c r="AS548" s="5"/>
      <c r="AT548" s="552"/>
      <c r="AU548" s="553" t="str">
        <f>IF(AND(V548&gt;0,X548="A",AA548&lt;&gt;"",AG548&lt;&gt;"A",AJ548&lt;&gt;"A",OR(AB548="NR",AB548="NT")),1,"")</f>
        <v/>
      </c>
      <c r="AV548" s="554" t="str">
        <f>IF(AU548="","",COUNTIF($AU$8:AU548,AU548))</f>
        <v/>
      </c>
      <c r="AW548" s="553" t="str">
        <f>IF(AND(V548&gt;0,X548="A",AJ548&lt;&gt;"A",OR(AB548="",AB548="NX")),1,"")</f>
        <v/>
      </c>
      <c r="AX548" s="554" t="str">
        <f>IF(AW548="","",COUNTIF($AW$8:AW548,AW548))</f>
        <v/>
      </c>
      <c r="AY548" s="27"/>
      <c r="AZ548" s="6"/>
      <c r="BA548" s="7"/>
      <c r="BB548" s="7"/>
    </row>
    <row r="549" spans="1:54" ht="14.45" customHeight="1">
      <c r="A549" s="472" t="s">
        <v>546</v>
      </c>
      <c r="B549" s="473" t="s">
        <v>1602</v>
      </c>
      <c r="C549" s="714"/>
      <c r="D549" s="22"/>
      <c r="E549" s="746" t="s">
        <v>3401</v>
      </c>
      <c r="F549" s="760"/>
      <c r="G549" s="475"/>
      <c r="H549" s="476"/>
      <c r="I549" s="474"/>
      <c r="J549" s="475"/>
      <c r="K549" s="478"/>
      <c r="L549" s="9"/>
      <c r="M549" s="546"/>
      <c r="N549" s="9"/>
      <c r="O549" s="6"/>
      <c r="P549" s="479"/>
      <c r="Q549" s="10"/>
      <c r="R549" s="11"/>
      <c r="S549" s="12"/>
      <c r="T549" s="14"/>
      <c r="U549" s="15"/>
      <c r="V549" s="8"/>
      <c r="W549" s="13"/>
      <c r="X549" s="23"/>
      <c r="Y549" s="486"/>
      <c r="Z549" s="483"/>
      <c r="AA549" s="24"/>
      <c r="AB549" s="484"/>
      <c r="AC549" s="16"/>
      <c r="AD549" s="17"/>
      <c r="AE549" s="18"/>
      <c r="AF549" s="9"/>
      <c r="AG549" s="19"/>
      <c r="AH549" s="20"/>
      <c r="AI549" s="9"/>
      <c r="AJ549" s="21"/>
      <c r="AK549" s="33"/>
      <c r="AL549" s="485" t="str">
        <f>IF(AA549="","",AA549)</f>
        <v/>
      </c>
      <c r="AM549" s="3" t="str">
        <f>IF(AB549="","",AB549)</f>
        <v/>
      </c>
      <c r="AN549" s="702"/>
      <c r="AO549" s="4"/>
      <c r="AP549" s="5"/>
      <c r="AQ549" s="5"/>
      <c r="AR549" s="4"/>
      <c r="AS549" s="5"/>
      <c r="AT549" s="552"/>
      <c r="AU549" s="553" t="str">
        <f>IF(AND(V549&gt;0,X549="A",AA549&lt;&gt;"",AG549&lt;&gt;"A",AJ549&lt;&gt;"A",OR(AB549="NR",AB549="NT")),1,"")</f>
        <v/>
      </c>
      <c r="AV549" s="554" t="str">
        <f>IF(AU549="","",COUNTIF($AU$8:AU549,AU549))</f>
        <v/>
      </c>
      <c r="AW549" s="553" t="str">
        <f>IF(AND(V549&gt;0,X549="A",AJ549&lt;&gt;"A",OR(AB549="",AB549="NX")),1,"")</f>
        <v/>
      </c>
      <c r="AX549" s="554" t="str">
        <f>IF(AW549="","",COUNTIF($AW$8:AW549,AW549))</f>
        <v/>
      </c>
      <c r="AY549" s="27"/>
      <c r="AZ549" s="6"/>
      <c r="BA549" s="7"/>
      <c r="BB549" s="7"/>
    </row>
    <row r="550" spans="1:54" ht="14.45" customHeight="1">
      <c r="A550" s="472" t="s">
        <v>547</v>
      </c>
      <c r="B550" s="473" t="s">
        <v>1602</v>
      </c>
      <c r="C550" s="714"/>
      <c r="D550" s="22"/>
      <c r="E550" s="746" t="s">
        <v>3402</v>
      </c>
      <c r="F550" s="760"/>
      <c r="G550" s="475"/>
      <c r="H550" s="476"/>
      <c r="I550" s="474"/>
      <c r="J550" s="475"/>
      <c r="K550" s="478"/>
      <c r="L550" s="9"/>
      <c r="M550" s="546"/>
      <c r="N550" s="9"/>
      <c r="O550" s="6"/>
      <c r="P550" s="479"/>
      <c r="Q550" s="10"/>
      <c r="R550" s="11"/>
      <c r="S550" s="12"/>
      <c r="T550" s="14"/>
      <c r="U550" s="15"/>
      <c r="V550" s="8"/>
      <c r="W550" s="13"/>
      <c r="X550" s="23"/>
      <c r="Y550" s="486"/>
      <c r="Z550" s="483"/>
      <c r="AA550" s="24"/>
      <c r="AB550" s="484"/>
      <c r="AC550" s="16"/>
      <c r="AD550" s="17"/>
      <c r="AE550" s="18"/>
      <c r="AF550" s="9"/>
      <c r="AG550" s="19"/>
      <c r="AH550" s="20"/>
      <c r="AI550" s="9"/>
      <c r="AJ550" s="21"/>
      <c r="AK550" s="33"/>
      <c r="AL550" s="485" t="str">
        <f>IF(AA550="","",AA550)</f>
        <v/>
      </c>
      <c r="AM550" s="3" t="str">
        <f>IF(AB550="","",AB550)</f>
        <v/>
      </c>
      <c r="AN550" s="702"/>
      <c r="AO550" s="4"/>
      <c r="AP550" s="5"/>
      <c r="AQ550" s="5"/>
      <c r="AR550" s="4"/>
      <c r="AS550" s="5"/>
      <c r="AT550" s="552"/>
      <c r="AU550" s="553" t="str">
        <f>IF(AND(V550&gt;0,X550="A",AA550&lt;&gt;"",AG550&lt;&gt;"A",AJ550&lt;&gt;"A",OR(AB550="NR",AB550="NT")),1,"")</f>
        <v/>
      </c>
      <c r="AV550" s="554" t="str">
        <f>IF(AU550="","",COUNTIF($AU$8:AU550,AU550))</f>
        <v/>
      </c>
      <c r="AW550" s="553" t="str">
        <f>IF(AND(V550&gt;0,X550="A",AJ550&lt;&gt;"A",OR(AB550="",AB550="NX")),1,"")</f>
        <v/>
      </c>
      <c r="AX550" s="554" t="str">
        <f>IF(AW550="","",COUNTIF($AW$8:AW550,AW550))</f>
        <v/>
      </c>
      <c r="AY550" s="27"/>
      <c r="AZ550" s="6"/>
      <c r="BA550" s="7"/>
      <c r="BB550" s="7"/>
    </row>
    <row r="551" spans="1:54" ht="14.45" customHeight="1">
      <c r="A551" s="472" t="s">
        <v>548</v>
      </c>
      <c r="B551" s="473" t="s">
        <v>1602</v>
      </c>
      <c r="C551" s="714"/>
      <c r="D551" s="22"/>
      <c r="E551" s="746" t="s">
        <v>3403</v>
      </c>
      <c r="F551" s="760"/>
      <c r="G551" s="475"/>
      <c r="H551" s="476"/>
      <c r="I551" s="474"/>
      <c r="J551" s="475"/>
      <c r="K551" s="478"/>
      <c r="L551" s="9"/>
      <c r="M551" s="546"/>
      <c r="N551" s="9"/>
      <c r="O551" s="6"/>
      <c r="P551" s="479"/>
      <c r="Q551" s="10"/>
      <c r="R551" s="11"/>
      <c r="S551" s="12"/>
      <c r="T551" s="14"/>
      <c r="U551" s="15"/>
      <c r="V551" s="8"/>
      <c r="W551" s="13"/>
      <c r="X551" s="23"/>
      <c r="Y551" s="486"/>
      <c r="Z551" s="483"/>
      <c r="AA551" s="24"/>
      <c r="AB551" s="484"/>
      <c r="AC551" s="16"/>
      <c r="AD551" s="17"/>
      <c r="AE551" s="18"/>
      <c r="AF551" s="9"/>
      <c r="AG551" s="19"/>
      <c r="AH551" s="20"/>
      <c r="AI551" s="9"/>
      <c r="AJ551" s="21"/>
      <c r="AK551" s="33"/>
      <c r="AL551" s="485" t="str">
        <f>IF(AA551="","",AA551)</f>
        <v/>
      </c>
      <c r="AM551" s="3" t="str">
        <f>IF(AB551="","",AB551)</f>
        <v/>
      </c>
      <c r="AN551" s="702"/>
      <c r="AO551" s="4"/>
      <c r="AP551" s="5"/>
      <c r="AQ551" s="5"/>
      <c r="AR551" s="4"/>
      <c r="AS551" s="5"/>
      <c r="AT551" s="552"/>
      <c r="AU551" s="553" t="str">
        <f>IF(AND(V551&gt;0,X551="A",AA551&lt;&gt;"",AG551&lt;&gt;"A",AJ551&lt;&gt;"A",OR(AB551="NR",AB551="NT")),1,"")</f>
        <v/>
      </c>
      <c r="AV551" s="554" t="str">
        <f>IF(AU551="","",COUNTIF($AU$8:AU551,AU551))</f>
        <v/>
      </c>
      <c r="AW551" s="553" t="str">
        <f>IF(AND(V551&gt;0,X551="A",AJ551&lt;&gt;"A",OR(AB551="",AB551="NX")),1,"")</f>
        <v/>
      </c>
      <c r="AX551" s="554" t="str">
        <f>IF(AW551="","",COUNTIF($AW$8:AW551,AW551))</f>
        <v/>
      </c>
      <c r="AY551" s="27"/>
      <c r="AZ551" s="6"/>
      <c r="BA551" s="7"/>
      <c r="BB551" s="7"/>
    </row>
    <row r="552" spans="1:54" ht="14.45" customHeight="1">
      <c r="A552" s="472" t="s">
        <v>549</v>
      </c>
      <c r="B552" s="473" t="s">
        <v>1602</v>
      </c>
      <c r="C552" s="714"/>
      <c r="D552" s="22"/>
      <c r="E552" s="746" t="s">
        <v>3404</v>
      </c>
      <c r="F552" s="760"/>
      <c r="G552" s="475"/>
      <c r="H552" s="476"/>
      <c r="I552" s="474"/>
      <c r="J552" s="475"/>
      <c r="K552" s="478"/>
      <c r="L552" s="9"/>
      <c r="M552" s="546"/>
      <c r="N552" s="9"/>
      <c r="O552" s="6"/>
      <c r="P552" s="479"/>
      <c r="Q552" s="10"/>
      <c r="R552" s="11"/>
      <c r="S552" s="12"/>
      <c r="T552" s="14"/>
      <c r="U552" s="15"/>
      <c r="V552" s="8"/>
      <c r="W552" s="13"/>
      <c r="X552" s="23"/>
      <c r="Y552" s="486"/>
      <c r="Z552" s="483"/>
      <c r="AA552" s="24"/>
      <c r="AB552" s="484"/>
      <c r="AC552" s="16"/>
      <c r="AD552" s="17"/>
      <c r="AE552" s="18"/>
      <c r="AF552" s="9"/>
      <c r="AG552" s="19"/>
      <c r="AH552" s="20"/>
      <c r="AI552" s="9"/>
      <c r="AJ552" s="21"/>
      <c r="AK552" s="33"/>
      <c r="AL552" s="485" t="str">
        <f>IF(AA552="","",AA552)</f>
        <v/>
      </c>
      <c r="AM552" s="3" t="str">
        <f>IF(AB552="","",AB552)</f>
        <v/>
      </c>
      <c r="AN552" s="702"/>
      <c r="AO552" s="4"/>
      <c r="AP552" s="5"/>
      <c r="AQ552" s="5"/>
      <c r="AR552" s="4"/>
      <c r="AS552" s="5"/>
      <c r="AT552" s="552"/>
      <c r="AU552" s="553" t="str">
        <f>IF(AND(V552&gt;0,X552="A",AA552&lt;&gt;"",AG552&lt;&gt;"A",AJ552&lt;&gt;"A",OR(AB552="NR",AB552="NT")),1,"")</f>
        <v/>
      </c>
      <c r="AV552" s="554" t="str">
        <f>IF(AU552="","",COUNTIF($AU$8:AU552,AU552))</f>
        <v/>
      </c>
      <c r="AW552" s="553" t="str">
        <f>IF(AND(V552&gt;0,X552="A",AJ552&lt;&gt;"A",OR(AB552="",AB552="NX")),1,"")</f>
        <v/>
      </c>
      <c r="AX552" s="554" t="str">
        <f>IF(AW552="","",COUNTIF($AW$8:AW552,AW552))</f>
        <v/>
      </c>
      <c r="AY552" s="27"/>
      <c r="AZ552" s="6"/>
      <c r="BA552" s="7"/>
      <c r="BB552" s="7"/>
    </row>
    <row r="553" spans="1:54" ht="14.45" customHeight="1">
      <c r="A553" s="472" t="s">
        <v>550</v>
      </c>
      <c r="B553" s="473" t="s">
        <v>1602</v>
      </c>
      <c r="C553" s="714"/>
      <c r="D553" s="22"/>
      <c r="E553" s="746" t="s">
        <v>3405</v>
      </c>
      <c r="F553" s="760"/>
      <c r="G553" s="475"/>
      <c r="H553" s="476"/>
      <c r="I553" s="474"/>
      <c r="J553" s="475"/>
      <c r="K553" s="478"/>
      <c r="L553" s="9"/>
      <c r="M553" s="546"/>
      <c r="N553" s="9"/>
      <c r="O553" s="6"/>
      <c r="P553" s="479"/>
      <c r="Q553" s="10"/>
      <c r="R553" s="11"/>
      <c r="S553" s="12"/>
      <c r="T553" s="14"/>
      <c r="U553" s="15"/>
      <c r="V553" s="8"/>
      <c r="W553" s="13"/>
      <c r="X553" s="23"/>
      <c r="Y553" s="486"/>
      <c r="Z553" s="483"/>
      <c r="AA553" s="24"/>
      <c r="AB553" s="484"/>
      <c r="AC553" s="16"/>
      <c r="AD553" s="17"/>
      <c r="AE553" s="18"/>
      <c r="AF553" s="9"/>
      <c r="AG553" s="19"/>
      <c r="AH553" s="20"/>
      <c r="AI553" s="9"/>
      <c r="AJ553" s="21"/>
      <c r="AK553" s="33"/>
      <c r="AL553" s="485" t="str">
        <f>IF(AA553="","",AA553)</f>
        <v/>
      </c>
      <c r="AM553" s="3" t="str">
        <f>IF(AB553="","",AB553)</f>
        <v/>
      </c>
      <c r="AN553" s="702"/>
      <c r="AO553" s="4"/>
      <c r="AP553" s="5"/>
      <c r="AQ553" s="5"/>
      <c r="AR553" s="4"/>
      <c r="AS553" s="5"/>
      <c r="AT553" s="552"/>
      <c r="AU553" s="553" t="str">
        <f>IF(AND(V553&gt;0,X553="A",AA553&lt;&gt;"",AG553&lt;&gt;"A",AJ553&lt;&gt;"A",OR(AB553="NR",AB553="NT")),1,"")</f>
        <v/>
      </c>
      <c r="AV553" s="554" t="str">
        <f>IF(AU553="","",COUNTIF($AU$8:AU553,AU553))</f>
        <v/>
      </c>
      <c r="AW553" s="553" t="str">
        <f>IF(AND(V553&gt;0,X553="A",AJ553&lt;&gt;"A",OR(AB553="",AB553="NX")),1,"")</f>
        <v/>
      </c>
      <c r="AX553" s="554" t="str">
        <f>IF(AW553="","",COUNTIF($AW$8:AW553,AW553))</f>
        <v/>
      </c>
      <c r="AY553" s="27"/>
      <c r="AZ553" s="6"/>
      <c r="BA553" s="7"/>
      <c r="BB553" s="7"/>
    </row>
    <row r="554" spans="1:54" ht="14.45" customHeight="1">
      <c r="A554" s="472" t="s">
        <v>551</v>
      </c>
      <c r="B554" s="473" t="s">
        <v>1602</v>
      </c>
      <c r="C554" s="714"/>
      <c r="D554" s="22"/>
      <c r="E554" s="746" t="s">
        <v>3406</v>
      </c>
      <c r="F554" s="760"/>
      <c r="G554" s="475"/>
      <c r="H554" s="476"/>
      <c r="I554" s="474"/>
      <c r="J554" s="475"/>
      <c r="K554" s="478"/>
      <c r="L554" s="9"/>
      <c r="M554" s="546"/>
      <c r="N554" s="9"/>
      <c r="O554" s="6"/>
      <c r="P554" s="479"/>
      <c r="Q554" s="10"/>
      <c r="R554" s="11"/>
      <c r="S554" s="12"/>
      <c r="T554" s="14"/>
      <c r="U554" s="15"/>
      <c r="V554" s="8"/>
      <c r="W554" s="13"/>
      <c r="X554" s="23"/>
      <c r="Y554" s="486"/>
      <c r="Z554" s="483"/>
      <c r="AA554" s="24"/>
      <c r="AB554" s="484"/>
      <c r="AC554" s="16"/>
      <c r="AD554" s="17"/>
      <c r="AE554" s="18"/>
      <c r="AF554" s="9"/>
      <c r="AG554" s="19"/>
      <c r="AH554" s="20"/>
      <c r="AI554" s="9"/>
      <c r="AJ554" s="21"/>
      <c r="AK554" s="33"/>
      <c r="AL554" s="485" t="str">
        <f>IF(AA554="","",AA554)</f>
        <v/>
      </c>
      <c r="AM554" s="3" t="str">
        <f>IF(AB554="","",AB554)</f>
        <v/>
      </c>
      <c r="AN554" s="702"/>
      <c r="AO554" s="4"/>
      <c r="AP554" s="5"/>
      <c r="AQ554" s="5"/>
      <c r="AR554" s="4"/>
      <c r="AS554" s="5"/>
      <c r="AT554" s="552"/>
      <c r="AU554" s="553" t="str">
        <f>IF(AND(V554&gt;0,X554="A",AA554&lt;&gt;"",AG554&lt;&gt;"A",AJ554&lt;&gt;"A",OR(AB554="NR",AB554="NT")),1,"")</f>
        <v/>
      </c>
      <c r="AV554" s="554" t="str">
        <f>IF(AU554="","",COUNTIF($AU$8:AU554,AU554))</f>
        <v/>
      </c>
      <c r="AW554" s="553" t="str">
        <f>IF(AND(V554&gt;0,X554="A",AJ554&lt;&gt;"A",OR(AB554="",AB554="NX")),1,"")</f>
        <v/>
      </c>
      <c r="AX554" s="554" t="str">
        <f>IF(AW554="","",COUNTIF($AW$8:AW554,AW554))</f>
        <v/>
      </c>
      <c r="AY554" s="27"/>
      <c r="AZ554" s="6"/>
      <c r="BA554" s="7"/>
      <c r="BB554" s="7"/>
    </row>
    <row r="555" spans="1:54" ht="14.45" customHeight="1">
      <c r="A555" s="472" t="s">
        <v>552</v>
      </c>
      <c r="B555" s="473" t="s">
        <v>1602</v>
      </c>
      <c r="C555" s="714"/>
      <c r="D555" s="22"/>
      <c r="E555" s="746" t="s">
        <v>3407</v>
      </c>
      <c r="F555" s="760"/>
      <c r="G555" s="475"/>
      <c r="H555" s="476"/>
      <c r="I555" s="474"/>
      <c r="J555" s="475"/>
      <c r="K555" s="478"/>
      <c r="L555" s="9"/>
      <c r="M555" s="546"/>
      <c r="N555" s="9"/>
      <c r="O555" s="6"/>
      <c r="P555" s="479"/>
      <c r="Q555" s="10"/>
      <c r="R555" s="11"/>
      <c r="S555" s="12"/>
      <c r="T555" s="14"/>
      <c r="U555" s="15"/>
      <c r="V555" s="8"/>
      <c r="W555" s="13"/>
      <c r="X555" s="23"/>
      <c r="Y555" s="486"/>
      <c r="Z555" s="483"/>
      <c r="AA555" s="24"/>
      <c r="AB555" s="484"/>
      <c r="AC555" s="16"/>
      <c r="AD555" s="17"/>
      <c r="AE555" s="18"/>
      <c r="AF555" s="9"/>
      <c r="AG555" s="19"/>
      <c r="AH555" s="20"/>
      <c r="AI555" s="9"/>
      <c r="AJ555" s="21"/>
      <c r="AK555" s="33"/>
      <c r="AL555" s="485" t="str">
        <f>IF(AA555="","",AA555)</f>
        <v/>
      </c>
      <c r="AM555" s="3" t="str">
        <f>IF(AB555="","",AB555)</f>
        <v/>
      </c>
      <c r="AN555" s="702"/>
      <c r="AO555" s="4"/>
      <c r="AP555" s="5"/>
      <c r="AQ555" s="5"/>
      <c r="AR555" s="4"/>
      <c r="AS555" s="5"/>
      <c r="AT555" s="552"/>
      <c r="AU555" s="553" t="str">
        <f>IF(AND(V555&gt;0,X555="A",AA555&lt;&gt;"",AG555&lt;&gt;"A",AJ555&lt;&gt;"A",OR(AB555="NR",AB555="NT")),1,"")</f>
        <v/>
      </c>
      <c r="AV555" s="554" t="str">
        <f>IF(AU555="","",COUNTIF($AU$8:AU555,AU555))</f>
        <v/>
      </c>
      <c r="AW555" s="553" t="str">
        <f>IF(AND(V555&gt;0,X555="A",AJ555&lt;&gt;"A",OR(AB555="",AB555="NX")),1,"")</f>
        <v/>
      </c>
      <c r="AX555" s="554" t="str">
        <f>IF(AW555="","",COUNTIF($AW$8:AW555,AW555))</f>
        <v/>
      </c>
      <c r="AY555" s="27"/>
      <c r="AZ555" s="6"/>
      <c r="BA555" s="7"/>
      <c r="BB555" s="7"/>
    </row>
    <row r="556" spans="1:54" ht="14.45" customHeight="1">
      <c r="A556" s="472" t="s">
        <v>553</v>
      </c>
      <c r="B556" s="473" t="s">
        <v>1602</v>
      </c>
      <c r="C556" s="714"/>
      <c r="D556" s="22"/>
      <c r="E556" s="746" t="s">
        <v>3408</v>
      </c>
      <c r="F556" s="760"/>
      <c r="G556" s="475"/>
      <c r="H556" s="476"/>
      <c r="I556" s="474"/>
      <c r="J556" s="475"/>
      <c r="K556" s="478"/>
      <c r="L556" s="9"/>
      <c r="M556" s="546"/>
      <c r="N556" s="9"/>
      <c r="O556" s="6"/>
      <c r="P556" s="479"/>
      <c r="Q556" s="10"/>
      <c r="R556" s="11"/>
      <c r="S556" s="12"/>
      <c r="T556" s="14"/>
      <c r="U556" s="15"/>
      <c r="V556" s="8"/>
      <c r="W556" s="13"/>
      <c r="X556" s="23"/>
      <c r="Y556" s="486"/>
      <c r="Z556" s="483"/>
      <c r="AA556" s="24"/>
      <c r="AB556" s="484"/>
      <c r="AC556" s="16"/>
      <c r="AD556" s="17"/>
      <c r="AE556" s="18"/>
      <c r="AF556" s="9"/>
      <c r="AG556" s="19"/>
      <c r="AH556" s="20"/>
      <c r="AI556" s="9"/>
      <c r="AJ556" s="21"/>
      <c r="AK556" s="33"/>
      <c r="AL556" s="485" t="str">
        <f>IF(AA556="","",AA556)</f>
        <v/>
      </c>
      <c r="AM556" s="3" t="str">
        <f>IF(AB556="","",AB556)</f>
        <v/>
      </c>
      <c r="AN556" s="702"/>
      <c r="AO556" s="4"/>
      <c r="AP556" s="5"/>
      <c r="AQ556" s="5"/>
      <c r="AR556" s="4"/>
      <c r="AS556" s="5"/>
      <c r="AT556" s="552"/>
      <c r="AU556" s="553" t="str">
        <f>IF(AND(V556&gt;0,X556="A",AA556&lt;&gt;"",AG556&lt;&gt;"A",AJ556&lt;&gt;"A",OR(AB556="NR",AB556="NT")),1,"")</f>
        <v/>
      </c>
      <c r="AV556" s="554" t="str">
        <f>IF(AU556="","",COUNTIF($AU$8:AU556,AU556))</f>
        <v/>
      </c>
      <c r="AW556" s="553" t="str">
        <f>IF(AND(V556&gt;0,X556="A",AJ556&lt;&gt;"A",OR(AB556="",AB556="NX")),1,"")</f>
        <v/>
      </c>
      <c r="AX556" s="554" t="str">
        <f>IF(AW556="","",COUNTIF($AW$8:AW556,AW556))</f>
        <v/>
      </c>
      <c r="AY556" s="27"/>
      <c r="AZ556" s="6"/>
      <c r="BA556" s="7"/>
      <c r="BB556" s="7"/>
    </row>
    <row r="557" spans="1:54" ht="14.45" customHeight="1">
      <c r="A557" s="472" t="s">
        <v>554</v>
      </c>
      <c r="B557" s="473" t="s">
        <v>1602</v>
      </c>
      <c r="C557" s="714"/>
      <c r="D557" s="22"/>
      <c r="E557" s="746" t="s">
        <v>3409</v>
      </c>
      <c r="F557" s="760"/>
      <c r="G557" s="475"/>
      <c r="H557" s="476"/>
      <c r="I557" s="474"/>
      <c r="J557" s="475"/>
      <c r="K557" s="478"/>
      <c r="L557" s="9"/>
      <c r="M557" s="546"/>
      <c r="N557" s="9"/>
      <c r="O557" s="6"/>
      <c r="P557" s="479"/>
      <c r="Q557" s="10"/>
      <c r="R557" s="11"/>
      <c r="S557" s="12"/>
      <c r="T557" s="14"/>
      <c r="U557" s="15"/>
      <c r="V557" s="8"/>
      <c r="W557" s="13"/>
      <c r="X557" s="23"/>
      <c r="Y557" s="486"/>
      <c r="Z557" s="483"/>
      <c r="AA557" s="24"/>
      <c r="AB557" s="484"/>
      <c r="AC557" s="16"/>
      <c r="AD557" s="17"/>
      <c r="AE557" s="18"/>
      <c r="AF557" s="9"/>
      <c r="AG557" s="19"/>
      <c r="AH557" s="20"/>
      <c r="AI557" s="9"/>
      <c r="AJ557" s="21"/>
      <c r="AK557" s="33"/>
      <c r="AL557" s="485" t="str">
        <f>IF(AA557="","",AA557)</f>
        <v/>
      </c>
      <c r="AM557" s="3" t="str">
        <f>IF(AB557="","",AB557)</f>
        <v/>
      </c>
      <c r="AN557" s="702"/>
      <c r="AO557" s="4"/>
      <c r="AP557" s="5"/>
      <c r="AQ557" s="5"/>
      <c r="AR557" s="4"/>
      <c r="AS557" s="5"/>
      <c r="AT557" s="552"/>
      <c r="AU557" s="553" t="str">
        <f>IF(AND(V557&gt;0,X557="A",AA557&lt;&gt;"",AG557&lt;&gt;"A",AJ557&lt;&gt;"A",OR(AB557="NR",AB557="NT")),1,"")</f>
        <v/>
      </c>
      <c r="AV557" s="554" t="str">
        <f>IF(AU557="","",COUNTIF($AU$8:AU557,AU557))</f>
        <v/>
      </c>
      <c r="AW557" s="553" t="str">
        <f>IF(AND(V557&gt;0,X557="A",AJ557&lt;&gt;"A",OR(AB557="",AB557="NX")),1,"")</f>
        <v/>
      </c>
      <c r="AX557" s="554" t="str">
        <f>IF(AW557="","",COUNTIF($AW$8:AW557,AW557))</f>
        <v/>
      </c>
      <c r="AY557" s="27"/>
      <c r="AZ557" s="6"/>
      <c r="BA557" s="7"/>
      <c r="BB557" s="7"/>
    </row>
    <row r="558" spans="1:54" ht="14.45" customHeight="1">
      <c r="A558" s="472" t="s">
        <v>555</v>
      </c>
      <c r="B558" s="473" t="s">
        <v>1602</v>
      </c>
      <c r="C558" s="714"/>
      <c r="D558" s="22"/>
      <c r="E558" s="746" t="s">
        <v>3410</v>
      </c>
      <c r="F558" s="760"/>
      <c r="G558" s="475"/>
      <c r="H558" s="476"/>
      <c r="I558" s="474"/>
      <c r="J558" s="475"/>
      <c r="K558" s="478"/>
      <c r="L558" s="9"/>
      <c r="M558" s="546"/>
      <c r="N558" s="9"/>
      <c r="O558" s="6"/>
      <c r="P558" s="479"/>
      <c r="Q558" s="10"/>
      <c r="R558" s="11"/>
      <c r="S558" s="12"/>
      <c r="T558" s="14"/>
      <c r="U558" s="15"/>
      <c r="V558" s="8"/>
      <c r="W558" s="13"/>
      <c r="X558" s="23"/>
      <c r="Y558" s="486"/>
      <c r="Z558" s="483"/>
      <c r="AA558" s="24"/>
      <c r="AB558" s="484"/>
      <c r="AC558" s="16"/>
      <c r="AD558" s="17"/>
      <c r="AE558" s="18"/>
      <c r="AF558" s="9"/>
      <c r="AG558" s="19"/>
      <c r="AH558" s="20"/>
      <c r="AI558" s="9"/>
      <c r="AJ558" s="21"/>
      <c r="AK558" s="33"/>
      <c r="AL558" s="485" t="str">
        <f>IF(AA558="","",AA558)</f>
        <v/>
      </c>
      <c r="AM558" s="3" t="str">
        <f>IF(AB558="","",AB558)</f>
        <v/>
      </c>
      <c r="AN558" s="702"/>
      <c r="AO558" s="4"/>
      <c r="AP558" s="5"/>
      <c r="AQ558" s="5"/>
      <c r="AR558" s="4"/>
      <c r="AS558" s="5"/>
      <c r="AT558" s="552"/>
      <c r="AU558" s="553" t="str">
        <f>IF(AND(V558&gt;0,X558="A",AA558&lt;&gt;"",AG558&lt;&gt;"A",AJ558&lt;&gt;"A",OR(AB558="NR",AB558="NT")),1,"")</f>
        <v/>
      </c>
      <c r="AV558" s="554" t="str">
        <f>IF(AU558="","",COUNTIF($AU$8:AU558,AU558))</f>
        <v/>
      </c>
      <c r="AW558" s="553" t="str">
        <f>IF(AND(V558&gt;0,X558="A",AJ558&lt;&gt;"A",OR(AB558="",AB558="NX")),1,"")</f>
        <v/>
      </c>
      <c r="AX558" s="554" t="str">
        <f>IF(AW558="","",COUNTIF($AW$8:AW558,AW558))</f>
        <v/>
      </c>
      <c r="AY558" s="27"/>
      <c r="AZ558" s="6"/>
      <c r="BA558" s="7"/>
      <c r="BB558" s="7"/>
    </row>
    <row r="559" spans="1:54" ht="14.45" customHeight="1">
      <c r="A559" s="472" t="s">
        <v>556</v>
      </c>
      <c r="B559" s="473" t="s">
        <v>1602</v>
      </c>
      <c r="C559" s="714"/>
      <c r="D559" s="22"/>
      <c r="E559" s="746" t="s">
        <v>3411</v>
      </c>
      <c r="F559" s="760"/>
      <c r="G559" s="475"/>
      <c r="H559" s="476"/>
      <c r="I559" s="474"/>
      <c r="J559" s="475"/>
      <c r="K559" s="478"/>
      <c r="L559" s="9"/>
      <c r="M559" s="546"/>
      <c r="N559" s="9"/>
      <c r="O559" s="6"/>
      <c r="P559" s="479"/>
      <c r="Q559" s="10"/>
      <c r="R559" s="11"/>
      <c r="S559" s="12"/>
      <c r="T559" s="14"/>
      <c r="U559" s="15"/>
      <c r="V559" s="8"/>
      <c r="W559" s="13"/>
      <c r="X559" s="23"/>
      <c r="Y559" s="486"/>
      <c r="Z559" s="483"/>
      <c r="AA559" s="24"/>
      <c r="AB559" s="484"/>
      <c r="AC559" s="16"/>
      <c r="AD559" s="17"/>
      <c r="AE559" s="18"/>
      <c r="AF559" s="9"/>
      <c r="AG559" s="19"/>
      <c r="AH559" s="20"/>
      <c r="AI559" s="9"/>
      <c r="AJ559" s="21"/>
      <c r="AK559" s="33"/>
      <c r="AL559" s="485" t="str">
        <f>IF(AA559="","",AA559)</f>
        <v/>
      </c>
      <c r="AM559" s="3" t="str">
        <f>IF(AB559="","",AB559)</f>
        <v/>
      </c>
      <c r="AN559" s="702"/>
      <c r="AO559" s="4"/>
      <c r="AP559" s="5"/>
      <c r="AQ559" s="5"/>
      <c r="AR559" s="4"/>
      <c r="AS559" s="5"/>
      <c r="AT559" s="552"/>
      <c r="AU559" s="553" t="str">
        <f>IF(AND(V559&gt;0,X559="A",AA559&lt;&gt;"",AG559&lt;&gt;"A",AJ559&lt;&gt;"A",OR(AB559="NR",AB559="NT")),1,"")</f>
        <v/>
      </c>
      <c r="AV559" s="554" t="str">
        <f>IF(AU559="","",COUNTIF($AU$8:AU559,AU559))</f>
        <v/>
      </c>
      <c r="AW559" s="553" t="str">
        <f>IF(AND(V559&gt;0,X559="A",AJ559&lt;&gt;"A",OR(AB559="",AB559="NX")),1,"")</f>
        <v/>
      </c>
      <c r="AX559" s="554" t="str">
        <f>IF(AW559="","",COUNTIF($AW$8:AW559,AW559))</f>
        <v/>
      </c>
      <c r="AY559" s="27"/>
      <c r="AZ559" s="6"/>
      <c r="BA559" s="7"/>
      <c r="BB559" s="7"/>
    </row>
    <row r="560" spans="1:54" ht="14.45" customHeight="1">
      <c r="A560" s="472" t="s">
        <v>557</v>
      </c>
      <c r="B560" s="473" t="s">
        <v>1602</v>
      </c>
      <c r="C560" s="714"/>
      <c r="D560" s="22"/>
      <c r="E560" s="746" t="s">
        <v>3412</v>
      </c>
      <c r="F560" s="760"/>
      <c r="G560" s="475"/>
      <c r="H560" s="476"/>
      <c r="I560" s="474"/>
      <c r="J560" s="475"/>
      <c r="K560" s="478"/>
      <c r="L560" s="9"/>
      <c r="M560" s="546"/>
      <c r="N560" s="9"/>
      <c r="O560" s="6"/>
      <c r="P560" s="479"/>
      <c r="Q560" s="10"/>
      <c r="R560" s="11"/>
      <c r="S560" s="12"/>
      <c r="T560" s="14"/>
      <c r="U560" s="15"/>
      <c r="V560" s="8"/>
      <c r="W560" s="13"/>
      <c r="X560" s="23"/>
      <c r="Y560" s="486"/>
      <c r="Z560" s="483"/>
      <c r="AA560" s="24"/>
      <c r="AB560" s="484"/>
      <c r="AC560" s="16"/>
      <c r="AD560" s="17"/>
      <c r="AE560" s="18"/>
      <c r="AF560" s="9"/>
      <c r="AG560" s="19"/>
      <c r="AH560" s="20"/>
      <c r="AI560" s="9"/>
      <c r="AJ560" s="21"/>
      <c r="AK560" s="33"/>
      <c r="AL560" s="485" t="str">
        <f>IF(AA560="","",AA560)</f>
        <v/>
      </c>
      <c r="AM560" s="3" t="str">
        <f>IF(AB560="","",AB560)</f>
        <v/>
      </c>
      <c r="AN560" s="702"/>
      <c r="AO560" s="4"/>
      <c r="AP560" s="5"/>
      <c r="AQ560" s="5"/>
      <c r="AR560" s="4"/>
      <c r="AS560" s="5"/>
      <c r="AT560" s="552"/>
      <c r="AU560" s="553" t="str">
        <f>IF(AND(V560&gt;0,X560="A",AA560&lt;&gt;"",AG560&lt;&gt;"A",AJ560&lt;&gt;"A",OR(AB560="NR",AB560="NT")),1,"")</f>
        <v/>
      </c>
      <c r="AV560" s="554" t="str">
        <f>IF(AU560="","",COUNTIF($AU$8:AU560,AU560))</f>
        <v/>
      </c>
      <c r="AW560" s="553" t="str">
        <f>IF(AND(V560&gt;0,X560="A",AJ560&lt;&gt;"A",OR(AB560="",AB560="NX")),1,"")</f>
        <v/>
      </c>
      <c r="AX560" s="554" t="str">
        <f>IF(AW560="","",COUNTIF($AW$8:AW560,AW560))</f>
        <v/>
      </c>
      <c r="AY560" s="27"/>
      <c r="AZ560" s="6"/>
      <c r="BA560" s="7"/>
      <c r="BB560" s="7"/>
    </row>
    <row r="561" spans="1:54" ht="14.45" customHeight="1">
      <c r="A561" s="472" t="s">
        <v>558</v>
      </c>
      <c r="B561" s="473" t="s">
        <v>1602</v>
      </c>
      <c r="C561" s="714"/>
      <c r="D561" s="22"/>
      <c r="E561" s="746" t="s">
        <v>3413</v>
      </c>
      <c r="F561" s="760"/>
      <c r="G561" s="475"/>
      <c r="H561" s="476"/>
      <c r="I561" s="474"/>
      <c r="J561" s="475"/>
      <c r="K561" s="478"/>
      <c r="L561" s="9"/>
      <c r="M561" s="546"/>
      <c r="N561" s="9"/>
      <c r="O561" s="6"/>
      <c r="P561" s="479"/>
      <c r="Q561" s="10"/>
      <c r="R561" s="11"/>
      <c r="S561" s="12"/>
      <c r="T561" s="14"/>
      <c r="U561" s="15"/>
      <c r="V561" s="8"/>
      <c r="W561" s="13"/>
      <c r="X561" s="23"/>
      <c r="Y561" s="486"/>
      <c r="Z561" s="483"/>
      <c r="AA561" s="24"/>
      <c r="AB561" s="484"/>
      <c r="AC561" s="16"/>
      <c r="AD561" s="17"/>
      <c r="AE561" s="18"/>
      <c r="AF561" s="9"/>
      <c r="AG561" s="19"/>
      <c r="AH561" s="20"/>
      <c r="AI561" s="9"/>
      <c r="AJ561" s="21"/>
      <c r="AK561" s="33"/>
      <c r="AL561" s="485" t="str">
        <f>IF(AA561="","",AA561)</f>
        <v/>
      </c>
      <c r="AM561" s="3" t="str">
        <f>IF(AB561="","",AB561)</f>
        <v/>
      </c>
      <c r="AN561" s="702"/>
      <c r="AO561" s="4"/>
      <c r="AP561" s="5"/>
      <c r="AQ561" s="5"/>
      <c r="AR561" s="4"/>
      <c r="AS561" s="5"/>
      <c r="AT561" s="552"/>
      <c r="AU561" s="553" t="str">
        <f>IF(AND(V561&gt;0,X561="A",AA561&lt;&gt;"",AG561&lt;&gt;"A",AJ561&lt;&gt;"A",OR(AB561="NR",AB561="NT")),1,"")</f>
        <v/>
      </c>
      <c r="AV561" s="554" t="str">
        <f>IF(AU561="","",COUNTIF($AU$8:AU561,AU561))</f>
        <v/>
      </c>
      <c r="AW561" s="553" t="str">
        <f>IF(AND(V561&gt;0,X561="A",AJ561&lt;&gt;"A",OR(AB561="",AB561="NX")),1,"")</f>
        <v/>
      </c>
      <c r="AX561" s="554" t="str">
        <f>IF(AW561="","",COUNTIF($AW$8:AW561,AW561))</f>
        <v/>
      </c>
      <c r="AY561" s="27"/>
      <c r="AZ561" s="6"/>
      <c r="BA561" s="7"/>
      <c r="BB561" s="7"/>
    </row>
    <row r="562" spans="1:54" ht="14.45" customHeight="1">
      <c r="A562" s="472" t="s">
        <v>559</v>
      </c>
      <c r="B562" s="473" t="s">
        <v>1602</v>
      </c>
      <c r="C562" s="714"/>
      <c r="D562" s="22"/>
      <c r="E562" s="746" t="s">
        <v>3414</v>
      </c>
      <c r="F562" s="760"/>
      <c r="G562" s="475"/>
      <c r="H562" s="476"/>
      <c r="I562" s="474"/>
      <c r="J562" s="475"/>
      <c r="K562" s="478"/>
      <c r="L562" s="9"/>
      <c r="M562" s="546"/>
      <c r="N562" s="9"/>
      <c r="O562" s="6"/>
      <c r="P562" s="479"/>
      <c r="Q562" s="10"/>
      <c r="R562" s="11"/>
      <c r="S562" s="12"/>
      <c r="T562" s="14"/>
      <c r="U562" s="15"/>
      <c r="V562" s="8"/>
      <c r="W562" s="13"/>
      <c r="X562" s="23"/>
      <c r="Y562" s="486"/>
      <c r="Z562" s="483"/>
      <c r="AA562" s="24"/>
      <c r="AB562" s="484"/>
      <c r="AC562" s="16"/>
      <c r="AD562" s="17"/>
      <c r="AE562" s="18"/>
      <c r="AF562" s="9"/>
      <c r="AG562" s="19"/>
      <c r="AH562" s="20"/>
      <c r="AI562" s="9"/>
      <c r="AJ562" s="21"/>
      <c r="AK562" s="33"/>
      <c r="AL562" s="485" t="str">
        <f>IF(AA562="","",AA562)</f>
        <v/>
      </c>
      <c r="AM562" s="3" t="str">
        <f>IF(AB562="","",AB562)</f>
        <v/>
      </c>
      <c r="AN562" s="702"/>
      <c r="AO562" s="4"/>
      <c r="AP562" s="5"/>
      <c r="AQ562" s="5"/>
      <c r="AR562" s="4"/>
      <c r="AS562" s="5"/>
      <c r="AT562" s="552"/>
      <c r="AU562" s="553" t="str">
        <f>IF(AND(V562&gt;0,X562="A",AA562&lt;&gt;"",AG562&lt;&gt;"A",AJ562&lt;&gt;"A",OR(AB562="NR",AB562="NT")),1,"")</f>
        <v/>
      </c>
      <c r="AV562" s="554" t="str">
        <f>IF(AU562="","",COUNTIF($AU$8:AU562,AU562))</f>
        <v/>
      </c>
      <c r="AW562" s="553" t="str">
        <f>IF(AND(V562&gt;0,X562="A",AJ562&lt;&gt;"A",OR(AB562="",AB562="NX")),1,"")</f>
        <v/>
      </c>
      <c r="AX562" s="554" t="str">
        <f>IF(AW562="","",COUNTIF($AW$8:AW562,AW562))</f>
        <v/>
      </c>
      <c r="AY562" s="27"/>
      <c r="AZ562" s="6"/>
      <c r="BA562" s="7"/>
      <c r="BB562" s="7"/>
    </row>
    <row r="563" spans="1:54" ht="14.45" customHeight="1">
      <c r="A563" s="472" t="s">
        <v>560</v>
      </c>
      <c r="B563" s="473" t="s">
        <v>1602</v>
      </c>
      <c r="C563" s="714"/>
      <c r="D563" s="22"/>
      <c r="E563" s="746" t="s">
        <v>3415</v>
      </c>
      <c r="F563" s="760"/>
      <c r="G563" s="475"/>
      <c r="H563" s="476"/>
      <c r="I563" s="474"/>
      <c r="J563" s="475"/>
      <c r="K563" s="478"/>
      <c r="L563" s="9"/>
      <c r="M563" s="546"/>
      <c r="N563" s="9"/>
      <c r="O563" s="6"/>
      <c r="P563" s="479"/>
      <c r="Q563" s="10"/>
      <c r="R563" s="11"/>
      <c r="S563" s="12"/>
      <c r="T563" s="14"/>
      <c r="U563" s="15"/>
      <c r="V563" s="8"/>
      <c r="W563" s="13"/>
      <c r="X563" s="23"/>
      <c r="Y563" s="486"/>
      <c r="Z563" s="483"/>
      <c r="AA563" s="24"/>
      <c r="AB563" s="484"/>
      <c r="AC563" s="16"/>
      <c r="AD563" s="17"/>
      <c r="AE563" s="18"/>
      <c r="AF563" s="9"/>
      <c r="AG563" s="19"/>
      <c r="AH563" s="20"/>
      <c r="AI563" s="9"/>
      <c r="AJ563" s="21"/>
      <c r="AK563" s="33"/>
      <c r="AL563" s="485" t="str">
        <f>IF(AA563="","",AA563)</f>
        <v/>
      </c>
      <c r="AM563" s="3" t="str">
        <f>IF(AB563="","",AB563)</f>
        <v/>
      </c>
      <c r="AN563" s="702"/>
      <c r="AO563" s="4"/>
      <c r="AP563" s="5"/>
      <c r="AQ563" s="5"/>
      <c r="AR563" s="4"/>
      <c r="AS563" s="5"/>
      <c r="AT563" s="552"/>
      <c r="AU563" s="553" t="str">
        <f>IF(AND(V563&gt;0,X563="A",AA563&lt;&gt;"",AG563&lt;&gt;"A",AJ563&lt;&gt;"A",OR(AB563="NR",AB563="NT")),1,"")</f>
        <v/>
      </c>
      <c r="AV563" s="554" t="str">
        <f>IF(AU563="","",COUNTIF($AU$8:AU563,AU563))</f>
        <v/>
      </c>
      <c r="AW563" s="553" t="str">
        <f>IF(AND(V563&gt;0,X563="A",AJ563&lt;&gt;"A",OR(AB563="",AB563="NX")),1,"")</f>
        <v/>
      </c>
      <c r="AX563" s="554" t="str">
        <f>IF(AW563="","",COUNTIF($AW$8:AW563,AW563))</f>
        <v/>
      </c>
      <c r="AY563" s="27"/>
      <c r="AZ563" s="6"/>
      <c r="BA563" s="7"/>
      <c r="BB563" s="7"/>
    </row>
    <row r="564" spans="1:54" ht="14.45" customHeight="1">
      <c r="A564" s="472" t="s">
        <v>561</v>
      </c>
      <c r="B564" s="473" t="s">
        <v>1602</v>
      </c>
      <c r="C564" s="714"/>
      <c r="D564" s="22"/>
      <c r="E564" s="746" t="s">
        <v>3416</v>
      </c>
      <c r="F564" s="760"/>
      <c r="G564" s="475"/>
      <c r="H564" s="476"/>
      <c r="I564" s="474"/>
      <c r="J564" s="475"/>
      <c r="K564" s="478"/>
      <c r="L564" s="9"/>
      <c r="M564" s="546"/>
      <c r="N564" s="9"/>
      <c r="O564" s="6"/>
      <c r="P564" s="479"/>
      <c r="Q564" s="10"/>
      <c r="R564" s="11"/>
      <c r="S564" s="12"/>
      <c r="T564" s="14"/>
      <c r="U564" s="15"/>
      <c r="V564" s="8"/>
      <c r="W564" s="13"/>
      <c r="X564" s="23"/>
      <c r="Y564" s="486"/>
      <c r="Z564" s="483"/>
      <c r="AA564" s="24"/>
      <c r="AB564" s="484"/>
      <c r="AC564" s="16"/>
      <c r="AD564" s="17"/>
      <c r="AE564" s="18"/>
      <c r="AF564" s="9"/>
      <c r="AG564" s="19"/>
      <c r="AH564" s="20"/>
      <c r="AI564" s="9"/>
      <c r="AJ564" s="21"/>
      <c r="AK564" s="33"/>
      <c r="AL564" s="485" t="str">
        <f>IF(AA564="","",AA564)</f>
        <v/>
      </c>
      <c r="AM564" s="3" t="str">
        <f>IF(AB564="","",AB564)</f>
        <v/>
      </c>
      <c r="AN564" s="702"/>
      <c r="AO564" s="4"/>
      <c r="AP564" s="5"/>
      <c r="AQ564" s="5"/>
      <c r="AR564" s="4"/>
      <c r="AS564" s="5"/>
      <c r="AT564" s="552"/>
      <c r="AU564" s="553" t="str">
        <f>IF(AND(V564&gt;0,X564="A",AA564&lt;&gt;"",AG564&lt;&gt;"A",AJ564&lt;&gt;"A",OR(AB564="NR",AB564="NT")),1,"")</f>
        <v/>
      </c>
      <c r="AV564" s="554" t="str">
        <f>IF(AU564="","",COUNTIF($AU$8:AU564,AU564))</f>
        <v/>
      </c>
      <c r="AW564" s="553" t="str">
        <f>IF(AND(V564&gt;0,X564="A",AJ564&lt;&gt;"A",OR(AB564="",AB564="NX")),1,"")</f>
        <v/>
      </c>
      <c r="AX564" s="554" t="str">
        <f>IF(AW564="","",COUNTIF($AW$8:AW564,AW564))</f>
        <v/>
      </c>
      <c r="AY564" s="27"/>
      <c r="AZ564" s="6"/>
      <c r="BA564" s="7"/>
      <c r="BB564" s="7"/>
    </row>
    <row r="565" spans="1:54" ht="14.45" customHeight="1">
      <c r="A565" s="472" t="s">
        <v>562</v>
      </c>
      <c r="B565" s="473" t="s">
        <v>1602</v>
      </c>
      <c r="C565" s="714"/>
      <c r="D565" s="22"/>
      <c r="E565" s="746" t="s">
        <v>3417</v>
      </c>
      <c r="F565" s="760"/>
      <c r="G565" s="475"/>
      <c r="H565" s="476"/>
      <c r="I565" s="474"/>
      <c r="J565" s="475"/>
      <c r="K565" s="478"/>
      <c r="L565" s="9"/>
      <c r="M565" s="546"/>
      <c r="N565" s="9"/>
      <c r="O565" s="6"/>
      <c r="P565" s="479"/>
      <c r="Q565" s="10"/>
      <c r="R565" s="11"/>
      <c r="S565" s="12"/>
      <c r="T565" s="14"/>
      <c r="U565" s="15"/>
      <c r="V565" s="8"/>
      <c r="W565" s="13"/>
      <c r="X565" s="23"/>
      <c r="Y565" s="486"/>
      <c r="Z565" s="483"/>
      <c r="AA565" s="24"/>
      <c r="AB565" s="484"/>
      <c r="AC565" s="16"/>
      <c r="AD565" s="17"/>
      <c r="AE565" s="18"/>
      <c r="AF565" s="9"/>
      <c r="AG565" s="19"/>
      <c r="AH565" s="20"/>
      <c r="AI565" s="9"/>
      <c r="AJ565" s="21"/>
      <c r="AK565" s="33"/>
      <c r="AL565" s="485" t="str">
        <f>IF(AA565="","",AA565)</f>
        <v/>
      </c>
      <c r="AM565" s="3" t="str">
        <f>IF(AB565="","",AB565)</f>
        <v/>
      </c>
      <c r="AN565" s="702"/>
      <c r="AO565" s="4"/>
      <c r="AP565" s="5"/>
      <c r="AQ565" s="5"/>
      <c r="AR565" s="4"/>
      <c r="AS565" s="5"/>
      <c r="AT565" s="552"/>
      <c r="AU565" s="553" t="str">
        <f>IF(AND(V565&gt;0,X565="A",AA565&lt;&gt;"",AG565&lt;&gt;"A",AJ565&lt;&gt;"A",OR(AB565="NR",AB565="NT")),1,"")</f>
        <v/>
      </c>
      <c r="AV565" s="554" t="str">
        <f>IF(AU565="","",COUNTIF($AU$8:AU565,AU565))</f>
        <v/>
      </c>
      <c r="AW565" s="553" t="str">
        <f>IF(AND(V565&gt;0,X565="A",AJ565&lt;&gt;"A",OR(AB565="",AB565="NX")),1,"")</f>
        <v/>
      </c>
      <c r="AX565" s="554" t="str">
        <f>IF(AW565="","",COUNTIF($AW$8:AW565,AW565))</f>
        <v/>
      </c>
      <c r="AY565" s="27"/>
      <c r="AZ565" s="6"/>
      <c r="BA565" s="7"/>
      <c r="BB565" s="7"/>
    </row>
    <row r="566" spans="1:54" ht="14.45" customHeight="1">
      <c r="A566" s="472" t="s">
        <v>563</v>
      </c>
      <c r="B566" s="473" t="s">
        <v>1602</v>
      </c>
      <c r="C566" s="714"/>
      <c r="D566" s="22"/>
      <c r="E566" s="746" t="s">
        <v>3418</v>
      </c>
      <c r="F566" s="760"/>
      <c r="G566" s="475"/>
      <c r="H566" s="476"/>
      <c r="I566" s="474"/>
      <c r="J566" s="475"/>
      <c r="K566" s="478"/>
      <c r="L566" s="9"/>
      <c r="M566" s="546"/>
      <c r="N566" s="9"/>
      <c r="O566" s="6"/>
      <c r="P566" s="479"/>
      <c r="Q566" s="10"/>
      <c r="R566" s="11"/>
      <c r="S566" s="12"/>
      <c r="T566" s="14"/>
      <c r="U566" s="15"/>
      <c r="V566" s="8"/>
      <c r="W566" s="13"/>
      <c r="X566" s="23"/>
      <c r="Y566" s="486"/>
      <c r="Z566" s="483"/>
      <c r="AA566" s="24"/>
      <c r="AB566" s="484"/>
      <c r="AC566" s="16"/>
      <c r="AD566" s="17"/>
      <c r="AE566" s="18"/>
      <c r="AF566" s="9"/>
      <c r="AG566" s="19"/>
      <c r="AH566" s="20"/>
      <c r="AI566" s="9"/>
      <c r="AJ566" s="21"/>
      <c r="AK566" s="33"/>
      <c r="AL566" s="485" t="str">
        <f>IF(AA566="","",AA566)</f>
        <v/>
      </c>
      <c r="AM566" s="3" t="str">
        <f>IF(AB566="","",AB566)</f>
        <v/>
      </c>
      <c r="AN566" s="702"/>
      <c r="AO566" s="4"/>
      <c r="AP566" s="5"/>
      <c r="AQ566" s="5"/>
      <c r="AR566" s="4"/>
      <c r="AS566" s="5"/>
      <c r="AT566" s="552"/>
      <c r="AU566" s="553" t="str">
        <f>IF(AND(V566&gt;0,X566="A",AA566&lt;&gt;"",AG566&lt;&gt;"A",AJ566&lt;&gt;"A",OR(AB566="NR",AB566="NT")),1,"")</f>
        <v/>
      </c>
      <c r="AV566" s="554" t="str">
        <f>IF(AU566="","",COUNTIF($AU$8:AU566,AU566))</f>
        <v/>
      </c>
      <c r="AW566" s="553" t="str">
        <f>IF(AND(V566&gt;0,X566="A",AJ566&lt;&gt;"A",OR(AB566="",AB566="NX")),1,"")</f>
        <v/>
      </c>
      <c r="AX566" s="554" t="str">
        <f>IF(AW566="","",COUNTIF($AW$8:AW566,AW566))</f>
        <v/>
      </c>
      <c r="AY566" s="27"/>
      <c r="AZ566" s="6"/>
      <c r="BA566" s="7"/>
      <c r="BB566" s="7"/>
    </row>
    <row r="567" spans="1:54" ht="14.45" customHeight="1">
      <c r="A567" s="472" t="s">
        <v>564</v>
      </c>
      <c r="B567" s="473" t="s">
        <v>1602</v>
      </c>
      <c r="C567" s="22" t="s">
        <v>6639</v>
      </c>
      <c r="D567" s="22">
        <v>0</v>
      </c>
      <c r="E567" s="746" t="s">
        <v>6578</v>
      </c>
      <c r="F567" s="760">
        <v>2091110</v>
      </c>
      <c r="G567" s="475">
        <v>15421109</v>
      </c>
      <c r="H567" s="478">
        <v>11.94</v>
      </c>
      <c r="I567" s="474">
        <v>2009640</v>
      </c>
      <c r="J567" s="475">
        <v>15421112</v>
      </c>
      <c r="K567" s="476">
        <v>11.94</v>
      </c>
      <c r="L567" s="9"/>
      <c r="M567" s="546">
        <v>16</v>
      </c>
      <c r="N567" s="9">
        <v>9.5299999999999994</v>
      </c>
      <c r="O567" s="6" t="s">
        <v>4201</v>
      </c>
      <c r="P567" s="479" t="s">
        <v>4252</v>
      </c>
      <c r="Q567" s="10" t="s">
        <v>5785</v>
      </c>
      <c r="R567" s="11"/>
      <c r="S567" s="12"/>
      <c r="T567" s="14">
        <v>46294</v>
      </c>
      <c r="U567" s="15" t="s">
        <v>6201</v>
      </c>
      <c r="V567" s="8">
        <v>46294</v>
      </c>
      <c r="W567" s="1308" t="s">
        <v>6245</v>
      </c>
      <c r="X567" s="23" t="s">
        <v>4206</v>
      </c>
      <c r="Y567" s="486" t="s">
        <v>6047</v>
      </c>
      <c r="Z567" s="483">
        <v>46295</v>
      </c>
      <c r="AA567" s="24" t="s">
        <v>6246</v>
      </c>
      <c r="AB567" s="484" t="s">
        <v>4206</v>
      </c>
      <c r="AC567" s="16"/>
      <c r="AD567" s="17"/>
      <c r="AE567" s="18"/>
      <c r="AF567" s="9"/>
      <c r="AG567" s="19"/>
      <c r="AH567" s="20"/>
      <c r="AI567" s="9"/>
      <c r="AJ567" s="21" t="s">
        <v>2860</v>
      </c>
      <c r="AK567" s="33" t="s">
        <v>2860</v>
      </c>
      <c r="AL567" s="485" t="s">
        <v>2860</v>
      </c>
      <c r="AM567" s="3" t="s">
        <v>2860</v>
      </c>
      <c r="AN567" s="702"/>
      <c r="AO567" s="4"/>
      <c r="AP567" s="5"/>
      <c r="AQ567" s="5"/>
      <c r="AR567" s="4"/>
      <c r="AS567" s="5"/>
      <c r="AT567" s="552"/>
      <c r="AU567" s="553"/>
      <c r="AV567" s="554"/>
      <c r="AW567" s="553"/>
      <c r="AX567" s="554"/>
      <c r="AY567" s="27"/>
      <c r="AZ567" s="6"/>
      <c r="BA567" s="7"/>
      <c r="BB567" s="7"/>
    </row>
    <row r="568" spans="1:54" ht="14.45" customHeight="1">
      <c r="A568" s="472" t="s">
        <v>565</v>
      </c>
      <c r="B568" s="473" t="s">
        <v>1602</v>
      </c>
      <c r="C568" s="22" t="s">
        <v>6639</v>
      </c>
      <c r="D568" s="22">
        <v>0</v>
      </c>
      <c r="E568" s="746" t="s">
        <v>3419</v>
      </c>
      <c r="F568" s="474">
        <v>2009640</v>
      </c>
      <c r="G568" s="475">
        <v>15421112</v>
      </c>
      <c r="H568" s="476">
        <v>11.94</v>
      </c>
      <c r="I568" s="760">
        <v>2085620</v>
      </c>
      <c r="J568" s="475">
        <v>15421107</v>
      </c>
      <c r="K568" s="478">
        <v>11.94</v>
      </c>
      <c r="L568" s="9"/>
      <c r="M568" s="546">
        <v>16</v>
      </c>
      <c r="N568" s="9">
        <v>9.5299999999999994</v>
      </c>
      <c r="O568" s="6" t="s">
        <v>4201</v>
      </c>
      <c r="P568" s="479" t="s">
        <v>4202</v>
      </c>
      <c r="Q568" s="10" t="s">
        <v>6572</v>
      </c>
      <c r="R568" s="11"/>
      <c r="S568" s="12"/>
      <c r="T568" s="14">
        <v>46305</v>
      </c>
      <c r="U568" s="15"/>
      <c r="V568" s="8">
        <v>46305</v>
      </c>
      <c r="W568" s="1307" t="s">
        <v>6604</v>
      </c>
      <c r="X568" s="23" t="s">
        <v>4206</v>
      </c>
      <c r="Y568" s="486"/>
      <c r="Z568" s="483"/>
      <c r="AA568" s="24"/>
      <c r="AB568" s="484"/>
      <c r="AC568" s="16"/>
      <c r="AD568" s="17"/>
      <c r="AE568" s="18"/>
      <c r="AF568" s="9"/>
      <c r="AG568" s="19"/>
      <c r="AH568" s="20"/>
      <c r="AI568" s="9"/>
      <c r="AJ568" s="21"/>
      <c r="AK568" s="33"/>
      <c r="AL568" s="485" t="str">
        <f>IF(AA568="","",AA568)</f>
        <v/>
      </c>
      <c r="AM568" s="3" t="str">
        <f>IF(AB568="","",AB568)</f>
        <v/>
      </c>
      <c r="AN568" s="702"/>
      <c r="AO568" s="4"/>
      <c r="AP568" s="5"/>
      <c r="AQ568" s="5"/>
      <c r="AR568" s="4"/>
      <c r="AS568" s="5"/>
      <c r="AT568" s="552"/>
      <c r="AU568" s="553" t="str">
        <f>IF(AND(V568&gt;0,X568="A",AA568&lt;&gt;"",AG568&lt;&gt;"A",AJ568&lt;&gt;"A",OR(AB568="NR",AB568="NT")),1,"")</f>
        <v/>
      </c>
      <c r="AV568" s="554" t="str">
        <f>IF(AU568="","",COUNTIF($AU$8:AU568,AU568))</f>
        <v/>
      </c>
      <c r="AW568" s="553">
        <f>IF(AND(V568&gt;0,X568="A",AJ568&lt;&gt;"A",OR(AB568="",AB568="NX")),1,"")</f>
        <v>1</v>
      </c>
      <c r="AX568" s="554">
        <f>IF(AW568="","",COUNTIF($AW$8:AW568,AW568))</f>
        <v>1</v>
      </c>
      <c r="AY568" s="16"/>
      <c r="AZ568" s="6"/>
      <c r="BA568" s="7"/>
      <c r="BB568" s="7"/>
    </row>
    <row r="569" spans="1:54" ht="14.45" customHeight="1">
      <c r="A569" s="472" t="s">
        <v>566</v>
      </c>
      <c r="B569" s="473" t="s">
        <v>1602</v>
      </c>
      <c r="C569" s="22" t="s">
        <v>6639</v>
      </c>
      <c r="D569" s="22">
        <v>0</v>
      </c>
      <c r="E569" s="746" t="s">
        <v>6579</v>
      </c>
      <c r="F569" s="760">
        <v>2085620</v>
      </c>
      <c r="G569" s="475">
        <v>15421107</v>
      </c>
      <c r="H569" s="478">
        <v>11.94</v>
      </c>
      <c r="I569" s="474">
        <v>2080850</v>
      </c>
      <c r="J569" s="475">
        <v>15421103</v>
      </c>
      <c r="K569" s="476">
        <v>11.94</v>
      </c>
      <c r="L569" s="9"/>
      <c r="M569" s="546">
        <v>16</v>
      </c>
      <c r="N569" s="9">
        <v>9.5299999999999994</v>
      </c>
      <c r="O569" s="6" t="s">
        <v>4201</v>
      </c>
      <c r="P569" s="479" t="s">
        <v>5033</v>
      </c>
      <c r="Q569" s="10" t="s">
        <v>6512</v>
      </c>
      <c r="R569" s="11"/>
      <c r="S569" s="12"/>
      <c r="T569" s="14">
        <v>46303</v>
      </c>
      <c r="U569" s="15"/>
      <c r="V569" s="8">
        <v>46303</v>
      </c>
      <c r="W569" s="13" t="s">
        <v>6580</v>
      </c>
      <c r="X569" s="23" t="s">
        <v>4206</v>
      </c>
      <c r="Y569" s="486"/>
      <c r="Z569" s="483">
        <v>46304</v>
      </c>
      <c r="AA569" s="24" t="s">
        <v>6581</v>
      </c>
      <c r="AB569" s="484" t="s">
        <v>4206</v>
      </c>
      <c r="AC569" s="16" t="s">
        <v>6582</v>
      </c>
      <c r="AD569" s="17"/>
      <c r="AE569" s="18"/>
      <c r="AF569" s="9"/>
      <c r="AG569" s="19"/>
      <c r="AH569" s="20"/>
      <c r="AI569" s="9"/>
      <c r="AJ569" s="21" t="s">
        <v>2860</v>
      </c>
      <c r="AK569" s="33" t="s">
        <v>2860</v>
      </c>
      <c r="AL569" s="485" t="s">
        <v>2860</v>
      </c>
      <c r="AM569" s="3" t="s">
        <v>2860</v>
      </c>
      <c r="AN569" s="702"/>
      <c r="AO569" s="4"/>
      <c r="AP569" s="5"/>
      <c r="AQ569" s="5"/>
      <c r="AR569" s="4"/>
      <c r="AS569" s="5"/>
      <c r="AT569" s="552"/>
      <c r="AU569" s="553"/>
      <c r="AV569" s="554"/>
      <c r="AW569" s="553"/>
      <c r="AX569" s="554"/>
      <c r="AY569" s="707" t="s">
        <v>5895</v>
      </c>
      <c r="AZ569" s="4" t="s">
        <v>5896</v>
      </c>
      <c r="BA569" s="7"/>
      <c r="BB569" s="7"/>
    </row>
    <row r="570" spans="1:54" ht="14.45" customHeight="1">
      <c r="A570" s="472" t="s">
        <v>567</v>
      </c>
      <c r="B570" s="473" t="s">
        <v>1602</v>
      </c>
      <c r="C570" s="22" t="s">
        <v>6639</v>
      </c>
      <c r="D570" s="22">
        <v>0</v>
      </c>
      <c r="E570" s="746" t="s">
        <v>3420</v>
      </c>
      <c r="F570" s="474">
        <v>2080850</v>
      </c>
      <c r="G570" s="475">
        <v>15421103</v>
      </c>
      <c r="H570" s="476">
        <v>11.94</v>
      </c>
      <c r="I570" s="760">
        <v>2078740</v>
      </c>
      <c r="J570" s="475">
        <v>15421101</v>
      </c>
      <c r="K570" s="478">
        <v>11.94</v>
      </c>
      <c r="L570" s="9"/>
      <c r="M570" s="546">
        <v>16</v>
      </c>
      <c r="N570" s="9">
        <v>9.5299999999999994</v>
      </c>
      <c r="O570" s="6" t="s">
        <v>4201</v>
      </c>
      <c r="P570" s="479" t="s">
        <v>4202</v>
      </c>
      <c r="Q570" s="10" t="s">
        <v>6572</v>
      </c>
      <c r="R570" s="11"/>
      <c r="S570" s="12"/>
      <c r="T570" s="14">
        <v>46305</v>
      </c>
      <c r="U570" s="15"/>
      <c r="V570" s="8">
        <v>46305</v>
      </c>
      <c r="W570" s="13" t="s">
        <v>6604</v>
      </c>
      <c r="X570" s="23" t="s">
        <v>4206</v>
      </c>
      <c r="Y570" s="486"/>
      <c r="Z570" s="483"/>
      <c r="AA570" s="24"/>
      <c r="AB570" s="484"/>
      <c r="AC570" s="16"/>
      <c r="AD570" s="17"/>
      <c r="AE570" s="18"/>
      <c r="AF570" s="9"/>
      <c r="AG570" s="19"/>
      <c r="AH570" s="20"/>
      <c r="AI570" s="9"/>
      <c r="AJ570" s="21"/>
      <c r="AK570" s="33"/>
      <c r="AL570" s="485" t="str">
        <f>IF(AA570="","",AA570)</f>
        <v/>
      </c>
      <c r="AM570" s="3" t="str">
        <f>IF(AB570="","",AB570)</f>
        <v/>
      </c>
      <c r="AN570" s="702"/>
      <c r="AO570" s="4"/>
      <c r="AP570" s="5"/>
      <c r="AQ570" s="5"/>
      <c r="AR570" s="4"/>
      <c r="AS570" s="5"/>
      <c r="AT570" s="552"/>
      <c r="AU570" s="553" t="str">
        <f>IF(AND(V570&gt;0,X570="A",AA570&lt;&gt;"",AG570&lt;&gt;"A",AJ570&lt;&gt;"A",OR(AB570="NR",AB570="NT")),1,"")</f>
        <v/>
      </c>
      <c r="AV570" s="554" t="str">
        <f>IF(AU570="","",COUNTIF($AU$8:AU570,AU570))</f>
        <v/>
      </c>
      <c r="AW570" s="553">
        <f>IF(AND(V570&gt;0,X570="A",AJ570&lt;&gt;"A",OR(AB570="",AB570="NX")),1,"")</f>
        <v>1</v>
      </c>
      <c r="AX570" s="554">
        <f>IF(AW570="","",COUNTIF($AW$8:AW570,AW570))</f>
        <v>2</v>
      </c>
      <c r="AY570" s="16"/>
      <c r="AZ570" s="6"/>
      <c r="BA570" s="7"/>
      <c r="BB570" s="7"/>
    </row>
    <row r="571" spans="1:54" ht="14.45" customHeight="1">
      <c r="A571" s="472" t="s">
        <v>568</v>
      </c>
      <c r="B571" s="473" t="s">
        <v>1602</v>
      </c>
      <c r="C571" s="22" t="s">
        <v>6639</v>
      </c>
      <c r="D571" s="22">
        <v>0</v>
      </c>
      <c r="E571" s="746" t="s">
        <v>6583</v>
      </c>
      <c r="F571" s="760">
        <v>2078740</v>
      </c>
      <c r="G571" s="475">
        <v>15421101</v>
      </c>
      <c r="H571" s="478">
        <v>11.94</v>
      </c>
      <c r="I571" s="474">
        <v>2087390</v>
      </c>
      <c r="J571" s="475">
        <v>15421107</v>
      </c>
      <c r="K571" s="476">
        <v>11.94</v>
      </c>
      <c r="L571" s="9"/>
      <c r="M571" s="546">
        <v>16</v>
      </c>
      <c r="N571" s="9">
        <v>9.5299999999999994</v>
      </c>
      <c r="O571" s="6" t="s">
        <v>4201</v>
      </c>
      <c r="P571" s="479" t="s">
        <v>5033</v>
      </c>
      <c r="Q571" s="10" t="s">
        <v>6584</v>
      </c>
      <c r="R571" s="11"/>
      <c r="S571" s="12"/>
      <c r="T571" s="14">
        <v>46303</v>
      </c>
      <c r="U571" s="15"/>
      <c r="V571" s="8">
        <v>46303</v>
      </c>
      <c r="W571" s="13" t="s">
        <v>6580</v>
      </c>
      <c r="X571" s="23" t="s">
        <v>4206</v>
      </c>
      <c r="Y571" s="486"/>
      <c r="Z571" s="483">
        <v>46304</v>
      </c>
      <c r="AA571" s="24" t="s">
        <v>6581</v>
      </c>
      <c r="AB571" s="484" t="s">
        <v>4206</v>
      </c>
      <c r="AC571" s="16" t="s">
        <v>6585</v>
      </c>
      <c r="AD571" s="17"/>
      <c r="AE571" s="18"/>
      <c r="AF571" s="9"/>
      <c r="AG571" s="19"/>
      <c r="AH571" s="20"/>
      <c r="AI571" s="9"/>
      <c r="AJ571" s="21" t="s">
        <v>2860</v>
      </c>
      <c r="AK571" s="33" t="s">
        <v>2860</v>
      </c>
      <c r="AL571" s="485" t="s">
        <v>2860</v>
      </c>
      <c r="AM571" s="3" t="s">
        <v>2860</v>
      </c>
      <c r="AN571" s="702"/>
      <c r="AO571" s="4"/>
      <c r="AP571" s="5"/>
      <c r="AQ571" s="5"/>
      <c r="AR571" s="4"/>
      <c r="AS571" s="5"/>
      <c r="AT571" s="552"/>
      <c r="AU571" s="553"/>
      <c r="AV571" s="554"/>
      <c r="AW571" s="553"/>
      <c r="AX571" s="554"/>
      <c r="AY571" s="707" t="s">
        <v>4957</v>
      </c>
      <c r="AZ571" s="4" t="s">
        <v>4947</v>
      </c>
      <c r="BA571" s="7"/>
      <c r="BB571" s="7"/>
    </row>
    <row r="572" spans="1:54" ht="14.45" customHeight="1">
      <c r="A572" s="472" t="s">
        <v>569</v>
      </c>
      <c r="B572" s="473" t="s">
        <v>1602</v>
      </c>
      <c r="C572" s="22" t="s">
        <v>6639</v>
      </c>
      <c r="D572" s="22">
        <v>0</v>
      </c>
      <c r="E572" s="746" t="s">
        <v>3421</v>
      </c>
      <c r="F572" s="474">
        <v>2087390</v>
      </c>
      <c r="G572" s="475">
        <v>15421107</v>
      </c>
      <c r="H572" s="476">
        <v>11.94</v>
      </c>
      <c r="I572" s="760">
        <v>2090800</v>
      </c>
      <c r="J572" s="475">
        <v>15421109</v>
      </c>
      <c r="K572" s="478">
        <v>11.94</v>
      </c>
      <c r="L572" s="9"/>
      <c r="M572" s="546">
        <v>16</v>
      </c>
      <c r="N572" s="9">
        <v>9.5299999999999994</v>
      </c>
      <c r="O572" s="6" t="s">
        <v>4201</v>
      </c>
      <c r="P572" s="479" t="s">
        <v>4202</v>
      </c>
      <c r="Q572" s="10" t="s">
        <v>6572</v>
      </c>
      <c r="R572" s="11"/>
      <c r="S572" s="12"/>
      <c r="T572" s="14">
        <v>46305</v>
      </c>
      <c r="U572" s="15"/>
      <c r="V572" s="8">
        <v>46305</v>
      </c>
      <c r="W572" s="13" t="s">
        <v>6604</v>
      </c>
      <c r="X572" s="23" t="s">
        <v>4206</v>
      </c>
      <c r="Y572" s="486"/>
      <c r="Z572" s="483"/>
      <c r="AA572" s="24"/>
      <c r="AB572" s="484"/>
      <c r="AC572" s="16"/>
      <c r="AD572" s="17"/>
      <c r="AE572" s="18"/>
      <c r="AF572" s="9"/>
      <c r="AG572" s="19"/>
      <c r="AH572" s="20"/>
      <c r="AI572" s="9"/>
      <c r="AJ572" s="21"/>
      <c r="AK572" s="33"/>
      <c r="AL572" s="485" t="str">
        <f>IF(AA572="","",AA572)</f>
        <v/>
      </c>
      <c r="AM572" s="3" t="str">
        <f>IF(AB572="","",AB572)</f>
        <v/>
      </c>
      <c r="AN572" s="702"/>
      <c r="AO572" s="4"/>
      <c r="AP572" s="5"/>
      <c r="AQ572" s="5"/>
      <c r="AR572" s="4"/>
      <c r="AS572" s="5"/>
      <c r="AT572" s="552"/>
      <c r="AU572" s="553" t="str">
        <f>IF(AND(V572&gt;0,X572="A",AA572&lt;&gt;"",AG572&lt;&gt;"A",AJ572&lt;&gt;"A",OR(AB572="NR",AB572="NT")),1,"")</f>
        <v/>
      </c>
      <c r="AV572" s="554" t="str">
        <f>IF(AU572="","",COUNTIF($AU$8:AU572,AU572))</f>
        <v/>
      </c>
      <c r="AW572" s="553">
        <f>IF(AND(V572&gt;0,X572="A",AJ572&lt;&gt;"A",OR(AB572="",AB572="NX")),1,"")</f>
        <v>1</v>
      </c>
      <c r="AX572" s="554">
        <f>IF(AW572="","",COUNTIF($AW$8:AW572,AW572))</f>
        <v>3</v>
      </c>
      <c r="AY572" s="16"/>
      <c r="AZ572" s="6"/>
      <c r="BA572" s="7"/>
      <c r="BB572" s="7"/>
    </row>
    <row r="573" spans="1:54" ht="14.45" customHeight="1">
      <c r="A573" s="472" t="s">
        <v>570</v>
      </c>
      <c r="B573" s="473" t="s">
        <v>1602</v>
      </c>
      <c r="C573" s="22" t="s">
        <v>6639</v>
      </c>
      <c r="D573" s="22">
        <v>0</v>
      </c>
      <c r="E573" s="746" t="s">
        <v>6586</v>
      </c>
      <c r="F573" s="760">
        <v>2090800</v>
      </c>
      <c r="G573" s="475">
        <v>15421109</v>
      </c>
      <c r="H573" s="476">
        <v>11.94</v>
      </c>
      <c r="I573" s="474">
        <v>2081450</v>
      </c>
      <c r="J573" s="475">
        <v>15421109</v>
      </c>
      <c r="K573" s="478">
        <v>11.94</v>
      </c>
      <c r="L573" s="9"/>
      <c r="M573" s="546">
        <v>16</v>
      </c>
      <c r="N573" s="9">
        <v>9.5299999999999994</v>
      </c>
      <c r="O573" s="6" t="s">
        <v>4201</v>
      </c>
      <c r="P573" s="479" t="s">
        <v>5033</v>
      </c>
      <c r="Q573" s="10" t="s">
        <v>6584</v>
      </c>
      <c r="R573" s="11"/>
      <c r="S573" s="12"/>
      <c r="T573" s="14">
        <v>46303</v>
      </c>
      <c r="U573" s="15"/>
      <c r="V573" s="8">
        <v>46303</v>
      </c>
      <c r="W573" s="13" t="s">
        <v>6580</v>
      </c>
      <c r="X573" s="23" t="s">
        <v>4206</v>
      </c>
      <c r="Y573" s="486"/>
      <c r="Z573" s="483">
        <v>46304</v>
      </c>
      <c r="AA573" s="24" t="s">
        <v>6581</v>
      </c>
      <c r="AB573" s="484" t="s">
        <v>4206</v>
      </c>
      <c r="AC573" s="16" t="s">
        <v>6587</v>
      </c>
      <c r="AD573" s="17"/>
      <c r="AE573" s="18"/>
      <c r="AF573" s="9"/>
      <c r="AG573" s="19"/>
      <c r="AH573" s="20"/>
      <c r="AI573" s="9"/>
      <c r="AJ573" s="21" t="s">
        <v>2860</v>
      </c>
      <c r="AK573" s="33" t="s">
        <v>2860</v>
      </c>
      <c r="AL573" s="485" t="s">
        <v>2860</v>
      </c>
      <c r="AM573" s="3" t="s">
        <v>2860</v>
      </c>
      <c r="AN573" s="702"/>
      <c r="AO573" s="4"/>
      <c r="AP573" s="5"/>
      <c r="AQ573" s="5"/>
      <c r="AR573" s="4"/>
      <c r="AS573" s="5"/>
      <c r="AT573" s="552"/>
      <c r="AU573" s="553"/>
      <c r="AV573" s="554"/>
      <c r="AW573" s="553"/>
      <c r="AX573" s="554"/>
      <c r="AY573" s="707" t="s">
        <v>4295</v>
      </c>
      <c r="AZ573" s="4" t="s">
        <v>4968</v>
      </c>
      <c r="BA573" s="7"/>
      <c r="BB573" s="7"/>
    </row>
    <row r="574" spans="1:54" ht="14.45" customHeight="1">
      <c r="A574" s="472" t="s">
        <v>571</v>
      </c>
      <c r="B574" s="473" t="s">
        <v>1602</v>
      </c>
      <c r="C574" s="714"/>
      <c r="D574" s="22" t="s">
        <v>4210</v>
      </c>
      <c r="E574" s="746" t="s">
        <v>3422</v>
      </c>
      <c r="F574" s="760"/>
      <c r="G574" s="475"/>
      <c r="H574" s="476"/>
      <c r="I574" s="474"/>
      <c r="J574" s="475"/>
      <c r="K574" s="478"/>
      <c r="L574" s="9"/>
      <c r="M574" s="546"/>
      <c r="N574" s="9"/>
      <c r="O574" s="6"/>
      <c r="P574" s="479"/>
      <c r="Q574" s="10"/>
      <c r="R574" s="11"/>
      <c r="S574" s="12"/>
      <c r="T574" s="14"/>
      <c r="U574" s="15"/>
      <c r="V574" s="8"/>
      <c r="W574" s="13"/>
      <c r="X574" s="23"/>
      <c r="Y574" s="486"/>
      <c r="Z574" s="483"/>
      <c r="AA574" s="24"/>
      <c r="AB574" s="484"/>
      <c r="AC574" s="16"/>
      <c r="AD574" s="17"/>
      <c r="AE574" s="18"/>
      <c r="AF574" s="9"/>
      <c r="AG574" s="19"/>
      <c r="AH574" s="20"/>
      <c r="AI574" s="9"/>
      <c r="AJ574" s="21"/>
      <c r="AK574" s="33"/>
      <c r="AL574" s="485" t="str">
        <f>IF(AA574="","",AA574)</f>
        <v/>
      </c>
      <c r="AM574" s="3" t="str">
        <f>IF(AB574="","",AB574)</f>
        <v/>
      </c>
      <c r="AN574" s="702"/>
      <c r="AO574" s="4"/>
      <c r="AP574" s="5"/>
      <c r="AQ574" s="5"/>
      <c r="AR574" s="4"/>
      <c r="AS574" s="5"/>
      <c r="AT574" s="552"/>
      <c r="AU574" s="553" t="str">
        <f>IF(AND(V574&gt;0,X574="A",AA574&lt;&gt;"",AG574&lt;&gt;"A",AJ574&lt;&gt;"A",OR(AB574="NR",AB574="NT")),1,"")</f>
        <v/>
      </c>
      <c r="AV574" s="554" t="str">
        <f>IF(AU574="","",COUNTIF($AU$8:AU574,AU574))</f>
        <v/>
      </c>
      <c r="AW574" s="553" t="str">
        <f>IF(AND(V574&gt;0,X574="A",AJ574&lt;&gt;"A",OR(AB574="",AB574="NX")),1,"")</f>
        <v/>
      </c>
      <c r="AX574" s="554" t="str">
        <f>IF(AW574="","",COUNTIF($AW$8:AW574,AW574))</f>
        <v/>
      </c>
      <c r="AY574" s="27"/>
      <c r="AZ574" s="6"/>
      <c r="BA574" s="7"/>
      <c r="BB574" s="7"/>
    </row>
    <row r="575" spans="1:54" ht="14.45" customHeight="1">
      <c r="A575" s="472" t="s">
        <v>572</v>
      </c>
      <c r="B575" s="473" t="s">
        <v>1602</v>
      </c>
      <c r="C575" s="714"/>
      <c r="D575" s="22" t="s">
        <v>4210</v>
      </c>
      <c r="E575" s="746" t="s">
        <v>3423</v>
      </c>
      <c r="F575" s="760"/>
      <c r="G575" s="475"/>
      <c r="H575" s="476"/>
      <c r="I575" s="474"/>
      <c r="J575" s="475"/>
      <c r="K575" s="478"/>
      <c r="L575" s="9"/>
      <c r="M575" s="546"/>
      <c r="N575" s="9"/>
      <c r="O575" s="6"/>
      <c r="P575" s="479"/>
      <c r="Q575" s="10"/>
      <c r="R575" s="11"/>
      <c r="S575" s="12"/>
      <c r="T575" s="14"/>
      <c r="U575" s="15"/>
      <c r="V575" s="8"/>
      <c r="W575" s="13"/>
      <c r="X575" s="23"/>
      <c r="Y575" s="486"/>
      <c r="Z575" s="483"/>
      <c r="AA575" s="24"/>
      <c r="AB575" s="484"/>
      <c r="AC575" s="16"/>
      <c r="AD575" s="17"/>
      <c r="AE575" s="18"/>
      <c r="AF575" s="9"/>
      <c r="AG575" s="19"/>
      <c r="AH575" s="20"/>
      <c r="AI575" s="9"/>
      <c r="AJ575" s="21"/>
      <c r="AK575" s="33"/>
      <c r="AL575" s="485" t="str">
        <f>IF(AA575="","",AA575)</f>
        <v/>
      </c>
      <c r="AM575" s="3" t="str">
        <f>IF(AB575="","",AB575)</f>
        <v/>
      </c>
      <c r="AN575" s="702"/>
      <c r="AO575" s="4"/>
      <c r="AP575" s="5"/>
      <c r="AQ575" s="5"/>
      <c r="AR575" s="4"/>
      <c r="AS575" s="5"/>
      <c r="AT575" s="552"/>
      <c r="AU575" s="553" t="str">
        <f>IF(AND(V575&gt;0,X575="A",AA575&lt;&gt;"",AG575&lt;&gt;"A",AJ575&lt;&gt;"A",OR(AB575="NR",AB575="NT")),1,"")</f>
        <v/>
      </c>
      <c r="AV575" s="554" t="str">
        <f>IF(AU575="","",COUNTIF($AU$8:AU575,AU575))</f>
        <v/>
      </c>
      <c r="AW575" s="553" t="str">
        <f>IF(AND(V575&gt;0,X575="A",AJ575&lt;&gt;"A",OR(AB575="",AB575="NX")),1,"")</f>
        <v/>
      </c>
      <c r="AX575" s="554" t="str">
        <f>IF(AW575="","",COUNTIF($AW$8:AW575,AW575))</f>
        <v/>
      </c>
      <c r="AY575" s="27"/>
      <c r="AZ575" s="6"/>
      <c r="BA575" s="7"/>
      <c r="BB575" s="7"/>
    </row>
    <row r="576" spans="1:54" ht="14.45" customHeight="1">
      <c r="A576" s="472" t="s">
        <v>573</v>
      </c>
      <c r="B576" s="473" t="s">
        <v>1602</v>
      </c>
      <c r="C576" s="714"/>
      <c r="D576" s="22" t="s">
        <v>4210</v>
      </c>
      <c r="E576" s="746" t="s">
        <v>3424</v>
      </c>
      <c r="F576" s="760"/>
      <c r="G576" s="475"/>
      <c r="H576" s="476"/>
      <c r="I576" s="474"/>
      <c r="J576" s="475"/>
      <c r="K576" s="478"/>
      <c r="L576" s="9"/>
      <c r="M576" s="546"/>
      <c r="N576" s="9"/>
      <c r="O576" s="6"/>
      <c r="P576" s="479"/>
      <c r="Q576" s="10"/>
      <c r="R576" s="11"/>
      <c r="S576" s="12"/>
      <c r="T576" s="14"/>
      <c r="U576" s="15"/>
      <c r="V576" s="8"/>
      <c r="W576" s="13"/>
      <c r="X576" s="23"/>
      <c r="Y576" s="486"/>
      <c r="Z576" s="483"/>
      <c r="AA576" s="24"/>
      <c r="AB576" s="484"/>
      <c r="AC576" s="16"/>
      <c r="AD576" s="17"/>
      <c r="AE576" s="18"/>
      <c r="AF576" s="9"/>
      <c r="AG576" s="19"/>
      <c r="AH576" s="20"/>
      <c r="AI576" s="9"/>
      <c r="AJ576" s="21"/>
      <c r="AK576" s="33"/>
      <c r="AL576" s="485" t="str">
        <f>IF(AA576="","",AA576)</f>
        <v/>
      </c>
      <c r="AM576" s="3" t="str">
        <f>IF(AB576="","",AB576)</f>
        <v/>
      </c>
      <c r="AN576" s="702"/>
      <c r="AO576" s="4"/>
      <c r="AP576" s="5"/>
      <c r="AQ576" s="5"/>
      <c r="AR576" s="4"/>
      <c r="AS576" s="5"/>
      <c r="AT576" s="552"/>
      <c r="AU576" s="553" t="str">
        <f>IF(AND(V576&gt;0,X576="A",AA576&lt;&gt;"",AG576&lt;&gt;"A",AJ576&lt;&gt;"A",OR(AB576="NR",AB576="NT")),1,"")</f>
        <v/>
      </c>
      <c r="AV576" s="554" t="str">
        <f>IF(AU576="","",COUNTIF($AU$8:AU576,AU576))</f>
        <v/>
      </c>
      <c r="AW576" s="553" t="str">
        <f>IF(AND(V576&gt;0,X576="A",AJ576&lt;&gt;"A",OR(AB576="",AB576="NX")),1,"")</f>
        <v/>
      </c>
      <c r="AX576" s="554" t="str">
        <f>IF(AW576="","",COUNTIF($AW$8:AW576,AW576))</f>
        <v/>
      </c>
      <c r="AY576" s="16"/>
      <c r="AZ576" s="6"/>
      <c r="BA576" s="7"/>
      <c r="BB576" s="7"/>
    </row>
    <row r="577" spans="1:54" ht="14.45" customHeight="1">
      <c r="A577" s="472" t="s">
        <v>574</v>
      </c>
      <c r="B577" s="473" t="s">
        <v>1602</v>
      </c>
      <c r="C577" s="22" t="s">
        <v>6638</v>
      </c>
      <c r="D577" s="22">
        <v>0</v>
      </c>
      <c r="E577" s="746" t="s">
        <v>6588</v>
      </c>
      <c r="F577" s="760">
        <v>2082390</v>
      </c>
      <c r="G577" s="475">
        <v>15421104</v>
      </c>
      <c r="H577" s="478">
        <v>11.94</v>
      </c>
      <c r="I577" s="474">
        <v>2092450</v>
      </c>
      <c r="J577" s="475">
        <v>15421110</v>
      </c>
      <c r="K577" s="476">
        <v>11.94</v>
      </c>
      <c r="L577" s="9"/>
      <c r="M577" s="546">
        <v>16</v>
      </c>
      <c r="N577" s="9">
        <v>9.5299999999999994</v>
      </c>
      <c r="O577" s="6" t="s">
        <v>4201</v>
      </c>
      <c r="P577" s="479" t="s">
        <v>5033</v>
      </c>
      <c r="Q577" s="10" t="s">
        <v>6584</v>
      </c>
      <c r="R577" s="11"/>
      <c r="S577" s="12"/>
      <c r="T577" s="14">
        <v>46303</v>
      </c>
      <c r="U577" s="15"/>
      <c r="V577" s="8">
        <v>46303</v>
      </c>
      <c r="W577" s="13" t="s">
        <v>6580</v>
      </c>
      <c r="X577" s="23" t="s">
        <v>4206</v>
      </c>
      <c r="Y577" s="486"/>
      <c r="Z577" s="483">
        <v>46304</v>
      </c>
      <c r="AA577" s="24" t="s">
        <v>6581</v>
      </c>
      <c r="AB577" s="484" t="s">
        <v>4206</v>
      </c>
      <c r="AC577" s="16" t="s">
        <v>6589</v>
      </c>
      <c r="AD577" s="17"/>
      <c r="AE577" s="18"/>
      <c r="AF577" s="9"/>
      <c r="AG577" s="19"/>
      <c r="AH577" s="20"/>
      <c r="AI577" s="9"/>
      <c r="AJ577" s="21" t="s">
        <v>2860</v>
      </c>
      <c r="AK577" s="33" t="s">
        <v>2860</v>
      </c>
      <c r="AL577" s="485" t="s">
        <v>2860</v>
      </c>
      <c r="AM577" s="3" t="s">
        <v>2860</v>
      </c>
      <c r="AN577" s="702"/>
      <c r="AO577" s="4"/>
      <c r="AP577" s="5"/>
      <c r="AQ577" s="5"/>
      <c r="AR577" s="4"/>
      <c r="AS577" s="5"/>
      <c r="AT577" s="552"/>
      <c r="AU577" s="553"/>
      <c r="AV577" s="554"/>
      <c r="AW577" s="553"/>
      <c r="AX577" s="554"/>
      <c r="AY577" s="707" t="s">
        <v>4295</v>
      </c>
      <c r="AZ577" s="4" t="s">
        <v>4968</v>
      </c>
      <c r="BA577" s="7"/>
      <c r="BB577" s="7"/>
    </row>
    <row r="578" spans="1:54" ht="14.45" customHeight="1">
      <c r="A578" s="472" t="s">
        <v>575</v>
      </c>
      <c r="B578" s="473" t="s">
        <v>1602</v>
      </c>
      <c r="C578" s="22" t="s">
        <v>6638</v>
      </c>
      <c r="D578" s="22">
        <v>0</v>
      </c>
      <c r="E578" s="746" t="s">
        <v>3425</v>
      </c>
      <c r="F578" s="474">
        <v>2092450</v>
      </c>
      <c r="G578" s="475">
        <v>15421110</v>
      </c>
      <c r="H578" s="476">
        <v>11.94</v>
      </c>
      <c r="I578" s="760">
        <v>2097350</v>
      </c>
      <c r="J578" s="475">
        <v>15421102</v>
      </c>
      <c r="K578" s="478">
        <v>11.94</v>
      </c>
      <c r="L578" s="9"/>
      <c r="M578" s="546">
        <v>16</v>
      </c>
      <c r="N578" s="9">
        <v>9.5299999999999994</v>
      </c>
      <c r="O578" s="6" t="s">
        <v>4201</v>
      </c>
      <c r="P578" s="479" t="s">
        <v>4202</v>
      </c>
      <c r="Q578" s="10" t="s">
        <v>6572</v>
      </c>
      <c r="R578" s="11"/>
      <c r="S578" s="12"/>
      <c r="T578" s="14">
        <v>46305</v>
      </c>
      <c r="U578" s="15"/>
      <c r="V578" s="8">
        <v>46305</v>
      </c>
      <c r="W578" s="13" t="s">
        <v>6604</v>
      </c>
      <c r="X578" s="23" t="s">
        <v>4206</v>
      </c>
      <c r="Y578" s="486"/>
      <c r="Z578" s="483"/>
      <c r="AA578" s="24"/>
      <c r="AB578" s="484"/>
      <c r="AC578" s="16"/>
      <c r="AD578" s="17"/>
      <c r="AE578" s="18"/>
      <c r="AF578" s="9"/>
      <c r="AG578" s="19"/>
      <c r="AH578" s="20"/>
      <c r="AI578" s="9"/>
      <c r="AJ578" s="21"/>
      <c r="AK578" s="33"/>
      <c r="AL578" s="485" t="str">
        <f>IF(AA578="","",AA578)</f>
        <v/>
      </c>
      <c r="AM578" s="3" t="str">
        <f>IF(AB578="","",AB578)</f>
        <v/>
      </c>
      <c r="AN578" s="702"/>
      <c r="AO578" s="4"/>
      <c r="AP578" s="5"/>
      <c r="AQ578" s="5"/>
      <c r="AR578" s="4"/>
      <c r="AS578" s="5"/>
      <c r="AT578" s="552"/>
      <c r="AU578" s="553" t="str">
        <f>IF(AND(V578&gt;0,X578="A",AA578&lt;&gt;"",AG578&lt;&gt;"A",AJ578&lt;&gt;"A",OR(AB578="NR",AB578="NT")),1,"")</f>
        <v/>
      </c>
      <c r="AV578" s="554" t="str">
        <f>IF(AU578="","",COUNTIF($AU$8:AU578,AU578))</f>
        <v/>
      </c>
      <c r="AW578" s="553">
        <f>IF(AND(V578&gt;0,X578="A",AJ578&lt;&gt;"A",OR(AB578="",AB578="NX")),1,"")</f>
        <v>1</v>
      </c>
      <c r="AX578" s="554">
        <f>IF(AW578="","",COUNTIF($AW$8:AW578,AW578))</f>
        <v>4</v>
      </c>
      <c r="AY578" s="16"/>
      <c r="AZ578" s="6"/>
      <c r="BA578" s="7"/>
      <c r="BB578" s="7"/>
    </row>
    <row r="579" spans="1:54" ht="14.45" customHeight="1">
      <c r="A579" s="472" t="s">
        <v>576</v>
      </c>
      <c r="B579" s="473" t="s">
        <v>1602</v>
      </c>
      <c r="C579" s="22" t="s">
        <v>6638</v>
      </c>
      <c r="D579" s="22">
        <v>0</v>
      </c>
      <c r="E579" s="746" t="s">
        <v>6590</v>
      </c>
      <c r="F579" s="760">
        <v>2097350</v>
      </c>
      <c r="G579" s="475">
        <v>15421102</v>
      </c>
      <c r="H579" s="478">
        <v>11.94</v>
      </c>
      <c r="I579" s="474">
        <v>2097310</v>
      </c>
      <c r="J579" s="475">
        <v>15421112</v>
      </c>
      <c r="K579" s="476">
        <v>11.94</v>
      </c>
      <c r="L579" s="9"/>
      <c r="M579" s="546">
        <v>16</v>
      </c>
      <c r="N579" s="9">
        <v>9.5299999999999994</v>
      </c>
      <c r="O579" s="6" t="s">
        <v>4201</v>
      </c>
      <c r="P579" s="479" t="s">
        <v>5033</v>
      </c>
      <c r="Q579" s="10" t="s">
        <v>6512</v>
      </c>
      <c r="R579" s="11"/>
      <c r="S579" s="12"/>
      <c r="T579" s="14">
        <v>46303</v>
      </c>
      <c r="U579" s="15"/>
      <c r="V579" s="8">
        <v>46303</v>
      </c>
      <c r="W579" s="13" t="s">
        <v>6580</v>
      </c>
      <c r="X579" s="23" t="s">
        <v>4206</v>
      </c>
      <c r="Y579" s="486"/>
      <c r="Z579" s="483">
        <v>46304</v>
      </c>
      <c r="AA579" s="24" t="s">
        <v>6581</v>
      </c>
      <c r="AB579" s="484" t="s">
        <v>4206</v>
      </c>
      <c r="AC579" s="16" t="s">
        <v>6591</v>
      </c>
      <c r="AD579" s="17"/>
      <c r="AE579" s="18"/>
      <c r="AF579" s="9"/>
      <c r="AG579" s="19"/>
      <c r="AH579" s="20"/>
      <c r="AI579" s="9"/>
      <c r="AJ579" s="21" t="s">
        <v>2860</v>
      </c>
      <c r="AK579" s="33" t="s">
        <v>2860</v>
      </c>
      <c r="AL579" s="485" t="s">
        <v>2860</v>
      </c>
      <c r="AM579" s="3" t="s">
        <v>2860</v>
      </c>
      <c r="AN579" s="702"/>
      <c r="AO579" s="4"/>
      <c r="AP579" s="5"/>
      <c r="AQ579" s="5"/>
      <c r="AR579" s="4"/>
      <c r="AS579" s="5"/>
      <c r="AT579" s="552"/>
      <c r="AU579" s="553"/>
      <c r="AV579" s="554"/>
      <c r="AW579" s="553"/>
      <c r="AX579" s="554"/>
      <c r="AY579" s="702" t="s">
        <v>5133</v>
      </c>
      <c r="AZ579" s="4" t="s">
        <v>5134</v>
      </c>
      <c r="BA579" s="7"/>
      <c r="BB579" s="7"/>
    </row>
    <row r="580" spans="1:54" ht="14.45" customHeight="1">
      <c r="A580" s="472" t="s">
        <v>577</v>
      </c>
      <c r="B580" s="473" t="s">
        <v>1602</v>
      </c>
      <c r="C580" s="22" t="s">
        <v>6638</v>
      </c>
      <c r="D580" s="22">
        <v>0</v>
      </c>
      <c r="E580" s="746" t="s">
        <v>3426</v>
      </c>
      <c r="F580" s="474">
        <v>2097310</v>
      </c>
      <c r="G580" s="475">
        <v>15421112</v>
      </c>
      <c r="H580" s="476">
        <v>11.94</v>
      </c>
      <c r="I580" s="760">
        <v>2087190</v>
      </c>
      <c r="J580" s="475">
        <v>15421107</v>
      </c>
      <c r="K580" s="478">
        <v>11.94</v>
      </c>
      <c r="L580" s="9"/>
      <c r="M580" s="546">
        <v>16</v>
      </c>
      <c r="N580" s="9">
        <v>9.5299999999999994</v>
      </c>
      <c r="O580" s="6" t="s">
        <v>4201</v>
      </c>
      <c r="P580" s="479" t="s">
        <v>4202</v>
      </c>
      <c r="Q580" s="10" t="s">
        <v>6572</v>
      </c>
      <c r="R580" s="11"/>
      <c r="S580" s="12"/>
      <c r="T580" s="14">
        <v>46305</v>
      </c>
      <c r="U580" s="15"/>
      <c r="V580" s="8">
        <v>46305</v>
      </c>
      <c r="W580" s="13" t="s">
        <v>6604</v>
      </c>
      <c r="X580" s="23" t="s">
        <v>4206</v>
      </c>
      <c r="Y580" s="486"/>
      <c r="Z580" s="483"/>
      <c r="AA580" s="24"/>
      <c r="AB580" s="484"/>
      <c r="AC580" s="16"/>
      <c r="AD580" s="17"/>
      <c r="AE580" s="18"/>
      <c r="AF580" s="9"/>
      <c r="AG580" s="19"/>
      <c r="AH580" s="20"/>
      <c r="AI580" s="9"/>
      <c r="AJ580" s="21"/>
      <c r="AK580" s="33"/>
      <c r="AL580" s="485" t="str">
        <f>IF(AA580="","",AA580)</f>
        <v/>
      </c>
      <c r="AM580" s="3" t="str">
        <f>IF(AB580="","",AB580)</f>
        <v/>
      </c>
      <c r="AN580" s="702"/>
      <c r="AO580" s="4"/>
      <c r="AP580" s="5"/>
      <c r="AQ580" s="5"/>
      <c r="AR580" s="4"/>
      <c r="AS580" s="5"/>
      <c r="AT580" s="552"/>
      <c r="AU580" s="553" t="str">
        <f>IF(AND(V580&gt;0,X580="A",AA580&lt;&gt;"",AG580&lt;&gt;"A",AJ580&lt;&gt;"A",OR(AB580="NR",AB580="NT")),1,"")</f>
        <v/>
      </c>
      <c r="AV580" s="554" t="str">
        <f>IF(AU580="","",COUNTIF($AU$8:AU580,AU580))</f>
        <v/>
      </c>
      <c r="AW580" s="553">
        <f>IF(AND(V580&gt;0,X580="A",AJ580&lt;&gt;"A",OR(AB580="",AB580="NX")),1,"")</f>
        <v>1</v>
      </c>
      <c r="AX580" s="554">
        <f>IF(AW580="","",COUNTIF($AW$8:AW580,AW580))</f>
        <v>5</v>
      </c>
      <c r="AY580" s="702"/>
      <c r="AZ580" s="4"/>
      <c r="BA580" s="7"/>
      <c r="BB580" s="7"/>
    </row>
    <row r="581" spans="1:54" ht="14.45" customHeight="1">
      <c r="A581" s="472" t="s">
        <v>578</v>
      </c>
      <c r="B581" s="473" t="s">
        <v>1602</v>
      </c>
      <c r="C581" s="22" t="s">
        <v>6638</v>
      </c>
      <c r="D581" s="22">
        <v>0</v>
      </c>
      <c r="E581" s="746" t="s">
        <v>6592</v>
      </c>
      <c r="F581" s="760">
        <v>2087190</v>
      </c>
      <c r="G581" s="475">
        <v>15421107</v>
      </c>
      <c r="H581" s="478">
        <v>11.94</v>
      </c>
      <c r="I581" s="474">
        <v>2087920</v>
      </c>
      <c r="J581" s="475">
        <v>15421107</v>
      </c>
      <c r="K581" s="476">
        <v>11.94</v>
      </c>
      <c r="L581" s="9"/>
      <c r="M581" s="546">
        <v>16</v>
      </c>
      <c r="N581" s="9">
        <v>9.5299999999999994</v>
      </c>
      <c r="O581" s="6" t="s">
        <v>4201</v>
      </c>
      <c r="P581" s="479" t="s">
        <v>5033</v>
      </c>
      <c r="Q581" s="10" t="s">
        <v>6584</v>
      </c>
      <c r="R581" s="11"/>
      <c r="S581" s="12"/>
      <c r="T581" s="14">
        <v>46303</v>
      </c>
      <c r="U581" s="15"/>
      <c r="V581" s="8">
        <v>46303</v>
      </c>
      <c r="W581" s="13" t="s">
        <v>6580</v>
      </c>
      <c r="X581" s="23" t="s">
        <v>4206</v>
      </c>
      <c r="Y581" s="486"/>
      <c r="Z581" s="483">
        <v>46304</v>
      </c>
      <c r="AA581" s="24" t="s">
        <v>6581</v>
      </c>
      <c r="AB581" s="484" t="s">
        <v>4206</v>
      </c>
      <c r="AC581" s="16" t="s">
        <v>6593</v>
      </c>
      <c r="AD581" s="17"/>
      <c r="AE581" s="18"/>
      <c r="AF581" s="9"/>
      <c r="AG581" s="19"/>
      <c r="AH581" s="20"/>
      <c r="AI581" s="9"/>
      <c r="AJ581" s="21" t="s">
        <v>2860</v>
      </c>
      <c r="AK581" s="33" t="s">
        <v>2860</v>
      </c>
      <c r="AL581" s="485" t="s">
        <v>2860</v>
      </c>
      <c r="AM581" s="3" t="s">
        <v>2860</v>
      </c>
      <c r="AN581" s="702"/>
      <c r="AO581" s="4"/>
      <c r="AP581" s="5"/>
      <c r="AQ581" s="5"/>
      <c r="AR581" s="4"/>
      <c r="AS581" s="5"/>
      <c r="AT581" s="552"/>
      <c r="AU581" s="553"/>
      <c r="AV581" s="554"/>
      <c r="AW581" s="553"/>
      <c r="AX581" s="554"/>
      <c r="AY581" s="702" t="s">
        <v>4295</v>
      </c>
      <c r="AZ581" s="4" t="s">
        <v>4968</v>
      </c>
      <c r="BA581" s="7"/>
      <c r="BB581" s="7"/>
    </row>
    <row r="582" spans="1:54" ht="14.45" customHeight="1">
      <c r="A582" s="472" t="s">
        <v>579</v>
      </c>
      <c r="B582" s="473" t="s">
        <v>1602</v>
      </c>
      <c r="C582" s="22" t="s">
        <v>6638</v>
      </c>
      <c r="D582" s="22">
        <v>0</v>
      </c>
      <c r="E582" s="746" t="s">
        <v>3427</v>
      </c>
      <c r="F582" s="474">
        <v>2087920</v>
      </c>
      <c r="G582" s="475">
        <v>15421107</v>
      </c>
      <c r="H582" s="476">
        <v>11.94</v>
      </c>
      <c r="I582" s="760">
        <v>2087600</v>
      </c>
      <c r="J582" s="475">
        <v>15421107</v>
      </c>
      <c r="K582" s="478">
        <v>11.94</v>
      </c>
      <c r="L582" s="9"/>
      <c r="M582" s="546">
        <v>16</v>
      </c>
      <c r="N582" s="9">
        <v>9.5299999999999994</v>
      </c>
      <c r="O582" s="6" t="s">
        <v>4201</v>
      </c>
      <c r="P582" s="479" t="s">
        <v>4202</v>
      </c>
      <c r="Q582" s="10" t="s">
        <v>6572</v>
      </c>
      <c r="R582" s="11"/>
      <c r="S582" s="12"/>
      <c r="T582" s="14">
        <v>46305</v>
      </c>
      <c r="U582" s="15"/>
      <c r="V582" s="8">
        <v>46305</v>
      </c>
      <c r="W582" s="13" t="s">
        <v>6604</v>
      </c>
      <c r="X582" s="23" t="s">
        <v>4206</v>
      </c>
      <c r="Y582" s="486"/>
      <c r="Z582" s="483"/>
      <c r="AA582" s="24"/>
      <c r="AB582" s="484"/>
      <c r="AC582" s="16"/>
      <c r="AD582" s="17"/>
      <c r="AE582" s="18"/>
      <c r="AF582" s="9"/>
      <c r="AG582" s="19"/>
      <c r="AH582" s="20"/>
      <c r="AI582" s="9"/>
      <c r="AJ582" s="21"/>
      <c r="AK582" s="33"/>
      <c r="AL582" s="485" t="str">
        <f>IF(AA582="","",AA582)</f>
        <v/>
      </c>
      <c r="AM582" s="3" t="str">
        <f>IF(AB582="","",AB582)</f>
        <v/>
      </c>
      <c r="AN582" s="702"/>
      <c r="AO582" s="4"/>
      <c r="AP582" s="5"/>
      <c r="AQ582" s="5"/>
      <c r="AR582" s="4"/>
      <c r="AS582" s="5"/>
      <c r="AT582" s="552"/>
      <c r="AU582" s="553" t="str">
        <f>IF(AND(V582&gt;0,X582="A",AA582&lt;&gt;"",AG582&lt;&gt;"A",AJ582&lt;&gt;"A",OR(AB582="NR",AB582="NT")),1,"")</f>
        <v/>
      </c>
      <c r="AV582" s="554" t="str">
        <f>IF(AU582="","",COUNTIF($AU$8:AU582,AU582))</f>
        <v/>
      </c>
      <c r="AW582" s="553">
        <f>IF(AND(V582&gt;0,X582="A",AJ582&lt;&gt;"A",OR(AB582="",AB582="NX")),1,"")</f>
        <v>1</v>
      </c>
      <c r="AX582" s="554">
        <f>IF(AW582="","",COUNTIF($AW$8:AW582,AW582))</f>
        <v>6</v>
      </c>
      <c r="AY582" s="702"/>
      <c r="AZ582" s="4"/>
      <c r="BA582" s="7"/>
      <c r="BB582" s="7"/>
    </row>
    <row r="583" spans="1:54" ht="14.45" customHeight="1">
      <c r="A583" s="472" t="s">
        <v>580</v>
      </c>
      <c r="B583" s="473" t="s">
        <v>1602</v>
      </c>
      <c r="C583" s="22" t="s">
        <v>6638</v>
      </c>
      <c r="D583" s="22">
        <v>0</v>
      </c>
      <c r="E583" s="746" t="s">
        <v>6594</v>
      </c>
      <c r="F583" s="760">
        <v>2087600</v>
      </c>
      <c r="G583" s="475">
        <v>15421107</v>
      </c>
      <c r="H583" s="478">
        <v>11.94</v>
      </c>
      <c r="I583" s="474">
        <v>2095520</v>
      </c>
      <c r="J583" s="475">
        <v>15421111</v>
      </c>
      <c r="K583" s="476">
        <v>11.94</v>
      </c>
      <c r="L583" s="9"/>
      <c r="M583" s="546">
        <v>16</v>
      </c>
      <c r="N583" s="9">
        <v>9.5299999999999994</v>
      </c>
      <c r="O583" s="6" t="s">
        <v>4201</v>
      </c>
      <c r="P583" s="479" t="s">
        <v>5033</v>
      </c>
      <c r="Q583" s="10" t="s">
        <v>6512</v>
      </c>
      <c r="R583" s="11"/>
      <c r="S583" s="12"/>
      <c r="T583" s="14">
        <v>46303</v>
      </c>
      <c r="U583" s="15"/>
      <c r="V583" s="8">
        <v>46303</v>
      </c>
      <c r="W583" s="13" t="s">
        <v>6580</v>
      </c>
      <c r="X583" s="23" t="s">
        <v>4206</v>
      </c>
      <c r="Y583" s="486"/>
      <c r="Z583" s="483">
        <v>46304</v>
      </c>
      <c r="AA583" s="24" t="s">
        <v>6581</v>
      </c>
      <c r="AB583" s="484" t="s">
        <v>4206</v>
      </c>
      <c r="AC583" s="16" t="s">
        <v>6595</v>
      </c>
      <c r="AD583" s="17"/>
      <c r="AE583" s="18"/>
      <c r="AF583" s="9"/>
      <c r="AG583" s="19"/>
      <c r="AH583" s="20"/>
      <c r="AI583" s="9"/>
      <c r="AJ583" s="21" t="s">
        <v>2860</v>
      </c>
      <c r="AK583" s="33" t="s">
        <v>2860</v>
      </c>
      <c r="AL583" s="485" t="s">
        <v>2860</v>
      </c>
      <c r="AM583" s="3" t="s">
        <v>2860</v>
      </c>
      <c r="AN583" s="702"/>
      <c r="AO583" s="4"/>
      <c r="AP583" s="5"/>
      <c r="AQ583" s="5"/>
      <c r="AR583" s="4"/>
      <c r="AS583" s="5"/>
      <c r="AT583" s="552"/>
      <c r="AU583" s="553"/>
      <c r="AV583" s="554"/>
      <c r="AW583" s="553"/>
      <c r="AX583" s="554"/>
      <c r="AY583" s="702" t="s">
        <v>5493</v>
      </c>
      <c r="AZ583" s="4" t="s">
        <v>5495</v>
      </c>
      <c r="BA583" s="7"/>
      <c r="BB583" s="7"/>
    </row>
    <row r="584" spans="1:54" ht="14.45" customHeight="1">
      <c r="A584" s="472" t="s">
        <v>581</v>
      </c>
      <c r="B584" s="473" t="s">
        <v>1602</v>
      </c>
      <c r="C584" s="22" t="s">
        <v>6638</v>
      </c>
      <c r="D584" s="22">
        <v>0</v>
      </c>
      <c r="E584" s="746" t="s">
        <v>3428</v>
      </c>
      <c r="F584" s="474">
        <v>2095520</v>
      </c>
      <c r="G584" s="475">
        <v>15421111</v>
      </c>
      <c r="H584" s="476">
        <v>11.94</v>
      </c>
      <c r="I584" s="760">
        <v>2088330</v>
      </c>
      <c r="J584" s="475">
        <v>15421106</v>
      </c>
      <c r="K584" s="478">
        <v>11.94</v>
      </c>
      <c r="L584" s="9"/>
      <c r="M584" s="546">
        <v>16</v>
      </c>
      <c r="N584" s="9">
        <v>9.5299999999999994</v>
      </c>
      <c r="O584" s="6" t="s">
        <v>4201</v>
      </c>
      <c r="P584" s="479" t="s">
        <v>4202</v>
      </c>
      <c r="Q584" s="10" t="s">
        <v>6572</v>
      </c>
      <c r="R584" s="11"/>
      <c r="S584" s="12"/>
      <c r="T584" s="14">
        <v>46305</v>
      </c>
      <c r="U584" s="15"/>
      <c r="V584" s="8">
        <v>46305</v>
      </c>
      <c r="W584" s="13" t="s">
        <v>6604</v>
      </c>
      <c r="X584" s="23" t="s">
        <v>4206</v>
      </c>
      <c r="Y584" s="486"/>
      <c r="Z584" s="483"/>
      <c r="AA584" s="24"/>
      <c r="AB584" s="484"/>
      <c r="AC584" s="16"/>
      <c r="AD584" s="17"/>
      <c r="AE584" s="18"/>
      <c r="AF584" s="9"/>
      <c r="AG584" s="19"/>
      <c r="AH584" s="20"/>
      <c r="AI584" s="9"/>
      <c r="AJ584" s="21"/>
      <c r="AK584" s="33"/>
      <c r="AL584" s="485" t="str">
        <f>IF(AA584="","",AA584)</f>
        <v/>
      </c>
      <c r="AM584" s="3" t="str">
        <f>IF(AB584="","",AB584)</f>
        <v/>
      </c>
      <c r="AN584" s="702"/>
      <c r="AO584" s="4"/>
      <c r="AP584" s="5"/>
      <c r="AQ584" s="5"/>
      <c r="AR584" s="4"/>
      <c r="AS584" s="5"/>
      <c r="AT584" s="552"/>
      <c r="AU584" s="553" t="str">
        <f>IF(AND(V584&gt;0,X584="A",AA584&lt;&gt;"",AG584&lt;&gt;"A",AJ584&lt;&gt;"A",OR(AB584="NR",AB584="NT")),1,"")</f>
        <v/>
      </c>
      <c r="AV584" s="554" t="str">
        <f>IF(AU584="","",COUNTIF($AU$8:AU584,AU584))</f>
        <v/>
      </c>
      <c r="AW584" s="553">
        <f>IF(AND(V584&gt;0,X584="A",AJ584&lt;&gt;"A",OR(AB584="",AB584="NX")),1,"")</f>
        <v>1</v>
      </c>
      <c r="AX584" s="554">
        <f>IF(AW584="","",COUNTIF($AW$8:AW584,AW584))</f>
        <v>7</v>
      </c>
      <c r="AY584" s="702"/>
      <c r="AZ584" s="4"/>
      <c r="BA584" s="7"/>
      <c r="BB584" s="7"/>
    </row>
    <row r="585" spans="1:54" ht="14.45" customHeight="1">
      <c r="A585" s="472" t="s">
        <v>582</v>
      </c>
      <c r="B585" s="473" t="s">
        <v>1602</v>
      </c>
      <c r="C585" s="22" t="s">
        <v>6638</v>
      </c>
      <c r="D585" s="22">
        <v>0</v>
      </c>
      <c r="E585" s="746" t="s">
        <v>6596</v>
      </c>
      <c r="F585" s="760">
        <v>2088330</v>
      </c>
      <c r="G585" s="475">
        <v>15421106</v>
      </c>
      <c r="H585" s="478">
        <v>11.94</v>
      </c>
      <c r="I585" s="474">
        <v>2083820</v>
      </c>
      <c r="J585" s="475">
        <v>15421105</v>
      </c>
      <c r="K585" s="476">
        <v>11.94</v>
      </c>
      <c r="L585" s="9"/>
      <c r="M585" s="546">
        <v>16</v>
      </c>
      <c r="N585" s="9">
        <v>9.5299999999999994</v>
      </c>
      <c r="O585" s="6" t="s">
        <v>4201</v>
      </c>
      <c r="P585" s="479" t="s">
        <v>5033</v>
      </c>
      <c r="Q585" s="10" t="s">
        <v>6512</v>
      </c>
      <c r="R585" s="11"/>
      <c r="S585" s="12"/>
      <c r="T585" s="14">
        <v>46303</v>
      </c>
      <c r="U585" s="15"/>
      <c r="V585" s="8">
        <v>46303</v>
      </c>
      <c r="W585" s="13" t="s">
        <v>6580</v>
      </c>
      <c r="X585" s="23" t="s">
        <v>4206</v>
      </c>
      <c r="Y585" s="486"/>
      <c r="Z585" s="483">
        <v>46304</v>
      </c>
      <c r="AA585" s="24" t="s">
        <v>6581</v>
      </c>
      <c r="AB585" s="484" t="s">
        <v>4206</v>
      </c>
      <c r="AC585" s="16" t="s">
        <v>6597</v>
      </c>
      <c r="AD585" s="17"/>
      <c r="AE585" s="18"/>
      <c r="AF585" s="9"/>
      <c r="AG585" s="19"/>
      <c r="AH585" s="20"/>
      <c r="AI585" s="9"/>
      <c r="AJ585" s="21" t="s">
        <v>2860</v>
      </c>
      <c r="AK585" s="33" t="s">
        <v>2860</v>
      </c>
      <c r="AL585" s="485" t="s">
        <v>2860</v>
      </c>
      <c r="AM585" s="3" t="s">
        <v>2860</v>
      </c>
      <c r="AN585" s="702"/>
      <c r="AO585" s="4"/>
      <c r="AP585" s="5"/>
      <c r="AQ585" s="5"/>
      <c r="AR585" s="4"/>
      <c r="AS585" s="5"/>
      <c r="AT585" s="552"/>
      <c r="AU585" s="553"/>
      <c r="AV585" s="554"/>
      <c r="AW585" s="553"/>
      <c r="AX585" s="554"/>
      <c r="AY585" s="702" t="s">
        <v>4946</v>
      </c>
      <c r="AZ585" s="4" t="s">
        <v>4950</v>
      </c>
      <c r="BA585" s="7"/>
      <c r="BB585" s="7"/>
    </row>
    <row r="586" spans="1:54" ht="14.45" customHeight="1">
      <c r="A586" s="472" t="s">
        <v>583</v>
      </c>
      <c r="B586" s="473" t="s">
        <v>1602</v>
      </c>
      <c r="C586" s="22" t="s">
        <v>6638</v>
      </c>
      <c r="D586" s="22">
        <v>0</v>
      </c>
      <c r="E586" s="746" t="s">
        <v>3429</v>
      </c>
      <c r="F586" s="474">
        <v>2083820</v>
      </c>
      <c r="G586" s="475">
        <v>15421105</v>
      </c>
      <c r="H586" s="476">
        <v>11.94</v>
      </c>
      <c r="I586" s="760">
        <v>2079040</v>
      </c>
      <c r="J586" s="475">
        <v>15421102</v>
      </c>
      <c r="K586" s="478">
        <v>11.94</v>
      </c>
      <c r="L586" s="9"/>
      <c r="M586" s="546">
        <v>16</v>
      </c>
      <c r="N586" s="9">
        <v>9.5299999999999994</v>
      </c>
      <c r="O586" s="6" t="s">
        <v>4201</v>
      </c>
      <c r="P586" s="479" t="s">
        <v>4202</v>
      </c>
      <c r="Q586" s="10" t="s">
        <v>6572</v>
      </c>
      <c r="R586" s="11"/>
      <c r="S586" s="12"/>
      <c r="T586" s="14">
        <v>46305</v>
      </c>
      <c r="U586" s="15"/>
      <c r="V586" s="8">
        <v>46305</v>
      </c>
      <c r="W586" s="13" t="s">
        <v>6604</v>
      </c>
      <c r="X586" s="23" t="s">
        <v>4206</v>
      </c>
      <c r="Y586" s="486"/>
      <c r="Z586" s="483"/>
      <c r="AA586" s="24"/>
      <c r="AB586" s="484"/>
      <c r="AC586" s="16"/>
      <c r="AD586" s="17"/>
      <c r="AE586" s="18"/>
      <c r="AF586" s="9"/>
      <c r="AG586" s="19"/>
      <c r="AH586" s="20"/>
      <c r="AI586" s="9"/>
      <c r="AJ586" s="21"/>
      <c r="AK586" s="33"/>
      <c r="AL586" s="485" t="str">
        <f>IF(AA586="","",AA586)</f>
        <v/>
      </c>
      <c r="AM586" s="3" t="str">
        <f>IF(AB586="","",AB586)</f>
        <v/>
      </c>
      <c r="AN586" s="702"/>
      <c r="AO586" s="4"/>
      <c r="AP586" s="5"/>
      <c r="AQ586" s="5"/>
      <c r="AR586" s="4"/>
      <c r="AS586" s="5"/>
      <c r="AT586" s="552"/>
      <c r="AU586" s="553" t="str">
        <f>IF(AND(V586&gt;0,X586="A",AA586&lt;&gt;"",AG586&lt;&gt;"A",AJ586&lt;&gt;"A",OR(AB586="NR",AB586="NT")),1,"")</f>
        <v/>
      </c>
      <c r="AV586" s="554" t="str">
        <f>IF(AU586="","",COUNTIF($AU$8:AU586,AU586))</f>
        <v/>
      </c>
      <c r="AW586" s="553">
        <f>IF(AND(V586&gt;0,X586="A",AJ586&lt;&gt;"A",OR(AB586="",AB586="NX")),1,"")</f>
        <v>1</v>
      </c>
      <c r="AX586" s="554">
        <f>IF(AW586="","",COUNTIF($AW$8:AW586,AW586))</f>
        <v>8</v>
      </c>
      <c r="AY586" s="702"/>
      <c r="AZ586" s="4"/>
      <c r="BA586" s="7"/>
      <c r="BB586" s="7"/>
    </row>
    <row r="587" spans="1:54" ht="14.45" customHeight="1">
      <c r="A587" s="472" t="s">
        <v>584</v>
      </c>
      <c r="B587" s="473" t="s">
        <v>1602</v>
      </c>
      <c r="C587" s="22" t="s">
        <v>6638</v>
      </c>
      <c r="D587" s="22">
        <v>0</v>
      </c>
      <c r="E587" s="746" t="s">
        <v>6598</v>
      </c>
      <c r="F587" s="760">
        <v>2079040</v>
      </c>
      <c r="G587" s="475">
        <v>15421102</v>
      </c>
      <c r="H587" s="478">
        <v>11.94</v>
      </c>
      <c r="I587" s="474">
        <v>2086950</v>
      </c>
      <c r="J587" s="475">
        <v>15421102</v>
      </c>
      <c r="K587" s="476">
        <v>11.94</v>
      </c>
      <c r="L587" s="9"/>
      <c r="M587" s="546">
        <v>16</v>
      </c>
      <c r="N587" s="9">
        <v>9.5299999999999994</v>
      </c>
      <c r="O587" s="6" t="s">
        <v>4201</v>
      </c>
      <c r="P587" s="479" t="s">
        <v>5033</v>
      </c>
      <c r="Q587" s="10" t="s">
        <v>6512</v>
      </c>
      <c r="R587" s="11"/>
      <c r="S587" s="12"/>
      <c r="T587" s="14">
        <v>46303</v>
      </c>
      <c r="U587" s="15"/>
      <c r="V587" s="8">
        <v>46303</v>
      </c>
      <c r="W587" s="13" t="s">
        <v>6580</v>
      </c>
      <c r="X587" s="23" t="s">
        <v>4206</v>
      </c>
      <c r="Y587" s="486"/>
      <c r="Z587" s="483">
        <v>46304</v>
      </c>
      <c r="AA587" s="24" t="s">
        <v>6581</v>
      </c>
      <c r="AB587" s="484" t="s">
        <v>4206</v>
      </c>
      <c r="AC587" s="16" t="s">
        <v>6599</v>
      </c>
      <c r="AD587" s="17"/>
      <c r="AE587" s="18"/>
      <c r="AF587" s="9"/>
      <c r="AG587" s="19"/>
      <c r="AH587" s="20"/>
      <c r="AI587" s="9"/>
      <c r="AJ587" s="21" t="s">
        <v>2860</v>
      </c>
      <c r="AK587" s="33" t="s">
        <v>2860</v>
      </c>
      <c r="AL587" s="485" t="s">
        <v>2860</v>
      </c>
      <c r="AM587" s="3" t="s">
        <v>2860</v>
      </c>
      <c r="AN587" s="702"/>
      <c r="AO587" s="4"/>
      <c r="AP587" s="5"/>
      <c r="AQ587" s="5"/>
      <c r="AR587" s="4"/>
      <c r="AS587" s="5"/>
      <c r="AT587" s="552"/>
      <c r="AU587" s="553"/>
      <c r="AV587" s="554"/>
      <c r="AW587" s="553"/>
      <c r="AX587" s="554"/>
      <c r="AY587" s="702" t="s">
        <v>5133</v>
      </c>
      <c r="AZ587" s="4" t="s">
        <v>5208</v>
      </c>
      <c r="BA587" s="7"/>
      <c r="BB587" s="7"/>
    </row>
    <row r="588" spans="1:54" ht="14.45" customHeight="1">
      <c r="A588" s="472" t="s">
        <v>585</v>
      </c>
      <c r="B588" s="473" t="s">
        <v>1602</v>
      </c>
      <c r="C588" s="22" t="s">
        <v>6638</v>
      </c>
      <c r="D588" s="22">
        <v>0</v>
      </c>
      <c r="E588" s="746" t="s">
        <v>3430</v>
      </c>
      <c r="F588" s="474">
        <v>2086950</v>
      </c>
      <c r="G588" s="475">
        <v>15421102</v>
      </c>
      <c r="H588" s="476">
        <v>11.94</v>
      </c>
      <c r="I588" s="760">
        <v>2082290</v>
      </c>
      <c r="J588" s="475">
        <v>15421104</v>
      </c>
      <c r="K588" s="478">
        <v>11.94</v>
      </c>
      <c r="L588" s="9"/>
      <c r="M588" s="546">
        <v>16</v>
      </c>
      <c r="N588" s="9">
        <v>9.5299999999999994</v>
      </c>
      <c r="O588" s="6" t="s">
        <v>4201</v>
      </c>
      <c r="P588" s="479" t="s">
        <v>4202</v>
      </c>
      <c r="Q588" s="10" t="s">
        <v>6572</v>
      </c>
      <c r="R588" s="11"/>
      <c r="S588" s="12"/>
      <c r="T588" s="14">
        <v>46305</v>
      </c>
      <c r="U588" s="15"/>
      <c r="V588" s="8">
        <v>46305</v>
      </c>
      <c r="W588" s="13" t="s">
        <v>6604</v>
      </c>
      <c r="X588" s="23" t="s">
        <v>4206</v>
      </c>
      <c r="Y588" s="486"/>
      <c r="Z588" s="483"/>
      <c r="AA588" s="24"/>
      <c r="AB588" s="484"/>
      <c r="AC588" s="16"/>
      <c r="AD588" s="17"/>
      <c r="AE588" s="18"/>
      <c r="AF588" s="9"/>
      <c r="AG588" s="19"/>
      <c r="AH588" s="20"/>
      <c r="AI588" s="9"/>
      <c r="AJ588" s="21"/>
      <c r="AK588" s="33"/>
      <c r="AL588" s="485" t="str">
        <f>IF(AA588="","",AA588)</f>
        <v/>
      </c>
      <c r="AM588" s="3" t="str">
        <f>IF(AB588="","",AB588)</f>
        <v/>
      </c>
      <c r="AN588" s="702"/>
      <c r="AO588" s="4"/>
      <c r="AP588" s="5"/>
      <c r="AQ588" s="5"/>
      <c r="AR588" s="4"/>
      <c r="AS588" s="5"/>
      <c r="AT588" s="552"/>
      <c r="AU588" s="553" t="str">
        <f>IF(AND(V588&gt;0,X588="A",AA588&lt;&gt;"",AG588&lt;&gt;"A",AJ588&lt;&gt;"A",OR(AB588="NR",AB588="NT")),1,"")</f>
        <v/>
      </c>
      <c r="AV588" s="554" t="str">
        <f>IF(AU588="","",COUNTIF($AU$8:AU588,AU588))</f>
        <v/>
      </c>
      <c r="AW588" s="553">
        <f>IF(AND(V588&gt;0,X588="A",AJ588&lt;&gt;"A",OR(AB588="",AB588="NX")),1,"")</f>
        <v>1</v>
      </c>
      <c r="AX588" s="554">
        <f>IF(AW588="","",COUNTIF($AW$8:AW588,AW588))</f>
        <v>9</v>
      </c>
      <c r="AY588" s="702"/>
      <c r="AZ588" s="4"/>
      <c r="BA588" s="7"/>
      <c r="BB588" s="7"/>
    </row>
    <row r="589" spans="1:54" ht="14.45" customHeight="1">
      <c r="A589" s="472" t="s">
        <v>586</v>
      </c>
      <c r="B589" s="473" t="s">
        <v>1602</v>
      </c>
      <c r="C589" s="22" t="s">
        <v>6638</v>
      </c>
      <c r="D589" s="22">
        <v>0</v>
      </c>
      <c r="E589" s="746" t="s">
        <v>6600</v>
      </c>
      <c r="F589" s="760">
        <v>2082290</v>
      </c>
      <c r="G589" s="475">
        <v>15421104</v>
      </c>
      <c r="H589" s="478">
        <v>11.94</v>
      </c>
      <c r="I589" s="474">
        <v>2089690</v>
      </c>
      <c r="J589" s="475">
        <v>15421109</v>
      </c>
      <c r="K589" s="476">
        <v>11.94</v>
      </c>
      <c r="L589" s="9"/>
      <c r="M589" s="546">
        <v>16</v>
      </c>
      <c r="N589" s="9">
        <v>9.5299999999999994</v>
      </c>
      <c r="O589" s="6" t="s">
        <v>4201</v>
      </c>
      <c r="P589" s="479" t="s">
        <v>5033</v>
      </c>
      <c r="Q589" s="10" t="s">
        <v>6512</v>
      </c>
      <c r="R589" s="11"/>
      <c r="S589" s="12"/>
      <c r="T589" s="14">
        <v>46303</v>
      </c>
      <c r="U589" s="15"/>
      <c r="V589" s="8">
        <v>46303</v>
      </c>
      <c r="W589" s="13" t="s">
        <v>6580</v>
      </c>
      <c r="X589" s="23" t="s">
        <v>4206</v>
      </c>
      <c r="Y589" s="486"/>
      <c r="Z589" s="483">
        <v>46304</v>
      </c>
      <c r="AA589" s="24" t="s">
        <v>6581</v>
      </c>
      <c r="AB589" s="484" t="s">
        <v>4206</v>
      </c>
      <c r="AC589" s="16" t="s">
        <v>6601</v>
      </c>
      <c r="AD589" s="17"/>
      <c r="AE589" s="18"/>
      <c r="AF589" s="9"/>
      <c r="AG589" s="19"/>
      <c r="AH589" s="20"/>
      <c r="AI589" s="9"/>
      <c r="AJ589" s="21" t="s">
        <v>2860</v>
      </c>
      <c r="AK589" s="33" t="s">
        <v>2860</v>
      </c>
      <c r="AL589" s="485" t="s">
        <v>2860</v>
      </c>
      <c r="AM589" s="3" t="s">
        <v>2860</v>
      </c>
      <c r="AN589" s="702"/>
      <c r="AO589" s="4"/>
      <c r="AP589" s="5"/>
      <c r="AQ589" s="5"/>
      <c r="AR589" s="4"/>
      <c r="AS589" s="5"/>
      <c r="AT589" s="552"/>
      <c r="AU589" s="553"/>
      <c r="AV589" s="554"/>
      <c r="AW589" s="553"/>
      <c r="AX589" s="554"/>
      <c r="AY589" s="702" t="s">
        <v>5493</v>
      </c>
      <c r="AZ589" s="4" t="s">
        <v>5495</v>
      </c>
      <c r="BA589" s="7"/>
      <c r="BB589" s="7"/>
    </row>
    <row r="590" spans="1:54" ht="14.45" customHeight="1">
      <c r="A590" s="472" t="s">
        <v>587</v>
      </c>
      <c r="B590" s="473" t="s">
        <v>1602</v>
      </c>
      <c r="C590" s="22" t="s">
        <v>6638</v>
      </c>
      <c r="D590" s="22">
        <v>0</v>
      </c>
      <c r="E590" s="746" t="s">
        <v>3431</v>
      </c>
      <c r="F590" s="474">
        <v>2089690</v>
      </c>
      <c r="G590" s="475">
        <v>15421109</v>
      </c>
      <c r="H590" s="476">
        <v>11.94</v>
      </c>
      <c r="I590" s="760">
        <v>2091880</v>
      </c>
      <c r="J590" s="475">
        <v>15421109</v>
      </c>
      <c r="K590" s="476">
        <v>11.94</v>
      </c>
      <c r="L590" s="9"/>
      <c r="M590" s="546">
        <v>16</v>
      </c>
      <c r="N590" s="9">
        <v>9.5299999999999994</v>
      </c>
      <c r="O590" s="6" t="s">
        <v>4201</v>
      </c>
      <c r="P590" s="479" t="s">
        <v>4202</v>
      </c>
      <c r="Q590" s="10" t="s">
        <v>6572</v>
      </c>
      <c r="R590" s="11"/>
      <c r="S590" s="12"/>
      <c r="T590" s="14">
        <v>46305</v>
      </c>
      <c r="U590" s="15"/>
      <c r="V590" s="8">
        <v>46305</v>
      </c>
      <c r="W590" s="13" t="s">
        <v>6604</v>
      </c>
      <c r="X590" s="23" t="s">
        <v>4206</v>
      </c>
      <c r="Y590" s="486"/>
      <c r="Z590" s="483"/>
      <c r="AA590" s="24"/>
      <c r="AB590" s="484"/>
      <c r="AC590" s="16"/>
      <c r="AD590" s="17"/>
      <c r="AE590" s="18"/>
      <c r="AF590" s="9"/>
      <c r="AG590" s="19"/>
      <c r="AH590" s="20"/>
      <c r="AI590" s="9"/>
      <c r="AJ590" s="21"/>
      <c r="AK590" s="33"/>
      <c r="AL590" s="485" t="str">
        <f>IF(AA590="","",AA590)</f>
        <v/>
      </c>
      <c r="AM590" s="3" t="str">
        <f>IF(AB590="","",AB590)</f>
        <v/>
      </c>
      <c r="AN590" s="702"/>
      <c r="AO590" s="4"/>
      <c r="AP590" s="5"/>
      <c r="AQ590" s="5"/>
      <c r="AR590" s="4"/>
      <c r="AS590" s="5"/>
      <c r="AT590" s="552"/>
      <c r="AU590" s="553" t="str">
        <f>IF(AND(V590&gt;0,X590="A",AA590&lt;&gt;"",AG590&lt;&gt;"A",AJ590&lt;&gt;"A",OR(AB590="NR",AB590="NT")),1,"")</f>
        <v/>
      </c>
      <c r="AV590" s="554" t="str">
        <f>IF(AU590="","",COUNTIF($AU$8:AU590,AU590))</f>
        <v/>
      </c>
      <c r="AW590" s="553">
        <f>IF(AND(V590&gt;0,X590="A",AJ590&lt;&gt;"A",OR(AB590="",AB590="NX")),1,"")</f>
        <v>1</v>
      </c>
      <c r="AX590" s="554">
        <f>IF(AW590="","",COUNTIF($AW$8:AW590,AW590))</f>
        <v>10</v>
      </c>
      <c r="AY590" s="702"/>
      <c r="AZ590" s="4"/>
      <c r="BA590" s="7"/>
      <c r="BB590" s="7"/>
    </row>
    <row r="591" spans="1:54" ht="14.45" customHeight="1">
      <c r="A591" s="472" t="s">
        <v>588</v>
      </c>
      <c r="B591" s="473" t="s">
        <v>1602</v>
      </c>
      <c r="C591" s="22" t="s">
        <v>6638</v>
      </c>
      <c r="D591" s="22">
        <v>0</v>
      </c>
      <c r="E591" s="746" t="s">
        <v>6602</v>
      </c>
      <c r="F591" s="760">
        <v>2091880</v>
      </c>
      <c r="G591" s="475">
        <v>15421109</v>
      </c>
      <c r="H591" s="476">
        <v>11.94</v>
      </c>
      <c r="I591" s="474">
        <v>2082790</v>
      </c>
      <c r="J591" s="475">
        <v>15421104</v>
      </c>
      <c r="K591" s="476">
        <v>11.94</v>
      </c>
      <c r="L591" s="9"/>
      <c r="M591" s="546">
        <v>16</v>
      </c>
      <c r="N591" s="9">
        <v>9.5299999999999994</v>
      </c>
      <c r="O591" s="6" t="s">
        <v>4201</v>
      </c>
      <c r="P591" s="479" t="s">
        <v>5033</v>
      </c>
      <c r="Q591" s="10" t="s">
        <v>6512</v>
      </c>
      <c r="R591" s="11"/>
      <c r="S591" s="12"/>
      <c r="T591" s="14">
        <v>46302</v>
      </c>
      <c r="U591" s="15"/>
      <c r="V591" s="8">
        <v>46302</v>
      </c>
      <c r="W591" s="13" t="s">
        <v>6538</v>
      </c>
      <c r="X591" s="23" t="s">
        <v>4206</v>
      </c>
      <c r="Y591" s="486"/>
      <c r="Z591" s="483">
        <v>46303</v>
      </c>
      <c r="AA591" s="24" t="s">
        <v>6559</v>
      </c>
      <c r="AB591" s="484" t="s">
        <v>4206</v>
      </c>
      <c r="AC591" s="16" t="s">
        <v>6603</v>
      </c>
      <c r="AD591" s="17"/>
      <c r="AE591" s="18"/>
      <c r="AF591" s="9"/>
      <c r="AG591" s="19"/>
      <c r="AH591" s="20"/>
      <c r="AI591" s="9"/>
      <c r="AJ591" s="21" t="s">
        <v>2860</v>
      </c>
      <c r="AK591" s="33" t="s">
        <v>2860</v>
      </c>
      <c r="AL591" s="485" t="s">
        <v>2860</v>
      </c>
      <c r="AM591" s="3" t="s">
        <v>2860</v>
      </c>
      <c r="AN591" s="702"/>
      <c r="AO591" s="4"/>
      <c r="AP591" s="5"/>
      <c r="AQ591" s="5"/>
      <c r="AR591" s="4"/>
      <c r="AS591" s="5"/>
      <c r="AT591" s="552"/>
      <c r="AU591" s="553"/>
      <c r="AV591" s="554"/>
      <c r="AW591" s="553"/>
      <c r="AX591" s="554"/>
      <c r="AY591" s="707" t="s">
        <v>6245</v>
      </c>
      <c r="AZ591" s="4" t="s">
        <v>6246</v>
      </c>
      <c r="BA591" s="7"/>
      <c r="BB591" s="7"/>
    </row>
    <row r="592" spans="1:54" ht="14.45" customHeight="1">
      <c r="A592" s="472" t="s">
        <v>589</v>
      </c>
      <c r="B592" s="473" t="s">
        <v>1602</v>
      </c>
      <c r="C592" s="22" t="s">
        <v>6638</v>
      </c>
      <c r="D592" s="22">
        <v>0</v>
      </c>
      <c r="E592" s="746" t="s">
        <v>3432</v>
      </c>
      <c r="F592" s="474">
        <v>2082790</v>
      </c>
      <c r="G592" s="475">
        <v>15421104</v>
      </c>
      <c r="H592" s="476">
        <v>11.94</v>
      </c>
      <c r="I592" s="760">
        <v>2080870</v>
      </c>
      <c r="J592" s="475">
        <v>15421102</v>
      </c>
      <c r="K592" s="478">
        <v>11.94</v>
      </c>
      <c r="L592" s="9"/>
      <c r="M592" s="546">
        <v>16</v>
      </c>
      <c r="N592" s="9">
        <v>9.5299999999999994</v>
      </c>
      <c r="O592" s="6" t="s">
        <v>4201</v>
      </c>
      <c r="P592" s="479" t="s">
        <v>4202</v>
      </c>
      <c r="Q592" s="10" t="s">
        <v>6572</v>
      </c>
      <c r="R592" s="11"/>
      <c r="S592" s="12"/>
      <c r="T592" s="14">
        <v>46304</v>
      </c>
      <c r="U592" s="15"/>
      <c r="V592" s="8">
        <v>46304</v>
      </c>
      <c r="W592" s="13" t="s">
        <v>6574</v>
      </c>
      <c r="X592" s="23" t="s">
        <v>4206</v>
      </c>
      <c r="Y592" s="486"/>
      <c r="Z592" s="483"/>
      <c r="AA592" s="24"/>
      <c r="AB592" s="484"/>
      <c r="AC592" s="16"/>
      <c r="AD592" s="17"/>
      <c r="AE592" s="18"/>
      <c r="AF592" s="9"/>
      <c r="AG592" s="19"/>
      <c r="AH592" s="20"/>
      <c r="AI592" s="9"/>
      <c r="AJ592" s="21"/>
      <c r="AK592" s="33"/>
      <c r="AL592" s="485" t="str">
        <f>IF(AA592="","",AA592)</f>
        <v/>
      </c>
      <c r="AM592" s="3" t="str">
        <f>IF(AB592="","",AB592)</f>
        <v/>
      </c>
      <c r="AN592" s="702"/>
      <c r="AO592" s="4"/>
      <c r="AP592" s="5"/>
      <c r="AQ592" s="5"/>
      <c r="AR592" s="4"/>
      <c r="AS592" s="5"/>
      <c r="AT592" s="552"/>
      <c r="AU592" s="553" t="str">
        <f>IF(AND(V592&gt;0,X592="A",AA592&lt;&gt;"",AG592&lt;&gt;"A",AJ592&lt;&gt;"A",OR(AB592="NR",AB592="NT")),1,"")</f>
        <v/>
      </c>
      <c r="AV592" s="554" t="str">
        <f>IF(AU592="","",COUNTIF($AU$8:AU592,AU592))</f>
        <v/>
      </c>
      <c r="AW592" s="553">
        <f>IF(AND(V592&gt;0,X592="A",AJ592&lt;&gt;"A",OR(AB592="",AB592="NX")),1,"")</f>
        <v>1</v>
      </c>
      <c r="AX592" s="554">
        <f>IF(AW592="","",COUNTIF($AW$8:AW592,AW592))</f>
        <v>11</v>
      </c>
      <c r="AY592" s="16"/>
      <c r="AZ592" s="6"/>
      <c r="BA592" s="7"/>
      <c r="BB592" s="7"/>
    </row>
    <row r="593" spans="1:54" ht="14.45" customHeight="1">
      <c r="A593" s="472" t="s">
        <v>590</v>
      </c>
      <c r="B593" s="473" t="s">
        <v>1602</v>
      </c>
      <c r="C593" s="22" t="s">
        <v>6638</v>
      </c>
      <c r="D593" s="22">
        <v>0</v>
      </c>
      <c r="E593" s="746" t="s">
        <v>6558</v>
      </c>
      <c r="F593" s="760">
        <v>2080870</v>
      </c>
      <c r="G593" s="475">
        <v>15421102</v>
      </c>
      <c r="H593" s="478">
        <v>11.94</v>
      </c>
      <c r="I593" s="474">
        <v>2096450</v>
      </c>
      <c r="J593" s="475">
        <v>15421111</v>
      </c>
      <c r="K593" s="476">
        <v>11.94</v>
      </c>
      <c r="L593" s="9"/>
      <c r="M593" s="546">
        <v>16</v>
      </c>
      <c r="N593" s="9">
        <v>9.5299999999999994</v>
      </c>
      <c r="O593" s="6" t="s">
        <v>4201</v>
      </c>
      <c r="P593" s="479" t="s">
        <v>5033</v>
      </c>
      <c r="Q593" s="10" t="s">
        <v>6512</v>
      </c>
      <c r="R593" s="11"/>
      <c r="S593" s="12"/>
      <c r="T593" s="14">
        <v>46302</v>
      </c>
      <c r="U593" s="15"/>
      <c r="V593" s="8">
        <v>46302</v>
      </c>
      <c r="W593" s="13" t="s">
        <v>6538</v>
      </c>
      <c r="X593" s="23" t="s">
        <v>4206</v>
      </c>
      <c r="Y593" s="486"/>
      <c r="Z593" s="483">
        <v>46303</v>
      </c>
      <c r="AA593" s="24" t="s">
        <v>6559</v>
      </c>
      <c r="AB593" s="484" t="s">
        <v>4206</v>
      </c>
      <c r="AC593" s="16" t="s">
        <v>6560</v>
      </c>
      <c r="AD593" s="17"/>
      <c r="AE593" s="18"/>
      <c r="AF593" s="9"/>
      <c r="AG593" s="19"/>
      <c r="AH593" s="20"/>
      <c r="AI593" s="9"/>
      <c r="AJ593" s="21" t="s">
        <v>2860</v>
      </c>
      <c r="AK593" s="33" t="s">
        <v>2860</v>
      </c>
      <c r="AL593" s="485" t="s">
        <v>2860</v>
      </c>
      <c r="AM593" s="3" t="s">
        <v>2860</v>
      </c>
      <c r="AN593" s="702"/>
      <c r="AO593" s="4"/>
      <c r="AP593" s="5"/>
      <c r="AQ593" s="5"/>
      <c r="AR593" s="4"/>
      <c r="AS593" s="5"/>
      <c r="AT593" s="552"/>
      <c r="AU593" s="553"/>
      <c r="AV593" s="554"/>
      <c r="AW593" s="553"/>
      <c r="AX593" s="554"/>
      <c r="AY593" s="707" t="s">
        <v>5712</v>
      </c>
      <c r="AZ593" s="4" t="s">
        <v>5713</v>
      </c>
      <c r="BA593" s="7"/>
      <c r="BB593" s="7"/>
    </row>
    <row r="594" spans="1:54" ht="14.45" customHeight="1">
      <c r="A594" s="472" t="s">
        <v>591</v>
      </c>
      <c r="B594" s="473" t="s">
        <v>1602</v>
      </c>
      <c r="C594" s="22" t="s">
        <v>6638</v>
      </c>
      <c r="D594" s="22">
        <v>0</v>
      </c>
      <c r="E594" s="746" t="s">
        <v>3433</v>
      </c>
      <c r="F594" s="474">
        <v>2096450</v>
      </c>
      <c r="G594" s="475">
        <v>15421111</v>
      </c>
      <c r="H594" s="476">
        <v>11.94</v>
      </c>
      <c r="I594" s="760">
        <v>2085220</v>
      </c>
      <c r="J594" s="475">
        <v>15421106</v>
      </c>
      <c r="K594" s="478">
        <v>11.94</v>
      </c>
      <c r="L594" s="9"/>
      <c r="M594" s="546">
        <v>16</v>
      </c>
      <c r="N594" s="9">
        <v>9.5299999999999994</v>
      </c>
      <c r="O594" s="6" t="s">
        <v>4201</v>
      </c>
      <c r="P594" s="479" t="s">
        <v>4202</v>
      </c>
      <c r="Q594" s="10" t="s">
        <v>6572</v>
      </c>
      <c r="R594" s="11"/>
      <c r="S594" s="12"/>
      <c r="T594" s="14">
        <v>46304</v>
      </c>
      <c r="U594" s="15"/>
      <c r="V594" s="8">
        <v>46304</v>
      </c>
      <c r="W594" s="13" t="s">
        <v>6574</v>
      </c>
      <c r="X594" s="23" t="s">
        <v>4206</v>
      </c>
      <c r="Y594" s="486"/>
      <c r="Z594" s="483"/>
      <c r="AA594" s="24"/>
      <c r="AB594" s="484"/>
      <c r="AC594" s="16"/>
      <c r="AD594" s="17"/>
      <c r="AE594" s="18"/>
      <c r="AF594" s="9"/>
      <c r="AG594" s="19"/>
      <c r="AH594" s="20"/>
      <c r="AI594" s="9"/>
      <c r="AJ594" s="21"/>
      <c r="AK594" s="33"/>
      <c r="AL594" s="485" t="str">
        <f>IF(AA594="","",AA594)</f>
        <v/>
      </c>
      <c r="AM594" s="3" t="str">
        <f>IF(AB594="","",AB594)</f>
        <v/>
      </c>
      <c r="AN594" s="702"/>
      <c r="AO594" s="4"/>
      <c r="AP594" s="5"/>
      <c r="AQ594" s="5"/>
      <c r="AR594" s="4"/>
      <c r="AS594" s="5"/>
      <c r="AT594" s="552"/>
      <c r="AU594" s="553" t="str">
        <f>IF(AND(V594&gt;0,X594="A",AA594&lt;&gt;"",AG594&lt;&gt;"A",AJ594&lt;&gt;"A",OR(AB594="NR",AB594="NT")),1,"")</f>
        <v/>
      </c>
      <c r="AV594" s="554" t="str">
        <f>IF(AU594="","",COUNTIF($AU$8:AU594,AU594))</f>
        <v/>
      </c>
      <c r="AW594" s="553">
        <f>IF(AND(V594&gt;0,X594="A",AJ594&lt;&gt;"A",OR(AB594="",AB594="NX")),1,"")</f>
        <v>1</v>
      </c>
      <c r="AX594" s="554">
        <f>IF(AW594="","",COUNTIF($AW$8:AW594,AW594))</f>
        <v>12</v>
      </c>
      <c r="AY594" s="16"/>
      <c r="AZ594" s="6"/>
      <c r="BA594" s="7"/>
      <c r="BB594" s="7"/>
    </row>
    <row r="595" spans="1:54" ht="14.45" customHeight="1">
      <c r="A595" s="472" t="s">
        <v>592</v>
      </c>
      <c r="B595" s="473" t="s">
        <v>1602</v>
      </c>
      <c r="C595" s="22" t="s">
        <v>6638</v>
      </c>
      <c r="D595" s="22">
        <v>0</v>
      </c>
      <c r="E595" s="746" t="s">
        <v>6561</v>
      </c>
      <c r="F595" s="760">
        <v>2085220</v>
      </c>
      <c r="G595" s="475">
        <v>15421106</v>
      </c>
      <c r="H595" s="478">
        <v>11.94</v>
      </c>
      <c r="I595" s="474">
        <v>2093570</v>
      </c>
      <c r="J595" s="475">
        <v>15421110</v>
      </c>
      <c r="K595" s="476">
        <v>11.94</v>
      </c>
      <c r="L595" s="9"/>
      <c r="M595" s="546">
        <v>16</v>
      </c>
      <c r="N595" s="9">
        <v>9.5299999999999994</v>
      </c>
      <c r="O595" s="6" t="s">
        <v>4201</v>
      </c>
      <c r="P595" s="479" t="s">
        <v>5033</v>
      </c>
      <c r="Q595" s="10" t="s">
        <v>6512</v>
      </c>
      <c r="R595" s="11"/>
      <c r="S595" s="12"/>
      <c r="T595" s="14">
        <v>46302</v>
      </c>
      <c r="U595" s="15"/>
      <c r="V595" s="8">
        <v>46302</v>
      </c>
      <c r="W595" s="13" t="s">
        <v>6538</v>
      </c>
      <c r="X595" s="23" t="s">
        <v>4206</v>
      </c>
      <c r="Y595" s="486"/>
      <c r="Z595" s="483">
        <v>46303</v>
      </c>
      <c r="AA595" s="24" t="s">
        <v>6559</v>
      </c>
      <c r="AB595" s="484" t="s">
        <v>4206</v>
      </c>
      <c r="AC595" s="16" t="s">
        <v>6562</v>
      </c>
      <c r="AD595" s="17"/>
      <c r="AE595" s="18"/>
      <c r="AF595" s="9"/>
      <c r="AG595" s="19"/>
      <c r="AH595" s="20"/>
      <c r="AI595" s="9"/>
      <c r="AJ595" s="21" t="s">
        <v>2860</v>
      </c>
      <c r="AK595" s="33" t="s">
        <v>2860</v>
      </c>
      <c r="AL595" s="485" t="s">
        <v>2860</v>
      </c>
      <c r="AM595" s="3" t="s">
        <v>2860</v>
      </c>
      <c r="AN595" s="702"/>
      <c r="AO595" s="4"/>
      <c r="AP595" s="5"/>
      <c r="AQ595" s="5"/>
      <c r="AR595" s="4"/>
      <c r="AS595" s="5"/>
      <c r="AT595" s="552"/>
      <c r="AU595" s="553"/>
      <c r="AV595" s="554"/>
      <c r="AW595" s="553"/>
      <c r="AX595" s="554"/>
      <c r="AY595" s="707" t="s">
        <v>5841</v>
      </c>
      <c r="AZ595" s="4" t="s">
        <v>6291</v>
      </c>
      <c r="BA595" s="7"/>
      <c r="BB595" s="7"/>
    </row>
    <row r="596" spans="1:54" ht="14.45" customHeight="1">
      <c r="A596" s="472" t="s">
        <v>593</v>
      </c>
      <c r="B596" s="473" t="s">
        <v>1602</v>
      </c>
      <c r="C596" s="22" t="s">
        <v>6638</v>
      </c>
      <c r="D596" s="22">
        <v>0</v>
      </c>
      <c r="E596" s="746" t="s">
        <v>3434</v>
      </c>
      <c r="F596" s="474">
        <v>2093570</v>
      </c>
      <c r="G596" s="475">
        <v>15421110</v>
      </c>
      <c r="H596" s="476">
        <v>11.94</v>
      </c>
      <c r="I596" s="760">
        <v>2086530</v>
      </c>
      <c r="J596" s="475">
        <v>15421107</v>
      </c>
      <c r="K596" s="478">
        <v>11.94</v>
      </c>
      <c r="L596" s="9"/>
      <c r="M596" s="546">
        <v>16</v>
      </c>
      <c r="N596" s="9">
        <v>9.5299999999999994</v>
      </c>
      <c r="O596" s="6" t="s">
        <v>4201</v>
      </c>
      <c r="P596" s="479" t="s">
        <v>4202</v>
      </c>
      <c r="Q596" s="10" t="s">
        <v>6572</v>
      </c>
      <c r="R596" s="11"/>
      <c r="S596" s="12"/>
      <c r="T596" s="14">
        <v>46304</v>
      </c>
      <c r="U596" s="15"/>
      <c r="V596" s="8">
        <v>46304</v>
      </c>
      <c r="W596" s="13" t="s">
        <v>6574</v>
      </c>
      <c r="X596" s="23" t="s">
        <v>4206</v>
      </c>
      <c r="Y596" s="486"/>
      <c r="Z596" s="483"/>
      <c r="AA596" s="24"/>
      <c r="AB596" s="484"/>
      <c r="AC596" s="16"/>
      <c r="AD596" s="17"/>
      <c r="AE596" s="18"/>
      <c r="AF596" s="9"/>
      <c r="AG596" s="19"/>
      <c r="AH596" s="20"/>
      <c r="AI596" s="9"/>
      <c r="AJ596" s="21"/>
      <c r="AK596" s="33"/>
      <c r="AL596" s="485" t="str">
        <f>IF(AA596="","",AA596)</f>
        <v/>
      </c>
      <c r="AM596" s="3" t="str">
        <f>IF(AB596="","",AB596)</f>
        <v/>
      </c>
      <c r="AN596" s="702"/>
      <c r="AO596" s="4"/>
      <c r="AP596" s="5"/>
      <c r="AQ596" s="5"/>
      <c r="AR596" s="4"/>
      <c r="AS596" s="5"/>
      <c r="AT596" s="552"/>
      <c r="AU596" s="553" t="str">
        <f>IF(AND(V596&gt;0,X596="A",AA596&lt;&gt;"",AG596&lt;&gt;"A",AJ596&lt;&gt;"A",OR(AB596="NR",AB596="NT")),1,"")</f>
        <v/>
      </c>
      <c r="AV596" s="554" t="str">
        <f>IF(AU596="","",COUNTIF($AU$8:AU596,AU596))</f>
        <v/>
      </c>
      <c r="AW596" s="553">
        <f>IF(AND(V596&gt;0,X596="A",AJ596&lt;&gt;"A",OR(AB596="",AB596="NX")),1,"")</f>
        <v>1</v>
      </c>
      <c r="AX596" s="554">
        <f>IF(AW596="","",COUNTIF($AW$8:AW596,AW596))</f>
        <v>13</v>
      </c>
      <c r="AY596" s="16"/>
      <c r="AZ596" s="6"/>
      <c r="BA596" s="7"/>
      <c r="BB596" s="7"/>
    </row>
    <row r="597" spans="1:54" ht="14.45" customHeight="1">
      <c r="A597" s="472" t="s">
        <v>594</v>
      </c>
      <c r="B597" s="473" t="s">
        <v>1602</v>
      </c>
      <c r="C597" s="22" t="s">
        <v>6638</v>
      </c>
      <c r="D597" s="22">
        <v>0</v>
      </c>
      <c r="E597" s="746" t="s">
        <v>6563</v>
      </c>
      <c r="F597" s="760">
        <v>2086530</v>
      </c>
      <c r="G597" s="475">
        <v>15421107</v>
      </c>
      <c r="H597" s="478">
        <v>11.94</v>
      </c>
      <c r="I597" s="474">
        <v>2087770</v>
      </c>
      <c r="J597" s="475">
        <v>15421108</v>
      </c>
      <c r="K597" s="476">
        <v>11.94</v>
      </c>
      <c r="L597" s="9"/>
      <c r="M597" s="546">
        <v>16</v>
      </c>
      <c r="N597" s="9">
        <v>9.5299999999999994</v>
      </c>
      <c r="O597" s="6" t="s">
        <v>4201</v>
      </c>
      <c r="P597" s="479" t="s">
        <v>5033</v>
      </c>
      <c r="Q597" s="10" t="s">
        <v>6512</v>
      </c>
      <c r="R597" s="11"/>
      <c r="S597" s="12"/>
      <c r="T597" s="14">
        <v>46302</v>
      </c>
      <c r="U597" s="15"/>
      <c r="V597" s="8">
        <v>46302</v>
      </c>
      <c r="W597" s="13" t="s">
        <v>6538</v>
      </c>
      <c r="X597" s="23" t="s">
        <v>4206</v>
      </c>
      <c r="Y597" s="486"/>
      <c r="Z597" s="483">
        <v>46303</v>
      </c>
      <c r="AA597" s="24" t="s">
        <v>6559</v>
      </c>
      <c r="AB597" s="484" t="s">
        <v>4206</v>
      </c>
      <c r="AC597" s="16" t="s">
        <v>6564</v>
      </c>
      <c r="AD597" s="17"/>
      <c r="AE597" s="18"/>
      <c r="AF597" s="9"/>
      <c r="AG597" s="19"/>
      <c r="AH597" s="20"/>
      <c r="AI597" s="9"/>
      <c r="AJ597" s="21" t="s">
        <v>2860</v>
      </c>
      <c r="AK597" s="33" t="s">
        <v>2860</v>
      </c>
      <c r="AL597" s="485" t="s">
        <v>2860</v>
      </c>
      <c r="AM597" s="3" t="s">
        <v>2860</v>
      </c>
      <c r="AN597" s="702"/>
      <c r="AO597" s="4"/>
      <c r="AP597" s="5"/>
      <c r="AQ597" s="5"/>
      <c r="AR597" s="4"/>
      <c r="AS597" s="5"/>
      <c r="AT597" s="552"/>
      <c r="AU597" s="553"/>
      <c r="AV597" s="554"/>
      <c r="AW597" s="553"/>
      <c r="AX597" s="554"/>
      <c r="AY597" s="707" t="s">
        <v>6202</v>
      </c>
      <c r="AZ597" s="4" t="s">
        <v>6203</v>
      </c>
      <c r="BA597" s="7"/>
      <c r="BB597" s="7"/>
    </row>
    <row r="598" spans="1:54" ht="14.45" customHeight="1">
      <c r="A598" s="472" t="s">
        <v>595</v>
      </c>
      <c r="B598" s="473" t="s">
        <v>1602</v>
      </c>
      <c r="C598" s="22" t="s">
        <v>6638</v>
      </c>
      <c r="D598" s="22">
        <v>0</v>
      </c>
      <c r="E598" s="746" t="s">
        <v>3435</v>
      </c>
      <c r="F598" s="474">
        <v>2087770</v>
      </c>
      <c r="G598" s="475">
        <v>15421108</v>
      </c>
      <c r="H598" s="476">
        <v>11.94</v>
      </c>
      <c r="I598" s="760">
        <v>2087220</v>
      </c>
      <c r="J598" s="475">
        <v>15421107</v>
      </c>
      <c r="K598" s="478">
        <v>11.94</v>
      </c>
      <c r="L598" s="9"/>
      <c r="M598" s="546">
        <v>16</v>
      </c>
      <c r="N598" s="9">
        <v>9.5299999999999994</v>
      </c>
      <c r="O598" s="6" t="s">
        <v>4201</v>
      </c>
      <c r="P598" s="479" t="s">
        <v>4202</v>
      </c>
      <c r="Q598" s="10" t="s">
        <v>6572</v>
      </c>
      <c r="R598" s="11"/>
      <c r="S598" s="12"/>
      <c r="T598" s="14">
        <v>46304</v>
      </c>
      <c r="U598" s="15"/>
      <c r="V598" s="8">
        <v>46304</v>
      </c>
      <c r="W598" s="13" t="s">
        <v>6574</v>
      </c>
      <c r="X598" s="23" t="s">
        <v>4206</v>
      </c>
      <c r="Y598" s="486"/>
      <c r="Z598" s="483"/>
      <c r="AA598" s="24"/>
      <c r="AB598" s="484"/>
      <c r="AC598" s="16"/>
      <c r="AD598" s="17"/>
      <c r="AE598" s="18"/>
      <c r="AF598" s="9"/>
      <c r="AG598" s="19"/>
      <c r="AH598" s="20"/>
      <c r="AI598" s="9"/>
      <c r="AJ598" s="21"/>
      <c r="AK598" s="33"/>
      <c r="AL598" s="485" t="str">
        <f>IF(AA598="","",AA598)</f>
        <v/>
      </c>
      <c r="AM598" s="3" t="str">
        <f>IF(AB598="","",AB598)</f>
        <v/>
      </c>
      <c r="AN598" s="702"/>
      <c r="AO598" s="4"/>
      <c r="AP598" s="5"/>
      <c r="AQ598" s="5"/>
      <c r="AR598" s="4"/>
      <c r="AS598" s="5"/>
      <c r="AT598" s="552"/>
      <c r="AU598" s="553" t="str">
        <f>IF(AND(V598&gt;0,X598="A",AA598&lt;&gt;"",AG598&lt;&gt;"A",AJ598&lt;&gt;"A",OR(AB598="NR",AB598="NT")),1,"")</f>
        <v/>
      </c>
      <c r="AV598" s="554" t="str">
        <f>IF(AU598="","",COUNTIF($AU$8:AU598,AU598))</f>
        <v/>
      </c>
      <c r="AW598" s="553">
        <f>IF(AND(V598&gt;0,X598="A",AJ598&lt;&gt;"A",OR(AB598="",AB598="NX")),1,"")</f>
        <v>1</v>
      </c>
      <c r="AX598" s="554">
        <f>IF(AW598="","",COUNTIF($AW$8:AW598,AW598))</f>
        <v>14</v>
      </c>
      <c r="AY598" s="16"/>
      <c r="AZ598" s="6"/>
      <c r="BA598" s="7"/>
      <c r="BB598" s="7"/>
    </row>
    <row r="599" spans="1:54" ht="14.45" customHeight="1">
      <c r="A599" s="472" t="s">
        <v>596</v>
      </c>
      <c r="B599" s="473" t="s">
        <v>1602</v>
      </c>
      <c r="C599" s="22" t="s">
        <v>6638</v>
      </c>
      <c r="D599" s="22">
        <v>0</v>
      </c>
      <c r="E599" s="746" t="s">
        <v>6565</v>
      </c>
      <c r="F599" s="760">
        <v>2087220</v>
      </c>
      <c r="G599" s="475">
        <v>15421107</v>
      </c>
      <c r="H599" s="478">
        <v>11.94</v>
      </c>
      <c r="I599" s="474">
        <v>2085420</v>
      </c>
      <c r="J599" s="475">
        <v>15421107</v>
      </c>
      <c r="K599" s="476">
        <v>11.94</v>
      </c>
      <c r="L599" s="9"/>
      <c r="M599" s="546">
        <v>16</v>
      </c>
      <c r="N599" s="9">
        <v>9.5299999999999994</v>
      </c>
      <c r="O599" s="6" t="s">
        <v>4201</v>
      </c>
      <c r="P599" s="479" t="s">
        <v>5033</v>
      </c>
      <c r="Q599" s="10" t="s">
        <v>6512</v>
      </c>
      <c r="R599" s="11"/>
      <c r="S599" s="12"/>
      <c r="T599" s="14">
        <v>46301</v>
      </c>
      <c r="U599" s="15" t="s">
        <v>5048</v>
      </c>
      <c r="V599" s="8">
        <v>46301</v>
      </c>
      <c r="W599" s="13" t="s">
        <v>6538</v>
      </c>
      <c r="X599" s="23" t="s">
        <v>4206</v>
      </c>
      <c r="Y599" s="486"/>
      <c r="Z599" s="483">
        <v>46302</v>
      </c>
      <c r="AA599" s="24" t="s">
        <v>6513</v>
      </c>
      <c r="AB599" s="484" t="s">
        <v>4206</v>
      </c>
      <c r="AC599" s="16" t="s">
        <v>6566</v>
      </c>
      <c r="AD599" s="17"/>
      <c r="AE599" s="18"/>
      <c r="AF599" s="9"/>
      <c r="AG599" s="19"/>
      <c r="AH599" s="20"/>
      <c r="AI599" s="9"/>
      <c r="AJ599" s="21" t="s">
        <v>2860</v>
      </c>
      <c r="AK599" s="33" t="s">
        <v>2860</v>
      </c>
      <c r="AL599" s="485" t="s">
        <v>2860</v>
      </c>
      <c r="AM599" s="3" t="s">
        <v>2860</v>
      </c>
      <c r="AN599" s="702"/>
      <c r="AO599" s="4"/>
      <c r="AP599" s="5"/>
      <c r="AQ599" s="5"/>
      <c r="AR599" s="4"/>
      <c r="AS599" s="5"/>
      <c r="AT599" s="552"/>
      <c r="AU599" s="553"/>
      <c r="AV599" s="554"/>
      <c r="AW599" s="553"/>
      <c r="AX599" s="554"/>
      <c r="AY599" s="707" t="s">
        <v>5566</v>
      </c>
      <c r="AZ599" s="4" t="s">
        <v>5567</v>
      </c>
      <c r="BA599" s="7"/>
      <c r="BB599" s="7"/>
    </row>
    <row r="600" spans="1:54" ht="14.45" customHeight="1">
      <c r="A600" s="472" t="s">
        <v>597</v>
      </c>
      <c r="B600" s="473" t="s">
        <v>1602</v>
      </c>
      <c r="C600" s="22" t="s">
        <v>6638</v>
      </c>
      <c r="D600" s="22">
        <v>0</v>
      </c>
      <c r="E600" s="746" t="s">
        <v>3436</v>
      </c>
      <c r="F600" s="474">
        <v>2085420</v>
      </c>
      <c r="G600" s="475">
        <v>15421107</v>
      </c>
      <c r="H600" s="476">
        <v>11.94</v>
      </c>
      <c r="I600" s="760">
        <v>2079020</v>
      </c>
      <c r="J600" s="475">
        <v>15421102</v>
      </c>
      <c r="K600" s="478">
        <v>11.94</v>
      </c>
      <c r="L600" s="9"/>
      <c r="M600" s="546">
        <v>16</v>
      </c>
      <c r="N600" s="9">
        <v>9.5299999999999994</v>
      </c>
      <c r="O600" s="6" t="s">
        <v>4201</v>
      </c>
      <c r="P600" s="479" t="s">
        <v>4202</v>
      </c>
      <c r="Q600" s="10" t="s">
        <v>6572</v>
      </c>
      <c r="R600" s="11"/>
      <c r="S600" s="12"/>
      <c r="T600" s="14">
        <v>46304</v>
      </c>
      <c r="U600" s="15"/>
      <c r="V600" s="8">
        <v>46304</v>
      </c>
      <c r="W600" s="13" t="s">
        <v>6574</v>
      </c>
      <c r="X600" s="23" t="s">
        <v>4206</v>
      </c>
      <c r="Y600" s="486"/>
      <c r="Z600" s="483"/>
      <c r="AA600" s="24"/>
      <c r="AB600" s="484"/>
      <c r="AC600" s="16"/>
      <c r="AD600" s="17"/>
      <c r="AE600" s="18"/>
      <c r="AF600" s="9"/>
      <c r="AG600" s="19"/>
      <c r="AH600" s="20"/>
      <c r="AI600" s="9"/>
      <c r="AJ600" s="21"/>
      <c r="AK600" s="33"/>
      <c r="AL600" s="485" t="str">
        <f>IF(AA600="","",AA600)</f>
        <v/>
      </c>
      <c r="AM600" s="3" t="str">
        <f>IF(AB600="","",AB600)</f>
        <v/>
      </c>
      <c r="AN600" s="702"/>
      <c r="AO600" s="4"/>
      <c r="AP600" s="5"/>
      <c r="AQ600" s="5"/>
      <c r="AR600" s="4"/>
      <c r="AS600" s="5"/>
      <c r="AT600" s="552"/>
      <c r="AU600" s="553" t="str">
        <f>IF(AND(V600&gt;0,X600="A",AA600&lt;&gt;"",AG600&lt;&gt;"A",AJ600&lt;&gt;"A",OR(AB600="NR",AB600="NT")),1,"")</f>
        <v/>
      </c>
      <c r="AV600" s="554" t="str">
        <f>IF(AU600="","",COUNTIF($AU$8:AU600,AU600))</f>
        <v/>
      </c>
      <c r="AW600" s="553">
        <f>IF(AND(V600&gt;0,X600="A",AJ600&lt;&gt;"A",OR(AB600="",AB600="NX")),1,"")</f>
        <v>1</v>
      </c>
      <c r="AX600" s="554">
        <f>IF(AW600="","",COUNTIF($AW$8:AW600,AW600))</f>
        <v>15</v>
      </c>
      <c r="AY600" s="16"/>
      <c r="AZ600" s="6"/>
      <c r="BA600" s="7"/>
      <c r="BB600" s="7"/>
    </row>
    <row r="601" spans="1:54" ht="14.45" customHeight="1">
      <c r="A601" s="472" t="s">
        <v>598</v>
      </c>
      <c r="B601" s="473" t="s">
        <v>1602</v>
      </c>
      <c r="C601" s="22" t="s">
        <v>6638</v>
      </c>
      <c r="D601" s="22">
        <v>0</v>
      </c>
      <c r="E601" s="746" t="s">
        <v>6567</v>
      </c>
      <c r="F601" s="760">
        <v>2079020</v>
      </c>
      <c r="G601" s="475">
        <v>15421102</v>
      </c>
      <c r="H601" s="478">
        <v>11.94</v>
      </c>
      <c r="I601" s="474">
        <v>209840</v>
      </c>
      <c r="J601" s="475">
        <v>15421109</v>
      </c>
      <c r="K601" s="476">
        <v>11.94</v>
      </c>
      <c r="L601" s="9"/>
      <c r="M601" s="546">
        <v>16</v>
      </c>
      <c r="N601" s="9">
        <v>9.5299999999999994</v>
      </c>
      <c r="O601" s="6" t="s">
        <v>4201</v>
      </c>
      <c r="P601" s="479" t="s">
        <v>5033</v>
      </c>
      <c r="Q601" s="10" t="s">
        <v>6512</v>
      </c>
      <c r="R601" s="11"/>
      <c r="S601" s="12"/>
      <c r="T601" s="14">
        <v>46302</v>
      </c>
      <c r="U601" s="15"/>
      <c r="V601" s="8">
        <v>46302</v>
      </c>
      <c r="W601" s="13" t="s">
        <v>6538</v>
      </c>
      <c r="X601" s="23" t="s">
        <v>4206</v>
      </c>
      <c r="Y601" s="486"/>
      <c r="Z601" s="483">
        <v>46303</v>
      </c>
      <c r="AA601" s="24" t="s">
        <v>6559</v>
      </c>
      <c r="AB601" s="484" t="s">
        <v>4206</v>
      </c>
      <c r="AC601" s="16" t="s">
        <v>6568</v>
      </c>
      <c r="AD601" s="17"/>
      <c r="AE601" s="18"/>
      <c r="AF601" s="9"/>
      <c r="AG601" s="19"/>
      <c r="AH601" s="20"/>
      <c r="AI601" s="9"/>
      <c r="AJ601" s="21" t="s">
        <v>2860</v>
      </c>
      <c r="AK601" s="33" t="s">
        <v>2860</v>
      </c>
      <c r="AL601" s="485" t="s">
        <v>2860</v>
      </c>
      <c r="AM601" s="3" t="s">
        <v>2860</v>
      </c>
      <c r="AN601" s="702"/>
      <c r="AO601" s="4"/>
      <c r="AP601" s="5"/>
      <c r="AQ601" s="5"/>
      <c r="AR601" s="4"/>
      <c r="AS601" s="5"/>
      <c r="AT601" s="552"/>
      <c r="AU601" s="553"/>
      <c r="AV601" s="554"/>
      <c r="AW601" s="553"/>
      <c r="AX601" s="554"/>
      <c r="AY601" s="707" t="s">
        <v>5794</v>
      </c>
      <c r="AZ601" s="4" t="s">
        <v>5795</v>
      </c>
      <c r="BA601" s="7"/>
      <c r="BB601" s="7"/>
    </row>
    <row r="602" spans="1:54" ht="14.45" customHeight="1">
      <c r="A602" s="472" t="s">
        <v>599</v>
      </c>
      <c r="B602" s="473" t="s">
        <v>1602</v>
      </c>
      <c r="C602" s="22" t="s">
        <v>6638</v>
      </c>
      <c r="D602" s="22">
        <v>0</v>
      </c>
      <c r="E602" s="746" t="s">
        <v>3437</v>
      </c>
      <c r="F602" s="474">
        <v>209840</v>
      </c>
      <c r="G602" s="475">
        <v>15421109</v>
      </c>
      <c r="H602" s="476">
        <v>11.94</v>
      </c>
      <c r="I602" s="760">
        <v>2083140</v>
      </c>
      <c r="J602" s="475">
        <v>15421105</v>
      </c>
      <c r="K602" s="478">
        <v>11.94</v>
      </c>
      <c r="L602" s="9"/>
      <c r="M602" s="546">
        <v>16</v>
      </c>
      <c r="N602" s="9">
        <v>9.5299999999999994</v>
      </c>
      <c r="O602" s="6" t="s">
        <v>4201</v>
      </c>
      <c r="P602" s="479" t="s">
        <v>4202</v>
      </c>
      <c r="Q602" s="10" t="s">
        <v>6573</v>
      </c>
      <c r="R602" s="11"/>
      <c r="S602" s="12"/>
      <c r="T602" s="14">
        <v>46304</v>
      </c>
      <c r="U602" s="15"/>
      <c r="V602" s="8">
        <v>46304</v>
      </c>
      <c r="W602" s="13" t="s">
        <v>6574</v>
      </c>
      <c r="X602" s="23" t="s">
        <v>4206</v>
      </c>
      <c r="Y602" s="486"/>
      <c r="Z602" s="483"/>
      <c r="AA602" s="24"/>
      <c r="AB602" s="484"/>
      <c r="AC602" s="16"/>
      <c r="AD602" s="17"/>
      <c r="AE602" s="18"/>
      <c r="AF602" s="9"/>
      <c r="AG602" s="19"/>
      <c r="AH602" s="20"/>
      <c r="AI602" s="9"/>
      <c r="AJ602" s="21"/>
      <c r="AK602" s="33"/>
      <c r="AL602" s="485" t="str">
        <f>IF(AA602="","",AA602)</f>
        <v/>
      </c>
      <c r="AM602" s="3" t="str">
        <f>IF(AB602="","",AB602)</f>
        <v/>
      </c>
      <c r="AN602" s="702"/>
      <c r="AO602" s="4"/>
      <c r="AP602" s="5"/>
      <c r="AQ602" s="5"/>
      <c r="AR602" s="4"/>
      <c r="AS602" s="5"/>
      <c r="AT602" s="552"/>
      <c r="AU602" s="553" t="str">
        <f>IF(AND(V602&gt;0,X602="A",AA602&lt;&gt;"",AG602&lt;&gt;"A",AJ602&lt;&gt;"A",OR(AB602="NR",AB602="NT")),1,"")</f>
        <v/>
      </c>
      <c r="AV602" s="554" t="str">
        <f>IF(AU602="","",COUNTIF($AU$8:AU602,AU602))</f>
        <v/>
      </c>
      <c r="AW602" s="553">
        <f>IF(AND(V602&gt;0,X602="A",AJ602&lt;&gt;"A",OR(AB602="",AB602="NX")),1,"")</f>
        <v>1</v>
      </c>
      <c r="AX602" s="554">
        <f>IF(AW602="","",COUNTIF($AW$8:AW602,AW602))</f>
        <v>16</v>
      </c>
      <c r="AY602" s="16"/>
      <c r="AZ602" s="6"/>
      <c r="BA602" s="7"/>
      <c r="BB602" s="7"/>
    </row>
    <row r="603" spans="1:54" ht="14.45" customHeight="1">
      <c r="A603" s="472" t="s">
        <v>600</v>
      </c>
      <c r="B603" s="473" t="s">
        <v>1602</v>
      </c>
      <c r="C603" s="22" t="s">
        <v>6638</v>
      </c>
      <c r="D603" s="22">
        <v>0</v>
      </c>
      <c r="E603" s="746" t="s">
        <v>6570</v>
      </c>
      <c r="F603" s="760">
        <v>2083140</v>
      </c>
      <c r="G603" s="475">
        <v>15421105</v>
      </c>
      <c r="H603" s="478">
        <v>11.94</v>
      </c>
      <c r="I603" s="474">
        <v>2092810</v>
      </c>
      <c r="J603" s="475">
        <v>15421110</v>
      </c>
      <c r="K603" s="476">
        <v>11.94</v>
      </c>
      <c r="L603" s="9"/>
      <c r="M603" s="546">
        <v>16</v>
      </c>
      <c r="N603" s="9">
        <v>9.5299999999999994</v>
      </c>
      <c r="O603" s="6" t="s">
        <v>4201</v>
      </c>
      <c r="P603" s="479" t="s">
        <v>5033</v>
      </c>
      <c r="Q603" s="10" t="s">
        <v>6512</v>
      </c>
      <c r="R603" s="11"/>
      <c r="S603" s="12"/>
      <c r="T603" s="14">
        <v>46302</v>
      </c>
      <c r="U603" s="15"/>
      <c r="V603" s="8">
        <v>46302</v>
      </c>
      <c r="W603" s="13" t="s">
        <v>6538</v>
      </c>
      <c r="X603" s="23" t="s">
        <v>4206</v>
      </c>
      <c r="Y603" s="486"/>
      <c r="Z603" s="483">
        <v>46303</v>
      </c>
      <c r="AA603" s="24" t="s">
        <v>6559</v>
      </c>
      <c r="AB603" s="484" t="s">
        <v>4206</v>
      </c>
      <c r="AC603" s="16" t="s">
        <v>6571</v>
      </c>
      <c r="AD603" s="17"/>
      <c r="AE603" s="18"/>
      <c r="AF603" s="9"/>
      <c r="AG603" s="19"/>
      <c r="AH603" s="20"/>
      <c r="AI603" s="9"/>
      <c r="AJ603" s="21" t="s">
        <v>2860</v>
      </c>
      <c r="AK603" s="33" t="s">
        <v>2860</v>
      </c>
      <c r="AL603" s="485" t="s">
        <v>2860</v>
      </c>
      <c r="AM603" s="3" t="s">
        <v>2860</v>
      </c>
      <c r="AN603" s="702"/>
      <c r="AO603" s="4"/>
      <c r="AP603" s="5"/>
      <c r="AQ603" s="5"/>
      <c r="AR603" s="4"/>
      <c r="AS603" s="5"/>
      <c r="AT603" s="552"/>
      <c r="AU603" s="553"/>
      <c r="AV603" s="554"/>
      <c r="AW603" s="553"/>
      <c r="AX603" s="554"/>
      <c r="AY603" s="707" t="s">
        <v>5558</v>
      </c>
      <c r="AZ603" s="4" t="s">
        <v>5551</v>
      </c>
      <c r="BA603" s="7"/>
      <c r="BB603" s="7"/>
    </row>
    <row r="604" spans="1:54" ht="14.45" customHeight="1">
      <c r="A604" s="472" t="s">
        <v>601</v>
      </c>
      <c r="B604" s="473" t="s">
        <v>1602</v>
      </c>
      <c r="C604" s="22" t="s">
        <v>6638</v>
      </c>
      <c r="D604" s="22">
        <v>0</v>
      </c>
      <c r="E604" s="746" t="s">
        <v>3438</v>
      </c>
      <c r="F604" s="474">
        <v>2092810</v>
      </c>
      <c r="G604" s="475">
        <v>15421110</v>
      </c>
      <c r="H604" s="476">
        <v>11.94</v>
      </c>
      <c r="I604" s="760">
        <v>2082950</v>
      </c>
      <c r="J604" s="475">
        <v>15421105</v>
      </c>
      <c r="K604" s="478">
        <v>11.94</v>
      </c>
      <c r="L604" s="9"/>
      <c r="M604" s="546">
        <v>16</v>
      </c>
      <c r="N604" s="9">
        <v>9.5299999999999994</v>
      </c>
      <c r="O604" s="6" t="s">
        <v>4201</v>
      </c>
      <c r="P604" s="479" t="s">
        <v>4202</v>
      </c>
      <c r="Q604" s="10" t="s">
        <v>6573</v>
      </c>
      <c r="R604" s="11"/>
      <c r="S604" s="12"/>
      <c r="T604" s="14">
        <v>46304</v>
      </c>
      <c r="U604" s="15"/>
      <c r="V604" s="8">
        <v>46304</v>
      </c>
      <c r="W604" s="13" t="s">
        <v>6574</v>
      </c>
      <c r="X604" s="23" t="s">
        <v>4206</v>
      </c>
      <c r="Y604" s="486"/>
      <c r="Z604" s="483"/>
      <c r="AA604" s="24"/>
      <c r="AB604" s="484"/>
      <c r="AC604" s="16"/>
      <c r="AD604" s="17"/>
      <c r="AE604" s="18"/>
      <c r="AF604" s="9"/>
      <c r="AG604" s="19"/>
      <c r="AH604" s="20"/>
      <c r="AI604" s="9"/>
      <c r="AJ604" s="21"/>
      <c r="AK604" s="33"/>
      <c r="AL604" s="485" t="str">
        <f>IF(AA604="","",AA604)</f>
        <v/>
      </c>
      <c r="AM604" s="3" t="str">
        <f>IF(AB604="","",AB604)</f>
        <v/>
      </c>
      <c r="AN604" s="702"/>
      <c r="AO604" s="4"/>
      <c r="AP604" s="5"/>
      <c r="AQ604" s="5"/>
      <c r="AR604" s="4"/>
      <c r="AS604" s="5"/>
      <c r="AT604" s="552"/>
      <c r="AU604" s="553" t="str">
        <f>IF(AND(V604&gt;0,X604="A",AA604&lt;&gt;"",AG604&lt;&gt;"A",AJ604&lt;&gt;"A",OR(AB604="NR",AB604="NT")),1,"")</f>
        <v/>
      </c>
      <c r="AV604" s="554" t="str">
        <f>IF(AU604="","",COUNTIF($AU$8:AU604,AU604))</f>
        <v/>
      </c>
      <c r="AW604" s="553">
        <f>IF(AND(V604&gt;0,X604="A",AJ604&lt;&gt;"A",OR(AB604="",AB604="NX")),1,"")</f>
        <v>1</v>
      </c>
      <c r="AX604" s="554">
        <f>IF(AW604="","",COUNTIF($AW$8:AW604,AW604))</f>
        <v>17</v>
      </c>
      <c r="AY604" s="16"/>
      <c r="AZ604" s="6"/>
      <c r="BA604" s="7"/>
      <c r="BB604" s="7"/>
    </row>
    <row r="605" spans="1:54" ht="14.45" customHeight="1">
      <c r="A605" s="472" t="s">
        <v>603</v>
      </c>
      <c r="B605" s="473" t="s">
        <v>1602</v>
      </c>
      <c r="C605" s="22" t="s">
        <v>6638</v>
      </c>
      <c r="D605" s="22">
        <v>0</v>
      </c>
      <c r="E605" s="746" t="s">
        <v>6569</v>
      </c>
      <c r="F605" s="760">
        <v>2082950</v>
      </c>
      <c r="G605" s="475">
        <v>15421105</v>
      </c>
      <c r="H605" s="478">
        <v>11.94</v>
      </c>
      <c r="I605" s="474">
        <v>2080120</v>
      </c>
      <c r="J605" s="475">
        <v>15421102</v>
      </c>
      <c r="K605" s="476">
        <v>11.94</v>
      </c>
      <c r="L605" s="9"/>
      <c r="M605" s="546">
        <v>16</v>
      </c>
      <c r="N605" s="9">
        <v>9.5299999999999994</v>
      </c>
      <c r="O605" s="6" t="s">
        <v>4201</v>
      </c>
      <c r="P605" s="479" t="s">
        <v>5033</v>
      </c>
      <c r="Q605" s="10" t="s">
        <v>6512</v>
      </c>
      <c r="R605" s="11"/>
      <c r="S605" s="12"/>
      <c r="T605" s="14">
        <v>46302</v>
      </c>
      <c r="U605" s="15"/>
      <c r="V605" s="8">
        <v>46302</v>
      </c>
      <c r="W605" s="13" t="s">
        <v>6538</v>
      </c>
      <c r="X605" s="23" t="s">
        <v>4206</v>
      </c>
      <c r="Y605" s="486"/>
      <c r="Z605" s="483">
        <v>46303</v>
      </c>
      <c r="AA605" s="24" t="s">
        <v>6559</v>
      </c>
      <c r="AB605" s="484" t="s">
        <v>4206</v>
      </c>
      <c r="AC605" s="16" t="s">
        <v>5822</v>
      </c>
      <c r="AD605" s="17"/>
      <c r="AE605" s="18"/>
      <c r="AF605" s="9"/>
      <c r="AG605" s="19"/>
      <c r="AH605" s="20"/>
      <c r="AI605" s="9"/>
      <c r="AJ605" s="21" t="s">
        <v>2860</v>
      </c>
      <c r="AK605" s="33" t="s">
        <v>2860</v>
      </c>
      <c r="AL605" s="485" t="s">
        <v>2860</v>
      </c>
      <c r="AM605" s="3" t="s">
        <v>2860</v>
      </c>
      <c r="AN605" s="702"/>
      <c r="AO605" s="4"/>
      <c r="AP605" s="5"/>
      <c r="AQ605" s="5"/>
      <c r="AR605" s="4"/>
      <c r="AS605" s="5"/>
      <c r="AT605" s="552"/>
      <c r="AU605" s="553"/>
      <c r="AV605" s="554"/>
      <c r="AW605" s="553"/>
      <c r="AX605" s="554"/>
      <c r="AY605" s="707" t="s">
        <v>5712</v>
      </c>
      <c r="AZ605" s="4" t="s">
        <v>5731</v>
      </c>
      <c r="BA605" s="7"/>
      <c r="BB605" s="7"/>
    </row>
    <row r="606" spans="1:54" ht="14.45" customHeight="1">
      <c r="A606" s="472" t="s">
        <v>604</v>
      </c>
      <c r="B606" s="473" t="s">
        <v>1602</v>
      </c>
      <c r="C606" s="22" t="s">
        <v>6638</v>
      </c>
      <c r="D606" s="22">
        <v>0</v>
      </c>
      <c r="E606" s="746" t="s">
        <v>3439</v>
      </c>
      <c r="F606" s="474">
        <v>2080120</v>
      </c>
      <c r="G606" s="475">
        <v>15421102</v>
      </c>
      <c r="H606" s="476">
        <v>11.94</v>
      </c>
      <c r="I606" s="760">
        <v>2096710</v>
      </c>
      <c r="J606" s="475">
        <v>15421110</v>
      </c>
      <c r="K606" s="478">
        <v>11.94</v>
      </c>
      <c r="L606" s="9"/>
      <c r="M606" s="546">
        <v>16</v>
      </c>
      <c r="N606" s="9">
        <v>9.5299999999999994</v>
      </c>
      <c r="O606" s="6" t="s">
        <v>4201</v>
      </c>
      <c r="P606" s="479" t="s">
        <v>4202</v>
      </c>
      <c r="Q606" s="10" t="s">
        <v>6573</v>
      </c>
      <c r="R606" s="11"/>
      <c r="S606" s="12"/>
      <c r="T606" s="14">
        <v>46304</v>
      </c>
      <c r="U606" s="15"/>
      <c r="V606" s="8">
        <v>46304</v>
      </c>
      <c r="W606" s="13" t="s">
        <v>6574</v>
      </c>
      <c r="X606" s="23" t="s">
        <v>4206</v>
      </c>
      <c r="Y606" s="486"/>
      <c r="Z606" s="483"/>
      <c r="AA606" s="24"/>
      <c r="AB606" s="484"/>
      <c r="AC606" s="16"/>
      <c r="AD606" s="17"/>
      <c r="AE606" s="18"/>
      <c r="AF606" s="9"/>
      <c r="AG606" s="19"/>
      <c r="AH606" s="20"/>
      <c r="AI606" s="9"/>
      <c r="AJ606" s="21"/>
      <c r="AK606" s="33"/>
      <c r="AL606" s="485" t="str">
        <f>IF(AA606="","",AA606)</f>
        <v/>
      </c>
      <c r="AM606" s="3" t="str">
        <f>IF(AB606="","",AB606)</f>
        <v/>
      </c>
      <c r="AN606" s="702"/>
      <c r="AO606" s="4"/>
      <c r="AP606" s="5"/>
      <c r="AQ606" s="5"/>
      <c r="AR606" s="4"/>
      <c r="AS606" s="5"/>
      <c r="AT606" s="552"/>
      <c r="AU606" s="553" t="str">
        <f>IF(AND(V606&gt;0,X606="A",AA606&lt;&gt;"",AG606&lt;&gt;"A",AJ606&lt;&gt;"A",OR(AB606="NR",AB606="NT")),1,"")</f>
        <v/>
      </c>
      <c r="AV606" s="554" t="str">
        <f>IF(AU606="","",COUNTIF($AU$8:AU606,AU606))</f>
        <v/>
      </c>
      <c r="AW606" s="553">
        <f>IF(AND(V606&gt;0,X606="A",AJ606&lt;&gt;"A",OR(AB606="",AB606="NX")),1,"")</f>
        <v>1</v>
      </c>
      <c r="AX606" s="554">
        <f>IF(AW606="","",COUNTIF($AW$8:AW606,AW606))</f>
        <v>18</v>
      </c>
      <c r="AY606" s="16"/>
      <c r="AZ606" s="6"/>
      <c r="BA606" s="7"/>
      <c r="BB606" s="7"/>
    </row>
    <row r="607" spans="1:54" ht="14.45" customHeight="1">
      <c r="A607" s="472" t="s">
        <v>605</v>
      </c>
      <c r="B607" s="473" t="s">
        <v>1602</v>
      </c>
      <c r="C607" s="22" t="s">
        <v>6638</v>
      </c>
      <c r="D607" s="22">
        <v>0</v>
      </c>
      <c r="E607" s="746" t="s">
        <v>6511</v>
      </c>
      <c r="F607" s="760">
        <v>2096710</v>
      </c>
      <c r="G607" s="475">
        <v>15421110</v>
      </c>
      <c r="H607" s="478">
        <v>11.94</v>
      </c>
      <c r="I607" s="474">
        <v>2091930</v>
      </c>
      <c r="J607" s="475">
        <v>15421109</v>
      </c>
      <c r="K607" s="476">
        <v>11.94</v>
      </c>
      <c r="L607" s="9"/>
      <c r="M607" s="546">
        <v>16</v>
      </c>
      <c r="N607" s="9">
        <v>9.5299999999999994</v>
      </c>
      <c r="O607" s="6" t="s">
        <v>4201</v>
      </c>
      <c r="P607" s="479" t="s">
        <v>5033</v>
      </c>
      <c r="Q607" s="10" t="s">
        <v>6512</v>
      </c>
      <c r="R607" s="11"/>
      <c r="S607" s="12"/>
      <c r="T607" s="14">
        <v>46301</v>
      </c>
      <c r="U607" s="15" t="s">
        <v>5534</v>
      </c>
      <c r="V607" s="8">
        <v>46301</v>
      </c>
      <c r="W607" s="13" t="s">
        <v>6538</v>
      </c>
      <c r="X607" s="23" t="s">
        <v>4206</v>
      </c>
      <c r="Y607" s="486"/>
      <c r="Z607" s="483">
        <v>46302</v>
      </c>
      <c r="AA607" s="24" t="s">
        <v>6513</v>
      </c>
      <c r="AB607" s="484" t="s">
        <v>4206</v>
      </c>
      <c r="AC607" s="16" t="s">
        <v>6514</v>
      </c>
      <c r="AD607" s="17"/>
      <c r="AE607" s="18"/>
      <c r="AF607" s="9"/>
      <c r="AG607" s="19"/>
      <c r="AH607" s="20"/>
      <c r="AI607" s="9"/>
      <c r="AJ607" s="21" t="s">
        <v>2860</v>
      </c>
      <c r="AK607" s="33" t="s">
        <v>2860</v>
      </c>
      <c r="AL607" s="485" t="s">
        <v>2860</v>
      </c>
      <c r="AM607" s="3" t="s">
        <v>2860</v>
      </c>
      <c r="AN607" s="702"/>
      <c r="AO607" s="4"/>
      <c r="AP607" s="5"/>
      <c r="AQ607" s="5"/>
      <c r="AR607" s="4"/>
      <c r="AS607" s="5"/>
      <c r="AT607" s="552"/>
      <c r="AU607" s="553"/>
      <c r="AV607" s="554"/>
      <c r="AW607" s="553"/>
      <c r="AX607" s="554"/>
      <c r="AY607" s="1334" t="s">
        <v>5991</v>
      </c>
      <c r="AZ607" s="882" t="s">
        <v>5992</v>
      </c>
      <c r="BA607" s="7"/>
      <c r="BB607" s="7"/>
    </row>
    <row r="608" spans="1:54" ht="14.45" customHeight="1">
      <c r="A608" s="472" t="s">
        <v>606</v>
      </c>
      <c r="B608" s="473" t="s">
        <v>1602</v>
      </c>
      <c r="C608" s="22" t="s">
        <v>6638</v>
      </c>
      <c r="D608" s="22">
        <v>0</v>
      </c>
      <c r="E608" s="746" t="s">
        <v>3440</v>
      </c>
      <c r="F608" s="474">
        <v>2091930</v>
      </c>
      <c r="G608" s="475">
        <v>15421109</v>
      </c>
      <c r="H608" s="476">
        <v>11.94</v>
      </c>
      <c r="I608" s="760">
        <v>2096460</v>
      </c>
      <c r="J608" s="475">
        <v>15421101</v>
      </c>
      <c r="K608" s="478">
        <v>11.94</v>
      </c>
      <c r="L608" s="9"/>
      <c r="M608" s="546">
        <v>16</v>
      </c>
      <c r="N608" s="9">
        <v>9.5299999999999994</v>
      </c>
      <c r="O608" s="6" t="s">
        <v>4201</v>
      </c>
      <c r="P608" s="479" t="s">
        <v>4202</v>
      </c>
      <c r="Q608" s="10" t="s">
        <v>6220</v>
      </c>
      <c r="R608" s="11"/>
      <c r="S608" s="12"/>
      <c r="T608" s="14">
        <v>46302</v>
      </c>
      <c r="U608" s="15"/>
      <c r="V608" s="8">
        <v>46302</v>
      </c>
      <c r="W608" s="13" t="s">
        <v>6541</v>
      </c>
      <c r="X608" s="23" t="s">
        <v>4206</v>
      </c>
      <c r="Y608" s="486"/>
      <c r="Z608" s="483"/>
      <c r="AA608" s="24"/>
      <c r="AB608" s="484"/>
      <c r="AC608" s="16"/>
      <c r="AD608" s="17"/>
      <c r="AE608" s="18"/>
      <c r="AF608" s="9"/>
      <c r="AG608" s="19"/>
      <c r="AH608" s="20"/>
      <c r="AI608" s="9"/>
      <c r="AJ608" s="21"/>
      <c r="AK608" s="33"/>
      <c r="AL608" s="485" t="str">
        <f>IF(AA608="","",AA608)</f>
        <v/>
      </c>
      <c r="AM608" s="3" t="str">
        <f>IF(AB608="","",AB608)</f>
        <v/>
      </c>
      <c r="AN608" s="702"/>
      <c r="AO608" s="4"/>
      <c r="AP608" s="5"/>
      <c r="AQ608" s="5"/>
      <c r="AR608" s="4"/>
      <c r="AS608" s="5"/>
      <c r="AT608" s="552"/>
      <c r="AU608" s="553" t="str">
        <f>IF(AND(V608&gt;0,X608="A",AA608&lt;&gt;"",AG608&lt;&gt;"A",AJ608&lt;&gt;"A",OR(AB608="NR",AB608="NT")),1,"")</f>
        <v/>
      </c>
      <c r="AV608" s="554" t="str">
        <f>IF(AU608="","",COUNTIF($AU$8:AU608,AU608))</f>
        <v/>
      </c>
      <c r="AW608" s="553">
        <f>IF(AND(V608&gt;0,X608="A",AJ608&lt;&gt;"A",OR(AB608="",AB608="NX")),1,"")</f>
        <v>1</v>
      </c>
      <c r="AX608" s="554">
        <f>IF(AW608="","",COUNTIF($AW$8:AW608,AW608))</f>
        <v>19</v>
      </c>
      <c r="AY608" s="16"/>
      <c r="AZ608" s="6"/>
      <c r="BA608" s="7"/>
      <c r="BB608" s="7"/>
    </row>
    <row r="609" spans="1:54" ht="14.45" customHeight="1">
      <c r="A609" s="472" t="s">
        <v>607</v>
      </c>
      <c r="B609" s="473" t="s">
        <v>1602</v>
      </c>
      <c r="C609" s="22" t="s">
        <v>6638</v>
      </c>
      <c r="D609" s="22">
        <v>0</v>
      </c>
      <c r="E609" s="746" t="s">
        <v>6515</v>
      </c>
      <c r="F609" s="760">
        <v>2096460</v>
      </c>
      <c r="G609" s="475">
        <v>15421101</v>
      </c>
      <c r="H609" s="478">
        <v>11.94</v>
      </c>
      <c r="I609" s="474">
        <v>2097460</v>
      </c>
      <c r="J609" s="475">
        <v>15421112</v>
      </c>
      <c r="K609" s="476">
        <v>11.94</v>
      </c>
      <c r="L609" s="9"/>
      <c r="M609" s="546">
        <v>16</v>
      </c>
      <c r="N609" s="9">
        <v>9.5299999999999994</v>
      </c>
      <c r="O609" s="6" t="s">
        <v>4201</v>
      </c>
      <c r="P609" s="479" t="s">
        <v>5033</v>
      </c>
      <c r="Q609" s="10" t="s">
        <v>6512</v>
      </c>
      <c r="R609" s="11"/>
      <c r="S609" s="12"/>
      <c r="T609" s="14">
        <v>46300</v>
      </c>
      <c r="U609" s="15" t="s">
        <v>6201</v>
      </c>
      <c r="V609" s="8">
        <v>46300</v>
      </c>
      <c r="W609" s="13" t="s">
        <v>6516</v>
      </c>
      <c r="X609" s="23" t="s">
        <v>4206</v>
      </c>
      <c r="Y609" s="486"/>
      <c r="Z609" s="483">
        <v>46302</v>
      </c>
      <c r="AA609" s="24" t="s">
        <v>6513</v>
      </c>
      <c r="AB609" s="484" t="s">
        <v>4206</v>
      </c>
      <c r="AC609" s="16" t="s">
        <v>6517</v>
      </c>
      <c r="AD609" s="17"/>
      <c r="AE609" s="18"/>
      <c r="AF609" s="9"/>
      <c r="AG609" s="19"/>
      <c r="AH609" s="20"/>
      <c r="AI609" s="9"/>
      <c r="AJ609" s="21" t="s">
        <v>2860</v>
      </c>
      <c r="AK609" s="33" t="s">
        <v>2860</v>
      </c>
      <c r="AL609" s="485" t="s">
        <v>2860</v>
      </c>
      <c r="AM609" s="3" t="s">
        <v>2860</v>
      </c>
      <c r="AN609" s="702"/>
      <c r="AO609" s="4"/>
      <c r="AP609" s="5"/>
      <c r="AQ609" s="5"/>
      <c r="AR609" s="4"/>
      <c r="AS609" s="5"/>
      <c r="AT609" s="552"/>
      <c r="AU609" s="553"/>
      <c r="AV609" s="554"/>
      <c r="AW609" s="553"/>
      <c r="AX609" s="554"/>
      <c r="AY609" s="1334" t="s">
        <v>5566</v>
      </c>
      <c r="AZ609" s="882" t="s">
        <v>5567</v>
      </c>
      <c r="BA609" s="7"/>
      <c r="BB609" s="7"/>
    </row>
    <row r="610" spans="1:54" ht="14.45" customHeight="1">
      <c r="A610" s="472" t="s">
        <v>608</v>
      </c>
      <c r="B610" s="473" t="s">
        <v>1602</v>
      </c>
      <c r="C610" s="22" t="s">
        <v>6638</v>
      </c>
      <c r="D610" s="22">
        <v>0</v>
      </c>
      <c r="E610" s="746" t="s">
        <v>3441</v>
      </c>
      <c r="F610" s="474">
        <v>2097460</v>
      </c>
      <c r="G610" s="475">
        <v>15421112</v>
      </c>
      <c r="H610" s="476">
        <v>11.94</v>
      </c>
      <c r="I610" s="760">
        <v>2081220</v>
      </c>
      <c r="J610" s="475">
        <v>15421103</v>
      </c>
      <c r="K610" s="478">
        <v>11.94</v>
      </c>
      <c r="L610" s="9"/>
      <c r="M610" s="546">
        <v>16</v>
      </c>
      <c r="N610" s="9">
        <v>9.5299999999999994</v>
      </c>
      <c r="O610" s="6" t="s">
        <v>4201</v>
      </c>
      <c r="P610" s="479" t="s">
        <v>4202</v>
      </c>
      <c r="Q610" s="10" t="s">
        <v>6220</v>
      </c>
      <c r="R610" s="11"/>
      <c r="S610" s="12"/>
      <c r="T610" s="14">
        <v>46302</v>
      </c>
      <c r="U610" s="15"/>
      <c r="V610" s="8">
        <v>46302</v>
      </c>
      <c r="W610" s="13" t="s">
        <v>6541</v>
      </c>
      <c r="X610" s="23" t="s">
        <v>4206</v>
      </c>
      <c r="Y610" s="486"/>
      <c r="Z610" s="483"/>
      <c r="AA610" s="24"/>
      <c r="AB610" s="484"/>
      <c r="AC610" s="16"/>
      <c r="AD610" s="17"/>
      <c r="AE610" s="18"/>
      <c r="AF610" s="9"/>
      <c r="AG610" s="19"/>
      <c r="AH610" s="20"/>
      <c r="AI610" s="9"/>
      <c r="AJ610" s="21"/>
      <c r="AK610" s="33"/>
      <c r="AL610" s="485" t="str">
        <f>IF(AA610="","",AA610)</f>
        <v/>
      </c>
      <c r="AM610" s="3" t="str">
        <f>IF(AB610="","",AB610)</f>
        <v/>
      </c>
      <c r="AN610" s="702"/>
      <c r="AO610" s="4"/>
      <c r="AP610" s="5"/>
      <c r="AQ610" s="5"/>
      <c r="AR610" s="4"/>
      <c r="AS610" s="5"/>
      <c r="AT610" s="552"/>
      <c r="AU610" s="553" t="str">
        <f>IF(AND(V610&gt;0,X610="A",AA610&lt;&gt;"",AG610&lt;&gt;"A",AJ610&lt;&gt;"A",OR(AB610="NR",AB610="NT")),1,"")</f>
        <v/>
      </c>
      <c r="AV610" s="554" t="str">
        <f>IF(AU610="","",COUNTIF($AU$8:AU610,AU610))</f>
        <v/>
      </c>
      <c r="AW610" s="553">
        <f>IF(AND(V610&gt;0,X610="A",AJ610&lt;&gt;"A",OR(AB610="",AB610="NX")),1,"")</f>
        <v>1</v>
      </c>
      <c r="AX610" s="554">
        <f>IF(AW610="","",COUNTIF($AW$8:AW610,AW610))</f>
        <v>20</v>
      </c>
      <c r="AY610" s="27"/>
      <c r="AZ610" s="6"/>
      <c r="BA610" s="7"/>
      <c r="BB610" s="7"/>
    </row>
    <row r="611" spans="1:54" ht="14.45" customHeight="1">
      <c r="A611" s="472" t="s">
        <v>609</v>
      </c>
      <c r="B611" s="473" t="s">
        <v>1602</v>
      </c>
      <c r="C611" s="22" t="s">
        <v>6638</v>
      </c>
      <c r="D611" s="22">
        <v>0</v>
      </c>
      <c r="E611" s="746" t="s">
        <v>6518</v>
      </c>
      <c r="F611" s="760">
        <v>2081220</v>
      </c>
      <c r="G611" s="475">
        <v>15421103</v>
      </c>
      <c r="H611" s="478">
        <v>11.94</v>
      </c>
      <c r="I611" s="474">
        <v>2089050</v>
      </c>
      <c r="J611" s="475">
        <v>15421109</v>
      </c>
      <c r="K611" s="476">
        <v>11.94</v>
      </c>
      <c r="L611" s="9"/>
      <c r="M611" s="546">
        <v>16</v>
      </c>
      <c r="N611" s="9">
        <v>9.5299999999999994</v>
      </c>
      <c r="O611" s="6" t="s">
        <v>4201</v>
      </c>
      <c r="P611" s="479" t="s">
        <v>4252</v>
      </c>
      <c r="Q611" s="10" t="s">
        <v>4268</v>
      </c>
      <c r="R611" s="11"/>
      <c r="S611" s="12"/>
      <c r="T611" s="14">
        <v>46289</v>
      </c>
      <c r="U611" s="15" t="s">
        <v>5534</v>
      </c>
      <c r="V611" s="8">
        <v>46289</v>
      </c>
      <c r="W611" s="13" t="s">
        <v>5968</v>
      </c>
      <c r="X611" s="23" t="s">
        <v>4206</v>
      </c>
      <c r="Y611" s="486" t="s">
        <v>5781</v>
      </c>
      <c r="Z611" s="483">
        <v>46290</v>
      </c>
      <c r="AA611" s="24" t="s">
        <v>5969</v>
      </c>
      <c r="AB611" s="484" t="s">
        <v>4206</v>
      </c>
      <c r="AC611" s="16"/>
      <c r="AD611" s="17"/>
      <c r="AE611" s="18"/>
      <c r="AF611" s="9"/>
      <c r="AG611" s="19"/>
      <c r="AH611" s="20"/>
      <c r="AI611" s="9"/>
      <c r="AJ611" s="21" t="s">
        <v>2860</v>
      </c>
      <c r="AK611" s="33" t="s">
        <v>2860</v>
      </c>
      <c r="AL611" s="485" t="s">
        <v>2860</v>
      </c>
      <c r="AM611" s="3" t="s">
        <v>2860</v>
      </c>
      <c r="AN611" s="702"/>
      <c r="AO611" s="4"/>
      <c r="AP611" s="5"/>
      <c r="AQ611" s="5"/>
      <c r="AR611" s="4"/>
      <c r="AS611" s="5"/>
      <c r="AT611" s="552"/>
      <c r="AU611" s="553"/>
      <c r="AV611" s="554"/>
      <c r="AW611" s="553"/>
      <c r="AX611" s="554"/>
      <c r="AY611" s="27"/>
      <c r="AZ611" s="6"/>
      <c r="BA611" s="7"/>
      <c r="BB611" s="7"/>
    </row>
    <row r="612" spans="1:54" ht="14.45" customHeight="1">
      <c r="A612" s="472" t="s">
        <v>610</v>
      </c>
      <c r="B612" s="473" t="s">
        <v>1602</v>
      </c>
      <c r="C612" s="22" t="s">
        <v>6638</v>
      </c>
      <c r="D612" s="22">
        <v>0</v>
      </c>
      <c r="E612" s="746" t="s">
        <v>3442</v>
      </c>
      <c r="F612" s="474">
        <v>2089050</v>
      </c>
      <c r="G612" s="475">
        <v>15421109</v>
      </c>
      <c r="H612" s="476">
        <v>11.94</v>
      </c>
      <c r="I612" s="760">
        <v>2089100</v>
      </c>
      <c r="J612" s="475">
        <v>15421108</v>
      </c>
      <c r="K612" s="478">
        <v>11.94</v>
      </c>
      <c r="L612" s="9"/>
      <c r="M612" s="546">
        <v>16</v>
      </c>
      <c r="N612" s="9">
        <v>9.5299999999999994</v>
      </c>
      <c r="O612" s="6" t="s">
        <v>4201</v>
      </c>
      <c r="P612" s="479" t="s">
        <v>4202</v>
      </c>
      <c r="Q612" s="10" t="s">
        <v>6220</v>
      </c>
      <c r="R612" s="11"/>
      <c r="S612" s="12"/>
      <c r="T612" s="14">
        <v>46302</v>
      </c>
      <c r="U612" s="15"/>
      <c r="V612" s="8">
        <v>46302</v>
      </c>
      <c r="W612" s="13" t="s">
        <v>6541</v>
      </c>
      <c r="X612" s="23" t="s">
        <v>4206</v>
      </c>
      <c r="Y612" s="486"/>
      <c r="Z612" s="483"/>
      <c r="AA612" s="24"/>
      <c r="AB612" s="484"/>
      <c r="AC612" s="16"/>
      <c r="AD612" s="17"/>
      <c r="AE612" s="18"/>
      <c r="AF612" s="9"/>
      <c r="AG612" s="19"/>
      <c r="AH612" s="20"/>
      <c r="AI612" s="9"/>
      <c r="AJ612" s="21"/>
      <c r="AK612" s="33"/>
      <c r="AL612" s="485" t="str">
        <f>IF(AA612="","",AA612)</f>
        <v/>
      </c>
      <c r="AM612" s="3" t="str">
        <f>IF(AB612="","",AB612)</f>
        <v/>
      </c>
      <c r="AN612" s="702"/>
      <c r="AO612" s="4"/>
      <c r="AP612" s="5"/>
      <c r="AQ612" s="5"/>
      <c r="AR612" s="4"/>
      <c r="AS612" s="5"/>
      <c r="AT612" s="552"/>
      <c r="AU612" s="553" t="str">
        <f>IF(AND(V612&gt;0,X612="A",AA612&lt;&gt;"",AG612&lt;&gt;"A",AJ612&lt;&gt;"A",OR(AB612="NR",AB612="NT")),1,"")</f>
        <v/>
      </c>
      <c r="AV612" s="554" t="str">
        <f>IF(AU612="","",COUNTIF($AU$8:AU612,AU612))</f>
        <v/>
      </c>
      <c r="AW612" s="553">
        <f>IF(AND(V612&gt;0,X612="A",AJ612&lt;&gt;"A",OR(AB612="",AB612="NX")),1,"")</f>
        <v>1</v>
      </c>
      <c r="AX612" s="554">
        <f>IF(AW612="","",COUNTIF($AW$8:AW612,AW612))</f>
        <v>21</v>
      </c>
      <c r="AY612" s="16"/>
      <c r="AZ612" s="6"/>
      <c r="BA612" s="7"/>
      <c r="BB612" s="7"/>
    </row>
    <row r="613" spans="1:54" ht="14.45" customHeight="1">
      <c r="A613" s="472" t="s">
        <v>611</v>
      </c>
      <c r="B613" s="473" t="s">
        <v>1602</v>
      </c>
      <c r="C613" s="22" t="s">
        <v>6638</v>
      </c>
      <c r="D613" s="22">
        <v>0</v>
      </c>
      <c r="E613" s="746" t="s">
        <v>6519</v>
      </c>
      <c r="F613" s="760">
        <v>2089100</v>
      </c>
      <c r="G613" s="475">
        <v>15421108</v>
      </c>
      <c r="H613" s="478">
        <v>11.94</v>
      </c>
      <c r="I613" s="474">
        <v>2085930</v>
      </c>
      <c r="J613" s="475">
        <v>15421107</v>
      </c>
      <c r="K613" s="476">
        <v>11.94</v>
      </c>
      <c r="L613" s="9"/>
      <c r="M613" s="546">
        <v>16</v>
      </c>
      <c r="N613" s="9">
        <v>9.5299999999999994</v>
      </c>
      <c r="O613" s="6" t="s">
        <v>4201</v>
      </c>
      <c r="P613" s="479" t="s">
        <v>5033</v>
      </c>
      <c r="Q613" s="10" t="s">
        <v>6512</v>
      </c>
      <c r="R613" s="11"/>
      <c r="S613" s="12"/>
      <c r="T613" s="14">
        <v>46301</v>
      </c>
      <c r="U613" s="15" t="s">
        <v>6201</v>
      </c>
      <c r="V613" s="8">
        <v>46301</v>
      </c>
      <c r="W613" s="13" t="s">
        <v>6538</v>
      </c>
      <c r="X613" s="23" t="s">
        <v>4206</v>
      </c>
      <c r="Y613" s="486"/>
      <c r="Z613" s="483">
        <v>46302</v>
      </c>
      <c r="AA613" s="24" t="s">
        <v>6513</v>
      </c>
      <c r="AB613" s="484" t="s">
        <v>4206</v>
      </c>
      <c r="AC613" s="16" t="s">
        <v>6520</v>
      </c>
      <c r="AD613" s="17"/>
      <c r="AE613" s="18"/>
      <c r="AF613" s="9"/>
      <c r="AG613" s="19"/>
      <c r="AH613" s="20"/>
      <c r="AI613" s="9"/>
      <c r="AJ613" s="21" t="s">
        <v>2860</v>
      </c>
      <c r="AK613" s="33" t="s">
        <v>2860</v>
      </c>
      <c r="AL613" s="485" t="s">
        <v>2860</v>
      </c>
      <c r="AM613" s="3" t="s">
        <v>2860</v>
      </c>
      <c r="AN613" s="702"/>
      <c r="AO613" s="4"/>
      <c r="AP613" s="5"/>
      <c r="AQ613" s="5"/>
      <c r="AR613" s="4"/>
      <c r="AS613" s="5"/>
      <c r="AT613" s="552"/>
      <c r="AU613" s="553"/>
      <c r="AV613" s="554"/>
      <c r="AW613" s="553"/>
      <c r="AX613" s="554"/>
      <c r="AY613" s="881" t="s">
        <v>6370</v>
      </c>
      <c r="AZ613" s="882" t="s">
        <v>6371</v>
      </c>
      <c r="BA613" s="7"/>
      <c r="BB613" s="7"/>
    </row>
    <row r="614" spans="1:54" ht="14.45" customHeight="1">
      <c r="A614" s="472" t="s">
        <v>612</v>
      </c>
      <c r="B614" s="473" t="s">
        <v>1602</v>
      </c>
      <c r="C614" s="22" t="s">
        <v>6638</v>
      </c>
      <c r="D614" s="22">
        <v>0</v>
      </c>
      <c r="E614" s="746" t="s">
        <v>3443</v>
      </c>
      <c r="F614" s="474">
        <v>2085930</v>
      </c>
      <c r="G614" s="475">
        <v>15421107</v>
      </c>
      <c r="H614" s="476">
        <v>11.94</v>
      </c>
      <c r="I614" s="760">
        <v>2086420</v>
      </c>
      <c r="J614" s="475">
        <v>15421107</v>
      </c>
      <c r="K614" s="478">
        <v>11.94</v>
      </c>
      <c r="L614" s="9"/>
      <c r="M614" s="546">
        <v>16</v>
      </c>
      <c r="N614" s="9">
        <v>9.5299999999999994</v>
      </c>
      <c r="O614" s="6" t="s">
        <v>4201</v>
      </c>
      <c r="P614" s="479" t="s">
        <v>4202</v>
      </c>
      <c r="Q614" s="10" t="s">
        <v>6220</v>
      </c>
      <c r="R614" s="11"/>
      <c r="S614" s="12"/>
      <c r="T614" s="14">
        <v>46302</v>
      </c>
      <c r="U614" s="15"/>
      <c r="V614" s="8">
        <v>46302</v>
      </c>
      <c r="W614" s="13" t="s">
        <v>6541</v>
      </c>
      <c r="X614" s="23" t="s">
        <v>4206</v>
      </c>
      <c r="Y614" s="486"/>
      <c r="Z614" s="483"/>
      <c r="AA614" s="24"/>
      <c r="AB614" s="484"/>
      <c r="AC614" s="16"/>
      <c r="AD614" s="17"/>
      <c r="AE614" s="18"/>
      <c r="AF614" s="9"/>
      <c r="AG614" s="19"/>
      <c r="AH614" s="20"/>
      <c r="AI614" s="9"/>
      <c r="AJ614" s="21"/>
      <c r="AK614" s="33"/>
      <c r="AL614" s="485" t="str">
        <f>IF(AA614="","",AA614)</f>
        <v/>
      </c>
      <c r="AM614" s="3" t="str">
        <f>IF(AB614="","",AB614)</f>
        <v/>
      </c>
      <c r="AN614" s="702"/>
      <c r="AO614" s="4"/>
      <c r="AP614" s="5"/>
      <c r="AQ614" s="5"/>
      <c r="AR614" s="4"/>
      <c r="AS614" s="5"/>
      <c r="AT614" s="552"/>
      <c r="AU614" s="553" t="str">
        <f>IF(AND(V614&gt;0,X614="A",AA614&lt;&gt;"",AG614&lt;&gt;"A",AJ614&lt;&gt;"A",OR(AB614="NR",AB614="NT")),1,"")</f>
        <v/>
      </c>
      <c r="AV614" s="554" t="str">
        <f>IF(AU614="","",COUNTIF($AU$8:AU614,AU614))</f>
        <v/>
      </c>
      <c r="AW614" s="553">
        <f>IF(AND(V614&gt;0,X614="A",AJ614&lt;&gt;"A",OR(AB614="",AB614="NX")),1,"")</f>
        <v>1</v>
      </c>
      <c r="AX614" s="554">
        <f>IF(AW614="","",COUNTIF($AW$8:AW614,AW614))</f>
        <v>22</v>
      </c>
      <c r="AY614" s="881"/>
      <c r="AZ614" s="882"/>
      <c r="BA614" s="883"/>
      <c r="BB614" s="883"/>
    </row>
    <row r="615" spans="1:54" ht="14.45" customHeight="1">
      <c r="A615" s="472" t="s">
        <v>613</v>
      </c>
      <c r="B615" s="473" t="s">
        <v>1602</v>
      </c>
      <c r="C615" s="22" t="s">
        <v>6638</v>
      </c>
      <c r="D615" s="22">
        <v>0</v>
      </c>
      <c r="E615" s="746" t="s">
        <v>6521</v>
      </c>
      <c r="F615" s="760">
        <v>2086420</v>
      </c>
      <c r="G615" s="475">
        <v>15421107</v>
      </c>
      <c r="H615" s="478">
        <v>11.94</v>
      </c>
      <c r="I615" s="474">
        <v>2086290</v>
      </c>
      <c r="J615" s="475">
        <v>15421107</v>
      </c>
      <c r="K615" s="476">
        <v>11.94</v>
      </c>
      <c r="L615" s="9"/>
      <c r="M615" s="546">
        <v>16</v>
      </c>
      <c r="N615" s="9">
        <v>9.5299999999999994</v>
      </c>
      <c r="O615" s="6" t="s">
        <v>4201</v>
      </c>
      <c r="P615" s="479" t="s">
        <v>6522</v>
      </c>
      <c r="Q615" s="10" t="s">
        <v>6512</v>
      </c>
      <c r="R615" s="11"/>
      <c r="S615" s="12"/>
      <c r="T615" s="14">
        <v>46301</v>
      </c>
      <c r="U615" s="15" t="s">
        <v>6201</v>
      </c>
      <c r="V615" s="8">
        <v>46301</v>
      </c>
      <c r="W615" s="13" t="s">
        <v>6538</v>
      </c>
      <c r="X615" s="23" t="s">
        <v>4206</v>
      </c>
      <c r="Y615" s="486"/>
      <c r="Z615" s="483">
        <v>46302</v>
      </c>
      <c r="AA615" s="24" t="s">
        <v>6513</v>
      </c>
      <c r="AB615" s="484" t="s">
        <v>4206</v>
      </c>
      <c r="AC615" s="16" t="s">
        <v>6523</v>
      </c>
      <c r="AD615" s="17"/>
      <c r="AE615" s="18"/>
      <c r="AF615" s="9"/>
      <c r="AG615" s="19"/>
      <c r="AH615" s="20"/>
      <c r="AI615" s="9"/>
      <c r="AJ615" s="21" t="s">
        <v>2860</v>
      </c>
      <c r="AK615" s="33" t="s">
        <v>2860</v>
      </c>
      <c r="AL615" s="485" t="s">
        <v>2860</v>
      </c>
      <c r="AM615" s="3" t="s">
        <v>2860</v>
      </c>
      <c r="AN615" s="702"/>
      <c r="AO615" s="4"/>
      <c r="AP615" s="5"/>
      <c r="AQ615" s="5"/>
      <c r="AR615" s="4"/>
      <c r="AS615" s="5"/>
      <c r="AT615" s="552"/>
      <c r="AU615" s="553"/>
      <c r="AV615" s="554"/>
      <c r="AW615" s="553"/>
      <c r="AX615" s="554"/>
      <c r="AY615" s="1334" t="s">
        <v>5535</v>
      </c>
      <c r="AZ615" s="882" t="s">
        <v>5536</v>
      </c>
      <c r="BA615" s="883" t="s">
        <v>6516</v>
      </c>
      <c r="BB615" s="883" t="s">
        <v>6373</v>
      </c>
    </row>
    <row r="616" spans="1:54" ht="14.45" customHeight="1">
      <c r="A616" s="472" t="s">
        <v>614</v>
      </c>
      <c r="B616" s="473" t="s">
        <v>1602</v>
      </c>
      <c r="C616" s="22" t="s">
        <v>6638</v>
      </c>
      <c r="D616" s="22">
        <v>0</v>
      </c>
      <c r="E616" s="746" t="s">
        <v>3444</v>
      </c>
      <c r="F616" s="474">
        <v>2086290</v>
      </c>
      <c r="G616" s="475">
        <v>15421107</v>
      </c>
      <c r="H616" s="476">
        <v>11.94</v>
      </c>
      <c r="I616" s="760">
        <v>2090210</v>
      </c>
      <c r="J616" s="475">
        <v>15421109</v>
      </c>
      <c r="K616" s="478">
        <v>11.94</v>
      </c>
      <c r="L616" s="9"/>
      <c r="M616" s="546">
        <v>16</v>
      </c>
      <c r="N616" s="9">
        <v>9.5299999999999994</v>
      </c>
      <c r="O616" s="6" t="s">
        <v>4201</v>
      </c>
      <c r="P616" s="479" t="s">
        <v>4202</v>
      </c>
      <c r="Q616" s="10" t="s">
        <v>6220</v>
      </c>
      <c r="R616" s="11"/>
      <c r="S616" s="12"/>
      <c r="T616" s="14">
        <v>46302</v>
      </c>
      <c r="U616" s="15"/>
      <c r="V616" s="8">
        <v>46302</v>
      </c>
      <c r="W616" s="13" t="s">
        <v>6541</v>
      </c>
      <c r="X616" s="23" t="s">
        <v>4206</v>
      </c>
      <c r="Y616" s="486"/>
      <c r="Z616" s="483"/>
      <c r="AA616" s="24"/>
      <c r="AB616" s="484"/>
      <c r="AC616" s="16"/>
      <c r="AD616" s="17"/>
      <c r="AE616" s="18"/>
      <c r="AF616" s="9"/>
      <c r="AG616" s="19"/>
      <c r="AH616" s="20"/>
      <c r="AI616" s="9"/>
      <c r="AJ616" s="21"/>
      <c r="AK616" s="33"/>
      <c r="AL616" s="485" t="str">
        <f>IF(AA616="","",AA616)</f>
        <v/>
      </c>
      <c r="AM616" s="3" t="str">
        <f>IF(AB616="","",AB616)</f>
        <v/>
      </c>
      <c r="AN616" s="702"/>
      <c r="AO616" s="4"/>
      <c r="AP616" s="5"/>
      <c r="AQ616" s="5"/>
      <c r="AR616" s="4"/>
      <c r="AS616" s="5"/>
      <c r="AT616" s="552"/>
      <c r="AU616" s="553" t="str">
        <f>IF(AND(V616&gt;0,X616="A",AA616&lt;&gt;"",AG616&lt;&gt;"A",AJ616&lt;&gt;"A",OR(AB616="NR",AB616="NT")),1,"")</f>
        <v/>
      </c>
      <c r="AV616" s="554" t="str">
        <f>IF(AU616="","",COUNTIF($AU$8:AU616,AU616))</f>
        <v/>
      </c>
      <c r="AW616" s="553">
        <f>IF(AND(V616&gt;0,X616="A",AJ616&lt;&gt;"A",OR(AB616="",AB616="NX")),1,"")</f>
        <v>1</v>
      </c>
      <c r="AX616" s="554">
        <f>IF(AW616="","",COUNTIF($AW$8:AW616,AW616))</f>
        <v>23</v>
      </c>
      <c r="AY616" s="16"/>
      <c r="AZ616" s="6"/>
      <c r="BA616" s="7"/>
      <c r="BB616" s="7"/>
    </row>
    <row r="617" spans="1:54" ht="14.45" customHeight="1">
      <c r="A617" s="472" t="s">
        <v>615</v>
      </c>
      <c r="B617" s="473" t="s">
        <v>1602</v>
      </c>
      <c r="C617" s="22" t="s">
        <v>6638</v>
      </c>
      <c r="D617" s="22">
        <v>0</v>
      </c>
      <c r="E617" s="746" t="s">
        <v>6524</v>
      </c>
      <c r="F617" s="760">
        <v>2090210</v>
      </c>
      <c r="G617" s="475">
        <v>15421109</v>
      </c>
      <c r="H617" s="478">
        <v>11.94</v>
      </c>
      <c r="I617" s="474">
        <v>2093310</v>
      </c>
      <c r="J617" s="475">
        <v>15421110</v>
      </c>
      <c r="K617" s="476">
        <v>11.94</v>
      </c>
      <c r="L617" s="9"/>
      <c r="M617" s="546">
        <v>16</v>
      </c>
      <c r="N617" s="9">
        <v>9.5299999999999994</v>
      </c>
      <c r="O617" s="6" t="s">
        <v>4201</v>
      </c>
      <c r="P617" s="479" t="s">
        <v>5033</v>
      </c>
      <c r="Q617" s="10" t="s">
        <v>6512</v>
      </c>
      <c r="R617" s="11"/>
      <c r="S617" s="12"/>
      <c r="T617" s="14">
        <v>46300</v>
      </c>
      <c r="U617" s="15" t="s">
        <v>6201</v>
      </c>
      <c r="V617" s="8">
        <v>46300</v>
      </c>
      <c r="W617" s="13" t="s">
        <v>6516</v>
      </c>
      <c r="X617" s="23" t="s">
        <v>4206</v>
      </c>
      <c r="Y617" s="486"/>
      <c r="Z617" s="483">
        <v>46301</v>
      </c>
      <c r="AA617" s="24" t="s">
        <v>6525</v>
      </c>
      <c r="AB617" s="484" t="s">
        <v>4206</v>
      </c>
      <c r="AC617" s="16" t="s">
        <v>6526</v>
      </c>
      <c r="AD617" s="17"/>
      <c r="AE617" s="18"/>
      <c r="AF617" s="9"/>
      <c r="AG617" s="19"/>
      <c r="AH617" s="20"/>
      <c r="AI617" s="9"/>
      <c r="AJ617" s="21" t="s">
        <v>2860</v>
      </c>
      <c r="AK617" s="33" t="s">
        <v>2860</v>
      </c>
      <c r="AL617" s="485" t="s">
        <v>2860</v>
      </c>
      <c r="AM617" s="3" t="s">
        <v>2860</v>
      </c>
      <c r="AN617" s="702"/>
      <c r="AO617" s="4"/>
      <c r="AP617" s="5"/>
      <c r="AQ617" s="5"/>
      <c r="AR617" s="4"/>
      <c r="AS617" s="5"/>
      <c r="AT617" s="552"/>
      <c r="AU617" s="553"/>
      <c r="AV617" s="554"/>
      <c r="AW617" s="553"/>
      <c r="AX617" s="554"/>
      <c r="AY617" s="1334" t="s">
        <v>6245</v>
      </c>
      <c r="AZ617" s="882" t="s">
        <v>6246</v>
      </c>
      <c r="BA617" s="7"/>
      <c r="BB617" s="7"/>
    </row>
    <row r="618" spans="1:54" ht="14.45" customHeight="1">
      <c r="A618" s="472" t="s">
        <v>616</v>
      </c>
      <c r="B618" s="473" t="s">
        <v>1602</v>
      </c>
      <c r="C618" s="22" t="s">
        <v>6638</v>
      </c>
      <c r="D618" s="22">
        <v>0</v>
      </c>
      <c r="E618" s="746" t="s">
        <v>3445</v>
      </c>
      <c r="F618" s="474">
        <v>2093310</v>
      </c>
      <c r="G618" s="475">
        <v>15421110</v>
      </c>
      <c r="H618" s="476">
        <v>11.94</v>
      </c>
      <c r="I618" s="760">
        <v>2093980</v>
      </c>
      <c r="J618" s="475">
        <v>15421110</v>
      </c>
      <c r="K618" s="478">
        <v>11.94</v>
      </c>
      <c r="L618" s="9"/>
      <c r="M618" s="546">
        <v>16</v>
      </c>
      <c r="N618" s="9">
        <v>9.5299999999999994</v>
      </c>
      <c r="O618" s="6" t="s">
        <v>4201</v>
      </c>
      <c r="P618" s="479" t="s">
        <v>4202</v>
      </c>
      <c r="Q618" s="10" t="s">
        <v>6220</v>
      </c>
      <c r="R618" s="11"/>
      <c r="S618" s="12"/>
      <c r="T618" s="14">
        <v>46302</v>
      </c>
      <c r="U618" s="15"/>
      <c r="V618" s="8">
        <v>46302</v>
      </c>
      <c r="W618" s="13" t="s">
        <v>6541</v>
      </c>
      <c r="X618" s="23" t="s">
        <v>4206</v>
      </c>
      <c r="Y618" s="486"/>
      <c r="Z618" s="483"/>
      <c r="AA618" s="24"/>
      <c r="AB618" s="484"/>
      <c r="AC618" s="16"/>
      <c r="AD618" s="17"/>
      <c r="AE618" s="18"/>
      <c r="AF618" s="9"/>
      <c r="AG618" s="19"/>
      <c r="AH618" s="20"/>
      <c r="AI618" s="9"/>
      <c r="AJ618" s="21"/>
      <c r="AK618" s="33"/>
      <c r="AL618" s="485" t="str">
        <f>IF(AA618="","",AA618)</f>
        <v/>
      </c>
      <c r="AM618" s="3" t="str">
        <f>IF(AB618="","",AB618)</f>
        <v/>
      </c>
      <c r="AN618" s="702"/>
      <c r="AO618" s="4"/>
      <c r="AP618" s="5"/>
      <c r="AQ618" s="5"/>
      <c r="AR618" s="4"/>
      <c r="AS618" s="5"/>
      <c r="AT618" s="552"/>
      <c r="AU618" s="553" t="str">
        <f>IF(AND(V618&gt;0,X618="A",AA618&lt;&gt;"",AG618&lt;&gt;"A",AJ618&lt;&gt;"A",OR(AB618="NR",AB618="NT")),1,"")</f>
        <v/>
      </c>
      <c r="AV618" s="554" t="str">
        <f>IF(AU618="","",COUNTIF($AU$8:AU618,AU618))</f>
        <v/>
      </c>
      <c r="AW618" s="553">
        <f>IF(AND(V618&gt;0,X618="A",AJ618&lt;&gt;"A",OR(AB618="",AB618="NX")),1,"")</f>
        <v>1</v>
      </c>
      <c r="AX618" s="554">
        <f>IF(AW618="","",COUNTIF($AW$8:AW618,AW618))</f>
        <v>24</v>
      </c>
      <c r="AY618" s="16"/>
      <c r="AZ618" s="6"/>
      <c r="BA618" s="7"/>
      <c r="BB618" s="7"/>
    </row>
    <row r="619" spans="1:54" ht="14.45" customHeight="1">
      <c r="A619" s="472" t="s">
        <v>617</v>
      </c>
      <c r="B619" s="473" t="s">
        <v>1602</v>
      </c>
      <c r="C619" s="22" t="s">
        <v>6638</v>
      </c>
      <c r="D619" s="22">
        <v>0</v>
      </c>
      <c r="E619" s="746" t="s">
        <v>6527</v>
      </c>
      <c r="F619" s="760">
        <v>2093980</v>
      </c>
      <c r="G619" s="475">
        <v>15421110</v>
      </c>
      <c r="H619" s="478">
        <v>11.94</v>
      </c>
      <c r="I619" s="474">
        <v>2090860</v>
      </c>
      <c r="J619" s="475">
        <v>15421107</v>
      </c>
      <c r="K619" s="476">
        <v>11.94</v>
      </c>
      <c r="L619" s="9"/>
      <c r="M619" s="546">
        <v>16</v>
      </c>
      <c r="N619" s="9">
        <v>9.5299999999999994</v>
      </c>
      <c r="O619" s="6" t="s">
        <v>4201</v>
      </c>
      <c r="P619" s="479" t="s">
        <v>5033</v>
      </c>
      <c r="Q619" s="10" t="s">
        <v>6512</v>
      </c>
      <c r="R619" s="11"/>
      <c r="S619" s="12"/>
      <c r="T619" s="14">
        <v>46301</v>
      </c>
      <c r="U619" s="15" t="s">
        <v>5534</v>
      </c>
      <c r="V619" s="8">
        <v>46301</v>
      </c>
      <c r="W619" s="13" t="s">
        <v>6538</v>
      </c>
      <c r="X619" s="23" t="s">
        <v>4206</v>
      </c>
      <c r="Y619" s="486"/>
      <c r="Z619" s="483">
        <v>46302</v>
      </c>
      <c r="AA619" s="24" t="s">
        <v>6513</v>
      </c>
      <c r="AB619" s="484" t="s">
        <v>4206</v>
      </c>
      <c r="AC619" s="16" t="s">
        <v>6528</v>
      </c>
      <c r="AD619" s="17"/>
      <c r="AE619" s="18"/>
      <c r="AF619" s="9"/>
      <c r="AG619" s="19"/>
      <c r="AH619" s="20"/>
      <c r="AI619" s="9"/>
      <c r="AJ619" s="21" t="s">
        <v>2860</v>
      </c>
      <c r="AK619" s="33" t="s">
        <v>2860</v>
      </c>
      <c r="AL619" s="485" t="s">
        <v>2860</v>
      </c>
      <c r="AM619" s="3" t="s">
        <v>2860</v>
      </c>
      <c r="AN619" s="702"/>
      <c r="AO619" s="4"/>
      <c r="AP619" s="5"/>
      <c r="AQ619" s="5"/>
      <c r="AR619" s="4"/>
      <c r="AS619" s="5"/>
      <c r="AT619" s="552"/>
      <c r="AU619" s="553"/>
      <c r="AV619" s="554"/>
      <c r="AW619" s="553"/>
      <c r="AX619" s="554"/>
      <c r="AY619" s="707" t="s">
        <v>5991</v>
      </c>
      <c r="AZ619" s="4" t="s">
        <v>5992</v>
      </c>
      <c r="BA619" s="7"/>
      <c r="BB619" s="7"/>
    </row>
    <row r="620" spans="1:54" ht="14.45" customHeight="1">
      <c r="A620" s="472" t="s">
        <v>618</v>
      </c>
      <c r="B620" s="473" t="s">
        <v>1602</v>
      </c>
      <c r="C620" s="22" t="s">
        <v>6638</v>
      </c>
      <c r="D620" s="22">
        <v>0</v>
      </c>
      <c r="E620" s="746" t="s">
        <v>3446</v>
      </c>
      <c r="F620" s="474">
        <v>2090860</v>
      </c>
      <c r="G620" s="475">
        <v>15421107</v>
      </c>
      <c r="H620" s="476">
        <v>11.94</v>
      </c>
      <c r="I620" s="760">
        <v>2084870</v>
      </c>
      <c r="J620" s="475">
        <v>15421106</v>
      </c>
      <c r="K620" s="478">
        <v>11.95</v>
      </c>
      <c r="L620" s="9"/>
      <c r="M620" s="546">
        <v>16</v>
      </c>
      <c r="N620" s="9">
        <v>9.5299999999999994</v>
      </c>
      <c r="O620" s="6" t="s">
        <v>4201</v>
      </c>
      <c r="P620" s="479" t="s">
        <v>4202</v>
      </c>
      <c r="Q620" s="10" t="s">
        <v>6220</v>
      </c>
      <c r="R620" s="11"/>
      <c r="S620" s="12"/>
      <c r="T620" s="14">
        <v>46302</v>
      </c>
      <c r="U620" s="15"/>
      <c r="V620" s="8">
        <v>46302</v>
      </c>
      <c r="W620" s="13" t="s">
        <v>6541</v>
      </c>
      <c r="X620" s="23" t="s">
        <v>4206</v>
      </c>
      <c r="Y620" s="486"/>
      <c r="Z620" s="483"/>
      <c r="AA620" s="24"/>
      <c r="AB620" s="484"/>
      <c r="AC620" s="16"/>
      <c r="AD620" s="17"/>
      <c r="AE620" s="18"/>
      <c r="AF620" s="9"/>
      <c r="AG620" s="19"/>
      <c r="AH620" s="20"/>
      <c r="AI620" s="9"/>
      <c r="AJ620" s="21"/>
      <c r="AK620" s="33"/>
      <c r="AL620" s="485" t="str">
        <f>IF(AA620="","",AA620)</f>
        <v/>
      </c>
      <c r="AM620" s="3" t="str">
        <f>IF(AB620="","",AB620)</f>
        <v/>
      </c>
      <c r="AN620" s="702"/>
      <c r="AO620" s="4"/>
      <c r="AP620" s="5"/>
      <c r="AQ620" s="5"/>
      <c r="AR620" s="4"/>
      <c r="AS620" s="5"/>
      <c r="AT620" s="552"/>
      <c r="AU620" s="553" t="str">
        <f>IF(AND(V620&gt;0,X620="A",AA620&lt;&gt;"",AG620&lt;&gt;"A",AJ620&lt;&gt;"A",OR(AB620="NR",AB620="NT")),1,"")</f>
        <v/>
      </c>
      <c r="AV620" s="554" t="str">
        <f>IF(AU620="","",COUNTIF($AU$8:AU620,AU620))</f>
        <v/>
      </c>
      <c r="AW620" s="553">
        <f>IF(AND(V620&gt;0,X620="A",AJ620&lt;&gt;"A",OR(AB620="",AB620="NX")),1,"")</f>
        <v>1</v>
      </c>
      <c r="AX620" s="554">
        <f>IF(AW620="","",COUNTIF($AW$8:AW620,AW620))</f>
        <v>25</v>
      </c>
      <c r="AY620" s="16"/>
      <c r="AZ620" s="6"/>
      <c r="BA620" s="7"/>
      <c r="BB620" s="7"/>
    </row>
    <row r="621" spans="1:54" ht="14.45" customHeight="1">
      <c r="A621" s="472" t="s">
        <v>619</v>
      </c>
      <c r="B621" s="473" t="s">
        <v>1602</v>
      </c>
      <c r="C621" s="22" t="s">
        <v>6638</v>
      </c>
      <c r="D621" s="22">
        <v>0</v>
      </c>
      <c r="E621" s="746" t="s">
        <v>6529</v>
      </c>
      <c r="F621" s="760">
        <v>2084870</v>
      </c>
      <c r="G621" s="475">
        <v>15421106</v>
      </c>
      <c r="H621" s="478">
        <v>11.95</v>
      </c>
      <c r="I621" s="474">
        <v>2089440</v>
      </c>
      <c r="J621" s="475">
        <v>15421109</v>
      </c>
      <c r="K621" s="476">
        <v>11.95</v>
      </c>
      <c r="L621" s="9"/>
      <c r="M621" s="546">
        <v>16</v>
      </c>
      <c r="N621" s="9">
        <v>12.7</v>
      </c>
      <c r="O621" s="6" t="s">
        <v>4201</v>
      </c>
      <c r="P621" s="479" t="s">
        <v>5033</v>
      </c>
      <c r="Q621" s="10" t="s">
        <v>6512</v>
      </c>
      <c r="R621" s="11"/>
      <c r="S621" s="12"/>
      <c r="T621" s="14">
        <v>46301</v>
      </c>
      <c r="U621" s="15" t="s">
        <v>6201</v>
      </c>
      <c r="V621" s="8">
        <v>46301</v>
      </c>
      <c r="W621" s="13" t="s">
        <v>6538</v>
      </c>
      <c r="X621" s="23" t="s">
        <v>4206</v>
      </c>
      <c r="Y621" s="486"/>
      <c r="Z621" s="483">
        <v>46302</v>
      </c>
      <c r="AA621" s="24" t="s">
        <v>6513</v>
      </c>
      <c r="AB621" s="484" t="s">
        <v>4206</v>
      </c>
      <c r="AC621" s="16" t="s">
        <v>6530</v>
      </c>
      <c r="AD621" s="17"/>
      <c r="AE621" s="18"/>
      <c r="AF621" s="9"/>
      <c r="AG621" s="19"/>
      <c r="AH621" s="20"/>
      <c r="AI621" s="9"/>
      <c r="AJ621" s="21" t="s">
        <v>2860</v>
      </c>
      <c r="AK621" s="33" t="s">
        <v>2860</v>
      </c>
      <c r="AL621" s="485" t="s">
        <v>2860</v>
      </c>
      <c r="AM621" s="3" t="s">
        <v>2860</v>
      </c>
      <c r="AN621" s="702"/>
      <c r="AO621" s="4"/>
      <c r="AP621" s="5"/>
      <c r="AQ621" s="5"/>
      <c r="AR621" s="4"/>
      <c r="AS621" s="5"/>
      <c r="AT621" s="552"/>
      <c r="AU621" s="553"/>
      <c r="AV621" s="554"/>
      <c r="AW621" s="553"/>
      <c r="AX621" s="554"/>
      <c r="AY621" s="707" t="s">
        <v>6367</v>
      </c>
      <c r="AZ621" s="4" t="s">
        <v>6368</v>
      </c>
      <c r="BA621" s="7"/>
      <c r="BB621" s="7"/>
    </row>
    <row r="622" spans="1:54" ht="14.45" customHeight="1">
      <c r="A622" s="472" t="s">
        <v>620</v>
      </c>
      <c r="B622" s="473" t="s">
        <v>1602</v>
      </c>
      <c r="C622" s="22" t="s">
        <v>6638</v>
      </c>
      <c r="D622" s="22">
        <v>0</v>
      </c>
      <c r="E622" s="746" t="s">
        <v>3447</v>
      </c>
      <c r="F622" s="474">
        <v>2089440</v>
      </c>
      <c r="G622" s="475">
        <v>15421109</v>
      </c>
      <c r="H622" s="476">
        <v>11.95</v>
      </c>
      <c r="I622" s="760">
        <v>2096870</v>
      </c>
      <c r="J622" s="475">
        <v>15421107</v>
      </c>
      <c r="K622" s="478">
        <v>11.94</v>
      </c>
      <c r="L622" s="9"/>
      <c r="M622" s="546">
        <v>16</v>
      </c>
      <c r="N622" s="9">
        <v>9.5299999999999994</v>
      </c>
      <c r="O622" s="6" t="s">
        <v>4201</v>
      </c>
      <c r="P622" s="479" t="s">
        <v>4202</v>
      </c>
      <c r="Q622" s="10" t="s">
        <v>6220</v>
      </c>
      <c r="R622" s="11"/>
      <c r="S622" s="12"/>
      <c r="T622" s="14">
        <v>46302</v>
      </c>
      <c r="U622" s="15"/>
      <c r="V622" s="8">
        <v>46302</v>
      </c>
      <c r="W622" s="13" t="s">
        <v>6541</v>
      </c>
      <c r="X622" s="23" t="s">
        <v>4206</v>
      </c>
      <c r="Y622" s="486"/>
      <c r="Z622" s="483"/>
      <c r="AA622" s="24"/>
      <c r="AB622" s="484"/>
      <c r="AC622" s="16"/>
      <c r="AD622" s="17"/>
      <c r="AE622" s="18"/>
      <c r="AF622" s="9"/>
      <c r="AG622" s="19"/>
      <c r="AH622" s="20"/>
      <c r="AI622" s="9"/>
      <c r="AJ622" s="21"/>
      <c r="AK622" s="33"/>
      <c r="AL622" s="485" t="str">
        <f>IF(AA622="","",AA622)</f>
        <v/>
      </c>
      <c r="AM622" s="3" t="str">
        <f>IF(AB622="","",AB622)</f>
        <v/>
      </c>
      <c r="AN622" s="702"/>
      <c r="AO622" s="4"/>
      <c r="AP622" s="5"/>
      <c r="AQ622" s="5"/>
      <c r="AR622" s="4"/>
      <c r="AS622" s="5"/>
      <c r="AT622" s="552"/>
      <c r="AU622" s="553" t="str">
        <f>IF(AND(V622&gt;0,X622="A",AA622&lt;&gt;"",AG622&lt;&gt;"A",AJ622&lt;&gt;"A",OR(AB622="NR",AB622="NT")),1,"")</f>
        <v/>
      </c>
      <c r="AV622" s="554" t="str">
        <f>IF(AU622="","",COUNTIF($AU$8:AU622,AU622))</f>
        <v/>
      </c>
      <c r="AW622" s="553">
        <f>IF(AND(V622&gt;0,X622="A",AJ622&lt;&gt;"A",OR(AB622="",AB622="NX")),1,"")</f>
        <v>1</v>
      </c>
      <c r="AX622" s="554">
        <f>IF(AW622="","",COUNTIF($AW$8:AW622,AW622))</f>
        <v>26</v>
      </c>
      <c r="AY622" s="16"/>
      <c r="AZ622" s="6"/>
      <c r="BA622" s="7"/>
      <c r="BB622" s="7"/>
    </row>
    <row r="623" spans="1:54" ht="14.45" customHeight="1">
      <c r="A623" s="472" t="s">
        <v>621</v>
      </c>
      <c r="B623" s="473" t="s">
        <v>1602</v>
      </c>
      <c r="C623" s="22" t="s">
        <v>6638</v>
      </c>
      <c r="D623" s="22">
        <v>0</v>
      </c>
      <c r="E623" s="746" t="s">
        <v>6531</v>
      </c>
      <c r="F623" s="760">
        <v>2096870</v>
      </c>
      <c r="G623" s="475">
        <v>15421107</v>
      </c>
      <c r="H623" s="478">
        <v>11.94</v>
      </c>
      <c r="I623" s="474">
        <v>2098350</v>
      </c>
      <c r="J623" s="475">
        <v>15421112</v>
      </c>
      <c r="K623" s="476">
        <v>11.94</v>
      </c>
      <c r="L623" s="9"/>
      <c r="M623" s="546">
        <v>16</v>
      </c>
      <c r="N623" s="9">
        <v>9.5299999999999994</v>
      </c>
      <c r="O623" s="6" t="s">
        <v>4201</v>
      </c>
      <c r="P623" s="479" t="s">
        <v>6522</v>
      </c>
      <c r="Q623" s="10" t="s">
        <v>6288</v>
      </c>
      <c r="R623" s="11"/>
      <c r="S623" s="12"/>
      <c r="T623" s="14">
        <v>46296</v>
      </c>
      <c r="U623" s="15" t="s">
        <v>6201</v>
      </c>
      <c r="V623" s="8">
        <v>46300</v>
      </c>
      <c r="W623" s="13" t="s">
        <v>6516</v>
      </c>
      <c r="X623" s="23" t="s">
        <v>4206</v>
      </c>
      <c r="Y623" s="486">
        <v>168</v>
      </c>
      <c r="Z623" s="483">
        <v>46298</v>
      </c>
      <c r="AA623" s="24" t="s">
        <v>6532</v>
      </c>
      <c r="AB623" s="484" t="s">
        <v>4206</v>
      </c>
      <c r="AC623" s="16" t="s">
        <v>6533</v>
      </c>
      <c r="AD623" s="17"/>
      <c r="AE623" s="18"/>
      <c r="AF623" s="9"/>
      <c r="AG623" s="19"/>
      <c r="AH623" s="20"/>
      <c r="AI623" s="9"/>
      <c r="AJ623" s="21" t="s">
        <v>2860</v>
      </c>
      <c r="AK623" s="33" t="s">
        <v>2860</v>
      </c>
      <c r="AL623" s="485" t="s">
        <v>2860</v>
      </c>
      <c r="AM623" s="3" t="s">
        <v>2860</v>
      </c>
      <c r="AN623" s="702"/>
      <c r="AO623" s="4"/>
      <c r="AP623" s="5"/>
      <c r="AQ623" s="5"/>
      <c r="AR623" s="4"/>
      <c r="AS623" s="5"/>
      <c r="AT623" s="552"/>
      <c r="AU623" s="553"/>
      <c r="AV623" s="554"/>
      <c r="AW623" s="553"/>
      <c r="AX623" s="554"/>
      <c r="AY623" s="707" t="s">
        <v>5663</v>
      </c>
      <c r="AZ623" s="4" t="s">
        <v>5668</v>
      </c>
      <c r="BA623" s="7"/>
      <c r="BB623" s="7"/>
    </row>
    <row r="624" spans="1:54" ht="14.45" customHeight="1">
      <c r="A624" s="472" t="s">
        <v>622</v>
      </c>
      <c r="B624" s="473" t="s">
        <v>1602</v>
      </c>
      <c r="C624" s="22" t="s">
        <v>6638</v>
      </c>
      <c r="D624" s="22">
        <v>0</v>
      </c>
      <c r="E624" s="746" t="s">
        <v>3448</v>
      </c>
      <c r="F624" s="474">
        <v>2098350</v>
      </c>
      <c r="G624" s="475">
        <v>15421112</v>
      </c>
      <c r="H624" s="476">
        <v>11.94</v>
      </c>
      <c r="I624" s="760">
        <v>2089191</v>
      </c>
      <c r="J624" s="475">
        <v>15421108</v>
      </c>
      <c r="K624" s="478">
        <v>11.94</v>
      </c>
      <c r="L624" s="9"/>
      <c r="M624" s="546">
        <v>16</v>
      </c>
      <c r="N624" s="9">
        <v>9.5299999999999994</v>
      </c>
      <c r="O624" s="6" t="s">
        <v>4201</v>
      </c>
      <c r="P624" s="479" t="s">
        <v>4202</v>
      </c>
      <c r="Q624" s="10" t="s">
        <v>6220</v>
      </c>
      <c r="R624" s="11"/>
      <c r="S624" s="12"/>
      <c r="T624" s="14">
        <v>46302</v>
      </c>
      <c r="U624" s="15"/>
      <c r="V624" s="8">
        <v>46302</v>
      </c>
      <c r="W624" s="13" t="s">
        <v>6541</v>
      </c>
      <c r="X624" s="23" t="s">
        <v>4206</v>
      </c>
      <c r="Y624" s="486"/>
      <c r="Z624" s="483"/>
      <c r="AA624" s="24"/>
      <c r="AB624" s="484"/>
      <c r="AC624" s="16"/>
      <c r="AD624" s="17"/>
      <c r="AE624" s="18"/>
      <c r="AF624" s="9"/>
      <c r="AG624" s="19"/>
      <c r="AH624" s="20"/>
      <c r="AI624" s="9"/>
      <c r="AJ624" s="21"/>
      <c r="AK624" s="33"/>
      <c r="AL624" s="485" t="str">
        <f>IF(AA624="","",AA624)</f>
        <v/>
      </c>
      <c r="AM624" s="3" t="str">
        <f>IF(AB624="","",AB624)</f>
        <v/>
      </c>
      <c r="AN624" s="702"/>
      <c r="AO624" s="4"/>
      <c r="AP624" s="5"/>
      <c r="AQ624" s="5"/>
      <c r="AR624" s="4"/>
      <c r="AS624" s="5"/>
      <c r="AT624" s="552"/>
      <c r="AU624" s="553" t="str">
        <f>IF(AND(V624&gt;0,X624="A",AA624&lt;&gt;"",AG624&lt;&gt;"A",AJ624&lt;&gt;"A",OR(AB624="NR",AB624="NT")),1,"")</f>
        <v/>
      </c>
      <c r="AV624" s="554" t="str">
        <f>IF(AU624="","",COUNTIF($AU$8:AU624,AU624))</f>
        <v/>
      </c>
      <c r="AW624" s="553">
        <f>IF(AND(V624&gt;0,X624="A",AJ624&lt;&gt;"A",OR(AB624="",AB624="NX")),1,"")</f>
        <v>1</v>
      </c>
      <c r="AX624" s="554">
        <f>IF(AW624="","",COUNTIF($AW$8:AW624,AW624))</f>
        <v>27</v>
      </c>
      <c r="AY624" s="16"/>
      <c r="AZ624" s="6"/>
      <c r="BA624" s="7"/>
      <c r="BB624" s="7"/>
    </row>
    <row r="625" spans="1:54" ht="14.45" customHeight="1">
      <c r="A625" s="472" t="s">
        <v>623</v>
      </c>
      <c r="B625" s="473" t="s">
        <v>1602</v>
      </c>
      <c r="C625" s="22" t="s">
        <v>6638</v>
      </c>
      <c r="D625" s="22">
        <v>0</v>
      </c>
      <c r="E625" s="746" t="s">
        <v>6534</v>
      </c>
      <c r="F625" s="760">
        <v>2089191</v>
      </c>
      <c r="G625" s="475">
        <v>15421108</v>
      </c>
      <c r="H625" s="478">
        <v>11.94</v>
      </c>
      <c r="I625" s="474">
        <v>2092690</v>
      </c>
      <c r="J625" s="475">
        <v>15421110</v>
      </c>
      <c r="K625" s="476">
        <v>11.94</v>
      </c>
      <c r="L625" s="9"/>
      <c r="M625" s="546">
        <v>16</v>
      </c>
      <c r="N625" s="9">
        <v>9.5299999999999994</v>
      </c>
      <c r="O625" s="6" t="s">
        <v>4201</v>
      </c>
      <c r="P625" s="479" t="s">
        <v>5033</v>
      </c>
      <c r="Q625" s="10" t="s">
        <v>6512</v>
      </c>
      <c r="R625" s="11"/>
      <c r="S625" s="12"/>
      <c r="T625" s="14">
        <v>46300</v>
      </c>
      <c r="U625" s="15" t="s">
        <v>6201</v>
      </c>
      <c r="V625" s="8">
        <v>46300</v>
      </c>
      <c r="W625" s="13" t="s">
        <v>6516</v>
      </c>
      <c r="X625" s="23" t="s">
        <v>4206</v>
      </c>
      <c r="Y625" s="486"/>
      <c r="Z625" s="483">
        <v>46301</v>
      </c>
      <c r="AA625" s="24" t="s">
        <v>6525</v>
      </c>
      <c r="AB625" s="484" t="s">
        <v>4206</v>
      </c>
      <c r="AC625" s="16" t="s">
        <v>6535</v>
      </c>
      <c r="AD625" s="17"/>
      <c r="AE625" s="18"/>
      <c r="AF625" s="9"/>
      <c r="AG625" s="19"/>
      <c r="AH625" s="20"/>
      <c r="AI625" s="9"/>
      <c r="AJ625" s="21" t="s">
        <v>2860</v>
      </c>
      <c r="AK625" s="33" t="s">
        <v>2860</v>
      </c>
      <c r="AL625" s="485" t="s">
        <v>2860</v>
      </c>
      <c r="AM625" s="3" t="s">
        <v>2860</v>
      </c>
      <c r="AN625" s="702"/>
      <c r="AO625" s="4"/>
      <c r="AP625" s="5"/>
      <c r="AQ625" s="5"/>
      <c r="AR625" s="4"/>
      <c r="AS625" s="5"/>
      <c r="AT625" s="552"/>
      <c r="AU625" s="553"/>
      <c r="AV625" s="554"/>
      <c r="AW625" s="553"/>
      <c r="AX625" s="554"/>
      <c r="AY625" s="707" t="s">
        <v>6280</v>
      </c>
      <c r="AZ625" s="4" t="s">
        <v>6377</v>
      </c>
      <c r="BA625" s="7"/>
      <c r="BB625" s="7"/>
    </row>
    <row r="626" spans="1:54" ht="14.45" customHeight="1">
      <c r="A626" s="472" t="s">
        <v>624</v>
      </c>
      <c r="B626" s="473" t="s">
        <v>1602</v>
      </c>
      <c r="C626" s="22" t="s">
        <v>6638</v>
      </c>
      <c r="D626" s="22">
        <v>0</v>
      </c>
      <c r="E626" s="746" t="s">
        <v>3449</v>
      </c>
      <c r="F626" s="474">
        <v>2092690</v>
      </c>
      <c r="G626" s="475">
        <v>15421110</v>
      </c>
      <c r="H626" s="476">
        <v>11.94</v>
      </c>
      <c r="I626" s="760">
        <v>2089110</v>
      </c>
      <c r="J626" s="475">
        <v>15421108</v>
      </c>
      <c r="K626" s="478">
        <v>11.94</v>
      </c>
      <c r="L626" s="9"/>
      <c r="M626" s="546">
        <v>16</v>
      </c>
      <c r="N626" s="9">
        <v>9.5299999999999994</v>
      </c>
      <c r="O626" s="6" t="s">
        <v>4201</v>
      </c>
      <c r="P626" s="479" t="s">
        <v>4202</v>
      </c>
      <c r="Q626" s="10" t="s">
        <v>6220</v>
      </c>
      <c r="R626" s="11"/>
      <c r="S626" s="12"/>
      <c r="T626" s="14">
        <v>46302</v>
      </c>
      <c r="U626" s="15"/>
      <c r="V626" s="8">
        <v>46302</v>
      </c>
      <c r="W626" s="13" t="s">
        <v>6541</v>
      </c>
      <c r="X626" s="23" t="s">
        <v>4206</v>
      </c>
      <c r="Y626" s="486"/>
      <c r="Z626" s="483"/>
      <c r="AA626" s="24"/>
      <c r="AB626" s="484"/>
      <c r="AC626" s="16"/>
      <c r="AD626" s="17"/>
      <c r="AE626" s="18"/>
      <c r="AF626" s="9"/>
      <c r="AG626" s="19"/>
      <c r="AH626" s="20"/>
      <c r="AI626" s="9"/>
      <c r="AJ626" s="21"/>
      <c r="AK626" s="33"/>
      <c r="AL626" s="485" t="str">
        <f>IF(AA626="","",AA626)</f>
        <v/>
      </c>
      <c r="AM626" s="3" t="str">
        <f>IF(AB626="","",AB626)</f>
        <v/>
      </c>
      <c r="AN626" s="702"/>
      <c r="AO626" s="4"/>
      <c r="AP626" s="5"/>
      <c r="AQ626" s="5"/>
      <c r="AR626" s="4"/>
      <c r="AS626" s="5"/>
      <c r="AT626" s="552"/>
      <c r="AU626" s="553" t="str">
        <f>IF(AND(V626&gt;0,X626="A",AA626&lt;&gt;"",AG626&lt;&gt;"A",AJ626&lt;&gt;"A",OR(AB626="NR",AB626="NT")),1,"")</f>
        <v/>
      </c>
      <c r="AV626" s="554" t="str">
        <f>IF(AU626="","",COUNTIF($AU$8:AU626,AU626))</f>
        <v/>
      </c>
      <c r="AW626" s="553">
        <f>IF(AND(V626&gt;0,X626="A",AJ626&lt;&gt;"A",OR(AB626="",AB626="NX")),1,"")</f>
        <v>1</v>
      </c>
      <c r="AX626" s="554">
        <f>IF(AW626="","",COUNTIF($AW$8:AW626,AW626))</f>
        <v>28</v>
      </c>
      <c r="AY626" s="16"/>
      <c r="AZ626" s="6"/>
      <c r="BA626" s="7"/>
      <c r="BB626" s="7"/>
    </row>
    <row r="627" spans="1:54" ht="14.45" customHeight="1">
      <c r="A627" s="472" t="s">
        <v>625</v>
      </c>
      <c r="B627" s="473" t="s">
        <v>1602</v>
      </c>
      <c r="C627" s="22" t="s">
        <v>6638</v>
      </c>
      <c r="D627" s="22">
        <v>0</v>
      </c>
      <c r="E627" s="746" t="s">
        <v>6536</v>
      </c>
      <c r="F627" s="760">
        <v>2089110</v>
      </c>
      <c r="G627" s="475">
        <v>15421108</v>
      </c>
      <c r="H627" s="478">
        <v>11.94</v>
      </c>
      <c r="I627" s="474">
        <v>2091350</v>
      </c>
      <c r="J627" s="475">
        <v>15421109</v>
      </c>
      <c r="K627" s="476">
        <v>11.94</v>
      </c>
      <c r="L627" s="9"/>
      <c r="M627" s="546">
        <v>16</v>
      </c>
      <c r="N627" s="9">
        <v>9.5299999999999994</v>
      </c>
      <c r="O627" s="6" t="s">
        <v>4201</v>
      </c>
      <c r="P627" s="479" t="s">
        <v>6537</v>
      </c>
      <c r="Q627" s="10" t="s">
        <v>4327</v>
      </c>
      <c r="R627" s="11"/>
      <c r="S627" s="12"/>
      <c r="T627" s="14">
        <v>46300</v>
      </c>
      <c r="U627" s="15"/>
      <c r="V627" s="8">
        <v>46302</v>
      </c>
      <c r="W627" s="13" t="s">
        <v>6538</v>
      </c>
      <c r="X627" s="23" t="s">
        <v>4206</v>
      </c>
      <c r="Y627" s="486"/>
      <c r="Z627" s="483">
        <v>46301</v>
      </c>
      <c r="AA627" s="24" t="s">
        <v>6525</v>
      </c>
      <c r="AB627" s="484" t="s">
        <v>4206</v>
      </c>
      <c r="AC627" s="16" t="s">
        <v>6539</v>
      </c>
      <c r="AD627" s="17"/>
      <c r="AE627" s="18"/>
      <c r="AF627" s="9"/>
      <c r="AG627" s="19"/>
      <c r="AH627" s="20"/>
      <c r="AI627" s="9"/>
      <c r="AJ627" s="21" t="s">
        <v>2860</v>
      </c>
      <c r="AK627" s="33" t="s">
        <v>2860</v>
      </c>
      <c r="AL627" s="485" t="s">
        <v>2860</v>
      </c>
      <c r="AM627" s="3" t="s">
        <v>2860</v>
      </c>
      <c r="AN627" s="702"/>
      <c r="AO627" s="4"/>
      <c r="AP627" s="5"/>
      <c r="AQ627" s="5"/>
      <c r="AR627" s="4"/>
      <c r="AS627" s="5"/>
      <c r="AT627" s="552"/>
      <c r="AU627" s="553"/>
      <c r="AV627" s="554"/>
      <c r="AW627" s="553"/>
      <c r="AX627" s="554"/>
      <c r="AY627" s="707" t="s">
        <v>6046</v>
      </c>
      <c r="AZ627" s="4" t="s">
        <v>6048</v>
      </c>
      <c r="BA627" s="883" t="s">
        <v>6516</v>
      </c>
      <c r="BB627" s="883" t="s">
        <v>6373</v>
      </c>
    </row>
    <row r="628" spans="1:54" ht="14.45" customHeight="1">
      <c r="A628" s="472" t="s">
        <v>626</v>
      </c>
      <c r="B628" s="473" t="s">
        <v>1602</v>
      </c>
      <c r="C628" s="22" t="s">
        <v>6638</v>
      </c>
      <c r="D628" s="22">
        <v>0</v>
      </c>
      <c r="E628" s="746" t="s">
        <v>3450</v>
      </c>
      <c r="F628" s="474">
        <v>2091350</v>
      </c>
      <c r="G628" s="475">
        <v>15421109</v>
      </c>
      <c r="H628" s="476">
        <v>11.94</v>
      </c>
      <c r="I628" s="760">
        <v>2084670</v>
      </c>
      <c r="J628" s="475">
        <v>15421106</v>
      </c>
      <c r="K628" s="478">
        <v>11.94</v>
      </c>
      <c r="L628" s="9"/>
      <c r="M628" s="546">
        <v>16</v>
      </c>
      <c r="N628" s="9">
        <v>9.5299999999999994</v>
      </c>
      <c r="O628" s="6" t="s">
        <v>4201</v>
      </c>
      <c r="P628" s="479" t="s">
        <v>4202</v>
      </c>
      <c r="Q628" s="10" t="s">
        <v>6220</v>
      </c>
      <c r="R628" s="11"/>
      <c r="S628" s="12"/>
      <c r="T628" s="14">
        <v>46302</v>
      </c>
      <c r="U628" s="15"/>
      <c r="V628" s="8">
        <v>46302</v>
      </c>
      <c r="W628" s="13" t="s">
        <v>6541</v>
      </c>
      <c r="X628" s="23" t="s">
        <v>4206</v>
      </c>
      <c r="Y628" s="486"/>
      <c r="Z628" s="483"/>
      <c r="AA628" s="24"/>
      <c r="AB628" s="484"/>
      <c r="AC628" s="16"/>
      <c r="AD628" s="17"/>
      <c r="AE628" s="18"/>
      <c r="AF628" s="9"/>
      <c r="AG628" s="19"/>
      <c r="AH628" s="20"/>
      <c r="AI628" s="9"/>
      <c r="AJ628" s="21"/>
      <c r="AK628" s="33"/>
      <c r="AL628" s="485" t="str">
        <f>IF(AA628="","",AA628)</f>
        <v/>
      </c>
      <c r="AM628" s="3" t="str">
        <f>IF(AB628="","",AB628)</f>
        <v/>
      </c>
      <c r="AN628" s="702"/>
      <c r="AO628" s="4"/>
      <c r="AP628" s="5"/>
      <c r="AQ628" s="5"/>
      <c r="AR628" s="4"/>
      <c r="AS628" s="5"/>
      <c r="AT628" s="552"/>
      <c r="AU628" s="553" t="str">
        <f>IF(AND(V628&gt;0,X628="A",AA628&lt;&gt;"",AG628&lt;&gt;"A",AJ628&lt;&gt;"A",OR(AB628="NR",AB628="NT")),1,"")</f>
        <v/>
      </c>
      <c r="AV628" s="554" t="str">
        <f>IF(AU628="","",COUNTIF($AU$8:AU628,AU628))</f>
        <v/>
      </c>
      <c r="AW628" s="553">
        <f>IF(AND(V628&gt;0,X628="A",AJ628&lt;&gt;"A",OR(AB628="",AB628="NX")),1,"")</f>
        <v>1</v>
      </c>
      <c r="AX628" s="554">
        <f>IF(AW628="","",COUNTIF($AW$8:AW628,AW628))</f>
        <v>29</v>
      </c>
      <c r="AY628" s="27"/>
      <c r="AZ628" s="6"/>
      <c r="BA628" s="7"/>
      <c r="BB628" s="7"/>
    </row>
    <row r="629" spans="1:54" ht="14.45" customHeight="1">
      <c r="A629" s="472" t="s">
        <v>627</v>
      </c>
      <c r="B629" s="473" t="s">
        <v>1602</v>
      </c>
      <c r="C629" s="22" t="s">
        <v>6638</v>
      </c>
      <c r="D629" s="22">
        <v>0</v>
      </c>
      <c r="E629" s="746" t="s">
        <v>6540</v>
      </c>
      <c r="F629" s="760">
        <v>2084670</v>
      </c>
      <c r="G629" s="475">
        <v>15421106</v>
      </c>
      <c r="H629" s="478">
        <v>11.94</v>
      </c>
      <c r="I629" s="474">
        <v>2083980</v>
      </c>
      <c r="J629" s="475">
        <v>15421106</v>
      </c>
      <c r="K629" s="476">
        <v>11.94</v>
      </c>
      <c r="L629" s="9"/>
      <c r="M629" s="546">
        <v>16</v>
      </c>
      <c r="N629" s="9">
        <v>9.5299999999999994</v>
      </c>
      <c r="O629" s="6" t="s">
        <v>4201</v>
      </c>
      <c r="P629" s="479" t="s">
        <v>4252</v>
      </c>
      <c r="Q629" s="10" t="s">
        <v>4273</v>
      </c>
      <c r="R629" s="11"/>
      <c r="S629" s="12"/>
      <c r="T629" s="14">
        <v>46295</v>
      </c>
      <c r="U629" s="15" t="s">
        <v>6201</v>
      </c>
      <c r="V629" s="8">
        <v>46295</v>
      </c>
      <c r="W629" s="13" t="s">
        <v>6280</v>
      </c>
      <c r="X629" s="23" t="s">
        <v>4206</v>
      </c>
      <c r="Y629" s="486" t="s">
        <v>6047</v>
      </c>
      <c r="Z629" s="483">
        <v>46297</v>
      </c>
      <c r="AA629" s="24" t="s">
        <v>6377</v>
      </c>
      <c r="AB629" s="484" t="s">
        <v>4206</v>
      </c>
      <c r="AC629" s="16"/>
      <c r="AD629" s="17"/>
      <c r="AE629" s="18"/>
      <c r="AF629" s="9"/>
      <c r="AG629" s="19"/>
      <c r="AH629" s="20"/>
      <c r="AI629" s="9"/>
      <c r="AJ629" s="21" t="s">
        <v>2860</v>
      </c>
      <c r="AK629" s="33" t="s">
        <v>2860</v>
      </c>
      <c r="AL629" s="485" t="s">
        <v>2860</v>
      </c>
      <c r="AM629" s="3" t="s">
        <v>2860</v>
      </c>
      <c r="AN629" s="702"/>
      <c r="AO629" s="4"/>
      <c r="AP629" s="5"/>
      <c r="AQ629" s="5"/>
      <c r="AR629" s="4"/>
      <c r="AS629" s="5"/>
      <c r="AT629" s="552"/>
      <c r="AU629" s="553"/>
      <c r="AV629" s="554"/>
      <c r="AW629" s="553"/>
      <c r="AX629" s="554"/>
      <c r="AY629" s="27"/>
      <c r="AZ629" s="6"/>
      <c r="BA629" s="7"/>
      <c r="BB629" s="7"/>
    </row>
    <row r="630" spans="1:54" ht="14.45" customHeight="1">
      <c r="A630" s="472" t="s">
        <v>628</v>
      </c>
      <c r="B630" s="473" t="s">
        <v>1602</v>
      </c>
      <c r="C630" s="22" t="s">
        <v>6638</v>
      </c>
      <c r="D630" s="22">
        <v>0</v>
      </c>
      <c r="E630" s="746" t="s">
        <v>3451</v>
      </c>
      <c r="F630" s="474">
        <v>2083980</v>
      </c>
      <c r="G630" s="475">
        <v>15421106</v>
      </c>
      <c r="H630" s="476">
        <v>11.94</v>
      </c>
      <c r="I630" s="760">
        <v>2095370</v>
      </c>
      <c r="J630" s="475">
        <v>15421111</v>
      </c>
      <c r="K630" s="478">
        <v>11.94</v>
      </c>
      <c r="L630" s="9"/>
      <c r="M630" s="546">
        <v>16</v>
      </c>
      <c r="N630" s="9">
        <v>9.5299999999999994</v>
      </c>
      <c r="O630" s="6" t="s">
        <v>4201</v>
      </c>
      <c r="P630" s="479" t="s">
        <v>4202</v>
      </c>
      <c r="Q630" s="10" t="s">
        <v>6220</v>
      </c>
      <c r="R630" s="11"/>
      <c r="S630" s="12"/>
      <c r="T630" s="14">
        <v>46302</v>
      </c>
      <c r="U630" s="15"/>
      <c r="V630" s="8">
        <v>46302</v>
      </c>
      <c r="W630" s="13" t="s">
        <v>6541</v>
      </c>
      <c r="X630" s="23" t="s">
        <v>4206</v>
      </c>
      <c r="Y630" s="486"/>
      <c r="Z630" s="483"/>
      <c r="AA630" s="24"/>
      <c r="AB630" s="484"/>
      <c r="AC630" s="16"/>
      <c r="AD630" s="17"/>
      <c r="AE630" s="18"/>
      <c r="AF630" s="9"/>
      <c r="AG630" s="19"/>
      <c r="AH630" s="20"/>
      <c r="AI630" s="9"/>
      <c r="AJ630" s="21"/>
      <c r="AK630" s="33"/>
      <c r="AL630" s="485" t="str">
        <f>IF(AA630="","",AA630)</f>
        <v/>
      </c>
      <c r="AM630" s="3" t="str">
        <f>IF(AB630="","",AB630)</f>
        <v/>
      </c>
      <c r="AN630" s="702"/>
      <c r="AO630" s="4"/>
      <c r="AP630" s="5"/>
      <c r="AQ630" s="5"/>
      <c r="AR630" s="4"/>
      <c r="AS630" s="5"/>
      <c r="AT630" s="552"/>
      <c r="AU630" s="553" t="str">
        <f>IF(AND(V630&gt;0,X630="A",AA630&lt;&gt;"",AG630&lt;&gt;"A",AJ630&lt;&gt;"A",OR(AB630="NR",AB630="NT")),1,"")</f>
        <v/>
      </c>
      <c r="AV630" s="554" t="str">
        <f>IF(AU630="","",COUNTIF($AU$8:AU630,AU630))</f>
        <v/>
      </c>
      <c r="AW630" s="553">
        <f>IF(AND(V630&gt;0,X630="A",AJ630&lt;&gt;"A",OR(AB630="",AB630="NX")),1,"")</f>
        <v>1</v>
      </c>
      <c r="AX630" s="554">
        <f>IF(AW630="","",COUNTIF($AW$8:AW630,AW630))</f>
        <v>30</v>
      </c>
      <c r="AY630" s="27"/>
      <c r="AZ630" s="6"/>
      <c r="BA630" s="7"/>
      <c r="BB630" s="7"/>
    </row>
    <row r="631" spans="1:54" ht="14.45" customHeight="1">
      <c r="A631" s="472" t="s">
        <v>629</v>
      </c>
      <c r="B631" s="473" t="s">
        <v>1602</v>
      </c>
      <c r="C631" s="22" t="s">
        <v>6638</v>
      </c>
      <c r="D631" s="22">
        <v>0</v>
      </c>
      <c r="E631" s="746" t="s">
        <v>6441</v>
      </c>
      <c r="F631" s="760">
        <v>2095370</v>
      </c>
      <c r="G631" s="475">
        <v>15421111</v>
      </c>
      <c r="H631" s="478">
        <v>11.94</v>
      </c>
      <c r="I631" s="474">
        <v>2090860</v>
      </c>
      <c r="J631" s="475">
        <v>15421109</v>
      </c>
      <c r="K631" s="476">
        <v>11.94</v>
      </c>
      <c r="L631" s="9"/>
      <c r="M631" s="546">
        <v>16</v>
      </c>
      <c r="N631" s="9">
        <v>9.5299999999999994</v>
      </c>
      <c r="O631" s="6" t="s">
        <v>4201</v>
      </c>
      <c r="P631" s="479" t="s">
        <v>4252</v>
      </c>
      <c r="Q631" s="10" t="s">
        <v>4289</v>
      </c>
      <c r="R631" s="11"/>
      <c r="S631" s="12"/>
      <c r="T631" s="14">
        <v>46295</v>
      </c>
      <c r="U631" s="15" t="s">
        <v>6201</v>
      </c>
      <c r="V631" s="8">
        <v>46295</v>
      </c>
      <c r="W631" s="13" t="s">
        <v>6280</v>
      </c>
      <c r="X631" s="23" t="s">
        <v>4206</v>
      </c>
      <c r="Y631" s="486" t="s">
        <v>6047</v>
      </c>
      <c r="Z631" s="483">
        <v>46297</v>
      </c>
      <c r="AA631" s="24" t="s">
        <v>6377</v>
      </c>
      <c r="AB631" s="484" t="s">
        <v>4206</v>
      </c>
      <c r="AC631" s="16"/>
      <c r="AD631" s="17"/>
      <c r="AE631" s="18"/>
      <c r="AF631" s="9"/>
      <c r="AG631" s="19"/>
      <c r="AH631" s="20"/>
      <c r="AI631" s="9"/>
      <c r="AJ631" s="21" t="s">
        <v>2860</v>
      </c>
      <c r="AK631" s="33" t="s">
        <v>2860</v>
      </c>
      <c r="AL631" s="485" t="s">
        <v>2860</v>
      </c>
      <c r="AM631" s="3" t="s">
        <v>2860</v>
      </c>
      <c r="AN631" s="702"/>
      <c r="AO631" s="4"/>
      <c r="AP631" s="5"/>
      <c r="AQ631" s="5"/>
      <c r="AR631" s="4"/>
      <c r="AS631" s="5"/>
      <c r="AT631" s="552"/>
      <c r="AU631" s="553"/>
      <c r="AV631" s="554"/>
      <c r="AW631" s="553"/>
      <c r="AX631" s="554"/>
      <c r="AY631" s="27"/>
      <c r="AZ631" s="6"/>
      <c r="BA631" s="7"/>
      <c r="BB631" s="7"/>
    </row>
    <row r="632" spans="1:54" ht="14.45" customHeight="1">
      <c r="A632" s="472" t="s">
        <v>630</v>
      </c>
      <c r="B632" s="473" t="s">
        <v>1602</v>
      </c>
      <c r="C632" s="22" t="s">
        <v>6638</v>
      </c>
      <c r="D632" s="22">
        <v>0</v>
      </c>
      <c r="E632" s="746" t="s">
        <v>3452</v>
      </c>
      <c r="F632" s="474">
        <v>2090860</v>
      </c>
      <c r="G632" s="475">
        <v>15421109</v>
      </c>
      <c r="H632" s="476">
        <v>11.94</v>
      </c>
      <c r="I632" s="760">
        <v>2097890</v>
      </c>
      <c r="J632" s="475">
        <v>15421112</v>
      </c>
      <c r="K632" s="478">
        <v>11.94</v>
      </c>
      <c r="L632" s="9"/>
      <c r="M632" s="546">
        <v>16</v>
      </c>
      <c r="N632" s="9">
        <v>9.5299999999999994</v>
      </c>
      <c r="O632" s="6" t="s">
        <v>4201</v>
      </c>
      <c r="P632" s="479" t="s">
        <v>4202</v>
      </c>
      <c r="Q632" s="10" t="s">
        <v>6220</v>
      </c>
      <c r="R632" s="11"/>
      <c r="S632" s="12"/>
      <c r="T632" s="14">
        <v>46300</v>
      </c>
      <c r="U632" s="15"/>
      <c r="V632" s="8">
        <v>46300</v>
      </c>
      <c r="W632" s="13" t="s">
        <v>6500</v>
      </c>
      <c r="X632" s="23" t="s">
        <v>4206</v>
      </c>
      <c r="Y632" s="486"/>
      <c r="Z632" s="483"/>
      <c r="AA632" s="24"/>
      <c r="AB632" s="484"/>
      <c r="AC632" s="16"/>
      <c r="AD632" s="17"/>
      <c r="AE632" s="18"/>
      <c r="AF632" s="9"/>
      <c r="AG632" s="19"/>
      <c r="AH632" s="20"/>
      <c r="AI632" s="9"/>
      <c r="AJ632" s="21"/>
      <c r="AK632" s="33"/>
      <c r="AL632" s="485" t="str">
        <f>IF(AA632="","",AA632)</f>
        <v/>
      </c>
      <c r="AM632" s="3" t="str">
        <f>IF(AB632="","",AB632)</f>
        <v/>
      </c>
      <c r="AN632" s="702"/>
      <c r="AO632" s="4"/>
      <c r="AP632" s="5"/>
      <c r="AQ632" s="5"/>
      <c r="AR632" s="4"/>
      <c r="AS632" s="5"/>
      <c r="AT632" s="552"/>
      <c r="AU632" s="553" t="str">
        <f>IF(AND(V632&gt;0,X632="A",AA632&lt;&gt;"",AG632&lt;&gt;"A",AJ632&lt;&gt;"A",OR(AB632="NR",AB632="NT")),1,"")</f>
        <v/>
      </c>
      <c r="AV632" s="554" t="str">
        <f>IF(AU632="","",COUNTIF($AU$8:AU632,AU632))</f>
        <v/>
      </c>
      <c r="AW632" s="553">
        <f>IF(AND(V632&gt;0,X632="A",AJ632&lt;&gt;"A",OR(AB632="",AB632="NX")),1,"")</f>
        <v>1</v>
      </c>
      <c r="AX632" s="554">
        <f>IF(AW632="","",COUNTIF($AW$8:AW632,AW632))</f>
        <v>31</v>
      </c>
      <c r="AY632" s="27"/>
      <c r="AZ632" s="6"/>
      <c r="BA632" s="7"/>
      <c r="BB632" s="7"/>
    </row>
    <row r="633" spans="1:54" ht="14.45" customHeight="1">
      <c r="A633" s="472" t="s">
        <v>631</v>
      </c>
      <c r="B633" s="473" t="s">
        <v>1602</v>
      </c>
      <c r="C633" s="22" t="s">
        <v>6638</v>
      </c>
      <c r="D633" s="22">
        <v>0</v>
      </c>
      <c r="E633" s="746" t="s">
        <v>6442</v>
      </c>
      <c r="F633" s="760">
        <v>2097890</v>
      </c>
      <c r="G633" s="475">
        <v>15421112</v>
      </c>
      <c r="H633" s="478">
        <v>11.94</v>
      </c>
      <c r="I633" s="474">
        <v>2093600</v>
      </c>
      <c r="J633" s="475">
        <v>15421110</v>
      </c>
      <c r="K633" s="476">
        <v>11.94</v>
      </c>
      <c r="L633" s="9"/>
      <c r="M633" s="546">
        <v>16</v>
      </c>
      <c r="N633" s="9">
        <v>9.5299999999999994</v>
      </c>
      <c r="O633" s="6" t="s">
        <v>4201</v>
      </c>
      <c r="P633" s="479" t="s">
        <v>4252</v>
      </c>
      <c r="Q633" s="10" t="s">
        <v>4273</v>
      </c>
      <c r="R633" s="11"/>
      <c r="S633" s="12"/>
      <c r="T633" s="14">
        <v>46295</v>
      </c>
      <c r="U633" s="15" t="s">
        <v>6201</v>
      </c>
      <c r="V633" s="8">
        <v>46295</v>
      </c>
      <c r="W633" s="13" t="s">
        <v>6280</v>
      </c>
      <c r="X633" s="23" t="s">
        <v>4206</v>
      </c>
      <c r="Y633" s="486" t="s">
        <v>6047</v>
      </c>
      <c r="Z633" s="483">
        <v>46297</v>
      </c>
      <c r="AA633" s="24" t="s">
        <v>6377</v>
      </c>
      <c r="AB633" s="484" t="s">
        <v>4206</v>
      </c>
      <c r="AC633" s="16"/>
      <c r="AD633" s="17"/>
      <c r="AE633" s="18"/>
      <c r="AF633" s="9"/>
      <c r="AG633" s="19"/>
      <c r="AH633" s="20"/>
      <c r="AI633" s="9"/>
      <c r="AJ633" s="21" t="s">
        <v>2860</v>
      </c>
      <c r="AK633" s="33" t="s">
        <v>2860</v>
      </c>
      <c r="AL633" s="485" t="s">
        <v>2860</v>
      </c>
      <c r="AM633" s="3" t="s">
        <v>2860</v>
      </c>
      <c r="AN633" s="702"/>
      <c r="AO633" s="4"/>
      <c r="AP633" s="5"/>
      <c r="AQ633" s="5"/>
      <c r="AR633" s="4"/>
      <c r="AS633" s="5"/>
      <c r="AT633" s="552"/>
      <c r="AU633" s="553"/>
      <c r="AV633" s="554"/>
      <c r="AW633" s="553"/>
      <c r="AX633" s="554"/>
      <c r="AY633" s="27"/>
      <c r="AZ633" s="6"/>
      <c r="BA633" s="7"/>
      <c r="BB633" s="7"/>
    </row>
    <row r="634" spans="1:54" ht="14.45" customHeight="1">
      <c r="A634" s="472" t="s">
        <v>632</v>
      </c>
      <c r="B634" s="473" t="s">
        <v>1602</v>
      </c>
      <c r="C634" s="22" t="s">
        <v>6638</v>
      </c>
      <c r="D634" s="22">
        <v>0</v>
      </c>
      <c r="E634" s="746" t="s">
        <v>3453</v>
      </c>
      <c r="F634" s="474">
        <v>2093600</v>
      </c>
      <c r="G634" s="475">
        <v>15421110</v>
      </c>
      <c r="H634" s="476">
        <v>11.94</v>
      </c>
      <c r="I634" s="760">
        <v>2096370</v>
      </c>
      <c r="J634" s="475">
        <v>15421111</v>
      </c>
      <c r="K634" s="478">
        <v>11.94</v>
      </c>
      <c r="L634" s="9"/>
      <c r="M634" s="546">
        <v>16</v>
      </c>
      <c r="N634" s="9">
        <v>9.5299999999999994</v>
      </c>
      <c r="O634" s="6" t="s">
        <v>4201</v>
      </c>
      <c r="P634" s="479" t="s">
        <v>4202</v>
      </c>
      <c r="Q634" s="10" t="s">
        <v>6220</v>
      </c>
      <c r="R634" s="11"/>
      <c r="S634" s="12"/>
      <c r="T634" s="14">
        <v>46300</v>
      </c>
      <c r="U634" s="15"/>
      <c r="V634" s="8">
        <v>46300</v>
      </c>
      <c r="W634" s="13" t="s">
        <v>6500</v>
      </c>
      <c r="X634" s="23" t="s">
        <v>4206</v>
      </c>
      <c r="Y634" s="486"/>
      <c r="Z634" s="483"/>
      <c r="AA634" s="24"/>
      <c r="AB634" s="484"/>
      <c r="AC634" s="16"/>
      <c r="AD634" s="17"/>
      <c r="AE634" s="18"/>
      <c r="AF634" s="9"/>
      <c r="AG634" s="19"/>
      <c r="AH634" s="20"/>
      <c r="AI634" s="9"/>
      <c r="AJ634" s="21"/>
      <c r="AK634" s="33"/>
      <c r="AL634" s="485" t="str">
        <f>IF(AA634="","",AA634)</f>
        <v/>
      </c>
      <c r="AM634" s="3" t="str">
        <f>IF(AB634="","",AB634)</f>
        <v/>
      </c>
      <c r="AN634" s="702"/>
      <c r="AO634" s="4"/>
      <c r="AP634" s="5"/>
      <c r="AQ634" s="5"/>
      <c r="AR634" s="4"/>
      <c r="AS634" s="5"/>
      <c r="AT634" s="552"/>
      <c r="AU634" s="553" t="str">
        <f>IF(AND(V634&gt;0,X634="A",AA634&lt;&gt;"",AG634&lt;&gt;"A",AJ634&lt;&gt;"A",OR(AB634="NR",AB634="NT")),1,"")</f>
        <v/>
      </c>
      <c r="AV634" s="554" t="str">
        <f>IF(AU634="","",COUNTIF($AU$8:AU634,AU634))</f>
        <v/>
      </c>
      <c r="AW634" s="553">
        <f>IF(AND(V634&gt;0,X634="A",AJ634&lt;&gt;"A",OR(AB634="",AB634="NX")),1,"")</f>
        <v>1</v>
      </c>
      <c r="AX634" s="554">
        <f>IF(AW634="","",COUNTIF($AW$8:AW634,AW634))</f>
        <v>32</v>
      </c>
      <c r="AY634" s="27"/>
      <c r="AZ634" s="6"/>
      <c r="BA634" s="7"/>
      <c r="BB634" s="7"/>
    </row>
    <row r="635" spans="1:54" ht="14.45" customHeight="1">
      <c r="A635" s="472" t="s">
        <v>633</v>
      </c>
      <c r="B635" s="473" t="s">
        <v>1602</v>
      </c>
      <c r="C635" s="22" t="s">
        <v>6638</v>
      </c>
      <c r="D635" s="22">
        <v>0</v>
      </c>
      <c r="E635" s="746" t="s">
        <v>6443</v>
      </c>
      <c r="F635" s="760">
        <v>2096370</v>
      </c>
      <c r="G635" s="475">
        <v>15421111</v>
      </c>
      <c r="H635" s="478">
        <v>11.94</v>
      </c>
      <c r="I635" s="474">
        <v>2089820</v>
      </c>
      <c r="J635" s="475">
        <v>15421109</v>
      </c>
      <c r="K635" s="476">
        <v>11.94</v>
      </c>
      <c r="L635" s="9"/>
      <c r="M635" s="546">
        <v>16</v>
      </c>
      <c r="N635" s="9">
        <v>9.5299999999999994</v>
      </c>
      <c r="O635" s="6" t="s">
        <v>4201</v>
      </c>
      <c r="P635" s="479" t="s">
        <v>4252</v>
      </c>
      <c r="Q635" s="10" t="s">
        <v>5785</v>
      </c>
      <c r="R635" s="11"/>
      <c r="S635" s="12"/>
      <c r="T635" s="14">
        <v>46295</v>
      </c>
      <c r="U635" s="15" t="s">
        <v>6201</v>
      </c>
      <c r="V635" s="8">
        <v>46295</v>
      </c>
      <c r="W635" s="13" t="s">
        <v>6280</v>
      </c>
      <c r="X635" s="23" t="s">
        <v>4206</v>
      </c>
      <c r="Y635" s="486" t="s">
        <v>6047</v>
      </c>
      <c r="Z635" s="483">
        <v>46297</v>
      </c>
      <c r="AA635" s="24" t="s">
        <v>6377</v>
      </c>
      <c r="AB635" s="484" t="s">
        <v>4206</v>
      </c>
      <c r="AC635" s="16"/>
      <c r="AD635" s="17"/>
      <c r="AE635" s="18"/>
      <c r="AF635" s="9"/>
      <c r="AG635" s="19"/>
      <c r="AH635" s="20"/>
      <c r="AI635" s="9"/>
      <c r="AJ635" s="21" t="s">
        <v>2860</v>
      </c>
      <c r="AK635" s="33" t="s">
        <v>2860</v>
      </c>
      <c r="AL635" s="485" t="s">
        <v>2860</v>
      </c>
      <c r="AM635" s="3" t="s">
        <v>2860</v>
      </c>
      <c r="AN635" s="702"/>
      <c r="AO635" s="4"/>
      <c r="AP635" s="5"/>
      <c r="AQ635" s="5"/>
      <c r="AR635" s="4"/>
      <c r="AS635" s="5"/>
      <c r="AT635" s="552"/>
      <c r="AU635" s="553"/>
      <c r="AV635" s="554"/>
      <c r="AW635" s="553"/>
      <c r="AX635" s="554"/>
      <c r="AY635" s="27"/>
      <c r="AZ635" s="6"/>
      <c r="BA635" s="7"/>
      <c r="BB635" s="7"/>
    </row>
    <row r="636" spans="1:54" ht="14.45" customHeight="1">
      <c r="A636" s="472" t="s">
        <v>634</v>
      </c>
      <c r="B636" s="473" t="s">
        <v>1602</v>
      </c>
      <c r="C636" s="22" t="s">
        <v>6638</v>
      </c>
      <c r="D636" s="22">
        <v>0</v>
      </c>
      <c r="E636" s="746" t="s">
        <v>3454</v>
      </c>
      <c r="F636" s="474">
        <v>2089820</v>
      </c>
      <c r="G636" s="475">
        <v>15421109</v>
      </c>
      <c r="H636" s="476">
        <v>11.94</v>
      </c>
      <c r="I636" s="760">
        <v>2095120</v>
      </c>
      <c r="J636" s="475">
        <v>15421111</v>
      </c>
      <c r="K636" s="478">
        <v>11.94</v>
      </c>
      <c r="L636" s="9"/>
      <c r="M636" s="546">
        <v>16</v>
      </c>
      <c r="N636" s="9">
        <v>9.5299999999999994</v>
      </c>
      <c r="O636" s="6" t="s">
        <v>4201</v>
      </c>
      <c r="P636" s="479" t="s">
        <v>4202</v>
      </c>
      <c r="Q636" s="10" t="s">
        <v>6220</v>
      </c>
      <c r="R636" s="11"/>
      <c r="S636" s="12"/>
      <c r="T636" s="14">
        <v>46300</v>
      </c>
      <c r="U636" s="15"/>
      <c r="V636" s="8">
        <v>46300</v>
      </c>
      <c r="W636" s="13" t="s">
        <v>6500</v>
      </c>
      <c r="X636" s="23" t="s">
        <v>4206</v>
      </c>
      <c r="Y636" s="486"/>
      <c r="Z636" s="483"/>
      <c r="AA636" s="24"/>
      <c r="AB636" s="484"/>
      <c r="AC636" s="16"/>
      <c r="AD636" s="17"/>
      <c r="AE636" s="18"/>
      <c r="AF636" s="9"/>
      <c r="AG636" s="19"/>
      <c r="AH636" s="20"/>
      <c r="AI636" s="9"/>
      <c r="AJ636" s="21"/>
      <c r="AK636" s="33"/>
      <c r="AL636" s="485" t="str">
        <f>IF(AA636="","",AA636)</f>
        <v/>
      </c>
      <c r="AM636" s="3" t="str">
        <f>IF(AB636="","",AB636)</f>
        <v/>
      </c>
      <c r="AN636" s="702"/>
      <c r="AO636" s="4"/>
      <c r="AP636" s="5"/>
      <c r="AQ636" s="5"/>
      <c r="AR636" s="4"/>
      <c r="AS636" s="5"/>
      <c r="AT636" s="552"/>
      <c r="AU636" s="553" t="str">
        <f>IF(AND(V636&gt;0,X636="A",AA636&lt;&gt;"",AG636&lt;&gt;"A",AJ636&lt;&gt;"A",OR(AB636="NR",AB636="NT")),1,"")</f>
        <v/>
      </c>
      <c r="AV636" s="554" t="str">
        <f>IF(AU636="","",COUNTIF($AU$8:AU636,AU636))</f>
        <v/>
      </c>
      <c r="AW636" s="553">
        <f>IF(AND(V636&gt;0,X636="A",AJ636&lt;&gt;"A",OR(AB636="",AB636="NX")),1,"")</f>
        <v>1</v>
      </c>
      <c r="AX636" s="554">
        <f>IF(AW636="","",COUNTIF($AW$8:AW636,AW636))</f>
        <v>33</v>
      </c>
      <c r="AY636" s="27"/>
      <c r="AZ636" s="6"/>
      <c r="BA636" s="7"/>
      <c r="BB636" s="7"/>
    </row>
    <row r="637" spans="1:54" ht="14.45" customHeight="1">
      <c r="A637" s="472" t="s">
        <v>635</v>
      </c>
      <c r="B637" s="473" t="s">
        <v>1602</v>
      </c>
      <c r="C637" s="22" t="s">
        <v>6638</v>
      </c>
      <c r="D637" s="22">
        <v>0</v>
      </c>
      <c r="E637" s="746" t="s">
        <v>6444</v>
      </c>
      <c r="F637" s="760">
        <v>2095120</v>
      </c>
      <c r="G637" s="475">
        <v>15421111</v>
      </c>
      <c r="H637" s="478">
        <v>11.94</v>
      </c>
      <c r="I637" s="474">
        <v>2094430</v>
      </c>
      <c r="J637" s="475">
        <v>15421111</v>
      </c>
      <c r="K637" s="476">
        <v>11.94</v>
      </c>
      <c r="L637" s="9"/>
      <c r="M637" s="546">
        <v>16</v>
      </c>
      <c r="N637" s="9">
        <v>9.5299999999999994</v>
      </c>
      <c r="O637" s="6" t="s">
        <v>4201</v>
      </c>
      <c r="P637" s="479" t="s">
        <v>4252</v>
      </c>
      <c r="Q637" s="10" t="s">
        <v>4273</v>
      </c>
      <c r="R637" s="11"/>
      <c r="S637" s="12"/>
      <c r="T637" s="14">
        <v>46295</v>
      </c>
      <c r="U637" s="15" t="s">
        <v>6201</v>
      </c>
      <c r="V637" s="8">
        <v>46295</v>
      </c>
      <c r="W637" s="13" t="s">
        <v>6280</v>
      </c>
      <c r="X637" s="23" t="s">
        <v>4206</v>
      </c>
      <c r="Y637" s="486" t="s">
        <v>6047</v>
      </c>
      <c r="Z637" s="483">
        <v>46297</v>
      </c>
      <c r="AA637" s="24" t="s">
        <v>6377</v>
      </c>
      <c r="AB637" s="484" t="s">
        <v>4206</v>
      </c>
      <c r="AC637" s="16"/>
      <c r="AD637" s="17"/>
      <c r="AE637" s="18"/>
      <c r="AF637" s="9"/>
      <c r="AG637" s="19"/>
      <c r="AH637" s="20"/>
      <c r="AI637" s="9"/>
      <c r="AJ637" s="21" t="s">
        <v>2860</v>
      </c>
      <c r="AK637" s="33" t="s">
        <v>2860</v>
      </c>
      <c r="AL637" s="485" t="s">
        <v>2860</v>
      </c>
      <c r="AM637" s="3" t="s">
        <v>2860</v>
      </c>
      <c r="AN637" s="702"/>
      <c r="AO637" s="4"/>
      <c r="AP637" s="5"/>
      <c r="AQ637" s="5"/>
      <c r="AR637" s="4"/>
      <c r="AS637" s="5"/>
      <c r="AT637" s="552"/>
      <c r="AU637" s="553"/>
      <c r="AV637" s="554"/>
      <c r="AW637" s="553"/>
      <c r="AX637" s="554"/>
      <c r="AY637" s="27"/>
      <c r="AZ637" s="6"/>
      <c r="BA637" s="7"/>
      <c r="BB637" s="7"/>
    </row>
    <row r="638" spans="1:54" ht="14.45" customHeight="1">
      <c r="A638" s="472" t="s">
        <v>636</v>
      </c>
      <c r="B638" s="473" t="s">
        <v>1602</v>
      </c>
      <c r="C638" s="22" t="s">
        <v>6638</v>
      </c>
      <c r="D638" s="22">
        <v>0</v>
      </c>
      <c r="E638" s="746" t="s">
        <v>3455</v>
      </c>
      <c r="F638" s="474">
        <v>2094430</v>
      </c>
      <c r="G638" s="475">
        <v>15421111</v>
      </c>
      <c r="H638" s="476">
        <v>11.94</v>
      </c>
      <c r="I638" s="760">
        <v>2089300</v>
      </c>
      <c r="J638" s="475">
        <v>15421108</v>
      </c>
      <c r="K638" s="478">
        <v>11.94</v>
      </c>
      <c r="L638" s="9"/>
      <c r="M638" s="546">
        <v>16</v>
      </c>
      <c r="N638" s="9">
        <v>9.5299999999999994</v>
      </c>
      <c r="O638" s="6" t="s">
        <v>4201</v>
      </c>
      <c r="P638" s="479" t="s">
        <v>4202</v>
      </c>
      <c r="Q638" s="10" t="s">
        <v>6220</v>
      </c>
      <c r="R638" s="11"/>
      <c r="S638" s="12"/>
      <c r="T638" s="14">
        <v>46300</v>
      </c>
      <c r="U638" s="15"/>
      <c r="V638" s="8">
        <v>46300</v>
      </c>
      <c r="W638" s="13" t="s">
        <v>6500</v>
      </c>
      <c r="X638" s="23" t="s">
        <v>4206</v>
      </c>
      <c r="Y638" s="486"/>
      <c r="Z638" s="483"/>
      <c r="AA638" s="24"/>
      <c r="AB638" s="484"/>
      <c r="AC638" s="16"/>
      <c r="AD638" s="17"/>
      <c r="AE638" s="18"/>
      <c r="AF638" s="9"/>
      <c r="AG638" s="19"/>
      <c r="AH638" s="20"/>
      <c r="AI638" s="9"/>
      <c r="AJ638" s="21"/>
      <c r="AK638" s="33"/>
      <c r="AL638" s="485" t="str">
        <f>IF(AA638="","",AA638)</f>
        <v/>
      </c>
      <c r="AM638" s="3" t="str">
        <f>IF(AB638="","",AB638)</f>
        <v/>
      </c>
      <c r="AN638" s="702"/>
      <c r="AO638" s="4"/>
      <c r="AP638" s="5"/>
      <c r="AQ638" s="5"/>
      <c r="AR638" s="4"/>
      <c r="AS638" s="5"/>
      <c r="AT638" s="552"/>
      <c r="AU638" s="553" t="str">
        <f>IF(AND(V638&gt;0,X638="A",AA638&lt;&gt;"",AG638&lt;&gt;"A",AJ638&lt;&gt;"A",OR(AB638="NR",AB638="NT")),1,"")</f>
        <v/>
      </c>
      <c r="AV638" s="554" t="str">
        <f>IF(AU638="","",COUNTIF($AU$8:AU638,AU638))</f>
        <v/>
      </c>
      <c r="AW638" s="553">
        <f>IF(AND(V638&gt;0,X638="A",AJ638&lt;&gt;"A",OR(AB638="",AB638="NX")),1,"")</f>
        <v>1</v>
      </c>
      <c r="AX638" s="554">
        <f>IF(AW638="","",COUNTIF($AW$8:AW638,AW638))</f>
        <v>34</v>
      </c>
      <c r="AY638" s="27"/>
      <c r="AZ638" s="6"/>
      <c r="BA638" s="7"/>
      <c r="BB638" s="7"/>
    </row>
    <row r="639" spans="1:54" ht="14.45" customHeight="1">
      <c r="A639" s="472" t="s">
        <v>637</v>
      </c>
      <c r="B639" s="473" t="s">
        <v>1602</v>
      </c>
      <c r="C639" s="22" t="s">
        <v>6638</v>
      </c>
      <c r="D639" s="22">
        <v>0</v>
      </c>
      <c r="E639" s="746" t="s">
        <v>6445</v>
      </c>
      <c r="F639" s="760">
        <v>2089300</v>
      </c>
      <c r="G639" s="475">
        <v>15421108</v>
      </c>
      <c r="H639" s="478">
        <v>11.94</v>
      </c>
      <c r="I639" s="474">
        <v>2089230</v>
      </c>
      <c r="J639" s="475">
        <v>15421108</v>
      </c>
      <c r="K639" s="476">
        <v>11.94</v>
      </c>
      <c r="L639" s="9"/>
      <c r="M639" s="546">
        <v>16</v>
      </c>
      <c r="N639" s="9">
        <v>9.5299999999999994</v>
      </c>
      <c r="O639" s="6" t="s">
        <v>4201</v>
      </c>
      <c r="P639" s="479" t="s">
        <v>4252</v>
      </c>
      <c r="Q639" s="10" t="s">
        <v>4273</v>
      </c>
      <c r="R639" s="11"/>
      <c r="S639" s="12"/>
      <c r="T639" s="14">
        <v>46298</v>
      </c>
      <c r="U639" s="15" t="s">
        <v>6201</v>
      </c>
      <c r="V639" s="8">
        <v>46298</v>
      </c>
      <c r="W639" s="13" t="s">
        <v>6446</v>
      </c>
      <c r="X639" s="23" t="s">
        <v>4206</v>
      </c>
      <c r="Y639" s="486" t="s">
        <v>6047</v>
      </c>
      <c r="Z639" s="483">
        <v>46299</v>
      </c>
      <c r="AA639" s="24" t="s">
        <v>6421</v>
      </c>
      <c r="AB639" s="484" t="s">
        <v>4206</v>
      </c>
      <c r="AC639" s="16"/>
      <c r="AD639" s="17"/>
      <c r="AE639" s="18"/>
      <c r="AF639" s="9"/>
      <c r="AG639" s="19"/>
      <c r="AH639" s="20"/>
      <c r="AI639" s="9"/>
      <c r="AJ639" s="21" t="s">
        <v>2860</v>
      </c>
      <c r="AK639" s="33" t="s">
        <v>2860</v>
      </c>
      <c r="AL639" s="485" t="s">
        <v>2860</v>
      </c>
      <c r="AM639" s="3" t="s">
        <v>2860</v>
      </c>
      <c r="AN639" s="702"/>
      <c r="AO639" s="4"/>
      <c r="AP639" s="5"/>
      <c r="AQ639" s="5"/>
      <c r="AR639" s="4"/>
      <c r="AS639" s="5"/>
      <c r="AT639" s="552"/>
      <c r="AU639" s="553"/>
      <c r="AV639" s="554"/>
      <c r="AW639" s="553"/>
      <c r="AX639" s="554"/>
      <c r="AY639" s="27"/>
      <c r="AZ639" s="6"/>
      <c r="BA639" s="7"/>
      <c r="BB639" s="7"/>
    </row>
    <row r="640" spans="1:54" ht="14.45" customHeight="1">
      <c r="A640" s="472" t="s">
        <v>638</v>
      </c>
      <c r="B640" s="473" t="s">
        <v>1602</v>
      </c>
      <c r="C640" s="22" t="s">
        <v>6638</v>
      </c>
      <c r="D640" s="22">
        <v>0</v>
      </c>
      <c r="E640" s="746" t="s">
        <v>3456</v>
      </c>
      <c r="F640" s="474">
        <v>2089230</v>
      </c>
      <c r="G640" s="475">
        <v>15421108</v>
      </c>
      <c r="H640" s="476">
        <v>11.94</v>
      </c>
      <c r="I640" s="760">
        <v>2094040</v>
      </c>
      <c r="J640" s="475">
        <v>15421110</v>
      </c>
      <c r="K640" s="478">
        <v>11.94</v>
      </c>
      <c r="L640" s="9"/>
      <c r="M640" s="546">
        <v>16</v>
      </c>
      <c r="N640" s="9">
        <v>9.5299999999999994</v>
      </c>
      <c r="O640" s="6" t="s">
        <v>4201</v>
      </c>
      <c r="P640" s="479" t="s">
        <v>4202</v>
      </c>
      <c r="Q640" s="10" t="s">
        <v>6220</v>
      </c>
      <c r="R640" s="11"/>
      <c r="S640" s="12"/>
      <c r="T640" s="14">
        <v>46300</v>
      </c>
      <c r="U640" s="15"/>
      <c r="V640" s="8">
        <v>46300</v>
      </c>
      <c r="W640" s="13" t="s">
        <v>6500</v>
      </c>
      <c r="X640" s="23" t="s">
        <v>4206</v>
      </c>
      <c r="Y640" s="486"/>
      <c r="Z640" s="483"/>
      <c r="AA640" s="24"/>
      <c r="AB640" s="484"/>
      <c r="AC640" s="16"/>
      <c r="AD640" s="17"/>
      <c r="AE640" s="18"/>
      <c r="AF640" s="9"/>
      <c r="AG640" s="19"/>
      <c r="AH640" s="20"/>
      <c r="AI640" s="9"/>
      <c r="AJ640" s="21"/>
      <c r="AK640" s="33"/>
      <c r="AL640" s="485" t="str">
        <f>IF(AA640="","",AA640)</f>
        <v/>
      </c>
      <c r="AM640" s="3" t="str">
        <f>IF(AB640="","",AB640)</f>
        <v/>
      </c>
      <c r="AN640" s="702"/>
      <c r="AO640" s="4"/>
      <c r="AP640" s="5"/>
      <c r="AQ640" s="5"/>
      <c r="AR640" s="4"/>
      <c r="AS640" s="5"/>
      <c r="AT640" s="552"/>
      <c r="AU640" s="553" t="str">
        <f>IF(AND(V640&gt;0,X640="A",AA640&lt;&gt;"",AG640&lt;&gt;"A",AJ640&lt;&gt;"A",OR(AB640="NR",AB640="NT")),1,"")</f>
        <v/>
      </c>
      <c r="AV640" s="554" t="str">
        <f>IF(AU640="","",COUNTIF($AU$8:AU640,AU640))</f>
        <v/>
      </c>
      <c r="AW640" s="553">
        <f>IF(AND(V640&gt;0,X640="A",AJ640&lt;&gt;"A",OR(AB640="",AB640="NX")),1,"")</f>
        <v>1</v>
      </c>
      <c r="AX640" s="554">
        <f>IF(AW640="","",COUNTIF($AW$8:AW640,AW640))</f>
        <v>35</v>
      </c>
      <c r="AY640" s="27"/>
      <c r="AZ640" s="6"/>
      <c r="BA640" s="7"/>
      <c r="BB640" s="7"/>
    </row>
    <row r="641" spans="1:54" ht="14.45" customHeight="1">
      <c r="A641" s="472" t="s">
        <v>639</v>
      </c>
      <c r="B641" s="473" t="s">
        <v>1602</v>
      </c>
      <c r="C641" s="22" t="s">
        <v>6638</v>
      </c>
      <c r="D641" s="22">
        <v>0</v>
      </c>
      <c r="E641" s="746" t="s">
        <v>6447</v>
      </c>
      <c r="F641" s="760">
        <v>2094040</v>
      </c>
      <c r="G641" s="475">
        <v>15421110</v>
      </c>
      <c r="H641" s="478">
        <v>11.94</v>
      </c>
      <c r="I641" s="474">
        <v>2096630</v>
      </c>
      <c r="J641" s="475">
        <v>15421111</v>
      </c>
      <c r="K641" s="476">
        <v>11.94</v>
      </c>
      <c r="L641" s="9"/>
      <c r="M641" s="546">
        <v>16</v>
      </c>
      <c r="N641" s="9">
        <v>9.5299999999999994</v>
      </c>
      <c r="O641" s="6" t="s">
        <v>4201</v>
      </c>
      <c r="P641" s="479" t="s">
        <v>4252</v>
      </c>
      <c r="Q641" s="10" t="s">
        <v>4273</v>
      </c>
      <c r="R641" s="11"/>
      <c r="S641" s="12"/>
      <c r="T641" s="14">
        <v>46298</v>
      </c>
      <c r="U641" s="15" t="s">
        <v>6201</v>
      </c>
      <c r="V641" s="8">
        <v>46298</v>
      </c>
      <c r="W641" s="13" t="s">
        <v>6446</v>
      </c>
      <c r="X641" s="23" t="s">
        <v>4206</v>
      </c>
      <c r="Y641" s="486" t="s">
        <v>6047</v>
      </c>
      <c r="Z641" s="483">
        <v>46299</v>
      </c>
      <c r="AA641" s="24" t="s">
        <v>6421</v>
      </c>
      <c r="AB641" s="484" t="s">
        <v>4206</v>
      </c>
      <c r="AC641" s="16"/>
      <c r="AD641" s="17"/>
      <c r="AE641" s="18"/>
      <c r="AF641" s="9"/>
      <c r="AG641" s="19"/>
      <c r="AH641" s="20"/>
      <c r="AI641" s="9"/>
      <c r="AJ641" s="21" t="s">
        <v>2860</v>
      </c>
      <c r="AK641" s="33" t="s">
        <v>2860</v>
      </c>
      <c r="AL641" s="485" t="s">
        <v>2860</v>
      </c>
      <c r="AM641" s="3" t="s">
        <v>2860</v>
      </c>
      <c r="AN641" s="702"/>
      <c r="AO641" s="4"/>
      <c r="AP641" s="5"/>
      <c r="AQ641" s="5"/>
      <c r="AR641" s="4"/>
      <c r="AS641" s="5"/>
      <c r="AT641" s="552"/>
      <c r="AU641" s="553"/>
      <c r="AV641" s="554"/>
      <c r="AW641" s="553"/>
      <c r="AX641" s="554"/>
      <c r="AY641" s="27"/>
      <c r="AZ641" s="6"/>
      <c r="BA641" s="7"/>
      <c r="BB641" s="7"/>
    </row>
    <row r="642" spans="1:54" ht="14.45" customHeight="1">
      <c r="A642" s="472" t="s">
        <v>640</v>
      </c>
      <c r="B642" s="473" t="s">
        <v>1602</v>
      </c>
      <c r="C642" s="22" t="s">
        <v>6638</v>
      </c>
      <c r="D642" s="22">
        <v>0</v>
      </c>
      <c r="E642" s="746" t="s">
        <v>3457</v>
      </c>
      <c r="F642" s="474">
        <v>2096630</v>
      </c>
      <c r="G642" s="475">
        <v>15421111</v>
      </c>
      <c r="H642" s="476">
        <v>11.94</v>
      </c>
      <c r="I642" s="760">
        <v>2082910</v>
      </c>
      <c r="J642" s="475">
        <v>15421105</v>
      </c>
      <c r="K642" s="478">
        <v>11.94</v>
      </c>
      <c r="L642" s="9"/>
      <c r="M642" s="546">
        <v>16</v>
      </c>
      <c r="N642" s="9">
        <v>9.5299999999999994</v>
      </c>
      <c r="O642" s="6" t="s">
        <v>4201</v>
      </c>
      <c r="P642" s="479" t="s">
        <v>4202</v>
      </c>
      <c r="Q642" s="10" t="s">
        <v>6220</v>
      </c>
      <c r="R642" s="11"/>
      <c r="S642" s="12"/>
      <c r="T642" s="14">
        <v>46300</v>
      </c>
      <c r="U642" s="15"/>
      <c r="V642" s="8">
        <v>46300</v>
      </c>
      <c r="W642" s="13" t="s">
        <v>6500</v>
      </c>
      <c r="X642" s="23" t="s">
        <v>4206</v>
      </c>
      <c r="Y642" s="486"/>
      <c r="Z642" s="483"/>
      <c r="AA642" s="24"/>
      <c r="AB642" s="484"/>
      <c r="AC642" s="16"/>
      <c r="AD642" s="17"/>
      <c r="AE642" s="18"/>
      <c r="AF642" s="9"/>
      <c r="AG642" s="19"/>
      <c r="AH642" s="20"/>
      <c r="AI642" s="9"/>
      <c r="AJ642" s="21"/>
      <c r="AK642" s="33"/>
      <c r="AL642" s="485" t="str">
        <f>IF(AA642="","",AA642)</f>
        <v/>
      </c>
      <c r="AM642" s="3" t="str">
        <f>IF(AB642="","",AB642)</f>
        <v/>
      </c>
      <c r="AN642" s="702"/>
      <c r="AO642" s="4"/>
      <c r="AP642" s="5"/>
      <c r="AQ642" s="5"/>
      <c r="AR642" s="4"/>
      <c r="AS642" s="5"/>
      <c r="AT642" s="552"/>
      <c r="AU642" s="553" t="str">
        <f>IF(AND(V642&gt;0,X642="A",AA642&lt;&gt;"",AG642&lt;&gt;"A",AJ642&lt;&gt;"A",OR(AB642="NR",AB642="NT")),1,"")</f>
        <v/>
      </c>
      <c r="AV642" s="554" t="str">
        <f>IF(AU642="","",COUNTIF($AU$8:AU642,AU642))</f>
        <v/>
      </c>
      <c r="AW642" s="553">
        <f>IF(AND(V642&gt;0,X642="A",AJ642&lt;&gt;"A",OR(AB642="",AB642="NX")),1,"")</f>
        <v>1</v>
      </c>
      <c r="AX642" s="554">
        <f>IF(AW642="","",COUNTIF($AW$8:AW642,AW642))</f>
        <v>36</v>
      </c>
      <c r="AY642" s="27"/>
      <c r="AZ642" s="6"/>
      <c r="BA642" s="7"/>
      <c r="BB642" s="7"/>
    </row>
    <row r="643" spans="1:54" ht="14.45" customHeight="1">
      <c r="A643" s="472" t="s">
        <v>641</v>
      </c>
      <c r="B643" s="473" t="s">
        <v>1602</v>
      </c>
      <c r="C643" s="22" t="s">
        <v>6638</v>
      </c>
      <c r="D643" s="22">
        <v>0</v>
      </c>
      <c r="E643" s="746" t="s">
        <v>6448</v>
      </c>
      <c r="F643" s="760">
        <v>2082910</v>
      </c>
      <c r="G643" s="475">
        <v>15421105</v>
      </c>
      <c r="H643" s="478">
        <v>11.94</v>
      </c>
      <c r="I643" s="474">
        <v>2078710</v>
      </c>
      <c r="J643" s="475">
        <v>15421101</v>
      </c>
      <c r="K643" s="476">
        <v>11.94</v>
      </c>
      <c r="L643" s="9"/>
      <c r="M643" s="546">
        <v>16</v>
      </c>
      <c r="N643" s="9">
        <v>9.5299999999999994</v>
      </c>
      <c r="O643" s="6" t="s">
        <v>4201</v>
      </c>
      <c r="P643" s="479" t="s">
        <v>4252</v>
      </c>
      <c r="Q643" s="10" t="s">
        <v>4273</v>
      </c>
      <c r="R643" s="11"/>
      <c r="S643" s="12"/>
      <c r="T643" s="14">
        <v>46295</v>
      </c>
      <c r="U643" s="15" t="s">
        <v>6201</v>
      </c>
      <c r="V643" s="8">
        <v>46295</v>
      </c>
      <c r="W643" s="13" t="s">
        <v>6280</v>
      </c>
      <c r="X643" s="23" t="s">
        <v>4206</v>
      </c>
      <c r="Y643" s="486" t="s">
        <v>6047</v>
      </c>
      <c r="Z643" s="483">
        <v>46297</v>
      </c>
      <c r="AA643" s="24" t="s">
        <v>6377</v>
      </c>
      <c r="AB643" s="484" t="s">
        <v>4206</v>
      </c>
      <c r="AC643" s="16"/>
      <c r="AD643" s="17"/>
      <c r="AE643" s="18"/>
      <c r="AF643" s="9"/>
      <c r="AG643" s="19"/>
      <c r="AH643" s="20"/>
      <c r="AI643" s="9"/>
      <c r="AJ643" s="21" t="s">
        <v>2860</v>
      </c>
      <c r="AK643" s="33" t="s">
        <v>2860</v>
      </c>
      <c r="AL643" s="485" t="s">
        <v>2860</v>
      </c>
      <c r="AM643" s="3" t="s">
        <v>2860</v>
      </c>
      <c r="AN643" s="702"/>
      <c r="AO643" s="4"/>
      <c r="AP643" s="5"/>
      <c r="AQ643" s="5"/>
      <c r="AR643" s="4"/>
      <c r="AS643" s="5"/>
      <c r="AT643" s="552"/>
      <c r="AU643" s="553"/>
      <c r="AV643" s="554"/>
      <c r="AW643" s="553"/>
      <c r="AX643" s="554"/>
      <c r="AY643" s="27"/>
      <c r="AZ643" s="6"/>
      <c r="BA643" s="7"/>
      <c r="BB643" s="7"/>
    </row>
    <row r="644" spans="1:54" ht="14.45" customHeight="1">
      <c r="A644" s="472" t="s">
        <v>642</v>
      </c>
      <c r="B644" s="473" t="s">
        <v>1602</v>
      </c>
      <c r="C644" s="22" t="s">
        <v>6638</v>
      </c>
      <c r="D644" s="22">
        <v>0</v>
      </c>
      <c r="E644" s="746" t="s">
        <v>3458</v>
      </c>
      <c r="F644" s="474">
        <v>2078710</v>
      </c>
      <c r="G644" s="475">
        <v>15421101</v>
      </c>
      <c r="H644" s="476">
        <v>11.94</v>
      </c>
      <c r="I644" s="760">
        <v>2085380</v>
      </c>
      <c r="J644" s="475">
        <v>15421106</v>
      </c>
      <c r="K644" s="478">
        <v>11.94</v>
      </c>
      <c r="L644" s="9"/>
      <c r="M644" s="546">
        <v>16</v>
      </c>
      <c r="N644" s="9">
        <v>9.5299999999999994</v>
      </c>
      <c r="O644" s="6" t="s">
        <v>4201</v>
      </c>
      <c r="P644" s="479" t="s">
        <v>4202</v>
      </c>
      <c r="Q644" s="10" t="s">
        <v>6220</v>
      </c>
      <c r="R644" s="11"/>
      <c r="S644" s="12"/>
      <c r="T644" s="14">
        <v>46300</v>
      </c>
      <c r="U644" s="15"/>
      <c r="V644" s="8">
        <v>46300</v>
      </c>
      <c r="W644" s="13" t="s">
        <v>6500</v>
      </c>
      <c r="X644" s="23" t="s">
        <v>4206</v>
      </c>
      <c r="Y644" s="486"/>
      <c r="Z644" s="483"/>
      <c r="AA644" s="24"/>
      <c r="AB644" s="484"/>
      <c r="AC644" s="16"/>
      <c r="AD644" s="17"/>
      <c r="AE644" s="18"/>
      <c r="AF644" s="9"/>
      <c r="AG644" s="19"/>
      <c r="AH644" s="20"/>
      <c r="AI644" s="9"/>
      <c r="AJ644" s="21"/>
      <c r="AK644" s="33"/>
      <c r="AL644" s="485" t="str">
        <f>IF(AA644="","",AA644)</f>
        <v/>
      </c>
      <c r="AM644" s="3" t="str">
        <f>IF(AB644="","",AB644)</f>
        <v/>
      </c>
      <c r="AN644" s="702"/>
      <c r="AO644" s="4"/>
      <c r="AP644" s="5"/>
      <c r="AQ644" s="5"/>
      <c r="AR644" s="4"/>
      <c r="AS644" s="5"/>
      <c r="AT644" s="552"/>
      <c r="AU644" s="553" t="str">
        <f>IF(AND(V644&gt;0,X644="A",AA644&lt;&gt;"",AG644&lt;&gt;"A",AJ644&lt;&gt;"A",OR(AB644="NR",AB644="NT")),1,"")</f>
        <v/>
      </c>
      <c r="AV644" s="554" t="str">
        <f>IF(AU644="","",COUNTIF($AU$8:AU644,AU644))</f>
        <v/>
      </c>
      <c r="AW644" s="553">
        <f>IF(AND(V644&gt;0,X644="A",AJ644&lt;&gt;"A",OR(AB644="",AB644="NX")),1,"")</f>
        <v>1</v>
      </c>
      <c r="AX644" s="554">
        <f>IF(AW644="","",COUNTIF($AW$8:AW644,AW644))</f>
        <v>37</v>
      </c>
      <c r="AY644" s="27"/>
      <c r="AZ644" s="6"/>
      <c r="BA644" s="7"/>
      <c r="BB644" s="7"/>
    </row>
    <row r="645" spans="1:54" ht="14.45" customHeight="1">
      <c r="A645" s="472" t="s">
        <v>643</v>
      </c>
      <c r="B645" s="473" t="s">
        <v>1602</v>
      </c>
      <c r="C645" s="22" t="s">
        <v>6638</v>
      </c>
      <c r="D645" s="22">
        <v>0</v>
      </c>
      <c r="E645" s="746" t="s">
        <v>6449</v>
      </c>
      <c r="F645" s="760">
        <v>2085380</v>
      </c>
      <c r="G645" s="475">
        <v>15421106</v>
      </c>
      <c r="H645" s="478">
        <v>11.94</v>
      </c>
      <c r="I645" s="474">
        <v>2096240</v>
      </c>
      <c r="J645" s="475">
        <v>15421111</v>
      </c>
      <c r="K645" s="476">
        <v>11.94</v>
      </c>
      <c r="L645" s="9"/>
      <c r="M645" s="546">
        <v>16</v>
      </c>
      <c r="N645" s="9">
        <v>9.5299999999999994</v>
      </c>
      <c r="O645" s="6" t="s">
        <v>4201</v>
      </c>
      <c r="P645" s="479" t="s">
        <v>4252</v>
      </c>
      <c r="Q645" s="10" t="s">
        <v>4327</v>
      </c>
      <c r="R645" s="11"/>
      <c r="S645" s="12"/>
      <c r="T645" s="14">
        <v>46298</v>
      </c>
      <c r="U645" s="15" t="s">
        <v>6201</v>
      </c>
      <c r="V645" s="8">
        <v>46298</v>
      </c>
      <c r="W645" s="13" t="s">
        <v>6446</v>
      </c>
      <c r="X645" s="23" t="s">
        <v>4206</v>
      </c>
      <c r="Y645" s="486" t="s">
        <v>6047</v>
      </c>
      <c r="Z645" s="483">
        <v>46299</v>
      </c>
      <c r="AA645" s="24" t="s">
        <v>6421</v>
      </c>
      <c r="AB645" s="484" t="s">
        <v>4206</v>
      </c>
      <c r="AC645" s="16"/>
      <c r="AD645" s="17"/>
      <c r="AE645" s="18"/>
      <c r="AF645" s="9"/>
      <c r="AG645" s="19"/>
      <c r="AH645" s="20"/>
      <c r="AI645" s="9"/>
      <c r="AJ645" s="21" t="s">
        <v>2860</v>
      </c>
      <c r="AK645" s="33" t="s">
        <v>2860</v>
      </c>
      <c r="AL645" s="485" t="s">
        <v>2860</v>
      </c>
      <c r="AM645" s="3" t="s">
        <v>2860</v>
      </c>
      <c r="AN645" s="702"/>
      <c r="AO645" s="4"/>
      <c r="AP645" s="5"/>
      <c r="AQ645" s="5"/>
      <c r="AR645" s="4"/>
      <c r="AS645" s="5"/>
      <c r="AT645" s="552"/>
      <c r="AU645" s="553"/>
      <c r="AV645" s="554"/>
      <c r="AW645" s="553"/>
      <c r="AX645" s="554"/>
      <c r="AY645" s="27"/>
      <c r="AZ645" s="6"/>
      <c r="BA645" s="7"/>
      <c r="BB645" s="7"/>
    </row>
    <row r="646" spans="1:54" ht="14.45" customHeight="1">
      <c r="A646" s="472" t="s">
        <v>644</v>
      </c>
      <c r="B646" s="473" t="s">
        <v>1602</v>
      </c>
      <c r="C646" s="22" t="s">
        <v>6638</v>
      </c>
      <c r="D646" s="22">
        <v>0</v>
      </c>
      <c r="E646" s="746" t="s">
        <v>3459</v>
      </c>
      <c r="F646" s="474">
        <v>2096240</v>
      </c>
      <c r="G646" s="475">
        <v>15421111</v>
      </c>
      <c r="H646" s="476">
        <v>11.94</v>
      </c>
      <c r="I646" s="760">
        <v>2091400</v>
      </c>
      <c r="J646" s="475">
        <v>15421109</v>
      </c>
      <c r="K646" s="478">
        <v>11.94</v>
      </c>
      <c r="L646" s="9"/>
      <c r="M646" s="546">
        <v>16</v>
      </c>
      <c r="N646" s="9">
        <v>9.5299999999999994</v>
      </c>
      <c r="O646" s="6" t="s">
        <v>4201</v>
      </c>
      <c r="P646" s="479" t="s">
        <v>4202</v>
      </c>
      <c r="Q646" s="10" t="s">
        <v>6220</v>
      </c>
      <c r="R646" s="11"/>
      <c r="S646" s="12"/>
      <c r="T646" s="14">
        <v>46300</v>
      </c>
      <c r="U646" s="15"/>
      <c r="V646" s="8">
        <v>46300</v>
      </c>
      <c r="W646" s="13" t="s">
        <v>6500</v>
      </c>
      <c r="X646" s="23" t="s">
        <v>4206</v>
      </c>
      <c r="Y646" s="486"/>
      <c r="Z646" s="483"/>
      <c r="AA646" s="24"/>
      <c r="AB646" s="484"/>
      <c r="AC646" s="16"/>
      <c r="AD646" s="17"/>
      <c r="AE646" s="18"/>
      <c r="AF646" s="9"/>
      <c r="AG646" s="19"/>
      <c r="AH646" s="20"/>
      <c r="AI646" s="9"/>
      <c r="AJ646" s="21"/>
      <c r="AK646" s="33"/>
      <c r="AL646" s="485" t="str">
        <f>IF(AA646="","",AA646)</f>
        <v/>
      </c>
      <c r="AM646" s="3" t="str">
        <f>IF(AB646="","",AB646)</f>
        <v/>
      </c>
      <c r="AN646" s="702"/>
      <c r="AO646" s="4"/>
      <c r="AP646" s="5"/>
      <c r="AQ646" s="5"/>
      <c r="AR646" s="4"/>
      <c r="AS646" s="5"/>
      <c r="AT646" s="552"/>
      <c r="AU646" s="553" t="str">
        <f>IF(AND(V646&gt;0,X646="A",AA646&lt;&gt;"",AG646&lt;&gt;"A",AJ646&lt;&gt;"A",OR(AB646="NR",AB646="NT")),1,"")</f>
        <v/>
      </c>
      <c r="AV646" s="554" t="str">
        <f>IF(AU646="","",COUNTIF($AU$8:AU646,AU646))</f>
        <v/>
      </c>
      <c r="AW646" s="553">
        <f>IF(AND(V646&gt;0,X646="A",AJ646&lt;&gt;"A",OR(AB646="",AB646="NX")),1,"")</f>
        <v>1</v>
      </c>
      <c r="AX646" s="554">
        <f>IF(AW646="","",COUNTIF($AW$8:AW646,AW646))</f>
        <v>38</v>
      </c>
      <c r="AY646" s="27"/>
      <c r="AZ646" s="6"/>
      <c r="BA646" s="7"/>
      <c r="BB646" s="7"/>
    </row>
    <row r="647" spans="1:54" ht="14.45" customHeight="1">
      <c r="A647" s="472" t="s">
        <v>645</v>
      </c>
      <c r="B647" s="473" t="s">
        <v>1602</v>
      </c>
      <c r="C647" s="22" t="s">
        <v>6638</v>
      </c>
      <c r="D647" s="22">
        <v>1</v>
      </c>
      <c r="E647" s="746" t="s">
        <v>6450</v>
      </c>
      <c r="F647" s="760">
        <v>2091400</v>
      </c>
      <c r="G647" s="475">
        <v>15421109</v>
      </c>
      <c r="H647" s="478">
        <v>11.94</v>
      </c>
      <c r="I647" s="474">
        <v>2090750</v>
      </c>
      <c r="J647" s="475">
        <v>15421109</v>
      </c>
      <c r="K647" s="476">
        <v>11.94</v>
      </c>
      <c r="L647" s="9"/>
      <c r="M647" s="546">
        <v>16</v>
      </c>
      <c r="N647" s="9">
        <v>9.5299999999999994</v>
      </c>
      <c r="O647" s="6" t="s">
        <v>4201</v>
      </c>
      <c r="P647" s="479" t="s">
        <v>4252</v>
      </c>
      <c r="Q647" s="10" t="s">
        <v>4273</v>
      </c>
      <c r="R647" s="11"/>
      <c r="S647" s="12"/>
      <c r="T647" s="14">
        <v>46298</v>
      </c>
      <c r="U647" s="15" t="s">
        <v>6201</v>
      </c>
      <c r="V647" s="8">
        <v>46298</v>
      </c>
      <c r="W647" s="13" t="s">
        <v>6446</v>
      </c>
      <c r="X647" s="23" t="s">
        <v>4206</v>
      </c>
      <c r="Y647" s="486" t="s">
        <v>6047</v>
      </c>
      <c r="Z647" s="483">
        <v>46299</v>
      </c>
      <c r="AA647" s="24" t="s">
        <v>6421</v>
      </c>
      <c r="AB647" s="484" t="s">
        <v>4206</v>
      </c>
      <c r="AC647" s="16"/>
      <c r="AD647" s="17"/>
      <c r="AE647" s="18"/>
      <c r="AF647" s="9"/>
      <c r="AG647" s="19"/>
      <c r="AH647" s="20"/>
      <c r="AI647" s="9"/>
      <c r="AJ647" s="21" t="s">
        <v>2860</v>
      </c>
      <c r="AK647" s="33" t="s">
        <v>2860</v>
      </c>
      <c r="AL647" s="485" t="s">
        <v>2860</v>
      </c>
      <c r="AM647" s="3" t="s">
        <v>2860</v>
      </c>
      <c r="AN647" s="702"/>
      <c r="AO647" s="4"/>
      <c r="AP647" s="5"/>
      <c r="AQ647" s="5"/>
      <c r="AR647" s="4"/>
      <c r="AS647" s="5"/>
      <c r="AT647" s="552"/>
      <c r="AU647" s="553"/>
      <c r="AV647" s="554"/>
      <c r="AW647" s="553"/>
      <c r="AX647" s="554"/>
      <c r="AY647" s="27"/>
      <c r="AZ647" s="6"/>
      <c r="BA647" s="7"/>
      <c r="BB647" s="7"/>
    </row>
    <row r="648" spans="1:54" ht="14.45" customHeight="1">
      <c r="A648" s="472" t="s">
        <v>646</v>
      </c>
      <c r="B648" s="473" t="s">
        <v>1602</v>
      </c>
      <c r="C648" s="22" t="s">
        <v>6638</v>
      </c>
      <c r="D648" s="22">
        <v>1</v>
      </c>
      <c r="E648" s="746" t="s">
        <v>3460</v>
      </c>
      <c r="F648" s="474">
        <v>2090750</v>
      </c>
      <c r="G648" s="475">
        <v>15421109</v>
      </c>
      <c r="H648" s="476">
        <v>11.94</v>
      </c>
      <c r="I648" s="760">
        <v>2085200</v>
      </c>
      <c r="J648" s="475">
        <v>15421106</v>
      </c>
      <c r="K648" s="478">
        <v>11.94</v>
      </c>
      <c r="L648" s="9"/>
      <c r="M648" s="546">
        <v>16</v>
      </c>
      <c r="N648" s="9">
        <v>9.5299999999999994</v>
      </c>
      <c r="O648" s="6" t="s">
        <v>4201</v>
      </c>
      <c r="P648" s="479" t="s">
        <v>4202</v>
      </c>
      <c r="Q648" s="10" t="s">
        <v>6220</v>
      </c>
      <c r="R648" s="11"/>
      <c r="S648" s="12"/>
      <c r="T648" s="14">
        <v>46300</v>
      </c>
      <c r="U648" s="15"/>
      <c r="V648" s="8">
        <v>46300</v>
      </c>
      <c r="W648" s="13" t="s">
        <v>6500</v>
      </c>
      <c r="X648" s="23" t="s">
        <v>4206</v>
      </c>
      <c r="Y648" s="486"/>
      <c r="Z648" s="483"/>
      <c r="AA648" s="24"/>
      <c r="AB648" s="484"/>
      <c r="AC648" s="16"/>
      <c r="AD648" s="17"/>
      <c r="AE648" s="18"/>
      <c r="AF648" s="9"/>
      <c r="AG648" s="19"/>
      <c r="AH648" s="20"/>
      <c r="AI648" s="9"/>
      <c r="AJ648" s="21"/>
      <c r="AK648" s="33"/>
      <c r="AL648" s="485" t="str">
        <f>IF(AA648="","",AA648)</f>
        <v/>
      </c>
      <c r="AM648" s="3" t="str">
        <f>IF(AB648="","",AB648)</f>
        <v/>
      </c>
      <c r="AN648" s="702"/>
      <c r="AO648" s="4"/>
      <c r="AP648" s="5"/>
      <c r="AQ648" s="5"/>
      <c r="AR648" s="4"/>
      <c r="AS648" s="5"/>
      <c r="AT648" s="552"/>
      <c r="AU648" s="553" t="str">
        <f>IF(AND(V648&gt;0,X648="A",AA648&lt;&gt;"",AG648&lt;&gt;"A",AJ648&lt;&gt;"A",OR(AB648="NR",AB648="NT")),1,"")</f>
        <v/>
      </c>
      <c r="AV648" s="554" t="str">
        <f>IF(AU648="","",COUNTIF($AU$8:AU648,AU648))</f>
        <v/>
      </c>
      <c r="AW648" s="553">
        <f>IF(AND(V648&gt;0,X648="A",AJ648&lt;&gt;"A",OR(AB648="",AB648="NX")),1,"")</f>
        <v>1</v>
      </c>
      <c r="AX648" s="554">
        <f>IF(AW648="","",COUNTIF($AW$8:AW648,AW648))</f>
        <v>39</v>
      </c>
      <c r="AY648" s="27"/>
      <c r="AZ648" s="6"/>
      <c r="BA648" s="7"/>
      <c r="BB648" s="7"/>
    </row>
    <row r="649" spans="1:54" ht="14.45" customHeight="1">
      <c r="A649" s="472" t="s">
        <v>647</v>
      </c>
      <c r="B649" s="473" t="s">
        <v>1602</v>
      </c>
      <c r="C649" s="22" t="s">
        <v>6638</v>
      </c>
      <c r="D649" s="22">
        <v>1</v>
      </c>
      <c r="E649" s="746" t="s">
        <v>6451</v>
      </c>
      <c r="F649" s="760">
        <v>2085200</v>
      </c>
      <c r="G649" s="475">
        <v>15421106</v>
      </c>
      <c r="H649" s="478">
        <v>11.94</v>
      </c>
      <c r="I649" s="474">
        <v>2083260</v>
      </c>
      <c r="J649" s="475">
        <v>15421105</v>
      </c>
      <c r="K649" s="476">
        <v>11.94</v>
      </c>
      <c r="L649" s="9"/>
      <c r="M649" s="546">
        <v>16</v>
      </c>
      <c r="N649" s="9">
        <v>9.5299999999999994</v>
      </c>
      <c r="O649" s="6" t="s">
        <v>4201</v>
      </c>
      <c r="P649" s="479" t="s">
        <v>4252</v>
      </c>
      <c r="Q649" s="10" t="s">
        <v>4289</v>
      </c>
      <c r="R649" s="11"/>
      <c r="S649" s="12"/>
      <c r="T649" s="14">
        <v>46298</v>
      </c>
      <c r="U649" s="15" t="s">
        <v>6201</v>
      </c>
      <c r="V649" s="8">
        <v>46298</v>
      </c>
      <c r="W649" s="13" t="s">
        <v>6446</v>
      </c>
      <c r="X649" s="23" t="s">
        <v>4206</v>
      </c>
      <c r="Y649" s="486" t="s">
        <v>6047</v>
      </c>
      <c r="Z649" s="483">
        <v>46299</v>
      </c>
      <c r="AA649" s="24" t="s">
        <v>6421</v>
      </c>
      <c r="AB649" s="484" t="s">
        <v>4206</v>
      </c>
      <c r="AC649" s="16"/>
      <c r="AD649" s="17"/>
      <c r="AE649" s="18"/>
      <c r="AF649" s="9"/>
      <c r="AG649" s="19"/>
      <c r="AH649" s="20"/>
      <c r="AI649" s="9"/>
      <c r="AJ649" s="21" t="s">
        <v>2860</v>
      </c>
      <c r="AK649" s="33" t="s">
        <v>2860</v>
      </c>
      <c r="AL649" s="485" t="s">
        <v>2860</v>
      </c>
      <c r="AM649" s="3" t="s">
        <v>2860</v>
      </c>
      <c r="AN649" s="702"/>
      <c r="AO649" s="4"/>
      <c r="AP649" s="5"/>
      <c r="AQ649" s="5"/>
      <c r="AR649" s="4"/>
      <c r="AS649" s="5"/>
      <c r="AT649" s="552"/>
      <c r="AU649" s="553"/>
      <c r="AV649" s="554"/>
      <c r="AW649" s="553"/>
      <c r="AX649" s="554"/>
      <c r="AY649" s="27"/>
      <c r="AZ649" s="6"/>
      <c r="BA649" s="7"/>
      <c r="BB649" s="7"/>
    </row>
    <row r="650" spans="1:54" ht="14.45" customHeight="1">
      <c r="A650" s="472" t="s">
        <v>648</v>
      </c>
      <c r="B650" s="473" t="s">
        <v>1602</v>
      </c>
      <c r="C650" s="22" t="s">
        <v>6638</v>
      </c>
      <c r="D650" s="22">
        <v>1</v>
      </c>
      <c r="E650" s="746" t="s">
        <v>3461</v>
      </c>
      <c r="F650" s="474">
        <v>2083260</v>
      </c>
      <c r="G650" s="475">
        <v>15421105</v>
      </c>
      <c r="H650" s="476">
        <v>11.94</v>
      </c>
      <c r="I650" s="760">
        <v>2080560</v>
      </c>
      <c r="J650" s="475">
        <v>15421103</v>
      </c>
      <c r="K650" s="478">
        <v>11.94</v>
      </c>
      <c r="L650" s="9"/>
      <c r="M650" s="546">
        <v>16</v>
      </c>
      <c r="N650" s="9">
        <v>9.5299999999999994</v>
      </c>
      <c r="O650" s="6" t="s">
        <v>4201</v>
      </c>
      <c r="P650" s="479" t="s">
        <v>4202</v>
      </c>
      <c r="Q650" s="10" t="s">
        <v>6220</v>
      </c>
      <c r="R650" s="11"/>
      <c r="S650" s="12"/>
      <c r="T650" s="14">
        <v>46300</v>
      </c>
      <c r="U650" s="15"/>
      <c r="V650" s="8">
        <v>46300</v>
      </c>
      <c r="W650" s="13" t="s">
        <v>6500</v>
      </c>
      <c r="X650" s="23" t="s">
        <v>4206</v>
      </c>
      <c r="Y650" s="486"/>
      <c r="Z650" s="483"/>
      <c r="AA650" s="24"/>
      <c r="AB650" s="484"/>
      <c r="AC650" s="16"/>
      <c r="AD650" s="17"/>
      <c r="AE650" s="18"/>
      <c r="AF650" s="9"/>
      <c r="AG650" s="19"/>
      <c r="AH650" s="20"/>
      <c r="AI650" s="9"/>
      <c r="AJ650" s="21"/>
      <c r="AK650" s="33"/>
      <c r="AL650" s="485" t="str">
        <f>IF(AA650="","",AA650)</f>
        <v/>
      </c>
      <c r="AM650" s="3" t="str">
        <f>IF(AB650="","",AB650)</f>
        <v/>
      </c>
      <c r="AN650" s="702"/>
      <c r="AO650" s="4"/>
      <c r="AP650" s="5"/>
      <c r="AQ650" s="5"/>
      <c r="AR650" s="4"/>
      <c r="AS650" s="5"/>
      <c r="AT650" s="552"/>
      <c r="AU650" s="553" t="str">
        <f>IF(AND(V650&gt;0,X650="A",AA650&lt;&gt;"",AG650&lt;&gt;"A",AJ650&lt;&gt;"A",OR(AB650="NR",AB650="NT")),1,"")</f>
        <v/>
      </c>
      <c r="AV650" s="554" t="str">
        <f>IF(AU650="","",COUNTIF($AU$8:AU650,AU650))</f>
        <v/>
      </c>
      <c r="AW650" s="553">
        <f>IF(AND(V650&gt;0,X650="A",AJ650&lt;&gt;"A",OR(AB650="",AB650="NX")),1,"")</f>
        <v>1</v>
      </c>
      <c r="AX650" s="554">
        <f>IF(AW650="","",COUNTIF($AW$8:AW650,AW650))</f>
        <v>40</v>
      </c>
      <c r="AY650" s="27"/>
      <c r="AZ650" s="6"/>
      <c r="BA650" s="7"/>
      <c r="BB650" s="7"/>
    </row>
    <row r="651" spans="1:54" ht="14.45" customHeight="1">
      <c r="A651" s="472" t="s">
        <v>649</v>
      </c>
      <c r="B651" s="473" t="s">
        <v>1602</v>
      </c>
      <c r="C651" s="22" t="s">
        <v>6638</v>
      </c>
      <c r="D651" s="22">
        <v>1</v>
      </c>
      <c r="E651" s="746" t="s">
        <v>6452</v>
      </c>
      <c r="F651" s="760">
        <v>2080560</v>
      </c>
      <c r="G651" s="475">
        <v>15421103</v>
      </c>
      <c r="H651" s="478">
        <v>11.94</v>
      </c>
      <c r="I651" s="474">
        <v>2089140</v>
      </c>
      <c r="J651" s="475">
        <v>15421108</v>
      </c>
      <c r="K651" s="476">
        <v>11.94</v>
      </c>
      <c r="L651" s="9"/>
      <c r="M651" s="546">
        <v>16</v>
      </c>
      <c r="N651" s="9">
        <v>9.5299999999999994</v>
      </c>
      <c r="O651" s="6" t="s">
        <v>4201</v>
      </c>
      <c r="P651" s="479" t="s">
        <v>4252</v>
      </c>
      <c r="Q651" s="10" t="s">
        <v>4273</v>
      </c>
      <c r="R651" s="11"/>
      <c r="S651" s="12"/>
      <c r="T651" s="14">
        <v>46298</v>
      </c>
      <c r="U651" s="15" t="s">
        <v>6201</v>
      </c>
      <c r="V651" s="8">
        <v>46298</v>
      </c>
      <c r="W651" s="13" t="s">
        <v>6446</v>
      </c>
      <c r="X651" s="23" t="s">
        <v>4206</v>
      </c>
      <c r="Y651" s="486" t="s">
        <v>6047</v>
      </c>
      <c r="Z651" s="483">
        <v>46299</v>
      </c>
      <c r="AA651" s="24" t="s">
        <v>6421</v>
      </c>
      <c r="AB651" s="484" t="s">
        <v>4206</v>
      </c>
      <c r="AC651" s="16"/>
      <c r="AD651" s="17"/>
      <c r="AE651" s="18"/>
      <c r="AF651" s="9"/>
      <c r="AG651" s="19"/>
      <c r="AH651" s="20"/>
      <c r="AI651" s="9"/>
      <c r="AJ651" s="21" t="s">
        <v>2860</v>
      </c>
      <c r="AK651" s="33" t="s">
        <v>2860</v>
      </c>
      <c r="AL651" s="485" t="s">
        <v>2860</v>
      </c>
      <c r="AM651" s="3" t="s">
        <v>2860</v>
      </c>
      <c r="AN651" s="702"/>
      <c r="AO651" s="4"/>
      <c r="AP651" s="5"/>
      <c r="AQ651" s="5"/>
      <c r="AR651" s="4"/>
      <c r="AS651" s="5"/>
      <c r="AT651" s="552"/>
      <c r="AU651" s="553"/>
      <c r="AV651" s="554"/>
      <c r="AW651" s="553"/>
      <c r="AX651" s="554"/>
      <c r="AY651" s="27"/>
      <c r="AZ651" s="6"/>
      <c r="BA651" s="7"/>
      <c r="BB651" s="7"/>
    </row>
    <row r="652" spans="1:54" ht="14.45" customHeight="1">
      <c r="A652" s="472" t="s">
        <v>650</v>
      </c>
      <c r="B652" s="473" t="s">
        <v>1602</v>
      </c>
      <c r="C652" s="22" t="s">
        <v>6638</v>
      </c>
      <c r="D652" s="22">
        <v>1</v>
      </c>
      <c r="E652" s="746" t="s">
        <v>3462</v>
      </c>
      <c r="F652" s="474">
        <v>2089140</v>
      </c>
      <c r="G652" s="475">
        <v>15421108</v>
      </c>
      <c r="H652" s="476">
        <v>11.94</v>
      </c>
      <c r="I652" s="760">
        <v>2087070</v>
      </c>
      <c r="J652" s="475">
        <v>15421107</v>
      </c>
      <c r="K652" s="478">
        <v>11.94</v>
      </c>
      <c r="L652" s="9"/>
      <c r="M652" s="546">
        <v>16</v>
      </c>
      <c r="N652" s="9">
        <v>9.5299999999999994</v>
      </c>
      <c r="O652" s="6" t="s">
        <v>4201</v>
      </c>
      <c r="P652" s="479" t="s">
        <v>4202</v>
      </c>
      <c r="Q652" s="10" t="s">
        <v>6220</v>
      </c>
      <c r="R652" s="11"/>
      <c r="S652" s="12"/>
      <c r="T652" s="14">
        <v>46300</v>
      </c>
      <c r="U652" s="15"/>
      <c r="V652" s="8">
        <v>46300</v>
      </c>
      <c r="W652" s="13" t="s">
        <v>6500</v>
      </c>
      <c r="X652" s="23" t="s">
        <v>4206</v>
      </c>
      <c r="Y652" s="486"/>
      <c r="Z652" s="483"/>
      <c r="AA652" s="24"/>
      <c r="AB652" s="484"/>
      <c r="AC652" s="16"/>
      <c r="AD652" s="17"/>
      <c r="AE652" s="18"/>
      <c r="AF652" s="9"/>
      <c r="AG652" s="19"/>
      <c r="AH652" s="20"/>
      <c r="AI652" s="9"/>
      <c r="AJ652" s="21"/>
      <c r="AK652" s="33"/>
      <c r="AL652" s="485" t="str">
        <f>IF(AA652="","",AA652)</f>
        <v/>
      </c>
      <c r="AM652" s="3" t="str">
        <f>IF(AB652="","",AB652)</f>
        <v/>
      </c>
      <c r="AN652" s="702"/>
      <c r="AO652" s="4"/>
      <c r="AP652" s="5"/>
      <c r="AQ652" s="5"/>
      <c r="AR652" s="4"/>
      <c r="AS652" s="5"/>
      <c r="AT652" s="552"/>
      <c r="AU652" s="553" t="str">
        <f>IF(AND(V652&gt;0,X652="A",AA652&lt;&gt;"",AG652&lt;&gt;"A",AJ652&lt;&gt;"A",OR(AB652="NR",AB652="NT")),1,"")</f>
        <v/>
      </c>
      <c r="AV652" s="554" t="str">
        <f>IF(AU652="","",COUNTIF($AU$8:AU652,AU652))</f>
        <v/>
      </c>
      <c r="AW652" s="553">
        <f>IF(AND(V652&gt;0,X652="A",AJ652&lt;&gt;"A",OR(AB652="",AB652="NX")),1,"")</f>
        <v>1</v>
      </c>
      <c r="AX652" s="554">
        <f>IF(AW652="","",COUNTIF($AW$8:AW652,AW652))</f>
        <v>41</v>
      </c>
      <c r="AY652" s="27"/>
      <c r="AZ652" s="6"/>
      <c r="BA652" s="7"/>
      <c r="BB652" s="7"/>
    </row>
    <row r="653" spans="1:54" ht="14.45" customHeight="1">
      <c r="A653" s="472" t="s">
        <v>651</v>
      </c>
      <c r="B653" s="473" t="s">
        <v>1602</v>
      </c>
      <c r="C653" s="22" t="s">
        <v>6638</v>
      </c>
      <c r="D653" s="22">
        <v>1</v>
      </c>
      <c r="E653" s="746" t="s">
        <v>6453</v>
      </c>
      <c r="F653" s="760">
        <v>2087070</v>
      </c>
      <c r="G653" s="475">
        <v>15421107</v>
      </c>
      <c r="H653" s="478">
        <v>11.94</v>
      </c>
      <c r="I653" s="474">
        <v>2082230</v>
      </c>
      <c r="J653" s="475">
        <v>15421104</v>
      </c>
      <c r="K653" s="476">
        <v>11.94</v>
      </c>
      <c r="L653" s="9"/>
      <c r="M653" s="546">
        <v>16</v>
      </c>
      <c r="N653" s="9">
        <v>9.5299999999999994</v>
      </c>
      <c r="O653" s="6" t="s">
        <v>4201</v>
      </c>
      <c r="P653" s="479" t="s">
        <v>4252</v>
      </c>
      <c r="Q653" s="10" t="s">
        <v>5785</v>
      </c>
      <c r="R653" s="11"/>
      <c r="S653" s="12"/>
      <c r="T653" s="14">
        <v>46295</v>
      </c>
      <c r="U653" s="15" t="s">
        <v>6201</v>
      </c>
      <c r="V653" s="8">
        <v>46295</v>
      </c>
      <c r="W653" s="13" t="s">
        <v>6280</v>
      </c>
      <c r="X653" s="23" t="s">
        <v>4206</v>
      </c>
      <c r="Y653" s="486" t="s">
        <v>6047</v>
      </c>
      <c r="Z653" s="483">
        <v>46297</v>
      </c>
      <c r="AA653" s="24" t="s">
        <v>6377</v>
      </c>
      <c r="AB653" s="484" t="s">
        <v>4206</v>
      </c>
      <c r="AC653" s="16"/>
      <c r="AD653" s="17"/>
      <c r="AE653" s="18"/>
      <c r="AF653" s="9"/>
      <c r="AG653" s="19"/>
      <c r="AH653" s="20"/>
      <c r="AI653" s="9"/>
      <c r="AJ653" s="21" t="s">
        <v>2860</v>
      </c>
      <c r="AK653" s="33" t="s">
        <v>2860</v>
      </c>
      <c r="AL653" s="485" t="s">
        <v>2860</v>
      </c>
      <c r="AM653" s="3" t="s">
        <v>2860</v>
      </c>
      <c r="AN653" s="702"/>
      <c r="AO653" s="4"/>
      <c r="AP653" s="5"/>
      <c r="AQ653" s="5"/>
      <c r="AR653" s="4"/>
      <c r="AS653" s="5"/>
      <c r="AT653" s="552"/>
      <c r="AU653" s="553"/>
      <c r="AV653" s="554"/>
      <c r="AW653" s="553"/>
      <c r="AX653" s="554"/>
      <c r="AY653" s="27"/>
      <c r="AZ653" s="6"/>
      <c r="BA653" s="7"/>
      <c r="BB653" s="7"/>
    </row>
    <row r="654" spans="1:54" ht="14.45" customHeight="1">
      <c r="A654" s="472" t="s">
        <v>652</v>
      </c>
      <c r="B654" s="473" t="s">
        <v>1602</v>
      </c>
      <c r="C654" s="22" t="s">
        <v>6638</v>
      </c>
      <c r="D654" s="22">
        <v>1</v>
      </c>
      <c r="E654" s="746" t="s">
        <v>3463</v>
      </c>
      <c r="F654" s="474">
        <v>2082230</v>
      </c>
      <c r="G654" s="475">
        <v>15421104</v>
      </c>
      <c r="H654" s="476">
        <v>11.94</v>
      </c>
      <c r="I654" s="760">
        <v>2094980</v>
      </c>
      <c r="J654" s="475">
        <v>15421111</v>
      </c>
      <c r="K654" s="478">
        <v>11.94</v>
      </c>
      <c r="L654" s="9"/>
      <c r="M654" s="546">
        <v>16</v>
      </c>
      <c r="N654" s="9">
        <v>9.5299999999999994</v>
      </c>
      <c r="O654" s="6" t="s">
        <v>4201</v>
      </c>
      <c r="P654" s="479" t="s">
        <v>4202</v>
      </c>
      <c r="Q654" s="10" t="s">
        <v>6220</v>
      </c>
      <c r="R654" s="11"/>
      <c r="S654" s="12"/>
      <c r="T654" s="14">
        <v>46300</v>
      </c>
      <c r="U654" s="15"/>
      <c r="V654" s="8">
        <v>46300</v>
      </c>
      <c r="W654" s="13" t="s">
        <v>6500</v>
      </c>
      <c r="X654" s="23" t="s">
        <v>4206</v>
      </c>
      <c r="Y654" s="486"/>
      <c r="Z654" s="483"/>
      <c r="AA654" s="24"/>
      <c r="AB654" s="484"/>
      <c r="AC654" s="16"/>
      <c r="AD654" s="17"/>
      <c r="AE654" s="18"/>
      <c r="AF654" s="9"/>
      <c r="AG654" s="19"/>
      <c r="AH654" s="20"/>
      <c r="AI654" s="9"/>
      <c r="AJ654" s="21"/>
      <c r="AK654" s="33"/>
      <c r="AL654" s="485" t="str">
        <f>IF(AA654="","",AA654)</f>
        <v/>
      </c>
      <c r="AM654" s="3" t="str">
        <f>IF(AB654="","",AB654)</f>
        <v/>
      </c>
      <c r="AN654" s="702"/>
      <c r="AO654" s="4"/>
      <c r="AP654" s="5"/>
      <c r="AQ654" s="5"/>
      <c r="AR654" s="4"/>
      <c r="AS654" s="5"/>
      <c r="AT654" s="552"/>
      <c r="AU654" s="553" t="str">
        <f>IF(AND(V654&gt;0,X654="A",AA654&lt;&gt;"",AG654&lt;&gt;"A",AJ654&lt;&gt;"A",OR(AB654="NR",AB654="NT")),1,"")</f>
        <v/>
      </c>
      <c r="AV654" s="554" t="str">
        <f>IF(AU654="","",COUNTIF($AU$8:AU654,AU654))</f>
        <v/>
      </c>
      <c r="AW654" s="553">
        <f>IF(AND(V654&gt;0,X654="A",AJ654&lt;&gt;"A",OR(AB654="",AB654="NX")),1,"")</f>
        <v>1</v>
      </c>
      <c r="AX654" s="554">
        <f>IF(AW654="","",COUNTIF($AW$8:AW654,AW654))</f>
        <v>42</v>
      </c>
      <c r="AY654" s="27"/>
      <c r="AZ654" s="6"/>
      <c r="BA654" s="7"/>
      <c r="BB654" s="7"/>
    </row>
    <row r="655" spans="1:54" ht="14.45" customHeight="1">
      <c r="A655" s="472" t="s">
        <v>653</v>
      </c>
      <c r="B655" s="473" t="s">
        <v>1602</v>
      </c>
      <c r="C655" s="22" t="s">
        <v>6638</v>
      </c>
      <c r="D655" s="22">
        <v>1</v>
      </c>
      <c r="E655" s="746" t="s">
        <v>6454</v>
      </c>
      <c r="F655" s="760">
        <v>2094980</v>
      </c>
      <c r="G655" s="475">
        <v>15421111</v>
      </c>
      <c r="H655" s="478">
        <v>11.94</v>
      </c>
      <c r="I655" s="474">
        <v>2095110</v>
      </c>
      <c r="J655" s="475">
        <v>15421111</v>
      </c>
      <c r="K655" s="476">
        <v>11.94</v>
      </c>
      <c r="L655" s="9"/>
      <c r="M655" s="546">
        <v>16</v>
      </c>
      <c r="N655" s="9">
        <v>9.5299999999999994</v>
      </c>
      <c r="O655" s="6" t="s">
        <v>4201</v>
      </c>
      <c r="P655" s="479" t="s">
        <v>4252</v>
      </c>
      <c r="Q655" s="10" t="s">
        <v>4273</v>
      </c>
      <c r="R655" s="11"/>
      <c r="S655" s="12"/>
      <c r="T655" s="14">
        <v>46298</v>
      </c>
      <c r="U655" s="15" t="s">
        <v>6201</v>
      </c>
      <c r="V655" s="8">
        <v>46298</v>
      </c>
      <c r="W655" s="13" t="s">
        <v>6446</v>
      </c>
      <c r="X655" s="23" t="s">
        <v>4206</v>
      </c>
      <c r="Y655" s="486" t="s">
        <v>6047</v>
      </c>
      <c r="Z655" s="483">
        <v>46299</v>
      </c>
      <c r="AA655" s="24" t="s">
        <v>6421</v>
      </c>
      <c r="AB655" s="484" t="s">
        <v>4206</v>
      </c>
      <c r="AC655" s="16"/>
      <c r="AD655" s="17"/>
      <c r="AE655" s="18"/>
      <c r="AF655" s="9"/>
      <c r="AG655" s="19"/>
      <c r="AH655" s="20"/>
      <c r="AI655" s="9"/>
      <c r="AJ655" s="21" t="s">
        <v>2860</v>
      </c>
      <c r="AK655" s="33" t="s">
        <v>2860</v>
      </c>
      <c r="AL655" s="485" t="s">
        <v>2860</v>
      </c>
      <c r="AM655" s="3" t="s">
        <v>2860</v>
      </c>
      <c r="AN655" s="702"/>
      <c r="AO655" s="4"/>
      <c r="AP655" s="5"/>
      <c r="AQ655" s="5"/>
      <c r="AR655" s="4"/>
      <c r="AS655" s="5"/>
      <c r="AT655" s="552"/>
      <c r="AU655" s="553"/>
      <c r="AV655" s="554"/>
      <c r="AW655" s="553"/>
      <c r="AX655" s="554"/>
      <c r="AY655" s="27"/>
      <c r="AZ655" s="6"/>
      <c r="BA655" s="7"/>
      <c r="BB655" s="7"/>
    </row>
    <row r="656" spans="1:54" ht="14.45" customHeight="1">
      <c r="A656" s="472" t="s">
        <v>654</v>
      </c>
      <c r="B656" s="473" t="s">
        <v>1602</v>
      </c>
      <c r="C656" s="22" t="s">
        <v>6638</v>
      </c>
      <c r="D656" s="22">
        <v>1</v>
      </c>
      <c r="E656" s="746" t="s">
        <v>3464</v>
      </c>
      <c r="F656" s="474">
        <v>2095110</v>
      </c>
      <c r="G656" s="475">
        <v>15421111</v>
      </c>
      <c r="H656" s="476">
        <v>11.94</v>
      </c>
      <c r="I656" s="760">
        <v>2095630</v>
      </c>
      <c r="J656" s="475">
        <v>15421111</v>
      </c>
      <c r="K656" s="478">
        <v>11.95</v>
      </c>
      <c r="L656" s="9"/>
      <c r="M656" s="546">
        <v>16</v>
      </c>
      <c r="N656" s="9">
        <v>9.5299999999999994</v>
      </c>
      <c r="O656" s="6" t="s">
        <v>4201</v>
      </c>
      <c r="P656" s="479" t="s">
        <v>4202</v>
      </c>
      <c r="Q656" s="10" t="s">
        <v>6220</v>
      </c>
      <c r="R656" s="11"/>
      <c r="S656" s="12"/>
      <c r="T656" s="14">
        <v>46300</v>
      </c>
      <c r="U656" s="15"/>
      <c r="V656" s="8">
        <v>46300</v>
      </c>
      <c r="W656" s="13" t="s">
        <v>6500</v>
      </c>
      <c r="X656" s="23" t="s">
        <v>4206</v>
      </c>
      <c r="Y656" s="486"/>
      <c r="Z656" s="483"/>
      <c r="AA656" s="24"/>
      <c r="AB656" s="484"/>
      <c r="AC656" s="16"/>
      <c r="AD656" s="17"/>
      <c r="AE656" s="18"/>
      <c r="AF656" s="9"/>
      <c r="AG656" s="19"/>
      <c r="AH656" s="20"/>
      <c r="AI656" s="9"/>
      <c r="AJ656" s="21"/>
      <c r="AK656" s="33"/>
      <c r="AL656" s="485" t="str">
        <f>IF(AA656="","",AA656)</f>
        <v/>
      </c>
      <c r="AM656" s="3" t="str">
        <f>IF(AB656="","",AB656)</f>
        <v/>
      </c>
      <c r="AN656" s="702"/>
      <c r="AO656" s="4"/>
      <c r="AP656" s="5"/>
      <c r="AQ656" s="5"/>
      <c r="AR656" s="4"/>
      <c r="AS656" s="5"/>
      <c r="AT656" s="552"/>
      <c r="AU656" s="553" t="str">
        <f>IF(AND(V656&gt;0,X656="A",AA656&lt;&gt;"",AG656&lt;&gt;"A",AJ656&lt;&gt;"A",OR(AB656="NR",AB656="NT")),1,"")</f>
        <v/>
      </c>
      <c r="AV656" s="554" t="str">
        <f>IF(AU656="","",COUNTIF($AU$8:AU656,AU656))</f>
        <v/>
      </c>
      <c r="AW656" s="553">
        <f>IF(AND(V656&gt;0,X656="A",AJ656&lt;&gt;"A",OR(AB656="",AB656="NX")),1,"")</f>
        <v>1</v>
      </c>
      <c r="AX656" s="554">
        <f>IF(AW656="","",COUNTIF($AW$8:AW656,AW656))</f>
        <v>43</v>
      </c>
      <c r="AY656" s="27"/>
      <c r="AZ656" s="6"/>
      <c r="BA656" s="7"/>
      <c r="BB656" s="7"/>
    </row>
    <row r="657" spans="1:54" ht="14.45" customHeight="1">
      <c r="A657" s="472" t="s">
        <v>655</v>
      </c>
      <c r="B657" s="473" t="s">
        <v>1602</v>
      </c>
      <c r="C657" s="22" t="s">
        <v>6638</v>
      </c>
      <c r="D657" s="22">
        <v>1</v>
      </c>
      <c r="E657" s="746" t="s">
        <v>6455</v>
      </c>
      <c r="F657" s="760">
        <v>2095630</v>
      </c>
      <c r="G657" s="475">
        <v>15421111</v>
      </c>
      <c r="H657" s="478">
        <v>11.95</v>
      </c>
      <c r="I657" s="474">
        <v>2094290</v>
      </c>
      <c r="J657" s="475">
        <v>15421110</v>
      </c>
      <c r="K657" s="476">
        <v>11.95</v>
      </c>
      <c r="L657" s="9"/>
      <c r="M657" s="546">
        <v>16</v>
      </c>
      <c r="N657" s="9">
        <v>9.5299999999999994</v>
      </c>
      <c r="O657" s="6" t="s">
        <v>4201</v>
      </c>
      <c r="P657" s="479" t="s">
        <v>4252</v>
      </c>
      <c r="Q657" s="10" t="s">
        <v>5785</v>
      </c>
      <c r="R657" s="11"/>
      <c r="S657" s="12"/>
      <c r="T657" s="14">
        <v>46297</v>
      </c>
      <c r="U657" s="15" t="s">
        <v>6201</v>
      </c>
      <c r="V657" s="8">
        <v>46297</v>
      </c>
      <c r="W657" s="13" t="s">
        <v>6367</v>
      </c>
      <c r="X657" s="23" t="s">
        <v>4206</v>
      </c>
      <c r="Y657" s="486" t="s">
        <v>6047</v>
      </c>
      <c r="Z657" s="483">
        <v>46298</v>
      </c>
      <c r="AA657" s="24" t="s">
        <v>6368</v>
      </c>
      <c r="AB657" s="484" t="s">
        <v>4206</v>
      </c>
      <c r="AC657" s="16"/>
      <c r="AD657" s="17"/>
      <c r="AE657" s="18"/>
      <c r="AF657" s="9"/>
      <c r="AG657" s="19"/>
      <c r="AH657" s="20"/>
      <c r="AI657" s="9"/>
      <c r="AJ657" s="21" t="s">
        <v>2860</v>
      </c>
      <c r="AK657" s="33" t="s">
        <v>2860</v>
      </c>
      <c r="AL657" s="485" t="s">
        <v>2860</v>
      </c>
      <c r="AM657" s="3" t="s">
        <v>2860</v>
      </c>
      <c r="AN657" s="702"/>
      <c r="AO657" s="4"/>
      <c r="AP657" s="5"/>
      <c r="AQ657" s="5"/>
      <c r="AR657" s="4"/>
      <c r="AS657" s="5"/>
      <c r="AT657" s="552"/>
      <c r="AU657" s="553"/>
      <c r="AV657" s="554"/>
      <c r="AW657" s="553"/>
      <c r="AX657" s="554"/>
      <c r="AY657" s="27"/>
      <c r="AZ657" s="6"/>
      <c r="BA657" s="7"/>
      <c r="BB657" s="7"/>
    </row>
    <row r="658" spans="1:54" ht="14.45" customHeight="1">
      <c r="A658" s="472" t="s">
        <v>656</v>
      </c>
      <c r="B658" s="473" t="s">
        <v>1602</v>
      </c>
      <c r="C658" s="22" t="s">
        <v>6638</v>
      </c>
      <c r="D658" s="22">
        <v>1</v>
      </c>
      <c r="E658" s="746" t="s">
        <v>3465</v>
      </c>
      <c r="F658" s="474">
        <v>2094290</v>
      </c>
      <c r="G658" s="475">
        <v>15421110</v>
      </c>
      <c r="H658" s="476">
        <v>11.95</v>
      </c>
      <c r="I658" s="760">
        <v>2093930</v>
      </c>
      <c r="J658" s="475">
        <v>15421110</v>
      </c>
      <c r="K658" s="478">
        <v>11.95</v>
      </c>
      <c r="L658" s="9"/>
      <c r="M658" s="546">
        <v>16</v>
      </c>
      <c r="N658" s="9">
        <v>9.5299999999999994</v>
      </c>
      <c r="O658" s="6" t="s">
        <v>4201</v>
      </c>
      <c r="P658" s="479" t="s">
        <v>4202</v>
      </c>
      <c r="Q658" s="10" t="s">
        <v>6220</v>
      </c>
      <c r="R658" s="11"/>
      <c r="S658" s="12"/>
      <c r="T658" s="14">
        <v>46300</v>
      </c>
      <c r="U658" s="15"/>
      <c r="V658" s="8">
        <v>46300</v>
      </c>
      <c r="W658" s="13" t="s">
        <v>6500</v>
      </c>
      <c r="X658" s="23" t="s">
        <v>4206</v>
      </c>
      <c r="Y658" s="486"/>
      <c r="Z658" s="483"/>
      <c r="AA658" s="24"/>
      <c r="AB658" s="484"/>
      <c r="AC658" s="16"/>
      <c r="AD658" s="17"/>
      <c r="AE658" s="18"/>
      <c r="AF658" s="9"/>
      <c r="AG658" s="19"/>
      <c r="AH658" s="20"/>
      <c r="AI658" s="9"/>
      <c r="AJ658" s="21"/>
      <c r="AK658" s="33"/>
      <c r="AL658" s="485" t="str">
        <f>IF(AA658="","",AA658)</f>
        <v/>
      </c>
      <c r="AM658" s="3" t="str">
        <f>IF(AB658="","",AB658)</f>
        <v/>
      </c>
      <c r="AN658" s="702"/>
      <c r="AO658" s="4"/>
      <c r="AP658" s="5"/>
      <c r="AQ658" s="5"/>
      <c r="AR658" s="4"/>
      <c r="AS658" s="5"/>
      <c r="AT658" s="552"/>
      <c r="AU658" s="553" t="str">
        <f>IF(AND(V658&gt;0,X658="A",AA658&lt;&gt;"",AG658&lt;&gt;"A",AJ658&lt;&gt;"A",OR(AB658="NR",AB658="NT")),1,"")</f>
        <v/>
      </c>
      <c r="AV658" s="554" t="str">
        <f>IF(AU658="","",COUNTIF($AU$8:AU658,AU658))</f>
        <v/>
      </c>
      <c r="AW658" s="553">
        <f>IF(AND(V658&gt;0,X658="A",AJ658&lt;&gt;"A",OR(AB658="",AB658="NX")),1,"")</f>
        <v>1</v>
      </c>
      <c r="AX658" s="554">
        <f>IF(AW658="","",COUNTIF($AW$8:AW658,AW658))</f>
        <v>44</v>
      </c>
      <c r="AY658" s="27"/>
      <c r="AZ658" s="6"/>
      <c r="BA658" s="7"/>
      <c r="BB658" s="7"/>
    </row>
    <row r="659" spans="1:54" ht="14.45" customHeight="1">
      <c r="A659" s="472" t="s">
        <v>657</v>
      </c>
      <c r="B659" s="473" t="s">
        <v>1602</v>
      </c>
      <c r="C659" s="22" t="s">
        <v>6638</v>
      </c>
      <c r="D659" s="22">
        <v>1</v>
      </c>
      <c r="E659" s="746" t="s">
        <v>6456</v>
      </c>
      <c r="F659" s="760">
        <v>2093930</v>
      </c>
      <c r="G659" s="475">
        <v>15421110</v>
      </c>
      <c r="H659" s="478">
        <v>11.95</v>
      </c>
      <c r="I659" s="474">
        <v>2085630</v>
      </c>
      <c r="J659" s="475">
        <v>15421107</v>
      </c>
      <c r="K659" s="476">
        <v>11.95</v>
      </c>
      <c r="L659" s="9"/>
      <c r="M659" s="546">
        <v>16</v>
      </c>
      <c r="N659" s="9">
        <v>9.5299999999999994</v>
      </c>
      <c r="O659" s="6" t="s">
        <v>4201</v>
      </c>
      <c r="P659" s="479" t="s">
        <v>4252</v>
      </c>
      <c r="Q659" s="10" t="s">
        <v>4281</v>
      </c>
      <c r="R659" s="11"/>
      <c r="S659" s="12"/>
      <c r="T659" s="14">
        <v>46297</v>
      </c>
      <c r="U659" s="15" t="s">
        <v>6201</v>
      </c>
      <c r="V659" s="8">
        <v>46297</v>
      </c>
      <c r="W659" s="13" t="s">
        <v>6367</v>
      </c>
      <c r="X659" s="23" t="s">
        <v>4206</v>
      </c>
      <c r="Y659" s="486" t="s">
        <v>6047</v>
      </c>
      <c r="Z659" s="483">
        <v>46298</v>
      </c>
      <c r="AA659" s="24" t="s">
        <v>6368</v>
      </c>
      <c r="AB659" s="484" t="s">
        <v>4206</v>
      </c>
      <c r="AC659" s="16"/>
      <c r="AD659" s="17"/>
      <c r="AE659" s="18"/>
      <c r="AF659" s="9"/>
      <c r="AG659" s="19"/>
      <c r="AH659" s="20"/>
      <c r="AI659" s="9"/>
      <c r="AJ659" s="21" t="s">
        <v>2860</v>
      </c>
      <c r="AK659" s="33" t="s">
        <v>2860</v>
      </c>
      <c r="AL659" s="485" t="s">
        <v>2860</v>
      </c>
      <c r="AM659" s="3" t="s">
        <v>2860</v>
      </c>
      <c r="AN659" s="702"/>
      <c r="AO659" s="4"/>
      <c r="AP659" s="5"/>
      <c r="AQ659" s="5"/>
      <c r="AR659" s="4"/>
      <c r="AS659" s="5"/>
      <c r="AT659" s="552"/>
      <c r="AU659" s="553"/>
      <c r="AV659" s="554"/>
      <c r="AW659" s="553"/>
      <c r="AX659" s="554"/>
      <c r="AY659" s="27"/>
      <c r="AZ659" s="6"/>
      <c r="BA659" s="7"/>
      <c r="BB659" s="7"/>
    </row>
    <row r="660" spans="1:54" ht="14.45" customHeight="1">
      <c r="A660" s="472" t="s">
        <v>658</v>
      </c>
      <c r="B660" s="473" t="s">
        <v>1602</v>
      </c>
      <c r="C660" s="22" t="s">
        <v>6638</v>
      </c>
      <c r="D660" s="22">
        <v>1</v>
      </c>
      <c r="E660" s="746" t="s">
        <v>3466</v>
      </c>
      <c r="F660" s="474">
        <v>2085630</v>
      </c>
      <c r="G660" s="475">
        <v>15421107</v>
      </c>
      <c r="H660" s="476">
        <v>11.95</v>
      </c>
      <c r="I660" s="760">
        <v>2085780</v>
      </c>
      <c r="J660" s="475">
        <v>15421107</v>
      </c>
      <c r="K660" s="478">
        <v>11.94</v>
      </c>
      <c r="L660" s="9"/>
      <c r="M660" s="546">
        <v>16</v>
      </c>
      <c r="N660" s="9">
        <v>9.5299999999999994</v>
      </c>
      <c r="O660" s="6" t="s">
        <v>4201</v>
      </c>
      <c r="P660" s="479" t="s">
        <v>4202</v>
      </c>
      <c r="Q660" s="10" t="s">
        <v>6220</v>
      </c>
      <c r="R660" s="11"/>
      <c r="S660" s="12"/>
      <c r="T660" s="14">
        <v>46300</v>
      </c>
      <c r="U660" s="15"/>
      <c r="V660" s="8">
        <v>46300</v>
      </c>
      <c r="W660" s="13" t="s">
        <v>6500</v>
      </c>
      <c r="X660" s="23" t="s">
        <v>4206</v>
      </c>
      <c r="Y660" s="486"/>
      <c r="Z660" s="483"/>
      <c r="AA660" s="24"/>
      <c r="AB660" s="484"/>
      <c r="AC660" s="16"/>
      <c r="AD660" s="17"/>
      <c r="AE660" s="18"/>
      <c r="AF660" s="9"/>
      <c r="AG660" s="19"/>
      <c r="AH660" s="20"/>
      <c r="AI660" s="9"/>
      <c r="AJ660" s="21"/>
      <c r="AK660" s="33"/>
      <c r="AL660" s="485" t="str">
        <f>IF(AA660="","",AA660)</f>
        <v/>
      </c>
      <c r="AM660" s="3" t="str">
        <f>IF(AB660="","",AB660)</f>
        <v/>
      </c>
      <c r="AN660" s="702"/>
      <c r="AO660" s="4"/>
      <c r="AP660" s="5"/>
      <c r="AQ660" s="5"/>
      <c r="AR660" s="4"/>
      <c r="AS660" s="5"/>
      <c r="AT660" s="552"/>
      <c r="AU660" s="553" t="str">
        <f>IF(AND(V660&gt;0,X660="A",AA660&lt;&gt;"",AG660&lt;&gt;"A",AJ660&lt;&gt;"A",OR(AB660="NR",AB660="NT")),1,"")</f>
        <v/>
      </c>
      <c r="AV660" s="554" t="str">
        <f>IF(AU660="","",COUNTIF($AU$8:AU660,AU660))</f>
        <v/>
      </c>
      <c r="AW660" s="553">
        <f>IF(AND(V660&gt;0,X660="A",AJ660&lt;&gt;"A",OR(AB660="",AB660="NX")),1,"")</f>
        <v>1</v>
      </c>
      <c r="AX660" s="554">
        <f>IF(AW660="","",COUNTIF($AW$8:AW660,AW660))</f>
        <v>45</v>
      </c>
      <c r="AY660" s="27"/>
      <c r="AZ660" s="6"/>
      <c r="BA660" s="7"/>
      <c r="BB660" s="7"/>
    </row>
    <row r="661" spans="1:54" ht="14.45" customHeight="1">
      <c r="A661" s="472" t="s">
        <v>659</v>
      </c>
      <c r="B661" s="473" t="s">
        <v>1602</v>
      </c>
      <c r="C661" s="22" t="s">
        <v>6638</v>
      </c>
      <c r="D661" s="22">
        <v>1</v>
      </c>
      <c r="E661" s="746" t="s">
        <v>6457</v>
      </c>
      <c r="F661" s="760">
        <v>2085780</v>
      </c>
      <c r="G661" s="475">
        <v>15421107</v>
      </c>
      <c r="H661" s="478">
        <v>11.94</v>
      </c>
      <c r="I661" s="474">
        <v>2082680</v>
      </c>
      <c r="J661" s="475">
        <v>15421110</v>
      </c>
      <c r="K661" s="476">
        <v>11.94</v>
      </c>
      <c r="L661" s="9"/>
      <c r="M661" s="546">
        <v>16</v>
      </c>
      <c r="N661" s="9">
        <v>9.5299999999999994</v>
      </c>
      <c r="O661" s="6" t="s">
        <v>4201</v>
      </c>
      <c r="P661" s="479" t="s">
        <v>4252</v>
      </c>
      <c r="Q661" s="10" t="s">
        <v>4268</v>
      </c>
      <c r="R661" s="11"/>
      <c r="S661" s="12"/>
      <c r="T661" s="14">
        <v>46295</v>
      </c>
      <c r="U661" s="15" t="s">
        <v>6201</v>
      </c>
      <c r="V661" s="8">
        <v>46295</v>
      </c>
      <c r="W661" s="13" t="s">
        <v>6280</v>
      </c>
      <c r="X661" s="23" t="s">
        <v>4206</v>
      </c>
      <c r="Y661" s="486" t="s">
        <v>6047</v>
      </c>
      <c r="Z661" s="483">
        <v>46297</v>
      </c>
      <c r="AA661" s="24" t="s">
        <v>6377</v>
      </c>
      <c r="AB661" s="484" t="s">
        <v>4206</v>
      </c>
      <c r="AC661" s="16"/>
      <c r="AD661" s="17"/>
      <c r="AE661" s="18"/>
      <c r="AF661" s="9"/>
      <c r="AG661" s="19"/>
      <c r="AH661" s="20"/>
      <c r="AI661" s="9"/>
      <c r="AJ661" s="21" t="s">
        <v>2860</v>
      </c>
      <c r="AK661" s="33" t="s">
        <v>2860</v>
      </c>
      <c r="AL661" s="485" t="s">
        <v>2860</v>
      </c>
      <c r="AM661" s="3" t="s">
        <v>2860</v>
      </c>
      <c r="AN661" s="702"/>
      <c r="AO661" s="4"/>
      <c r="AP661" s="5"/>
      <c r="AQ661" s="5"/>
      <c r="AR661" s="4"/>
      <c r="AS661" s="5"/>
      <c r="AT661" s="552"/>
      <c r="AU661" s="553"/>
      <c r="AV661" s="554"/>
      <c r="AW661" s="553"/>
      <c r="AX661" s="554"/>
      <c r="AY661" s="27"/>
      <c r="AZ661" s="6"/>
      <c r="BA661" s="7"/>
      <c r="BB661" s="7"/>
    </row>
    <row r="662" spans="1:54" ht="14.45" customHeight="1">
      <c r="A662" s="472" t="s">
        <v>660</v>
      </c>
      <c r="B662" s="473" t="s">
        <v>1602</v>
      </c>
      <c r="C662" s="22" t="s">
        <v>6638</v>
      </c>
      <c r="D662" s="22">
        <v>1</v>
      </c>
      <c r="E662" s="746" t="s">
        <v>3467</v>
      </c>
      <c r="F662" s="474">
        <v>2082680</v>
      </c>
      <c r="G662" s="475">
        <v>15421110</v>
      </c>
      <c r="H662" s="476">
        <v>11.94</v>
      </c>
      <c r="I662" s="760">
        <v>2092860</v>
      </c>
      <c r="J662" s="475">
        <v>15421110</v>
      </c>
      <c r="K662" s="478">
        <v>11.94</v>
      </c>
      <c r="L662" s="9"/>
      <c r="M662" s="546">
        <v>16</v>
      </c>
      <c r="N662" s="9">
        <v>9.5299999999999994</v>
      </c>
      <c r="O662" s="6" t="s">
        <v>4201</v>
      </c>
      <c r="P662" s="479" t="s">
        <v>4202</v>
      </c>
      <c r="Q662" s="10" t="s">
        <v>6220</v>
      </c>
      <c r="R662" s="11"/>
      <c r="S662" s="12"/>
      <c r="T662" s="14">
        <v>46300</v>
      </c>
      <c r="U662" s="15"/>
      <c r="V662" s="8">
        <v>46300</v>
      </c>
      <c r="W662" s="13" t="s">
        <v>6500</v>
      </c>
      <c r="X662" s="23" t="s">
        <v>4206</v>
      </c>
      <c r="Y662" s="486"/>
      <c r="Z662" s="483"/>
      <c r="AA662" s="24"/>
      <c r="AB662" s="484"/>
      <c r="AC662" s="16"/>
      <c r="AD662" s="17"/>
      <c r="AE662" s="18"/>
      <c r="AF662" s="9"/>
      <c r="AG662" s="19"/>
      <c r="AH662" s="20"/>
      <c r="AI662" s="9"/>
      <c r="AJ662" s="21"/>
      <c r="AK662" s="33"/>
      <c r="AL662" s="485" t="str">
        <f>IF(AA662="","",AA662)</f>
        <v/>
      </c>
      <c r="AM662" s="3" t="str">
        <f>IF(AB662="","",AB662)</f>
        <v/>
      </c>
      <c r="AN662" s="702"/>
      <c r="AO662" s="4"/>
      <c r="AP662" s="5"/>
      <c r="AQ662" s="5"/>
      <c r="AR662" s="4"/>
      <c r="AS662" s="5"/>
      <c r="AT662" s="552"/>
      <c r="AU662" s="553" t="str">
        <f>IF(AND(V662&gt;0,X662="A",AA662&lt;&gt;"",AG662&lt;&gt;"A",AJ662&lt;&gt;"A",OR(AB662="NR",AB662="NT")),1,"")</f>
        <v/>
      </c>
      <c r="AV662" s="554" t="str">
        <f>IF(AU662="","",COUNTIF($AU$8:AU662,AU662))</f>
        <v/>
      </c>
      <c r="AW662" s="553">
        <f>IF(AND(V662&gt;0,X662="A",AJ662&lt;&gt;"A",OR(AB662="",AB662="NX")),1,"")</f>
        <v>1</v>
      </c>
      <c r="AX662" s="554">
        <f>IF(AW662="","",COUNTIF($AW$8:AW662,AW662))</f>
        <v>46</v>
      </c>
      <c r="AY662" s="27"/>
      <c r="AZ662" s="6"/>
      <c r="BA662" s="7"/>
      <c r="BB662" s="7"/>
    </row>
    <row r="663" spans="1:54" ht="14.45" customHeight="1">
      <c r="A663" s="472" t="s">
        <v>661</v>
      </c>
      <c r="B663" s="473" t="s">
        <v>1602</v>
      </c>
      <c r="C663" s="22" t="s">
        <v>6638</v>
      </c>
      <c r="D663" s="22">
        <v>1</v>
      </c>
      <c r="E663" s="746" t="s">
        <v>6458</v>
      </c>
      <c r="F663" s="760">
        <v>2092860</v>
      </c>
      <c r="G663" s="475">
        <v>15421110</v>
      </c>
      <c r="H663" s="478">
        <v>11.94</v>
      </c>
      <c r="I663" s="474">
        <v>2090930</v>
      </c>
      <c r="J663" s="475">
        <v>15421109</v>
      </c>
      <c r="K663" s="476">
        <v>11.94</v>
      </c>
      <c r="L663" s="9"/>
      <c r="M663" s="546">
        <v>16</v>
      </c>
      <c r="N663" s="9">
        <v>9.5299999999999994</v>
      </c>
      <c r="O663" s="6" t="s">
        <v>4201</v>
      </c>
      <c r="P663" s="479" t="s">
        <v>4252</v>
      </c>
      <c r="Q663" s="10" t="s">
        <v>5785</v>
      </c>
      <c r="R663" s="11"/>
      <c r="S663" s="12"/>
      <c r="T663" s="14">
        <v>46296</v>
      </c>
      <c r="U663" s="15" t="s">
        <v>6201</v>
      </c>
      <c r="V663" s="8">
        <v>46296</v>
      </c>
      <c r="W663" s="13" t="s">
        <v>6370</v>
      </c>
      <c r="X663" s="23" t="s">
        <v>4206</v>
      </c>
      <c r="Y663" s="486" t="s">
        <v>6047</v>
      </c>
      <c r="Z663" s="483">
        <v>46298</v>
      </c>
      <c r="AA663" s="24" t="s">
        <v>6421</v>
      </c>
      <c r="AB663" s="484" t="s">
        <v>4206</v>
      </c>
      <c r="AC663" s="16" t="s">
        <v>6459</v>
      </c>
      <c r="AD663" s="17"/>
      <c r="AE663" s="18"/>
      <c r="AF663" s="9"/>
      <c r="AG663" s="19"/>
      <c r="AH663" s="20"/>
      <c r="AI663" s="9"/>
      <c r="AJ663" s="21" t="s">
        <v>2860</v>
      </c>
      <c r="AK663" s="33" t="s">
        <v>2860</v>
      </c>
      <c r="AL663" s="485" t="s">
        <v>2860</v>
      </c>
      <c r="AM663" s="3" t="s">
        <v>2860</v>
      </c>
      <c r="AN663" s="702"/>
      <c r="AO663" s="4"/>
      <c r="AP663" s="5"/>
      <c r="AQ663" s="5"/>
      <c r="AR663" s="4"/>
      <c r="AS663" s="5"/>
      <c r="AT663" s="552"/>
      <c r="AU663" s="553"/>
      <c r="AV663" s="554"/>
      <c r="AW663" s="553"/>
      <c r="AX663" s="554"/>
      <c r="AY663" s="27"/>
      <c r="AZ663" s="6"/>
      <c r="BA663" s="7"/>
      <c r="BB663" s="7"/>
    </row>
    <row r="664" spans="1:54" ht="14.45" customHeight="1">
      <c r="A664" s="472" t="s">
        <v>662</v>
      </c>
      <c r="B664" s="473" t="s">
        <v>1602</v>
      </c>
      <c r="C664" s="22" t="s">
        <v>6638</v>
      </c>
      <c r="D664" s="22">
        <v>1</v>
      </c>
      <c r="E664" s="746" t="s">
        <v>3468</v>
      </c>
      <c r="F664" s="474">
        <v>2090930</v>
      </c>
      <c r="G664" s="475">
        <v>15421109</v>
      </c>
      <c r="H664" s="476">
        <v>11.94</v>
      </c>
      <c r="I664" s="760">
        <v>2095930</v>
      </c>
      <c r="J664" s="475">
        <v>15421111</v>
      </c>
      <c r="K664" s="478">
        <v>11.94</v>
      </c>
      <c r="L664" s="9"/>
      <c r="M664" s="546">
        <v>16</v>
      </c>
      <c r="N664" s="9">
        <v>9.5299999999999994</v>
      </c>
      <c r="O664" s="6" t="s">
        <v>4201</v>
      </c>
      <c r="P664" s="479" t="s">
        <v>4202</v>
      </c>
      <c r="Q664" s="10" t="s">
        <v>6220</v>
      </c>
      <c r="R664" s="11"/>
      <c r="S664" s="12"/>
      <c r="T664" s="14">
        <v>46300</v>
      </c>
      <c r="U664" s="15"/>
      <c r="V664" s="8">
        <v>46300</v>
      </c>
      <c r="W664" s="13" t="s">
        <v>6500</v>
      </c>
      <c r="X664" s="23" t="s">
        <v>4206</v>
      </c>
      <c r="Y664" s="486"/>
      <c r="Z664" s="483"/>
      <c r="AA664" s="24"/>
      <c r="AB664" s="484"/>
      <c r="AC664" s="16"/>
      <c r="AD664" s="17"/>
      <c r="AE664" s="18"/>
      <c r="AF664" s="9"/>
      <c r="AG664" s="19"/>
      <c r="AH664" s="20"/>
      <c r="AI664" s="9"/>
      <c r="AJ664" s="21"/>
      <c r="AK664" s="33"/>
      <c r="AL664" s="485" t="str">
        <f>IF(AA664="","",AA664)</f>
        <v/>
      </c>
      <c r="AM664" s="3" t="str">
        <f>IF(AB664="","",AB664)</f>
        <v/>
      </c>
      <c r="AN664" s="702"/>
      <c r="AO664" s="4"/>
      <c r="AP664" s="5"/>
      <c r="AQ664" s="5"/>
      <c r="AR664" s="4"/>
      <c r="AS664" s="5"/>
      <c r="AT664" s="552"/>
      <c r="AU664" s="553" t="str">
        <f>IF(AND(V664&gt;0,X664="A",AA664&lt;&gt;"",AG664&lt;&gt;"A",AJ664&lt;&gt;"A",OR(AB664="NR",AB664="NT")),1,"")</f>
        <v/>
      </c>
      <c r="AV664" s="554" t="str">
        <f>IF(AU664="","",COUNTIF($AU$8:AU664,AU664))</f>
        <v/>
      </c>
      <c r="AW664" s="553">
        <f>IF(AND(V664&gt;0,X664="A",AJ664&lt;&gt;"A",OR(AB664="",AB664="NX")),1,"")</f>
        <v>1</v>
      </c>
      <c r="AX664" s="554">
        <f>IF(AW664="","",COUNTIF($AW$8:AW664,AW664))</f>
        <v>47</v>
      </c>
      <c r="AY664" s="27"/>
      <c r="AZ664" s="6"/>
      <c r="BA664" s="7"/>
      <c r="BB664" s="7"/>
    </row>
    <row r="665" spans="1:54" ht="14.45" customHeight="1">
      <c r="A665" s="472" t="s">
        <v>663</v>
      </c>
      <c r="B665" s="473" t="s">
        <v>1602</v>
      </c>
      <c r="C665" s="22" t="s">
        <v>6638</v>
      </c>
      <c r="D665" s="22">
        <v>1</v>
      </c>
      <c r="E665" s="746" t="s">
        <v>6460</v>
      </c>
      <c r="F665" s="760">
        <v>2095930</v>
      </c>
      <c r="G665" s="475">
        <v>15421111</v>
      </c>
      <c r="H665" s="478">
        <v>11.94</v>
      </c>
      <c r="I665" s="474">
        <v>2096350</v>
      </c>
      <c r="J665" s="475">
        <v>15421111</v>
      </c>
      <c r="K665" s="476">
        <v>11.94</v>
      </c>
      <c r="L665" s="9"/>
      <c r="M665" s="546">
        <v>16</v>
      </c>
      <c r="N665" s="9">
        <v>9.5299999999999994</v>
      </c>
      <c r="O665" s="6" t="s">
        <v>4201</v>
      </c>
      <c r="P665" s="479" t="s">
        <v>4252</v>
      </c>
      <c r="Q665" s="10" t="s">
        <v>4268</v>
      </c>
      <c r="R665" s="11"/>
      <c r="S665" s="12"/>
      <c r="T665" s="14">
        <v>46295</v>
      </c>
      <c r="U665" s="15" t="s">
        <v>6201</v>
      </c>
      <c r="V665" s="8">
        <v>46295</v>
      </c>
      <c r="W665" s="13" t="s">
        <v>6280</v>
      </c>
      <c r="X665" s="23" t="s">
        <v>4206</v>
      </c>
      <c r="Y665" s="486" t="s">
        <v>6047</v>
      </c>
      <c r="Z665" s="483">
        <v>46297</v>
      </c>
      <c r="AA665" s="24" t="s">
        <v>6377</v>
      </c>
      <c r="AB665" s="484" t="s">
        <v>4206</v>
      </c>
      <c r="AC665" s="16"/>
      <c r="AD665" s="17"/>
      <c r="AE665" s="18"/>
      <c r="AF665" s="9"/>
      <c r="AG665" s="19"/>
      <c r="AH665" s="20"/>
      <c r="AI665" s="9"/>
      <c r="AJ665" s="21" t="s">
        <v>2860</v>
      </c>
      <c r="AK665" s="33" t="s">
        <v>2860</v>
      </c>
      <c r="AL665" s="485" t="s">
        <v>2860</v>
      </c>
      <c r="AM665" s="3" t="s">
        <v>2860</v>
      </c>
      <c r="AN665" s="702"/>
      <c r="AO665" s="4"/>
      <c r="AP665" s="5"/>
      <c r="AQ665" s="5"/>
      <c r="AR665" s="4"/>
      <c r="AS665" s="5"/>
      <c r="AT665" s="552"/>
      <c r="AU665" s="553"/>
      <c r="AV665" s="554"/>
      <c r="AW665" s="553"/>
      <c r="AX665" s="554"/>
      <c r="AY665" s="27"/>
      <c r="AZ665" s="6"/>
      <c r="BA665" s="7"/>
      <c r="BB665" s="7"/>
    </row>
    <row r="666" spans="1:54" ht="14.45" customHeight="1">
      <c r="A666" s="472" t="s">
        <v>664</v>
      </c>
      <c r="B666" s="473" t="s">
        <v>1602</v>
      </c>
      <c r="C666" s="22" t="s">
        <v>6638</v>
      </c>
      <c r="D666" s="22">
        <v>1</v>
      </c>
      <c r="E666" s="746" t="s">
        <v>3469</v>
      </c>
      <c r="F666" s="474">
        <v>2096350</v>
      </c>
      <c r="G666" s="475">
        <v>15421111</v>
      </c>
      <c r="H666" s="476">
        <v>11.94</v>
      </c>
      <c r="I666" s="760">
        <v>2089720</v>
      </c>
      <c r="J666" s="475">
        <v>15421109</v>
      </c>
      <c r="K666" s="478">
        <v>11.94</v>
      </c>
      <c r="L666" s="9"/>
      <c r="M666" s="546">
        <v>16</v>
      </c>
      <c r="N666" s="9">
        <v>9.5299999999999994</v>
      </c>
      <c r="O666" s="6" t="s">
        <v>4201</v>
      </c>
      <c r="P666" s="479" t="s">
        <v>4202</v>
      </c>
      <c r="Q666" s="10" t="s">
        <v>6220</v>
      </c>
      <c r="R666" s="11"/>
      <c r="S666" s="12"/>
      <c r="T666" s="14">
        <v>46300</v>
      </c>
      <c r="U666" s="15"/>
      <c r="V666" s="8">
        <v>46300</v>
      </c>
      <c r="W666" s="13" t="s">
        <v>6501</v>
      </c>
      <c r="X666" s="23" t="s">
        <v>4206</v>
      </c>
      <c r="Y666" s="486"/>
      <c r="Z666" s="483"/>
      <c r="AA666" s="24"/>
      <c r="AB666" s="484"/>
      <c r="AC666" s="16"/>
      <c r="AD666" s="17"/>
      <c r="AE666" s="18"/>
      <c r="AF666" s="9"/>
      <c r="AG666" s="19"/>
      <c r="AH666" s="20"/>
      <c r="AI666" s="9"/>
      <c r="AJ666" s="21"/>
      <c r="AK666" s="33"/>
      <c r="AL666" s="485" t="str">
        <f>IF(AA666="","",AA666)</f>
        <v/>
      </c>
      <c r="AM666" s="3" t="str">
        <f>IF(AB666="","",AB666)</f>
        <v/>
      </c>
      <c r="AN666" s="702"/>
      <c r="AO666" s="4"/>
      <c r="AP666" s="5"/>
      <c r="AQ666" s="5"/>
      <c r="AR666" s="4"/>
      <c r="AS666" s="5"/>
      <c r="AT666" s="552"/>
      <c r="AU666" s="553" t="str">
        <f>IF(AND(V666&gt;0,X666="A",AA666&lt;&gt;"",AG666&lt;&gt;"A",AJ666&lt;&gt;"A",OR(AB666="NR",AB666="NT")),1,"")</f>
        <v/>
      </c>
      <c r="AV666" s="554" t="str">
        <f>IF(AU666="","",COUNTIF($AU$8:AU666,AU666))</f>
        <v/>
      </c>
      <c r="AW666" s="553">
        <f>IF(AND(V666&gt;0,X666="A",AJ666&lt;&gt;"A",OR(AB666="",AB666="NX")),1,"")</f>
        <v>1</v>
      </c>
      <c r="AX666" s="554">
        <f>IF(AW666="","",COUNTIF($AW$8:AW666,AW666))</f>
        <v>48</v>
      </c>
      <c r="AY666" s="27"/>
      <c r="AZ666" s="6"/>
      <c r="BA666" s="7"/>
      <c r="BB666" s="7"/>
    </row>
    <row r="667" spans="1:54" ht="14.45" customHeight="1">
      <c r="A667" s="472" t="s">
        <v>665</v>
      </c>
      <c r="B667" s="473" t="s">
        <v>1602</v>
      </c>
      <c r="C667" s="22" t="s">
        <v>6638</v>
      </c>
      <c r="D667" s="22">
        <v>1</v>
      </c>
      <c r="E667" s="746" t="s">
        <v>6461</v>
      </c>
      <c r="F667" s="760">
        <v>2089720</v>
      </c>
      <c r="G667" s="475">
        <v>15421109</v>
      </c>
      <c r="H667" s="478">
        <v>11.94</v>
      </c>
      <c r="I667" s="474">
        <v>2092750</v>
      </c>
      <c r="J667" s="475">
        <v>15421110</v>
      </c>
      <c r="K667" s="476">
        <v>11.94</v>
      </c>
      <c r="L667" s="9"/>
      <c r="M667" s="546">
        <v>16</v>
      </c>
      <c r="N667" s="9">
        <v>9.5299999999999994</v>
      </c>
      <c r="O667" s="6" t="s">
        <v>4201</v>
      </c>
      <c r="P667" s="479" t="s">
        <v>4252</v>
      </c>
      <c r="Q667" s="10" t="s">
        <v>4268</v>
      </c>
      <c r="R667" s="11"/>
      <c r="S667" s="12"/>
      <c r="T667" s="14">
        <v>46295</v>
      </c>
      <c r="U667" s="15" t="s">
        <v>6201</v>
      </c>
      <c r="V667" s="8">
        <v>46295</v>
      </c>
      <c r="W667" s="13" t="s">
        <v>6280</v>
      </c>
      <c r="X667" s="23" t="s">
        <v>4206</v>
      </c>
      <c r="Y667" s="486" t="s">
        <v>6047</v>
      </c>
      <c r="Z667" s="483">
        <v>46297</v>
      </c>
      <c r="AA667" s="24" t="s">
        <v>6377</v>
      </c>
      <c r="AB667" s="484" t="s">
        <v>4206</v>
      </c>
      <c r="AC667" s="16"/>
      <c r="AD667" s="17"/>
      <c r="AE667" s="18"/>
      <c r="AF667" s="9"/>
      <c r="AG667" s="19"/>
      <c r="AH667" s="20"/>
      <c r="AI667" s="9"/>
      <c r="AJ667" s="21" t="s">
        <v>2860</v>
      </c>
      <c r="AK667" s="33" t="s">
        <v>2860</v>
      </c>
      <c r="AL667" s="485" t="s">
        <v>2860</v>
      </c>
      <c r="AM667" s="3" t="s">
        <v>2860</v>
      </c>
      <c r="AN667" s="702"/>
      <c r="AO667" s="4"/>
      <c r="AP667" s="5"/>
      <c r="AQ667" s="5"/>
      <c r="AR667" s="4"/>
      <c r="AS667" s="5"/>
      <c r="AT667" s="552"/>
      <c r="AU667" s="553"/>
      <c r="AV667" s="554"/>
      <c r="AW667" s="553"/>
      <c r="AX667" s="554"/>
      <c r="AY667" s="27"/>
      <c r="AZ667" s="6"/>
      <c r="BA667" s="7"/>
      <c r="BB667" s="7"/>
    </row>
    <row r="668" spans="1:54" ht="14.45" customHeight="1">
      <c r="A668" s="472" t="s">
        <v>666</v>
      </c>
      <c r="B668" s="473" t="s">
        <v>1602</v>
      </c>
      <c r="C668" s="22" t="s">
        <v>6638</v>
      </c>
      <c r="D668" s="22">
        <v>1</v>
      </c>
      <c r="E668" s="746" t="s">
        <v>3470</v>
      </c>
      <c r="F668" s="474">
        <v>2092750</v>
      </c>
      <c r="G668" s="475">
        <v>15421110</v>
      </c>
      <c r="H668" s="476">
        <v>11.94</v>
      </c>
      <c r="I668" s="760">
        <v>2080640</v>
      </c>
      <c r="J668" s="475">
        <v>15421103</v>
      </c>
      <c r="K668" s="478">
        <v>11.95</v>
      </c>
      <c r="L668" s="9"/>
      <c r="M668" s="546">
        <v>16</v>
      </c>
      <c r="N668" s="9">
        <v>9.5299999999999994</v>
      </c>
      <c r="O668" s="6" t="s">
        <v>4201</v>
      </c>
      <c r="P668" s="479" t="s">
        <v>4202</v>
      </c>
      <c r="Q668" s="10" t="s">
        <v>6220</v>
      </c>
      <c r="R668" s="11"/>
      <c r="S668" s="12"/>
      <c r="T668" s="14">
        <v>46300</v>
      </c>
      <c r="U668" s="15"/>
      <c r="V668" s="8">
        <v>46300</v>
      </c>
      <c r="W668" s="13" t="s">
        <v>6501</v>
      </c>
      <c r="X668" s="23" t="s">
        <v>4206</v>
      </c>
      <c r="Y668" s="486"/>
      <c r="Z668" s="483"/>
      <c r="AA668" s="24"/>
      <c r="AB668" s="484"/>
      <c r="AC668" s="16"/>
      <c r="AD668" s="17"/>
      <c r="AE668" s="18"/>
      <c r="AF668" s="9"/>
      <c r="AG668" s="19"/>
      <c r="AH668" s="20"/>
      <c r="AI668" s="9"/>
      <c r="AJ668" s="21"/>
      <c r="AK668" s="33"/>
      <c r="AL668" s="485" t="str">
        <f>IF(AA668="","",AA668)</f>
        <v/>
      </c>
      <c r="AM668" s="3" t="str">
        <f>IF(AB668="","",AB668)</f>
        <v/>
      </c>
      <c r="AN668" s="702"/>
      <c r="AO668" s="4"/>
      <c r="AP668" s="5"/>
      <c r="AQ668" s="5"/>
      <c r="AR668" s="4"/>
      <c r="AS668" s="5"/>
      <c r="AT668" s="552"/>
      <c r="AU668" s="553" t="str">
        <f>IF(AND(V668&gt;0,X668="A",AA668&lt;&gt;"",AG668&lt;&gt;"A",AJ668&lt;&gt;"A",OR(AB668="NR",AB668="NT")),1,"")</f>
        <v/>
      </c>
      <c r="AV668" s="554" t="str">
        <f>IF(AU668="","",COUNTIF($AU$8:AU668,AU668))</f>
        <v/>
      </c>
      <c r="AW668" s="553">
        <f>IF(AND(V668&gt;0,X668="A",AJ668&lt;&gt;"A",OR(AB668="",AB668="NX")),1,"")</f>
        <v>1</v>
      </c>
      <c r="AX668" s="554">
        <f>IF(AW668="","",COUNTIF($AW$8:AW668,AW668))</f>
        <v>49</v>
      </c>
      <c r="AY668" s="27"/>
      <c r="AZ668" s="6"/>
      <c r="BA668" s="7"/>
      <c r="BB668" s="7"/>
    </row>
    <row r="669" spans="1:54" ht="14.45" customHeight="1">
      <c r="A669" s="472" t="s">
        <v>667</v>
      </c>
      <c r="B669" s="473" t="s">
        <v>1602</v>
      </c>
      <c r="C669" s="22" t="s">
        <v>6638</v>
      </c>
      <c r="D669" s="22">
        <v>1</v>
      </c>
      <c r="E669" s="746" t="s">
        <v>6419</v>
      </c>
      <c r="F669" s="760">
        <v>2080640</v>
      </c>
      <c r="G669" s="475">
        <v>15421103</v>
      </c>
      <c r="H669" s="478">
        <v>11.95</v>
      </c>
      <c r="I669" s="474">
        <v>2098620</v>
      </c>
      <c r="J669" s="475">
        <v>15421111</v>
      </c>
      <c r="K669" s="476">
        <v>11.95</v>
      </c>
      <c r="L669" s="9"/>
      <c r="M669" s="546">
        <v>16</v>
      </c>
      <c r="N669" s="9">
        <v>9.5299999999999994</v>
      </c>
      <c r="O669" s="6" t="s">
        <v>4201</v>
      </c>
      <c r="P669" s="479" t="s">
        <v>4252</v>
      </c>
      <c r="Q669" s="10" t="s">
        <v>4289</v>
      </c>
      <c r="R669" s="11"/>
      <c r="S669" s="12"/>
      <c r="T669" s="14">
        <v>46297</v>
      </c>
      <c r="U669" s="15" t="s">
        <v>6201</v>
      </c>
      <c r="V669" s="8">
        <v>46297</v>
      </c>
      <c r="W669" s="13" t="s">
        <v>6367</v>
      </c>
      <c r="X669" s="23" t="s">
        <v>4206</v>
      </c>
      <c r="Y669" s="486" t="s">
        <v>6047</v>
      </c>
      <c r="Z669" s="483">
        <v>46298</v>
      </c>
      <c r="AA669" s="24" t="s">
        <v>6368</v>
      </c>
      <c r="AB669" s="484" t="s">
        <v>4206</v>
      </c>
      <c r="AC669" s="16"/>
      <c r="AD669" s="17"/>
      <c r="AE669" s="18"/>
      <c r="AF669" s="9"/>
      <c r="AG669" s="19"/>
      <c r="AH669" s="20"/>
      <c r="AI669" s="9"/>
      <c r="AJ669" s="21" t="s">
        <v>2860</v>
      </c>
      <c r="AK669" s="33" t="s">
        <v>2860</v>
      </c>
      <c r="AL669" s="485" t="s">
        <v>2860</v>
      </c>
      <c r="AM669" s="3" t="s">
        <v>2860</v>
      </c>
      <c r="AN669" s="702"/>
      <c r="AO669" s="4"/>
      <c r="AP669" s="5"/>
      <c r="AQ669" s="5"/>
      <c r="AR669" s="4"/>
      <c r="AS669" s="5"/>
      <c r="AT669" s="552"/>
      <c r="AU669" s="553"/>
      <c r="AV669" s="554"/>
      <c r="AW669" s="553"/>
      <c r="AX669" s="554"/>
      <c r="AY669" s="27"/>
      <c r="AZ669" s="6"/>
      <c r="BA669" s="7"/>
      <c r="BB669" s="7"/>
    </row>
    <row r="670" spans="1:54" ht="14.45" customHeight="1">
      <c r="A670" s="472" t="s">
        <v>668</v>
      </c>
      <c r="B670" s="473" t="s">
        <v>1602</v>
      </c>
      <c r="C670" s="22" t="s">
        <v>6638</v>
      </c>
      <c r="D670" s="22">
        <v>1</v>
      </c>
      <c r="E670" s="746" t="s">
        <v>3471</v>
      </c>
      <c r="F670" s="474">
        <v>2098620</v>
      </c>
      <c r="G670" s="475">
        <v>15421111</v>
      </c>
      <c r="H670" s="476">
        <v>11.95</v>
      </c>
      <c r="I670" s="760">
        <v>2084290</v>
      </c>
      <c r="J670" s="475">
        <v>15421106</v>
      </c>
      <c r="K670" s="478">
        <v>11.94</v>
      </c>
      <c r="L670" s="9"/>
      <c r="M670" s="546">
        <v>16</v>
      </c>
      <c r="N670" s="9">
        <v>9.5299999999999994</v>
      </c>
      <c r="O670" s="6" t="s">
        <v>4201</v>
      </c>
      <c r="P670" s="479" t="s">
        <v>4202</v>
      </c>
      <c r="Q670" s="10" t="s">
        <v>6418</v>
      </c>
      <c r="R670" s="11"/>
      <c r="S670" s="12"/>
      <c r="T670" s="14">
        <v>46299</v>
      </c>
      <c r="U670" s="15"/>
      <c r="V670" s="8">
        <v>46299</v>
      </c>
      <c r="W670" s="13" t="s">
        <v>6438</v>
      </c>
      <c r="X670" s="23" t="s">
        <v>4206</v>
      </c>
      <c r="Y670" s="486"/>
      <c r="Z670" s="483"/>
      <c r="AA670" s="24"/>
      <c r="AB670" s="484"/>
      <c r="AC670" s="16"/>
      <c r="AD670" s="17"/>
      <c r="AE670" s="18"/>
      <c r="AF670" s="9"/>
      <c r="AG670" s="19"/>
      <c r="AH670" s="20"/>
      <c r="AI670" s="9"/>
      <c r="AJ670" s="21"/>
      <c r="AK670" s="33"/>
      <c r="AL670" s="485" t="str">
        <f>IF(AA670="","",AA670)</f>
        <v/>
      </c>
      <c r="AM670" s="3" t="str">
        <f>IF(AB670="","",AB670)</f>
        <v/>
      </c>
      <c r="AN670" s="702"/>
      <c r="AO670" s="4"/>
      <c r="AP670" s="5"/>
      <c r="AQ670" s="5"/>
      <c r="AR670" s="4"/>
      <c r="AS670" s="5"/>
      <c r="AT670" s="552"/>
      <c r="AU670" s="553" t="str">
        <f>IF(AND(V670&gt;0,X670="A",AA670&lt;&gt;"",AG670&lt;&gt;"A",AJ670&lt;&gt;"A",OR(AB670="NR",AB670="NT")),1,"")</f>
        <v/>
      </c>
      <c r="AV670" s="554" t="str">
        <f>IF(AU670="","",COUNTIF($AU$8:AU670,AU670))</f>
        <v/>
      </c>
      <c r="AW670" s="553">
        <f>IF(AND(V670&gt;0,X670="A",AJ670&lt;&gt;"A",OR(AB670="",AB670="NX")),1,"")</f>
        <v>1</v>
      </c>
      <c r="AX670" s="554">
        <f>IF(AW670="","",COUNTIF($AW$8:AW670,AW670))</f>
        <v>50</v>
      </c>
      <c r="AY670" s="27"/>
      <c r="AZ670" s="6"/>
      <c r="BA670" s="7"/>
      <c r="BB670" s="7"/>
    </row>
    <row r="671" spans="1:54" ht="14.45" customHeight="1">
      <c r="A671" s="472" t="s">
        <v>669</v>
      </c>
      <c r="B671" s="473" t="s">
        <v>1602</v>
      </c>
      <c r="C671" s="22" t="s">
        <v>6638</v>
      </c>
      <c r="D671" s="22">
        <v>1</v>
      </c>
      <c r="E671" s="746" t="s">
        <v>6420</v>
      </c>
      <c r="F671" s="760">
        <v>2084290</v>
      </c>
      <c r="G671" s="475">
        <v>15421106</v>
      </c>
      <c r="H671" s="478">
        <v>11.94</v>
      </c>
      <c r="I671" s="1275">
        <v>2084580</v>
      </c>
      <c r="J671" s="1278">
        <v>15421106</v>
      </c>
      <c r="K671" s="1283">
        <v>11.94</v>
      </c>
      <c r="L671" s="9"/>
      <c r="M671" s="546">
        <v>16</v>
      </c>
      <c r="N671" s="9">
        <v>9.5299999999999994</v>
      </c>
      <c r="O671" s="6" t="s">
        <v>4201</v>
      </c>
      <c r="P671" s="479" t="s">
        <v>4252</v>
      </c>
      <c r="Q671" s="10" t="s">
        <v>4327</v>
      </c>
      <c r="R671" s="11"/>
      <c r="S671" s="12"/>
      <c r="T671" s="14">
        <v>46296</v>
      </c>
      <c r="U671" s="15" t="s">
        <v>6201</v>
      </c>
      <c r="V671" s="8">
        <v>46296</v>
      </c>
      <c r="W671" s="13" t="s">
        <v>6375</v>
      </c>
      <c r="X671" s="23" t="s">
        <v>4206</v>
      </c>
      <c r="Y671" s="486" t="s">
        <v>6047</v>
      </c>
      <c r="Z671" s="483">
        <v>46297</v>
      </c>
      <c r="AA671" s="24" t="s">
        <v>6421</v>
      </c>
      <c r="AB671" s="484" t="s">
        <v>4206</v>
      </c>
      <c r="AC671" s="16" t="s">
        <v>6422</v>
      </c>
      <c r="AD671" s="17"/>
      <c r="AE671" s="18"/>
      <c r="AF671" s="9"/>
      <c r="AG671" s="19"/>
      <c r="AH671" s="20"/>
      <c r="AI671" s="9"/>
      <c r="AJ671" s="21" t="s">
        <v>2860</v>
      </c>
      <c r="AK671" s="33" t="s">
        <v>2860</v>
      </c>
      <c r="AL671" s="485" t="s">
        <v>2860</v>
      </c>
      <c r="AM671" s="3" t="s">
        <v>2860</v>
      </c>
      <c r="AN671" s="702"/>
      <c r="AO671" s="4"/>
      <c r="AP671" s="5"/>
      <c r="AQ671" s="5"/>
      <c r="AR671" s="4"/>
      <c r="AS671" s="5"/>
      <c r="AT671" s="552"/>
      <c r="AU671" s="553"/>
      <c r="AV671" s="554"/>
      <c r="AW671" s="553"/>
      <c r="AX671" s="554"/>
      <c r="AY671" s="27"/>
      <c r="AZ671" s="6"/>
      <c r="BA671" s="7"/>
      <c r="BB671" s="7"/>
    </row>
    <row r="672" spans="1:54" ht="14.45" customHeight="1">
      <c r="A672" s="472" t="s">
        <v>670</v>
      </c>
      <c r="B672" s="473" t="s">
        <v>1602</v>
      </c>
      <c r="C672" s="22" t="s">
        <v>6638</v>
      </c>
      <c r="D672" s="22">
        <v>1</v>
      </c>
      <c r="E672" s="1227" t="s">
        <v>3472</v>
      </c>
      <c r="F672" s="1275">
        <v>2084580</v>
      </c>
      <c r="G672" s="1278">
        <v>15421106</v>
      </c>
      <c r="H672" s="1283">
        <v>11.94</v>
      </c>
      <c r="I672" s="816">
        <v>2090120</v>
      </c>
      <c r="J672" s="817">
        <v>15421109</v>
      </c>
      <c r="K672" s="819">
        <v>11.95</v>
      </c>
      <c r="L672" s="6"/>
      <c r="M672" s="545">
        <v>16</v>
      </c>
      <c r="N672" s="6">
        <v>9.5299999999999994</v>
      </c>
      <c r="O672" s="6" t="s">
        <v>4201</v>
      </c>
      <c r="P672" s="479" t="s">
        <v>4202</v>
      </c>
      <c r="Q672" s="1235" t="s">
        <v>6418</v>
      </c>
      <c r="R672" s="1241"/>
      <c r="S672" s="1242"/>
      <c r="T672" s="1">
        <v>46299</v>
      </c>
      <c r="U672" s="26"/>
      <c r="V672" s="8">
        <v>46299</v>
      </c>
      <c r="W672" s="13" t="s">
        <v>6438</v>
      </c>
      <c r="X672" s="23" t="s">
        <v>4206</v>
      </c>
      <c r="Y672" s="482"/>
      <c r="Z672" s="1313"/>
      <c r="AA672" s="874"/>
      <c r="AB672" s="1324"/>
      <c r="AC672" s="27"/>
      <c r="AD672" s="6"/>
      <c r="AE672" s="1254"/>
      <c r="AF672" s="6"/>
      <c r="AG672" s="6"/>
      <c r="AH672" s="6"/>
      <c r="AI672" s="6"/>
      <c r="AJ672" s="6"/>
      <c r="AK672" s="6"/>
      <c r="AL672" s="485" t="str">
        <f>IF(AA672="","",AA672)</f>
        <v/>
      </c>
      <c r="AM672" s="5" t="str">
        <f>IF(AB672="","",AB672)</f>
        <v/>
      </c>
      <c r="AN672" s="1259"/>
      <c r="AO672" s="4"/>
      <c r="AP672" s="5"/>
      <c r="AQ672" s="5"/>
      <c r="AR672" s="1260"/>
      <c r="AS672" s="1258"/>
      <c r="AT672" s="1261"/>
      <c r="AU672" s="1231" t="str">
        <f>IF(AND(V672&gt;0,X672="A",AA672&lt;&gt;"",AG672&lt;&gt;"A",AJ672&lt;&gt;"A",OR(AB672="NR",AB672="NT")),1,"")</f>
        <v/>
      </c>
      <c r="AV672" s="1231" t="str">
        <f>IF(AU672="","",COUNTIF($AU$8:AU672,AU672))</f>
        <v/>
      </c>
      <c r="AW672" s="1231">
        <f>IF(AND(V672&gt;0,X672="A",AJ672&lt;&gt;"A",OR(AB672="",AB672="NX")),1,"")</f>
        <v>1</v>
      </c>
      <c r="AX672" s="1231">
        <f>IF(AW672="","",COUNTIF($AW$8:AW672,AW672))</f>
        <v>51</v>
      </c>
      <c r="AY672" s="1231"/>
      <c r="AZ672" s="1231"/>
      <c r="BA672" s="1249"/>
      <c r="BB672" s="1249"/>
    </row>
    <row r="673" spans="1:54" ht="14.45" customHeight="1">
      <c r="A673" s="472" t="s">
        <v>671</v>
      </c>
      <c r="B673" s="473" t="s">
        <v>1602</v>
      </c>
      <c r="C673" s="22" t="s">
        <v>6638</v>
      </c>
      <c r="D673" s="22">
        <v>1</v>
      </c>
      <c r="E673" s="1270" t="s">
        <v>6437</v>
      </c>
      <c r="F673" s="816">
        <v>2090120</v>
      </c>
      <c r="G673" s="817">
        <v>15421109</v>
      </c>
      <c r="H673" s="819">
        <v>11.95</v>
      </c>
      <c r="I673" s="1274">
        <v>2078770</v>
      </c>
      <c r="J673" s="1277">
        <v>15421101</v>
      </c>
      <c r="K673" s="1282">
        <v>11.95</v>
      </c>
      <c r="L673" s="1285"/>
      <c r="M673" s="1287">
        <v>16</v>
      </c>
      <c r="N673" s="1288">
        <v>9.5299999999999994</v>
      </c>
      <c r="O673" s="834" t="s">
        <v>4201</v>
      </c>
      <c r="P673" s="835" t="s">
        <v>4252</v>
      </c>
      <c r="Q673" s="1292" t="s">
        <v>4327</v>
      </c>
      <c r="R673" s="1297"/>
      <c r="S673" s="1299"/>
      <c r="T673" s="1300">
        <v>46296</v>
      </c>
      <c r="U673" s="1302" t="s">
        <v>6201</v>
      </c>
      <c r="V673" s="8">
        <v>46296</v>
      </c>
      <c r="W673" s="771" t="s">
        <v>6375</v>
      </c>
      <c r="X673" s="772" t="s">
        <v>4206</v>
      </c>
      <c r="Y673" s="1309" t="s">
        <v>6047</v>
      </c>
      <c r="Z673" s="1312">
        <v>46296</v>
      </c>
      <c r="AA673" s="1319" t="s">
        <v>6371</v>
      </c>
      <c r="AB673" s="1323" t="s">
        <v>4206</v>
      </c>
      <c r="AC673" s="655"/>
      <c r="AD673" s="1252"/>
      <c r="AE673" s="1253"/>
      <c r="AF673" s="1255"/>
      <c r="AG673" s="1256"/>
      <c r="AH673" s="1253"/>
      <c r="AI673" s="1257"/>
      <c r="AJ673" s="21" t="s">
        <v>2860</v>
      </c>
      <c r="AK673" s="33" t="s">
        <v>2860</v>
      </c>
      <c r="AL673" s="6" t="s">
        <v>2860</v>
      </c>
      <c r="AM673" s="32" t="s">
        <v>2860</v>
      </c>
      <c r="AN673" s="16"/>
      <c r="AO673" s="6"/>
      <c r="AP673" s="7"/>
      <c r="AQ673" s="7"/>
      <c r="AR673" s="1232"/>
      <c r="AS673" s="1232"/>
      <c r="AT673" s="1229"/>
      <c r="AU673" s="1262"/>
      <c r="AV673" s="1263"/>
      <c r="AW673" s="1262"/>
      <c r="AX673" s="1263"/>
      <c r="AY673" s="1228"/>
      <c r="AZ673" s="1232"/>
      <c r="BA673" s="1232"/>
      <c r="BB673" s="1232"/>
    </row>
    <row r="674" spans="1:54" ht="14.45" customHeight="1">
      <c r="A674" s="472" t="s">
        <v>672</v>
      </c>
      <c r="B674" s="473" t="s">
        <v>1602</v>
      </c>
      <c r="C674" s="22" t="s">
        <v>6638</v>
      </c>
      <c r="D674" s="22">
        <v>1</v>
      </c>
      <c r="E674" s="746" t="s">
        <v>3473</v>
      </c>
      <c r="F674" s="1274">
        <v>2078770</v>
      </c>
      <c r="G674" s="1277">
        <v>15421101</v>
      </c>
      <c r="H674" s="1282">
        <v>11.95</v>
      </c>
      <c r="I674" s="760">
        <v>2081520</v>
      </c>
      <c r="J674" s="475">
        <v>15421103</v>
      </c>
      <c r="K674" s="478">
        <v>11.94</v>
      </c>
      <c r="L674" s="9"/>
      <c r="M674" s="546">
        <v>16</v>
      </c>
      <c r="N674" s="9">
        <v>9.5299999999999994</v>
      </c>
      <c r="O674" s="6" t="s">
        <v>4201</v>
      </c>
      <c r="P674" s="479" t="s">
        <v>4202</v>
      </c>
      <c r="Q674" s="10" t="s">
        <v>6418</v>
      </c>
      <c r="R674" s="11"/>
      <c r="S674" s="12"/>
      <c r="T674" s="14">
        <v>46299</v>
      </c>
      <c r="U674" s="15"/>
      <c r="V674" s="8">
        <v>46299</v>
      </c>
      <c r="W674" s="13" t="s">
        <v>6438</v>
      </c>
      <c r="X674" s="23" t="s">
        <v>4206</v>
      </c>
      <c r="Y674" s="486"/>
      <c r="Z674" s="483"/>
      <c r="AA674" s="24"/>
      <c r="AB674" s="484"/>
      <c r="AC674" s="16"/>
      <c r="AD674" s="17"/>
      <c r="AE674" s="18"/>
      <c r="AF674" s="9"/>
      <c r="AG674" s="19"/>
      <c r="AH674" s="20"/>
      <c r="AI674" s="9"/>
      <c r="AJ674" s="21"/>
      <c r="AK674" s="33"/>
      <c r="AL674" s="485" t="str">
        <f>IF(AA674="","",AA674)</f>
        <v/>
      </c>
      <c r="AM674" s="3" t="str">
        <f>IF(AB674="","",AB674)</f>
        <v/>
      </c>
      <c r="AN674" s="702"/>
      <c r="AO674" s="4"/>
      <c r="AP674" s="5"/>
      <c r="AQ674" s="5"/>
      <c r="AR674" s="4"/>
      <c r="AS674" s="5"/>
      <c r="AT674" s="552"/>
      <c r="AU674" s="553" t="str">
        <f>IF(AND(V674&gt;0,X674="A",AA674&lt;&gt;"",AG674&lt;&gt;"A",AJ674&lt;&gt;"A",OR(AB674="NR",AB674="NT")),1,"")</f>
        <v/>
      </c>
      <c r="AV674" s="554" t="str">
        <f>IF(AU674="","",COUNTIF($AU$8:AU674,AU674))</f>
        <v/>
      </c>
      <c r="AW674" s="553">
        <f>IF(AND(V674&gt;0,X674="A",AJ674&lt;&gt;"A",OR(AB674="",AB674="NX")),1,"")</f>
        <v>1</v>
      </c>
      <c r="AX674" s="554">
        <f>IF(AW674="","",COUNTIF($AW$8:AW674,AW674))</f>
        <v>52</v>
      </c>
      <c r="AY674" s="27"/>
      <c r="AZ674" s="6"/>
      <c r="BA674" s="7"/>
      <c r="BB674" s="7"/>
    </row>
    <row r="675" spans="1:54" ht="14.45" customHeight="1">
      <c r="A675" s="472" t="s">
        <v>673</v>
      </c>
      <c r="B675" s="473" t="s">
        <v>1602</v>
      </c>
      <c r="C675" s="22" t="s">
        <v>6638</v>
      </c>
      <c r="D675" s="22">
        <v>1</v>
      </c>
      <c r="E675" s="746" t="s">
        <v>6423</v>
      </c>
      <c r="F675" s="760">
        <v>2081520</v>
      </c>
      <c r="G675" s="475">
        <v>15421103</v>
      </c>
      <c r="H675" s="478">
        <v>11.94</v>
      </c>
      <c r="I675" s="474">
        <v>2091290</v>
      </c>
      <c r="J675" s="475">
        <v>15421109</v>
      </c>
      <c r="K675" s="476">
        <v>11.94</v>
      </c>
      <c r="L675" s="9"/>
      <c r="M675" s="546">
        <v>16</v>
      </c>
      <c r="N675" s="9">
        <v>9.5299999999999994</v>
      </c>
      <c r="O675" s="6" t="s">
        <v>4201</v>
      </c>
      <c r="P675" s="479" t="s">
        <v>4252</v>
      </c>
      <c r="Q675" s="10" t="s">
        <v>5785</v>
      </c>
      <c r="R675" s="11"/>
      <c r="S675" s="12"/>
      <c r="T675" s="14">
        <v>46295</v>
      </c>
      <c r="U675" s="15" t="s">
        <v>6201</v>
      </c>
      <c r="V675" s="8">
        <v>46295</v>
      </c>
      <c r="W675" s="13" t="s">
        <v>6280</v>
      </c>
      <c r="X675" s="23" t="s">
        <v>4206</v>
      </c>
      <c r="Y675" s="486" t="s">
        <v>6047</v>
      </c>
      <c r="Z675" s="483">
        <v>46297</v>
      </c>
      <c r="AA675" s="24" t="s">
        <v>6377</v>
      </c>
      <c r="AB675" s="484" t="s">
        <v>4206</v>
      </c>
      <c r="AC675" s="16"/>
      <c r="AD675" s="17"/>
      <c r="AE675" s="18"/>
      <c r="AF675" s="9"/>
      <c r="AG675" s="19"/>
      <c r="AH675" s="20"/>
      <c r="AI675" s="9"/>
      <c r="AJ675" s="21" t="s">
        <v>2860</v>
      </c>
      <c r="AK675" s="33" t="s">
        <v>2860</v>
      </c>
      <c r="AL675" s="485" t="s">
        <v>2860</v>
      </c>
      <c r="AM675" s="3" t="s">
        <v>2860</v>
      </c>
      <c r="AN675" s="702"/>
      <c r="AO675" s="4"/>
      <c r="AP675" s="5"/>
      <c r="AQ675" s="5"/>
      <c r="AR675" s="4"/>
      <c r="AS675" s="5"/>
      <c r="AT675" s="552"/>
      <c r="AU675" s="553"/>
      <c r="AV675" s="554"/>
      <c r="AW675" s="553"/>
      <c r="AX675" s="554"/>
      <c r="AY675" s="27"/>
      <c r="AZ675" s="6"/>
      <c r="BA675" s="7"/>
      <c r="BB675" s="7"/>
    </row>
    <row r="676" spans="1:54" ht="14.45" customHeight="1">
      <c r="A676" s="472" t="s">
        <v>674</v>
      </c>
      <c r="B676" s="473" t="s">
        <v>1602</v>
      </c>
      <c r="C676" s="22" t="s">
        <v>6638</v>
      </c>
      <c r="D676" s="22">
        <v>1</v>
      </c>
      <c r="E676" s="746" t="s">
        <v>3474</v>
      </c>
      <c r="F676" s="474">
        <v>2091290</v>
      </c>
      <c r="G676" s="475">
        <v>15421109</v>
      </c>
      <c r="H676" s="476">
        <v>11.94</v>
      </c>
      <c r="I676" s="760">
        <v>2088680</v>
      </c>
      <c r="J676" s="475">
        <v>15421108</v>
      </c>
      <c r="K676" s="478">
        <v>11.95</v>
      </c>
      <c r="L676" s="9"/>
      <c r="M676" s="546">
        <v>16</v>
      </c>
      <c r="N676" s="9">
        <v>9.5299999999999994</v>
      </c>
      <c r="O676" s="6" t="s">
        <v>4201</v>
      </c>
      <c r="P676" s="479" t="s">
        <v>4202</v>
      </c>
      <c r="Q676" s="10" t="s">
        <v>6418</v>
      </c>
      <c r="R676" s="11"/>
      <c r="S676" s="12"/>
      <c r="T676" s="14">
        <v>46299</v>
      </c>
      <c r="U676" s="15"/>
      <c r="V676" s="8">
        <v>46299</v>
      </c>
      <c r="W676" s="13" t="s">
        <v>6438</v>
      </c>
      <c r="X676" s="23" t="s">
        <v>4206</v>
      </c>
      <c r="Y676" s="486"/>
      <c r="Z676" s="483"/>
      <c r="AA676" s="24"/>
      <c r="AB676" s="484"/>
      <c r="AC676" s="16"/>
      <c r="AD676" s="17"/>
      <c r="AE676" s="18"/>
      <c r="AF676" s="9"/>
      <c r="AG676" s="19"/>
      <c r="AH676" s="20"/>
      <c r="AI676" s="9"/>
      <c r="AJ676" s="21"/>
      <c r="AK676" s="33"/>
      <c r="AL676" s="485" t="str">
        <f>IF(AA676="","",AA676)</f>
        <v/>
      </c>
      <c r="AM676" s="3" t="str">
        <f>IF(AB676="","",AB676)</f>
        <v/>
      </c>
      <c r="AN676" s="702"/>
      <c r="AO676" s="4"/>
      <c r="AP676" s="5"/>
      <c r="AQ676" s="5"/>
      <c r="AR676" s="4"/>
      <c r="AS676" s="5"/>
      <c r="AT676" s="552"/>
      <c r="AU676" s="553" t="str">
        <f>IF(AND(V676&gt;0,X676="A",AA676&lt;&gt;"",AG676&lt;&gt;"A",AJ676&lt;&gt;"A",OR(AB676="NR",AB676="NT")),1,"")</f>
        <v/>
      </c>
      <c r="AV676" s="554" t="str">
        <f>IF(AU676="","",COUNTIF($AU$8:AU676,AU676))</f>
        <v/>
      </c>
      <c r="AW676" s="553">
        <f>IF(AND(V676&gt;0,X676="A",AJ676&lt;&gt;"A",OR(AB676="",AB676="NX")),1,"")</f>
        <v>1</v>
      </c>
      <c r="AX676" s="554">
        <f>IF(AW676="","",COUNTIF($AW$8:AW676,AW676))</f>
        <v>53</v>
      </c>
      <c r="AY676" s="27"/>
      <c r="AZ676" s="6"/>
      <c r="BA676" s="7"/>
      <c r="BB676" s="7"/>
    </row>
    <row r="677" spans="1:54" ht="14.45" customHeight="1">
      <c r="A677" s="472" t="s">
        <v>675</v>
      </c>
      <c r="B677" s="473" t="s">
        <v>1602</v>
      </c>
      <c r="C677" s="22" t="s">
        <v>6638</v>
      </c>
      <c r="D677" s="22">
        <v>1</v>
      </c>
      <c r="E677" s="746" t="s">
        <v>6424</v>
      </c>
      <c r="F677" s="760">
        <v>2088680</v>
      </c>
      <c r="G677" s="475">
        <v>15421108</v>
      </c>
      <c r="H677" s="478">
        <v>11.95</v>
      </c>
      <c r="I677" s="474">
        <v>2090040</v>
      </c>
      <c r="J677" s="475">
        <v>15421109</v>
      </c>
      <c r="K677" s="476">
        <v>11.95</v>
      </c>
      <c r="L677" s="9"/>
      <c r="M677" s="546">
        <v>16</v>
      </c>
      <c r="N677" s="9">
        <v>9.5299999999999994</v>
      </c>
      <c r="O677" s="6" t="s">
        <v>4201</v>
      </c>
      <c r="P677" s="479" t="s">
        <v>4252</v>
      </c>
      <c r="Q677" s="10" t="s">
        <v>4273</v>
      </c>
      <c r="R677" s="11"/>
      <c r="S677" s="12"/>
      <c r="T677" s="14">
        <v>46297</v>
      </c>
      <c r="U677" s="15" t="s">
        <v>6201</v>
      </c>
      <c r="V677" s="8">
        <v>46297</v>
      </c>
      <c r="W677" s="13" t="s">
        <v>6367</v>
      </c>
      <c r="X677" s="23" t="s">
        <v>4206</v>
      </c>
      <c r="Y677" s="486" t="s">
        <v>6047</v>
      </c>
      <c r="Z677" s="483">
        <v>46298</v>
      </c>
      <c r="AA677" s="24" t="s">
        <v>6368</v>
      </c>
      <c r="AB677" s="484" t="s">
        <v>4206</v>
      </c>
      <c r="AC677" s="16"/>
      <c r="AD677" s="17"/>
      <c r="AE677" s="18"/>
      <c r="AF677" s="9"/>
      <c r="AG677" s="19"/>
      <c r="AH677" s="20"/>
      <c r="AI677" s="9"/>
      <c r="AJ677" s="21" t="s">
        <v>2860</v>
      </c>
      <c r="AK677" s="33" t="s">
        <v>2860</v>
      </c>
      <c r="AL677" s="485" t="s">
        <v>2860</v>
      </c>
      <c r="AM677" s="3" t="s">
        <v>2860</v>
      </c>
      <c r="AN677" s="702"/>
      <c r="AO677" s="4"/>
      <c r="AP677" s="5"/>
      <c r="AQ677" s="5"/>
      <c r="AR677" s="4"/>
      <c r="AS677" s="5"/>
      <c r="AT677" s="552"/>
      <c r="AU677" s="553"/>
      <c r="AV677" s="554"/>
      <c r="AW677" s="553"/>
      <c r="AX677" s="554"/>
      <c r="AY677" s="27"/>
      <c r="AZ677" s="6"/>
      <c r="BA677" s="7"/>
      <c r="BB677" s="7"/>
    </row>
    <row r="678" spans="1:54" ht="14.45" customHeight="1">
      <c r="A678" s="472" t="s">
        <v>676</v>
      </c>
      <c r="B678" s="473" t="s">
        <v>1602</v>
      </c>
      <c r="C678" s="22" t="s">
        <v>6638</v>
      </c>
      <c r="D678" s="22">
        <v>1</v>
      </c>
      <c r="E678" s="746" t="s">
        <v>3475</v>
      </c>
      <c r="F678" s="474">
        <v>2090040</v>
      </c>
      <c r="G678" s="475">
        <v>15421109</v>
      </c>
      <c r="H678" s="476">
        <v>11.95</v>
      </c>
      <c r="I678" s="760">
        <v>2091610</v>
      </c>
      <c r="J678" s="475">
        <v>15421109</v>
      </c>
      <c r="K678" s="478">
        <v>11.95</v>
      </c>
      <c r="L678" s="9"/>
      <c r="M678" s="546">
        <v>16</v>
      </c>
      <c r="N678" s="9">
        <v>9.5299999999999994</v>
      </c>
      <c r="O678" s="6" t="s">
        <v>4201</v>
      </c>
      <c r="P678" s="479" t="s">
        <v>4202</v>
      </c>
      <c r="Q678" s="10" t="s">
        <v>6418</v>
      </c>
      <c r="R678" s="11"/>
      <c r="S678" s="12"/>
      <c r="T678" s="14">
        <v>46299</v>
      </c>
      <c r="U678" s="15"/>
      <c r="V678" s="8">
        <v>46299</v>
      </c>
      <c r="W678" s="13" t="s">
        <v>6438</v>
      </c>
      <c r="X678" s="23" t="s">
        <v>4206</v>
      </c>
      <c r="Y678" s="486"/>
      <c r="Z678" s="483"/>
      <c r="AA678" s="24"/>
      <c r="AB678" s="484"/>
      <c r="AC678" s="16"/>
      <c r="AD678" s="17"/>
      <c r="AE678" s="18"/>
      <c r="AF678" s="9"/>
      <c r="AG678" s="19"/>
      <c r="AH678" s="20"/>
      <c r="AI678" s="9"/>
      <c r="AJ678" s="21"/>
      <c r="AK678" s="33"/>
      <c r="AL678" s="485" t="str">
        <f>IF(AA678="","",AA678)</f>
        <v/>
      </c>
      <c r="AM678" s="3" t="str">
        <f>IF(AB678="","",AB678)</f>
        <v/>
      </c>
      <c r="AN678" s="702"/>
      <c r="AO678" s="4"/>
      <c r="AP678" s="5"/>
      <c r="AQ678" s="5"/>
      <c r="AR678" s="4"/>
      <c r="AS678" s="5"/>
      <c r="AT678" s="552"/>
      <c r="AU678" s="553" t="str">
        <f>IF(AND(V678&gt;0,X678="A",AA678&lt;&gt;"",AG678&lt;&gt;"A",AJ678&lt;&gt;"A",OR(AB678="NR",AB678="NT")),1,"")</f>
        <v/>
      </c>
      <c r="AV678" s="554" t="str">
        <f>IF(AU678="","",COUNTIF($AU$8:AU678,AU678))</f>
        <v/>
      </c>
      <c r="AW678" s="553">
        <f>IF(AND(V678&gt;0,X678="A",AJ678&lt;&gt;"A",OR(AB678="",AB678="NX")),1,"")</f>
        <v>1</v>
      </c>
      <c r="AX678" s="554">
        <f>IF(AW678="","",COUNTIF($AW$8:AW678,AW678))</f>
        <v>54</v>
      </c>
      <c r="AY678" s="27"/>
      <c r="AZ678" s="6"/>
      <c r="BA678" s="7"/>
      <c r="BB678" s="7"/>
    </row>
    <row r="679" spans="1:54" ht="14.45" customHeight="1">
      <c r="A679" s="472" t="s">
        <v>677</v>
      </c>
      <c r="B679" s="473" t="s">
        <v>1602</v>
      </c>
      <c r="C679" s="22" t="s">
        <v>6638</v>
      </c>
      <c r="D679" s="22">
        <v>1</v>
      </c>
      <c r="E679" s="746" t="s">
        <v>6425</v>
      </c>
      <c r="F679" s="760">
        <v>2091610</v>
      </c>
      <c r="G679" s="475">
        <v>15421109</v>
      </c>
      <c r="H679" s="478">
        <v>11.95</v>
      </c>
      <c r="I679" s="474">
        <v>2082810</v>
      </c>
      <c r="J679" s="475">
        <v>15421104</v>
      </c>
      <c r="K679" s="476">
        <v>11.95</v>
      </c>
      <c r="L679" s="9"/>
      <c r="M679" s="546">
        <v>16</v>
      </c>
      <c r="N679" s="9">
        <v>9.5299999999999994</v>
      </c>
      <c r="O679" s="6" t="s">
        <v>4201</v>
      </c>
      <c r="P679" s="479" t="s">
        <v>4252</v>
      </c>
      <c r="Q679" s="10" t="s">
        <v>5785</v>
      </c>
      <c r="R679" s="11"/>
      <c r="S679" s="12"/>
      <c r="T679" s="14">
        <v>46297</v>
      </c>
      <c r="U679" s="15" t="s">
        <v>6201</v>
      </c>
      <c r="V679" s="8">
        <v>46297</v>
      </c>
      <c r="W679" s="13" t="s">
        <v>6367</v>
      </c>
      <c r="X679" s="23" t="s">
        <v>4206</v>
      </c>
      <c r="Y679" s="486" t="s">
        <v>6047</v>
      </c>
      <c r="Z679" s="483">
        <v>46298</v>
      </c>
      <c r="AA679" s="24" t="s">
        <v>6368</v>
      </c>
      <c r="AB679" s="484" t="s">
        <v>4206</v>
      </c>
      <c r="AC679" s="16"/>
      <c r="AD679" s="17"/>
      <c r="AE679" s="18"/>
      <c r="AF679" s="9"/>
      <c r="AG679" s="19"/>
      <c r="AH679" s="20"/>
      <c r="AI679" s="9"/>
      <c r="AJ679" s="21" t="s">
        <v>2860</v>
      </c>
      <c r="AK679" s="33" t="s">
        <v>2860</v>
      </c>
      <c r="AL679" s="485" t="s">
        <v>2860</v>
      </c>
      <c r="AM679" s="3" t="s">
        <v>2860</v>
      </c>
      <c r="AN679" s="702"/>
      <c r="AO679" s="4"/>
      <c r="AP679" s="5"/>
      <c r="AQ679" s="5"/>
      <c r="AR679" s="4"/>
      <c r="AS679" s="5"/>
      <c r="AT679" s="552"/>
      <c r="AU679" s="553"/>
      <c r="AV679" s="554"/>
      <c r="AW679" s="553"/>
      <c r="AX679" s="554"/>
      <c r="AY679" s="27"/>
      <c r="AZ679" s="6"/>
      <c r="BA679" s="7"/>
      <c r="BB679" s="7"/>
    </row>
    <row r="680" spans="1:54" ht="14.45" customHeight="1">
      <c r="A680" s="472" t="s">
        <v>678</v>
      </c>
      <c r="B680" s="473" t="s">
        <v>1602</v>
      </c>
      <c r="C680" s="22" t="s">
        <v>6638</v>
      </c>
      <c r="D680" s="22">
        <v>1</v>
      </c>
      <c r="E680" s="746" t="s">
        <v>3476</v>
      </c>
      <c r="F680" s="474">
        <v>2082810</v>
      </c>
      <c r="G680" s="475">
        <v>15421104</v>
      </c>
      <c r="H680" s="476">
        <v>11.95</v>
      </c>
      <c r="I680" s="760">
        <v>2090190</v>
      </c>
      <c r="J680" s="475">
        <v>15421109</v>
      </c>
      <c r="K680" s="478">
        <v>11.94</v>
      </c>
      <c r="L680" s="9"/>
      <c r="M680" s="546">
        <v>16</v>
      </c>
      <c r="N680" s="9">
        <v>9.5299999999999994</v>
      </c>
      <c r="O680" s="6" t="s">
        <v>4201</v>
      </c>
      <c r="P680" s="479" t="s">
        <v>4202</v>
      </c>
      <c r="Q680" s="10" t="s">
        <v>6418</v>
      </c>
      <c r="R680" s="11"/>
      <c r="S680" s="12"/>
      <c r="T680" s="14">
        <v>46299</v>
      </c>
      <c r="U680" s="15"/>
      <c r="V680" s="8">
        <v>46299</v>
      </c>
      <c r="W680" s="13" t="s">
        <v>6438</v>
      </c>
      <c r="X680" s="23" t="s">
        <v>4206</v>
      </c>
      <c r="Y680" s="486"/>
      <c r="Z680" s="483"/>
      <c r="AA680" s="24"/>
      <c r="AB680" s="484"/>
      <c r="AC680" s="16"/>
      <c r="AD680" s="17"/>
      <c r="AE680" s="18"/>
      <c r="AF680" s="9"/>
      <c r="AG680" s="19"/>
      <c r="AH680" s="20"/>
      <c r="AI680" s="9"/>
      <c r="AJ680" s="21"/>
      <c r="AK680" s="33"/>
      <c r="AL680" s="485" t="str">
        <f>IF(AA680="","",AA680)</f>
        <v/>
      </c>
      <c r="AM680" s="3" t="str">
        <f>IF(AB680="","",AB680)</f>
        <v/>
      </c>
      <c r="AN680" s="702"/>
      <c r="AO680" s="4"/>
      <c r="AP680" s="5"/>
      <c r="AQ680" s="5"/>
      <c r="AR680" s="4"/>
      <c r="AS680" s="5"/>
      <c r="AT680" s="552"/>
      <c r="AU680" s="553" t="str">
        <f>IF(AND(V680&gt;0,X680="A",AA680&lt;&gt;"",AG680&lt;&gt;"A",AJ680&lt;&gt;"A",OR(AB680="NR",AB680="NT")),1,"")</f>
        <v/>
      </c>
      <c r="AV680" s="554" t="str">
        <f>IF(AU680="","",COUNTIF($AU$8:AU680,AU680))</f>
        <v/>
      </c>
      <c r="AW680" s="553">
        <f>IF(AND(V680&gt;0,X680="A",AJ680&lt;&gt;"A",OR(AB680="",AB680="NX")),1,"")</f>
        <v>1</v>
      </c>
      <c r="AX680" s="554">
        <f>IF(AW680="","",COUNTIF($AW$8:AW680,AW680))</f>
        <v>55</v>
      </c>
      <c r="AY680" s="27"/>
      <c r="AZ680" s="6"/>
      <c r="BA680" s="7"/>
      <c r="BB680" s="7"/>
    </row>
    <row r="681" spans="1:54" ht="14.45" customHeight="1">
      <c r="A681" s="472" t="s">
        <v>679</v>
      </c>
      <c r="B681" s="473" t="s">
        <v>1602</v>
      </c>
      <c r="C681" s="22" t="s">
        <v>6638</v>
      </c>
      <c r="D681" s="22">
        <v>1</v>
      </c>
      <c r="E681" s="746" t="s">
        <v>6426</v>
      </c>
      <c r="F681" s="760">
        <v>2090190</v>
      </c>
      <c r="G681" s="475">
        <v>15421109</v>
      </c>
      <c r="H681" s="478">
        <v>11.94</v>
      </c>
      <c r="I681" s="474">
        <v>2097250</v>
      </c>
      <c r="J681" s="475">
        <v>15421112</v>
      </c>
      <c r="K681" s="476">
        <v>11.94</v>
      </c>
      <c r="L681" s="9"/>
      <c r="M681" s="546">
        <v>16</v>
      </c>
      <c r="N681" s="9">
        <v>9.5299999999999994</v>
      </c>
      <c r="O681" s="6" t="s">
        <v>4201</v>
      </c>
      <c r="P681" s="479" t="s">
        <v>4252</v>
      </c>
      <c r="Q681" s="10" t="s">
        <v>4273</v>
      </c>
      <c r="R681" s="11"/>
      <c r="S681" s="12"/>
      <c r="T681" s="14">
        <v>46295</v>
      </c>
      <c r="U681" s="15" t="s">
        <v>6201</v>
      </c>
      <c r="V681" s="8">
        <v>46295</v>
      </c>
      <c r="W681" s="13" t="s">
        <v>6280</v>
      </c>
      <c r="X681" s="23" t="s">
        <v>4206</v>
      </c>
      <c r="Y681" s="486" t="s">
        <v>6047</v>
      </c>
      <c r="Z681" s="483">
        <v>46297</v>
      </c>
      <c r="AA681" s="24" t="s">
        <v>6377</v>
      </c>
      <c r="AB681" s="484" t="s">
        <v>4206</v>
      </c>
      <c r="AC681" s="16"/>
      <c r="AD681" s="17"/>
      <c r="AE681" s="18"/>
      <c r="AF681" s="9"/>
      <c r="AG681" s="19"/>
      <c r="AH681" s="20"/>
      <c r="AI681" s="9"/>
      <c r="AJ681" s="21" t="s">
        <v>2860</v>
      </c>
      <c r="AK681" s="33" t="s">
        <v>2860</v>
      </c>
      <c r="AL681" s="485" t="s">
        <v>2860</v>
      </c>
      <c r="AM681" s="3" t="s">
        <v>2860</v>
      </c>
      <c r="AN681" s="702"/>
      <c r="AO681" s="4"/>
      <c r="AP681" s="5"/>
      <c r="AQ681" s="5"/>
      <c r="AR681" s="4"/>
      <c r="AS681" s="5"/>
      <c r="AT681" s="552"/>
      <c r="AU681" s="553"/>
      <c r="AV681" s="554"/>
      <c r="AW681" s="553"/>
      <c r="AX681" s="554"/>
      <c r="AY681" s="27"/>
      <c r="AZ681" s="6"/>
      <c r="BA681" s="7"/>
      <c r="BB681" s="7"/>
    </row>
    <row r="682" spans="1:54" ht="14.45" customHeight="1">
      <c r="A682" s="472" t="s">
        <v>680</v>
      </c>
      <c r="B682" s="473" t="s">
        <v>1602</v>
      </c>
      <c r="C682" s="22" t="s">
        <v>6638</v>
      </c>
      <c r="D682" s="22">
        <v>1</v>
      </c>
      <c r="E682" s="746" t="s">
        <v>3477</v>
      </c>
      <c r="F682" s="474">
        <v>2097250</v>
      </c>
      <c r="G682" s="475">
        <v>15421112</v>
      </c>
      <c r="H682" s="476">
        <v>11.94</v>
      </c>
      <c r="I682" s="760">
        <v>2078880</v>
      </c>
      <c r="J682" s="475">
        <v>15421111</v>
      </c>
      <c r="K682" s="478">
        <v>11.94</v>
      </c>
      <c r="L682" s="9"/>
      <c r="M682" s="546">
        <v>16</v>
      </c>
      <c r="N682" s="9">
        <v>9.5299999999999994</v>
      </c>
      <c r="O682" s="6" t="s">
        <v>4201</v>
      </c>
      <c r="P682" s="479" t="s">
        <v>4202</v>
      </c>
      <c r="Q682" s="10" t="s">
        <v>6418</v>
      </c>
      <c r="R682" s="11"/>
      <c r="S682" s="12"/>
      <c r="T682" s="14">
        <v>46299</v>
      </c>
      <c r="U682" s="15"/>
      <c r="V682" s="8">
        <v>46299</v>
      </c>
      <c r="W682" s="13" t="s">
        <v>6438</v>
      </c>
      <c r="X682" s="23" t="s">
        <v>4206</v>
      </c>
      <c r="Y682" s="486"/>
      <c r="Z682" s="483"/>
      <c r="AA682" s="24"/>
      <c r="AB682" s="484"/>
      <c r="AC682" s="16"/>
      <c r="AD682" s="17"/>
      <c r="AE682" s="18"/>
      <c r="AF682" s="9"/>
      <c r="AG682" s="19"/>
      <c r="AH682" s="20"/>
      <c r="AI682" s="9"/>
      <c r="AJ682" s="21"/>
      <c r="AK682" s="33"/>
      <c r="AL682" s="485" t="str">
        <f>IF(AA682="","",AA682)</f>
        <v/>
      </c>
      <c r="AM682" s="3" t="str">
        <f>IF(AB682="","",AB682)</f>
        <v/>
      </c>
      <c r="AN682" s="702"/>
      <c r="AO682" s="4"/>
      <c r="AP682" s="5"/>
      <c r="AQ682" s="5"/>
      <c r="AR682" s="4"/>
      <c r="AS682" s="5"/>
      <c r="AT682" s="552"/>
      <c r="AU682" s="553" t="str">
        <f>IF(AND(V682&gt;0,X682="A",AA682&lt;&gt;"",AG682&lt;&gt;"A",AJ682&lt;&gt;"A",OR(AB682="NR",AB682="NT")),1,"")</f>
        <v/>
      </c>
      <c r="AV682" s="554" t="str">
        <f>IF(AU682="","",COUNTIF($AU$8:AU682,AU682))</f>
        <v/>
      </c>
      <c r="AW682" s="553">
        <f>IF(AND(V682&gt;0,X682="A",AJ682&lt;&gt;"A",OR(AB682="",AB682="NX")),1,"")</f>
        <v>1</v>
      </c>
      <c r="AX682" s="554">
        <f>IF(AW682="","",COUNTIF($AW$8:AW682,AW682))</f>
        <v>56</v>
      </c>
      <c r="AY682" s="27"/>
      <c r="AZ682" s="6"/>
      <c r="BA682" s="7"/>
      <c r="BB682" s="7"/>
    </row>
    <row r="683" spans="1:54" ht="14.45" customHeight="1">
      <c r="A683" s="472" t="s">
        <v>681</v>
      </c>
      <c r="B683" s="473" t="s">
        <v>1602</v>
      </c>
      <c r="C683" s="22" t="s">
        <v>6638</v>
      </c>
      <c r="D683" s="22">
        <v>1</v>
      </c>
      <c r="E683" s="746" t="s">
        <v>6427</v>
      </c>
      <c r="F683" s="760">
        <v>2078880</v>
      </c>
      <c r="G683" s="475">
        <v>15421111</v>
      </c>
      <c r="H683" s="478">
        <v>11.94</v>
      </c>
      <c r="I683" s="474">
        <v>2079360</v>
      </c>
      <c r="J683" s="475">
        <v>15421102</v>
      </c>
      <c r="K683" s="476">
        <v>11.94</v>
      </c>
      <c r="L683" s="9"/>
      <c r="M683" s="546">
        <v>16</v>
      </c>
      <c r="N683" s="9">
        <v>9.5299999999999994</v>
      </c>
      <c r="O683" s="6" t="s">
        <v>4201</v>
      </c>
      <c r="P683" s="479" t="s">
        <v>4252</v>
      </c>
      <c r="Q683" s="10" t="s">
        <v>4263</v>
      </c>
      <c r="R683" s="11"/>
      <c r="S683" s="12"/>
      <c r="T683" s="14">
        <v>46257</v>
      </c>
      <c r="U683" s="15" t="s">
        <v>4290</v>
      </c>
      <c r="V683" s="8">
        <v>46257</v>
      </c>
      <c r="W683" s="13" t="s">
        <v>4291</v>
      </c>
      <c r="X683" s="23" t="s">
        <v>4206</v>
      </c>
      <c r="Y683" s="486">
        <v>124</v>
      </c>
      <c r="Z683" s="483">
        <v>46260</v>
      </c>
      <c r="AA683" s="24" t="s">
        <v>4968</v>
      </c>
      <c r="AB683" s="484" t="s">
        <v>4206</v>
      </c>
      <c r="AC683" s="16"/>
      <c r="AD683" s="17"/>
      <c r="AE683" s="18"/>
      <c r="AF683" s="9"/>
      <c r="AG683" s="19"/>
      <c r="AH683" s="20"/>
      <c r="AI683" s="9"/>
      <c r="AJ683" s="21" t="s">
        <v>2860</v>
      </c>
      <c r="AK683" s="33" t="s">
        <v>2860</v>
      </c>
      <c r="AL683" s="485" t="s">
        <v>2860</v>
      </c>
      <c r="AM683" s="3" t="s">
        <v>2860</v>
      </c>
      <c r="AN683" s="702"/>
      <c r="AO683" s="4"/>
      <c r="AP683" s="5"/>
      <c r="AQ683" s="5"/>
      <c r="AR683" s="4"/>
      <c r="AS683" s="5"/>
      <c r="AT683" s="552"/>
      <c r="AU683" s="553"/>
      <c r="AV683" s="554"/>
      <c r="AW683" s="553"/>
      <c r="AX683" s="554"/>
      <c r="AY683" s="27"/>
      <c r="AZ683" s="6"/>
      <c r="BA683" s="7"/>
      <c r="BB683" s="7"/>
    </row>
    <row r="684" spans="1:54" ht="14.45" customHeight="1">
      <c r="A684" s="472" t="s">
        <v>682</v>
      </c>
      <c r="B684" s="473" t="s">
        <v>1602</v>
      </c>
      <c r="C684" s="714"/>
      <c r="D684" s="22" t="s">
        <v>4210</v>
      </c>
      <c r="E684" s="746" t="s">
        <v>3478</v>
      </c>
      <c r="F684" s="474"/>
      <c r="G684" s="475"/>
      <c r="H684" s="476"/>
      <c r="I684" s="760"/>
      <c r="J684" s="475"/>
      <c r="K684" s="478"/>
      <c r="L684" s="9"/>
      <c r="M684" s="546"/>
      <c r="N684" s="9"/>
      <c r="O684" s="6"/>
      <c r="P684" s="479"/>
      <c r="Q684" s="10"/>
      <c r="R684" s="11"/>
      <c r="S684" s="12"/>
      <c r="T684" s="14"/>
      <c r="U684" s="15"/>
      <c r="V684" s="8"/>
      <c r="W684" s="13"/>
      <c r="X684" s="23"/>
      <c r="Y684" s="486"/>
      <c r="Z684" s="483"/>
      <c r="AA684" s="24"/>
      <c r="AB684" s="484"/>
      <c r="AC684" s="16"/>
      <c r="AD684" s="17"/>
      <c r="AE684" s="18"/>
      <c r="AF684" s="9"/>
      <c r="AG684" s="19"/>
      <c r="AH684" s="20"/>
      <c r="AI684" s="9"/>
      <c r="AJ684" s="21"/>
      <c r="AK684" s="33"/>
      <c r="AL684" s="485" t="str">
        <f>IF(AA684="","",AA684)</f>
        <v/>
      </c>
      <c r="AM684" s="3" t="str">
        <f>IF(AB684="","",AB684)</f>
        <v/>
      </c>
      <c r="AN684" s="702"/>
      <c r="AO684" s="4"/>
      <c r="AP684" s="5"/>
      <c r="AQ684" s="5"/>
      <c r="AR684" s="4"/>
      <c r="AS684" s="5"/>
      <c r="AT684" s="552"/>
      <c r="AU684" s="553" t="str">
        <f>IF(AND(V684&gt;0,X684="A",AA684&lt;&gt;"",AG684&lt;&gt;"A",AJ684&lt;&gt;"A",OR(AB684="NR",AB684="NT")),1,"")</f>
        <v/>
      </c>
      <c r="AV684" s="554" t="str">
        <f>IF(AU684="","",COUNTIF($AU$8:AU684,AU684))</f>
        <v/>
      </c>
      <c r="AW684" s="553" t="str">
        <f>IF(AND(V684&gt;0,X684="A",AJ684&lt;&gt;"A",OR(AB684="",AB684="NX")),1,"")</f>
        <v/>
      </c>
      <c r="AX684" s="554" t="str">
        <f>IF(AW684="","",COUNTIF($AW$8:AW684,AW684))</f>
        <v/>
      </c>
      <c r="AY684" s="27"/>
      <c r="AZ684" s="6"/>
      <c r="BA684" s="7"/>
      <c r="BB684" s="7"/>
    </row>
    <row r="685" spans="1:54" ht="14.45" customHeight="1">
      <c r="A685" s="472" t="s">
        <v>683</v>
      </c>
      <c r="B685" s="473" t="s">
        <v>1602</v>
      </c>
      <c r="C685" s="22" t="s">
        <v>6637</v>
      </c>
      <c r="D685" s="22">
        <v>1</v>
      </c>
      <c r="E685" s="746" t="s">
        <v>6428</v>
      </c>
      <c r="F685" s="760">
        <v>2081300</v>
      </c>
      <c r="G685" s="475">
        <v>15421109</v>
      </c>
      <c r="H685" s="478">
        <v>11.95</v>
      </c>
      <c r="I685" s="474">
        <v>2086350</v>
      </c>
      <c r="J685" s="475">
        <v>154421107</v>
      </c>
      <c r="K685" s="476">
        <v>11.95</v>
      </c>
      <c r="L685" s="9"/>
      <c r="M685" s="546">
        <v>16</v>
      </c>
      <c r="N685" s="9">
        <v>9.5299999999999994</v>
      </c>
      <c r="O685" s="6" t="s">
        <v>4201</v>
      </c>
      <c r="P685" s="479" t="s">
        <v>4252</v>
      </c>
      <c r="Q685" s="10" t="s">
        <v>4273</v>
      </c>
      <c r="R685" s="11"/>
      <c r="S685" s="12"/>
      <c r="T685" s="14">
        <v>46297</v>
      </c>
      <c r="U685" s="15" t="s">
        <v>6201</v>
      </c>
      <c r="V685" s="8">
        <v>46297</v>
      </c>
      <c r="W685" s="13" t="s">
        <v>6367</v>
      </c>
      <c r="X685" s="23" t="s">
        <v>4206</v>
      </c>
      <c r="Y685" s="486" t="s">
        <v>6047</v>
      </c>
      <c r="Z685" s="483">
        <v>46298</v>
      </c>
      <c r="AA685" s="24" t="s">
        <v>6368</v>
      </c>
      <c r="AB685" s="484" t="s">
        <v>4206</v>
      </c>
      <c r="AC685" s="16"/>
      <c r="AD685" s="17"/>
      <c r="AE685" s="18"/>
      <c r="AF685" s="9"/>
      <c r="AG685" s="19"/>
      <c r="AH685" s="20"/>
      <c r="AI685" s="9"/>
      <c r="AJ685" s="21" t="s">
        <v>2860</v>
      </c>
      <c r="AK685" s="33" t="s">
        <v>2860</v>
      </c>
      <c r="AL685" s="485" t="s">
        <v>2860</v>
      </c>
      <c r="AM685" s="3" t="s">
        <v>2860</v>
      </c>
      <c r="AN685" s="702"/>
      <c r="AO685" s="4"/>
      <c r="AP685" s="5"/>
      <c r="AQ685" s="5"/>
      <c r="AR685" s="4"/>
      <c r="AS685" s="5"/>
      <c r="AT685" s="552"/>
      <c r="AU685" s="553"/>
      <c r="AV685" s="554"/>
      <c r="AW685" s="553"/>
      <c r="AX685" s="554"/>
      <c r="AY685" s="27"/>
      <c r="AZ685" s="6"/>
      <c r="BA685" s="7"/>
      <c r="BB685" s="7"/>
    </row>
    <row r="686" spans="1:54" ht="14.45" customHeight="1">
      <c r="A686" s="472" t="s">
        <v>684</v>
      </c>
      <c r="B686" s="473" t="s">
        <v>1602</v>
      </c>
      <c r="C686" s="22" t="s">
        <v>6637</v>
      </c>
      <c r="D686" s="22">
        <v>1</v>
      </c>
      <c r="E686" s="746" t="s">
        <v>3479</v>
      </c>
      <c r="F686" s="474">
        <v>2086350</v>
      </c>
      <c r="G686" s="475">
        <v>154421107</v>
      </c>
      <c r="H686" s="476">
        <v>11.95</v>
      </c>
      <c r="I686" s="760">
        <v>2096030</v>
      </c>
      <c r="J686" s="475">
        <v>15421110</v>
      </c>
      <c r="K686" s="478">
        <v>11.95</v>
      </c>
      <c r="L686" s="9"/>
      <c r="M686" s="546">
        <v>16</v>
      </c>
      <c r="N686" s="9">
        <v>9.5299999999999994</v>
      </c>
      <c r="O686" s="6" t="s">
        <v>4201</v>
      </c>
      <c r="P686" s="479" t="s">
        <v>4202</v>
      </c>
      <c r="Q686" s="10" t="s">
        <v>6418</v>
      </c>
      <c r="R686" s="880"/>
      <c r="S686" s="12"/>
      <c r="T686" s="14">
        <v>46299</v>
      </c>
      <c r="U686" s="15"/>
      <c r="V686" s="8">
        <v>46299</v>
      </c>
      <c r="W686" s="13" t="s">
        <v>6438</v>
      </c>
      <c r="X686" s="23" t="s">
        <v>4206</v>
      </c>
      <c r="Y686" s="486"/>
      <c r="Z686" s="483"/>
      <c r="AA686" s="24"/>
      <c r="AB686" s="484"/>
      <c r="AC686" s="16"/>
      <c r="AD686" s="17"/>
      <c r="AE686" s="18"/>
      <c r="AF686" s="9"/>
      <c r="AG686" s="19"/>
      <c r="AH686" s="20"/>
      <c r="AI686" s="9"/>
      <c r="AJ686" s="21"/>
      <c r="AK686" s="33"/>
      <c r="AL686" s="485" t="str">
        <f>IF(AA686="","",AA686)</f>
        <v/>
      </c>
      <c r="AM686" s="3" t="str">
        <f>IF(AB686="","",AB686)</f>
        <v/>
      </c>
      <c r="AN686" s="702"/>
      <c r="AO686" s="4"/>
      <c r="AP686" s="5"/>
      <c r="AQ686" s="5"/>
      <c r="AR686" s="4"/>
      <c r="AS686" s="5"/>
      <c r="AT686" s="552"/>
      <c r="AU686" s="553" t="str">
        <f>IF(AND(V686&gt;0,X686="A",AA686&lt;&gt;"",AG686&lt;&gt;"A",AJ686&lt;&gt;"A",OR(AB686="NR",AB686="NT")),1,"")</f>
        <v/>
      </c>
      <c r="AV686" s="554" t="str">
        <f>IF(AU686="","",COUNTIF($AU$8:AU686,AU686))</f>
        <v/>
      </c>
      <c r="AW686" s="553">
        <f>IF(AND(V686&gt;0,X686="A",AJ686&lt;&gt;"A",OR(AB686="",AB686="NX")),1,"")</f>
        <v>1</v>
      </c>
      <c r="AX686" s="554">
        <f>IF(AW686="","",COUNTIF($AW$8:AW686,AW686))</f>
        <v>57</v>
      </c>
      <c r="AY686" s="27"/>
      <c r="AZ686" s="6"/>
      <c r="BA686" s="7"/>
      <c r="BB686" s="7"/>
    </row>
    <row r="687" spans="1:54" ht="14.45" customHeight="1">
      <c r="A687" s="472" t="s">
        <v>685</v>
      </c>
      <c r="B687" s="473" t="s">
        <v>1602</v>
      </c>
      <c r="C687" s="22" t="s">
        <v>6637</v>
      </c>
      <c r="D687" s="22">
        <v>1</v>
      </c>
      <c r="E687" s="746" t="s">
        <v>6429</v>
      </c>
      <c r="F687" s="760">
        <v>2096030</v>
      </c>
      <c r="G687" s="475">
        <v>15421110</v>
      </c>
      <c r="H687" s="478">
        <v>11.95</v>
      </c>
      <c r="I687" s="474">
        <v>2092760</v>
      </c>
      <c r="J687" s="475">
        <v>15421110</v>
      </c>
      <c r="K687" s="476">
        <v>11.95</v>
      </c>
      <c r="L687" s="9"/>
      <c r="M687" s="546">
        <v>16</v>
      </c>
      <c r="N687" s="9">
        <v>9.5299999999999994</v>
      </c>
      <c r="O687" s="6" t="s">
        <v>4201</v>
      </c>
      <c r="P687" s="479" t="s">
        <v>4252</v>
      </c>
      <c r="Q687" s="10" t="s">
        <v>4327</v>
      </c>
      <c r="R687" s="11"/>
      <c r="S687" s="12"/>
      <c r="T687" s="14">
        <v>46297</v>
      </c>
      <c r="U687" s="15" t="s">
        <v>6201</v>
      </c>
      <c r="V687" s="8">
        <v>46297</v>
      </c>
      <c r="W687" s="13" t="s">
        <v>6367</v>
      </c>
      <c r="X687" s="23" t="s">
        <v>4206</v>
      </c>
      <c r="Y687" s="486" t="s">
        <v>6047</v>
      </c>
      <c r="Z687" s="483">
        <v>46298</v>
      </c>
      <c r="AA687" s="24" t="s">
        <v>6368</v>
      </c>
      <c r="AB687" s="484" t="s">
        <v>4206</v>
      </c>
      <c r="AC687" s="16"/>
      <c r="AD687" s="17"/>
      <c r="AE687" s="18"/>
      <c r="AF687" s="9"/>
      <c r="AG687" s="19"/>
      <c r="AH687" s="20"/>
      <c r="AI687" s="9"/>
      <c r="AJ687" s="21" t="s">
        <v>2860</v>
      </c>
      <c r="AK687" s="33" t="s">
        <v>2860</v>
      </c>
      <c r="AL687" s="485" t="s">
        <v>2860</v>
      </c>
      <c r="AM687" s="3" t="s">
        <v>2860</v>
      </c>
      <c r="AN687" s="702"/>
      <c r="AO687" s="4"/>
      <c r="AP687" s="5"/>
      <c r="AQ687" s="5"/>
      <c r="AR687" s="4"/>
      <c r="AS687" s="5"/>
      <c r="AT687" s="552"/>
      <c r="AU687" s="553"/>
      <c r="AV687" s="554"/>
      <c r="AW687" s="553"/>
      <c r="AX687" s="554"/>
      <c r="AY687" s="27"/>
      <c r="AZ687" s="6"/>
      <c r="BA687" s="7"/>
      <c r="BB687" s="7"/>
    </row>
    <row r="688" spans="1:54" ht="14.45" customHeight="1">
      <c r="A688" s="472" t="s">
        <v>686</v>
      </c>
      <c r="B688" s="473" t="s">
        <v>1602</v>
      </c>
      <c r="C688" s="22" t="s">
        <v>6637</v>
      </c>
      <c r="D688" s="22">
        <v>1</v>
      </c>
      <c r="E688" s="746" t="s">
        <v>3480</v>
      </c>
      <c r="F688" s="474">
        <v>2092760</v>
      </c>
      <c r="G688" s="475">
        <v>15421110</v>
      </c>
      <c r="H688" s="476">
        <v>11.95</v>
      </c>
      <c r="I688" s="760">
        <v>2084000</v>
      </c>
      <c r="J688" s="475">
        <v>15421106</v>
      </c>
      <c r="K688" s="478">
        <v>11.94</v>
      </c>
      <c r="L688" s="9"/>
      <c r="M688" s="546">
        <v>16</v>
      </c>
      <c r="N688" s="9">
        <v>9.5299999999999994</v>
      </c>
      <c r="O688" s="6" t="s">
        <v>4201</v>
      </c>
      <c r="P688" s="479" t="s">
        <v>4202</v>
      </c>
      <c r="Q688" s="10" t="s">
        <v>6418</v>
      </c>
      <c r="R688" s="880"/>
      <c r="S688" s="12"/>
      <c r="T688" s="14">
        <v>46299</v>
      </c>
      <c r="U688" s="15"/>
      <c r="V688" s="8">
        <v>46299</v>
      </c>
      <c r="W688" s="13" t="s">
        <v>6438</v>
      </c>
      <c r="X688" s="23" t="s">
        <v>4206</v>
      </c>
      <c r="Y688" s="486"/>
      <c r="Z688" s="483"/>
      <c r="AA688" s="24"/>
      <c r="AB688" s="484"/>
      <c r="AC688" s="16"/>
      <c r="AD688" s="17"/>
      <c r="AE688" s="18"/>
      <c r="AF688" s="9"/>
      <c r="AG688" s="19"/>
      <c r="AH688" s="20"/>
      <c r="AI688" s="9"/>
      <c r="AJ688" s="21"/>
      <c r="AK688" s="33"/>
      <c r="AL688" s="485" t="str">
        <f>IF(AA688="","",AA688)</f>
        <v/>
      </c>
      <c r="AM688" s="3" t="str">
        <f>IF(AB688="","",AB688)</f>
        <v/>
      </c>
      <c r="AN688" s="702"/>
      <c r="AO688" s="4"/>
      <c r="AP688" s="5"/>
      <c r="AQ688" s="5"/>
      <c r="AR688" s="4"/>
      <c r="AS688" s="5"/>
      <c r="AT688" s="552"/>
      <c r="AU688" s="553" t="str">
        <f>IF(AND(V688&gt;0,X688="A",AA688&lt;&gt;"",AG688&lt;&gt;"A",AJ688&lt;&gt;"A",OR(AB688="NR",AB688="NT")),1,"")</f>
        <v/>
      </c>
      <c r="AV688" s="554" t="str">
        <f>IF(AU688="","",COUNTIF($AU$8:AU688,AU688))</f>
        <v/>
      </c>
      <c r="AW688" s="553">
        <f>IF(AND(V688&gt;0,X688="A",AJ688&lt;&gt;"A",OR(AB688="",AB688="NX")),1,"")</f>
        <v>1</v>
      </c>
      <c r="AX688" s="554">
        <f>IF(AW688="","",COUNTIF($AW$8:AW688,AW688))</f>
        <v>58</v>
      </c>
      <c r="AY688" s="27"/>
      <c r="AZ688" s="6"/>
      <c r="BA688" s="7"/>
      <c r="BB688" s="7"/>
    </row>
    <row r="689" spans="1:54" ht="14.45" customHeight="1">
      <c r="A689" s="472" t="s">
        <v>687</v>
      </c>
      <c r="B689" s="473" t="s">
        <v>1602</v>
      </c>
      <c r="C689" s="22" t="s">
        <v>6637</v>
      </c>
      <c r="D689" s="22">
        <v>1</v>
      </c>
      <c r="E689" s="746" t="s">
        <v>6430</v>
      </c>
      <c r="F689" s="760">
        <v>2084000</v>
      </c>
      <c r="G689" s="475">
        <v>15421106</v>
      </c>
      <c r="H689" s="478">
        <v>11.94</v>
      </c>
      <c r="I689" s="474">
        <v>2093510</v>
      </c>
      <c r="J689" s="475">
        <v>15421110</v>
      </c>
      <c r="K689" s="476">
        <v>11.94</v>
      </c>
      <c r="L689" s="9"/>
      <c r="M689" s="546">
        <v>16</v>
      </c>
      <c r="N689" s="9">
        <v>9.5299999999999994</v>
      </c>
      <c r="O689" s="6" t="s">
        <v>4201</v>
      </c>
      <c r="P689" s="479" t="s">
        <v>4252</v>
      </c>
      <c r="Q689" s="10" t="s">
        <v>5785</v>
      </c>
      <c r="R689" s="11"/>
      <c r="S689" s="12"/>
      <c r="T689" s="14">
        <v>46296</v>
      </c>
      <c r="U689" s="15" t="s">
        <v>6201</v>
      </c>
      <c r="V689" s="8">
        <v>46296</v>
      </c>
      <c r="W689" s="13" t="s">
        <v>6370</v>
      </c>
      <c r="X689" s="23" t="s">
        <v>4206</v>
      </c>
      <c r="Y689" s="486"/>
      <c r="Z689" s="483">
        <v>46296</v>
      </c>
      <c r="AA689" s="24" t="s">
        <v>6373</v>
      </c>
      <c r="AB689" s="484" t="s">
        <v>4206</v>
      </c>
      <c r="AC689" s="16"/>
      <c r="AD689" s="17"/>
      <c r="AE689" s="18"/>
      <c r="AF689" s="9"/>
      <c r="AG689" s="19"/>
      <c r="AH689" s="20"/>
      <c r="AI689" s="9"/>
      <c r="AJ689" s="21" t="s">
        <v>2860</v>
      </c>
      <c r="AK689" s="33" t="s">
        <v>2860</v>
      </c>
      <c r="AL689" s="485" t="s">
        <v>2860</v>
      </c>
      <c r="AM689" s="3" t="s">
        <v>2860</v>
      </c>
      <c r="AN689" s="702"/>
      <c r="AO689" s="4"/>
      <c r="AP689" s="5"/>
      <c r="AQ689" s="5"/>
      <c r="AR689" s="4"/>
      <c r="AS689" s="5"/>
      <c r="AT689" s="552"/>
      <c r="AU689" s="553"/>
      <c r="AV689" s="554"/>
      <c r="AW689" s="553"/>
      <c r="AX689" s="554"/>
      <c r="AY689" s="27"/>
      <c r="AZ689" s="6"/>
      <c r="BA689" s="7"/>
      <c r="BB689" s="7"/>
    </row>
    <row r="690" spans="1:54" ht="14.45" customHeight="1">
      <c r="A690" s="472" t="s">
        <v>688</v>
      </c>
      <c r="B690" s="473" t="s">
        <v>1602</v>
      </c>
      <c r="C690" s="22" t="s">
        <v>6637</v>
      </c>
      <c r="D690" s="22">
        <v>1</v>
      </c>
      <c r="E690" s="746" t="s">
        <v>3481</v>
      </c>
      <c r="F690" s="474">
        <v>2093510</v>
      </c>
      <c r="G690" s="475">
        <v>15421110</v>
      </c>
      <c r="H690" s="476">
        <v>11.94</v>
      </c>
      <c r="I690" s="760">
        <v>2089780</v>
      </c>
      <c r="J690" s="475">
        <v>15421109</v>
      </c>
      <c r="K690" s="478">
        <v>11.94</v>
      </c>
      <c r="L690" s="9"/>
      <c r="M690" s="546">
        <v>16</v>
      </c>
      <c r="N690" s="9">
        <v>9.5299999999999994</v>
      </c>
      <c r="O690" s="6" t="s">
        <v>4201</v>
      </c>
      <c r="P690" s="479" t="s">
        <v>4202</v>
      </c>
      <c r="Q690" s="10" t="s">
        <v>6418</v>
      </c>
      <c r="R690" s="880"/>
      <c r="S690" s="12"/>
      <c r="T690" s="14">
        <v>46299</v>
      </c>
      <c r="U690" s="15"/>
      <c r="V690" s="8">
        <v>46299</v>
      </c>
      <c r="W690" s="13" t="s">
        <v>6438</v>
      </c>
      <c r="X690" s="23" t="s">
        <v>4206</v>
      </c>
      <c r="Y690" s="486"/>
      <c r="Z690" s="483"/>
      <c r="AA690" s="24"/>
      <c r="AB690" s="484"/>
      <c r="AC690" s="16"/>
      <c r="AD690" s="17"/>
      <c r="AE690" s="18"/>
      <c r="AF690" s="9"/>
      <c r="AG690" s="19"/>
      <c r="AH690" s="20"/>
      <c r="AI690" s="9"/>
      <c r="AJ690" s="21"/>
      <c r="AK690" s="33"/>
      <c r="AL690" s="485" t="str">
        <f>IF(AA690="","",AA690)</f>
        <v/>
      </c>
      <c r="AM690" s="3" t="str">
        <f>IF(AB690="","",AB690)</f>
        <v/>
      </c>
      <c r="AN690" s="702"/>
      <c r="AO690" s="4"/>
      <c r="AP690" s="5"/>
      <c r="AQ690" s="5"/>
      <c r="AR690" s="4"/>
      <c r="AS690" s="5"/>
      <c r="AT690" s="552"/>
      <c r="AU690" s="553" t="str">
        <f>IF(AND(V690&gt;0,X690="A",AA690&lt;&gt;"",AG690&lt;&gt;"A",AJ690&lt;&gt;"A",OR(AB690="NR",AB690="NT")),1,"")</f>
        <v/>
      </c>
      <c r="AV690" s="554" t="str">
        <f>IF(AU690="","",COUNTIF($AU$8:AU690,AU690))</f>
        <v/>
      </c>
      <c r="AW690" s="553">
        <f>IF(AND(V690&gt;0,X690="A",AJ690&lt;&gt;"A",OR(AB690="",AB690="NX")),1,"")</f>
        <v>1</v>
      </c>
      <c r="AX690" s="554">
        <f>IF(AW690="","",COUNTIF($AW$8:AW690,AW690))</f>
        <v>59</v>
      </c>
      <c r="AY690" s="27"/>
      <c r="AZ690" s="6"/>
      <c r="BA690" s="7"/>
      <c r="BB690" s="7"/>
    </row>
    <row r="691" spans="1:54" ht="14.45" customHeight="1">
      <c r="A691" s="472" t="s">
        <v>6397</v>
      </c>
      <c r="B691" s="473" t="s">
        <v>1602</v>
      </c>
      <c r="C691" s="22" t="s">
        <v>6637</v>
      </c>
      <c r="D691" s="22">
        <v>1</v>
      </c>
      <c r="E691" s="746" t="s">
        <v>6431</v>
      </c>
      <c r="F691" s="760">
        <v>2089780</v>
      </c>
      <c r="G691" s="475">
        <v>15421109</v>
      </c>
      <c r="H691" s="478">
        <v>11.94</v>
      </c>
      <c r="I691" s="474">
        <v>2078590</v>
      </c>
      <c r="J691" s="475">
        <v>15421101</v>
      </c>
      <c r="K691" s="476">
        <v>11.94</v>
      </c>
      <c r="L691" s="9"/>
      <c r="M691" s="546">
        <v>16</v>
      </c>
      <c r="N691" s="9">
        <v>9.5299999999999994</v>
      </c>
      <c r="O691" s="6" t="s">
        <v>4201</v>
      </c>
      <c r="P691" s="479" t="s">
        <v>4252</v>
      </c>
      <c r="Q691" s="10" t="s">
        <v>4273</v>
      </c>
      <c r="R691" s="11"/>
      <c r="S691" s="12"/>
      <c r="T691" s="14">
        <v>46296</v>
      </c>
      <c r="U691" s="15" t="s">
        <v>6201</v>
      </c>
      <c r="V691" s="8">
        <v>46296</v>
      </c>
      <c r="W691" s="13" t="s">
        <v>6370</v>
      </c>
      <c r="X691" s="23" t="s">
        <v>4206</v>
      </c>
      <c r="Y691" s="486"/>
      <c r="Z691" s="483">
        <v>46296</v>
      </c>
      <c r="AA691" s="24" t="s">
        <v>6373</v>
      </c>
      <c r="AB691" s="484" t="s">
        <v>4206</v>
      </c>
      <c r="AC691" s="16"/>
      <c r="AD691" s="17"/>
      <c r="AE691" s="18"/>
      <c r="AF691" s="9"/>
      <c r="AG691" s="19"/>
      <c r="AH691" s="20"/>
      <c r="AI691" s="9"/>
      <c r="AJ691" s="21" t="s">
        <v>2860</v>
      </c>
      <c r="AK691" s="33" t="s">
        <v>2860</v>
      </c>
      <c r="AL691" s="485" t="s">
        <v>2860</v>
      </c>
      <c r="AM691" s="3" t="s">
        <v>2860</v>
      </c>
      <c r="AN691" s="702"/>
      <c r="AO691" s="4"/>
      <c r="AP691" s="5"/>
      <c r="AQ691" s="5"/>
      <c r="AR691" s="4"/>
      <c r="AS691" s="5"/>
      <c r="AT691" s="552"/>
      <c r="AU691" s="553"/>
      <c r="AV691" s="554"/>
      <c r="AW691" s="553"/>
      <c r="AX691" s="554"/>
      <c r="AY691" s="27"/>
      <c r="AZ691" s="6"/>
      <c r="BA691" s="7"/>
      <c r="BB691" s="7"/>
    </row>
    <row r="692" spans="1:54" ht="14.45" customHeight="1">
      <c r="A692" s="472" t="s">
        <v>689</v>
      </c>
      <c r="B692" s="473" t="s">
        <v>1602</v>
      </c>
      <c r="C692" s="22" t="s">
        <v>6637</v>
      </c>
      <c r="D692" s="22">
        <v>1</v>
      </c>
      <c r="E692" s="746" t="s">
        <v>3482</v>
      </c>
      <c r="F692" s="474">
        <v>2078590</v>
      </c>
      <c r="G692" s="475">
        <v>15421101</v>
      </c>
      <c r="H692" s="476">
        <v>11.94</v>
      </c>
      <c r="I692" s="760">
        <v>2093280</v>
      </c>
      <c r="J692" s="475">
        <v>15421110</v>
      </c>
      <c r="K692" s="478">
        <v>11.95</v>
      </c>
      <c r="L692" s="9"/>
      <c r="M692" s="546">
        <v>16</v>
      </c>
      <c r="N692" s="9">
        <v>9.5299999999999994</v>
      </c>
      <c r="O692" s="6" t="s">
        <v>4201</v>
      </c>
      <c r="P692" s="479" t="s">
        <v>4202</v>
      </c>
      <c r="Q692" s="10" t="s">
        <v>6418</v>
      </c>
      <c r="R692" s="880"/>
      <c r="S692" s="12"/>
      <c r="T692" s="14">
        <v>46299</v>
      </c>
      <c r="U692" s="15"/>
      <c r="V692" s="8">
        <v>46299</v>
      </c>
      <c r="W692" s="13" t="s">
        <v>6438</v>
      </c>
      <c r="X692" s="23" t="s">
        <v>4206</v>
      </c>
      <c r="Y692" s="486"/>
      <c r="Z692" s="483"/>
      <c r="AA692" s="24"/>
      <c r="AB692" s="484"/>
      <c r="AC692" s="16"/>
      <c r="AD692" s="17"/>
      <c r="AE692" s="18"/>
      <c r="AF692" s="9"/>
      <c r="AG692" s="19"/>
      <c r="AH692" s="20"/>
      <c r="AI692" s="9"/>
      <c r="AJ692" s="21"/>
      <c r="AK692" s="33"/>
      <c r="AL692" s="485" t="str">
        <f>IF(AA692="","",AA692)</f>
        <v/>
      </c>
      <c r="AM692" s="3" t="str">
        <f>IF(AB692="","",AB692)</f>
        <v/>
      </c>
      <c r="AN692" s="702"/>
      <c r="AO692" s="4"/>
      <c r="AP692" s="5"/>
      <c r="AQ692" s="5"/>
      <c r="AR692" s="4"/>
      <c r="AS692" s="5"/>
      <c r="AT692" s="552"/>
      <c r="AU692" s="553" t="str">
        <f>IF(AND(V692&gt;0,X692="A",AA692&lt;&gt;"",AG692&lt;&gt;"A",AJ692&lt;&gt;"A",OR(AB692="NR",AB692="NT")),1,"")</f>
        <v/>
      </c>
      <c r="AV692" s="554" t="str">
        <f>IF(AU692="","",COUNTIF($AU$8:AU692,AU692))</f>
        <v/>
      </c>
      <c r="AW692" s="553">
        <f>IF(AND(V692&gt;0,X692="A",AJ692&lt;&gt;"A",OR(AB692="",AB692="NX")),1,"")</f>
        <v>1</v>
      </c>
      <c r="AX692" s="554">
        <f>IF(AW692="","",COUNTIF($AW$8:AW692,AW692))</f>
        <v>60</v>
      </c>
      <c r="AY692" s="27"/>
      <c r="AZ692" s="6"/>
      <c r="BA692" s="7"/>
      <c r="BB692" s="7"/>
    </row>
    <row r="693" spans="1:54" ht="14.45" customHeight="1">
      <c r="A693" s="472" t="s">
        <v>690</v>
      </c>
      <c r="B693" s="473" t="s">
        <v>1602</v>
      </c>
      <c r="C693" s="22" t="s">
        <v>6637</v>
      </c>
      <c r="D693" s="22">
        <v>1</v>
      </c>
      <c r="E693" s="746" t="s">
        <v>6432</v>
      </c>
      <c r="F693" s="760">
        <v>2093280</v>
      </c>
      <c r="G693" s="475">
        <v>15421110</v>
      </c>
      <c r="H693" s="478">
        <v>11.95</v>
      </c>
      <c r="I693" s="474">
        <v>2085180</v>
      </c>
      <c r="J693" s="475">
        <v>15421106</v>
      </c>
      <c r="K693" s="476">
        <v>11.95</v>
      </c>
      <c r="L693" s="9"/>
      <c r="M693" s="546">
        <v>16</v>
      </c>
      <c r="N693" s="9">
        <v>12.7</v>
      </c>
      <c r="O693" s="6" t="s">
        <v>4201</v>
      </c>
      <c r="P693" s="479" t="s">
        <v>4252</v>
      </c>
      <c r="Q693" s="10" t="s">
        <v>4289</v>
      </c>
      <c r="R693" s="11"/>
      <c r="S693" s="12"/>
      <c r="T693" s="14">
        <v>46297</v>
      </c>
      <c r="U693" s="15" t="s">
        <v>6201</v>
      </c>
      <c r="V693" s="8">
        <v>46297</v>
      </c>
      <c r="W693" s="13" t="s">
        <v>6367</v>
      </c>
      <c r="X693" s="23" t="s">
        <v>4206</v>
      </c>
      <c r="Y693" s="486" t="s">
        <v>6047</v>
      </c>
      <c r="Z693" s="483">
        <v>46298</v>
      </c>
      <c r="AA693" s="24" t="s">
        <v>6368</v>
      </c>
      <c r="AB693" s="484" t="s">
        <v>4206</v>
      </c>
      <c r="AC693" s="16"/>
      <c r="AD693" s="17"/>
      <c r="AE693" s="18"/>
      <c r="AF693" s="9"/>
      <c r="AG693" s="19"/>
      <c r="AH693" s="20"/>
      <c r="AI693" s="9"/>
      <c r="AJ693" s="21" t="s">
        <v>2860</v>
      </c>
      <c r="AK693" s="33" t="s">
        <v>2860</v>
      </c>
      <c r="AL693" s="485" t="s">
        <v>2860</v>
      </c>
      <c r="AM693" s="3" t="s">
        <v>2860</v>
      </c>
      <c r="AN693" s="702"/>
      <c r="AO693" s="4"/>
      <c r="AP693" s="5"/>
      <c r="AQ693" s="5"/>
      <c r="AR693" s="4"/>
      <c r="AS693" s="5"/>
      <c r="AT693" s="552"/>
      <c r="AU693" s="553"/>
      <c r="AV693" s="554"/>
      <c r="AW693" s="553"/>
      <c r="AX693" s="554"/>
      <c r="AY693" s="27"/>
      <c r="AZ693" s="6"/>
      <c r="BA693" s="7"/>
      <c r="BB693" s="7"/>
    </row>
    <row r="694" spans="1:54" ht="14.45" customHeight="1">
      <c r="A694" s="472" t="s">
        <v>691</v>
      </c>
      <c r="B694" s="473" t="s">
        <v>1602</v>
      </c>
      <c r="C694" s="22" t="s">
        <v>6637</v>
      </c>
      <c r="D694" s="22">
        <v>1</v>
      </c>
      <c r="E694" s="746" t="s">
        <v>3483</v>
      </c>
      <c r="F694" s="474">
        <v>2085180</v>
      </c>
      <c r="G694" s="475">
        <v>15421106</v>
      </c>
      <c r="H694" s="476">
        <v>11.95</v>
      </c>
      <c r="I694" s="760">
        <v>2092790</v>
      </c>
      <c r="J694" s="475">
        <v>15421110</v>
      </c>
      <c r="K694" s="478">
        <v>11.95</v>
      </c>
      <c r="L694" s="9"/>
      <c r="M694" s="546">
        <v>16</v>
      </c>
      <c r="N694" s="9">
        <v>9.5299999999999994</v>
      </c>
      <c r="O694" s="6" t="s">
        <v>4201</v>
      </c>
      <c r="P694" s="479" t="s">
        <v>4202</v>
      </c>
      <c r="Q694" s="10" t="s">
        <v>6418</v>
      </c>
      <c r="R694" s="880"/>
      <c r="S694" s="12"/>
      <c r="T694" s="14">
        <v>46299</v>
      </c>
      <c r="U694" s="15"/>
      <c r="V694" s="8">
        <v>46299</v>
      </c>
      <c r="W694" s="13" t="s">
        <v>6438</v>
      </c>
      <c r="X694" s="23" t="s">
        <v>4206</v>
      </c>
      <c r="Y694" s="486"/>
      <c r="Z694" s="483"/>
      <c r="AA694" s="24"/>
      <c r="AB694" s="484"/>
      <c r="AC694" s="16"/>
      <c r="AD694" s="17"/>
      <c r="AE694" s="18"/>
      <c r="AF694" s="9"/>
      <c r="AG694" s="19"/>
      <c r="AH694" s="20"/>
      <c r="AI694" s="9"/>
      <c r="AJ694" s="21"/>
      <c r="AK694" s="33"/>
      <c r="AL694" s="485" t="str">
        <f>IF(AA694="","",AA694)</f>
        <v/>
      </c>
      <c r="AM694" s="3" t="str">
        <f>IF(AB694="","",AB694)</f>
        <v/>
      </c>
      <c r="AN694" s="702"/>
      <c r="AO694" s="4"/>
      <c r="AP694" s="5"/>
      <c r="AQ694" s="5"/>
      <c r="AR694" s="4"/>
      <c r="AS694" s="5"/>
      <c r="AT694" s="552"/>
      <c r="AU694" s="553" t="str">
        <f>IF(AND(V694&gt;0,X694="A",AA694&lt;&gt;"",AG694&lt;&gt;"A",AJ694&lt;&gt;"A",OR(AB694="NR",AB694="NT")),1,"")</f>
        <v/>
      </c>
      <c r="AV694" s="554" t="str">
        <f>IF(AU694="","",COUNTIF($AU$8:AU694,AU694))</f>
        <v/>
      </c>
      <c r="AW694" s="553">
        <f>IF(AND(V694&gt;0,X694="A",AJ694&lt;&gt;"A",OR(AB694="",AB694="NX")),1,"")</f>
        <v>1</v>
      </c>
      <c r="AX694" s="554">
        <f>IF(AW694="","",COUNTIF($AW$8:AW694,AW694))</f>
        <v>61</v>
      </c>
      <c r="AY694" s="27"/>
      <c r="AZ694" s="6"/>
      <c r="BA694" s="7"/>
      <c r="BB694" s="7"/>
    </row>
    <row r="695" spans="1:54" ht="14.45" customHeight="1">
      <c r="A695" s="472" t="s">
        <v>692</v>
      </c>
      <c r="B695" s="473" t="s">
        <v>1602</v>
      </c>
      <c r="C695" s="22" t="s">
        <v>6637</v>
      </c>
      <c r="D695" s="22">
        <v>1</v>
      </c>
      <c r="E695" s="746" t="s">
        <v>6433</v>
      </c>
      <c r="F695" s="760">
        <v>2092790</v>
      </c>
      <c r="G695" s="475">
        <v>15421110</v>
      </c>
      <c r="H695" s="478">
        <v>11.95</v>
      </c>
      <c r="I695" s="474">
        <v>2079420</v>
      </c>
      <c r="J695" s="475">
        <v>15421102</v>
      </c>
      <c r="K695" s="476">
        <v>11.95</v>
      </c>
      <c r="L695" s="9"/>
      <c r="M695" s="546">
        <v>16</v>
      </c>
      <c r="N695" s="9">
        <v>9.5299999999999994</v>
      </c>
      <c r="O695" s="6" t="s">
        <v>4201</v>
      </c>
      <c r="P695" s="479" t="s">
        <v>4252</v>
      </c>
      <c r="Q695" s="10" t="s">
        <v>5785</v>
      </c>
      <c r="R695" s="11"/>
      <c r="S695" s="12"/>
      <c r="T695" s="14">
        <v>46297</v>
      </c>
      <c r="U695" s="15" t="s">
        <v>6201</v>
      </c>
      <c r="V695" s="8">
        <v>46297</v>
      </c>
      <c r="W695" s="13" t="s">
        <v>6367</v>
      </c>
      <c r="X695" s="23" t="s">
        <v>4206</v>
      </c>
      <c r="Y695" s="486" t="s">
        <v>6047</v>
      </c>
      <c r="Z695" s="483">
        <v>46298</v>
      </c>
      <c r="AA695" s="24" t="s">
        <v>6368</v>
      </c>
      <c r="AB695" s="484" t="s">
        <v>4206</v>
      </c>
      <c r="AC695" s="16"/>
      <c r="AD695" s="17"/>
      <c r="AE695" s="18"/>
      <c r="AF695" s="9"/>
      <c r="AG695" s="19"/>
      <c r="AH695" s="20"/>
      <c r="AI695" s="9"/>
      <c r="AJ695" s="21" t="s">
        <v>2860</v>
      </c>
      <c r="AK695" s="33" t="s">
        <v>2860</v>
      </c>
      <c r="AL695" s="485" t="s">
        <v>2860</v>
      </c>
      <c r="AM695" s="3" t="s">
        <v>2860</v>
      </c>
      <c r="AN695" s="702"/>
      <c r="AO695" s="4"/>
      <c r="AP695" s="5"/>
      <c r="AQ695" s="5"/>
      <c r="AR695" s="4"/>
      <c r="AS695" s="5"/>
      <c r="AT695" s="552"/>
      <c r="AU695" s="553"/>
      <c r="AV695" s="554"/>
      <c r="AW695" s="553"/>
      <c r="AX695" s="554"/>
      <c r="AY695" s="27"/>
      <c r="AZ695" s="6"/>
      <c r="BA695" s="7"/>
      <c r="BB695" s="7"/>
    </row>
    <row r="696" spans="1:54" ht="14.45" customHeight="1">
      <c r="A696" s="472" t="s">
        <v>693</v>
      </c>
      <c r="B696" s="473" t="s">
        <v>1602</v>
      </c>
      <c r="C696" s="22" t="s">
        <v>6637</v>
      </c>
      <c r="D696" s="22">
        <v>1</v>
      </c>
      <c r="E696" s="746" t="s">
        <v>3484</v>
      </c>
      <c r="F696" s="474">
        <v>2079420</v>
      </c>
      <c r="G696" s="475">
        <v>15421102</v>
      </c>
      <c r="H696" s="476">
        <v>11.95</v>
      </c>
      <c r="I696" s="760">
        <v>2088530</v>
      </c>
      <c r="J696" s="475">
        <v>15421108</v>
      </c>
      <c r="K696" s="478">
        <v>11.95</v>
      </c>
      <c r="L696" s="9"/>
      <c r="M696" s="546">
        <v>16</v>
      </c>
      <c r="N696" s="9">
        <v>9.5299999999999994</v>
      </c>
      <c r="O696" s="6" t="s">
        <v>4201</v>
      </c>
      <c r="P696" s="479" t="s">
        <v>4202</v>
      </c>
      <c r="Q696" s="10" t="s">
        <v>6418</v>
      </c>
      <c r="R696" s="880"/>
      <c r="S696" s="12"/>
      <c r="T696" s="14">
        <v>46299</v>
      </c>
      <c r="U696" s="15"/>
      <c r="V696" s="8">
        <v>46299</v>
      </c>
      <c r="W696" s="13" t="s">
        <v>6438</v>
      </c>
      <c r="X696" s="23" t="s">
        <v>4206</v>
      </c>
      <c r="Y696" s="486"/>
      <c r="Z696" s="483"/>
      <c r="AA696" s="24"/>
      <c r="AB696" s="484"/>
      <c r="AC696" s="16"/>
      <c r="AD696" s="17"/>
      <c r="AE696" s="18"/>
      <c r="AF696" s="9"/>
      <c r="AG696" s="19"/>
      <c r="AH696" s="20"/>
      <c r="AI696" s="9"/>
      <c r="AJ696" s="21"/>
      <c r="AK696" s="33"/>
      <c r="AL696" s="485" t="str">
        <f>IF(AA696="","",AA696)</f>
        <v/>
      </c>
      <c r="AM696" s="3" t="str">
        <f>IF(AB696="","",AB696)</f>
        <v/>
      </c>
      <c r="AN696" s="702"/>
      <c r="AO696" s="4"/>
      <c r="AP696" s="5"/>
      <c r="AQ696" s="5"/>
      <c r="AR696" s="4"/>
      <c r="AS696" s="5"/>
      <c r="AT696" s="552"/>
      <c r="AU696" s="553" t="str">
        <f>IF(AND(V696&gt;0,X696="A",AA696&lt;&gt;"",AG696&lt;&gt;"A",AJ696&lt;&gt;"A",OR(AB696="NR",AB696="NT")),1,"")</f>
        <v/>
      </c>
      <c r="AV696" s="554" t="str">
        <f>IF(AU696="","",COUNTIF($AU$8:AU696,AU696))</f>
        <v/>
      </c>
      <c r="AW696" s="553">
        <f>IF(AND(V696&gt;0,X696="A",AJ696&lt;&gt;"A",OR(AB696="",AB696="NX")),1,"")</f>
        <v>1</v>
      </c>
      <c r="AX696" s="554">
        <f>IF(AW696="","",COUNTIF($AW$8:AW696,AW696))</f>
        <v>62</v>
      </c>
      <c r="AY696" s="27"/>
      <c r="AZ696" s="6"/>
      <c r="BA696" s="7"/>
      <c r="BB696" s="7"/>
    </row>
    <row r="697" spans="1:54" ht="14.45" customHeight="1">
      <c r="A697" s="472" t="s">
        <v>694</v>
      </c>
      <c r="B697" s="473" t="s">
        <v>1602</v>
      </c>
      <c r="C697" s="22" t="s">
        <v>6637</v>
      </c>
      <c r="D697" s="22">
        <v>1</v>
      </c>
      <c r="E697" s="746" t="s">
        <v>6434</v>
      </c>
      <c r="F697" s="760">
        <v>2088530</v>
      </c>
      <c r="G697" s="475">
        <v>15421108</v>
      </c>
      <c r="H697" s="478">
        <v>11.95</v>
      </c>
      <c r="I697" s="474">
        <v>2094060</v>
      </c>
      <c r="J697" s="475">
        <v>15421110</v>
      </c>
      <c r="K697" s="476">
        <v>11.95</v>
      </c>
      <c r="L697" s="9"/>
      <c r="M697" s="546">
        <v>16</v>
      </c>
      <c r="N697" s="9">
        <v>9.5299999999999994</v>
      </c>
      <c r="O697" s="6" t="s">
        <v>4201</v>
      </c>
      <c r="P697" s="479" t="s">
        <v>4252</v>
      </c>
      <c r="Q697" s="10" t="s">
        <v>4273</v>
      </c>
      <c r="R697" s="11"/>
      <c r="S697" s="12"/>
      <c r="T697" s="14">
        <v>46297</v>
      </c>
      <c r="U697" s="15" t="s">
        <v>6201</v>
      </c>
      <c r="V697" s="8">
        <v>46297</v>
      </c>
      <c r="W697" s="13" t="s">
        <v>6367</v>
      </c>
      <c r="X697" s="23" t="s">
        <v>4206</v>
      </c>
      <c r="Y697" s="486" t="s">
        <v>6047</v>
      </c>
      <c r="Z697" s="483">
        <v>46298</v>
      </c>
      <c r="AA697" s="24" t="s">
        <v>6368</v>
      </c>
      <c r="AB697" s="484" t="s">
        <v>4206</v>
      </c>
      <c r="AC697" s="16"/>
      <c r="AD697" s="17"/>
      <c r="AE697" s="18"/>
      <c r="AF697" s="9"/>
      <c r="AG697" s="19"/>
      <c r="AH697" s="20"/>
      <c r="AI697" s="9"/>
      <c r="AJ697" s="21" t="s">
        <v>2860</v>
      </c>
      <c r="AK697" s="33" t="s">
        <v>2860</v>
      </c>
      <c r="AL697" s="485" t="s">
        <v>2860</v>
      </c>
      <c r="AM697" s="3" t="s">
        <v>2860</v>
      </c>
      <c r="AN697" s="702"/>
      <c r="AO697" s="4"/>
      <c r="AP697" s="5"/>
      <c r="AQ697" s="5"/>
      <c r="AR697" s="4"/>
      <c r="AS697" s="5"/>
      <c r="AT697" s="552"/>
      <c r="AU697" s="553"/>
      <c r="AV697" s="554"/>
      <c r="AW697" s="553"/>
      <c r="AX697" s="554"/>
      <c r="AY697" s="27"/>
      <c r="AZ697" s="6"/>
      <c r="BA697" s="7"/>
      <c r="BB697" s="7"/>
    </row>
    <row r="698" spans="1:54" ht="14.45" customHeight="1">
      <c r="A698" s="472" t="s">
        <v>695</v>
      </c>
      <c r="B698" s="473" t="s">
        <v>1602</v>
      </c>
      <c r="C698" s="22" t="s">
        <v>6637</v>
      </c>
      <c r="D698" s="22">
        <v>1</v>
      </c>
      <c r="E698" s="746" t="s">
        <v>3485</v>
      </c>
      <c r="F698" s="474">
        <v>2094060</v>
      </c>
      <c r="G698" s="475">
        <v>15421110</v>
      </c>
      <c r="H698" s="476">
        <v>11.95</v>
      </c>
      <c r="I698" s="760">
        <v>2091650</v>
      </c>
      <c r="J698" s="475">
        <v>15421109</v>
      </c>
      <c r="K698" s="478">
        <v>11.95</v>
      </c>
      <c r="L698" s="9"/>
      <c r="M698" s="546">
        <v>16</v>
      </c>
      <c r="N698" s="9">
        <v>9.5299999999999994</v>
      </c>
      <c r="O698" s="6" t="s">
        <v>4201</v>
      </c>
      <c r="P698" s="479" t="s">
        <v>4202</v>
      </c>
      <c r="Q698" s="10" t="s">
        <v>6418</v>
      </c>
      <c r="R698" s="880"/>
      <c r="S698" s="12"/>
      <c r="T698" s="14">
        <v>46299</v>
      </c>
      <c r="U698" s="15"/>
      <c r="V698" s="8">
        <v>46299</v>
      </c>
      <c r="W698" s="13" t="s">
        <v>6438</v>
      </c>
      <c r="X698" s="23" t="s">
        <v>4206</v>
      </c>
      <c r="Y698" s="486"/>
      <c r="Z698" s="483"/>
      <c r="AA698" s="24"/>
      <c r="AB698" s="484"/>
      <c r="AC698" s="16"/>
      <c r="AD698" s="17"/>
      <c r="AE698" s="18"/>
      <c r="AF698" s="9"/>
      <c r="AG698" s="19"/>
      <c r="AH698" s="20"/>
      <c r="AI698" s="9"/>
      <c r="AJ698" s="21"/>
      <c r="AK698" s="33"/>
      <c r="AL698" s="485" t="str">
        <f>IF(AA698="","",AA698)</f>
        <v/>
      </c>
      <c r="AM698" s="3" t="str">
        <f>IF(AB698="","",AB698)</f>
        <v/>
      </c>
      <c r="AN698" s="702"/>
      <c r="AO698" s="4"/>
      <c r="AP698" s="5"/>
      <c r="AQ698" s="5"/>
      <c r="AR698" s="4"/>
      <c r="AS698" s="5"/>
      <c r="AT698" s="552"/>
      <c r="AU698" s="553" t="str">
        <f>IF(AND(V698&gt;0,X698="A",AA698&lt;&gt;"",AG698&lt;&gt;"A",AJ698&lt;&gt;"A",OR(AB698="NR",AB698="NT")),1,"")</f>
        <v/>
      </c>
      <c r="AV698" s="554" t="str">
        <f>IF(AU698="","",COUNTIF($AU$8:AU698,AU698))</f>
        <v/>
      </c>
      <c r="AW698" s="553">
        <f>IF(AND(V698&gt;0,X698="A",AJ698&lt;&gt;"A",OR(AB698="",AB698="NX")),1,"")</f>
        <v>1</v>
      </c>
      <c r="AX698" s="554">
        <f>IF(AW698="","",COUNTIF($AW$8:AW698,AW698))</f>
        <v>63</v>
      </c>
      <c r="AY698" s="27"/>
      <c r="AZ698" s="6"/>
      <c r="BA698" s="7"/>
      <c r="BB698" s="7"/>
    </row>
    <row r="699" spans="1:54" ht="14.45" customHeight="1">
      <c r="A699" s="472" t="s">
        <v>696</v>
      </c>
      <c r="B699" s="473" t="s">
        <v>1602</v>
      </c>
      <c r="C699" s="22" t="s">
        <v>6637</v>
      </c>
      <c r="D699" s="22">
        <v>1</v>
      </c>
      <c r="E699" s="746" t="s">
        <v>6435</v>
      </c>
      <c r="F699" s="760">
        <v>2091650</v>
      </c>
      <c r="G699" s="475">
        <v>15421109</v>
      </c>
      <c r="H699" s="478">
        <v>11.95</v>
      </c>
      <c r="I699" s="474">
        <v>2088540</v>
      </c>
      <c r="J699" s="475">
        <v>15421108</v>
      </c>
      <c r="K699" s="476">
        <v>11.95</v>
      </c>
      <c r="L699" s="9"/>
      <c r="M699" s="546">
        <v>16</v>
      </c>
      <c r="N699" s="9">
        <v>9.5299999999999994</v>
      </c>
      <c r="O699" s="6" t="s">
        <v>4201</v>
      </c>
      <c r="P699" s="479" t="s">
        <v>4252</v>
      </c>
      <c r="Q699" s="10" t="s">
        <v>4281</v>
      </c>
      <c r="R699" s="11"/>
      <c r="S699" s="12"/>
      <c r="T699" s="14">
        <v>46297</v>
      </c>
      <c r="U699" s="15" t="s">
        <v>6201</v>
      </c>
      <c r="V699" s="8">
        <v>46297</v>
      </c>
      <c r="W699" s="13" t="s">
        <v>6367</v>
      </c>
      <c r="X699" s="23" t="s">
        <v>4206</v>
      </c>
      <c r="Y699" s="486" t="s">
        <v>6047</v>
      </c>
      <c r="Z699" s="483">
        <v>46298</v>
      </c>
      <c r="AA699" s="24" t="s">
        <v>6368</v>
      </c>
      <c r="AB699" s="484" t="s">
        <v>4206</v>
      </c>
      <c r="AC699" s="16"/>
      <c r="AD699" s="17"/>
      <c r="AE699" s="18"/>
      <c r="AF699" s="9"/>
      <c r="AG699" s="19"/>
      <c r="AH699" s="20"/>
      <c r="AI699" s="9"/>
      <c r="AJ699" s="21" t="s">
        <v>2860</v>
      </c>
      <c r="AK699" s="33" t="s">
        <v>2860</v>
      </c>
      <c r="AL699" s="485" t="s">
        <v>2860</v>
      </c>
      <c r="AM699" s="3" t="s">
        <v>2860</v>
      </c>
      <c r="AN699" s="702"/>
      <c r="AO699" s="4"/>
      <c r="AP699" s="5"/>
      <c r="AQ699" s="5"/>
      <c r="AR699" s="4"/>
      <c r="AS699" s="5"/>
      <c r="AT699" s="552"/>
      <c r="AU699" s="553"/>
      <c r="AV699" s="554"/>
      <c r="AW699" s="553"/>
      <c r="AX699" s="554"/>
      <c r="AY699" s="27"/>
      <c r="AZ699" s="6"/>
      <c r="BA699" s="7"/>
      <c r="BB699" s="7"/>
    </row>
    <row r="700" spans="1:54" ht="14.45" customHeight="1">
      <c r="A700" s="472" t="s">
        <v>697</v>
      </c>
      <c r="B700" s="473" t="s">
        <v>1602</v>
      </c>
      <c r="C700" s="22" t="s">
        <v>6637</v>
      </c>
      <c r="D700" s="22">
        <v>1</v>
      </c>
      <c r="E700" s="746" t="s">
        <v>3486</v>
      </c>
      <c r="F700" s="474">
        <v>2088540</v>
      </c>
      <c r="G700" s="475">
        <v>15421108</v>
      </c>
      <c r="H700" s="476">
        <v>11.95</v>
      </c>
      <c r="I700" s="760">
        <v>2109350</v>
      </c>
      <c r="J700" s="475">
        <v>15421108</v>
      </c>
      <c r="K700" s="478">
        <v>11.94</v>
      </c>
      <c r="L700" s="9"/>
      <c r="M700" s="546">
        <v>16</v>
      </c>
      <c r="N700" s="9">
        <v>9.5299999999999994</v>
      </c>
      <c r="O700" s="6" t="s">
        <v>4201</v>
      </c>
      <c r="P700" s="479" t="s">
        <v>4202</v>
      </c>
      <c r="Q700" s="10" t="s">
        <v>6418</v>
      </c>
      <c r="R700" s="880"/>
      <c r="S700" s="12"/>
      <c r="T700" s="14">
        <v>46299</v>
      </c>
      <c r="U700" s="15"/>
      <c r="V700" s="8">
        <v>46299</v>
      </c>
      <c r="W700" s="13" t="s">
        <v>6438</v>
      </c>
      <c r="X700" s="23" t="s">
        <v>4206</v>
      </c>
      <c r="Y700" s="486"/>
      <c r="Z700" s="483"/>
      <c r="AA700" s="24"/>
      <c r="AB700" s="484"/>
      <c r="AC700" s="16"/>
      <c r="AD700" s="17"/>
      <c r="AE700" s="18"/>
      <c r="AF700" s="9"/>
      <c r="AG700" s="19"/>
      <c r="AH700" s="20"/>
      <c r="AI700" s="9"/>
      <c r="AJ700" s="21"/>
      <c r="AK700" s="33"/>
      <c r="AL700" s="485" t="str">
        <f>IF(AA700="","",AA700)</f>
        <v/>
      </c>
      <c r="AM700" s="3" t="str">
        <f>IF(AB700="","",AB700)</f>
        <v/>
      </c>
      <c r="AN700" s="702"/>
      <c r="AO700" s="4"/>
      <c r="AP700" s="5"/>
      <c r="AQ700" s="5"/>
      <c r="AR700" s="4"/>
      <c r="AS700" s="5"/>
      <c r="AT700" s="552"/>
      <c r="AU700" s="553" t="str">
        <f>IF(AND(V700&gt;0,X700="A",AA700&lt;&gt;"",AG700&lt;&gt;"A",AJ700&lt;&gt;"A",OR(AB700="NR",AB700="NT")),1,"")</f>
        <v/>
      </c>
      <c r="AV700" s="554" t="str">
        <f>IF(AU700="","",COUNTIF($AU$8:AU700,AU700))</f>
        <v/>
      </c>
      <c r="AW700" s="553">
        <f>IF(AND(V700&gt;0,X700="A",AJ700&lt;&gt;"A",OR(AB700="",AB700="NX")),1,"")</f>
        <v>1</v>
      </c>
      <c r="AX700" s="554">
        <f>IF(AW700="","",COUNTIF($AW$8:AW700,AW700))</f>
        <v>64</v>
      </c>
      <c r="AY700" s="27"/>
      <c r="AZ700" s="6"/>
      <c r="BA700" s="7"/>
      <c r="BB700" s="7"/>
    </row>
    <row r="701" spans="1:54" ht="14.45" customHeight="1">
      <c r="A701" s="472" t="s">
        <v>698</v>
      </c>
      <c r="B701" s="473" t="s">
        <v>1602</v>
      </c>
      <c r="C701" s="22" t="s">
        <v>6637</v>
      </c>
      <c r="D701" s="22">
        <v>1</v>
      </c>
      <c r="E701" s="746" t="s">
        <v>6577</v>
      </c>
      <c r="F701" s="760">
        <v>2095080</v>
      </c>
      <c r="G701" s="475">
        <v>15421111</v>
      </c>
      <c r="H701" s="478">
        <v>11.95</v>
      </c>
      <c r="I701" s="474">
        <v>2091520</v>
      </c>
      <c r="J701" s="475">
        <v>15421109</v>
      </c>
      <c r="K701" s="476">
        <v>11.95</v>
      </c>
      <c r="L701" s="9"/>
      <c r="M701" s="546">
        <v>16</v>
      </c>
      <c r="N701" s="9">
        <v>9.5299999999999994</v>
      </c>
      <c r="O701" s="6" t="s">
        <v>4201</v>
      </c>
      <c r="P701" s="479" t="s">
        <v>4252</v>
      </c>
      <c r="Q701" s="10" t="s">
        <v>4281</v>
      </c>
      <c r="R701" s="880"/>
      <c r="S701" s="12"/>
      <c r="T701" s="14">
        <v>46297</v>
      </c>
      <c r="U701" s="15" t="s">
        <v>6201</v>
      </c>
      <c r="V701" s="8">
        <v>46297</v>
      </c>
      <c r="W701" s="13" t="s">
        <v>6367</v>
      </c>
      <c r="X701" s="23" t="s">
        <v>4206</v>
      </c>
      <c r="Y701" s="486" t="s">
        <v>6047</v>
      </c>
      <c r="Z701" s="483">
        <v>46298</v>
      </c>
      <c r="AA701" s="24" t="s">
        <v>6368</v>
      </c>
      <c r="AB701" s="484" t="s">
        <v>4206</v>
      </c>
      <c r="AC701" s="16"/>
      <c r="AD701" s="17"/>
      <c r="AE701" s="18"/>
      <c r="AF701" s="9"/>
      <c r="AG701" s="19"/>
      <c r="AH701" s="20"/>
      <c r="AI701" s="9"/>
      <c r="AJ701" s="21" t="s">
        <v>2860</v>
      </c>
      <c r="AK701" s="33" t="s">
        <v>2860</v>
      </c>
      <c r="AL701" s="485" t="s">
        <v>2860</v>
      </c>
      <c r="AM701" s="3" t="s">
        <v>2860</v>
      </c>
      <c r="AN701" s="702"/>
      <c r="AO701" s="4"/>
      <c r="AP701" s="5"/>
      <c r="AQ701" s="5"/>
      <c r="AR701" s="4"/>
      <c r="AS701" s="5"/>
      <c r="AT701" s="552"/>
      <c r="AU701" s="553"/>
      <c r="AV701" s="554"/>
      <c r="AW701" s="553"/>
      <c r="AX701" s="554"/>
      <c r="AY701" s="27"/>
      <c r="AZ701" s="6"/>
      <c r="BA701" s="7"/>
      <c r="BB701" s="7"/>
    </row>
    <row r="702" spans="1:54" ht="14.45" customHeight="1">
      <c r="A702" s="472" t="s">
        <v>699</v>
      </c>
      <c r="B702" s="473" t="s">
        <v>1602</v>
      </c>
      <c r="C702" s="22" t="s">
        <v>6637</v>
      </c>
      <c r="D702" s="22">
        <v>1</v>
      </c>
      <c r="E702" s="746" t="s">
        <v>3487</v>
      </c>
      <c r="F702" s="474">
        <v>2107150</v>
      </c>
      <c r="G702" s="475">
        <v>15421105</v>
      </c>
      <c r="H702" s="476">
        <v>11.94</v>
      </c>
      <c r="I702" s="760">
        <v>2079780</v>
      </c>
      <c r="J702" s="475">
        <v>15421102</v>
      </c>
      <c r="K702" s="478">
        <v>11.94</v>
      </c>
      <c r="L702" s="9"/>
      <c r="M702" s="546">
        <v>16</v>
      </c>
      <c r="N702" s="9">
        <v>9.5299999999999994</v>
      </c>
      <c r="O702" s="6" t="s">
        <v>4201</v>
      </c>
      <c r="P702" s="479" t="s">
        <v>4202</v>
      </c>
      <c r="Q702" s="10" t="s">
        <v>6418</v>
      </c>
      <c r="R702" s="880"/>
      <c r="S702" s="12"/>
      <c r="T702" s="14">
        <v>46299</v>
      </c>
      <c r="U702" s="15"/>
      <c r="V702" s="8">
        <v>46299</v>
      </c>
      <c r="W702" s="13" t="s">
        <v>6438</v>
      </c>
      <c r="X702" s="23" t="s">
        <v>4206</v>
      </c>
      <c r="Y702" s="486"/>
      <c r="Z702" s="483"/>
      <c r="AA702" s="24"/>
      <c r="AB702" s="484"/>
      <c r="AC702" s="16"/>
      <c r="AD702" s="17"/>
      <c r="AE702" s="18"/>
      <c r="AF702" s="9"/>
      <c r="AG702" s="19"/>
      <c r="AH702" s="20"/>
      <c r="AI702" s="9"/>
      <c r="AJ702" s="21"/>
      <c r="AK702" s="33"/>
      <c r="AL702" s="485" t="str">
        <f>IF(AA702="","",AA702)</f>
        <v/>
      </c>
      <c r="AM702" s="3" t="str">
        <f>IF(AB702="","",AB702)</f>
        <v/>
      </c>
      <c r="AN702" s="702"/>
      <c r="AO702" s="4"/>
      <c r="AP702" s="5"/>
      <c r="AQ702" s="5"/>
      <c r="AR702" s="4"/>
      <c r="AS702" s="5"/>
      <c r="AT702" s="552"/>
      <c r="AU702" s="553" t="str">
        <f>IF(AND(V702&gt;0,X702="A",AA702&lt;&gt;"",AG702&lt;&gt;"A",AJ702&lt;&gt;"A",OR(AB702="NR",AB702="NT")),1,"")</f>
        <v/>
      </c>
      <c r="AV702" s="554" t="str">
        <f>IF(AU702="","",COUNTIF($AU$8:AU702,AU702))</f>
        <v/>
      </c>
      <c r="AW702" s="553">
        <f>IF(AND(V702&gt;0,X702="A",AJ702&lt;&gt;"A",OR(AB702="",AB702="NX")),1,"")</f>
        <v>1</v>
      </c>
      <c r="AX702" s="554">
        <f>IF(AW702="","",COUNTIF($AW$8:AW702,AW702))</f>
        <v>65</v>
      </c>
      <c r="AY702" s="27"/>
      <c r="AZ702" s="6"/>
      <c r="BA702" s="7"/>
      <c r="BB702" s="7"/>
    </row>
    <row r="703" spans="1:54" ht="14.45" customHeight="1">
      <c r="A703" s="472" t="s">
        <v>700</v>
      </c>
      <c r="B703" s="473" t="s">
        <v>1602</v>
      </c>
      <c r="C703" s="22" t="s">
        <v>6637</v>
      </c>
      <c r="D703" s="22">
        <v>1</v>
      </c>
      <c r="E703" s="746" t="s">
        <v>6436</v>
      </c>
      <c r="F703" s="760">
        <v>2079780</v>
      </c>
      <c r="G703" s="475">
        <v>15421102</v>
      </c>
      <c r="H703" s="478">
        <v>11.94</v>
      </c>
      <c r="I703" s="474">
        <v>2084100</v>
      </c>
      <c r="J703" s="475">
        <v>15421106</v>
      </c>
      <c r="K703" s="476">
        <v>11.94</v>
      </c>
      <c r="L703" s="9"/>
      <c r="M703" s="546">
        <v>16</v>
      </c>
      <c r="N703" s="9">
        <v>9.5299999999999994</v>
      </c>
      <c r="O703" s="6" t="s">
        <v>4201</v>
      </c>
      <c r="P703" s="479" t="s">
        <v>4252</v>
      </c>
      <c r="Q703" s="10" t="s">
        <v>5785</v>
      </c>
      <c r="R703" s="11"/>
      <c r="S703" s="12"/>
      <c r="T703" s="14">
        <v>46296</v>
      </c>
      <c r="U703" s="15" t="s">
        <v>6201</v>
      </c>
      <c r="V703" s="8">
        <v>46296</v>
      </c>
      <c r="W703" s="13" t="s">
        <v>6370</v>
      </c>
      <c r="X703" s="23" t="s">
        <v>4206</v>
      </c>
      <c r="Y703" s="486"/>
      <c r="Z703" s="483">
        <v>46296</v>
      </c>
      <c r="AA703" s="24" t="s">
        <v>6373</v>
      </c>
      <c r="AB703" s="484" t="s">
        <v>4206</v>
      </c>
      <c r="AC703" s="16"/>
      <c r="AD703" s="17"/>
      <c r="AE703" s="18"/>
      <c r="AF703" s="9"/>
      <c r="AG703" s="19"/>
      <c r="AH703" s="20"/>
      <c r="AI703" s="9"/>
      <c r="AJ703" s="21" t="s">
        <v>2860</v>
      </c>
      <c r="AK703" s="33" t="s">
        <v>2860</v>
      </c>
      <c r="AL703" s="485" t="s">
        <v>2860</v>
      </c>
      <c r="AM703" s="3" t="s">
        <v>2860</v>
      </c>
      <c r="AN703" s="702"/>
      <c r="AO703" s="4"/>
      <c r="AP703" s="5"/>
      <c r="AQ703" s="5"/>
      <c r="AR703" s="4"/>
      <c r="AS703" s="5"/>
      <c r="AT703" s="552"/>
      <c r="AU703" s="553"/>
      <c r="AV703" s="554"/>
      <c r="AW703" s="553"/>
      <c r="AX703" s="554"/>
      <c r="AY703" s="27"/>
      <c r="AZ703" s="6"/>
      <c r="BA703" s="7"/>
      <c r="BB703" s="7"/>
    </row>
    <row r="704" spans="1:54" ht="14.45" customHeight="1">
      <c r="A704" s="472" t="s">
        <v>701</v>
      </c>
      <c r="B704" s="473" t="s">
        <v>1602</v>
      </c>
      <c r="C704" s="22" t="s">
        <v>6637</v>
      </c>
      <c r="D704" s="22">
        <v>1</v>
      </c>
      <c r="E704" s="746" t="s">
        <v>3488</v>
      </c>
      <c r="F704" s="474">
        <v>2084100</v>
      </c>
      <c r="G704" s="475">
        <v>15421106</v>
      </c>
      <c r="H704" s="476">
        <v>11.94</v>
      </c>
      <c r="I704" s="760">
        <v>2096910</v>
      </c>
      <c r="J704" s="475">
        <v>15421111</v>
      </c>
      <c r="K704" s="478">
        <v>11.95</v>
      </c>
      <c r="L704" s="9"/>
      <c r="M704" s="546">
        <v>16</v>
      </c>
      <c r="N704" s="9">
        <v>9.5299999999999994</v>
      </c>
      <c r="O704" s="6" t="s">
        <v>4201</v>
      </c>
      <c r="P704" s="479" t="s">
        <v>4202</v>
      </c>
      <c r="Q704" s="10" t="s">
        <v>6418</v>
      </c>
      <c r="R704" s="880"/>
      <c r="S704" s="12"/>
      <c r="T704" s="14">
        <v>46299</v>
      </c>
      <c r="U704" s="15"/>
      <c r="V704" s="8">
        <v>46299</v>
      </c>
      <c r="W704" s="13" t="s">
        <v>6438</v>
      </c>
      <c r="X704" s="23" t="s">
        <v>4206</v>
      </c>
      <c r="Y704" s="486"/>
      <c r="Z704" s="483"/>
      <c r="AA704" s="24"/>
      <c r="AB704" s="484"/>
      <c r="AC704" s="16"/>
      <c r="AD704" s="17"/>
      <c r="AE704" s="18"/>
      <c r="AF704" s="9"/>
      <c r="AG704" s="19"/>
      <c r="AH704" s="20"/>
      <c r="AI704" s="9"/>
      <c r="AJ704" s="21"/>
      <c r="AK704" s="33"/>
      <c r="AL704" s="485" t="str">
        <f>IF(AA704="","",AA704)</f>
        <v/>
      </c>
      <c r="AM704" s="3" t="str">
        <f>IF(AB704="","",AB704)</f>
        <v/>
      </c>
      <c r="AN704" s="702"/>
      <c r="AO704" s="4"/>
      <c r="AP704" s="5"/>
      <c r="AQ704" s="5"/>
      <c r="AR704" s="4"/>
      <c r="AS704" s="5"/>
      <c r="AT704" s="552"/>
      <c r="AU704" s="553" t="str">
        <f>IF(AND(V704&gt;0,X704="A",AA704&lt;&gt;"",AG704&lt;&gt;"A",AJ704&lt;&gt;"A",OR(AB704="NR",AB704="NT")),1,"")</f>
        <v/>
      </c>
      <c r="AV704" s="554" t="str">
        <f>IF(AU704="","",COUNTIF($AU$8:AU704,AU704))</f>
        <v/>
      </c>
      <c r="AW704" s="553">
        <f>IF(AND(V704&gt;0,X704="A",AJ704&lt;&gt;"A",OR(AB704="",AB704="NX")),1,"")</f>
        <v>1</v>
      </c>
      <c r="AX704" s="554">
        <f>IF(AW704="","",COUNTIF($AW$8:AW704,AW704))</f>
        <v>66</v>
      </c>
      <c r="AY704" s="27"/>
      <c r="AZ704" s="6"/>
      <c r="BA704" s="7"/>
      <c r="BB704" s="7"/>
    </row>
    <row r="705" spans="1:54" ht="14.45" customHeight="1">
      <c r="A705" s="472" t="s">
        <v>702</v>
      </c>
      <c r="B705" s="473" t="s">
        <v>1602</v>
      </c>
      <c r="C705" s="22" t="s">
        <v>6637</v>
      </c>
      <c r="D705" s="22">
        <v>1</v>
      </c>
      <c r="E705" s="746" t="s">
        <v>6366</v>
      </c>
      <c r="F705" s="760">
        <v>2096910</v>
      </c>
      <c r="G705" s="475">
        <v>15421111</v>
      </c>
      <c r="H705" s="478">
        <v>11.95</v>
      </c>
      <c r="I705" s="474">
        <v>2096050</v>
      </c>
      <c r="J705" s="475">
        <v>15421111</v>
      </c>
      <c r="K705" s="476">
        <v>11.95</v>
      </c>
      <c r="L705" s="9"/>
      <c r="M705" s="546">
        <v>16</v>
      </c>
      <c r="N705" s="9">
        <v>9.5299999999999994</v>
      </c>
      <c r="O705" s="6" t="s">
        <v>6205</v>
      </c>
      <c r="P705" s="479" t="s">
        <v>4252</v>
      </c>
      <c r="Q705" s="10" t="s">
        <v>4327</v>
      </c>
      <c r="R705" s="11"/>
      <c r="S705" s="12"/>
      <c r="T705" s="14">
        <v>46297</v>
      </c>
      <c r="U705" s="15" t="s">
        <v>6201</v>
      </c>
      <c r="V705" s="8">
        <v>46297</v>
      </c>
      <c r="W705" s="13" t="s">
        <v>6367</v>
      </c>
      <c r="X705" s="23" t="s">
        <v>4206</v>
      </c>
      <c r="Y705" s="486" t="s">
        <v>6047</v>
      </c>
      <c r="Z705" s="483">
        <v>46298</v>
      </c>
      <c r="AA705" s="24" t="s">
        <v>6368</v>
      </c>
      <c r="AB705" s="484" t="s">
        <v>4206</v>
      </c>
      <c r="AC705" s="16"/>
      <c r="AD705" s="17"/>
      <c r="AE705" s="18"/>
      <c r="AF705" s="9"/>
      <c r="AG705" s="19"/>
      <c r="AH705" s="20"/>
      <c r="AI705" s="9"/>
      <c r="AJ705" s="21" t="s">
        <v>2860</v>
      </c>
      <c r="AK705" s="33" t="s">
        <v>2860</v>
      </c>
      <c r="AL705" s="485" t="s">
        <v>2860</v>
      </c>
      <c r="AM705" s="3" t="s">
        <v>2860</v>
      </c>
      <c r="AN705" s="702"/>
      <c r="AO705" s="4"/>
      <c r="AP705" s="5"/>
      <c r="AQ705" s="5"/>
      <c r="AR705" s="4"/>
      <c r="AS705" s="5"/>
      <c r="AT705" s="552"/>
      <c r="AU705" s="553"/>
      <c r="AV705" s="554"/>
      <c r="AW705" s="553"/>
      <c r="AX705" s="554"/>
      <c r="AY705" s="27"/>
      <c r="AZ705" s="6"/>
      <c r="BA705" s="7"/>
      <c r="BB705" s="7"/>
    </row>
    <row r="706" spans="1:54" ht="14.45" customHeight="1">
      <c r="A706" s="472" t="s">
        <v>703</v>
      </c>
      <c r="B706" s="473" t="s">
        <v>1602</v>
      </c>
      <c r="C706" s="22" t="s">
        <v>6637</v>
      </c>
      <c r="D706" s="22">
        <v>1</v>
      </c>
      <c r="E706" s="746" t="s">
        <v>3489</v>
      </c>
      <c r="F706" s="474">
        <v>2096050</v>
      </c>
      <c r="G706" s="475">
        <v>15421111</v>
      </c>
      <c r="H706" s="476">
        <v>11.95</v>
      </c>
      <c r="I706" s="760">
        <v>2088720</v>
      </c>
      <c r="J706" s="475">
        <v>15421108</v>
      </c>
      <c r="K706" s="478">
        <v>11.94</v>
      </c>
      <c r="L706" s="9"/>
      <c r="M706" s="546">
        <v>16</v>
      </c>
      <c r="N706" s="9">
        <v>9.5299999999999994</v>
      </c>
      <c r="O706" s="6" t="s">
        <v>4201</v>
      </c>
      <c r="P706" s="479" t="s">
        <v>4202</v>
      </c>
      <c r="Q706" s="10" t="s">
        <v>6391</v>
      </c>
      <c r="R706" s="880"/>
      <c r="S706" s="12"/>
      <c r="T706" s="14">
        <v>46298</v>
      </c>
      <c r="U706" s="15" t="s">
        <v>6201</v>
      </c>
      <c r="V706" s="8">
        <v>46298</v>
      </c>
      <c r="W706" s="13" t="s">
        <v>6394</v>
      </c>
      <c r="X706" s="23" t="s">
        <v>4206</v>
      </c>
      <c r="Y706" s="486"/>
      <c r="Z706" s="483"/>
      <c r="AA706" s="24"/>
      <c r="AB706" s="484"/>
      <c r="AC706" s="16"/>
      <c r="AD706" s="17"/>
      <c r="AE706" s="18"/>
      <c r="AF706" s="9"/>
      <c r="AG706" s="19"/>
      <c r="AH706" s="20"/>
      <c r="AI706" s="9"/>
      <c r="AJ706" s="21"/>
      <c r="AK706" s="33"/>
      <c r="AL706" s="485" t="str">
        <f>IF(AA706="","",AA706)</f>
        <v/>
      </c>
      <c r="AM706" s="3" t="str">
        <f>IF(AB706="","",AB706)</f>
        <v/>
      </c>
      <c r="AN706" s="702"/>
      <c r="AO706" s="4"/>
      <c r="AP706" s="5"/>
      <c r="AQ706" s="5"/>
      <c r="AR706" s="4"/>
      <c r="AS706" s="5"/>
      <c r="AT706" s="552"/>
      <c r="AU706" s="553" t="str">
        <f>IF(AND(V706&gt;0,X706="A",AA706&lt;&gt;"",AG706&lt;&gt;"A",AJ706&lt;&gt;"A",OR(AB706="NR",AB706="NT")),1,"")</f>
        <v/>
      </c>
      <c r="AV706" s="554" t="str">
        <f>IF(AU706="","",COUNTIF($AU$8:AU706,AU706))</f>
        <v/>
      </c>
      <c r="AW706" s="553">
        <f>IF(AND(V706&gt;0,X706="A",AJ706&lt;&gt;"A",OR(AB706="",AB706="NX")),1,"")</f>
        <v>1</v>
      </c>
      <c r="AX706" s="554">
        <f>IF(AW706="","",COUNTIF($AW$8:AW706,AW706))</f>
        <v>67</v>
      </c>
      <c r="AY706" s="27"/>
      <c r="AZ706" s="6"/>
      <c r="BA706" s="7"/>
      <c r="BB706" s="7"/>
    </row>
    <row r="707" spans="1:54" ht="14.45" customHeight="1">
      <c r="A707" s="472" t="s">
        <v>704</v>
      </c>
      <c r="B707" s="473" t="s">
        <v>1602</v>
      </c>
      <c r="C707" s="22" t="s">
        <v>6637</v>
      </c>
      <c r="D707" s="22">
        <v>1</v>
      </c>
      <c r="E707" s="746" t="s">
        <v>6369</v>
      </c>
      <c r="F707" s="760">
        <v>2088720</v>
      </c>
      <c r="G707" s="475">
        <v>15421108</v>
      </c>
      <c r="H707" s="478">
        <v>11.94</v>
      </c>
      <c r="I707" s="474">
        <v>2079670</v>
      </c>
      <c r="J707" s="475">
        <v>15421102</v>
      </c>
      <c r="K707" s="476">
        <v>11.94</v>
      </c>
      <c r="L707" s="9"/>
      <c r="M707" s="546">
        <v>16</v>
      </c>
      <c r="N707" s="9">
        <v>9.5299999999999994</v>
      </c>
      <c r="O707" s="6" t="s">
        <v>6205</v>
      </c>
      <c r="P707" s="479" t="s">
        <v>4252</v>
      </c>
      <c r="Q707" s="10" t="s">
        <v>4281</v>
      </c>
      <c r="R707" s="11"/>
      <c r="S707" s="12"/>
      <c r="T707" s="14">
        <v>46296</v>
      </c>
      <c r="U707" s="15" t="s">
        <v>6201</v>
      </c>
      <c r="V707" s="8">
        <v>46296</v>
      </c>
      <c r="W707" s="13" t="s">
        <v>6370</v>
      </c>
      <c r="X707" s="23" t="s">
        <v>4206</v>
      </c>
      <c r="Y707" s="486" t="s">
        <v>6047</v>
      </c>
      <c r="Z707" s="483">
        <v>46296</v>
      </c>
      <c r="AA707" s="24" t="s">
        <v>6371</v>
      </c>
      <c r="AB707" s="484" t="s">
        <v>4206</v>
      </c>
      <c r="AC707" s="16"/>
      <c r="AD707" s="17"/>
      <c r="AE707" s="18"/>
      <c r="AF707" s="9"/>
      <c r="AG707" s="19"/>
      <c r="AH707" s="20"/>
      <c r="AI707" s="9"/>
      <c r="AJ707" s="21" t="s">
        <v>2860</v>
      </c>
      <c r="AK707" s="33" t="s">
        <v>2860</v>
      </c>
      <c r="AL707" s="485" t="s">
        <v>2860</v>
      </c>
      <c r="AM707" s="3" t="s">
        <v>2860</v>
      </c>
      <c r="AN707" s="702"/>
      <c r="AO707" s="4"/>
      <c r="AP707" s="5"/>
      <c r="AQ707" s="5"/>
      <c r="AR707" s="4"/>
      <c r="AS707" s="5"/>
      <c r="AT707" s="552"/>
      <c r="AU707" s="553"/>
      <c r="AV707" s="554"/>
      <c r="AW707" s="553"/>
      <c r="AX707" s="554"/>
      <c r="AY707" s="27"/>
      <c r="AZ707" s="6"/>
      <c r="BA707" s="7"/>
      <c r="BB707" s="7"/>
    </row>
    <row r="708" spans="1:54" ht="14.45" customHeight="1">
      <c r="A708" s="472" t="s">
        <v>705</v>
      </c>
      <c r="B708" s="473" t="s">
        <v>1602</v>
      </c>
      <c r="C708" s="22" t="s">
        <v>6637</v>
      </c>
      <c r="D708" s="22">
        <v>1</v>
      </c>
      <c r="E708" s="746" t="s">
        <v>3490</v>
      </c>
      <c r="F708" s="474">
        <v>2079670</v>
      </c>
      <c r="G708" s="475">
        <v>15421102</v>
      </c>
      <c r="H708" s="476">
        <v>11.94</v>
      </c>
      <c r="I708" s="760">
        <v>2097200</v>
      </c>
      <c r="J708" s="475">
        <v>15421112</v>
      </c>
      <c r="K708" s="478">
        <v>11.94</v>
      </c>
      <c r="L708" s="9"/>
      <c r="M708" s="546">
        <v>16</v>
      </c>
      <c r="N708" s="9">
        <v>9.5299999999999994</v>
      </c>
      <c r="O708" s="6" t="s">
        <v>4201</v>
      </c>
      <c r="P708" s="479" t="s">
        <v>4202</v>
      </c>
      <c r="Q708" s="10" t="s">
        <v>6391</v>
      </c>
      <c r="R708" s="880"/>
      <c r="S708" s="12"/>
      <c r="T708" s="14">
        <v>46298</v>
      </c>
      <c r="U708" s="15" t="s">
        <v>6201</v>
      </c>
      <c r="V708" s="8">
        <v>46298</v>
      </c>
      <c r="W708" s="13" t="s">
        <v>6394</v>
      </c>
      <c r="X708" s="23" t="s">
        <v>4206</v>
      </c>
      <c r="Y708" s="486"/>
      <c r="Z708" s="483"/>
      <c r="AA708" s="24"/>
      <c r="AB708" s="484"/>
      <c r="AC708" s="16"/>
      <c r="AD708" s="17"/>
      <c r="AE708" s="18"/>
      <c r="AF708" s="9"/>
      <c r="AG708" s="19"/>
      <c r="AH708" s="20"/>
      <c r="AI708" s="9"/>
      <c r="AJ708" s="21"/>
      <c r="AK708" s="33"/>
      <c r="AL708" s="485" t="str">
        <f>IF(AA708="","",AA708)</f>
        <v/>
      </c>
      <c r="AM708" s="3" t="str">
        <f>IF(AB708="","",AB708)</f>
        <v/>
      </c>
      <c r="AN708" s="702"/>
      <c r="AO708" s="4"/>
      <c r="AP708" s="5"/>
      <c r="AQ708" s="5"/>
      <c r="AR708" s="4"/>
      <c r="AS708" s="5"/>
      <c r="AT708" s="552"/>
      <c r="AU708" s="553" t="str">
        <f>IF(AND(V708&gt;0,X708="A",AA708&lt;&gt;"",AG708&lt;&gt;"A",AJ708&lt;&gt;"A",OR(AB708="NR",AB708="NT")),1,"")</f>
        <v/>
      </c>
      <c r="AV708" s="554" t="str">
        <f>IF(AU708="","",COUNTIF($AU$8:AU708,AU708))</f>
        <v/>
      </c>
      <c r="AW708" s="553">
        <f>IF(AND(V708&gt;0,X708="A",AJ708&lt;&gt;"A",OR(AB708="",AB708="NX")),1,"")</f>
        <v>1</v>
      </c>
      <c r="AX708" s="554">
        <f>IF(AW708="","",COUNTIF($AW$8:AW708,AW708))</f>
        <v>68</v>
      </c>
      <c r="AY708" s="27"/>
      <c r="AZ708" s="6"/>
      <c r="BA708" s="7"/>
      <c r="BB708" s="7"/>
    </row>
    <row r="709" spans="1:54" ht="14.45" customHeight="1">
      <c r="A709" s="472" t="s">
        <v>706</v>
      </c>
      <c r="B709" s="473" t="s">
        <v>1602</v>
      </c>
      <c r="C709" s="22" t="s">
        <v>6637</v>
      </c>
      <c r="D709" s="22">
        <v>1</v>
      </c>
      <c r="E709" s="746" t="s">
        <v>6372</v>
      </c>
      <c r="F709" s="760">
        <v>2097200</v>
      </c>
      <c r="G709" s="475">
        <v>15421112</v>
      </c>
      <c r="H709" s="478">
        <v>11.94</v>
      </c>
      <c r="I709" s="474">
        <v>2087180</v>
      </c>
      <c r="J709" s="475">
        <v>15421107</v>
      </c>
      <c r="K709" s="476">
        <v>11.94</v>
      </c>
      <c r="L709" s="9"/>
      <c r="M709" s="546">
        <v>16</v>
      </c>
      <c r="N709" s="9">
        <v>9.5299999999999994</v>
      </c>
      <c r="O709" s="6" t="s">
        <v>6205</v>
      </c>
      <c r="P709" s="479" t="s">
        <v>4252</v>
      </c>
      <c r="Q709" s="10" t="s">
        <v>4273</v>
      </c>
      <c r="R709" s="11"/>
      <c r="S709" s="12"/>
      <c r="T709" s="14">
        <v>46296</v>
      </c>
      <c r="U709" s="15" t="s">
        <v>6201</v>
      </c>
      <c r="V709" s="8">
        <v>46296</v>
      </c>
      <c r="W709" s="13" t="s">
        <v>6370</v>
      </c>
      <c r="X709" s="23" t="s">
        <v>4206</v>
      </c>
      <c r="Y709" s="486"/>
      <c r="Z709" s="483">
        <v>46296</v>
      </c>
      <c r="AA709" s="24" t="s">
        <v>6373</v>
      </c>
      <c r="AB709" s="484" t="s">
        <v>4206</v>
      </c>
      <c r="AC709" s="16"/>
      <c r="AD709" s="17"/>
      <c r="AE709" s="18"/>
      <c r="AF709" s="9"/>
      <c r="AG709" s="19"/>
      <c r="AH709" s="20"/>
      <c r="AI709" s="9"/>
      <c r="AJ709" s="21" t="s">
        <v>2860</v>
      </c>
      <c r="AK709" s="33" t="s">
        <v>2860</v>
      </c>
      <c r="AL709" s="485" t="s">
        <v>2860</v>
      </c>
      <c r="AM709" s="3" t="s">
        <v>2860</v>
      </c>
      <c r="AN709" s="702"/>
      <c r="AO709" s="4"/>
      <c r="AP709" s="5"/>
      <c r="AQ709" s="5"/>
      <c r="AR709" s="4"/>
      <c r="AS709" s="5"/>
      <c r="AT709" s="552"/>
      <c r="AU709" s="553"/>
      <c r="AV709" s="554"/>
      <c r="AW709" s="553"/>
      <c r="AX709" s="554"/>
      <c r="AY709" s="27"/>
      <c r="AZ709" s="6"/>
      <c r="BA709" s="7"/>
      <c r="BB709" s="7"/>
    </row>
    <row r="710" spans="1:54" ht="14.45" customHeight="1">
      <c r="A710" s="472" t="s">
        <v>707</v>
      </c>
      <c r="B710" s="473" t="s">
        <v>1602</v>
      </c>
      <c r="C710" s="22" t="s">
        <v>6637</v>
      </c>
      <c r="D710" s="22">
        <v>1</v>
      </c>
      <c r="E710" s="746" t="s">
        <v>3491</v>
      </c>
      <c r="F710" s="474">
        <v>2087180</v>
      </c>
      <c r="G710" s="475">
        <v>15421107</v>
      </c>
      <c r="H710" s="476">
        <v>11.94</v>
      </c>
      <c r="I710" s="760">
        <v>2091840</v>
      </c>
      <c r="J710" s="475">
        <v>15421109</v>
      </c>
      <c r="K710" s="478">
        <v>11.94</v>
      </c>
      <c r="L710" s="9"/>
      <c r="M710" s="546">
        <v>16</v>
      </c>
      <c r="N710" s="9">
        <v>9.5299999999999994</v>
      </c>
      <c r="O710" s="6" t="s">
        <v>4201</v>
      </c>
      <c r="P710" s="479" t="s">
        <v>4202</v>
      </c>
      <c r="Q710" s="10" t="s">
        <v>6391</v>
      </c>
      <c r="R710" s="880"/>
      <c r="S710" s="12"/>
      <c r="T710" s="14">
        <v>46298</v>
      </c>
      <c r="U710" s="15" t="s">
        <v>6201</v>
      </c>
      <c r="V710" s="8">
        <v>46298</v>
      </c>
      <c r="W710" s="13" t="s">
        <v>6394</v>
      </c>
      <c r="X710" s="23" t="s">
        <v>4206</v>
      </c>
      <c r="Y710" s="486"/>
      <c r="Z710" s="483"/>
      <c r="AA710" s="24"/>
      <c r="AB710" s="484"/>
      <c r="AC710" s="16"/>
      <c r="AD710" s="17"/>
      <c r="AE710" s="18"/>
      <c r="AF710" s="9"/>
      <c r="AG710" s="19"/>
      <c r="AH710" s="20"/>
      <c r="AI710" s="9"/>
      <c r="AJ710" s="21"/>
      <c r="AK710" s="33"/>
      <c r="AL710" s="485" t="str">
        <f>IF(AA710="","",AA710)</f>
        <v/>
      </c>
      <c r="AM710" s="3" t="str">
        <f>IF(AB710="","",AB710)</f>
        <v/>
      </c>
      <c r="AN710" s="702"/>
      <c r="AO710" s="4"/>
      <c r="AP710" s="5"/>
      <c r="AQ710" s="5"/>
      <c r="AR710" s="4"/>
      <c r="AS710" s="5"/>
      <c r="AT710" s="552"/>
      <c r="AU710" s="553" t="str">
        <f>IF(AND(V710&gt;0,X710="A",AA710&lt;&gt;"",AG710&lt;&gt;"A",AJ710&lt;&gt;"A",OR(AB710="NR",AB710="NT")),1,"")</f>
        <v/>
      </c>
      <c r="AV710" s="554" t="str">
        <f>IF(AU710="","",COUNTIF($AU$8:AU710,AU710))</f>
        <v/>
      </c>
      <c r="AW710" s="553">
        <f>IF(AND(V710&gt;0,X710="A",AJ710&lt;&gt;"A",OR(AB710="",AB710="NX")),1,"")</f>
        <v>1</v>
      </c>
      <c r="AX710" s="554">
        <f>IF(AW710="","",COUNTIF($AW$8:AW710,AW710))</f>
        <v>69</v>
      </c>
      <c r="AY710" s="27"/>
      <c r="AZ710" s="6"/>
      <c r="BA710" s="7"/>
      <c r="BB710" s="7"/>
    </row>
    <row r="711" spans="1:54" ht="14.45" customHeight="1">
      <c r="A711" s="472" t="s">
        <v>708</v>
      </c>
      <c r="B711" s="473" t="s">
        <v>1602</v>
      </c>
      <c r="C711" s="22" t="s">
        <v>6637</v>
      </c>
      <c r="D711" s="22">
        <v>1</v>
      </c>
      <c r="E711" s="746" t="s">
        <v>6374</v>
      </c>
      <c r="F711" s="760">
        <v>2091840</v>
      </c>
      <c r="G711" s="475">
        <v>15421109</v>
      </c>
      <c r="H711" s="478">
        <v>11.94</v>
      </c>
      <c r="I711" s="474">
        <v>2093430</v>
      </c>
      <c r="J711" s="475">
        <v>15421110</v>
      </c>
      <c r="K711" s="476">
        <v>11.94</v>
      </c>
      <c r="L711" s="9"/>
      <c r="M711" s="546">
        <v>16</v>
      </c>
      <c r="N711" s="9">
        <v>9.5299999999999994</v>
      </c>
      <c r="O711" s="6" t="s">
        <v>6205</v>
      </c>
      <c r="P711" s="479" t="s">
        <v>4252</v>
      </c>
      <c r="Q711" s="10" t="s">
        <v>4281</v>
      </c>
      <c r="R711" s="11"/>
      <c r="S711" s="12"/>
      <c r="T711" s="14">
        <v>46296</v>
      </c>
      <c r="U711" s="15" t="s">
        <v>6201</v>
      </c>
      <c r="V711" s="8">
        <v>46296</v>
      </c>
      <c r="W711" s="13" t="s">
        <v>6375</v>
      </c>
      <c r="X711" s="23" t="s">
        <v>4206</v>
      </c>
      <c r="Y711" s="486" t="s">
        <v>6047</v>
      </c>
      <c r="Z711" s="483">
        <v>46296</v>
      </c>
      <c r="AA711" s="24" t="s">
        <v>6371</v>
      </c>
      <c r="AB711" s="484" t="s">
        <v>4206</v>
      </c>
      <c r="AC711" s="16"/>
      <c r="AD711" s="17"/>
      <c r="AE711" s="18"/>
      <c r="AF711" s="9"/>
      <c r="AG711" s="19"/>
      <c r="AH711" s="20"/>
      <c r="AI711" s="9"/>
      <c r="AJ711" s="21" t="s">
        <v>2860</v>
      </c>
      <c r="AK711" s="33" t="s">
        <v>2860</v>
      </c>
      <c r="AL711" s="485" t="s">
        <v>2860</v>
      </c>
      <c r="AM711" s="3" t="s">
        <v>2860</v>
      </c>
      <c r="AN711" s="702"/>
      <c r="AO711" s="4"/>
      <c r="AP711" s="5"/>
      <c r="AQ711" s="5"/>
      <c r="AR711" s="4"/>
      <c r="AS711" s="5"/>
      <c r="AT711" s="552"/>
      <c r="AU711" s="553"/>
      <c r="AV711" s="554"/>
      <c r="AW711" s="553"/>
      <c r="AX711" s="554"/>
      <c r="AY711" s="27"/>
      <c r="AZ711" s="6"/>
      <c r="BA711" s="7"/>
      <c r="BB711" s="7"/>
    </row>
    <row r="712" spans="1:54" ht="14.45" customHeight="1">
      <c r="A712" s="472" t="s">
        <v>709</v>
      </c>
      <c r="B712" s="473" t="s">
        <v>1602</v>
      </c>
      <c r="C712" s="22" t="s">
        <v>6637</v>
      </c>
      <c r="D712" s="22">
        <v>1</v>
      </c>
      <c r="E712" s="746" t="s">
        <v>3492</v>
      </c>
      <c r="F712" s="474">
        <v>2093430</v>
      </c>
      <c r="G712" s="475">
        <v>15421110</v>
      </c>
      <c r="H712" s="476">
        <v>11.94</v>
      </c>
      <c r="I712" s="760">
        <v>2083810</v>
      </c>
      <c r="J712" s="475">
        <v>15421105</v>
      </c>
      <c r="K712" s="478">
        <v>11.94</v>
      </c>
      <c r="L712" s="9"/>
      <c r="M712" s="546">
        <v>16</v>
      </c>
      <c r="N712" s="9">
        <v>9.5299999999999994</v>
      </c>
      <c r="O712" s="6" t="s">
        <v>4201</v>
      </c>
      <c r="P712" s="479" t="s">
        <v>4202</v>
      </c>
      <c r="Q712" s="10" t="s">
        <v>6391</v>
      </c>
      <c r="R712" s="880"/>
      <c r="S712" s="12"/>
      <c r="T712" s="14">
        <v>46298</v>
      </c>
      <c r="U712" s="15" t="s">
        <v>6201</v>
      </c>
      <c r="V712" s="8">
        <v>46298</v>
      </c>
      <c r="W712" s="13" t="s">
        <v>6394</v>
      </c>
      <c r="X712" s="23" t="s">
        <v>4206</v>
      </c>
      <c r="Y712" s="486"/>
      <c r="Z712" s="483"/>
      <c r="AA712" s="24"/>
      <c r="AB712" s="484"/>
      <c r="AC712" s="16"/>
      <c r="AD712" s="17"/>
      <c r="AE712" s="18"/>
      <c r="AF712" s="9"/>
      <c r="AG712" s="19"/>
      <c r="AH712" s="20"/>
      <c r="AI712" s="9"/>
      <c r="AJ712" s="21"/>
      <c r="AK712" s="33"/>
      <c r="AL712" s="485" t="str">
        <f>IF(AA712="","",AA712)</f>
        <v/>
      </c>
      <c r="AM712" s="3" t="str">
        <f>IF(AB712="","",AB712)</f>
        <v/>
      </c>
      <c r="AN712" s="702"/>
      <c r="AO712" s="4"/>
      <c r="AP712" s="5"/>
      <c r="AQ712" s="5"/>
      <c r="AR712" s="4"/>
      <c r="AS712" s="5"/>
      <c r="AT712" s="552"/>
      <c r="AU712" s="553" t="str">
        <f>IF(AND(V712&gt;0,X712="A",AA712&lt;&gt;"",AG712&lt;&gt;"A",AJ712&lt;&gt;"A",OR(AB712="NR",AB712="NT")),1,"")</f>
        <v/>
      </c>
      <c r="AV712" s="554" t="str">
        <f>IF(AU712="","",COUNTIF($AU$8:AU712,AU712))</f>
        <v/>
      </c>
      <c r="AW712" s="553">
        <f>IF(AND(V712&gt;0,X712="A",AJ712&lt;&gt;"A",OR(AB712="",AB712="NX")),1,"")</f>
        <v>1</v>
      </c>
      <c r="AX712" s="554">
        <f>IF(AW712="","",COUNTIF($AW$8:AW712,AW712))</f>
        <v>70</v>
      </c>
      <c r="AY712" s="27"/>
      <c r="AZ712" s="6"/>
      <c r="BA712" s="7"/>
      <c r="BB712" s="7"/>
    </row>
    <row r="713" spans="1:54" ht="14.45" customHeight="1">
      <c r="A713" s="472" t="s">
        <v>710</v>
      </c>
      <c r="B713" s="473" t="s">
        <v>1602</v>
      </c>
      <c r="C713" s="22" t="s">
        <v>6637</v>
      </c>
      <c r="D713" s="22">
        <v>1</v>
      </c>
      <c r="E713" s="746" t="s">
        <v>6376</v>
      </c>
      <c r="F713" s="760">
        <v>2083810</v>
      </c>
      <c r="G713" s="475">
        <v>15421105</v>
      </c>
      <c r="H713" s="478">
        <v>11.94</v>
      </c>
      <c r="I713" s="474">
        <v>2085080</v>
      </c>
      <c r="J713" s="475">
        <v>15421106</v>
      </c>
      <c r="K713" s="476">
        <v>11.94</v>
      </c>
      <c r="L713" s="9"/>
      <c r="M713" s="546">
        <v>16</v>
      </c>
      <c r="N713" s="9">
        <v>9.5299999999999994</v>
      </c>
      <c r="O713" s="6" t="s">
        <v>6205</v>
      </c>
      <c r="P713" s="479" t="s">
        <v>4252</v>
      </c>
      <c r="Q713" s="10" t="s">
        <v>5785</v>
      </c>
      <c r="R713" s="11"/>
      <c r="S713" s="12"/>
      <c r="T713" s="14">
        <v>46295</v>
      </c>
      <c r="U713" s="15" t="s">
        <v>6201</v>
      </c>
      <c r="V713" s="8">
        <v>46295</v>
      </c>
      <c r="W713" s="13" t="s">
        <v>6280</v>
      </c>
      <c r="X713" s="23" t="s">
        <v>4206</v>
      </c>
      <c r="Y713" s="486" t="s">
        <v>6047</v>
      </c>
      <c r="Z713" s="483">
        <v>46297</v>
      </c>
      <c r="AA713" s="24" t="s">
        <v>6377</v>
      </c>
      <c r="AB713" s="484" t="s">
        <v>4206</v>
      </c>
      <c r="AC713" s="16"/>
      <c r="AD713" s="17"/>
      <c r="AE713" s="18"/>
      <c r="AF713" s="9"/>
      <c r="AG713" s="19"/>
      <c r="AH713" s="20"/>
      <c r="AI713" s="9"/>
      <c r="AJ713" s="21" t="s">
        <v>2860</v>
      </c>
      <c r="AK713" s="33" t="s">
        <v>2860</v>
      </c>
      <c r="AL713" s="485" t="s">
        <v>2860</v>
      </c>
      <c r="AM713" s="3" t="s">
        <v>2860</v>
      </c>
      <c r="AN713" s="702"/>
      <c r="AO713" s="4"/>
      <c r="AP713" s="5"/>
      <c r="AQ713" s="5"/>
      <c r="AR713" s="4"/>
      <c r="AS713" s="5"/>
      <c r="AT713" s="552"/>
      <c r="AU713" s="553"/>
      <c r="AV713" s="554"/>
      <c r="AW713" s="553"/>
      <c r="AX713" s="554"/>
      <c r="AY713" s="27"/>
      <c r="AZ713" s="6"/>
      <c r="BA713" s="7"/>
      <c r="BB713" s="7"/>
    </row>
    <row r="714" spans="1:54" ht="14.45" customHeight="1">
      <c r="A714" s="472" t="s">
        <v>711</v>
      </c>
      <c r="B714" s="473" t="s">
        <v>1602</v>
      </c>
      <c r="C714" s="22" t="s">
        <v>6637</v>
      </c>
      <c r="D714" s="22">
        <v>1</v>
      </c>
      <c r="E714" s="746" t="s">
        <v>3493</v>
      </c>
      <c r="F714" s="474">
        <v>2085080</v>
      </c>
      <c r="G714" s="475">
        <v>15421106</v>
      </c>
      <c r="H714" s="476">
        <v>11.94</v>
      </c>
      <c r="I714" s="760">
        <v>2097440</v>
      </c>
      <c r="J714" s="475">
        <v>15421102</v>
      </c>
      <c r="K714" s="478">
        <v>11.95</v>
      </c>
      <c r="L714" s="9"/>
      <c r="M714" s="546">
        <v>16</v>
      </c>
      <c r="N714" s="9">
        <v>9.5299999999999994</v>
      </c>
      <c r="O714" s="6" t="s">
        <v>4201</v>
      </c>
      <c r="P714" s="479" t="s">
        <v>4202</v>
      </c>
      <c r="Q714" s="10" t="s">
        <v>6391</v>
      </c>
      <c r="R714" s="880"/>
      <c r="S714" s="12"/>
      <c r="T714" s="14">
        <v>46298</v>
      </c>
      <c r="U714" s="15" t="s">
        <v>6201</v>
      </c>
      <c r="V714" s="8">
        <v>46298</v>
      </c>
      <c r="W714" s="13" t="s">
        <v>6394</v>
      </c>
      <c r="X714" s="23" t="s">
        <v>4206</v>
      </c>
      <c r="Y714" s="486"/>
      <c r="Z714" s="483"/>
      <c r="AA714" s="24"/>
      <c r="AB714" s="484"/>
      <c r="AC714" s="16"/>
      <c r="AD714" s="17"/>
      <c r="AE714" s="18"/>
      <c r="AF714" s="9"/>
      <c r="AG714" s="19"/>
      <c r="AH714" s="20"/>
      <c r="AI714" s="9"/>
      <c r="AJ714" s="21"/>
      <c r="AK714" s="33"/>
      <c r="AL714" s="485" t="str">
        <f>IF(AA714="","",AA714)</f>
        <v/>
      </c>
      <c r="AM714" s="3" t="str">
        <f>IF(AB714="","",AB714)</f>
        <v/>
      </c>
      <c r="AN714" s="702"/>
      <c r="AO714" s="4"/>
      <c r="AP714" s="5"/>
      <c r="AQ714" s="5"/>
      <c r="AR714" s="4"/>
      <c r="AS714" s="5"/>
      <c r="AT714" s="552"/>
      <c r="AU714" s="553" t="str">
        <f>IF(AND(V714&gt;0,X714="A",AA714&lt;&gt;"",AG714&lt;&gt;"A",AJ714&lt;&gt;"A",OR(AB714="NR",AB714="NT")),1,"")</f>
        <v/>
      </c>
      <c r="AV714" s="554" t="str">
        <f>IF(AU714="","",COUNTIF($AU$8:AU714,AU714))</f>
        <v/>
      </c>
      <c r="AW714" s="553">
        <f>IF(AND(V714&gt;0,X714="A",AJ714&lt;&gt;"A",OR(AB714="",AB714="NX")),1,"")</f>
        <v>1</v>
      </c>
      <c r="AX714" s="554">
        <f>IF(AW714="","",COUNTIF($AW$8:AW714,AW714))</f>
        <v>71</v>
      </c>
      <c r="AY714" s="27"/>
      <c r="AZ714" s="6"/>
      <c r="BA714" s="7"/>
      <c r="BB714" s="7"/>
    </row>
    <row r="715" spans="1:54" ht="14.45" customHeight="1">
      <c r="A715" s="472" t="s">
        <v>712</v>
      </c>
      <c r="B715" s="473" t="s">
        <v>1602</v>
      </c>
      <c r="C715" s="22" t="s">
        <v>6637</v>
      </c>
      <c r="D715" s="22">
        <v>1</v>
      </c>
      <c r="E715" s="746" t="s">
        <v>6378</v>
      </c>
      <c r="F715" s="760">
        <v>2097440</v>
      </c>
      <c r="G715" s="475">
        <v>15421102</v>
      </c>
      <c r="H715" s="478">
        <v>11.95</v>
      </c>
      <c r="I715" s="474">
        <v>2097510</v>
      </c>
      <c r="J715" s="475">
        <v>15421112</v>
      </c>
      <c r="K715" s="476">
        <v>11.95</v>
      </c>
      <c r="L715" s="9"/>
      <c r="M715" s="546">
        <v>16</v>
      </c>
      <c r="N715" s="9">
        <v>9.5299999999999994</v>
      </c>
      <c r="O715" s="6" t="s">
        <v>6205</v>
      </c>
      <c r="P715" s="479" t="s">
        <v>4252</v>
      </c>
      <c r="Q715" s="10" t="s">
        <v>4327</v>
      </c>
      <c r="R715" s="11"/>
      <c r="S715" s="12"/>
      <c r="T715" s="14">
        <v>46297</v>
      </c>
      <c r="U715" s="15" t="s">
        <v>6201</v>
      </c>
      <c r="V715" s="8">
        <v>46297</v>
      </c>
      <c r="W715" s="13" t="s">
        <v>6367</v>
      </c>
      <c r="X715" s="23" t="s">
        <v>4206</v>
      </c>
      <c r="Y715" s="486" t="s">
        <v>6047</v>
      </c>
      <c r="Z715" s="483">
        <v>46298</v>
      </c>
      <c r="AA715" s="24" t="s">
        <v>6368</v>
      </c>
      <c r="AB715" s="484" t="s">
        <v>4206</v>
      </c>
      <c r="AC715" s="16"/>
      <c r="AD715" s="17"/>
      <c r="AE715" s="18"/>
      <c r="AF715" s="9"/>
      <c r="AG715" s="19"/>
      <c r="AH715" s="20"/>
      <c r="AI715" s="9"/>
      <c r="AJ715" s="21" t="s">
        <v>2860</v>
      </c>
      <c r="AK715" s="33" t="s">
        <v>2860</v>
      </c>
      <c r="AL715" s="485" t="s">
        <v>2860</v>
      </c>
      <c r="AM715" s="3" t="s">
        <v>2860</v>
      </c>
      <c r="AN715" s="702"/>
      <c r="AO715" s="4"/>
      <c r="AP715" s="5"/>
      <c r="AQ715" s="5"/>
      <c r="AR715" s="4"/>
      <c r="AS715" s="5"/>
      <c r="AT715" s="552"/>
      <c r="AU715" s="553"/>
      <c r="AV715" s="554"/>
      <c r="AW715" s="553"/>
      <c r="AX715" s="554"/>
      <c r="AY715" s="27"/>
      <c r="AZ715" s="6"/>
      <c r="BA715" s="7"/>
      <c r="BB715" s="7"/>
    </row>
    <row r="716" spans="1:54" ht="14.45" customHeight="1">
      <c r="A716" s="472" t="s">
        <v>713</v>
      </c>
      <c r="B716" s="473" t="s">
        <v>1602</v>
      </c>
      <c r="C716" s="22" t="s">
        <v>6637</v>
      </c>
      <c r="D716" s="22">
        <v>1</v>
      </c>
      <c r="E716" s="746" t="s">
        <v>3494</v>
      </c>
      <c r="F716" s="474">
        <v>2097510</v>
      </c>
      <c r="G716" s="475">
        <v>15421112</v>
      </c>
      <c r="H716" s="476">
        <v>11.95</v>
      </c>
      <c r="I716" s="760">
        <v>2078600</v>
      </c>
      <c r="J716" s="475">
        <v>15421101</v>
      </c>
      <c r="K716" s="478">
        <v>11.94</v>
      </c>
      <c r="L716" s="9"/>
      <c r="M716" s="546">
        <v>16</v>
      </c>
      <c r="N716" s="9">
        <v>9.5299999999999994</v>
      </c>
      <c r="O716" s="6" t="s">
        <v>4201</v>
      </c>
      <c r="P716" s="479" t="s">
        <v>4202</v>
      </c>
      <c r="Q716" s="10" t="s">
        <v>6391</v>
      </c>
      <c r="R716" s="880"/>
      <c r="S716" s="12"/>
      <c r="T716" s="14">
        <v>46298</v>
      </c>
      <c r="U716" s="15" t="s">
        <v>6201</v>
      </c>
      <c r="V716" s="8">
        <v>46298</v>
      </c>
      <c r="W716" s="13" t="s">
        <v>6394</v>
      </c>
      <c r="X716" s="23" t="s">
        <v>4206</v>
      </c>
      <c r="Y716" s="486"/>
      <c r="Z716" s="483"/>
      <c r="AA716" s="24"/>
      <c r="AB716" s="484"/>
      <c r="AC716" s="16"/>
      <c r="AD716" s="17"/>
      <c r="AE716" s="18"/>
      <c r="AF716" s="9"/>
      <c r="AG716" s="19"/>
      <c r="AH716" s="20"/>
      <c r="AI716" s="9"/>
      <c r="AJ716" s="21"/>
      <c r="AK716" s="33"/>
      <c r="AL716" s="485" t="str">
        <f>IF(AA716="","",AA716)</f>
        <v/>
      </c>
      <c r="AM716" s="3" t="str">
        <f>IF(AB716="","",AB716)</f>
        <v/>
      </c>
      <c r="AN716" s="702"/>
      <c r="AO716" s="4"/>
      <c r="AP716" s="5"/>
      <c r="AQ716" s="5"/>
      <c r="AR716" s="4"/>
      <c r="AS716" s="5"/>
      <c r="AT716" s="552"/>
      <c r="AU716" s="553" t="str">
        <f>IF(AND(V716&gt;0,X716="A",AA716&lt;&gt;"",AG716&lt;&gt;"A",AJ716&lt;&gt;"A",OR(AB716="NR",AB716="NT")),1,"")</f>
        <v/>
      </c>
      <c r="AV716" s="554" t="str">
        <f>IF(AU716="","",COUNTIF($AU$8:AU716,AU716))</f>
        <v/>
      </c>
      <c r="AW716" s="553">
        <f>IF(AND(V716&gt;0,X716="A",AJ716&lt;&gt;"A",OR(AB716="",AB716="NX")),1,"")</f>
        <v>1</v>
      </c>
      <c r="AX716" s="554">
        <f>IF(AW716="","",COUNTIF($AW$8:AW716,AW716))</f>
        <v>72</v>
      </c>
      <c r="AY716" s="27"/>
      <c r="AZ716" s="6"/>
      <c r="BA716" s="7"/>
      <c r="BB716" s="7"/>
    </row>
    <row r="717" spans="1:54" ht="14.45" customHeight="1">
      <c r="A717" s="472" t="s">
        <v>714</v>
      </c>
      <c r="B717" s="473" t="s">
        <v>1602</v>
      </c>
      <c r="C717" s="22" t="s">
        <v>6637</v>
      </c>
      <c r="D717" s="22">
        <v>1</v>
      </c>
      <c r="E717" s="746" t="s">
        <v>6379</v>
      </c>
      <c r="F717" s="760">
        <v>2078600</v>
      </c>
      <c r="G717" s="475">
        <v>15421101</v>
      </c>
      <c r="H717" s="478">
        <v>11.94</v>
      </c>
      <c r="I717" s="474">
        <v>2098050</v>
      </c>
      <c r="J717" s="475">
        <v>15421112</v>
      </c>
      <c r="K717" s="476">
        <v>11.94</v>
      </c>
      <c r="L717" s="9"/>
      <c r="M717" s="546">
        <v>16</v>
      </c>
      <c r="N717" s="9">
        <v>9.5299999999999994</v>
      </c>
      <c r="O717" s="6" t="s">
        <v>6205</v>
      </c>
      <c r="P717" s="479" t="s">
        <v>4252</v>
      </c>
      <c r="Q717" s="10" t="s">
        <v>4281</v>
      </c>
      <c r="R717" s="11"/>
      <c r="S717" s="12"/>
      <c r="T717" s="14">
        <v>46296</v>
      </c>
      <c r="U717" s="15" t="s">
        <v>6201</v>
      </c>
      <c r="V717" s="8">
        <v>46296</v>
      </c>
      <c r="W717" s="13" t="s">
        <v>6370</v>
      </c>
      <c r="X717" s="23" t="s">
        <v>4206</v>
      </c>
      <c r="Y717" s="486"/>
      <c r="Z717" s="483">
        <v>46296</v>
      </c>
      <c r="AA717" s="24" t="s">
        <v>6373</v>
      </c>
      <c r="AB717" s="484" t="s">
        <v>4206</v>
      </c>
      <c r="AC717" s="16"/>
      <c r="AD717" s="17"/>
      <c r="AE717" s="18"/>
      <c r="AF717" s="9"/>
      <c r="AG717" s="19"/>
      <c r="AH717" s="20"/>
      <c r="AI717" s="9"/>
      <c r="AJ717" s="21" t="s">
        <v>2860</v>
      </c>
      <c r="AK717" s="33" t="s">
        <v>2860</v>
      </c>
      <c r="AL717" s="485" t="s">
        <v>2860</v>
      </c>
      <c r="AM717" s="3" t="s">
        <v>2860</v>
      </c>
      <c r="AN717" s="702"/>
      <c r="AO717" s="4"/>
      <c r="AP717" s="5"/>
      <c r="AQ717" s="5"/>
      <c r="AR717" s="4"/>
      <c r="AS717" s="5"/>
      <c r="AT717" s="552"/>
      <c r="AU717" s="553"/>
      <c r="AV717" s="554"/>
      <c r="AW717" s="553"/>
      <c r="AX717" s="554"/>
      <c r="AY717" s="27"/>
      <c r="AZ717" s="6"/>
      <c r="BA717" s="7"/>
      <c r="BB717" s="7"/>
    </row>
    <row r="718" spans="1:54" ht="14.45" customHeight="1">
      <c r="A718" s="472" t="s">
        <v>716</v>
      </c>
      <c r="B718" s="473" t="s">
        <v>1602</v>
      </c>
      <c r="C718" s="22" t="s">
        <v>6637</v>
      </c>
      <c r="D718" s="22">
        <v>1</v>
      </c>
      <c r="E718" s="746" t="s">
        <v>3495</v>
      </c>
      <c r="F718" s="474">
        <v>2098050</v>
      </c>
      <c r="G718" s="475">
        <v>15421112</v>
      </c>
      <c r="H718" s="476">
        <v>11.94</v>
      </c>
      <c r="I718" s="760">
        <v>2083720</v>
      </c>
      <c r="J718" s="475">
        <v>15421105</v>
      </c>
      <c r="K718" s="478">
        <v>11.94</v>
      </c>
      <c r="L718" s="9"/>
      <c r="M718" s="546">
        <v>16</v>
      </c>
      <c r="N718" s="9">
        <v>9.5299999999999994</v>
      </c>
      <c r="O718" s="6" t="s">
        <v>4201</v>
      </c>
      <c r="P718" s="479" t="s">
        <v>4202</v>
      </c>
      <c r="Q718" s="10" t="s">
        <v>6391</v>
      </c>
      <c r="R718" s="880"/>
      <c r="S718" s="12"/>
      <c r="T718" s="14">
        <v>46298</v>
      </c>
      <c r="U718" s="15" t="s">
        <v>6201</v>
      </c>
      <c r="V718" s="8">
        <v>46298</v>
      </c>
      <c r="W718" s="13" t="s">
        <v>6394</v>
      </c>
      <c r="X718" s="23" t="s">
        <v>4206</v>
      </c>
      <c r="Y718" s="486"/>
      <c r="Z718" s="483"/>
      <c r="AA718" s="24"/>
      <c r="AB718" s="484"/>
      <c r="AC718" s="16"/>
      <c r="AD718" s="17"/>
      <c r="AE718" s="18"/>
      <c r="AF718" s="9"/>
      <c r="AG718" s="19"/>
      <c r="AH718" s="20"/>
      <c r="AI718" s="9"/>
      <c r="AJ718" s="21"/>
      <c r="AK718" s="33"/>
      <c r="AL718" s="485" t="str">
        <f>IF(AA718="","",AA718)</f>
        <v/>
      </c>
      <c r="AM718" s="3" t="str">
        <f>IF(AB718="","",AB718)</f>
        <v/>
      </c>
      <c r="AN718" s="702"/>
      <c r="AO718" s="4"/>
      <c r="AP718" s="5"/>
      <c r="AQ718" s="5"/>
      <c r="AR718" s="4"/>
      <c r="AS718" s="5"/>
      <c r="AT718" s="552"/>
      <c r="AU718" s="553" t="str">
        <f>IF(AND(V718&gt;0,X718="A",AA718&lt;&gt;"",AG718&lt;&gt;"A",AJ718&lt;&gt;"A",OR(AB718="NR",AB718="NT")),1,"")</f>
        <v/>
      </c>
      <c r="AV718" s="554" t="str">
        <f>IF(AU718="","",COUNTIF($AU$8:AU718,AU718))</f>
        <v/>
      </c>
      <c r="AW718" s="553">
        <f>IF(AND(V718&gt;0,X718="A",AJ718&lt;&gt;"A",OR(AB718="",AB718="NX")),1,"")</f>
        <v>1</v>
      </c>
      <c r="AX718" s="554">
        <f>IF(AW718="","",COUNTIF($AW$8:AW718,AW718))</f>
        <v>73</v>
      </c>
      <c r="AY718" s="27"/>
      <c r="AZ718" s="6"/>
      <c r="BA718" s="7"/>
      <c r="BB718" s="7"/>
    </row>
    <row r="719" spans="1:54" ht="14.45" customHeight="1">
      <c r="A719" s="472" t="s">
        <v>717</v>
      </c>
      <c r="B719" s="473" t="s">
        <v>1602</v>
      </c>
      <c r="C719" s="22" t="s">
        <v>6637</v>
      </c>
      <c r="D719" s="22">
        <v>1</v>
      </c>
      <c r="E719" s="746" t="s">
        <v>6380</v>
      </c>
      <c r="F719" s="760">
        <v>2083720</v>
      </c>
      <c r="G719" s="475">
        <v>15421105</v>
      </c>
      <c r="H719" s="478">
        <v>11.94</v>
      </c>
      <c r="I719" s="474">
        <v>2098570</v>
      </c>
      <c r="J719" s="475">
        <v>15421112</v>
      </c>
      <c r="K719" s="476">
        <v>11.94</v>
      </c>
      <c r="L719" s="9"/>
      <c r="M719" s="546">
        <v>16</v>
      </c>
      <c r="N719" s="9">
        <v>9.5299999999999994</v>
      </c>
      <c r="O719" s="6" t="s">
        <v>6205</v>
      </c>
      <c r="P719" s="479" t="s">
        <v>4252</v>
      </c>
      <c r="Q719" s="10" t="s">
        <v>4268</v>
      </c>
      <c r="R719" s="11"/>
      <c r="S719" s="12"/>
      <c r="T719" s="14">
        <v>46295</v>
      </c>
      <c r="U719" s="15" t="s">
        <v>6201</v>
      </c>
      <c r="V719" s="8">
        <v>46295</v>
      </c>
      <c r="W719" s="13" t="s">
        <v>6280</v>
      </c>
      <c r="X719" s="23" t="s">
        <v>4206</v>
      </c>
      <c r="Y719" s="486" t="s">
        <v>6047</v>
      </c>
      <c r="Z719" s="483">
        <v>46296</v>
      </c>
      <c r="AA719" s="24" t="s">
        <v>6277</v>
      </c>
      <c r="AB719" s="484" t="s">
        <v>4206</v>
      </c>
      <c r="AC719" s="16"/>
      <c r="AD719" s="17"/>
      <c r="AE719" s="18"/>
      <c r="AF719" s="9"/>
      <c r="AG719" s="19"/>
      <c r="AH719" s="20"/>
      <c r="AI719" s="9"/>
      <c r="AJ719" s="21" t="s">
        <v>2860</v>
      </c>
      <c r="AK719" s="33" t="s">
        <v>2860</v>
      </c>
      <c r="AL719" s="485" t="s">
        <v>2860</v>
      </c>
      <c r="AM719" s="3" t="s">
        <v>2860</v>
      </c>
      <c r="AN719" s="702"/>
      <c r="AO719" s="4"/>
      <c r="AP719" s="5"/>
      <c r="AQ719" s="5"/>
      <c r="AR719" s="4"/>
      <c r="AS719" s="5"/>
      <c r="AT719" s="552"/>
      <c r="AU719" s="553"/>
      <c r="AV719" s="554"/>
      <c r="AW719" s="553"/>
      <c r="AX719" s="554"/>
      <c r="AY719" s="27"/>
      <c r="AZ719" s="6"/>
      <c r="BA719" s="7"/>
      <c r="BB719" s="7"/>
    </row>
    <row r="720" spans="1:54" ht="14.45" customHeight="1">
      <c r="A720" s="472" t="s">
        <v>718</v>
      </c>
      <c r="B720" s="473" t="s">
        <v>1602</v>
      </c>
      <c r="C720" s="22" t="s">
        <v>6637</v>
      </c>
      <c r="D720" s="22">
        <v>1</v>
      </c>
      <c r="E720" s="746" t="s">
        <v>3496</v>
      </c>
      <c r="F720" s="474">
        <v>2098570</v>
      </c>
      <c r="G720" s="475">
        <v>15421112</v>
      </c>
      <c r="H720" s="476">
        <v>11.94</v>
      </c>
      <c r="I720" s="760">
        <v>2092820</v>
      </c>
      <c r="J720" s="475">
        <v>15421110</v>
      </c>
      <c r="K720" s="478">
        <v>11.94</v>
      </c>
      <c r="L720" s="9"/>
      <c r="M720" s="546">
        <v>16</v>
      </c>
      <c r="N720" s="9">
        <v>9.5299999999999994</v>
      </c>
      <c r="O720" s="6" t="s">
        <v>4201</v>
      </c>
      <c r="P720" s="479" t="s">
        <v>4202</v>
      </c>
      <c r="Q720" s="10" t="s">
        <v>6391</v>
      </c>
      <c r="R720" s="880"/>
      <c r="S720" s="12"/>
      <c r="T720" s="14">
        <v>46298</v>
      </c>
      <c r="U720" s="15" t="s">
        <v>6201</v>
      </c>
      <c r="V720" s="8">
        <v>46298</v>
      </c>
      <c r="W720" s="13" t="s">
        <v>6394</v>
      </c>
      <c r="X720" s="23" t="s">
        <v>4206</v>
      </c>
      <c r="Y720" s="486"/>
      <c r="Z720" s="483"/>
      <c r="AA720" s="24"/>
      <c r="AB720" s="484"/>
      <c r="AC720" s="16"/>
      <c r="AD720" s="17"/>
      <c r="AE720" s="18"/>
      <c r="AF720" s="9"/>
      <c r="AG720" s="19"/>
      <c r="AH720" s="20"/>
      <c r="AI720" s="9"/>
      <c r="AJ720" s="21"/>
      <c r="AK720" s="33"/>
      <c r="AL720" s="485" t="str">
        <f>IF(AA720="","",AA720)</f>
        <v/>
      </c>
      <c r="AM720" s="3" t="str">
        <f>IF(AB720="","",AB720)</f>
        <v/>
      </c>
      <c r="AN720" s="702"/>
      <c r="AO720" s="4"/>
      <c r="AP720" s="5"/>
      <c r="AQ720" s="5"/>
      <c r="AR720" s="4"/>
      <c r="AS720" s="5"/>
      <c r="AT720" s="552"/>
      <c r="AU720" s="553" t="str">
        <f>IF(AND(V720&gt;0,X720="A",AA720&lt;&gt;"",AG720&lt;&gt;"A",AJ720&lt;&gt;"A",OR(AB720="NR",AB720="NT")),1,"")</f>
        <v/>
      </c>
      <c r="AV720" s="554" t="str">
        <f>IF(AU720="","",COUNTIF($AU$8:AU720,AU720))</f>
        <v/>
      </c>
      <c r="AW720" s="553">
        <f>IF(AND(V720&gt;0,X720="A",AJ720&lt;&gt;"A",OR(AB720="",AB720="NX")),1,"")</f>
        <v>1</v>
      </c>
      <c r="AX720" s="554">
        <f>IF(AW720="","",COUNTIF($AW$8:AW720,AW720))</f>
        <v>74</v>
      </c>
      <c r="AY720" s="27"/>
      <c r="AZ720" s="6"/>
      <c r="BA720" s="7"/>
      <c r="BB720" s="7"/>
    </row>
    <row r="721" spans="1:54" ht="14.45" customHeight="1">
      <c r="A721" s="472" t="s">
        <v>719</v>
      </c>
      <c r="B721" s="473" t="s">
        <v>1602</v>
      </c>
      <c r="C721" s="22" t="s">
        <v>6637</v>
      </c>
      <c r="D721" s="22">
        <v>1</v>
      </c>
      <c r="E721" s="746" t="s">
        <v>6381</v>
      </c>
      <c r="F721" s="760">
        <v>2092820</v>
      </c>
      <c r="G721" s="475">
        <v>15421110</v>
      </c>
      <c r="H721" s="478">
        <v>11.94</v>
      </c>
      <c r="I721" s="474">
        <v>2089090</v>
      </c>
      <c r="J721" s="475">
        <v>15421108</v>
      </c>
      <c r="K721" s="476">
        <v>11.94</v>
      </c>
      <c r="L721" s="9"/>
      <c r="M721" s="546">
        <v>16</v>
      </c>
      <c r="N721" s="9">
        <v>9.5299999999999994</v>
      </c>
      <c r="O721" s="6" t="s">
        <v>6205</v>
      </c>
      <c r="P721" s="479" t="s">
        <v>4252</v>
      </c>
      <c r="Q721" s="10" t="s">
        <v>4273</v>
      </c>
      <c r="R721" s="11"/>
      <c r="S721" s="12"/>
      <c r="T721" s="14">
        <v>46296</v>
      </c>
      <c r="U721" s="15" t="s">
        <v>6201</v>
      </c>
      <c r="V721" s="8">
        <v>46296</v>
      </c>
      <c r="W721" s="13" t="s">
        <v>6370</v>
      </c>
      <c r="X721" s="23" t="s">
        <v>4206</v>
      </c>
      <c r="Y721" s="486"/>
      <c r="Z721" s="483">
        <v>46296</v>
      </c>
      <c r="AA721" s="24" t="s">
        <v>6373</v>
      </c>
      <c r="AB721" s="484" t="s">
        <v>4206</v>
      </c>
      <c r="AC721" s="16"/>
      <c r="AD721" s="17"/>
      <c r="AE721" s="18"/>
      <c r="AF721" s="9"/>
      <c r="AG721" s="19"/>
      <c r="AH721" s="20"/>
      <c r="AI721" s="9"/>
      <c r="AJ721" s="21" t="s">
        <v>2860</v>
      </c>
      <c r="AK721" s="33" t="s">
        <v>2860</v>
      </c>
      <c r="AL721" s="485" t="s">
        <v>2860</v>
      </c>
      <c r="AM721" s="3" t="s">
        <v>2860</v>
      </c>
      <c r="AN721" s="702"/>
      <c r="AO721" s="4"/>
      <c r="AP721" s="5"/>
      <c r="AQ721" s="5"/>
      <c r="AR721" s="4"/>
      <c r="AS721" s="5"/>
      <c r="AT721" s="552"/>
      <c r="AU721" s="553"/>
      <c r="AV721" s="554"/>
      <c r="AW721" s="553"/>
      <c r="AX721" s="554"/>
      <c r="AY721" s="27"/>
      <c r="AZ721" s="6"/>
      <c r="BA721" s="7"/>
      <c r="BB721" s="7"/>
    </row>
    <row r="722" spans="1:54" ht="14.45" customHeight="1">
      <c r="A722" s="472" t="s">
        <v>720</v>
      </c>
      <c r="B722" s="473" t="s">
        <v>1602</v>
      </c>
      <c r="C722" s="22" t="s">
        <v>6637</v>
      </c>
      <c r="D722" s="22">
        <v>1</v>
      </c>
      <c r="E722" s="746" t="s">
        <v>3497</v>
      </c>
      <c r="F722" s="474">
        <v>2089090</v>
      </c>
      <c r="G722" s="475">
        <v>15421108</v>
      </c>
      <c r="H722" s="476">
        <v>11.94</v>
      </c>
      <c r="I722" s="760">
        <v>2078750</v>
      </c>
      <c r="J722" s="475">
        <v>15421101</v>
      </c>
      <c r="K722" s="478">
        <v>11.94</v>
      </c>
      <c r="L722" s="9"/>
      <c r="M722" s="546">
        <v>16</v>
      </c>
      <c r="N722" s="9">
        <v>9.5299999999999994</v>
      </c>
      <c r="O722" s="6" t="s">
        <v>4201</v>
      </c>
      <c r="P722" s="479" t="s">
        <v>4202</v>
      </c>
      <c r="Q722" s="10" t="s">
        <v>6391</v>
      </c>
      <c r="R722" s="880"/>
      <c r="S722" s="12"/>
      <c r="T722" s="14">
        <v>46298</v>
      </c>
      <c r="U722" s="15" t="s">
        <v>6201</v>
      </c>
      <c r="V722" s="8">
        <v>46298</v>
      </c>
      <c r="W722" s="13" t="s">
        <v>6394</v>
      </c>
      <c r="X722" s="23" t="s">
        <v>4206</v>
      </c>
      <c r="Y722" s="486"/>
      <c r="Z722" s="483"/>
      <c r="AA722" s="24"/>
      <c r="AB722" s="484"/>
      <c r="AC722" s="16"/>
      <c r="AD722" s="17"/>
      <c r="AE722" s="18"/>
      <c r="AF722" s="9"/>
      <c r="AG722" s="19"/>
      <c r="AH722" s="20"/>
      <c r="AI722" s="9"/>
      <c r="AJ722" s="21"/>
      <c r="AK722" s="33"/>
      <c r="AL722" s="485" t="str">
        <f>IF(AA722="","",AA722)</f>
        <v/>
      </c>
      <c r="AM722" s="3" t="str">
        <f>IF(AB722="","",AB722)</f>
        <v/>
      </c>
      <c r="AN722" s="702"/>
      <c r="AO722" s="4"/>
      <c r="AP722" s="5"/>
      <c r="AQ722" s="5"/>
      <c r="AR722" s="4"/>
      <c r="AS722" s="5"/>
      <c r="AT722" s="552"/>
      <c r="AU722" s="553" t="str">
        <f>IF(AND(V722&gt;0,X722="A",AA722&lt;&gt;"",AG722&lt;&gt;"A",AJ722&lt;&gt;"A",OR(AB722="NR",AB722="NT")),1,"")</f>
        <v/>
      </c>
      <c r="AV722" s="554" t="str">
        <f>IF(AU722="","",COUNTIF($AU$8:AU722,AU722))</f>
        <v/>
      </c>
      <c r="AW722" s="553">
        <f>IF(AND(V722&gt;0,X722="A",AJ722&lt;&gt;"A",OR(AB722="",AB722="NX")),1,"")</f>
        <v>1</v>
      </c>
      <c r="AX722" s="554">
        <f>IF(AW722="","",COUNTIF($AW$8:AW722,AW722))</f>
        <v>75</v>
      </c>
      <c r="AY722" s="27"/>
      <c r="AZ722" s="6"/>
      <c r="BA722" s="7"/>
      <c r="BB722" s="7"/>
    </row>
    <row r="723" spans="1:54" ht="14.45" customHeight="1">
      <c r="A723" s="472" t="s">
        <v>721</v>
      </c>
      <c r="B723" s="473" t="s">
        <v>1602</v>
      </c>
      <c r="C723" s="22" t="s">
        <v>6637</v>
      </c>
      <c r="D723" s="22">
        <v>1</v>
      </c>
      <c r="E723" s="746" t="s">
        <v>6382</v>
      </c>
      <c r="F723" s="760">
        <v>2078750</v>
      </c>
      <c r="G723" s="475">
        <v>15421101</v>
      </c>
      <c r="H723" s="478">
        <v>11.94</v>
      </c>
      <c r="I723" s="474">
        <v>2080360</v>
      </c>
      <c r="J723" s="475">
        <v>15421102</v>
      </c>
      <c r="K723" s="476">
        <v>11.94</v>
      </c>
      <c r="L723" s="9"/>
      <c r="M723" s="546">
        <v>16</v>
      </c>
      <c r="N723" s="9">
        <v>9.5299999999999994</v>
      </c>
      <c r="O723" s="6" t="s">
        <v>6205</v>
      </c>
      <c r="P723" s="479" t="s">
        <v>4252</v>
      </c>
      <c r="Q723" s="10" t="s">
        <v>4273</v>
      </c>
      <c r="R723" s="11"/>
      <c r="S723" s="12"/>
      <c r="T723" s="14">
        <v>46296</v>
      </c>
      <c r="U723" s="15" t="s">
        <v>6201</v>
      </c>
      <c r="V723" s="8">
        <v>46296</v>
      </c>
      <c r="W723" s="13" t="s">
        <v>6370</v>
      </c>
      <c r="X723" s="23" t="s">
        <v>4206</v>
      </c>
      <c r="Y723" s="486"/>
      <c r="Z723" s="483">
        <v>46296</v>
      </c>
      <c r="AA723" s="24" t="s">
        <v>6373</v>
      </c>
      <c r="AB723" s="484" t="s">
        <v>4206</v>
      </c>
      <c r="AC723" s="16"/>
      <c r="AD723" s="17"/>
      <c r="AE723" s="18"/>
      <c r="AF723" s="9"/>
      <c r="AG723" s="19"/>
      <c r="AH723" s="20"/>
      <c r="AI723" s="9"/>
      <c r="AJ723" s="21" t="s">
        <v>2860</v>
      </c>
      <c r="AK723" s="33" t="s">
        <v>2860</v>
      </c>
      <c r="AL723" s="485" t="s">
        <v>2860</v>
      </c>
      <c r="AM723" s="3" t="s">
        <v>2860</v>
      </c>
      <c r="AN723" s="702"/>
      <c r="AO723" s="4"/>
      <c r="AP723" s="5"/>
      <c r="AQ723" s="5"/>
      <c r="AR723" s="4"/>
      <c r="AS723" s="5"/>
      <c r="AT723" s="552"/>
      <c r="AU723" s="553"/>
      <c r="AV723" s="554"/>
      <c r="AW723" s="553"/>
      <c r="AX723" s="554"/>
      <c r="AY723" s="27"/>
      <c r="AZ723" s="6"/>
      <c r="BA723" s="7"/>
      <c r="BB723" s="7"/>
    </row>
    <row r="724" spans="1:54" ht="14.45" customHeight="1">
      <c r="A724" s="472" t="s">
        <v>722</v>
      </c>
      <c r="B724" s="473" t="s">
        <v>1602</v>
      </c>
      <c r="C724" s="22" t="s">
        <v>6637</v>
      </c>
      <c r="D724" s="22">
        <v>1</v>
      </c>
      <c r="E724" s="746" t="s">
        <v>3498</v>
      </c>
      <c r="F724" s="474">
        <v>2080360</v>
      </c>
      <c r="G724" s="475">
        <v>15421102</v>
      </c>
      <c r="H724" s="476">
        <v>11.94</v>
      </c>
      <c r="I724" s="760">
        <v>2098650</v>
      </c>
      <c r="J724" s="475">
        <v>15421112</v>
      </c>
      <c r="K724" s="478">
        <v>11.94</v>
      </c>
      <c r="L724" s="9"/>
      <c r="M724" s="546">
        <v>16</v>
      </c>
      <c r="N724" s="9">
        <v>9.5299999999999994</v>
      </c>
      <c r="O724" s="6" t="s">
        <v>4201</v>
      </c>
      <c r="P724" s="479" t="s">
        <v>4202</v>
      </c>
      <c r="Q724" s="10" t="s">
        <v>6391</v>
      </c>
      <c r="R724" s="880"/>
      <c r="S724" s="12"/>
      <c r="T724" s="14">
        <v>46298</v>
      </c>
      <c r="U724" s="15" t="s">
        <v>6201</v>
      </c>
      <c r="V724" s="8">
        <v>46298</v>
      </c>
      <c r="W724" s="13" t="s">
        <v>6394</v>
      </c>
      <c r="X724" s="23" t="s">
        <v>4206</v>
      </c>
      <c r="Y724" s="486"/>
      <c r="Z724" s="483"/>
      <c r="AA724" s="24"/>
      <c r="AB724" s="484"/>
      <c r="AC724" s="16"/>
      <c r="AD724" s="17"/>
      <c r="AE724" s="18"/>
      <c r="AF724" s="9"/>
      <c r="AG724" s="19"/>
      <c r="AH724" s="20"/>
      <c r="AI724" s="9"/>
      <c r="AJ724" s="21"/>
      <c r="AK724" s="33"/>
      <c r="AL724" s="485" t="str">
        <f>IF(AA724="","",AA724)</f>
        <v/>
      </c>
      <c r="AM724" s="3" t="str">
        <f>IF(AB724="","",AB724)</f>
        <v/>
      </c>
      <c r="AN724" s="702"/>
      <c r="AO724" s="4"/>
      <c r="AP724" s="5"/>
      <c r="AQ724" s="5"/>
      <c r="AR724" s="4"/>
      <c r="AS724" s="5"/>
      <c r="AT724" s="552"/>
      <c r="AU724" s="553" t="str">
        <f>IF(AND(V724&gt;0,X724="A",AA724&lt;&gt;"",AG724&lt;&gt;"A",AJ724&lt;&gt;"A",OR(AB724="NR",AB724="NT")),1,"")</f>
        <v/>
      </c>
      <c r="AV724" s="554" t="str">
        <f>IF(AU724="","",COUNTIF($AU$8:AU724,AU724))</f>
        <v/>
      </c>
      <c r="AW724" s="553">
        <f>IF(AND(V724&gt;0,X724="A",AJ724&lt;&gt;"A",OR(AB724="",AB724="NX")),1,"")</f>
        <v>1</v>
      </c>
      <c r="AX724" s="554">
        <f>IF(AW724="","",COUNTIF($AW$8:AW724,AW724))</f>
        <v>76</v>
      </c>
      <c r="AY724" s="27"/>
      <c r="AZ724" s="6"/>
      <c r="BA724" s="7"/>
      <c r="BB724" s="7"/>
    </row>
    <row r="725" spans="1:54" ht="14.45" customHeight="1">
      <c r="A725" s="472" t="s">
        <v>723</v>
      </c>
      <c r="B725" s="473" t="s">
        <v>1602</v>
      </c>
      <c r="C725" s="22" t="s">
        <v>6637</v>
      </c>
      <c r="D725" s="22">
        <v>1</v>
      </c>
      <c r="E725" s="746" t="s">
        <v>6383</v>
      </c>
      <c r="F725" s="760">
        <v>2098650</v>
      </c>
      <c r="G725" s="475">
        <v>15421112</v>
      </c>
      <c r="H725" s="478">
        <v>11.94</v>
      </c>
      <c r="I725" s="474">
        <v>2089000</v>
      </c>
      <c r="J725" s="475">
        <v>15421108</v>
      </c>
      <c r="K725" s="476">
        <v>11.94</v>
      </c>
      <c r="L725" s="9"/>
      <c r="M725" s="546">
        <v>16</v>
      </c>
      <c r="N725" s="9">
        <v>9.5299999999999994</v>
      </c>
      <c r="O725" s="6" t="s">
        <v>6205</v>
      </c>
      <c r="P725" s="479" t="s">
        <v>4252</v>
      </c>
      <c r="Q725" s="10" t="s">
        <v>4273</v>
      </c>
      <c r="R725" s="11"/>
      <c r="S725" s="12"/>
      <c r="T725" s="14">
        <v>46296</v>
      </c>
      <c r="U725" s="15" t="s">
        <v>6201</v>
      </c>
      <c r="V725" s="8">
        <v>46296</v>
      </c>
      <c r="W725" s="13" t="s">
        <v>6370</v>
      </c>
      <c r="X725" s="23" t="s">
        <v>4206</v>
      </c>
      <c r="Y725" s="486"/>
      <c r="Z725" s="483">
        <v>46296</v>
      </c>
      <c r="AA725" s="24" t="s">
        <v>6373</v>
      </c>
      <c r="AB725" s="484" t="s">
        <v>4206</v>
      </c>
      <c r="AC725" s="16"/>
      <c r="AD725" s="17"/>
      <c r="AE725" s="18"/>
      <c r="AF725" s="9"/>
      <c r="AG725" s="19"/>
      <c r="AH725" s="20"/>
      <c r="AI725" s="9"/>
      <c r="AJ725" s="21" t="s">
        <v>2860</v>
      </c>
      <c r="AK725" s="33" t="s">
        <v>2860</v>
      </c>
      <c r="AL725" s="485" t="s">
        <v>2860</v>
      </c>
      <c r="AM725" s="3" t="s">
        <v>2860</v>
      </c>
      <c r="AN725" s="702"/>
      <c r="AO725" s="4"/>
      <c r="AP725" s="5"/>
      <c r="AQ725" s="5"/>
      <c r="AR725" s="4"/>
      <c r="AS725" s="5"/>
      <c r="AT725" s="552"/>
      <c r="AU725" s="553"/>
      <c r="AV725" s="554"/>
      <c r="AW725" s="553"/>
      <c r="AX725" s="554"/>
      <c r="AY725" s="27"/>
      <c r="AZ725" s="6"/>
      <c r="BA725" s="7"/>
      <c r="BB725" s="7"/>
    </row>
    <row r="726" spans="1:54" ht="14.45" customHeight="1">
      <c r="A726" s="472" t="s">
        <v>724</v>
      </c>
      <c r="B726" s="473" t="s">
        <v>1602</v>
      </c>
      <c r="C726" s="22" t="s">
        <v>6637</v>
      </c>
      <c r="D726" s="22">
        <v>1</v>
      </c>
      <c r="E726" s="746" t="s">
        <v>3499</v>
      </c>
      <c r="F726" s="474">
        <v>2089000</v>
      </c>
      <c r="G726" s="475">
        <v>15421108</v>
      </c>
      <c r="H726" s="476">
        <v>11.94</v>
      </c>
      <c r="I726" s="760">
        <v>2098370</v>
      </c>
      <c r="J726" s="475">
        <v>15421112</v>
      </c>
      <c r="K726" s="478">
        <v>11.94</v>
      </c>
      <c r="L726" s="9"/>
      <c r="M726" s="546">
        <v>16</v>
      </c>
      <c r="N726" s="9">
        <v>9.5299999999999994</v>
      </c>
      <c r="O726" s="6" t="s">
        <v>4201</v>
      </c>
      <c r="P726" s="479" t="s">
        <v>4202</v>
      </c>
      <c r="Q726" s="10" t="s">
        <v>6391</v>
      </c>
      <c r="R726" s="880"/>
      <c r="S726" s="12"/>
      <c r="T726" s="14">
        <v>46298</v>
      </c>
      <c r="U726" s="15" t="s">
        <v>6201</v>
      </c>
      <c r="V726" s="8">
        <v>46298</v>
      </c>
      <c r="W726" s="13" t="s">
        <v>6394</v>
      </c>
      <c r="X726" s="23" t="s">
        <v>4206</v>
      </c>
      <c r="Y726" s="486"/>
      <c r="Z726" s="483"/>
      <c r="AA726" s="24"/>
      <c r="AB726" s="484"/>
      <c r="AC726" s="16"/>
      <c r="AD726" s="17"/>
      <c r="AE726" s="18"/>
      <c r="AF726" s="9"/>
      <c r="AG726" s="19"/>
      <c r="AH726" s="20"/>
      <c r="AI726" s="9"/>
      <c r="AJ726" s="21"/>
      <c r="AK726" s="33"/>
      <c r="AL726" s="485" t="str">
        <f>IF(AA726="","",AA726)</f>
        <v/>
      </c>
      <c r="AM726" s="3" t="str">
        <f>IF(AB726="","",AB726)</f>
        <v/>
      </c>
      <c r="AN726" s="702"/>
      <c r="AO726" s="4"/>
      <c r="AP726" s="5"/>
      <c r="AQ726" s="5"/>
      <c r="AR726" s="4"/>
      <c r="AS726" s="5"/>
      <c r="AT726" s="552"/>
      <c r="AU726" s="553" t="str">
        <f>IF(AND(V726&gt;0,X726="A",AA726&lt;&gt;"",AG726&lt;&gt;"A",AJ726&lt;&gt;"A",OR(AB726="NR",AB726="NT")),1,"")</f>
        <v/>
      </c>
      <c r="AV726" s="554" t="str">
        <f>IF(AU726="","",COUNTIF($AU$8:AU726,AU726))</f>
        <v/>
      </c>
      <c r="AW726" s="553">
        <f>IF(AND(V726&gt;0,X726="A",AJ726&lt;&gt;"A",OR(AB726="",AB726="NX")),1,"")</f>
        <v>1</v>
      </c>
      <c r="AX726" s="554">
        <f>IF(AW726="","",COUNTIF($AW$8:AW726,AW726))</f>
        <v>77</v>
      </c>
      <c r="AY726" s="9"/>
      <c r="AZ726" s="9"/>
      <c r="BA726" s="7"/>
      <c r="BB726" s="7"/>
    </row>
    <row r="727" spans="1:54" ht="14.45" customHeight="1">
      <c r="A727" s="472" t="s">
        <v>725</v>
      </c>
      <c r="B727" s="473" t="s">
        <v>1602</v>
      </c>
      <c r="C727" s="22" t="s">
        <v>6637</v>
      </c>
      <c r="D727" s="22">
        <v>2</v>
      </c>
      <c r="E727" s="746" t="s">
        <v>6695</v>
      </c>
      <c r="F727" s="760">
        <v>2098370</v>
      </c>
      <c r="G727" s="475">
        <v>15421112</v>
      </c>
      <c r="H727" s="478">
        <v>11.94</v>
      </c>
      <c r="I727" s="474">
        <v>2085440</v>
      </c>
      <c r="J727" s="475">
        <v>15421107</v>
      </c>
      <c r="K727" s="476">
        <v>11.94</v>
      </c>
      <c r="L727" s="9"/>
      <c r="M727" s="546">
        <v>16</v>
      </c>
      <c r="N727" s="9">
        <v>9.5299999999999994</v>
      </c>
      <c r="O727" s="6" t="s">
        <v>6205</v>
      </c>
      <c r="P727" s="479" t="s">
        <v>5033</v>
      </c>
      <c r="Q727" s="10" t="s">
        <v>6512</v>
      </c>
      <c r="R727" s="11"/>
      <c r="S727" s="12"/>
      <c r="T727" s="14">
        <v>46314</v>
      </c>
      <c r="U727" s="15" t="s">
        <v>6201</v>
      </c>
      <c r="V727" s="8">
        <v>46315</v>
      </c>
      <c r="W727" s="13" t="s">
        <v>6697</v>
      </c>
      <c r="X727" s="772" t="s">
        <v>4206</v>
      </c>
      <c r="Y727" s="486"/>
      <c r="Z727" s="483"/>
      <c r="AA727" s="24"/>
      <c r="AB727" s="484"/>
      <c r="AC727" s="16" t="s">
        <v>6384</v>
      </c>
      <c r="AD727" s="17"/>
      <c r="AE727" s="18"/>
      <c r="AF727" s="9"/>
      <c r="AG727" s="19"/>
      <c r="AH727" s="20"/>
      <c r="AI727" s="9"/>
      <c r="AJ727" s="21">
        <v>1</v>
      </c>
      <c r="AK727" s="33">
        <v>36</v>
      </c>
      <c r="AL727" s="485" t="s">
        <v>2860</v>
      </c>
      <c r="AM727" s="3" t="s">
        <v>2860</v>
      </c>
      <c r="AN727" s="702"/>
      <c r="AO727" s="4"/>
      <c r="AP727" s="5"/>
      <c r="AQ727" s="5"/>
      <c r="AR727" s="4"/>
      <c r="AS727" s="5"/>
      <c r="AT727" s="552"/>
      <c r="AU727" s="553"/>
      <c r="AV727" s="554"/>
      <c r="AW727" s="553"/>
      <c r="AX727" s="554"/>
      <c r="AY727" s="1264" t="s">
        <v>6276</v>
      </c>
      <c r="AZ727" s="874" t="s">
        <v>6377</v>
      </c>
      <c r="BA727" s="7"/>
      <c r="BB727" s="7"/>
    </row>
    <row r="728" spans="1:54" ht="14.45" customHeight="1">
      <c r="A728" s="472" t="s">
        <v>726</v>
      </c>
      <c r="B728" s="473" t="s">
        <v>1602</v>
      </c>
      <c r="C728" s="22" t="s">
        <v>6637</v>
      </c>
      <c r="D728" s="22">
        <v>2</v>
      </c>
      <c r="E728" s="746" t="s">
        <v>3500</v>
      </c>
      <c r="F728" s="474">
        <v>2085440</v>
      </c>
      <c r="G728" s="475">
        <v>15421107</v>
      </c>
      <c r="H728" s="476">
        <v>11.94</v>
      </c>
      <c r="I728" s="760">
        <v>2084350</v>
      </c>
      <c r="J728" s="475">
        <v>15421106</v>
      </c>
      <c r="K728" s="478">
        <v>11.94</v>
      </c>
      <c r="L728" s="9"/>
      <c r="M728" s="546">
        <v>16</v>
      </c>
      <c r="N728" s="9">
        <v>9.5299999999999994</v>
      </c>
      <c r="O728" s="6" t="s">
        <v>4201</v>
      </c>
      <c r="P728" s="479" t="s">
        <v>4202</v>
      </c>
      <c r="Q728" s="10" t="s">
        <v>6391</v>
      </c>
      <c r="R728" s="880"/>
      <c r="S728" s="12"/>
      <c r="T728" s="14">
        <v>46298</v>
      </c>
      <c r="U728" s="15" t="s">
        <v>6201</v>
      </c>
      <c r="V728" s="8">
        <v>46298</v>
      </c>
      <c r="W728" s="13" t="s">
        <v>6394</v>
      </c>
      <c r="X728" s="23" t="s">
        <v>4206</v>
      </c>
      <c r="Y728" s="486"/>
      <c r="Z728" s="483"/>
      <c r="AA728" s="24"/>
      <c r="AB728" s="484"/>
      <c r="AC728" s="16"/>
      <c r="AD728" s="17"/>
      <c r="AE728" s="18"/>
      <c r="AF728" s="9"/>
      <c r="AG728" s="19"/>
      <c r="AH728" s="20"/>
      <c r="AI728" s="9"/>
      <c r="AJ728" s="21"/>
      <c r="AK728" s="33"/>
      <c r="AL728" s="485" t="str">
        <f>IF(AA728="","",AA728)</f>
        <v/>
      </c>
      <c r="AM728" s="3" t="str">
        <f>IF(AB728="","",AB728)</f>
        <v/>
      </c>
      <c r="AN728" s="702"/>
      <c r="AO728" s="4"/>
      <c r="AP728" s="5"/>
      <c r="AQ728" s="5"/>
      <c r="AR728" s="4"/>
      <c r="AS728" s="5"/>
      <c r="AT728" s="552"/>
      <c r="AU728" s="553" t="str">
        <f>IF(AND(V728&gt;0,X728="A",AA728&lt;&gt;"",AG728&lt;&gt;"A",AJ728&lt;&gt;"A",OR(AB728="NR",AB728="NT")),1,"")</f>
        <v/>
      </c>
      <c r="AV728" s="554" t="str">
        <f>IF(AU728="","",COUNTIF($AU$8:AU728,AU728))</f>
        <v/>
      </c>
      <c r="AW728" s="553">
        <f>IF(AND(V728&gt;0,X728="A",AJ728&lt;&gt;"A",OR(AB728="",AB728="NX")),1,"")</f>
        <v>1</v>
      </c>
      <c r="AX728" s="554">
        <f>IF(AW728="","",COUNTIF($AW$8:AW728,AW728))</f>
        <v>78</v>
      </c>
      <c r="AY728" s="27"/>
      <c r="AZ728" s="6"/>
      <c r="BA728" s="7"/>
      <c r="BB728" s="7"/>
    </row>
    <row r="729" spans="1:54" ht="14.45" customHeight="1">
      <c r="A729" s="472" t="s">
        <v>727</v>
      </c>
      <c r="B729" s="473" t="s">
        <v>1602</v>
      </c>
      <c r="C729" s="22" t="s">
        <v>6637</v>
      </c>
      <c r="D729" s="22">
        <v>2</v>
      </c>
      <c r="E729" s="746" t="s">
        <v>6385</v>
      </c>
      <c r="F729" s="760">
        <v>2084350</v>
      </c>
      <c r="G729" s="475">
        <v>15421106</v>
      </c>
      <c r="H729" s="478">
        <v>11.94</v>
      </c>
      <c r="I729" s="474">
        <v>2083990</v>
      </c>
      <c r="J729" s="475">
        <v>15421106</v>
      </c>
      <c r="K729" s="476">
        <v>11.94</v>
      </c>
      <c r="L729" s="9"/>
      <c r="M729" s="546">
        <v>16</v>
      </c>
      <c r="N729" s="9">
        <v>9.5299999999999994</v>
      </c>
      <c r="O729" s="6" t="s">
        <v>6205</v>
      </c>
      <c r="P729" s="479" t="s">
        <v>4252</v>
      </c>
      <c r="Q729" s="10" t="s">
        <v>4281</v>
      </c>
      <c r="R729" s="11"/>
      <c r="S729" s="12"/>
      <c r="T729" s="14">
        <v>46296</v>
      </c>
      <c r="U729" s="15" t="s">
        <v>6201</v>
      </c>
      <c r="V729" s="8">
        <v>46296</v>
      </c>
      <c r="W729" s="13" t="s">
        <v>6370</v>
      </c>
      <c r="X729" s="23" t="s">
        <v>4206</v>
      </c>
      <c r="Y729" s="486"/>
      <c r="Z729" s="483">
        <v>46296</v>
      </c>
      <c r="AA729" s="24" t="s">
        <v>6373</v>
      </c>
      <c r="AB729" s="484" t="s">
        <v>4206</v>
      </c>
      <c r="AC729" s="16"/>
      <c r="AD729" s="17"/>
      <c r="AE729" s="18"/>
      <c r="AF729" s="9"/>
      <c r="AG729" s="19"/>
      <c r="AH729" s="20"/>
      <c r="AI729" s="9"/>
      <c r="AJ729" s="21" t="s">
        <v>2860</v>
      </c>
      <c r="AK729" s="33" t="s">
        <v>2860</v>
      </c>
      <c r="AL729" s="485" t="s">
        <v>2860</v>
      </c>
      <c r="AM729" s="3" t="s">
        <v>2860</v>
      </c>
      <c r="AN729" s="702"/>
      <c r="AO729" s="4"/>
      <c r="AP729" s="5"/>
      <c r="AQ729" s="5"/>
      <c r="AR729" s="4"/>
      <c r="AS729" s="5"/>
      <c r="AT729" s="552"/>
      <c r="AU729" s="553"/>
      <c r="AV729" s="554"/>
      <c r="AW729" s="553"/>
      <c r="AX729" s="554"/>
      <c r="AY729" s="27"/>
      <c r="AZ729" s="6"/>
      <c r="BA729" s="7"/>
      <c r="BB729" s="7"/>
    </row>
    <row r="730" spans="1:54" ht="14.45" customHeight="1">
      <c r="A730" s="472" t="s">
        <v>728</v>
      </c>
      <c r="B730" s="473" t="s">
        <v>1602</v>
      </c>
      <c r="C730" s="22" t="s">
        <v>6637</v>
      </c>
      <c r="D730" s="22">
        <v>2</v>
      </c>
      <c r="E730" s="746" t="s">
        <v>3501</v>
      </c>
      <c r="F730" s="474">
        <v>2083990</v>
      </c>
      <c r="G730" s="475">
        <v>15421106</v>
      </c>
      <c r="H730" s="476">
        <v>11.94</v>
      </c>
      <c r="I730" s="760">
        <v>2089740</v>
      </c>
      <c r="J730" s="475">
        <v>15421109</v>
      </c>
      <c r="K730" s="478">
        <v>11.94</v>
      </c>
      <c r="L730" s="9"/>
      <c r="M730" s="546">
        <v>16</v>
      </c>
      <c r="N730" s="9">
        <v>9.5299999999999994</v>
      </c>
      <c r="O730" s="6" t="s">
        <v>4201</v>
      </c>
      <c r="P730" s="479" t="s">
        <v>4202</v>
      </c>
      <c r="Q730" s="10" t="s">
        <v>6391</v>
      </c>
      <c r="R730" s="880"/>
      <c r="S730" s="12"/>
      <c r="T730" s="14">
        <v>46298</v>
      </c>
      <c r="U730" s="15" t="s">
        <v>6201</v>
      </c>
      <c r="V730" s="8">
        <v>46298</v>
      </c>
      <c r="W730" s="13" t="s">
        <v>6394</v>
      </c>
      <c r="X730" s="23" t="s">
        <v>4206</v>
      </c>
      <c r="Y730" s="486"/>
      <c r="Z730" s="483"/>
      <c r="AA730" s="24"/>
      <c r="AB730" s="484"/>
      <c r="AC730" s="16"/>
      <c r="AD730" s="17"/>
      <c r="AE730" s="18"/>
      <c r="AF730" s="9"/>
      <c r="AG730" s="19"/>
      <c r="AH730" s="20"/>
      <c r="AI730" s="9"/>
      <c r="AJ730" s="21"/>
      <c r="AK730" s="33"/>
      <c r="AL730" s="485" t="str">
        <f>IF(AA730="","",AA730)</f>
        <v/>
      </c>
      <c r="AM730" s="3" t="str">
        <f>IF(AB730="","",AB730)</f>
        <v/>
      </c>
      <c r="AN730" s="702"/>
      <c r="AO730" s="4"/>
      <c r="AP730" s="5"/>
      <c r="AQ730" s="5"/>
      <c r="AR730" s="4"/>
      <c r="AS730" s="5"/>
      <c r="AT730" s="552"/>
      <c r="AU730" s="553" t="str">
        <f>IF(AND(V730&gt;0,X730="A",AA730&lt;&gt;"",AG730&lt;&gt;"A",AJ730&lt;&gt;"A",OR(AB730="NR",AB730="NT")),1,"")</f>
        <v/>
      </c>
      <c r="AV730" s="554" t="str">
        <f>IF(AU730="","",COUNTIF($AU$8:AU730,AU730))</f>
        <v/>
      </c>
      <c r="AW730" s="553">
        <f>IF(AND(V730&gt;0,X730="A",AJ730&lt;&gt;"A",OR(AB730="",AB730="NX")),1,"")</f>
        <v>1</v>
      </c>
      <c r="AX730" s="554">
        <f>IF(AW730="","",COUNTIF($AW$8:AW730,AW730))</f>
        <v>79</v>
      </c>
      <c r="AY730" s="27"/>
      <c r="AZ730" s="6"/>
      <c r="BA730" s="7"/>
      <c r="BB730" s="7"/>
    </row>
    <row r="731" spans="1:54" ht="14.45" customHeight="1">
      <c r="A731" s="472" t="s">
        <v>729</v>
      </c>
      <c r="B731" s="473" t="s">
        <v>1602</v>
      </c>
      <c r="C731" s="22" t="s">
        <v>6637</v>
      </c>
      <c r="D731" s="22">
        <v>2</v>
      </c>
      <c r="E731" s="746" t="s">
        <v>6386</v>
      </c>
      <c r="F731" s="760">
        <v>2089740</v>
      </c>
      <c r="G731" s="475">
        <v>15421109</v>
      </c>
      <c r="H731" s="478">
        <v>11.94</v>
      </c>
      <c r="I731" s="474">
        <v>2091270</v>
      </c>
      <c r="J731" s="475">
        <v>15421109</v>
      </c>
      <c r="K731" s="476">
        <v>11.94</v>
      </c>
      <c r="L731" s="9"/>
      <c r="M731" s="546">
        <v>16</v>
      </c>
      <c r="N731" s="9">
        <v>9.5299999999999994</v>
      </c>
      <c r="O731" s="6" t="s">
        <v>6205</v>
      </c>
      <c r="P731" s="479" t="s">
        <v>4252</v>
      </c>
      <c r="Q731" s="10" t="s">
        <v>5785</v>
      </c>
      <c r="R731" s="11"/>
      <c r="S731" s="12"/>
      <c r="T731" s="14">
        <v>46296</v>
      </c>
      <c r="U731" s="15" t="s">
        <v>6201</v>
      </c>
      <c r="V731" s="8">
        <v>46296</v>
      </c>
      <c r="W731" s="13" t="s">
        <v>6370</v>
      </c>
      <c r="X731" s="23" t="s">
        <v>4206</v>
      </c>
      <c r="Y731" s="486"/>
      <c r="Z731" s="483">
        <v>46296</v>
      </c>
      <c r="AA731" s="24" t="s">
        <v>6373</v>
      </c>
      <c r="AB731" s="484" t="s">
        <v>4206</v>
      </c>
      <c r="AC731" s="16"/>
      <c r="AD731" s="17"/>
      <c r="AE731" s="18"/>
      <c r="AF731" s="9"/>
      <c r="AG731" s="19"/>
      <c r="AH731" s="20"/>
      <c r="AI731" s="9"/>
      <c r="AJ731" s="21" t="s">
        <v>2860</v>
      </c>
      <c r="AK731" s="33" t="s">
        <v>2860</v>
      </c>
      <c r="AL731" s="485" t="s">
        <v>2860</v>
      </c>
      <c r="AM731" s="3" t="s">
        <v>2860</v>
      </c>
      <c r="AN731" s="702"/>
      <c r="AO731" s="4"/>
      <c r="AP731" s="5"/>
      <c r="AQ731" s="5"/>
      <c r="AR731" s="4"/>
      <c r="AS731" s="5"/>
      <c r="AT731" s="552"/>
      <c r="AU731" s="553"/>
      <c r="AV731" s="554"/>
      <c r="AW731" s="553"/>
      <c r="AX731" s="554"/>
      <c r="AY731" s="27"/>
      <c r="AZ731" s="6"/>
      <c r="BA731" s="7"/>
      <c r="BB731" s="7"/>
    </row>
    <row r="732" spans="1:54" ht="14.45" customHeight="1">
      <c r="A732" s="472" t="s">
        <v>730</v>
      </c>
      <c r="B732" s="473" t="s">
        <v>1602</v>
      </c>
      <c r="C732" s="22" t="s">
        <v>6637</v>
      </c>
      <c r="D732" s="22">
        <v>2</v>
      </c>
      <c r="E732" s="746" t="s">
        <v>3502</v>
      </c>
      <c r="F732" s="474">
        <v>2091270</v>
      </c>
      <c r="G732" s="475">
        <v>15421109</v>
      </c>
      <c r="H732" s="476">
        <v>11.94</v>
      </c>
      <c r="I732" s="760">
        <v>209660</v>
      </c>
      <c r="J732" s="475">
        <v>15421109</v>
      </c>
      <c r="K732" s="478">
        <v>11.95</v>
      </c>
      <c r="L732" s="9"/>
      <c r="M732" s="546">
        <v>16</v>
      </c>
      <c r="N732" s="9">
        <v>9.5299999999999994</v>
      </c>
      <c r="O732" s="6" t="s">
        <v>4201</v>
      </c>
      <c r="P732" s="479" t="s">
        <v>4202</v>
      </c>
      <c r="Q732" s="10" t="s">
        <v>6391</v>
      </c>
      <c r="R732" s="880"/>
      <c r="S732" s="12"/>
      <c r="T732" s="14">
        <v>46298</v>
      </c>
      <c r="U732" s="15" t="s">
        <v>6201</v>
      </c>
      <c r="V732" s="8">
        <v>46298</v>
      </c>
      <c r="W732" s="13" t="s">
        <v>6394</v>
      </c>
      <c r="X732" s="23" t="s">
        <v>4206</v>
      </c>
      <c r="Y732" s="486"/>
      <c r="Z732" s="483"/>
      <c r="AA732" s="24"/>
      <c r="AB732" s="484"/>
      <c r="AC732" s="16"/>
      <c r="AD732" s="17"/>
      <c r="AE732" s="18"/>
      <c r="AF732" s="9"/>
      <c r="AG732" s="19"/>
      <c r="AH732" s="20"/>
      <c r="AI732" s="9"/>
      <c r="AJ732" s="21"/>
      <c r="AK732" s="33"/>
      <c r="AL732" s="485" t="str">
        <f>IF(AA732="","",AA732)</f>
        <v/>
      </c>
      <c r="AM732" s="3" t="str">
        <f>IF(AB732="","",AB732)</f>
        <v/>
      </c>
      <c r="AN732" s="702"/>
      <c r="AO732" s="4"/>
      <c r="AP732" s="5"/>
      <c r="AQ732" s="5"/>
      <c r="AR732" s="4"/>
      <c r="AS732" s="5"/>
      <c r="AT732" s="552"/>
      <c r="AU732" s="553" t="str">
        <f>IF(AND(V732&gt;0,X732="A",AA732&lt;&gt;"",AG732&lt;&gt;"A",AJ732&lt;&gt;"A",OR(AB732="NR",AB732="NT")),1,"")</f>
        <v/>
      </c>
      <c r="AV732" s="554" t="str">
        <f>IF(AU732="","",COUNTIF($AU$8:AU732,AU732))</f>
        <v/>
      </c>
      <c r="AW732" s="553">
        <f>IF(AND(V732&gt;0,X732="A",AJ732&lt;&gt;"A",OR(AB732="",AB732="NX")),1,"")</f>
        <v>1</v>
      </c>
      <c r="AX732" s="554">
        <f>IF(AW732="","",COUNTIF($AW$8:AW732,AW732))</f>
        <v>80</v>
      </c>
      <c r="AY732" s="27"/>
      <c r="AZ732" s="6"/>
      <c r="BA732" s="7"/>
      <c r="BB732" s="7"/>
    </row>
    <row r="733" spans="1:54" ht="14.45" customHeight="1">
      <c r="A733" s="472" t="s">
        <v>731</v>
      </c>
      <c r="B733" s="473" t="s">
        <v>1602</v>
      </c>
      <c r="C733" s="22" t="s">
        <v>6637</v>
      </c>
      <c r="D733" s="22">
        <v>2</v>
      </c>
      <c r="E733" s="746" t="s">
        <v>6387</v>
      </c>
      <c r="F733" s="760">
        <v>209660</v>
      </c>
      <c r="G733" s="475">
        <v>15421109</v>
      </c>
      <c r="H733" s="478">
        <v>11.95</v>
      </c>
      <c r="I733" s="474">
        <v>2086360</v>
      </c>
      <c r="J733" s="475">
        <v>15421107</v>
      </c>
      <c r="K733" s="476">
        <v>11.95</v>
      </c>
      <c r="L733" s="9"/>
      <c r="M733" s="546">
        <v>16</v>
      </c>
      <c r="N733" s="9">
        <v>9.5299999999999994</v>
      </c>
      <c r="O733" s="6" t="s">
        <v>6205</v>
      </c>
      <c r="P733" s="479" t="s">
        <v>4252</v>
      </c>
      <c r="Q733" s="10" t="s">
        <v>4327</v>
      </c>
      <c r="R733" s="11"/>
      <c r="S733" s="12"/>
      <c r="T733" s="14">
        <v>46296</v>
      </c>
      <c r="U733" s="15" t="s">
        <v>6201</v>
      </c>
      <c r="V733" s="8">
        <v>46296</v>
      </c>
      <c r="W733" s="13" t="s">
        <v>6375</v>
      </c>
      <c r="X733" s="23" t="s">
        <v>4206</v>
      </c>
      <c r="Y733" s="486" t="s">
        <v>6047</v>
      </c>
      <c r="Z733" s="483">
        <v>46296</v>
      </c>
      <c r="AA733" s="24" t="s">
        <v>6371</v>
      </c>
      <c r="AB733" s="484" t="s">
        <v>4206</v>
      </c>
      <c r="AC733" s="16"/>
      <c r="AD733" s="17"/>
      <c r="AE733" s="18"/>
      <c r="AF733" s="9"/>
      <c r="AG733" s="19"/>
      <c r="AH733" s="20"/>
      <c r="AI733" s="9"/>
      <c r="AJ733" s="21" t="s">
        <v>2860</v>
      </c>
      <c r="AK733" s="33" t="s">
        <v>2860</v>
      </c>
      <c r="AL733" s="485" t="s">
        <v>2860</v>
      </c>
      <c r="AM733" s="3" t="s">
        <v>2860</v>
      </c>
      <c r="AN733" s="702"/>
      <c r="AO733" s="4"/>
      <c r="AP733" s="5"/>
      <c r="AQ733" s="5"/>
      <c r="AR733" s="4"/>
      <c r="AS733" s="5"/>
      <c r="AT733" s="552"/>
      <c r="AU733" s="553"/>
      <c r="AV733" s="554"/>
      <c r="AW733" s="553"/>
      <c r="AX733" s="554"/>
      <c r="AY733" s="27"/>
      <c r="AZ733" s="6"/>
      <c r="BA733" s="7"/>
      <c r="BB733" s="7"/>
    </row>
    <row r="734" spans="1:54" ht="14.45" customHeight="1">
      <c r="A734" s="472" t="s">
        <v>732</v>
      </c>
      <c r="B734" s="473" t="s">
        <v>1602</v>
      </c>
      <c r="C734" s="22" t="s">
        <v>6637</v>
      </c>
      <c r="D734" s="22">
        <v>2</v>
      </c>
      <c r="E734" s="746" t="s">
        <v>3503</v>
      </c>
      <c r="F734" s="474">
        <v>2086360</v>
      </c>
      <c r="G734" s="475">
        <v>15421107</v>
      </c>
      <c r="H734" s="476">
        <v>11.95</v>
      </c>
      <c r="I734" s="760">
        <v>2078300</v>
      </c>
      <c r="J734" s="475">
        <v>15421102</v>
      </c>
      <c r="K734" s="478">
        <v>11.94</v>
      </c>
      <c r="L734" s="9"/>
      <c r="M734" s="546">
        <v>16</v>
      </c>
      <c r="N734" s="9">
        <v>9.5299999999999994</v>
      </c>
      <c r="O734" s="6" t="s">
        <v>4201</v>
      </c>
      <c r="P734" s="479" t="s">
        <v>4202</v>
      </c>
      <c r="Q734" s="10" t="s">
        <v>6391</v>
      </c>
      <c r="R734" s="880"/>
      <c r="S734" s="12"/>
      <c r="T734" s="14">
        <v>46298</v>
      </c>
      <c r="U734" s="15" t="s">
        <v>6201</v>
      </c>
      <c r="V734" s="8">
        <v>46298</v>
      </c>
      <c r="W734" s="13" t="s">
        <v>6394</v>
      </c>
      <c r="X734" s="23" t="s">
        <v>4206</v>
      </c>
      <c r="Y734" s="486"/>
      <c r="Z734" s="483"/>
      <c r="AA734" s="24"/>
      <c r="AB734" s="484"/>
      <c r="AC734" s="16"/>
      <c r="AD734" s="17"/>
      <c r="AE734" s="18"/>
      <c r="AF734" s="9"/>
      <c r="AG734" s="19"/>
      <c r="AH734" s="20"/>
      <c r="AI734" s="9"/>
      <c r="AJ734" s="21"/>
      <c r="AK734" s="33"/>
      <c r="AL734" s="485" t="str">
        <f>IF(AA734="","",AA734)</f>
        <v/>
      </c>
      <c r="AM734" s="3" t="str">
        <f>IF(AB734="","",AB734)</f>
        <v/>
      </c>
      <c r="AN734" s="702"/>
      <c r="AO734" s="4"/>
      <c r="AP734" s="5"/>
      <c r="AQ734" s="5"/>
      <c r="AR734" s="4"/>
      <c r="AS734" s="5"/>
      <c r="AT734" s="552"/>
      <c r="AU734" s="553" t="str">
        <f>IF(AND(V734&gt;0,X734="A",AA734&lt;&gt;"",AG734&lt;&gt;"A",AJ734&lt;&gt;"A",OR(AB734="NR",AB734="NT")),1,"")</f>
        <v/>
      </c>
      <c r="AV734" s="554" t="str">
        <f>IF(AU734="","",COUNTIF($AU$8:AU734,AU734))</f>
        <v/>
      </c>
      <c r="AW734" s="553">
        <f>IF(AND(V734&gt;0,X734="A",AJ734&lt;&gt;"A",OR(AB734="",AB734="NX")),1,"")</f>
        <v>1</v>
      </c>
      <c r="AX734" s="554">
        <f>IF(AW734="","",COUNTIF($AW$8:AW734,AW734))</f>
        <v>81</v>
      </c>
      <c r="AY734" s="27"/>
      <c r="AZ734" s="6"/>
      <c r="BA734" s="7"/>
      <c r="BB734" s="7"/>
    </row>
    <row r="735" spans="1:54" ht="14.45" customHeight="1">
      <c r="A735" s="472" t="s">
        <v>733</v>
      </c>
      <c r="B735" s="473" t="s">
        <v>1602</v>
      </c>
      <c r="C735" s="22" t="s">
        <v>6637</v>
      </c>
      <c r="D735" s="22">
        <v>2</v>
      </c>
      <c r="E735" s="746" t="s">
        <v>6388</v>
      </c>
      <c r="F735" s="760">
        <v>2078300</v>
      </c>
      <c r="G735" s="475">
        <v>15421102</v>
      </c>
      <c r="H735" s="478">
        <v>11.94</v>
      </c>
      <c r="I735" s="474">
        <v>2083970</v>
      </c>
      <c r="J735" s="475">
        <v>15421106</v>
      </c>
      <c r="K735" s="476">
        <v>11.94</v>
      </c>
      <c r="L735" s="9"/>
      <c r="M735" s="546">
        <v>16</v>
      </c>
      <c r="N735" s="9">
        <v>9.5299999999999994</v>
      </c>
      <c r="O735" s="6" t="s">
        <v>6205</v>
      </c>
      <c r="P735" s="479" t="s">
        <v>4252</v>
      </c>
      <c r="Q735" s="10" t="s">
        <v>4281</v>
      </c>
      <c r="R735" s="11"/>
      <c r="S735" s="12"/>
      <c r="T735" s="14">
        <v>46296</v>
      </c>
      <c r="U735" s="15" t="s">
        <v>6201</v>
      </c>
      <c r="V735" s="8">
        <v>46296</v>
      </c>
      <c r="W735" s="13" t="s">
        <v>6375</v>
      </c>
      <c r="X735" s="23" t="s">
        <v>4206</v>
      </c>
      <c r="Y735" s="486" t="s">
        <v>6047</v>
      </c>
      <c r="Z735" s="483">
        <v>46296</v>
      </c>
      <c r="AA735" s="24" t="s">
        <v>6371</v>
      </c>
      <c r="AB735" s="484" t="s">
        <v>4206</v>
      </c>
      <c r="AC735" s="16"/>
      <c r="AD735" s="17"/>
      <c r="AE735" s="18"/>
      <c r="AF735" s="9"/>
      <c r="AG735" s="19"/>
      <c r="AH735" s="20"/>
      <c r="AI735" s="9"/>
      <c r="AJ735" s="21" t="s">
        <v>2860</v>
      </c>
      <c r="AK735" s="33" t="s">
        <v>2860</v>
      </c>
      <c r="AL735" s="485" t="s">
        <v>2860</v>
      </c>
      <c r="AM735" s="3" t="s">
        <v>2860</v>
      </c>
      <c r="AN735" s="702"/>
      <c r="AO735" s="4"/>
      <c r="AP735" s="5"/>
      <c r="AQ735" s="5"/>
      <c r="AR735" s="4"/>
      <c r="AS735" s="5"/>
      <c r="AT735" s="552"/>
      <c r="AU735" s="553"/>
      <c r="AV735" s="554"/>
      <c r="AW735" s="553"/>
      <c r="AX735" s="554"/>
      <c r="AY735" s="27"/>
      <c r="AZ735" s="6"/>
      <c r="BA735" s="7"/>
      <c r="BB735" s="7"/>
    </row>
    <row r="736" spans="1:54" ht="14.45" customHeight="1">
      <c r="A736" s="472" t="s">
        <v>734</v>
      </c>
      <c r="B736" s="473" t="s">
        <v>1602</v>
      </c>
      <c r="C736" s="22" t="s">
        <v>6637</v>
      </c>
      <c r="D736" s="22">
        <v>2</v>
      </c>
      <c r="E736" s="746" t="s">
        <v>3504</v>
      </c>
      <c r="F736" s="474">
        <v>2083970</v>
      </c>
      <c r="G736" s="475">
        <v>15421106</v>
      </c>
      <c r="H736" s="476">
        <v>11.94</v>
      </c>
      <c r="I736" s="760">
        <v>2081460</v>
      </c>
      <c r="J736" s="475">
        <v>15421103</v>
      </c>
      <c r="K736" s="478">
        <v>11.94</v>
      </c>
      <c r="L736" s="9"/>
      <c r="M736" s="546">
        <v>16</v>
      </c>
      <c r="N736" s="9">
        <v>9.5299999999999994</v>
      </c>
      <c r="O736" s="6" t="s">
        <v>4201</v>
      </c>
      <c r="P736" s="479" t="s">
        <v>4202</v>
      </c>
      <c r="Q736" s="10" t="s">
        <v>6391</v>
      </c>
      <c r="R736" s="880"/>
      <c r="S736" s="12"/>
      <c r="T736" s="14">
        <v>46298</v>
      </c>
      <c r="U736" s="15" t="s">
        <v>6201</v>
      </c>
      <c r="V736" s="8">
        <v>46298</v>
      </c>
      <c r="W736" s="13" t="s">
        <v>6394</v>
      </c>
      <c r="X736" s="23" t="s">
        <v>4206</v>
      </c>
      <c r="Y736" s="486"/>
      <c r="Z736" s="483"/>
      <c r="AA736" s="24"/>
      <c r="AB736" s="484"/>
      <c r="AC736" s="16"/>
      <c r="AD736" s="17"/>
      <c r="AE736" s="18"/>
      <c r="AF736" s="9"/>
      <c r="AG736" s="19"/>
      <c r="AH736" s="20"/>
      <c r="AI736" s="9"/>
      <c r="AJ736" s="21"/>
      <c r="AK736" s="33"/>
      <c r="AL736" s="485" t="str">
        <f>IF(AA736="","",AA736)</f>
        <v/>
      </c>
      <c r="AM736" s="3" t="str">
        <f>IF(AB736="","",AB736)</f>
        <v/>
      </c>
      <c r="AN736" s="702"/>
      <c r="AO736" s="4"/>
      <c r="AP736" s="5"/>
      <c r="AQ736" s="5"/>
      <c r="AR736" s="4"/>
      <c r="AS736" s="5"/>
      <c r="AT736" s="552"/>
      <c r="AU736" s="553" t="str">
        <f>IF(AND(V736&gt;0,X736="A",AA736&lt;&gt;"",AG736&lt;&gt;"A",AJ736&lt;&gt;"A",OR(AB736="NR",AB736="NT")),1,"")</f>
        <v/>
      </c>
      <c r="AV736" s="554" t="str">
        <f>IF(AU736="","",COUNTIF($AU$8:AU736,AU736))</f>
        <v/>
      </c>
      <c r="AW736" s="553">
        <f>IF(AND(V736&gt;0,X736="A",AJ736&lt;&gt;"A",OR(AB736="",AB736="NX")),1,"")</f>
        <v>1</v>
      </c>
      <c r="AX736" s="554">
        <f>IF(AW736="","",COUNTIF($AW$8:AW736,AW736))</f>
        <v>82</v>
      </c>
      <c r="AY736" s="27"/>
      <c r="AZ736" s="6"/>
      <c r="BA736" s="7"/>
      <c r="BB736" s="7"/>
    </row>
    <row r="737" spans="1:54" ht="14.45" customHeight="1">
      <c r="A737" s="472" t="s">
        <v>735</v>
      </c>
      <c r="B737" s="473" t="s">
        <v>1602</v>
      </c>
      <c r="C737" s="22" t="s">
        <v>6637</v>
      </c>
      <c r="D737" s="22">
        <v>2</v>
      </c>
      <c r="E737" s="746" t="s">
        <v>6389</v>
      </c>
      <c r="F737" s="760">
        <v>2081460</v>
      </c>
      <c r="G737" s="475">
        <v>15421103</v>
      </c>
      <c r="H737" s="478">
        <v>11.94</v>
      </c>
      <c r="I737" s="474">
        <v>2082400</v>
      </c>
      <c r="J737" s="475">
        <v>15421110</v>
      </c>
      <c r="K737" s="476">
        <v>11.94</v>
      </c>
      <c r="L737" s="9"/>
      <c r="M737" s="546">
        <v>16</v>
      </c>
      <c r="N737" s="9">
        <v>9.5299999999999994</v>
      </c>
      <c r="O737" s="6" t="s">
        <v>6205</v>
      </c>
      <c r="P737" s="479" t="s">
        <v>4252</v>
      </c>
      <c r="Q737" s="10" t="s">
        <v>5785</v>
      </c>
      <c r="R737" s="11"/>
      <c r="S737" s="12"/>
      <c r="T737" s="14">
        <v>46296</v>
      </c>
      <c r="U737" s="15" t="s">
        <v>6201</v>
      </c>
      <c r="V737" s="8">
        <v>46296</v>
      </c>
      <c r="W737" s="13" t="s">
        <v>6370</v>
      </c>
      <c r="X737" s="23" t="s">
        <v>4206</v>
      </c>
      <c r="Y737" s="486"/>
      <c r="Z737" s="483">
        <v>46296</v>
      </c>
      <c r="AA737" s="24" t="s">
        <v>6373</v>
      </c>
      <c r="AB737" s="484" t="s">
        <v>4206</v>
      </c>
      <c r="AC737" s="16"/>
      <c r="AD737" s="17"/>
      <c r="AE737" s="18"/>
      <c r="AF737" s="9"/>
      <c r="AG737" s="19"/>
      <c r="AH737" s="20"/>
      <c r="AI737" s="9"/>
      <c r="AJ737" s="21" t="s">
        <v>2860</v>
      </c>
      <c r="AK737" s="33" t="s">
        <v>2860</v>
      </c>
      <c r="AL737" s="485" t="s">
        <v>2860</v>
      </c>
      <c r="AM737" s="3" t="s">
        <v>2860</v>
      </c>
      <c r="AN737" s="702"/>
      <c r="AO737" s="4"/>
      <c r="AP737" s="5"/>
      <c r="AQ737" s="5"/>
      <c r="AR737" s="4"/>
      <c r="AS737" s="5"/>
      <c r="AT737" s="552"/>
      <c r="AU737" s="553"/>
      <c r="AV737" s="554"/>
      <c r="AW737" s="553"/>
      <c r="AX737" s="554"/>
      <c r="AY737" s="27"/>
      <c r="AZ737" s="6"/>
      <c r="BA737" s="7"/>
      <c r="BB737" s="7"/>
    </row>
    <row r="738" spans="1:54" ht="14.45" customHeight="1">
      <c r="A738" s="472" t="s">
        <v>736</v>
      </c>
      <c r="B738" s="473" t="s">
        <v>1602</v>
      </c>
      <c r="C738" s="22" t="s">
        <v>6637</v>
      </c>
      <c r="D738" s="22">
        <v>2</v>
      </c>
      <c r="E738" s="746" t="s">
        <v>3505</v>
      </c>
      <c r="F738" s="474">
        <v>2092400</v>
      </c>
      <c r="G738" s="475">
        <v>15421110</v>
      </c>
      <c r="H738" s="476">
        <v>11.94</v>
      </c>
      <c r="I738" s="760">
        <v>2089760</v>
      </c>
      <c r="J738" s="475">
        <v>15421109</v>
      </c>
      <c r="K738" s="478">
        <v>11.94</v>
      </c>
      <c r="L738" s="9"/>
      <c r="M738" s="546">
        <v>16</v>
      </c>
      <c r="N738" s="9">
        <v>9.5299999999999994</v>
      </c>
      <c r="O738" s="6" t="s">
        <v>4201</v>
      </c>
      <c r="P738" s="479" t="s">
        <v>4202</v>
      </c>
      <c r="Q738" s="10" t="s">
        <v>6391</v>
      </c>
      <c r="R738" s="880"/>
      <c r="S738" s="12"/>
      <c r="T738" s="14">
        <v>46298</v>
      </c>
      <c r="U738" s="15" t="s">
        <v>6201</v>
      </c>
      <c r="V738" s="8">
        <v>46298</v>
      </c>
      <c r="W738" s="13" t="s">
        <v>6394</v>
      </c>
      <c r="X738" s="23" t="s">
        <v>4206</v>
      </c>
      <c r="Y738" s="486"/>
      <c r="Z738" s="483"/>
      <c r="AA738" s="24"/>
      <c r="AB738" s="484"/>
      <c r="AC738" s="16"/>
      <c r="AD738" s="17"/>
      <c r="AE738" s="18"/>
      <c r="AF738" s="9"/>
      <c r="AG738" s="19"/>
      <c r="AH738" s="20"/>
      <c r="AI738" s="9"/>
      <c r="AJ738" s="21"/>
      <c r="AK738" s="33"/>
      <c r="AL738" s="485" t="str">
        <f>IF(AA738="","",AA738)</f>
        <v/>
      </c>
      <c r="AM738" s="3" t="str">
        <f>IF(AB738="","",AB738)</f>
        <v/>
      </c>
      <c r="AN738" s="702"/>
      <c r="AO738" s="4"/>
      <c r="AP738" s="5"/>
      <c r="AQ738" s="5"/>
      <c r="AR738" s="4"/>
      <c r="AS738" s="5"/>
      <c r="AT738" s="552"/>
      <c r="AU738" s="553" t="str">
        <f>IF(AND(V738&gt;0,X738="A",AA738&lt;&gt;"",AG738&lt;&gt;"A",AJ738&lt;&gt;"A",OR(AB738="NR",AB738="NT")),1,"")</f>
        <v/>
      </c>
      <c r="AV738" s="554" t="str">
        <f>IF(AU738="","",COUNTIF($AU$8:AU738,AU738))</f>
        <v/>
      </c>
      <c r="AW738" s="553">
        <f>IF(AND(V738&gt;0,X738="A",AJ738&lt;&gt;"A",OR(AB738="",AB738="NX")),1,"")</f>
        <v>1</v>
      </c>
      <c r="AX738" s="554">
        <f>IF(AW738="","",COUNTIF($AW$8:AW738,AW738))</f>
        <v>83</v>
      </c>
      <c r="AY738" s="27"/>
      <c r="AZ738" s="6"/>
      <c r="BA738" s="7"/>
      <c r="BB738" s="7"/>
    </row>
    <row r="739" spans="1:54" ht="14.45" customHeight="1">
      <c r="A739" s="472" t="s">
        <v>737</v>
      </c>
      <c r="B739" s="473" t="s">
        <v>1602</v>
      </c>
      <c r="C739" s="22" t="s">
        <v>6637</v>
      </c>
      <c r="D739" s="22">
        <v>2</v>
      </c>
      <c r="E739" s="746" t="s">
        <v>6390</v>
      </c>
      <c r="F739" s="760">
        <v>2094330</v>
      </c>
      <c r="G739" s="475">
        <v>15421110</v>
      </c>
      <c r="H739" s="478">
        <v>11.94</v>
      </c>
      <c r="I739" s="474">
        <v>2089700</v>
      </c>
      <c r="J739" s="475">
        <v>15421109</v>
      </c>
      <c r="K739" s="478">
        <v>11.94</v>
      </c>
      <c r="L739" s="9"/>
      <c r="M739" s="546">
        <v>16</v>
      </c>
      <c r="N739" s="9">
        <v>9.5299999999999994</v>
      </c>
      <c r="O739" s="6" t="s">
        <v>4201</v>
      </c>
      <c r="P739" s="479" t="s">
        <v>4252</v>
      </c>
      <c r="Q739" s="10" t="s">
        <v>4281</v>
      </c>
      <c r="R739" s="11"/>
      <c r="S739" s="12"/>
      <c r="T739" s="14">
        <v>46265</v>
      </c>
      <c r="U739" s="15" t="s">
        <v>5048</v>
      </c>
      <c r="V739" s="8">
        <v>46265</v>
      </c>
      <c r="W739" s="13" t="s">
        <v>5133</v>
      </c>
      <c r="X739" s="23" t="s">
        <v>4206</v>
      </c>
      <c r="Y739" s="486">
        <v>139</v>
      </c>
      <c r="Z739" s="483">
        <v>46266</v>
      </c>
      <c r="AA739" s="24" t="s">
        <v>5137</v>
      </c>
      <c r="AB739" s="484" t="s">
        <v>4206</v>
      </c>
      <c r="AC739" s="16"/>
      <c r="AD739" s="17"/>
      <c r="AE739" s="18"/>
      <c r="AF739" s="9"/>
      <c r="AG739" s="19"/>
      <c r="AH739" s="20"/>
      <c r="AI739" s="9"/>
      <c r="AJ739" s="21" t="s">
        <v>2860</v>
      </c>
      <c r="AK739" s="33" t="s">
        <v>2860</v>
      </c>
      <c r="AL739" s="485" t="s">
        <v>2860</v>
      </c>
      <c r="AM739" s="3" t="s">
        <v>2860</v>
      </c>
      <c r="AN739" s="702"/>
      <c r="AO739" s="4"/>
      <c r="AP739" s="5"/>
      <c r="AQ739" s="5"/>
      <c r="AR739" s="4"/>
      <c r="AS739" s="5"/>
      <c r="AT739" s="552"/>
      <c r="AU739" s="553"/>
      <c r="AV739" s="554"/>
      <c r="AW739" s="553"/>
      <c r="AX739" s="554"/>
      <c r="AY739" s="27"/>
      <c r="AZ739" s="6"/>
      <c r="BA739" s="7"/>
      <c r="BB739" s="7"/>
    </row>
    <row r="740" spans="1:54" ht="14.45" customHeight="1">
      <c r="A740" s="472" t="s">
        <v>738</v>
      </c>
      <c r="B740" s="473" t="s">
        <v>1602</v>
      </c>
      <c r="C740" s="22" t="s">
        <v>6637</v>
      </c>
      <c r="D740" s="22">
        <v>2</v>
      </c>
      <c r="E740" s="746" t="s">
        <v>3506</v>
      </c>
      <c r="F740" s="474">
        <v>2089700</v>
      </c>
      <c r="G740" s="475">
        <v>15421109</v>
      </c>
      <c r="H740" s="478">
        <v>11.94</v>
      </c>
      <c r="I740" s="474">
        <v>2079410</v>
      </c>
      <c r="J740" s="475">
        <v>15421102</v>
      </c>
      <c r="K740" s="478">
        <v>11.94</v>
      </c>
      <c r="L740" s="9"/>
      <c r="M740" s="546">
        <v>16</v>
      </c>
      <c r="N740" s="9">
        <v>9.5299999999999994</v>
      </c>
      <c r="O740" s="6" t="s">
        <v>4201</v>
      </c>
      <c r="P740" s="479" t="s">
        <v>4202</v>
      </c>
      <c r="Q740" s="10" t="s">
        <v>6391</v>
      </c>
      <c r="R740" s="880"/>
      <c r="S740" s="12"/>
      <c r="T740" s="14">
        <v>46297</v>
      </c>
      <c r="U740" s="15" t="s">
        <v>6201</v>
      </c>
      <c r="V740" s="8">
        <v>46298</v>
      </c>
      <c r="W740" s="13" t="s">
        <v>6395</v>
      </c>
      <c r="X740" s="23" t="s">
        <v>4206</v>
      </c>
      <c r="Y740" s="486"/>
      <c r="Z740" s="483"/>
      <c r="AA740" s="24"/>
      <c r="AB740" s="484"/>
      <c r="AC740" s="16"/>
      <c r="AD740" s="17"/>
      <c r="AE740" s="18"/>
      <c r="AF740" s="9"/>
      <c r="AG740" s="19"/>
      <c r="AH740" s="20"/>
      <c r="AI740" s="9"/>
      <c r="AJ740" s="21"/>
      <c r="AK740" s="33"/>
      <c r="AL740" s="485" t="str">
        <f>IF(AA740="","",AA740)</f>
        <v/>
      </c>
      <c r="AM740" s="3" t="str">
        <f>IF(AB740="","",AB740)</f>
        <v/>
      </c>
      <c r="AN740" s="702"/>
      <c r="AO740" s="4"/>
      <c r="AP740" s="5"/>
      <c r="AQ740" s="5"/>
      <c r="AR740" s="4"/>
      <c r="AS740" s="5"/>
      <c r="AT740" s="552"/>
      <c r="AU740" s="553" t="str">
        <f>IF(AND(V740&gt;0,X740="A",AA740&lt;&gt;"",AG740&lt;&gt;"A",AJ740&lt;&gt;"A",OR(AB740="NR",AB740="NT")),1,"")</f>
        <v/>
      </c>
      <c r="AV740" s="554" t="str">
        <f>IF(AU740="","",COUNTIF($AU$8:AU740,AU740))</f>
        <v/>
      </c>
      <c r="AW740" s="553">
        <f>IF(AND(V740&gt;0,X740="A",AJ740&lt;&gt;"A",OR(AB740="",AB740="NX")),1,"")</f>
        <v>1</v>
      </c>
      <c r="AX740" s="554">
        <f>IF(AW740="","",COUNTIF($AW$8:AW740,AW740))</f>
        <v>84</v>
      </c>
      <c r="AY740" s="27"/>
      <c r="AZ740" s="6"/>
      <c r="BA740" s="7"/>
      <c r="BB740" s="7"/>
    </row>
    <row r="741" spans="1:54" ht="14.45" customHeight="1">
      <c r="A741" s="472" t="s">
        <v>739</v>
      </c>
      <c r="B741" s="473" t="s">
        <v>1602</v>
      </c>
      <c r="C741" s="22" t="s">
        <v>6637</v>
      </c>
      <c r="D741" s="22">
        <v>2</v>
      </c>
      <c r="E741" s="746" t="s">
        <v>3507</v>
      </c>
      <c r="F741" s="474">
        <v>2079410</v>
      </c>
      <c r="G741" s="475">
        <v>15421102</v>
      </c>
      <c r="H741" s="478">
        <v>11.94</v>
      </c>
      <c r="I741" s="474">
        <v>2079410</v>
      </c>
      <c r="J741" s="475">
        <v>15421102</v>
      </c>
      <c r="K741" s="478">
        <v>11.94</v>
      </c>
      <c r="L741" s="9"/>
      <c r="M741" s="546">
        <v>16</v>
      </c>
      <c r="N741" s="9">
        <v>9.5299999999999994</v>
      </c>
      <c r="O741" s="6" t="s">
        <v>4201</v>
      </c>
      <c r="P741" s="479" t="s">
        <v>4202</v>
      </c>
      <c r="Q741" s="10" t="s">
        <v>6297</v>
      </c>
      <c r="R741" s="880"/>
      <c r="S741" s="12"/>
      <c r="T741" s="14">
        <v>46297</v>
      </c>
      <c r="U741" s="15" t="s">
        <v>6201</v>
      </c>
      <c r="V741" s="8">
        <v>46298</v>
      </c>
      <c r="W741" s="13" t="s">
        <v>6395</v>
      </c>
      <c r="X741" s="23" t="s">
        <v>4206</v>
      </c>
      <c r="Y741" s="486"/>
      <c r="Z741" s="483"/>
      <c r="AA741" s="24"/>
      <c r="AB741" s="484"/>
      <c r="AC741" s="16"/>
      <c r="AD741" s="17"/>
      <c r="AE741" s="18"/>
      <c r="AF741" s="9"/>
      <c r="AG741" s="19"/>
      <c r="AH741" s="20"/>
      <c r="AI741" s="9"/>
      <c r="AJ741" s="21"/>
      <c r="AK741" s="33"/>
      <c r="AL741" s="485" t="str">
        <f>IF(AA741="","",AA741)</f>
        <v/>
      </c>
      <c r="AM741" s="3" t="str">
        <f>IF(AB741="","",AB741)</f>
        <v/>
      </c>
      <c r="AN741" s="702"/>
      <c r="AO741" s="4"/>
      <c r="AP741" s="5"/>
      <c r="AQ741" s="5"/>
      <c r="AR741" s="4"/>
      <c r="AS741" s="5"/>
      <c r="AT741" s="552"/>
      <c r="AU741" s="553" t="str">
        <f>IF(AND(V741&gt;0,X741="A",AA741&lt;&gt;"",AG741&lt;&gt;"A",AJ741&lt;&gt;"A",OR(AB741="NR",AB741="NT")),1,"")</f>
        <v/>
      </c>
      <c r="AV741" s="554" t="str">
        <f>IF(AU741="","",COUNTIF($AU$8:AU741,AU741))</f>
        <v/>
      </c>
      <c r="AW741" s="553">
        <f>IF(AND(V741&gt;0,X741="A",AJ741&lt;&gt;"A",OR(AB741="",AB741="NX")),1,"")</f>
        <v>1</v>
      </c>
      <c r="AX741" s="554">
        <f>IF(AW741="","",COUNTIF($AW$8:AW741,AW741))</f>
        <v>85</v>
      </c>
      <c r="AY741" s="27"/>
      <c r="AZ741" s="6"/>
      <c r="BA741" s="7"/>
      <c r="BB741" s="7"/>
    </row>
    <row r="742" spans="1:54" ht="14.45" customHeight="1">
      <c r="A742" s="472" t="s">
        <v>740</v>
      </c>
      <c r="B742" s="473" t="s">
        <v>1602</v>
      </c>
      <c r="C742" s="22" t="s">
        <v>6637</v>
      </c>
      <c r="D742" s="22">
        <v>2</v>
      </c>
      <c r="E742" s="746" t="s">
        <v>3508</v>
      </c>
      <c r="F742" s="474">
        <v>2079410</v>
      </c>
      <c r="G742" s="475">
        <v>15421102</v>
      </c>
      <c r="H742" s="478">
        <v>11.94</v>
      </c>
      <c r="I742" s="474">
        <v>2095380</v>
      </c>
      <c r="J742" s="475">
        <v>15421111</v>
      </c>
      <c r="K742" s="478">
        <v>11.94</v>
      </c>
      <c r="L742" s="9"/>
      <c r="M742" s="546">
        <v>16</v>
      </c>
      <c r="N742" s="9">
        <v>9.5299999999999994</v>
      </c>
      <c r="O742" s="6" t="s">
        <v>4201</v>
      </c>
      <c r="P742" s="479" t="s">
        <v>4202</v>
      </c>
      <c r="Q742" s="10" t="s">
        <v>6297</v>
      </c>
      <c r="R742" s="880"/>
      <c r="S742" s="12"/>
      <c r="T742" s="14">
        <v>46297</v>
      </c>
      <c r="U742" s="15" t="s">
        <v>6201</v>
      </c>
      <c r="V742" s="8">
        <v>46298</v>
      </c>
      <c r="W742" s="13" t="s">
        <v>6395</v>
      </c>
      <c r="X742" s="23" t="s">
        <v>4206</v>
      </c>
      <c r="Y742" s="486"/>
      <c r="Z742" s="483"/>
      <c r="AA742" s="24"/>
      <c r="AB742" s="484"/>
      <c r="AC742" s="16"/>
      <c r="AD742" s="17"/>
      <c r="AE742" s="18"/>
      <c r="AF742" s="9"/>
      <c r="AG742" s="19"/>
      <c r="AH742" s="20"/>
      <c r="AI742" s="9"/>
      <c r="AJ742" s="21"/>
      <c r="AK742" s="33"/>
      <c r="AL742" s="485" t="str">
        <f>IF(AA742="","",AA742)</f>
        <v/>
      </c>
      <c r="AM742" s="3" t="str">
        <f>IF(AB742="","",AB742)</f>
        <v/>
      </c>
      <c r="AN742" s="702"/>
      <c r="AO742" s="4"/>
      <c r="AP742" s="5"/>
      <c r="AQ742" s="5"/>
      <c r="AR742" s="4"/>
      <c r="AS742" s="5"/>
      <c r="AT742" s="552"/>
      <c r="AU742" s="553" t="str">
        <f>IF(AND(V742&gt;0,X742="A",AA742&lt;&gt;"",AG742&lt;&gt;"A",AJ742&lt;&gt;"A",OR(AB742="NR",AB742="NT")),1,"")</f>
        <v/>
      </c>
      <c r="AV742" s="554" t="str">
        <f>IF(AU742="","",COUNTIF($AU$8:AU742,AU742))</f>
        <v/>
      </c>
      <c r="AW742" s="553">
        <f>IF(AND(V742&gt;0,X742="A",AJ742&lt;&gt;"A",OR(AB742="",AB742="NX")),1,"")</f>
        <v>1</v>
      </c>
      <c r="AX742" s="554">
        <f>IF(AW742="","",COUNTIF($AW$8:AW742,AW742))</f>
        <v>86</v>
      </c>
      <c r="AY742" s="27"/>
      <c r="AZ742" s="6"/>
      <c r="BA742" s="7"/>
      <c r="BB742" s="7"/>
    </row>
    <row r="743" spans="1:54" ht="14.45" customHeight="1">
      <c r="A743" s="472" t="s">
        <v>741</v>
      </c>
      <c r="B743" s="473" t="s">
        <v>1602</v>
      </c>
      <c r="C743" s="22" t="s">
        <v>6637</v>
      </c>
      <c r="D743" s="22">
        <v>2</v>
      </c>
      <c r="E743" s="746" t="s">
        <v>3509</v>
      </c>
      <c r="F743" s="474">
        <v>2095380</v>
      </c>
      <c r="G743" s="475">
        <v>15421111</v>
      </c>
      <c r="H743" s="478">
        <v>11.94</v>
      </c>
      <c r="I743" s="474">
        <v>2097280</v>
      </c>
      <c r="J743" s="475">
        <v>15421112</v>
      </c>
      <c r="K743" s="478">
        <v>11.94</v>
      </c>
      <c r="L743" s="9"/>
      <c r="M743" s="546">
        <v>16</v>
      </c>
      <c r="N743" s="9">
        <v>9.5299999999999994</v>
      </c>
      <c r="O743" s="6" t="s">
        <v>4201</v>
      </c>
      <c r="P743" s="479" t="s">
        <v>4202</v>
      </c>
      <c r="Q743" s="10" t="s">
        <v>6297</v>
      </c>
      <c r="R743" s="880"/>
      <c r="S743" s="12"/>
      <c r="T743" s="14">
        <v>46297</v>
      </c>
      <c r="U743" s="15" t="s">
        <v>6201</v>
      </c>
      <c r="V743" s="8">
        <v>46298</v>
      </c>
      <c r="W743" s="13" t="s">
        <v>6395</v>
      </c>
      <c r="X743" s="23" t="s">
        <v>4206</v>
      </c>
      <c r="Y743" s="486"/>
      <c r="Z743" s="483"/>
      <c r="AA743" s="24"/>
      <c r="AB743" s="484"/>
      <c r="AC743" s="16"/>
      <c r="AD743" s="17"/>
      <c r="AE743" s="18"/>
      <c r="AF743" s="9"/>
      <c r="AG743" s="19"/>
      <c r="AH743" s="20"/>
      <c r="AI743" s="9"/>
      <c r="AJ743" s="21"/>
      <c r="AK743" s="33"/>
      <c r="AL743" s="485" t="str">
        <f>IF(AA743="","",AA743)</f>
        <v/>
      </c>
      <c r="AM743" s="3" t="str">
        <f>IF(AB743="","",AB743)</f>
        <v/>
      </c>
      <c r="AN743" s="702"/>
      <c r="AO743" s="4"/>
      <c r="AP743" s="5"/>
      <c r="AQ743" s="5"/>
      <c r="AR743" s="4"/>
      <c r="AS743" s="5"/>
      <c r="AT743" s="552"/>
      <c r="AU743" s="553" t="str">
        <f>IF(AND(V743&gt;0,X743="A",AA743&lt;&gt;"",AG743&lt;&gt;"A",AJ743&lt;&gt;"A",OR(AB743="NR",AB743="NT")),1,"")</f>
        <v/>
      </c>
      <c r="AV743" s="554" t="str">
        <f>IF(AU743="","",COUNTIF($AU$8:AU743,AU743))</f>
        <v/>
      </c>
      <c r="AW743" s="553">
        <f>IF(AND(V743&gt;0,X743="A",AJ743&lt;&gt;"A",OR(AB743="",AB743="NX")),1,"")</f>
        <v>1</v>
      </c>
      <c r="AX743" s="554">
        <f>IF(AW743="","",COUNTIF($AW$8:AW743,AW743))</f>
        <v>87</v>
      </c>
      <c r="AY743" s="27"/>
      <c r="AZ743" s="6"/>
      <c r="BA743" s="7"/>
      <c r="BB743" s="7"/>
    </row>
    <row r="744" spans="1:54" ht="14.45" customHeight="1">
      <c r="A744" s="472" t="s">
        <v>742</v>
      </c>
      <c r="B744" s="473" t="s">
        <v>1602</v>
      </c>
      <c r="C744" s="22" t="s">
        <v>6637</v>
      </c>
      <c r="D744" s="22">
        <v>2</v>
      </c>
      <c r="E744" s="746" t="s">
        <v>3510</v>
      </c>
      <c r="F744" s="474">
        <v>2097280</v>
      </c>
      <c r="G744" s="475">
        <v>15421112</v>
      </c>
      <c r="H744" s="478">
        <v>11.94</v>
      </c>
      <c r="I744" s="474">
        <v>2093020</v>
      </c>
      <c r="J744" s="475">
        <v>15421110</v>
      </c>
      <c r="K744" s="478">
        <v>11.94</v>
      </c>
      <c r="L744" s="9"/>
      <c r="M744" s="546">
        <v>16</v>
      </c>
      <c r="N744" s="9">
        <v>9.5299999999999994</v>
      </c>
      <c r="O744" s="6" t="s">
        <v>4201</v>
      </c>
      <c r="P744" s="479" t="s">
        <v>4202</v>
      </c>
      <c r="Q744" s="10" t="s">
        <v>6297</v>
      </c>
      <c r="R744" s="880"/>
      <c r="S744" s="12"/>
      <c r="T744" s="14">
        <v>46297</v>
      </c>
      <c r="U744" s="15" t="s">
        <v>6201</v>
      </c>
      <c r="V744" s="8">
        <v>46298</v>
      </c>
      <c r="W744" s="13" t="s">
        <v>6395</v>
      </c>
      <c r="X744" s="23" t="s">
        <v>4206</v>
      </c>
      <c r="Y744" s="486"/>
      <c r="Z744" s="483"/>
      <c r="AA744" s="24"/>
      <c r="AB744" s="484"/>
      <c r="AC744" s="16"/>
      <c r="AD744" s="17"/>
      <c r="AE744" s="18"/>
      <c r="AF744" s="9"/>
      <c r="AG744" s="19"/>
      <c r="AH744" s="20"/>
      <c r="AI744" s="9"/>
      <c r="AJ744" s="21"/>
      <c r="AK744" s="33"/>
      <c r="AL744" s="485" t="str">
        <f>IF(AA744="","",AA744)</f>
        <v/>
      </c>
      <c r="AM744" s="3" t="str">
        <f>IF(AB744="","",AB744)</f>
        <v/>
      </c>
      <c r="AN744" s="702"/>
      <c r="AO744" s="4"/>
      <c r="AP744" s="5"/>
      <c r="AQ744" s="5"/>
      <c r="AR744" s="4"/>
      <c r="AS744" s="5"/>
      <c r="AT744" s="552"/>
      <c r="AU744" s="553" t="str">
        <f>IF(AND(V744&gt;0,X744="A",AA744&lt;&gt;"",AG744&lt;&gt;"A",AJ744&lt;&gt;"A",OR(AB744="NR",AB744="NT")),1,"")</f>
        <v/>
      </c>
      <c r="AV744" s="554" t="str">
        <f>IF(AU744="","",COUNTIF($AU$8:AU744,AU744))</f>
        <v/>
      </c>
      <c r="AW744" s="553">
        <f>IF(AND(V744&gt;0,X744="A",AJ744&lt;&gt;"A",OR(AB744="",AB744="NX")),1,"")</f>
        <v>1</v>
      </c>
      <c r="AX744" s="554">
        <f>IF(AW744="","",COUNTIF($AW$8:AW744,AW744))</f>
        <v>88</v>
      </c>
      <c r="AY744" s="27"/>
      <c r="AZ744" s="6"/>
      <c r="BA744" s="7"/>
      <c r="BB744" s="7"/>
    </row>
    <row r="745" spans="1:54" ht="14.45" customHeight="1">
      <c r="A745" s="472" t="s">
        <v>743</v>
      </c>
      <c r="B745" s="473" t="s">
        <v>1602</v>
      </c>
      <c r="C745" s="22" t="s">
        <v>6637</v>
      </c>
      <c r="D745" s="22">
        <v>2</v>
      </c>
      <c r="E745" s="746" t="s">
        <v>3511</v>
      </c>
      <c r="F745" s="474">
        <v>2093020</v>
      </c>
      <c r="G745" s="475">
        <v>15421110</v>
      </c>
      <c r="H745" s="476">
        <v>11.94</v>
      </c>
      <c r="I745" s="474">
        <v>2085090</v>
      </c>
      <c r="J745" s="475">
        <v>15421106</v>
      </c>
      <c r="K745" s="478">
        <v>11.94</v>
      </c>
      <c r="L745" s="9"/>
      <c r="M745" s="546">
        <v>16</v>
      </c>
      <c r="N745" s="9">
        <v>9.5299999999999994</v>
      </c>
      <c r="O745" s="6" t="s">
        <v>4201</v>
      </c>
      <c r="P745" s="479" t="s">
        <v>4202</v>
      </c>
      <c r="Q745" s="10" t="s">
        <v>6297</v>
      </c>
      <c r="R745" s="880"/>
      <c r="S745" s="12"/>
      <c r="T745" s="14">
        <v>46297</v>
      </c>
      <c r="U745" s="15" t="s">
        <v>6201</v>
      </c>
      <c r="V745" s="8">
        <v>46298</v>
      </c>
      <c r="W745" s="13" t="s">
        <v>6395</v>
      </c>
      <c r="X745" s="23" t="s">
        <v>4206</v>
      </c>
      <c r="Y745" s="486"/>
      <c r="Z745" s="483"/>
      <c r="AA745" s="24"/>
      <c r="AB745" s="484"/>
      <c r="AC745" s="16"/>
      <c r="AD745" s="17"/>
      <c r="AE745" s="18"/>
      <c r="AF745" s="9"/>
      <c r="AG745" s="19"/>
      <c r="AH745" s="20"/>
      <c r="AI745" s="9"/>
      <c r="AJ745" s="21"/>
      <c r="AK745" s="33"/>
      <c r="AL745" s="485" t="str">
        <f>IF(AA745="","",AA745)</f>
        <v/>
      </c>
      <c r="AM745" s="3" t="str">
        <f>IF(AB745="","",AB745)</f>
        <v/>
      </c>
      <c r="AN745" s="702"/>
      <c r="AO745" s="4"/>
      <c r="AP745" s="5"/>
      <c r="AQ745" s="5"/>
      <c r="AR745" s="4"/>
      <c r="AS745" s="5"/>
      <c r="AT745" s="552"/>
      <c r="AU745" s="553" t="str">
        <f>IF(AND(V745&gt;0,X745="A",AA745&lt;&gt;"",AG745&lt;&gt;"A",AJ745&lt;&gt;"A",OR(AB745="NR",AB745="NT")),1,"")</f>
        <v/>
      </c>
      <c r="AV745" s="554" t="str">
        <f>IF(AU745="","",COUNTIF($AU$8:AU745,AU745))</f>
        <v/>
      </c>
      <c r="AW745" s="553">
        <f>IF(AND(V745&gt;0,X745="A",AJ745&lt;&gt;"A",OR(AB745="",AB745="NX")),1,"")</f>
        <v>1</v>
      </c>
      <c r="AX745" s="554">
        <f>IF(AW745="","",COUNTIF($AW$8:AW745,AW745))</f>
        <v>89</v>
      </c>
      <c r="AY745" s="27"/>
      <c r="AZ745" s="6"/>
      <c r="BA745" s="7"/>
      <c r="BB745" s="7"/>
    </row>
    <row r="746" spans="1:54" ht="14.45" customHeight="1">
      <c r="A746" s="472" t="s">
        <v>744</v>
      </c>
      <c r="B746" s="473" t="s">
        <v>1602</v>
      </c>
      <c r="C746" s="714"/>
      <c r="D746" s="22" t="s">
        <v>4210</v>
      </c>
      <c r="E746" s="746" t="s">
        <v>3512</v>
      </c>
      <c r="F746" s="760"/>
      <c r="G746" s="475"/>
      <c r="H746" s="476"/>
      <c r="I746" s="474"/>
      <c r="J746" s="475"/>
      <c r="K746" s="478"/>
      <c r="L746" s="9"/>
      <c r="M746" s="546"/>
      <c r="N746" s="9"/>
      <c r="O746" s="6"/>
      <c r="P746" s="479"/>
      <c r="Q746" s="10"/>
      <c r="R746" s="11"/>
      <c r="S746" s="12"/>
      <c r="T746" s="14"/>
      <c r="U746" s="15"/>
      <c r="V746" s="8"/>
      <c r="W746" s="13"/>
      <c r="X746" s="23"/>
      <c r="Y746" s="486"/>
      <c r="Z746" s="483"/>
      <c r="AA746" s="24"/>
      <c r="AB746" s="484"/>
      <c r="AC746" s="16"/>
      <c r="AD746" s="17"/>
      <c r="AE746" s="18"/>
      <c r="AF746" s="9"/>
      <c r="AG746" s="19"/>
      <c r="AH746" s="20"/>
      <c r="AI746" s="9"/>
      <c r="AJ746" s="21"/>
      <c r="AK746" s="33"/>
      <c r="AL746" s="485" t="str">
        <f>IF(AA746="","",AA746)</f>
        <v/>
      </c>
      <c r="AM746" s="3" t="str">
        <f>IF(AB746="","",AB746)</f>
        <v/>
      </c>
      <c r="AN746" s="702"/>
      <c r="AO746" s="4"/>
      <c r="AP746" s="5"/>
      <c r="AQ746" s="5"/>
      <c r="AR746" s="4"/>
      <c r="AS746" s="5"/>
      <c r="AT746" s="552"/>
      <c r="AU746" s="553" t="str">
        <f>IF(AND(V746&gt;0,X746="A",AA746&lt;&gt;"",AG746&lt;&gt;"A",AJ746&lt;&gt;"A",OR(AB746="NR",AB746="NT")),1,"")</f>
        <v/>
      </c>
      <c r="AV746" s="554" t="str">
        <f>IF(AU746="","",COUNTIF($AU$8:AU746,AU746))</f>
        <v/>
      </c>
      <c r="AW746" s="553" t="str">
        <f>IF(AND(V746&gt;0,X746="A",AJ746&lt;&gt;"A",OR(AB746="",AB746="NX")),1,"")</f>
        <v/>
      </c>
      <c r="AX746" s="554" t="str">
        <f>IF(AW746="","",COUNTIF($AW$8:AW746,AW746))</f>
        <v/>
      </c>
      <c r="AY746" s="27"/>
      <c r="AZ746" s="6"/>
      <c r="BA746" s="7"/>
      <c r="BB746" s="7"/>
    </row>
    <row r="747" spans="1:54" ht="14.45" customHeight="1">
      <c r="A747" s="472" t="s">
        <v>745</v>
      </c>
      <c r="B747" s="473" t="s">
        <v>1602</v>
      </c>
      <c r="C747" s="22" t="s">
        <v>6636</v>
      </c>
      <c r="D747" s="22">
        <v>2</v>
      </c>
      <c r="E747" s="746" t="s">
        <v>3513</v>
      </c>
      <c r="F747" s="760">
        <v>2089390</v>
      </c>
      <c r="G747" s="475">
        <v>15421108</v>
      </c>
      <c r="H747" s="478">
        <v>11.94</v>
      </c>
      <c r="I747" s="474">
        <v>2081280</v>
      </c>
      <c r="J747" s="475">
        <v>15421103</v>
      </c>
      <c r="K747" s="478">
        <v>11.94</v>
      </c>
      <c r="L747" s="9"/>
      <c r="M747" s="546">
        <v>16</v>
      </c>
      <c r="N747" s="9">
        <v>9.5299999999999994</v>
      </c>
      <c r="O747" s="6" t="s">
        <v>4201</v>
      </c>
      <c r="P747" s="479" t="s">
        <v>4202</v>
      </c>
      <c r="Q747" s="10" t="s">
        <v>6297</v>
      </c>
      <c r="R747" s="11"/>
      <c r="S747" s="12"/>
      <c r="T747" s="14">
        <v>46297</v>
      </c>
      <c r="U747" s="15" t="s">
        <v>6201</v>
      </c>
      <c r="V747" s="8">
        <v>46298</v>
      </c>
      <c r="W747" s="13" t="s">
        <v>6395</v>
      </c>
      <c r="X747" s="23" t="s">
        <v>4206</v>
      </c>
      <c r="Y747" s="486"/>
      <c r="Z747" s="483">
        <v>46302</v>
      </c>
      <c r="AA747" s="24" t="s">
        <v>6554</v>
      </c>
      <c r="AB747" s="484" t="s">
        <v>4206</v>
      </c>
      <c r="AC747" s="16"/>
      <c r="AD747" s="17"/>
      <c r="AE747" s="18"/>
      <c r="AF747" s="9"/>
      <c r="AG747" s="19"/>
      <c r="AH747" s="20"/>
      <c r="AI747" s="9"/>
      <c r="AJ747" s="21"/>
      <c r="AK747" s="33"/>
      <c r="AL747" s="485" t="str">
        <f>IF(AA747="","",AA747)</f>
        <v>L-RT-077</v>
      </c>
      <c r="AM747" s="3" t="str">
        <f>IF(AB747="","",AB747)</f>
        <v>A</v>
      </c>
      <c r="AN747" s="702"/>
      <c r="AO747" s="4"/>
      <c r="AP747" s="5"/>
      <c r="AQ747" s="5"/>
      <c r="AR747" s="4"/>
      <c r="AS747" s="5"/>
      <c r="AT747" s="552"/>
      <c r="AU747" s="553" t="str">
        <f>IF(AND(V747&gt;0,X747="A",AA747&lt;&gt;"",AG747&lt;&gt;"A",AJ747&lt;&gt;"A",OR(AB747="NR",AB747="NT")),1,"")</f>
        <v/>
      </c>
      <c r="AV747" s="554" t="str">
        <f>IF(AU747="","",COUNTIF($AU$8:AU747,AU747))</f>
        <v/>
      </c>
      <c r="AW747" s="553" t="str">
        <f>IF(AND(V747&gt;0,X747="A",AJ747&lt;&gt;"A",OR(AB747="",AB747="NX")),1,"")</f>
        <v/>
      </c>
      <c r="AX747" s="554" t="str">
        <f>IF(AW747="","",COUNTIF($AW$8:AW747,AW747))</f>
        <v/>
      </c>
      <c r="AY747" s="27"/>
      <c r="AZ747" s="6"/>
      <c r="BA747" s="7"/>
      <c r="BB747" s="7"/>
    </row>
    <row r="748" spans="1:54" ht="14.45" customHeight="1">
      <c r="A748" s="472" t="s">
        <v>746</v>
      </c>
      <c r="B748" s="473" t="s">
        <v>1602</v>
      </c>
      <c r="C748" s="22" t="s">
        <v>6636</v>
      </c>
      <c r="D748" s="22">
        <v>2</v>
      </c>
      <c r="E748" s="746" t="s">
        <v>3514</v>
      </c>
      <c r="F748" s="474">
        <v>2081280</v>
      </c>
      <c r="G748" s="475">
        <v>15421103</v>
      </c>
      <c r="H748" s="478">
        <v>11.94</v>
      </c>
      <c r="I748" s="474">
        <v>2089240</v>
      </c>
      <c r="J748" s="475">
        <v>15421108</v>
      </c>
      <c r="K748" s="478">
        <v>11.94</v>
      </c>
      <c r="L748" s="9"/>
      <c r="M748" s="546">
        <v>16</v>
      </c>
      <c r="N748" s="9">
        <v>9.5299999999999994</v>
      </c>
      <c r="O748" s="6" t="s">
        <v>4201</v>
      </c>
      <c r="P748" s="479" t="s">
        <v>4202</v>
      </c>
      <c r="Q748" s="10" t="s">
        <v>6297</v>
      </c>
      <c r="R748" s="11"/>
      <c r="S748" s="12"/>
      <c r="T748" s="14">
        <v>46297</v>
      </c>
      <c r="U748" s="15" t="s">
        <v>6201</v>
      </c>
      <c r="V748" s="8">
        <v>46298</v>
      </c>
      <c r="W748" s="13" t="s">
        <v>6395</v>
      </c>
      <c r="X748" s="23" t="s">
        <v>4206</v>
      </c>
      <c r="Y748" s="486"/>
      <c r="Z748" s="483">
        <v>46302</v>
      </c>
      <c r="AA748" s="24" t="s">
        <v>6554</v>
      </c>
      <c r="AB748" s="484" t="s">
        <v>4206</v>
      </c>
      <c r="AC748" s="16"/>
      <c r="AD748" s="17"/>
      <c r="AE748" s="18"/>
      <c r="AF748" s="9"/>
      <c r="AG748" s="19"/>
      <c r="AH748" s="20"/>
      <c r="AI748" s="9"/>
      <c r="AJ748" s="21"/>
      <c r="AK748" s="33"/>
      <c r="AL748" s="485" t="str">
        <f>IF(AA748="","",AA748)</f>
        <v>L-RT-077</v>
      </c>
      <c r="AM748" s="3" t="str">
        <f>IF(AB748="","",AB748)</f>
        <v>A</v>
      </c>
      <c r="AN748" s="702"/>
      <c r="AO748" s="4"/>
      <c r="AP748" s="5"/>
      <c r="AQ748" s="5"/>
      <c r="AR748" s="4"/>
      <c r="AS748" s="5"/>
      <c r="AT748" s="552"/>
      <c r="AU748" s="553" t="str">
        <f>IF(AND(V748&gt;0,X748="A",AA748&lt;&gt;"",AG748&lt;&gt;"A",AJ748&lt;&gt;"A",OR(AB748="NR",AB748="NT")),1,"")</f>
        <v/>
      </c>
      <c r="AV748" s="554" t="str">
        <f>IF(AU748="","",COUNTIF($AU$8:AU748,AU748))</f>
        <v/>
      </c>
      <c r="AW748" s="553" t="str">
        <f>IF(AND(V748&gt;0,X748="A",AJ748&lt;&gt;"A",OR(AB748="",AB748="NX")),1,"")</f>
        <v/>
      </c>
      <c r="AX748" s="554" t="str">
        <f>IF(AW748="","",COUNTIF($AW$8:AW748,AW748))</f>
        <v/>
      </c>
      <c r="AY748" s="27"/>
      <c r="AZ748" s="6"/>
      <c r="BA748" s="7"/>
      <c r="BB748" s="7"/>
    </row>
    <row r="749" spans="1:54" ht="14.45" customHeight="1">
      <c r="A749" s="472" t="s">
        <v>747</v>
      </c>
      <c r="B749" s="473" t="s">
        <v>1602</v>
      </c>
      <c r="C749" s="22" t="s">
        <v>6636</v>
      </c>
      <c r="D749" s="22">
        <v>2</v>
      </c>
      <c r="E749" s="746" t="s">
        <v>3515</v>
      </c>
      <c r="F749" s="474">
        <v>2089240</v>
      </c>
      <c r="G749" s="475">
        <v>15421108</v>
      </c>
      <c r="H749" s="478">
        <v>11.94</v>
      </c>
      <c r="I749" s="474">
        <v>2087470</v>
      </c>
      <c r="J749" s="475">
        <v>15421107</v>
      </c>
      <c r="K749" s="476">
        <v>11.94</v>
      </c>
      <c r="L749" s="9"/>
      <c r="M749" s="546">
        <v>16</v>
      </c>
      <c r="N749" s="9">
        <v>9.5299999999999994</v>
      </c>
      <c r="O749" s="6" t="s">
        <v>4201</v>
      </c>
      <c r="P749" s="479" t="s">
        <v>4202</v>
      </c>
      <c r="Q749" s="10" t="s">
        <v>6297</v>
      </c>
      <c r="R749" s="11"/>
      <c r="S749" s="12"/>
      <c r="T749" s="14">
        <v>46297</v>
      </c>
      <c r="U749" s="15" t="s">
        <v>6201</v>
      </c>
      <c r="V749" s="8">
        <v>46298</v>
      </c>
      <c r="W749" s="13" t="s">
        <v>6395</v>
      </c>
      <c r="X749" s="23" t="s">
        <v>4206</v>
      </c>
      <c r="Y749" s="486"/>
      <c r="Z749" s="483"/>
      <c r="AA749" s="24"/>
      <c r="AB749" s="484"/>
      <c r="AC749" s="16"/>
      <c r="AD749" s="17"/>
      <c r="AE749" s="18"/>
      <c r="AF749" s="9"/>
      <c r="AG749" s="19"/>
      <c r="AH749" s="20"/>
      <c r="AI749" s="9"/>
      <c r="AJ749" s="21"/>
      <c r="AK749" s="33"/>
      <c r="AL749" s="485" t="str">
        <f>IF(AA749="","",AA749)</f>
        <v/>
      </c>
      <c r="AM749" s="3" t="str">
        <f>IF(AB749="","",AB749)</f>
        <v/>
      </c>
      <c r="AN749" s="702"/>
      <c r="AO749" s="4"/>
      <c r="AP749" s="5"/>
      <c r="AQ749" s="5"/>
      <c r="AR749" s="4"/>
      <c r="AS749" s="5"/>
      <c r="AT749" s="552"/>
      <c r="AU749" s="553" t="str">
        <f>IF(AND(V749&gt;0,X749="A",AA749&lt;&gt;"",AG749&lt;&gt;"A",AJ749&lt;&gt;"A",OR(AB749="NR",AB749="NT")),1,"")</f>
        <v/>
      </c>
      <c r="AV749" s="554" t="str">
        <f>IF(AU749="","",COUNTIF($AU$8:AU749,AU749))</f>
        <v/>
      </c>
      <c r="AW749" s="553">
        <f>IF(AND(V749&gt;0,X749="A",AJ749&lt;&gt;"A",OR(AB749="",AB749="NX")),1,"")</f>
        <v>1</v>
      </c>
      <c r="AX749" s="554">
        <f>IF(AW749="","",COUNTIF($AW$8:AW749,AW749))</f>
        <v>90</v>
      </c>
      <c r="AY749" s="27"/>
      <c r="AZ749" s="6"/>
      <c r="BA749" s="7"/>
      <c r="BB749" s="7"/>
    </row>
    <row r="750" spans="1:54" ht="14.45" customHeight="1">
      <c r="A750" s="472" t="s">
        <v>748</v>
      </c>
      <c r="B750" s="473" t="s">
        <v>1602</v>
      </c>
      <c r="C750" s="22" t="s">
        <v>6636</v>
      </c>
      <c r="D750" s="22">
        <v>2</v>
      </c>
      <c r="E750" s="746" t="s">
        <v>3516</v>
      </c>
      <c r="F750" s="474">
        <v>2087470</v>
      </c>
      <c r="G750" s="475">
        <v>15421107</v>
      </c>
      <c r="H750" s="476">
        <v>11.94</v>
      </c>
      <c r="I750" s="760">
        <v>2088450</v>
      </c>
      <c r="J750" s="475">
        <v>15421108</v>
      </c>
      <c r="K750" s="478">
        <v>11.94</v>
      </c>
      <c r="L750" s="9"/>
      <c r="M750" s="546">
        <v>16</v>
      </c>
      <c r="N750" s="9">
        <v>9.5299999999999994</v>
      </c>
      <c r="O750" s="6" t="s">
        <v>4201</v>
      </c>
      <c r="P750" s="479" t="s">
        <v>4202</v>
      </c>
      <c r="Q750" s="10" t="s">
        <v>6297</v>
      </c>
      <c r="R750" s="11"/>
      <c r="S750" s="12"/>
      <c r="T750" s="14">
        <v>46297</v>
      </c>
      <c r="U750" s="15" t="s">
        <v>6201</v>
      </c>
      <c r="V750" s="8">
        <v>46298</v>
      </c>
      <c r="W750" s="13" t="s">
        <v>6395</v>
      </c>
      <c r="X750" s="23" t="s">
        <v>4206</v>
      </c>
      <c r="Y750" s="486"/>
      <c r="Z750" s="483">
        <v>46302</v>
      </c>
      <c r="AA750" s="24" t="s">
        <v>6554</v>
      </c>
      <c r="AB750" s="484" t="s">
        <v>4206</v>
      </c>
      <c r="AC750" s="16"/>
      <c r="AD750" s="17"/>
      <c r="AE750" s="18"/>
      <c r="AF750" s="9"/>
      <c r="AG750" s="19"/>
      <c r="AH750" s="20"/>
      <c r="AI750" s="9"/>
      <c r="AJ750" s="21"/>
      <c r="AK750" s="33"/>
      <c r="AL750" s="485" t="str">
        <f>IF(AA750="","",AA750)</f>
        <v>L-RT-077</v>
      </c>
      <c r="AM750" s="3" t="str">
        <f>IF(AB750="","",AB750)</f>
        <v>A</v>
      </c>
      <c r="AN750" s="702"/>
      <c r="AO750" s="4"/>
      <c r="AP750" s="5"/>
      <c r="AQ750" s="5"/>
      <c r="AR750" s="4"/>
      <c r="AS750" s="5"/>
      <c r="AT750" s="552"/>
      <c r="AU750" s="553" t="str">
        <f>IF(AND(V750&gt;0,X750="A",AA750&lt;&gt;"",AG750&lt;&gt;"A",AJ750&lt;&gt;"A",OR(AB750="NR",AB750="NT")),1,"")</f>
        <v/>
      </c>
      <c r="AV750" s="554" t="str">
        <f>IF(AU750="","",COUNTIF($AU$8:AU750,AU750))</f>
        <v/>
      </c>
      <c r="AW750" s="553" t="str">
        <f>IF(AND(V750&gt;0,X750="A",AJ750&lt;&gt;"A",OR(AB750="",AB750="NX")),1,"")</f>
        <v/>
      </c>
      <c r="AX750" s="554" t="str">
        <f>IF(AW750="","",COUNTIF($AW$8:AW750,AW750))</f>
        <v/>
      </c>
      <c r="AY750" s="9"/>
      <c r="AZ750" s="9"/>
      <c r="BA750" s="7"/>
      <c r="BB750" s="7"/>
    </row>
    <row r="751" spans="1:54" ht="14.45" customHeight="1">
      <c r="A751" s="472" t="s">
        <v>749</v>
      </c>
      <c r="B751" s="473" t="s">
        <v>1602</v>
      </c>
      <c r="C751" s="22" t="s">
        <v>6636</v>
      </c>
      <c r="D751" s="22">
        <v>2</v>
      </c>
      <c r="E751" s="746" t="s">
        <v>6687</v>
      </c>
      <c r="F751" s="760">
        <v>2088450</v>
      </c>
      <c r="G751" s="475">
        <v>15421108</v>
      </c>
      <c r="H751" s="478">
        <v>11.94</v>
      </c>
      <c r="I751" s="474">
        <v>2091870</v>
      </c>
      <c r="J751" s="475">
        <v>15421109</v>
      </c>
      <c r="K751" s="476">
        <v>11.94</v>
      </c>
      <c r="L751" s="9"/>
      <c r="M751" s="546">
        <v>16</v>
      </c>
      <c r="N751" s="9">
        <v>9.5299999999999994</v>
      </c>
      <c r="O751" s="6" t="s">
        <v>4201</v>
      </c>
      <c r="P751" s="479" t="s">
        <v>5033</v>
      </c>
      <c r="Q751" s="10" t="s">
        <v>6512</v>
      </c>
      <c r="R751" s="11"/>
      <c r="S751" s="12"/>
      <c r="T751" s="14">
        <v>46313</v>
      </c>
      <c r="U751" s="15" t="s">
        <v>6201</v>
      </c>
      <c r="V751" s="8">
        <v>46315</v>
      </c>
      <c r="W751" s="13" t="s">
        <v>6697</v>
      </c>
      <c r="X751" s="772" t="s">
        <v>4206</v>
      </c>
      <c r="Y751" s="486" t="s">
        <v>6047</v>
      </c>
      <c r="Z751" s="483"/>
      <c r="AA751" s="24"/>
      <c r="AB751" s="484"/>
      <c r="AC751" s="16" t="s">
        <v>6296</v>
      </c>
      <c r="AD751" s="17"/>
      <c r="AE751" s="18"/>
      <c r="AF751" s="9"/>
      <c r="AG751" s="19"/>
      <c r="AH751" s="20"/>
      <c r="AI751" s="9"/>
      <c r="AJ751" s="21">
        <v>1</v>
      </c>
      <c r="AK751" s="33">
        <v>36</v>
      </c>
      <c r="AL751" s="485" t="s">
        <v>2860</v>
      </c>
      <c r="AM751" s="3" t="s">
        <v>2860</v>
      </c>
      <c r="AN751" s="702"/>
      <c r="AO751" s="4"/>
      <c r="AP751" s="5"/>
      <c r="AQ751" s="5"/>
      <c r="AR751" s="4"/>
      <c r="AS751" s="5"/>
      <c r="AT751" s="552"/>
      <c r="AU751" s="553"/>
      <c r="AV751" s="554"/>
      <c r="AW751" s="553"/>
      <c r="AX751" s="554"/>
      <c r="AY751" s="1264" t="s">
        <v>6276</v>
      </c>
      <c r="AZ751" s="874" t="s">
        <v>6277</v>
      </c>
      <c r="BA751" s="7"/>
      <c r="BB751" s="7"/>
    </row>
    <row r="752" spans="1:54" ht="14.45" customHeight="1">
      <c r="A752" s="472" t="s">
        <v>750</v>
      </c>
      <c r="B752" s="473" t="s">
        <v>1602</v>
      </c>
      <c r="C752" s="22" t="s">
        <v>6636</v>
      </c>
      <c r="D752" s="22">
        <v>2</v>
      </c>
      <c r="E752" s="746" t="s">
        <v>3517</v>
      </c>
      <c r="F752" s="474">
        <v>2091870</v>
      </c>
      <c r="G752" s="475">
        <v>15421109</v>
      </c>
      <c r="H752" s="476">
        <v>11.94</v>
      </c>
      <c r="I752" s="760">
        <v>2084320</v>
      </c>
      <c r="J752" s="475">
        <v>15421106</v>
      </c>
      <c r="K752" s="478">
        <v>11.94</v>
      </c>
      <c r="L752" s="9"/>
      <c r="M752" s="546">
        <v>16</v>
      </c>
      <c r="N752" s="9">
        <v>9.5299999999999994</v>
      </c>
      <c r="O752" s="6" t="s">
        <v>4201</v>
      </c>
      <c r="P752" s="479" t="s">
        <v>4202</v>
      </c>
      <c r="Q752" s="10" t="s">
        <v>6297</v>
      </c>
      <c r="R752" s="11"/>
      <c r="S752" s="12"/>
      <c r="T752" s="14">
        <v>46296</v>
      </c>
      <c r="U752" s="15"/>
      <c r="V752" s="8">
        <v>46295</v>
      </c>
      <c r="W752" s="13" t="s">
        <v>6300</v>
      </c>
      <c r="X752" s="23" t="s">
        <v>4206</v>
      </c>
      <c r="Y752" s="486"/>
      <c r="Z752" s="483">
        <v>46302</v>
      </c>
      <c r="AA752" s="24" t="s">
        <v>6554</v>
      </c>
      <c r="AB752" s="484" t="s">
        <v>4206</v>
      </c>
      <c r="AC752" s="16"/>
      <c r="AD752" s="17"/>
      <c r="AE752" s="18"/>
      <c r="AF752" s="9"/>
      <c r="AG752" s="19"/>
      <c r="AH752" s="20"/>
      <c r="AI752" s="9"/>
      <c r="AJ752" s="21"/>
      <c r="AK752" s="33"/>
      <c r="AL752" s="485" t="str">
        <f>IF(AA752="","",AA752)</f>
        <v>L-RT-077</v>
      </c>
      <c r="AM752" s="3" t="str">
        <f>IF(AB752="","",AB752)</f>
        <v>A</v>
      </c>
      <c r="AN752" s="702"/>
      <c r="AO752" s="4"/>
      <c r="AP752" s="5"/>
      <c r="AQ752" s="5"/>
      <c r="AR752" s="4"/>
      <c r="AS752" s="5"/>
      <c r="AT752" s="552"/>
      <c r="AU752" s="553" t="str">
        <f>IF(AND(V752&gt;0,X752="A",AA752&lt;&gt;"",AG752&lt;&gt;"A",AJ752&lt;&gt;"A",OR(AB752="NR",AB752="NT")),1,"")</f>
        <v/>
      </c>
      <c r="AV752" s="554" t="str">
        <f>IF(AU752="","",COUNTIF($AU$8:AU752,AU752))</f>
        <v/>
      </c>
      <c r="AW752" s="553" t="str">
        <f>IF(AND(V752&gt;0,X752="A",AJ752&lt;&gt;"A",OR(AB752="",AB752="NX")),1,"")</f>
        <v/>
      </c>
      <c r="AX752" s="554" t="str">
        <f>IF(AW752="","",COUNTIF($AW$8:AW752,AW752))</f>
        <v/>
      </c>
      <c r="AY752" s="9"/>
      <c r="AZ752" s="6"/>
      <c r="BA752" s="7"/>
      <c r="BB752" s="7"/>
    </row>
    <row r="753" spans="1:54" ht="14.45" customHeight="1">
      <c r="A753" s="472" t="s">
        <v>751</v>
      </c>
      <c r="B753" s="473" t="s">
        <v>1602</v>
      </c>
      <c r="C753" s="22" t="s">
        <v>6636</v>
      </c>
      <c r="D753" s="22">
        <v>2</v>
      </c>
      <c r="E753" s="746" t="s">
        <v>6294</v>
      </c>
      <c r="F753" s="760">
        <v>2084320</v>
      </c>
      <c r="G753" s="475">
        <v>15421106</v>
      </c>
      <c r="H753" s="478">
        <v>11.94</v>
      </c>
      <c r="I753" s="474">
        <v>2097110</v>
      </c>
      <c r="J753" s="475">
        <v>15421112</v>
      </c>
      <c r="K753" s="476">
        <v>11.94</v>
      </c>
      <c r="L753" s="9"/>
      <c r="M753" s="546">
        <v>16</v>
      </c>
      <c r="N753" s="9">
        <v>9.5299999999999994</v>
      </c>
      <c r="O753" s="6" t="s">
        <v>4201</v>
      </c>
      <c r="P753" s="479" t="s">
        <v>5033</v>
      </c>
      <c r="Q753" s="10" t="s">
        <v>6512</v>
      </c>
      <c r="R753" s="11"/>
      <c r="S753" s="12"/>
      <c r="T753" s="14">
        <v>46295</v>
      </c>
      <c r="U753" s="15" t="s">
        <v>6201</v>
      </c>
      <c r="V753" s="8">
        <v>46298</v>
      </c>
      <c r="W753" s="13" t="s">
        <v>6396</v>
      </c>
      <c r="X753" s="23" t="s">
        <v>4206</v>
      </c>
      <c r="Y753" s="486" t="s">
        <v>6047</v>
      </c>
      <c r="Z753" s="483"/>
      <c r="AA753" s="24"/>
      <c r="AB753" s="484"/>
      <c r="AC753" s="16" t="s">
        <v>6295</v>
      </c>
      <c r="AD753" s="17"/>
      <c r="AE753" s="18"/>
      <c r="AF753" s="9"/>
      <c r="AG753" s="19"/>
      <c r="AH753" s="20"/>
      <c r="AI753" s="9"/>
      <c r="AJ753" s="21" t="s">
        <v>2860</v>
      </c>
      <c r="AK753" s="33" t="s">
        <v>2860</v>
      </c>
      <c r="AL753" s="485" t="s">
        <v>2860</v>
      </c>
      <c r="AM753" s="3" t="s">
        <v>2860</v>
      </c>
      <c r="AN753" s="702"/>
      <c r="AO753" s="4"/>
      <c r="AP753" s="5"/>
      <c r="AQ753" s="5"/>
      <c r="AR753" s="4"/>
      <c r="AS753" s="5"/>
      <c r="AT753" s="552"/>
      <c r="AU753" s="553"/>
      <c r="AV753" s="554"/>
      <c r="AW753" s="553"/>
      <c r="AX753" s="554"/>
      <c r="AY753" s="1331" t="s">
        <v>6202</v>
      </c>
      <c r="AZ753" s="877" t="s">
        <v>6203</v>
      </c>
      <c r="BA753" s="7"/>
      <c r="BB753" s="7"/>
    </row>
    <row r="754" spans="1:54" ht="14.45" customHeight="1">
      <c r="A754" s="472" t="s">
        <v>752</v>
      </c>
      <c r="B754" s="473" t="s">
        <v>1602</v>
      </c>
      <c r="C754" s="22" t="s">
        <v>6636</v>
      </c>
      <c r="D754" s="22">
        <v>2</v>
      </c>
      <c r="E754" s="746" t="s">
        <v>3518</v>
      </c>
      <c r="F754" s="474">
        <v>2097110</v>
      </c>
      <c r="G754" s="475">
        <v>15421112</v>
      </c>
      <c r="H754" s="476">
        <v>11.94</v>
      </c>
      <c r="I754" s="760">
        <v>2096900</v>
      </c>
      <c r="J754" s="475">
        <v>15421111</v>
      </c>
      <c r="K754" s="478">
        <v>11.94</v>
      </c>
      <c r="L754" s="9"/>
      <c r="M754" s="546">
        <v>16</v>
      </c>
      <c r="N754" s="9">
        <v>9.5299999999999994</v>
      </c>
      <c r="O754" s="6" t="s">
        <v>4201</v>
      </c>
      <c r="P754" s="479" t="s">
        <v>4202</v>
      </c>
      <c r="Q754" s="10" t="s">
        <v>6297</v>
      </c>
      <c r="R754" s="11"/>
      <c r="S754" s="12"/>
      <c r="T754" s="14">
        <v>46296</v>
      </c>
      <c r="U754" s="15"/>
      <c r="V754" s="8">
        <v>46295</v>
      </c>
      <c r="W754" s="13" t="s">
        <v>6300</v>
      </c>
      <c r="X754" s="23" t="s">
        <v>4206</v>
      </c>
      <c r="Y754" s="486"/>
      <c r="Z754" s="483">
        <v>46302</v>
      </c>
      <c r="AA754" s="24" t="s">
        <v>6554</v>
      </c>
      <c r="AB754" s="484" t="s">
        <v>4206</v>
      </c>
      <c r="AC754" s="16"/>
      <c r="AD754" s="17"/>
      <c r="AE754" s="18"/>
      <c r="AF754" s="9"/>
      <c r="AG754" s="19"/>
      <c r="AH754" s="20"/>
      <c r="AI754" s="9"/>
      <c r="AJ754" s="21"/>
      <c r="AK754" s="33"/>
      <c r="AL754" s="485" t="str">
        <f>IF(AA754="","",AA754)</f>
        <v>L-RT-077</v>
      </c>
      <c r="AM754" s="3" t="str">
        <f>IF(AB754="","",AB754)</f>
        <v>A</v>
      </c>
      <c r="AN754" s="702"/>
      <c r="AO754" s="4"/>
      <c r="AP754" s="5"/>
      <c r="AQ754" s="5"/>
      <c r="AR754" s="4"/>
      <c r="AS754" s="5"/>
      <c r="AT754" s="552"/>
      <c r="AU754" s="553" t="str">
        <f>IF(AND(V754&gt;0,X754="A",AA754&lt;&gt;"",AG754&lt;&gt;"A",AJ754&lt;&gt;"A",OR(AB754="NR",AB754="NT")),1,"")</f>
        <v/>
      </c>
      <c r="AV754" s="554" t="str">
        <f>IF(AU754="","",COUNTIF($AU$8:AU754,AU754))</f>
        <v/>
      </c>
      <c r="AW754" s="553" t="str">
        <f>IF(AND(V754&gt;0,X754="A",AJ754&lt;&gt;"A",OR(AB754="",AB754="NX")),1,"")</f>
        <v/>
      </c>
      <c r="AX754" s="554" t="str">
        <f>IF(AW754="","",COUNTIF($AW$8:AW754,AW754))</f>
        <v/>
      </c>
      <c r="AY754" s="9"/>
      <c r="AZ754" s="9"/>
      <c r="BA754" s="7"/>
      <c r="BB754" s="7"/>
    </row>
    <row r="755" spans="1:54" ht="14.45" customHeight="1">
      <c r="A755" s="472" t="s">
        <v>753</v>
      </c>
      <c r="B755" s="473" t="s">
        <v>1602</v>
      </c>
      <c r="C755" s="22" t="s">
        <v>6636</v>
      </c>
      <c r="D755" s="22">
        <v>2</v>
      </c>
      <c r="E755" s="746" t="s">
        <v>6415</v>
      </c>
      <c r="F755" s="760">
        <v>2096900</v>
      </c>
      <c r="G755" s="475">
        <v>15421111</v>
      </c>
      <c r="H755" s="478">
        <v>11.94</v>
      </c>
      <c r="I755" s="474">
        <v>2080280</v>
      </c>
      <c r="J755" s="475">
        <v>15421102</v>
      </c>
      <c r="K755" s="476">
        <v>11.94</v>
      </c>
      <c r="L755" s="9"/>
      <c r="M755" s="546">
        <v>16</v>
      </c>
      <c r="N755" s="9">
        <v>9.5299999999999994</v>
      </c>
      <c r="O755" s="6" t="s">
        <v>4201</v>
      </c>
      <c r="P755" s="479" t="s">
        <v>5964</v>
      </c>
      <c r="Q755" s="10" t="s">
        <v>6512</v>
      </c>
      <c r="R755" s="11"/>
      <c r="S755" s="12"/>
      <c r="T755" s="14">
        <v>46296</v>
      </c>
      <c r="U755" s="15"/>
      <c r="V755" s="8">
        <v>46300</v>
      </c>
      <c r="W755" s="13" t="s">
        <v>6516</v>
      </c>
      <c r="X755" s="23" t="s">
        <v>4206</v>
      </c>
      <c r="Y755" s="486"/>
      <c r="Z755" s="483"/>
      <c r="AA755" s="24"/>
      <c r="AB755" s="484"/>
      <c r="AC755" s="16" t="s">
        <v>6293</v>
      </c>
      <c r="AD755" s="17"/>
      <c r="AE755" s="18"/>
      <c r="AF755" s="9"/>
      <c r="AG755" s="19"/>
      <c r="AH755" s="20"/>
      <c r="AI755" s="9"/>
      <c r="AJ755" s="21">
        <v>1</v>
      </c>
      <c r="AK755" s="33">
        <v>17</v>
      </c>
      <c r="AL755" s="485" t="s">
        <v>2860</v>
      </c>
      <c r="AM755" s="3" t="s">
        <v>2860</v>
      </c>
      <c r="AN755" s="702"/>
      <c r="AO755" s="4"/>
      <c r="AP755" s="5"/>
      <c r="AQ755" s="5"/>
      <c r="AR755" s="4"/>
      <c r="AS755" s="5"/>
      <c r="AT755" s="552"/>
      <c r="AU755" s="553"/>
      <c r="AV755" s="554"/>
      <c r="AW755" s="553"/>
      <c r="AX755" s="554"/>
      <c r="AY755" s="1328" t="s">
        <v>5543</v>
      </c>
      <c r="AZ755" s="874" t="s">
        <v>5664</v>
      </c>
      <c r="BA755" s="7"/>
      <c r="BB755" s="7"/>
    </row>
    <row r="756" spans="1:54" ht="14.45" customHeight="1">
      <c r="A756" s="472" t="s">
        <v>754</v>
      </c>
      <c r="B756" s="473" t="s">
        <v>1602</v>
      </c>
      <c r="C756" s="22" t="s">
        <v>6636</v>
      </c>
      <c r="D756" s="22">
        <v>2</v>
      </c>
      <c r="E756" s="746" t="s">
        <v>3519</v>
      </c>
      <c r="F756" s="474">
        <v>2080280</v>
      </c>
      <c r="G756" s="475">
        <v>15421102</v>
      </c>
      <c r="H756" s="476">
        <v>11.94</v>
      </c>
      <c r="I756" s="760">
        <v>2085610</v>
      </c>
      <c r="J756" s="475">
        <v>15421107</v>
      </c>
      <c r="K756" s="478">
        <v>11.94</v>
      </c>
      <c r="L756" s="9"/>
      <c r="M756" s="546">
        <v>16</v>
      </c>
      <c r="N756" s="9">
        <v>9.5299999999999994</v>
      </c>
      <c r="O756" s="6" t="s">
        <v>4201</v>
      </c>
      <c r="P756" s="479" t="s">
        <v>4202</v>
      </c>
      <c r="Q756" s="10" t="s">
        <v>6297</v>
      </c>
      <c r="R756" s="11"/>
      <c r="S756" s="12"/>
      <c r="T756" s="14">
        <v>46296</v>
      </c>
      <c r="U756" s="15"/>
      <c r="V756" s="8">
        <v>46295</v>
      </c>
      <c r="W756" s="13" t="s">
        <v>6300</v>
      </c>
      <c r="X756" s="23" t="s">
        <v>4206</v>
      </c>
      <c r="Y756" s="486"/>
      <c r="Z756" s="483">
        <v>46302</v>
      </c>
      <c r="AA756" s="24" t="s">
        <v>6554</v>
      </c>
      <c r="AB756" s="484" t="s">
        <v>4206</v>
      </c>
      <c r="AC756" s="16"/>
      <c r="AD756" s="17"/>
      <c r="AE756" s="18"/>
      <c r="AF756" s="9"/>
      <c r="AG756" s="19"/>
      <c r="AH756" s="20"/>
      <c r="AI756" s="9"/>
      <c r="AJ756" s="21"/>
      <c r="AK756" s="33"/>
      <c r="AL756" s="485" t="str">
        <f>IF(AA756="","",AA756)</f>
        <v>L-RT-077</v>
      </c>
      <c r="AM756" s="3" t="str">
        <f>IF(AB756="","",AB756)</f>
        <v>A</v>
      </c>
      <c r="AN756" s="702"/>
      <c r="AO756" s="4"/>
      <c r="AP756" s="5"/>
      <c r="AQ756" s="5"/>
      <c r="AR756" s="4"/>
      <c r="AS756" s="5"/>
      <c r="AT756" s="552"/>
      <c r="AU756" s="553" t="str">
        <f>IF(AND(V756&gt;0,X756="A",AA756&lt;&gt;"",AG756&lt;&gt;"A",AJ756&lt;&gt;"A",OR(AB756="NR",AB756="NT")),1,"")</f>
        <v/>
      </c>
      <c r="AV756" s="554" t="str">
        <f>IF(AU756="","",COUNTIF($AU$8:AU756,AU756))</f>
        <v/>
      </c>
      <c r="AW756" s="553" t="str">
        <f>IF(AND(V756&gt;0,X756="A",AJ756&lt;&gt;"A",OR(AB756="",AB756="NX")),1,"")</f>
        <v/>
      </c>
      <c r="AX756" s="554" t="str">
        <f>IF(AW756="","",COUNTIF($AW$8:AW756,AW756))</f>
        <v/>
      </c>
      <c r="AY756" s="9"/>
      <c r="AZ756" s="9"/>
      <c r="BA756" s="7"/>
      <c r="BB756" s="7"/>
    </row>
    <row r="757" spans="1:54" ht="14.45" customHeight="1">
      <c r="A757" s="472" t="s">
        <v>755</v>
      </c>
      <c r="B757" s="473" t="s">
        <v>1602</v>
      </c>
      <c r="C757" s="22" t="s">
        <v>6636</v>
      </c>
      <c r="D757" s="22">
        <v>2</v>
      </c>
      <c r="E757" s="746" t="s">
        <v>6290</v>
      </c>
      <c r="F757" s="760">
        <v>2085610</v>
      </c>
      <c r="G757" s="475">
        <v>15421107</v>
      </c>
      <c r="H757" s="478">
        <v>11.94</v>
      </c>
      <c r="I757" s="474">
        <v>2093480</v>
      </c>
      <c r="J757" s="475">
        <v>15421110</v>
      </c>
      <c r="K757" s="476">
        <v>11.94</v>
      </c>
      <c r="L757" s="9"/>
      <c r="M757" s="546">
        <v>16</v>
      </c>
      <c r="N757" s="9">
        <v>9.5299999999999994</v>
      </c>
      <c r="O757" s="6" t="s">
        <v>4201</v>
      </c>
      <c r="P757" s="479"/>
      <c r="Q757" s="10" t="s">
        <v>6512</v>
      </c>
      <c r="R757" s="11"/>
      <c r="S757" s="12"/>
      <c r="T757" s="14">
        <v>46313</v>
      </c>
      <c r="U757" s="15" t="s">
        <v>5534</v>
      </c>
      <c r="V757" s="8"/>
      <c r="W757" s="13"/>
      <c r="X757" s="23"/>
      <c r="Y757" s="486" t="s">
        <v>5781</v>
      </c>
      <c r="Z757" s="483"/>
      <c r="AA757" s="24"/>
      <c r="AB757" s="484"/>
      <c r="AC757" s="16" t="s">
        <v>6292</v>
      </c>
      <c r="AD757" s="17"/>
      <c r="AE757" s="18"/>
      <c r="AF757" s="9"/>
      <c r="AG757" s="19"/>
      <c r="AH757" s="20"/>
      <c r="AI757" s="9"/>
      <c r="AJ757" s="21">
        <v>1</v>
      </c>
      <c r="AK757" s="33">
        <v>26</v>
      </c>
      <c r="AL757" s="485" t="s">
        <v>2860</v>
      </c>
      <c r="AM757" s="3" t="s">
        <v>2860</v>
      </c>
      <c r="AN757" s="702"/>
      <c r="AO757" s="4"/>
      <c r="AP757" s="5"/>
      <c r="AQ757" s="5"/>
      <c r="AR757" s="4"/>
      <c r="AS757" s="5"/>
      <c r="AT757" s="552"/>
      <c r="AU757" s="553"/>
      <c r="AV757" s="554"/>
      <c r="AW757" s="553"/>
      <c r="AX757" s="554"/>
      <c r="AY757" s="13" t="s">
        <v>5841</v>
      </c>
      <c r="AZ757" s="24" t="s">
        <v>6291</v>
      </c>
      <c r="BA757" s="7"/>
      <c r="BB757" s="7"/>
    </row>
    <row r="758" spans="1:54" ht="14.45" customHeight="1">
      <c r="A758" s="472" t="s">
        <v>756</v>
      </c>
      <c r="B758" s="473" t="s">
        <v>1602</v>
      </c>
      <c r="C758" s="22" t="s">
        <v>6636</v>
      </c>
      <c r="D758" s="22">
        <v>2</v>
      </c>
      <c r="E758" s="746" t="s">
        <v>6688</v>
      </c>
      <c r="F758" s="474">
        <v>2093480</v>
      </c>
      <c r="G758" s="475">
        <v>15421110</v>
      </c>
      <c r="H758" s="476">
        <v>11.94</v>
      </c>
      <c r="I758" s="760">
        <v>2096760</v>
      </c>
      <c r="J758" s="475">
        <v>15421108</v>
      </c>
      <c r="K758" s="478">
        <v>11.94</v>
      </c>
      <c r="L758" s="9"/>
      <c r="M758" s="546">
        <v>16</v>
      </c>
      <c r="N758" s="9">
        <v>9.5299999999999994</v>
      </c>
      <c r="O758" s="6" t="s">
        <v>4201</v>
      </c>
      <c r="P758" s="479" t="s">
        <v>5033</v>
      </c>
      <c r="Q758" s="10" t="s">
        <v>6512</v>
      </c>
      <c r="R758" s="11"/>
      <c r="S758" s="12"/>
      <c r="T758" s="14">
        <v>46313</v>
      </c>
      <c r="U758" s="15" t="s">
        <v>6699</v>
      </c>
      <c r="V758" s="8">
        <v>46313</v>
      </c>
      <c r="W758" s="13" t="s">
        <v>6698</v>
      </c>
      <c r="X758" s="23" t="s">
        <v>4206</v>
      </c>
      <c r="Y758" s="486"/>
      <c r="Z758" s="483"/>
      <c r="AA758" s="24"/>
      <c r="AB758" s="484"/>
      <c r="AC758" s="16"/>
      <c r="AD758" s="17"/>
      <c r="AE758" s="18"/>
      <c r="AF758" s="9"/>
      <c r="AG758" s="19"/>
      <c r="AH758" s="20"/>
      <c r="AI758" s="9"/>
      <c r="AJ758" s="21"/>
      <c r="AK758" s="33"/>
      <c r="AL758" s="485" t="str">
        <f>IF(AA758="","",AA758)</f>
        <v/>
      </c>
      <c r="AM758" s="3" t="str">
        <f>IF(AB758="","",AB758)</f>
        <v/>
      </c>
      <c r="AN758" s="702" t="s">
        <v>6557</v>
      </c>
      <c r="AO758" s="4"/>
      <c r="AP758" s="5"/>
      <c r="AQ758" s="5"/>
      <c r="AR758" s="4"/>
      <c r="AS758" s="5"/>
      <c r="AT758" s="552"/>
      <c r="AU758" s="553" t="str">
        <f>IF(AND(V758&gt;0,X758="A",AA758&lt;&gt;"",AG758&lt;&gt;"A",AJ758&lt;&gt;"A",OR(AB758="NR",AB758="NT")),1,"")</f>
        <v/>
      </c>
      <c r="AV758" s="554" t="str">
        <f>IF(AU758="","",COUNTIF($AU$8:AU758,AU758))</f>
        <v/>
      </c>
      <c r="AW758" s="553">
        <f>IF(AND(V758&gt;0,X758="A",AJ758&lt;&gt;"A",OR(AB758="",AB758="NX")),1,"")</f>
        <v>1</v>
      </c>
      <c r="AX758" s="554">
        <f>IF(AW758="","",COUNTIF($AW$8:AW758,AW758))</f>
        <v>91</v>
      </c>
      <c r="AY758" s="13" t="s">
        <v>6300</v>
      </c>
      <c r="AZ758" s="874" t="s">
        <v>6554</v>
      </c>
      <c r="BA758" s="7"/>
      <c r="BB758" s="7"/>
    </row>
    <row r="759" spans="1:54" ht="14.45" customHeight="1">
      <c r="A759" s="472" t="s">
        <v>757</v>
      </c>
      <c r="B759" s="473" t="s">
        <v>1602</v>
      </c>
      <c r="C759" s="22" t="s">
        <v>6636</v>
      </c>
      <c r="D759" s="22">
        <v>2</v>
      </c>
      <c r="E759" s="746" t="s">
        <v>6287</v>
      </c>
      <c r="F759" s="760">
        <v>2096760</v>
      </c>
      <c r="G759" s="475">
        <v>15421108</v>
      </c>
      <c r="H759" s="478">
        <v>11.94</v>
      </c>
      <c r="I759" s="474">
        <v>2085530</v>
      </c>
      <c r="J759" s="475">
        <v>15421107</v>
      </c>
      <c r="K759" s="476">
        <v>11.94</v>
      </c>
      <c r="L759" s="9"/>
      <c r="M759" s="546">
        <v>16</v>
      </c>
      <c r="N759" s="9">
        <v>9.5299999999999994</v>
      </c>
      <c r="O759" s="6" t="s">
        <v>4201</v>
      </c>
      <c r="P759" s="479" t="s">
        <v>5033</v>
      </c>
      <c r="Q759" s="10" t="s">
        <v>6512</v>
      </c>
      <c r="R759" s="11"/>
      <c r="S759" s="12"/>
      <c r="T759" s="14">
        <v>46295</v>
      </c>
      <c r="U759" s="15" t="s">
        <v>6201</v>
      </c>
      <c r="V759" s="8">
        <v>46298</v>
      </c>
      <c r="W759" s="13" t="s">
        <v>6396</v>
      </c>
      <c r="X759" s="23" t="s">
        <v>4206</v>
      </c>
      <c r="Y759" s="486" t="s">
        <v>6047</v>
      </c>
      <c r="Z759" s="483"/>
      <c r="AA759" s="24"/>
      <c r="AB759" s="484"/>
      <c r="AC759" s="16" t="s">
        <v>6289</v>
      </c>
      <c r="AD759" s="17"/>
      <c r="AE759" s="18"/>
      <c r="AF759" s="9"/>
      <c r="AG759" s="19"/>
      <c r="AH759" s="20"/>
      <c r="AI759" s="9"/>
      <c r="AJ759" s="21" t="s">
        <v>2860</v>
      </c>
      <c r="AK759" s="33" t="s">
        <v>2860</v>
      </c>
      <c r="AL759" s="485" t="s">
        <v>2860</v>
      </c>
      <c r="AM759" s="3" t="s">
        <v>2860</v>
      </c>
      <c r="AN759" s="702"/>
      <c r="AO759" s="4"/>
      <c r="AP759" s="5"/>
      <c r="AQ759" s="5"/>
      <c r="AR759" s="4"/>
      <c r="AS759" s="5"/>
      <c r="AT759" s="552"/>
      <c r="AU759" s="553"/>
      <c r="AV759" s="554"/>
      <c r="AW759" s="553"/>
      <c r="AX759" s="554"/>
      <c r="AY759" s="1331" t="s">
        <v>6046</v>
      </c>
      <c r="AZ759" s="877" t="s">
        <v>6203</v>
      </c>
      <c r="BA759" s="7"/>
      <c r="BB759" s="7"/>
    </row>
    <row r="760" spans="1:54" ht="14.45" customHeight="1">
      <c r="A760" s="472" t="s">
        <v>758</v>
      </c>
      <c r="B760" s="473" t="s">
        <v>1602</v>
      </c>
      <c r="C760" s="22" t="s">
        <v>6636</v>
      </c>
      <c r="D760" s="22">
        <v>2</v>
      </c>
      <c r="E760" s="746" t="s">
        <v>3520</v>
      </c>
      <c r="F760" s="474">
        <v>2085530</v>
      </c>
      <c r="G760" s="475">
        <v>15421107</v>
      </c>
      <c r="H760" s="476">
        <v>11.94</v>
      </c>
      <c r="I760" s="760">
        <v>2084630</v>
      </c>
      <c r="J760" s="475">
        <v>15421106</v>
      </c>
      <c r="K760" s="478">
        <v>11.94</v>
      </c>
      <c r="L760" s="9"/>
      <c r="M760" s="546">
        <v>16</v>
      </c>
      <c r="N760" s="9">
        <v>9.5299999999999994</v>
      </c>
      <c r="O760" s="6" t="s">
        <v>4201</v>
      </c>
      <c r="P760" s="479" t="s">
        <v>4202</v>
      </c>
      <c r="Q760" s="10" t="s">
        <v>6297</v>
      </c>
      <c r="R760" s="11"/>
      <c r="S760" s="12"/>
      <c r="T760" s="14">
        <v>46296</v>
      </c>
      <c r="U760" s="15"/>
      <c r="V760" s="8">
        <v>46295</v>
      </c>
      <c r="W760" s="13" t="s">
        <v>6300</v>
      </c>
      <c r="X760" s="23" t="s">
        <v>4206</v>
      </c>
      <c r="Y760" s="486"/>
      <c r="Z760" s="483">
        <v>46302</v>
      </c>
      <c r="AA760" s="24" t="s">
        <v>6554</v>
      </c>
      <c r="AB760" s="484" t="s">
        <v>4206</v>
      </c>
      <c r="AC760" s="16"/>
      <c r="AD760" s="17"/>
      <c r="AE760" s="18"/>
      <c r="AF760" s="9"/>
      <c r="AG760" s="19"/>
      <c r="AH760" s="20"/>
      <c r="AI760" s="9"/>
      <c r="AJ760" s="21"/>
      <c r="AK760" s="33"/>
      <c r="AL760" s="485" t="str">
        <f>IF(AA760="","",AA760)</f>
        <v>L-RT-077</v>
      </c>
      <c r="AM760" s="3" t="str">
        <f>IF(AB760="","",AB760)</f>
        <v>A</v>
      </c>
      <c r="AN760" s="702"/>
      <c r="AO760" s="4"/>
      <c r="AP760" s="5"/>
      <c r="AQ760" s="5"/>
      <c r="AR760" s="4"/>
      <c r="AS760" s="5"/>
      <c r="AT760" s="552"/>
      <c r="AU760" s="553" t="str">
        <f>IF(AND(V760&gt;0,X760="A",AA760&lt;&gt;"",AG760&lt;&gt;"A",AJ760&lt;&gt;"A",OR(AB760="NR",AB760="NT")),1,"")</f>
        <v/>
      </c>
      <c r="AV760" s="554" t="str">
        <f>IF(AU760="","",COUNTIF($AU$8:AU760,AU760))</f>
        <v/>
      </c>
      <c r="AW760" s="553" t="str">
        <f>IF(AND(V760&gt;0,X760="A",AJ760&lt;&gt;"A",OR(AB760="",AB760="NX")),1,"")</f>
        <v/>
      </c>
      <c r="AX760" s="554" t="str">
        <f>IF(AW760="","",COUNTIF($AW$8:AW760,AW760))</f>
        <v/>
      </c>
      <c r="AY760" s="27"/>
      <c r="AZ760" s="6"/>
      <c r="BA760" s="7"/>
      <c r="BB760" s="7"/>
    </row>
    <row r="761" spans="1:54" ht="14.45" customHeight="1">
      <c r="A761" s="472" t="s">
        <v>759</v>
      </c>
      <c r="B761" s="473" t="s">
        <v>1602</v>
      </c>
      <c r="C761" s="22" t="s">
        <v>6636</v>
      </c>
      <c r="D761" s="22">
        <v>2</v>
      </c>
      <c r="E761" s="746" t="s">
        <v>6286</v>
      </c>
      <c r="F761" s="760">
        <v>2084630</v>
      </c>
      <c r="G761" s="475">
        <v>15421106</v>
      </c>
      <c r="H761" s="478">
        <v>11.94</v>
      </c>
      <c r="I761" s="474">
        <v>2081250</v>
      </c>
      <c r="J761" s="475">
        <v>15421103</v>
      </c>
      <c r="K761" s="476">
        <v>11.94</v>
      </c>
      <c r="L761" s="9"/>
      <c r="M761" s="546">
        <v>16</v>
      </c>
      <c r="N761" s="9">
        <v>9.5299999999999994</v>
      </c>
      <c r="O761" s="6" t="s">
        <v>6205</v>
      </c>
      <c r="P761" s="479" t="s">
        <v>4252</v>
      </c>
      <c r="Q761" s="10" t="s">
        <v>4268</v>
      </c>
      <c r="R761" s="11"/>
      <c r="S761" s="12"/>
      <c r="T761" s="14">
        <v>46293</v>
      </c>
      <c r="U761" s="15" t="s">
        <v>6201</v>
      </c>
      <c r="V761" s="8">
        <v>46293</v>
      </c>
      <c r="W761" s="13" t="s">
        <v>6202</v>
      </c>
      <c r="X761" s="23" t="s">
        <v>4206</v>
      </c>
      <c r="Y761" s="486" t="s">
        <v>6047</v>
      </c>
      <c r="Z761" s="483">
        <v>46294</v>
      </c>
      <c r="AA761" s="24" t="s">
        <v>6203</v>
      </c>
      <c r="AB761" s="484" t="s">
        <v>4206</v>
      </c>
      <c r="AC761" s="16"/>
      <c r="AD761" s="17"/>
      <c r="AE761" s="18"/>
      <c r="AF761" s="9"/>
      <c r="AG761" s="19"/>
      <c r="AH761" s="20"/>
      <c r="AI761" s="9"/>
      <c r="AJ761" s="21" t="s">
        <v>2860</v>
      </c>
      <c r="AK761" s="33" t="s">
        <v>2860</v>
      </c>
      <c r="AL761" s="485" t="s">
        <v>2860</v>
      </c>
      <c r="AM761" s="3" t="s">
        <v>2860</v>
      </c>
      <c r="AN761" s="702"/>
      <c r="AO761" s="4"/>
      <c r="AP761" s="5"/>
      <c r="AQ761" s="5"/>
      <c r="AR761" s="4"/>
      <c r="AS761" s="5"/>
      <c r="AT761" s="552"/>
      <c r="AU761" s="553"/>
      <c r="AV761" s="554"/>
      <c r="AW761" s="553"/>
      <c r="AX761" s="554"/>
      <c r="AY761" s="27"/>
      <c r="AZ761" s="6"/>
      <c r="BA761" s="7"/>
      <c r="BB761" s="7"/>
    </row>
    <row r="762" spans="1:54" ht="14.45" customHeight="1">
      <c r="A762" s="472" t="s">
        <v>760</v>
      </c>
      <c r="B762" s="473" t="s">
        <v>1602</v>
      </c>
      <c r="C762" s="22" t="s">
        <v>6636</v>
      </c>
      <c r="D762" s="22">
        <v>2</v>
      </c>
      <c r="E762" s="746" t="s">
        <v>3521</v>
      </c>
      <c r="F762" s="474">
        <v>2081250</v>
      </c>
      <c r="G762" s="475">
        <v>15421103</v>
      </c>
      <c r="H762" s="476">
        <v>11.94</v>
      </c>
      <c r="I762" s="760">
        <v>2079560</v>
      </c>
      <c r="J762" s="475">
        <v>15421102</v>
      </c>
      <c r="K762" s="478">
        <v>11.94</v>
      </c>
      <c r="L762" s="9"/>
      <c r="M762" s="546">
        <v>16</v>
      </c>
      <c r="N762" s="9">
        <v>9.5299999999999994</v>
      </c>
      <c r="O762" s="6" t="s">
        <v>4201</v>
      </c>
      <c r="P762" s="479" t="s">
        <v>4202</v>
      </c>
      <c r="Q762" s="10" t="s">
        <v>6297</v>
      </c>
      <c r="R762" s="11"/>
      <c r="S762" s="12"/>
      <c r="T762" s="14">
        <v>46296</v>
      </c>
      <c r="U762" s="15"/>
      <c r="V762" s="8">
        <v>46295</v>
      </c>
      <c r="W762" s="13" t="s">
        <v>6300</v>
      </c>
      <c r="X762" s="23" t="s">
        <v>4206</v>
      </c>
      <c r="Y762" s="486"/>
      <c r="Z762" s="483">
        <v>46302</v>
      </c>
      <c r="AA762" s="24" t="s">
        <v>6554</v>
      </c>
      <c r="AB762" s="484" t="s">
        <v>4206</v>
      </c>
      <c r="AC762" s="16"/>
      <c r="AD762" s="17"/>
      <c r="AE762" s="18"/>
      <c r="AF762" s="9"/>
      <c r="AG762" s="19"/>
      <c r="AH762" s="20"/>
      <c r="AI762" s="9"/>
      <c r="AJ762" s="21"/>
      <c r="AK762" s="33"/>
      <c r="AL762" s="485" t="str">
        <f>IF(AA762="","",AA762)</f>
        <v>L-RT-077</v>
      </c>
      <c r="AM762" s="3" t="str">
        <f>IF(AB762="","",AB762)</f>
        <v>A</v>
      </c>
      <c r="AN762" s="702"/>
      <c r="AO762" s="4"/>
      <c r="AP762" s="5"/>
      <c r="AQ762" s="5"/>
      <c r="AR762" s="4"/>
      <c r="AS762" s="5"/>
      <c r="AT762" s="552"/>
      <c r="AU762" s="553" t="str">
        <f>IF(AND(V762&gt;0,X762="A",AA762&lt;&gt;"",AG762&lt;&gt;"A",AJ762&lt;&gt;"A",OR(AB762="NR",AB762="NT")),1,"")</f>
        <v/>
      </c>
      <c r="AV762" s="554" t="str">
        <f>IF(AU762="","",COUNTIF($AU$8:AU762,AU762))</f>
        <v/>
      </c>
      <c r="AW762" s="553" t="str">
        <f>IF(AND(V762&gt;0,X762="A",AJ762&lt;&gt;"A",OR(AB762="",AB762="NX")),1,"")</f>
        <v/>
      </c>
      <c r="AX762" s="554" t="str">
        <f>IF(AW762="","",COUNTIF($AW$8:AW762,AW762))</f>
        <v/>
      </c>
      <c r="AY762" s="9"/>
      <c r="AZ762" s="9"/>
      <c r="BA762" s="7"/>
      <c r="BB762" s="7"/>
    </row>
    <row r="763" spans="1:54" ht="14.45" customHeight="1">
      <c r="A763" s="472" t="s">
        <v>761</v>
      </c>
      <c r="B763" s="473" t="s">
        <v>1602</v>
      </c>
      <c r="C763" s="22" t="s">
        <v>6636</v>
      </c>
      <c r="D763" s="22">
        <v>2</v>
      </c>
      <c r="E763" s="746" t="s">
        <v>6689</v>
      </c>
      <c r="F763" s="760">
        <v>2079560</v>
      </c>
      <c r="G763" s="475">
        <v>15421102</v>
      </c>
      <c r="H763" s="478">
        <v>11.94</v>
      </c>
      <c r="I763" s="474">
        <v>2083530</v>
      </c>
      <c r="J763" s="475">
        <v>15421105</v>
      </c>
      <c r="K763" s="476">
        <v>11.94</v>
      </c>
      <c r="L763" s="9"/>
      <c r="M763" s="546">
        <v>16</v>
      </c>
      <c r="N763" s="9">
        <v>9.5299999999999994</v>
      </c>
      <c r="O763" s="6" t="s">
        <v>4201</v>
      </c>
      <c r="P763" s="479" t="s">
        <v>5033</v>
      </c>
      <c r="Q763" s="10" t="s">
        <v>6512</v>
      </c>
      <c r="R763" s="11"/>
      <c r="S763" s="12"/>
      <c r="T763" s="14">
        <v>46313</v>
      </c>
      <c r="U763" s="15" t="s">
        <v>5534</v>
      </c>
      <c r="V763" s="8">
        <v>46315</v>
      </c>
      <c r="W763" s="13" t="s">
        <v>6697</v>
      </c>
      <c r="X763" s="23" t="s">
        <v>4206</v>
      </c>
      <c r="Y763" s="486">
        <v>168</v>
      </c>
      <c r="Z763" s="483"/>
      <c r="AA763" s="24"/>
      <c r="AB763" s="484"/>
      <c r="AC763" s="16" t="s">
        <v>6285</v>
      </c>
      <c r="AD763" s="17"/>
      <c r="AE763" s="18"/>
      <c r="AF763" s="9"/>
      <c r="AG763" s="19"/>
      <c r="AH763" s="20"/>
      <c r="AI763" s="9"/>
      <c r="AJ763" s="21">
        <v>1</v>
      </c>
      <c r="AK763" s="33">
        <v>18</v>
      </c>
      <c r="AL763" s="485" t="s">
        <v>2860</v>
      </c>
      <c r="AM763" s="3" t="s">
        <v>2860</v>
      </c>
      <c r="AN763" s="702"/>
      <c r="AO763" s="4"/>
      <c r="AP763" s="5"/>
      <c r="AQ763" s="5"/>
      <c r="AR763" s="4"/>
      <c r="AS763" s="5"/>
      <c r="AT763" s="552"/>
      <c r="AU763" s="553"/>
      <c r="AV763" s="554"/>
      <c r="AW763" s="553"/>
      <c r="AX763" s="554"/>
      <c r="AY763" s="1264" t="s">
        <v>5543</v>
      </c>
      <c r="AZ763" s="874" t="s">
        <v>5546</v>
      </c>
      <c r="BA763" s="7"/>
      <c r="BB763" s="7"/>
    </row>
    <row r="764" spans="1:54" ht="14.45" customHeight="1">
      <c r="A764" s="472" t="s">
        <v>762</v>
      </c>
      <c r="B764" s="473" t="s">
        <v>1602</v>
      </c>
      <c r="C764" s="22" t="s">
        <v>6636</v>
      </c>
      <c r="D764" s="22">
        <v>2</v>
      </c>
      <c r="E764" s="746" t="s">
        <v>3522</v>
      </c>
      <c r="F764" s="474">
        <v>2083530</v>
      </c>
      <c r="G764" s="475">
        <v>15421105</v>
      </c>
      <c r="H764" s="476">
        <v>11.94</v>
      </c>
      <c r="I764" s="760">
        <v>2094080</v>
      </c>
      <c r="J764" s="475">
        <v>15421110</v>
      </c>
      <c r="K764" s="478">
        <v>11.94</v>
      </c>
      <c r="L764" s="9"/>
      <c r="M764" s="546">
        <v>16</v>
      </c>
      <c r="N764" s="9">
        <v>9.5299999999999994</v>
      </c>
      <c r="O764" s="6" t="s">
        <v>4201</v>
      </c>
      <c r="P764" s="479" t="s">
        <v>4202</v>
      </c>
      <c r="Q764" s="10" t="s">
        <v>6297</v>
      </c>
      <c r="R764" s="11"/>
      <c r="S764" s="12"/>
      <c r="T764" s="14">
        <v>46296</v>
      </c>
      <c r="U764" s="15"/>
      <c r="V764" s="8">
        <v>46295</v>
      </c>
      <c r="W764" s="13" t="s">
        <v>6300</v>
      </c>
      <c r="X764" s="23" t="s">
        <v>4206</v>
      </c>
      <c r="Y764" s="486"/>
      <c r="Z764" s="483">
        <v>46302</v>
      </c>
      <c r="AA764" s="24" t="s">
        <v>6554</v>
      </c>
      <c r="AB764" s="484" t="s">
        <v>4206</v>
      </c>
      <c r="AC764" s="16"/>
      <c r="AD764" s="17"/>
      <c r="AE764" s="18"/>
      <c r="AF764" s="9"/>
      <c r="AG764" s="19"/>
      <c r="AH764" s="20"/>
      <c r="AI764" s="9"/>
      <c r="AJ764" s="21"/>
      <c r="AK764" s="33"/>
      <c r="AL764" s="485" t="str">
        <f>IF(AA764="","",AA764)</f>
        <v>L-RT-077</v>
      </c>
      <c r="AM764" s="3" t="str">
        <f>IF(AB764="","",AB764)</f>
        <v>A</v>
      </c>
      <c r="AN764" s="702"/>
      <c r="AO764" s="4"/>
      <c r="AP764" s="5"/>
      <c r="AQ764" s="5"/>
      <c r="AR764" s="4"/>
      <c r="AS764" s="5"/>
      <c r="AT764" s="552"/>
      <c r="AU764" s="553" t="str">
        <f>IF(AND(V764&gt;0,X764="A",AA764&lt;&gt;"",AG764&lt;&gt;"A",AJ764&lt;&gt;"A",OR(AB764="NR",AB764="NT")),1,"")</f>
        <v/>
      </c>
      <c r="AV764" s="554" t="str">
        <f>IF(AU764="","",COUNTIF($AU$8:AU764,AU764))</f>
        <v/>
      </c>
      <c r="AW764" s="553" t="str">
        <f>IF(AND(V764&gt;0,X764="A",AJ764&lt;&gt;"A",OR(AB764="",AB764="NX")),1,"")</f>
        <v/>
      </c>
      <c r="AX764" s="554" t="str">
        <f>IF(AW764="","",COUNTIF($AW$8:AW764,AW764))</f>
        <v/>
      </c>
      <c r="AY764" s="9"/>
      <c r="AZ764" s="9"/>
      <c r="BA764" s="7"/>
      <c r="BB764" s="7"/>
    </row>
    <row r="765" spans="1:54" ht="14.45" customHeight="1">
      <c r="A765" s="472" t="s">
        <v>763</v>
      </c>
      <c r="B765" s="473" t="s">
        <v>1602</v>
      </c>
      <c r="C765" s="22" t="s">
        <v>6636</v>
      </c>
      <c r="D765" s="22">
        <v>2</v>
      </c>
      <c r="E765" s="746" t="s">
        <v>6690</v>
      </c>
      <c r="F765" s="760">
        <v>2094080</v>
      </c>
      <c r="G765" s="475">
        <v>15421110</v>
      </c>
      <c r="H765" s="478">
        <v>11.94</v>
      </c>
      <c r="I765" s="474">
        <v>2091960</v>
      </c>
      <c r="J765" s="475">
        <v>15421109</v>
      </c>
      <c r="K765" s="476">
        <v>11.94</v>
      </c>
      <c r="L765" s="9"/>
      <c r="M765" s="546">
        <v>16</v>
      </c>
      <c r="N765" s="9">
        <v>9.5299999999999994</v>
      </c>
      <c r="O765" s="6" t="s">
        <v>4201</v>
      </c>
      <c r="P765" s="479" t="s">
        <v>5033</v>
      </c>
      <c r="Q765" s="10" t="s">
        <v>6512</v>
      </c>
      <c r="R765" s="11"/>
      <c r="S765" s="12"/>
      <c r="T765" s="14">
        <v>46313</v>
      </c>
      <c r="U765" s="15" t="s">
        <v>5534</v>
      </c>
      <c r="V765" s="8">
        <v>46315</v>
      </c>
      <c r="W765" s="13" t="s">
        <v>6697</v>
      </c>
      <c r="X765" s="772" t="s">
        <v>4206</v>
      </c>
      <c r="Y765" s="486" t="s">
        <v>5781</v>
      </c>
      <c r="Z765" s="483"/>
      <c r="AA765" s="24"/>
      <c r="AB765" s="484"/>
      <c r="AC765" s="16" t="s">
        <v>6284</v>
      </c>
      <c r="AD765" s="17"/>
      <c r="AE765" s="18"/>
      <c r="AF765" s="9"/>
      <c r="AG765" s="19"/>
      <c r="AH765" s="20"/>
      <c r="AI765" s="9"/>
      <c r="AJ765" s="21">
        <v>1</v>
      </c>
      <c r="AK765" s="33">
        <v>29</v>
      </c>
      <c r="AL765" s="485" t="s">
        <v>2860</v>
      </c>
      <c r="AM765" s="3" t="s">
        <v>2860</v>
      </c>
      <c r="AN765" s="702"/>
      <c r="AO765" s="4"/>
      <c r="AP765" s="5"/>
      <c r="AQ765" s="5"/>
      <c r="AR765" s="4"/>
      <c r="AS765" s="5"/>
      <c r="AT765" s="552"/>
      <c r="AU765" s="553"/>
      <c r="AV765" s="554"/>
      <c r="AW765" s="553"/>
      <c r="AX765" s="554"/>
      <c r="AY765" s="1264" t="s">
        <v>5991</v>
      </c>
      <c r="AZ765" s="874" t="s">
        <v>5992</v>
      </c>
      <c r="BA765" s="7"/>
      <c r="BB765" s="7"/>
    </row>
    <row r="766" spans="1:54" ht="14.45" customHeight="1">
      <c r="A766" s="472" t="s">
        <v>764</v>
      </c>
      <c r="B766" s="473" t="s">
        <v>1602</v>
      </c>
      <c r="C766" s="22" t="s">
        <v>6636</v>
      </c>
      <c r="D766" s="22">
        <v>2</v>
      </c>
      <c r="E766" s="746" t="s">
        <v>3523</v>
      </c>
      <c r="F766" s="474">
        <v>2091960</v>
      </c>
      <c r="G766" s="475">
        <v>15421109</v>
      </c>
      <c r="H766" s="476">
        <v>11.94</v>
      </c>
      <c r="I766" s="760">
        <v>2097230</v>
      </c>
      <c r="J766" s="475">
        <v>15421112</v>
      </c>
      <c r="K766" s="478">
        <v>11.94</v>
      </c>
      <c r="L766" s="9"/>
      <c r="M766" s="546">
        <v>16</v>
      </c>
      <c r="N766" s="9">
        <v>9.5299999999999994</v>
      </c>
      <c r="O766" s="6" t="s">
        <v>4201</v>
      </c>
      <c r="P766" s="479" t="s">
        <v>4202</v>
      </c>
      <c r="Q766" s="10" t="s">
        <v>6297</v>
      </c>
      <c r="R766" s="11"/>
      <c r="S766" s="12"/>
      <c r="T766" s="14">
        <v>46296</v>
      </c>
      <c r="U766" s="15"/>
      <c r="V766" s="8">
        <v>46295</v>
      </c>
      <c r="W766" s="13" t="s">
        <v>6300</v>
      </c>
      <c r="X766" s="23" t="s">
        <v>4206</v>
      </c>
      <c r="Y766" s="486"/>
      <c r="Z766" s="483">
        <v>46302</v>
      </c>
      <c r="AA766" s="24" t="s">
        <v>6554</v>
      </c>
      <c r="AB766" s="484" t="s">
        <v>4206</v>
      </c>
      <c r="AC766" s="16"/>
      <c r="AD766" s="17"/>
      <c r="AE766" s="18"/>
      <c r="AF766" s="9"/>
      <c r="AG766" s="19"/>
      <c r="AH766" s="20"/>
      <c r="AI766" s="9"/>
      <c r="AJ766" s="21"/>
      <c r="AK766" s="33"/>
      <c r="AL766" s="485" t="str">
        <f>IF(AA766="","",AA766)</f>
        <v>L-RT-077</v>
      </c>
      <c r="AM766" s="3" t="str">
        <f>IF(AB766="","",AB766)</f>
        <v>A</v>
      </c>
      <c r="AN766" s="702"/>
      <c r="AO766" s="4"/>
      <c r="AP766" s="5"/>
      <c r="AQ766" s="5"/>
      <c r="AR766" s="4"/>
      <c r="AS766" s="5"/>
      <c r="AT766" s="552"/>
      <c r="AU766" s="553" t="str">
        <f>IF(AND(V766&gt;0,X766="A",AA766&lt;&gt;"",AG766&lt;&gt;"A",AJ766&lt;&gt;"A",OR(AB766="NR",AB766="NT")),1,"")</f>
        <v/>
      </c>
      <c r="AV766" s="554" t="str">
        <f>IF(AU766="","",COUNTIF($AU$8:AU766,AU766))</f>
        <v/>
      </c>
      <c r="AW766" s="553" t="str">
        <f>IF(AND(V766&gt;0,X766="A",AJ766&lt;&gt;"A",OR(AB766="",AB766="NX")),1,"")</f>
        <v/>
      </c>
      <c r="AX766" s="554" t="str">
        <f>IF(AW766="","",COUNTIF($AW$8:AW766,AW766))</f>
        <v/>
      </c>
      <c r="AY766" s="27"/>
      <c r="AZ766" s="6"/>
      <c r="BA766" s="7"/>
      <c r="BB766" s="7"/>
    </row>
    <row r="767" spans="1:54" ht="14.45" customHeight="1">
      <c r="A767" s="472" t="s">
        <v>765</v>
      </c>
      <c r="B767" s="473" t="s">
        <v>1602</v>
      </c>
      <c r="C767" s="22" t="s">
        <v>6636</v>
      </c>
      <c r="D767" s="22">
        <v>2</v>
      </c>
      <c r="E767" s="746" t="s">
        <v>6283</v>
      </c>
      <c r="F767" s="760">
        <v>2097230</v>
      </c>
      <c r="G767" s="475">
        <v>15421112</v>
      </c>
      <c r="H767" s="478">
        <v>11.94</v>
      </c>
      <c r="I767" s="474">
        <v>2088260</v>
      </c>
      <c r="J767" s="475">
        <v>15421108</v>
      </c>
      <c r="K767" s="476">
        <v>11.94</v>
      </c>
      <c r="L767" s="9"/>
      <c r="M767" s="546">
        <v>16</v>
      </c>
      <c r="N767" s="9">
        <v>9.5299999999999994</v>
      </c>
      <c r="O767" s="6" t="s">
        <v>4201</v>
      </c>
      <c r="P767" s="479" t="s">
        <v>4252</v>
      </c>
      <c r="Q767" s="10" t="s">
        <v>4273</v>
      </c>
      <c r="R767" s="11"/>
      <c r="S767" s="12"/>
      <c r="T767" s="14">
        <v>46289</v>
      </c>
      <c r="U767" s="15" t="s">
        <v>5534</v>
      </c>
      <c r="V767" s="8">
        <v>46289</v>
      </c>
      <c r="W767" s="13" t="s">
        <v>5968</v>
      </c>
      <c r="X767" s="23" t="s">
        <v>4206</v>
      </c>
      <c r="Y767" s="486" t="s">
        <v>5781</v>
      </c>
      <c r="Z767" s="483">
        <v>46290</v>
      </c>
      <c r="AA767" s="24" t="s">
        <v>5969</v>
      </c>
      <c r="AB767" s="484" t="s">
        <v>4206</v>
      </c>
      <c r="AC767" s="16"/>
      <c r="AD767" s="17"/>
      <c r="AE767" s="18"/>
      <c r="AF767" s="9"/>
      <c r="AG767" s="19"/>
      <c r="AH767" s="20"/>
      <c r="AI767" s="9"/>
      <c r="AJ767" s="21" t="s">
        <v>2860</v>
      </c>
      <c r="AK767" s="33" t="s">
        <v>2860</v>
      </c>
      <c r="AL767" s="485" t="s">
        <v>2860</v>
      </c>
      <c r="AM767" s="3" t="s">
        <v>2860</v>
      </c>
      <c r="AN767" s="702"/>
      <c r="AO767" s="4"/>
      <c r="AP767" s="5"/>
      <c r="AQ767" s="5"/>
      <c r="AR767" s="4"/>
      <c r="AS767" s="5"/>
      <c r="AT767" s="552"/>
      <c r="AU767" s="553"/>
      <c r="AV767" s="554"/>
      <c r="AW767" s="553"/>
      <c r="AX767" s="554"/>
      <c r="AY767" s="27"/>
      <c r="AZ767" s="6"/>
      <c r="BA767" s="7"/>
      <c r="BB767" s="7"/>
    </row>
    <row r="768" spans="1:54" ht="14.45" customHeight="1">
      <c r="A768" s="472" t="s">
        <v>766</v>
      </c>
      <c r="B768" s="473" t="s">
        <v>1602</v>
      </c>
      <c r="C768" s="22" t="s">
        <v>6636</v>
      </c>
      <c r="D768" s="22">
        <v>2</v>
      </c>
      <c r="E768" s="746" t="s">
        <v>3524</v>
      </c>
      <c r="F768" s="474">
        <v>2088260</v>
      </c>
      <c r="G768" s="475">
        <v>15421108</v>
      </c>
      <c r="H768" s="476">
        <v>11.94</v>
      </c>
      <c r="I768" s="760">
        <v>2083221</v>
      </c>
      <c r="J768" s="475">
        <v>15421106</v>
      </c>
      <c r="K768" s="478">
        <v>11.94</v>
      </c>
      <c r="L768" s="9"/>
      <c r="M768" s="546">
        <v>16</v>
      </c>
      <c r="N768" s="9">
        <v>9.5299999999999994</v>
      </c>
      <c r="O768" s="6" t="s">
        <v>4201</v>
      </c>
      <c r="P768" s="479" t="s">
        <v>4202</v>
      </c>
      <c r="Q768" s="10" t="s">
        <v>6297</v>
      </c>
      <c r="R768" s="11"/>
      <c r="S768" s="12"/>
      <c r="T768" s="14">
        <v>46296</v>
      </c>
      <c r="U768" s="15"/>
      <c r="V768" s="8">
        <v>46295</v>
      </c>
      <c r="W768" s="13" t="s">
        <v>6300</v>
      </c>
      <c r="X768" s="23" t="s">
        <v>4206</v>
      </c>
      <c r="Y768" s="486"/>
      <c r="Z768" s="483">
        <v>46302</v>
      </c>
      <c r="AA768" s="24" t="s">
        <v>6554</v>
      </c>
      <c r="AB768" s="484" t="s">
        <v>4206</v>
      </c>
      <c r="AC768" s="16"/>
      <c r="AD768" s="17"/>
      <c r="AE768" s="18"/>
      <c r="AF768" s="9"/>
      <c r="AG768" s="19"/>
      <c r="AH768" s="20"/>
      <c r="AI768" s="9"/>
      <c r="AJ768" s="21"/>
      <c r="AK768" s="33"/>
      <c r="AL768" s="485" t="str">
        <f>IF(AA768="","",AA768)</f>
        <v>L-RT-077</v>
      </c>
      <c r="AM768" s="3" t="str">
        <f>IF(AB768="","",AB768)</f>
        <v>A</v>
      </c>
      <c r="AN768" s="702"/>
      <c r="AO768" s="4"/>
      <c r="AP768" s="5"/>
      <c r="AQ768" s="5"/>
      <c r="AR768" s="4"/>
      <c r="AS768" s="5"/>
      <c r="AT768" s="552"/>
      <c r="AU768" s="553" t="str">
        <f>IF(AND(V768&gt;0,X768="A",AA768&lt;&gt;"",AG768&lt;&gt;"A",AJ768&lt;&gt;"A",OR(AB768="NR",AB768="NT")),1,"")</f>
        <v/>
      </c>
      <c r="AV768" s="554" t="str">
        <f>IF(AU768="","",COUNTIF($AU$8:AU768,AU768))</f>
        <v/>
      </c>
      <c r="AW768" s="553" t="str">
        <f>IF(AND(V768&gt;0,X768="A",AJ768&lt;&gt;"A",OR(AB768="",AB768="NX")),1,"")</f>
        <v/>
      </c>
      <c r="AX768" s="554" t="str">
        <f>IF(AW768="","",COUNTIF($AW$8:AW768,AW768))</f>
        <v/>
      </c>
      <c r="AY768" s="27"/>
      <c r="AZ768" s="6"/>
      <c r="BA768" s="7"/>
      <c r="BB768" s="7"/>
    </row>
    <row r="769" spans="1:54" ht="14.45" customHeight="1">
      <c r="A769" s="472" t="s">
        <v>767</v>
      </c>
      <c r="B769" s="473" t="s">
        <v>1602</v>
      </c>
      <c r="C769" s="22" t="s">
        <v>6636</v>
      </c>
      <c r="D769" s="22">
        <v>2</v>
      </c>
      <c r="E769" s="746" t="s">
        <v>6282</v>
      </c>
      <c r="F769" s="760">
        <v>2083221</v>
      </c>
      <c r="G769" s="475">
        <v>15421106</v>
      </c>
      <c r="H769" s="478">
        <v>11.94</v>
      </c>
      <c r="I769" s="474">
        <v>2086500</v>
      </c>
      <c r="J769" s="475">
        <v>15421111</v>
      </c>
      <c r="K769" s="476">
        <v>11.94</v>
      </c>
      <c r="L769" s="9"/>
      <c r="M769" s="546">
        <v>16</v>
      </c>
      <c r="N769" s="9">
        <v>9.5299999999999994</v>
      </c>
      <c r="O769" s="6" t="s">
        <v>6205</v>
      </c>
      <c r="P769" s="479" t="s">
        <v>4252</v>
      </c>
      <c r="Q769" s="10" t="s">
        <v>4327</v>
      </c>
      <c r="R769" s="11"/>
      <c r="S769" s="12"/>
      <c r="T769" s="14">
        <v>46295</v>
      </c>
      <c r="U769" s="15" t="s">
        <v>6201</v>
      </c>
      <c r="V769" s="8">
        <v>46295</v>
      </c>
      <c r="W769" s="13" t="s">
        <v>6276</v>
      </c>
      <c r="X769" s="23" t="s">
        <v>4206</v>
      </c>
      <c r="Y769" s="486" t="s">
        <v>6047</v>
      </c>
      <c r="Z769" s="483">
        <v>46296</v>
      </c>
      <c r="AA769" s="24" t="s">
        <v>6277</v>
      </c>
      <c r="AB769" s="484" t="s">
        <v>4206</v>
      </c>
      <c r="AC769" s="16"/>
      <c r="AD769" s="17"/>
      <c r="AE769" s="18"/>
      <c r="AF769" s="9"/>
      <c r="AG769" s="19"/>
      <c r="AH769" s="20"/>
      <c r="AI769" s="9"/>
      <c r="AJ769" s="21" t="s">
        <v>2860</v>
      </c>
      <c r="AK769" s="33" t="s">
        <v>2860</v>
      </c>
      <c r="AL769" s="485" t="s">
        <v>2860</v>
      </c>
      <c r="AM769" s="3" t="s">
        <v>2860</v>
      </c>
      <c r="AN769" s="702"/>
      <c r="AO769" s="4"/>
      <c r="AP769" s="5"/>
      <c r="AQ769" s="5"/>
      <c r="AR769" s="4"/>
      <c r="AS769" s="5"/>
      <c r="AT769" s="552"/>
      <c r="AU769" s="553"/>
      <c r="AV769" s="554"/>
      <c r="AW769" s="553"/>
      <c r="AX769" s="554"/>
      <c r="AY769" s="27"/>
      <c r="AZ769" s="6"/>
      <c r="BA769" s="7"/>
      <c r="BB769" s="7"/>
    </row>
    <row r="770" spans="1:54" ht="14.45" customHeight="1">
      <c r="A770" s="472" t="s">
        <v>768</v>
      </c>
      <c r="B770" s="473" t="s">
        <v>1602</v>
      </c>
      <c r="C770" s="22" t="s">
        <v>6636</v>
      </c>
      <c r="D770" s="22">
        <v>2</v>
      </c>
      <c r="E770" s="746" t="s">
        <v>3525</v>
      </c>
      <c r="F770" s="474">
        <v>2086500</v>
      </c>
      <c r="G770" s="475">
        <v>15421111</v>
      </c>
      <c r="H770" s="476">
        <v>11.94</v>
      </c>
      <c r="I770" s="760">
        <v>2079400</v>
      </c>
      <c r="J770" s="475">
        <v>15421102</v>
      </c>
      <c r="K770" s="478">
        <v>11.94</v>
      </c>
      <c r="L770" s="9"/>
      <c r="M770" s="546">
        <v>16</v>
      </c>
      <c r="N770" s="9">
        <v>9.5299999999999994</v>
      </c>
      <c r="O770" s="6" t="s">
        <v>4201</v>
      </c>
      <c r="P770" s="479" t="s">
        <v>4202</v>
      </c>
      <c r="Q770" s="10" t="s">
        <v>6297</v>
      </c>
      <c r="R770" s="11"/>
      <c r="S770" s="12"/>
      <c r="T770" s="14">
        <v>46296</v>
      </c>
      <c r="U770" s="15"/>
      <c r="V770" s="8">
        <v>46295</v>
      </c>
      <c r="W770" s="13" t="s">
        <v>6300</v>
      </c>
      <c r="X770" s="23" t="s">
        <v>4206</v>
      </c>
      <c r="Y770" s="486"/>
      <c r="Z770" s="483">
        <v>46302</v>
      </c>
      <c r="AA770" s="24" t="s">
        <v>6554</v>
      </c>
      <c r="AB770" s="484" t="s">
        <v>4206</v>
      </c>
      <c r="AC770" s="16"/>
      <c r="AD770" s="17"/>
      <c r="AE770" s="18"/>
      <c r="AF770" s="9"/>
      <c r="AG770" s="19"/>
      <c r="AH770" s="20"/>
      <c r="AI770" s="9"/>
      <c r="AJ770" s="21"/>
      <c r="AK770" s="33"/>
      <c r="AL770" s="485" t="str">
        <f>IF(AA770="","",AA770)</f>
        <v>L-RT-077</v>
      </c>
      <c r="AM770" s="3" t="str">
        <f>IF(AB770="","",AB770)</f>
        <v>A</v>
      </c>
      <c r="AN770" s="702"/>
      <c r="AO770" s="4"/>
      <c r="AP770" s="5"/>
      <c r="AQ770" s="5"/>
      <c r="AR770" s="4"/>
      <c r="AS770" s="5"/>
      <c r="AT770" s="552"/>
      <c r="AU770" s="553" t="str">
        <f>IF(AND(V770&gt;0,X770="A",AA770&lt;&gt;"",AG770&lt;&gt;"A",AJ770&lt;&gt;"A",OR(AB770="NR",AB770="NT")),1,"")</f>
        <v/>
      </c>
      <c r="AV770" s="554" t="str">
        <f>IF(AU770="","",COUNTIF($AU$8:AU770,AU770))</f>
        <v/>
      </c>
      <c r="AW770" s="553" t="str">
        <f>IF(AND(V770&gt;0,X770="A",AJ770&lt;&gt;"A",OR(AB770="",AB770="NX")),1,"")</f>
        <v/>
      </c>
      <c r="AX770" s="554" t="str">
        <f>IF(AW770="","",COUNTIF($AW$8:AW770,AW770))</f>
        <v/>
      </c>
      <c r="AY770" s="27"/>
      <c r="AZ770" s="6"/>
      <c r="BA770" s="7"/>
      <c r="BB770" s="7"/>
    </row>
    <row r="771" spans="1:54" ht="14.45" customHeight="1">
      <c r="A771" s="472" t="s">
        <v>769</v>
      </c>
      <c r="B771" s="473" t="s">
        <v>1602</v>
      </c>
      <c r="C771" s="22" t="s">
        <v>6636</v>
      </c>
      <c r="D771" s="22">
        <v>2</v>
      </c>
      <c r="E771" s="746" t="s">
        <v>6281</v>
      </c>
      <c r="F771" s="760">
        <v>2079400</v>
      </c>
      <c r="G771" s="475">
        <v>15421102</v>
      </c>
      <c r="H771" s="478">
        <v>11.94</v>
      </c>
      <c r="I771" s="474">
        <v>2090990</v>
      </c>
      <c r="J771" s="475">
        <v>15421109</v>
      </c>
      <c r="K771" s="476">
        <v>11.94</v>
      </c>
      <c r="L771" s="9"/>
      <c r="M771" s="546">
        <v>16</v>
      </c>
      <c r="N771" s="9">
        <v>9.5299999999999994</v>
      </c>
      <c r="O771" s="6" t="s">
        <v>6205</v>
      </c>
      <c r="P771" s="479" t="s">
        <v>4252</v>
      </c>
      <c r="Q771" s="10" t="s">
        <v>4289</v>
      </c>
      <c r="R771" s="11"/>
      <c r="S771" s="12"/>
      <c r="T771" s="14">
        <v>46295</v>
      </c>
      <c r="U771" s="15" t="s">
        <v>6201</v>
      </c>
      <c r="V771" s="8">
        <v>46295</v>
      </c>
      <c r="W771" s="13" t="s">
        <v>6276</v>
      </c>
      <c r="X771" s="23" t="s">
        <v>4206</v>
      </c>
      <c r="Y771" s="486" t="s">
        <v>6047</v>
      </c>
      <c r="Z771" s="483">
        <v>46296</v>
      </c>
      <c r="AA771" s="24" t="s">
        <v>6277</v>
      </c>
      <c r="AB771" s="484" t="s">
        <v>4206</v>
      </c>
      <c r="AC771" s="16"/>
      <c r="AD771" s="17"/>
      <c r="AE771" s="18"/>
      <c r="AF771" s="9"/>
      <c r="AG771" s="19"/>
      <c r="AH771" s="20"/>
      <c r="AI771" s="9"/>
      <c r="AJ771" s="21" t="s">
        <v>2860</v>
      </c>
      <c r="AK771" s="33" t="s">
        <v>2860</v>
      </c>
      <c r="AL771" s="485" t="s">
        <v>2860</v>
      </c>
      <c r="AM771" s="3" t="s">
        <v>2860</v>
      </c>
      <c r="AN771" s="702"/>
      <c r="AO771" s="4"/>
      <c r="AP771" s="5"/>
      <c r="AQ771" s="5"/>
      <c r="AR771" s="4"/>
      <c r="AS771" s="5"/>
      <c r="AT771" s="552"/>
      <c r="AU771" s="553"/>
      <c r="AV771" s="554"/>
      <c r="AW771" s="553"/>
      <c r="AX771" s="554"/>
      <c r="AY771" s="27"/>
      <c r="AZ771" s="6"/>
      <c r="BA771" s="7"/>
      <c r="BB771" s="7"/>
    </row>
    <row r="772" spans="1:54" ht="14.45" customHeight="1">
      <c r="A772" s="472" t="s">
        <v>770</v>
      </c>
      <c r="B772" s="473" t="s">
        <v>1602</v>
      </c>
      <c r="C772" s="22" t="s">
        <v>6636</v>
      </c>
      <c r="D772" s="22">
        <v>2</v>
      </c>
      <c r="E772" s="746" t="s">
        <v>3526</v>
      </c>
      <c r="F772" s="474">
        <v>2090990</v>
      </c>
      <c r="G772" s="475">
        <v>15421109</v>
      </c>
      <c r="H772" s="476">
        <v>11.94</v>
      </c>
      <c r="I772" s="760">
        <v>2090970</v>
      </c>
      <c r="J772" s="475">
        <v>15421109</v>
      </c>
      <c r="K772" s="478">
        <v>11.94</v>
      </c>
      <c r="L772" s="9"/>
      <c r="M772" s="546">
        <v>16</v>
      </c>
      <c r="N772" s="9">
        <v>9.5299999999999994</v>
      </c>
      <c r="O772" s="6" t="s">
        <v>4201</v>
      </c>
      <c r="P772" s="479" t="s">
        <v>4202</v>
      </c>
      <c r="Q772" s="10" t="s">
        <v>6297</v>
      </c>
      <c r="R772" s="11"/>
      <c r="S772" s="12"/>
      <c r="T772" s="14">
        <v>46296</v>
      </c>
      <c r="U772" s="15"/>
      <c r="V772" s="8">
        <v>46295</v>
      </c>
      <c r="W772" s="13" t="s">
        <v>6300</v>
      </c>
      <c r="X772" s="23" t="s">
        <v>4206</v>
      </c>
      <c r="Y772" s="486"/>
      <c r="Z772" s="483">
        <v>46302</v>
      </c>
      <c r="AA772" s="24" t="s">
        <v>6554</v>
      </c>
      <c r="AB772" s="484" t="s">
        <v>4206</v>
      </c>
      <c r="AC772" s="16"/>
      <c r="AD772" s="17"/>
      <c r="AE772" s="18"/>
      <c r="AF772" s="9"/>
      <c r="AG772" s="19"/>
      <c r="AH772" s="20"/>
      <c r="AI772" s="9"/>
      <c r="AJ772" s="21"/>
      <c r="AK772" s="33"/>
      <c r="AL772" s="485" t="str">
        <f>IF(AA772="","",AA772)</f>
        <v>L-RT-077</v>
      </c>
      <c r="AM772" s="3" t="str">
        <f>IF(AB772="","",AB772)</f>
        <v>A</v>
      </c>
      <c r="AN772" s="702"/>
      <c r="AO772" s="4"/>
      <c r="AP772" s="5"/>
      <c r="AQ772" s="5"/>
      <c r="AR772" s="4"/>
      <c r="AS772" s="5"/>
      <c r="AT772" s="552"/>
      <c r="AU772" s="553" t="str">
        <f>IF(AND(V772&gt;0,X772="A",AA772&lt;&gt;"",AG772&lt;&gt;"A",AJ772&lt;&gt;"A",OR(AB772="NR",AB772="NT")),1,"")</f>
        <v/>
      </c>
      <c r="AV772" s="554" t="str">
        <f>IF(AU772="","",COUNTIF($AU$8:AU772,AU772))</f>
        <v/>
      </c>
      <c r="AW772" s="553" t="str">
        <f>IF(AND(V772&gt;0,X772="A",AJ772&lt;&gt;"A",OR(AB772="",AB772="NX")),1,"")</f>
        <v/>
      </c>
      <c r="AX772" s="554" t="str">
        <f>IF(AW772="","",COUNTIF($AW$8:AW772,AW772))</f>
        <v/>
      </c>
      <c r="AY772" s="27"/>
      <c r="AZ772" s="6"/>
      <c r="BA772" s="7"/>
      <c r="BB772" s="7"/>
    </row>
    <row r="773" spans="1:54" ht="14.45" customHeight="1">
      <c r="A773" s="472" t="s">
        <v>771</v>
      </c>
      <c r="B773" s="473" t="s">
        <v>1602</v>
      </c>
      <c r="C773" s="22" t="s">
        <v>6636</v>
      </c>
      <c r="D773" s="22">
        <v>2</v>
      </c>
      <c r="E773" s="746" t="s">
        <v>6279</v>
      </c>
      <c r="F773" s="760">
        <v>2090970</v>
      </c>
      <c r="G773" s="475">
        <v>15421109</v>
      </c>
      <c r="H773" s="478">
        <v>11.94</v>
      </c>
      <c r="I773" s="474">
        <v>2090150</v>
      </c>
      <c r="J773" s="475">
        <v>15421109</v>
      </c>
      <c r="K773" s="476">
        <v>11.94</v>
      </c>
      <c r="L773" s="9"/>
      <c r="M773" s="546">
        <v>16</v>
      </c>
      <c r="N773" s="9">
        <v>9.5299999999999994</v>
      </c>
      <c r="O773" s="6" t="s">
        <v>6205</v>
      </c>
      <c r="P773" s="479" t="s">
        <v>4252</v>
      </c>
      <c r="Q773" s="10" t="s">
        <v>4327</v>
      </c>
      <c r="R773" s="11"/>
      <c r="S773" s="12"/>
      <c r="T773" s="14">
        <v>46295</v>
      </c>
      <c r="U773" s="15" t="s">
        <v>6201</v>
      </c>
      <c r="V773" s="8">
        <v>46295</v>
      </c>
      <c r="W773" s="13" t="s">
        <v>6280</v>
      </c>
      <c r="X773" s="23" t="s">
        <v>4206</v>
      </c>
      <c r="Y773" s="486" t="s">
        <v>6047</v>
      </c>
      <c r="Z773" s="483">
        <v>46296</v>
      </c>
      <c r="AA773" s="24" t="s">
        <v>6277</v>
      </c>
      <c r="AB773" s="484" t="s">
        <v>4206</v>
      </c>
      <c r="AC773" s="16"/>
      <c r="AD773" s="17"/>
      <c r="AE773" s="18"/>
      <c r="AF773" s="9"/>
      <c r="AG773" s="19"/>
      <c r="AH773" s="20"/>
      <c r="AI773" s="9"/>
      <c r="AJ773" s="21" t="s">
        <v>2860</v>
      </c>
      <c r="AK773" s="33" t="s">
        <v>2860</v>
      </c>
      <c r="AL773" s="485" t="s">
        <v>2860</v>
      </c>
      <c r="AM773" s="3" t="s">
        <v>2860</v>
      </c>
      <c r="AN773" s="702"/>
      <c r="AO773" s="4"/>
      <c r="AP773" s="5"/>
      <c r="AQ773" s="5"/>
      <c r="AR773" s="4"/>
      <c r="AS773" s="5"/>
      <c r="AT773" s="552"/>
      <c r="AU773" s="553"/>
      <c r="AV773" s="554"/>
      <c r="AW773" s="553"/>
      <c r="AX773" s="554"/>
      <c r="AY773" s="27"/>
      <c r="AZ773" s="6"/>
      <c r="BA773" s="7"/>
      <c r="BB773" s="7"/>
    </row>
    <row r="774" spans="1:54" ht="14.45" customHeight="1">
      <c r="A774" s="472" t="s">
        <v>772</v>
      </c>
      <c r="B774" s="473" t="s">
        <v>1602</v>
      </c>
      <c r="C774" s="22" t="s">
        <v>6636</v>
      </c>
      <c r="D774" s="22">
        <v>2</v>
      </c>
      <c r="E774" s="746" t="s">
        <v>3527</v>
      </c>
      <c r="F774" s="474">
        <v>2090150</v>
      </c>
      <c r="G774" s="475">
        <v>15421109</v>
      </c>
      <c r="H774" s="476">
        <v>11.94</v>
      </c>
      <c r="I774" s="760">
        <v>2082830</v>
      </c>
      <c r="J774" s="475">
        <v>15421110</v>
      </c>
      <c r="K774" s="478">
        <v>11.94</v>
      </c>
      <c r="L774" s="9"/>
      <c r="M774" s="546">
        <v>16</v>
      </c>
      <c r="N774" s="9">
        <v>9.5299999999999994</v>
      </c>
      <c r="O774" s="6" t="s">
        <v>4201</v>
      </c>
      <c r="P774" s="479" t="s">
        <v>4202</v>
      </c>
      <c r="Q774" s="10" t="s">
        <v>6297</v>
      </c>
      <c r="R774" s="11"/>
      <c r="S774" s="12"/>
      <c r="T774" s="14">
        <v>46296</v>
      </c>
      <c r="U774" s="15"/>
      <c r="V774" s="8">
        <v>46295</v>
      </c>
      <c r="W774" s="13" t="s">
        <v>6300</v>
      </c>
      <c r="X774" s="23" t="s">
        <v>4206</v>
      </c>
      <c r="Y774" s="486"/>
      <c r="Z774" s="483">
        <v>46302</v>
      </c>
      <c r="AA774" s="24" t="s">
        <v>6554</v>
      </c>
      <c r="AB774" s="484" t="s">
        <v>4206</v>
      </c>
      <c r="AC774" s="16"/>
      <c r="AD774" s="17"/>
      <c r="AE774" s="18"/>
      <c r="AF774" s="9"/>
      <c r="AG774" s="19"/>
      <c r="AH774" s="20"/>
      <c r="AI774" s="9"/>
      <c r="AJ774" s="21"/>
      <c r="AK774" s="33"/>
      <c r="AL774" s="485" t="str">
        <f>IF(AA774="","",AA774)</f>
        <v>L-RT-077</v>
      </c>
      <c r="AM774" s="3" t="str">
        <f>IF(AB774="","",AB774)</f>
        <v>A</v>
      </c>
      <c r="AN774" s="702"/>
      <c r="AO774" s="4"/>
      <c r="AP774" s="5"/>
      <c r="AQ774" s="5"/>
      <c r="AR774" s="4"/>
      <c r="AS774" s="5"/>
      <c r="AT774" s="552"/>
      <c r="AU774" s="553" t="str">
        <f>IF(AND(V774&gt;0,X774="A",AA774&lt;&gt;"",AG774&lt;&gt;"A",AJ774&lt;&gt;"A",OR(AB774="NR",AB774="NT")),1,"")</f>
        <v/>
      </c>
      <c r="AV774" s="554" t="str">
        <f>IF(AU774="","",COUNTIF($AU$8:AU774,AU774))</f>
        <v/>
      </c>
      <c r="AW774" s="553" t="str">
        <f>IF(AND(V774&gt;0,X774="A",AJ774&lt;&gt;"A",OR(AB774="",AB774="NX")),1,"")</f>
        <v/>
      </c>
      <c r="AX774" s="554" t="str">
        <f>IF(AW774="","",COUNTIF($AW$8:AW774,AW774))</f>
        <v/>
      </c>
      <c r="AY774" s="27"/>
      <c r="AZ774" s="6"/>
      <c r="BA774" s="7"/>
      <c r="BB774" s="7"/>
    </row>
    <row r="775" spans="1:54" ht="14.45" customHeight="1">
      <c r="A775" s="472" t="s">
        <v>773</v>
      </c>
      <c r="B775" s="473" t="s">
        <v>1602</v>
      </c>
      <c r="C775" s="22" t="s">
        <v>6636</v>
      </c>
      <c r="D775" s="22">
        <v>2</v>
      </c>
      <c r="E775" s="746" t="s">
        <v>6278</v>
      </c>
      <c r="F775" s="760">
        <v>2082830</v>
      </c>
      <c r="G775" s="475">
        <v>15421110</v>
      </c>
      <c r="H775" s="478">
        <v>11.94</v>
      </c>
      <c r="I775" s="474">
        <v>2086090</v>
      </c>
      <c r="J775" s="475">
        <v>15421107</v>
      </c>
      <c r="K775" s="476">
        <v>11.94</v>
      </c>
      <c r="L775" s="9"/>
      <c r="M775" s="546">
        <v>16</v>
      </c>
      <c r="N775" s="9">
        <v>9.5299999999999994</v>
      </c>
      <c r="O775" s="6" t="s">
        <v>6205</v>
      </c>
      <c r="P775" s="479" t="s">
        <v>4252</v>
      </c>
      <c r="Q775" s="10" t="s">
        <v>4327</v>
      </c>
      <c r="R775" s="11"/>
      <c r="S775" s="12"/>
      <c r="T775" s="14">
        <v>46295</v>
      </c>
      <c r="U775" s="15" t="s">
        <v>6201</v>
      </c>
      <c r="V775" s="8">
        <v>46295</v>
      </c>
      <c r="W775" s="13" t="s">
        <v>6276</v>
      </c>
      <c r="X775" s="23" t="s">
        <v>4206</v>
      </c>
      <c r="Y775" s="486" t="s">
        <v>6047</v>
      </c>
      <c r="Z775" s="483">
        <v>46296</v>
      </c>
      <c r="AA775" s="24" t="s">
        <v>6277</v>
      </c>
      <c r="AB775" s="484" t="s">
        <v>4206</v>
      </c>
      <c r="AC775" s="16"/>
      <c r="AD775" s="17"/>
      <c r="AE775" s="18"/>
      <c r="AF775" s="9"/>
      <c r="AG775" s="19"/>
      <c r="AH775" s="20"/>
      <c r="AI775" s="9"/>
      <c r="AJ775" s="21" t="s">
        <v>2860</v>
      </c>
      <c r="AK775" s="33" t="s">
        <v>2860</v>
      </c>
      <c r="AL775" s="485" t="s">
        <v>2860</v>
      </c>
      <c r="AM775" s="3" t="s">
        <v>2860</v>
      </c>
      <c r="AN775" s="702"/>
      <c r="AO775" s="4"/>
      <c r="AP775" s="5"/>
      <c r="AQ775" s="5"/>
      <c r="AR775" s="4"/>
      <c r="AS775" s="5"/>
      <c r="AT775" s="552"/>
      <c r="AU775" s="553"/>
      <c r="AV775" s="554"/>
      <c r="AW775" s="553"/>
      <c r="AX775" s="554"/>
      <c r="AY775" s="27"/>
      <c r="AZ775" s="6"/>
      <c r="BA775" s="7"/>
      <c r="BB775" s="7"/>
    </row>
    <row r="776" spans="1:54" ht="14.45" customHeight="1">
      <c r="A776" s="472" t="s">
        <v>774</v>
      </c>
      <c r="B776" s="473" t="s">
        <v>1602</v>
      </c>
      <c r="C776" s="22" t="s">
        <v>6636</v>
      </c>
      <c r="D776" s="22">
        <v>2</v>
      </c>
      <c r="E776" s="746" t="s">
        <v>3528</v>
      </c>
      <c r="F776" s="474">
        <v>2086090</v>
      </c>
      <c r="G776" s="475">
        <v>15421107</v>
      </c>
      <c r="H776" s="476">
        <v>11.94</v>
      </c>
      <c r="I776" s="760">
        <v>2085910</v>
      </c>
      <c r="J776" s="475">
        <v>15421107</v>
      </c>
      <c r="K776" s="478">
        <v>11.94</v>
      </c>
      <c r="L776" s="9"/>
      <c r="M776" s="546">
        <v>16</v>
      </c>
      <c r="N776" s="9">
        <v>9.5299999999999994</v>
      </c>
      <c r="O776" s="6" t="s">
        <v>4201</v>
      </c>
      <c r="P776" s="479" t="s">
        <v>4202</v>
      </c>
      <c r="Q776" s="10" t="s">
        <v>6297</v>
      </c>
      <c r="R776" s="11"/>
      <c r="S776" s="12"/>
      <c r="T776" s="14">
        <v>46296</v>
      </c>
      <c r="U776" s="15"/>
      <c r="V776" s="8">
        <v>46295</v>
      </c>
      <c r="W776" s="13" t="s">
        <v>6300</v>
      </c>
      <c r="X776" s="23" t="s">
        <v>4206</v>
      </c>
      <c r="Y776" s="486"/>
      <c r="Z776" s="483">
        <v>46302</v>
      </c>
      <c r="AA776" s="24" t="s">
        <v>6555</v>
      </c>
      <c r="AB776" s="484" t="s">
        <v>4206</v>
      </c>
      <c r="AC776" s="16"/>
      <c r="AD776" s="17"/>
      <c r="AE776" s="18"/>
      <c r="AF776" s="9"/>
      <c r="AG776" s="19"/>
      <c r="AH776" s="20"/>
      <c r="AI776" s="9"/>
      <c r="AJ776" s="21"/>
      <c r="AK776" s="33"/>
      <c r="AL776" s="485" t="str">
        <f>IF(AA776="","",AA776)</f>
        <v>L-RT-078</v>
      </c>
      <c r="AM776" s="3" t="str">
        <f>IF(AB776="","",AB776)</f>
        <v>A</v>
      </c>
      <c r="AN776" s="702"/>
      <c r="AO776" s="4"/>
      <c r="AP776" s="5"/>
      <c r="AQ776" s="5"/>
      <c r="AR776" s="4"/>
      <c r="AS776" s="5"/>
      <c r="AT776" s="552"/>
      <c r="AU776" s="553" t="str">
        <f>IF(AND(V776&gt;0,X776="A",AA776&lt;&gt;"",AG776&lt;&gt;"A",AJ776&lt;&gt;"A",OR(AB776="NR",AB776="NT")),1,"")</f>
        <v/>
      </c>
      <c r="AV776" s="554" t="str">
        <f>IF(AU776="","",COUNTIF($AU$8:AU776,AU776))</f>
        <v/>
      </c>
      <c r="AW776" s="553" t="str">
        <f>IF(AND(V776&gt;0,X776="A",AJ776&lt;&gt;"A",OR(AB776="",AB776="NX")),1,"")</f>
        <v/>
      </c>
      <c r="AX776" s="554" t="str">
        <f>IF(AW776="","",COUNTIF($AW$8:AW776,AW776))</f>
        <v/>
      </c>
      <c r="AY776" s="27"/>
      <c r="AZ776" s="6"/>
      <c r="BA776" s="7"/>
      <c r="BB776" s="7"/>
    </row>
    <row r="777" spans="1:54" ht="14.45" customHeight="1">
      <c r="A777" s="472" t="s">
        <v>775</v>
      </c>
      <c r="B777" s="473" t="s">
        <v>1602</v>
      </c>
      <c r="C777" s="22" t="s">
        <v>6636</v>
      </c>
      <c r="D777" s="22">
        <v>2</v>
      </c>
      <c r="E777" s="746" t="s">
        <v>6392</v>
      </c>
      <c r="F777" s="760">
        <v>2091490</v>
      </c>
      <c r="G777" s="475">
        <v>15421109</v>
      </c>
      <c r="H777" s="478">
        <v>11.94</v>
      </c>
      <c r="I777" s="474">
        <v>2080730</v>
      </c>
      <c r="J777" s="475">
        <v>15421103</v>
      </c>
      <c r="K777" s="476">
        <v>11.94</v>
      </c>
      <c r="L777" s="9"/>
      <c r="M777" s="546">
        <v>16</v>
      </c>
      <c r="N777" s="9">
        <v>9.5299999999999994</v>
      </c>
      <c r="O777" s="6" t="s">
        <v>6205</v>
      </c>
      <c r="P777" s="479" t="s">
        <v>4252</v>
      </c>
      <c r="Q777" s="10" t="s">
        <v>4289</v>
      </c>
      <c r="R777" s="11"/>
      <c r="S777" s="12"/>
      <c r="T777" s="14">
        <v>46295</v>
      </c>
      <c r="U777" s="15" t="s">
        <v>6201</v>
      </c>
      <c r="V777" s="8">
        <v>46295</v>
      </c>
      <c r="W777" s="13" t="s">
        <v>6280</v>
      </c>
      <c r="X777" s="23" t="s">
        <v>4206</v>
      </c>
      <c r="Y777" s="486" t="s">
        <v>6047</v>
      </c>
      <c r="Z777" s="483">
        <v>46296</v>
      </c>
      <c r="AA777" s="24" t="s">
        <v>6277</v>
      </c>
      <c r="AB777" s="484" t="s">
        <v>4206</v>
      </c>
      <c r="AC777" s="16"/>
      <c r="AD777" s="17"/>
      <c r="AE777" s="18"/>
      <c r="AF777" s="9"/>
      <c r="AG777" s="19"/>
      <c r="AH777" s="20"/>
      <c r="AI777" s="9"/>
      <c r="AJ777" s="21" t="s">
        <v>2860</v>
      </c>
      <c r="AK777" s="33" t="s">
        <v>2860</v>
      </c>
      <c r="AL777" s="485" t="s">
        <v>2860</v>
      </c>
      <c r="AM777" s="3" t="s">
        <v>2860</v>
      </c>
      <c r="AN777" s="702"/>
      <c r="AO777" s="4"/>
      <c r="AP777" s="5"/>
      <c r="AQ777" s="5"/>
      <c r="AR777" s="4"/>
      <c r="AS777" s="5"/>
      <c r="AT777" s="552"/>
      <c r="AU777" s="553"/>
      <c r="AV777" s="554"/>
      <c r="AW777" s="553"/>
      <c r="AX777" s="554"/>
      <c r="AY777" s="27"/>
      <c r="AZ777" s="6"/>
      <c r="BA777" s="7"/>
      <c r="BB777" s="7"/>
    </row>
    <row r="778" spans="1:54" ht="14.45" customHeight="1">
      <c r="A778" s="472" t="s">
        <v>776</v>
      </c>
      <c r="B778" s="473" t="s">
        <v>1602</v>
      </c>
      <c r="C778" s="22" t="s">
        <v>6636</v>
      </c>
      <c r="D778" s="22">
        <v>2</v>
      </c>
      <c r="E778" s="746" t="s">
        <v>3529</v>
      </c>
      <c r="F778" s="474">
        <v>2095910</v>
      </c>
      <c r="G778" s="475">
        <v>15421107</v>
      </c>
      <c r="H778" s="476">
        <v>11.94</v>
      </c>
      <c r="I778" s="760">
        <v>2080210</v>
      </c>
      <c r="J778" s="475">
        <v>15421102</v>
      </c>
      <c r="K778" s="478">
        <v>11.94</v>
      </c>
      <c r="L778" s="9"/>
      <c r="M778" s="546">
        <v>16</v>
      </c>
      <c r="N778" s="9">
        <v>9.5299999999999994</v>
      </c>
      <c r="O778" s="6" t="s">
        <v>4201</v>
      </c>
      <c r="P778" s="479" t="s">
        <v>4202</v>
      </c>
      <c r="Q778" s="10" t="s">
        <v>6297</v>
      </c>
      <c r="R778" s="11"/>
      <c r="S778" s="12"/>
      <c r="T778" s="14">
        <v>46296</v>
      </c>
      <c r="U778" s="15"/>
      <c r="V778" s="8">
        <v>46295</v>
      </c>
      <c r="W778" s="13" t="s">
        <v>6300</v>
      </c>
      <c r="X778" s="23" t="s">
        <v>4206</v>
      </c>
      <c r="Y778" s="486"/>
      <c r="Z778" s="483">
        <v>46302</v>
      </c>
      <c r="AA778" s="24" t="s">
        <v>6555</v>
      </c>
      <c r="AB778" s="484" t="s">
        <v>4206</v>
      </c>
      <c r="AC778" s="16"/>
      <c r="AD778" s="17"/>
      <c r="AE778" s="18"/>
      <c r="AF778" s="9"/>
      <c r="AG778" s="19"/>
      <c r="AH778" s="20"/>
      <c r="AI778" s="9"/>
      <c r="AJ778" s="21"/>
      <c r="AK778" s="33"/>
      <c r="AL778" s="485" t="str">
        <f>IF(AA778="","",AA778)</f>
        <v>L-RT-078</v>
      </c>
      <c r="AM778" s="3" t="str">
        <f>IF(AB778="","",AB778)</f>
        <v>A</v>
      </c>
      <c r="AN778" s="702"/>
      <c r="AO778" s="4"/>
      <c r="AP778" s="5"/>
      <c r="AQ778" s="5"/>
      <c r="AR778" s="4"/>
      <c r="AS778" s="5"/>
      <c r="AT778" s="552"/>
      <c r="AU778" s="553" t="str">
        <f>IF(AND(V778&gt;0,X778="A",AA778&lt;&gt;"",AG778&lt;&gt;"A",AJ778&lt;&gt;"A",OR(AB778="NR",AB778="NT")),1,"")</f>
        <v/>
      </c>
      <c r="AV778" s="554" t="str">
        <f>IF(AU778="","",COUNTIF($AU$8:AU778,AU778))</f>
        <v/>
      </c>
      <c r="AW778" s="553" t="str">
        <f>IF(AND(V778&gt;0,X778="A",AJ778&lt;&gt;"A",OR(AB778="",AB778="NX")),1,"")</f>
        <v/>
      </c>
      <c r="AX778" s="554" t="str">
        <f>IF(AW778="","",COUNTIF($AW$8:AW778,AW778))</f>
        <v/>
      </c>
      <c r="AY778" s="27"/>
      <c r="AZ778" s="6"/>
      <c r="BA778" s="7"/>
      <c r="BB778" s="7"/>
    </row>
    <row r="779" spans="1:54" ht="14.45" customHeight="1">
      <c r="A779" s="472" t="s">
        <v>777</v>
      </c>
      <c r="B779" s="473" t="s">
        <v>1602</v>
      </c>
      <c r="C779" s="22" t="s">
        <v>6636</v>
      </c>
      <c r="D779" s="22">
        <v>2</v>
      </c>
      <c r="E779" s="746" t="s">
        <v>6275</v>
      </c>
      <c r="F779" s="760">
        <v>2080210</v>
      </c>
      <c r="G779" s="475">
        <v>15421102</v>
      </c>
      <c r="H779" s="478">
        <v>11.94</v>
      </c>
      <c r="I779" s="474">
        <v>2086680</v>
      </c>
      <c r="J779" s="475">
        <v>15421107</v>
      </c>
      <c r="K779" s="476">
        <v>11.94</v>
      </c>
      <c r="L779" s="9"/>
      <c r="M779" s="546">
        <v>16</v>
      </c>
      <c r="N779" s="9">
        <v>9.5299999999999994</v>
      </c>
      <c r="O779" s="6" t="s">
        <v>6205</v>
      </c>
      <c r="P779" s="479" t="s">
        <v>4252</v>
      </c>
      <c r="Q779" s="10" t="s">
        <v>4289</v>
      </c>
      <c r="R779" s="11"/>
      <c r="S779" s="12"/>
      <c r="T779" s="14">
        <v>46295</v>
      </c>
      <c r="U779" s="15" t="s">
        <v>6201</v>
      </c>
      <c r="V779" s="8">
        <v>46295</v>
      </c>
      <c r="W779" s="13" t="s">
        <v>6276</v>
      </c>
      <c r="X779" s="23" t="s">
        <v>4206</v>
      </c>
      <c r="Y779" s="486" t="s">
        <v>6047</v>
      </c>
      <c r="Z779" s="483">
        <v>46296</v>
      </c>
      <c r="AA779" s="24" t="s">
        <v>6277</v>
      </c>
      <c r="AB779" s="484" t="s">
        <v>4206</v>
      </c>
      <c r="AC779" s="16"/>
      <c r="AD779" s="17"/>
      <c r="AE779" s="18"/>
      <c r="AF779" s="9"/>
      <c r="AG779" s="19"/>
      <c r="AH779" s="20"/>
      <c r="AI779" s="9"/>
      <c r="AJ779" s="21" t="s">
        <v>2860</v>
      </c>
      <c r="AK779" s="33" t="s">
        <v>2860</v>
      </c>
      <c r="AL779" s="485" t="s">
        <v>2860</v>
      </c>
      <c r="AM779" s="3" t="s">
        <v>2860</v>
      </c>
      <c r="AN779" s="702"/>
      <c r="AO779" s="4"/>
      <c r="AP779" s="5"/>
      <c r="AQ779" s="5"/>
      <c r="AR779" s="4"/>
      <c r="AS779" s="5"/>
      <c r="AT779" s="552"/>
      <c r="AU779" s="553"/>
      <c r="AV779" s="554"/>
      <c r="AW779" s="553"/>
      <c r="AX779" s="554"/>
      <c r="AY779" s="27"/>
      <c r="AZ779" s="6"/>
      <c r="BA779" s="7"/>
      <c r="BB779" s="7"/>
    </row>
    <row r="780" spans="1:54" ht="14.45" customHeight="1">
      <c r="A780" s="472" t="s">
        <v>778</v>
      </c>
      <c r="B780" s="473" t="s">
        <v>1602</v>
      </c>
      <c r="C780" s="22" t="s">
        <v>6636</v>
      </c>
      <c r="D780" s="22">
        <v>2</v>
      </c>
      <c r="E780" s="746" t="s">
        <v>3530</v>
      </c>
      <c r="F780" s="474">
        <v>2086680</v>
      </c>
      <c r="G780" s="475">
        <v>15421107</v>
      </c>
      <c r="H780" s="476">
        <v>11.94</v>
      </c>
      <c r="I780" s="760">
        <v>2080050</v>
      </c>
      <c r="J780" s="475">
        <v>15421102</v>
      </c>
      <c r="K780" s="478">
        <v>11.94</v>
      </c>
      <c r="L780" s="9"/>
      <c r="M780" s="546">
        <v>16</v>
      </c>
      <c r="N780" s="9">
        <v>9.5299999999999994</v>
      </c>
      <c r="O780" s="6" t="s">
        <v>4201</v>
      </c>
      <c r="P780" s="479" t="s">
        <v>4202</v>
      </c>
      <c r="Q780" s="10" t="s">
        <v>6297</v>
      </c>
      <c r="R780" s="11"/>
      <c r="S780" s="12"/>
      <c r="T780" s="14">
        <v>46296</v>
      </c>
      <c r="U780" s="15"/>
      <c r="V780" s="8">
        <v>46295</v>
      </c>
      <c r="W780" s="13" t="s">
        <v>6300</v>
      </c>
      <c r="X780" s="23" t="s">
        <v>4206</v>
      </c>
      <c r="Y780" s="486"/>
      <c r="Z780" s="483">
        <v>46302</v>
      </c>
      <c r="AA780" s="24" t="s">
        <v>6555</v>
      </c>
      <c r="AB780" s="484" t="s">
        <v>4206</v>
      </c>
      <c r="AC780" s="16"/>
      <c r="AD780" s="17"/>
      <c r="AE780" s="18"/>
      <c r="AF780" s="9"/>
      <c r="AG780" s="19"/>
      <c r="AH780" s="20"/>
      <c r="AI780" s="9"/>
      <c r="AJ780" s="21"/>
      <c r="AK780" s="33"/>
      <c r="AL780" s="485" t="str">
        <f>IF(AA780="","",AA780)</f>
        <v>L-RT-078</v>
      </c>
      <c r="AM780" s="3" t="str">
        <f>IF(AB780="","",AB780)</f>
        <v>A</v>
      </c>
      <c r="AN780" s="702"/>
      <c r="AO780" s="4"/>
      <c r="AP780" s="5"/>
      <c r="AQ780" s="5"/>
      <c r="AR780" s="4"/>
      <c r="AS780" s="5"/>
      <c r="AT780" s="552"/>
      <c r="AU780" s="553" t="str">
        <f>IF(AND(V780&gt;0,X780="A",AA780&lt;&gt;"",AG780&lt;&gt;"A",AJ780&lt;&gt;"A",OR(AB780="NR",AB780="NT")),1,"")</f>
        <v/>
      </c>
      <c r="AV780" s="554" t="str">
        <f>IF(AU780="","",COUNTIF($AU$8:AU780,AU780))</f>
        <v/>
      </c>
      <c r="AW780" s="553" t="str">
        <f>IF(AND(V780&gt;0,X780="A",AJ780&lt;&gt;"A",OR(AB780="",AB780="NX")),1,"")</f>
        <v/>
      </c>
      <c r="AX780" s="554" t="str">
        <f>IF(AW780="","",COUNTIF($AW$8:AW780,AW780))</f>
        <v/>
      </c>
      <c r="AY780" s="27"/>
      <c r="AZ780" s="6"/>
      <c r="BA780" s="7"/>
      <c r="BB780" s="7"/>
    </row>
    <row r="781" spans="1:54" ht="14.45" customHeight="1">
      <c r="A781" s="472" t="s">
        <v>779</v>
      </c>
      <c r="B781" s="473" t="s">
        <v>1602</v>
      </c>
      <c r="C781" s="22" t="s">
        <v>6636</v>
      </c>
      <c r="D781" s="22">
        <v>2</v>
      </c>
      <c r="E781" s="746" t="s">
        <v>6274</v>
      </c>
      <c r="F781" s="760">
        <v>2080050</v>
      </c>
      <c r="G781" s="475">
        <v>15421102</v>
      </c>
      <c r="H781" s="478">
        <v>11.94</v>
      </c>
      <c r="I781" s="474">
        <v>2082610</v>
      </c>
      <c r="J781" s="475">
        <v>15421104</v>
      </c>
      <c r="K781" s="476">
        <v>11.94</v>
      </c>
      <c r="L781" s="9"/>
      <c r="M781" s="546">
        <v>16</v>
      </c>
      <c r="N781" s="9">
        <v>9.5299999999999994</v>
      </c>
      <c r="O781" s="6" t="s">
        <v>6205</v>
      </c>
      <c r="P781" s="479" t="s">
        <v>4252</v>
      </c>
      <c r="Q781" s="10" t="s">
        <v>5785</v>
      </c>
      <c r="R781" s="11"/>
      <c r="S781" s="12"/>
      <c r="T781" s="14">
        <v>46294</v>
      </c>
      <c r="U781" s="15" t="s">
        <v>6201</v>
      </c>
      <c r="V781" s="8">
        <v>46294</v>
      </c>
      <c r="W781" s="13" t="s">
        <v>6245</v>
      </c>
      <c r="X781" s="23" t="s">
        <v>4206</v>
      </c>
      <c r="Y781" s="486" t="s">
        <v>6047</v>
      </c>
      <c r="Z781" s="483">
        <v>46295</v>
      </c>
      <c r="AA781" s="24" t="s">
        <v>6246</v>
      </c>
      <c r="AB781" s="484" t="s">
        <v>4206</v>
      </c>
      <c r="AC781" s="16"/>
      <c r="AD781" s="17"/>
      <c r="AE781" s="18"/>
      <c r="AF781" s="9"/>
      <c r="AG781" s="19"/>
      <c r="AH781" s="20"/>
      <c r="AI781" s="9"/>
      <c r="AJ781" s="21" t="s">
        <v>2860</v>
      </c>
      <c r="AK781" s="33" t="s">
        <v>2860</v>
      </c>
      <c r="AL781" s="485" t="s">
        <v>2860</v>
      </c>
      <c r="AM781" s="3" t="s">
        <v>2860</v>
      </c>
      <c r="AN781" s="702"/>
      <c r="AO781" s="4"/>
      <c r="AP781" s="5"/>
      <c r="AQ781" s="5"/>
      <c r="AR781" s="4"/>
      <c r="AS781" s="5"/>
      <c r="AT781" s="552"/>
      <c r="AU781" s="553"/>
      <c r="AV781" s="554"/>
      <c r="AW781" s="553"/>
      <c r="AX781" s="554"/>
      <c r="AY781" s="9"/>
      <c r="AZ781" s="9"/>
      <c r="BA781" s="7"/>
      <c r="BB781" s="7"/>
    </row>
    <row r="782" spans="1:54" ht="14.45" customHeight="1">
      <c r="A782" s="472" t="s">
        <v>780</v>
      </c>
      <c r="B782" s="473" t="s">
        <v>1602</v>
      </c>
      <c r="C782" s="22" t="s">
        <v>6636</v>
      </c>
      <c r="D782" s="22">
        <v>2</v>
      </c>
      <c r="E782" s="746" t="s">
        <v>6691</v>
      </c>
      <c r="F782" s="474">
        <v>2082610</v>
      </c>
      <c r="G782" s="475">
        <v>15421104</v>
      </c>
      <c r="H782" s="476">
        <v>11.94</v>
      </c>
      <c r="I782" s="760">
        <v>2082680</v>
      </c>
      <c r="J782" s="475">
        <v>15421104</v>
      </c>
      <c r="K782" s="478">
        <v>11.94</v>
      </c>
      <c r="L782" s="9"/>
      <c r="M782" s="546">
        <v>16</v>
      </c>
      <c r="N782" s="9">
        <v>9.5299999999999994</v>
      </c>
      <c r="O782" s="6" t="s">
        <v>4201</v>
      </c>
      <c r="P782" s="479" t="s">
        <v>5033</v>
      </c>
      <c r="Q782" s="10" t="s">
        <v>6512</v>
      </c>
      <c r="R782" s="11"/>
      <c r="S782" s="12"/>
      <c r="T782" s="14">
        <v>46313</v>
      </c>
      <c r="U782" s="15" t="s">
        <v>6699</v>
      </c>
      <c r="V782" s="8">
        <v>46313</v>
      </c>
      <c r="W782" s="13" t="s">
        <v>6698</v>
      </c>
      <c r="X782" s="23" t="s">
        <v>4206</v>
      </c>
      <c r="Y782" s="486"/>
      <c r="Z782" s="483"/>
      <c r="AA782" s="24"/>
      <c r="AB782" s="484"/>
      <c r="AC782" s="16"/>
      <c r="AD782" s="17"/>
      <c r="AE782" s="18"/>
      <c r="AF782" s="9"/>
      <c r="AG782" s="19"/>
      <c r="AH782" s="20"/>
      <c r="AI782" s="9"/>
      <c r="AJ782" s="21"/>
      <c r="AK782" s="33"/>
      <c r="AL782" s="485" t="str">
        <f>IF(AA782="","",AA782)</f>
        <v/>
      </c>
      <c r="AM782" s="3" t="str">
        <f>IF(AB782="","",AB782)</f>
        <v/>
      </c>
      <c r="AN782" s="702"/>
      <c r="AO782" s="4"/>
      <c r="AP782" s="5"/>
      <c r="AQ782" s="5"/>
      <c r="AR782" s="4"/>
      <c r="AS782" s="5"/>
      <c r="AT782" s="552"/>
      <c r="AU782" s="553" t="str">
        <f>IF(AND(V782&gt;0,X782="A",AA782&lt;&gt;"",AG782&lt;&gt;"A",AJ782&lt;&gt;"A",OR(AB782="NR",AB782="NT")),1,"")</f>
        <v/>
      </c>
      <c r="AV782" s="554" t="str">
        <f>IF(AU782="","",COUNTIF($AU$8:AU782,AU782))</f>
        <v/>
      </c>
      <c r="AW782" s="553">
        <f>IF(AND(V782&gt;0,X782="A",AJ782&lt;&gt;"A",OR(AB782="",AB782="NX")),1,"")</f>
        <v>1</v>
      </c>
      <c r="AX782" s="554">
        <f>IF(AW782="","",COUNTIF($AW$8:AW782,AW782))</f>
        <v>92</v>
      </c>
      <c r="AY782" s="1264" t="s">
        <v>6301</v>
      </c>
      <c r="AZ782" s="874" t="s">
        <v>6555</v>
      </c>
      <c r="BA782" s="7"/>
      <c r="BB782" s="7"/>
    </row>
    <row r="783" spans="1:54" ht="14.45" customHeight="1">
      <c r="A783" s="472" t="s">
        <v>781</v>
      </c>
      <c r="B783" s="473" t="s">
        <v>1602</v>
      </c>
      <c r="C783" s="22" t="s">
        <v>6636</v>
      </c>
      <c r="D783" s="22">
        <v>2</v>
      </c>
      <c r="E783" s="746" t="s">
        <v>6244</v>
      </c>
      <c r="F783" s="760">
        <v>2082680</v>
      </c>
      <c r="G783" s="475">
        <v>15421104</v>
      </c>
      <c r="H783" s="478">
        <v>11.94</v>
      </c>
      <c r="I783" s="474">
        <v>2082660</v>
      </c>
      <c r="J783" s="475">
        <v>15421104</v>
      </c>
      <c r="K783" s="476">
        <v>11.94</v>
      </c>
      <c r="L783" s="9"/>
      <c r="M783" s="546">
        <v>16</v>
      </c>
      <c r="N783" s="9">
        <v>9.5299999999999994</v>
      </c>
      <c r="O783" s="6" t="s">
        <v>6205</v>
      </c>
      <c r="P783" s="479" t="s">
        <v>4252</v>
      </c>
      <c r="Q783" s="10" t="s">
        <v>5785</v>
      </c>
      <c r="R783" s="11"/>
      <c r="S783" s="12"/>
      <c r="T783" s="14">
        <v>46294</v>
      </c>
      <c r="U783" s="15" t="s">
        <v>6201</v>
      </c>
      <c r="V783" s="8">
        <v>46294</v>
      </c>
      <c r="W783" s="13" t="s">
        <v>6245</v>
      </c>
      <c r="X783" s="23" t="s">
        <v>4206</v>
      </c>
      <c r="Y783" s="486" t="s">
        <v>6047</v>
      </c>
      <c r="Z783" s="483">
        <v>46295</v>
      </c>
      <c r="AA783" s="24" t="s">
        <v>6246</v>
      </c>
      <c r="AB783" s="484" t="s">
        <v>4206</v>
      </c>
      <c r="AC783" s="16"/>
      <c r="AD783" s="17"/>
      <c r="AE783" s="18"/>
      <c r="AF783" s="9"/>
      <c r="AG783" s="19"/>
      <c r="AH783" s="20"/>
      <c r="AI783" s="9"/>
      <c r="AJ783" s="21" t="s">
        <v>2860</v>
      </c>
      <c r="AK783" s="33" t="s">
        <v>2860</v>
      </c>
      <c r="AL783" s="485" t="s">
        <v>2860</v>
      </c>
      <c r="AM783" s="3" t="s">
        <v>2860</v>
      </c>
      <c r="AN783" s="702"/>
      <c r="AO783" s="4"/>
      <c r="AP783" s="5"/>
      <c r="AQ783" s="5"/>
      <c r="AR783" s="4"/>
      <c r="AS783" s="5"/>
      <c r="AT783" s="552"/>
      <c r="AU783" s="553"/>
      <c r="AV783" s="554"/>
      <c r="AW783" s="553"/>
      <c r="AX783" s="554"/>
      <c r="AY783" s="27"/>
      <c r="AZ783" s="6"/>
      <c r="BA783" s="7"/>
      <c r="BB783" s="7"/>
    </row>
    <row r="784" spans="1:54" ht="14.45" customHeight="1">
      <c r="A784" s="472" t="s">
        <v>782</v>
      </c>
      <c r="B784" s="473" t="s">
        <v>1602</v>
      </c>
      <c r="C784" s="22" t="s">
        <v>6636</v>
      </c>
      <c r="D784" s="22">
        <v>2</v>
      </c>
      <c r="E784" s="746" t="s">
        <v>3531</v>
      </c>
      <c r="F784" s="474">
        <v>2082660</v>
      </c>
      <c r="G784" s="475">
        <v>15421104</v>
      </c>
      <c r="H784" s="476">
        <v>11.94</v>
      </c>
      <c r="I784" s="760">
        <v>2084830</v>
      </c>
      <c r="J784" s="475">
        <v>15421106</v>
      </c>
      <c r="K784" s="478">
        <v>11.94</v>
      </c>
      <c r="L784" s="9"/>
      <c r="M784" s="546">
        <v>16</v>
      </c>
      <c r="N784" s="9">
        <v>9.5299999999999994</v>
      </c>
      <c r="O784" s="6" t="s">
        <v>4201</v>
      </c>
      <c r="P784" s="479" t="s">
        <v>4202</v>
      </c>
      <c r="Q784" s="10" t="s">
        <v>6297</v>
      </c>
      <c r="R784" s="11"/>
      <c r="S784" s="12"/>
      <c r="T784" s="14">
        <v>46296</v>
      </c>
      <c r="U784" s="15"/>
      <c r="V784" s="8">
        <v>46295</v>
      </c>
      <c r="W784" s="13" t="s">
        <v>6301</v>
      </c>
      <c r="X784" s="23" t="s">
        <v>4206</v>
      </c>
      <c r="Y784" s="486"/>
      <c r="Z784" s="483">
        <v>46302</v>
      </c>
      <c r="AA784" s="24" t="s">
        <v>6555</v>
      </c>
      <c r="AB784" s="484" t="s">
        <v>4206</v>
      </c>
      <c r="AC784" s="16"/>
      <c r="AD784" s="17"/>
      <c r="AE784" s="18"/>
      <c r="AF784" s="9"/>
      <c r="AG784" s="19"/>
      <c r="AH784" s="20"/>
      <c r="AI784" s="9"/>
      <c r="AJ784" s="21"/>
      <c r="AK784" s="33"/>
      <c r="AL784" s="485" t="str">
        <f>IF(AA784="","",AA784)</f>
        <v>L-RT-078</v>
      </c>
      <c r="AM784" s="3" t="str">
        <f>IF(AB784="","",AB784)</f>
        <v>A</v>
      </c>
      <c r="AN784" s="702"/>
      <c r="AO784" s="4"/>
      <c r="AP784" s="5"/>
      <c r="AQ784" s="5"/>
      <c r="AR784" s="4"/>
      <c r="AS784" s="5"/>
      <c r="AT784" s="552"/>
      <c r="AU784" s="553" t="str">
        <f>IF(AND(V784&gt;0,X784="A",AA784&lt;&gt;"",AG784&lt;&gt;"A",AJ784&lt;&gt;"A",OR(AB784="NR",AB784="NT")),1,"")</f>
        <v/>
      </c>
      <c r="AV784" s="554" t="str">
        <f>IF(AU784="","",COUNTIF($AU$8:AU784,AU784))</f>
        <v/>
      </c>
      <c r="AW784" s="553" t="str">
        <f>IF(AND(V784&gt;0,X784="A",AJ784&lt;&gt;"A",OR(AB784="",AB784="NX")),1,"")</f>
        <v/>
      </c>
      <c r="AX784" s="554" t="str">
        <f>IF(AW784="","",COUNTIF($AW$8:AW784,AW784))</f>
        <v/>
      </c>
      <c r="AY784" s="27"/>
      <c r="AZ784" s="6"/>
      <c r="BA784" s="7"/>
      <c r="BB784" s="7"/>
    </row>
    <row r="785" spans="1:54" ht="14.45" customHeight="1">
      <c r="A785" s="472" t="s">
        <v>783</v>
      </c>
      <c r="B785" s="473" t="s">
        <v>1602</v>
      </c>
      <c r="C785" s="22" t="s">
        <v>6636</v>
      </c>
      <c r="D785" s="22">
        <v>2</v>
      </c>
      <c r="E785" s="746" t="s">
        <v>6247</v>
      </c>
      <c r="F785" s="760">
        <v>2084830</v>
      </c>
      <c r="G785" s="475">
        <v>15421106</v>
      </c>
      <c r="H785" s="478">
        <v>11.94</v>
      </c>
      <c r="I785" s="474">
        <v>2092930</v>
      </c>
      <c r="J785" s="475">
        <v>15421110</v>
      </c>
      <c r="K785" s="476">
        <v>11.94</v>
      </c>
      <c r="L785" s="9"/>
      <c r="M785" s="545">
        <v>16</v>
      </c>
      <c r="N785" s="6">
        <v>9.5299999999999994</v>
      </c>
      <c r="O785" s="6" t="s">
        <v>6205</v>
      </c>
      <c r="P785" s="645" t="s">
        <v>4252</v>
      </c>
      <c r="Q785" s="10" t="s">
        <v>5785</v>
      </c>
      <c r="R785" s="11"/>
      <c r="S785" s="12"/>
      <c r="T785" s="14">
        <v>46294</v>
      </c>
      <c r="U785" s="15" t="s">
        <v>6201</v>
      </c>
      <c r="V785" s="8">
        <v>46294</v>
      </c>
      <c r="W785" s="13" t="s">
        <v>6245</v>
      </c>
      <c r="X785" s="23" t="s">
        <v>4206</v>
      </c>
      <c r="Y785" s="486" t="s">
        <v>6047</v>
      </c>
      <c r="Z785" s="483">
        <v>46295</v>
      </c>
      <c r="AA785" s="24" t="s">
        <v>6246</v>
      </c>
      <c r="AB785" s="484" t="s">
        <v>4206</v>
      </c>
      <c r="AC785" s="16"/>
      <c r="AD785" s="17"/>
      <c r="AE785" s="18"/>
      <c r="AF785" s="9"/>
      <c r="AG785" s="19"/>
      <c r="AH785" s="20"/>
      <c r="AI785" s="9"/>
      <c r="AJ785" s="21" t="s">
        <v>2860</v>
      </c>
      <c r="AK785" s="33" t="s">
        <v>2860</v>
      </c>
      <c r="AL785" s="485" t="s">
        <v>2860</v>
      </c>
      <c r="AM785" s="3" t="s">
        <v>2860</v>
      </c>
      <c r="AN785" s="702"/>
      <c r="AO785" s="4"/>
      <c r="AP785" s="5"/>
      <c r="AQ785" s="5"/>
      <c r="AR785" s="4"/>
      <c r="AS785" s="5"/>
      <c r="AT785" s="552"/>
      <c r="AU785" s="553"/>
      <c r="AV785" s="554"/>
      <c r="AW785" s="553"/>
      <c r="AX785" s="554"/>
      <c r="AY785" s="27"/>
      <c r="AZ785" s="6"/>
      <c r="BA785" s="7"/>
      <c r="BB785" s="7"/>
    </row>
    <row r="786" spans="1:54" ht="14.45" customHeight="1">
      <c r="A786" s="472" t="s">
        <v>784</v>
      </c>
      <c r="B786" s="473" t="s">
        <v>1602</v>
      </c>
      <c r="C786" s="22" t="s">
        <v>6636</v>
      </c>
      <c r="D786" s="22">
        <v>2</v>
      </c>
      <c r="E786" s="746" t="s">
        <v>3532</v>
      </c>
      <c r="F786" s="474">
        <v>2092930</v>
      </c>
      <c r="G786" s="475">
        <v>15421110</v>
      </c>
      <c r="H786" s="476">
        <v>11.94</v>
      </c>
      <c r="I786" s="760">
        <v>2087407</v>
      </c>
      <c r="J786" s="475">
        <v>15421107</v>
      </c>
      <c r="K786" s="478">
        <v>11.94</v>
      </c>
      <c r="L786" s="9"/>
      <c r="M786" s="1287">
        <v>16</v>
      </c>
      <c r="N786" s="1288">
        <v>9.5299999999999994</v>
      </c>
      <c r="O786" s="834" t="s">
        <v>4201</v>
      </c>
      <c r="P786" s="479" t="s">
        <v>4202</v>
      </c>
      <c r="Q786" s="10" t="s">
        <v>6220</v>
      </c>
      <c r="R786" s="11"/>
      <c r="S786" s="12"/>
      <c r="T786" s="14">
        <v>46295</v>
      </c>
      <c r="U786" s="15"/>
      <c r="V786" s="8">
        <v>46295</v>
      </c>
      <c r="W786" s="13" t="s">
        <v>6301</v>
      </c>
      <c r="X786" s="23" t="s">
        <v>4206</v>
      </c>
      <c r="Y786" s="486"/>
      <c r="Z786" s="483">
        <v>46302</v>
      </c>
      <c r="AA786" s="24" t="s">
        <v>6555</v>
      </c>
      <c r="AB786" s="484" t="s">
        <v>4206</v>
      </c>
      <c r="AC786" s="16"/>
      <c r="AD786" s="17"/>
      <c r="AE786" s="18"/>
      <c r="AF786" s="9"/>
      <c r="AG786" s="19"/>
      <c r="AH786" s="20"/>
      <c r="AI786" s="9"/>
      <c r="AJ786" s="21"/>
      <c r="AK786" s="33"/>
      <c r="AL786" s="485" t="str">
        <f>IF(AA786="","",AA786)</f>
        <v>L-RT-078</v>
      </c>
      <c r="AM786" s="3" t="str">
        <f>IF(AB786="","",AB786)</f>
        <v>A</v>
      </c>
      <c r="AN786" s="702"/>
      <c r="AO786" s="4"/>
      <c r="AP786" s="5"/>
      <c r="AQ786" s="5"/>
      <c r="AR786" s="4"/>
      <c r="AS786" s="5"/>
      <c r="AT786" s="552"/>
      <c r="AU786" s="553" t="str">
        <f>IF(AND(V786&gt;0,X786="A",AA786&lt;&gt;"",AG786&lt;&gt;"A",AJ786&lt;&gt;"A",OR(AB786="NR",AB786="NT")),1,"")</f>
        <v/>
      </c>
      <c r="AV786" s="554" t="str">
        <f>IF(AU786="","",COUNTIF($AU$8:AU786,AU786))</f>
        <v/>
      </c>
      <c r="AW786" s="553" t="str">
        <f>IF(AND(V786&gt;0,X786="A",AJ786&lt;&gt;"A",OR(AB786="",AB786="NX")),1,"")</f>
        <v/>
      </c>
      <c r="AX786" s="554" t="str">
        <f>IF(AW786="","",COUNTIF($AW$8:AW786,AW786))</f>
        <v/>
      </c>
      <c r="AY786" s="27"/>
      <c r="AZ786" s="6"/>
      <c r="BA786" s="7"/>
      <c r="BB786" s="7"/>
    </row>
    <row r="787" spans="1:54" ht="14.45" customHeight="1">
      <c r="A787" s="472" t="s">
        <v>785</v>
      </c>
      <c r="B787" s="473" t="s">
        <v>1602</v>
      </c>
      <c r="C787" s="22" t="s">
        <v>6636</v>
      </c>
      <c r="D787" s="22">
        <v>2</v>
      </c>
      <c r="E787" s="746" t="s">
        <v>6248</v>
      </c>
      <c r="F787" s="760">
        <v>2087407</v>
      </c>
      <c r="G787" s="475">
        <v>15421107</v>
      </c>
      <c r="H787" s="478">
        <v>11.94</v>
      </c>
      <c r="I787" s="474">
        <v>2097640</v>
      </c>
      <c r="J787" s="475">
        <v>15421112</v>
      </c>
      <c r="K787" s="476">
        <v>11.94</v>
      </c>
      <c r="L787" s="9"/>
      <c r="M787" s="545">
        <v>16</v>
      </c>
      <c r="N787" s="6">
        <v>9.5299999999999994</v>
      </c>
      <c r="O787" s="6" t="s">
        <v>6205</v>
      </c>
      <c r="P787" s="645" t="s">
        <v>4252</v>
      </c>
      <c r="Q787" s="10" t="s">
        <v>4273</v>
      </c>
      <c r="R787" s="11"/>
      <c r="S787" s="12"/>
      <c r="T787" s="14">
        <v>46294</v>
      </c>
      <c r="U787" s="15" t="s">
        <v>6201</v>
      </c>
      <c r="V787" s="8">
        <v>46294</v>
      </c>
      <c r="W787" s="13" t="s">
        <v>6245</v>
      </c>
      <c r="X787" s="23" t="s">
        <v>4206</v>
      </c>
      <c r="Y787" s="486" t="s">
        <v>6047</v>
      </c>
      <c r="Z787" s="483">
        <v>46295</v>
      </c>
      <c r="AA787" s="24" t="s">
        <v>6246</v>
      </c>
      <c r="AB787" s="484" t="s">
        <v>4206</v>
      </c>
      <c r="AC787" s="16"/>
      <c r="AD787" s="17"/>
      <c r="AE787" s="18"/>
      <c r="AF787" s="9"/>
      <c r="AG787" s="19"/>
      <c r="AH787" s="20"/>
      <c r="AI787" s="9"/>
      <c r="AJ787" s="21" t="s">
        <v>2860</v>
      </c>
      <c r="AK787" s="33" t="s">
        <v>2860</v>
      </c>
      <c r="AL787" s="485" t="s">
        <v>2860</v>
      </c>
      <c r="AM787" s="3" t="s">
        <v>2860</v>
      </c>
      <c r="AN787" s="702"/>
      <c r="AO787" s="4"/>
      <c r="AP787" s="5"/>
      <c r="AQ787" s="5"/>
      <c r="AR787" s="4"/>
      <c r="AS787" s="5"/>
      <c r="AT787" s="552"/>
      <c r="AU787" s="553"/>
      <c r="AV787" s="554"/>
      <c r="AW787" s="553"/>
      <c r="AX787" s="554"/>
      <c r="AY787" s="9"/>
      <c r="AZ787" s="9"/>
      <c r="BA787" s="7"/>
      <c r="BB787" s="7"/>
    </row>
    <row r="788" spans="1:54" ht="14.45" customHeight="1">
      <c r="A788" s="472" t="s">
        <v>786</v>
      </c>
      <c r="B788" s="473" t="s">
        <v>1602</v>
      </c>
      <c r="C788" s="22" t="s">
        <v>6636</v>
      </c>
      <c r="D788" s="22">
        <v>2</v>
      </c>
      <c r="E788" s="746" t="s">
        <v>6692</v>
      </c>
      <c r="F788" s="474">
        <v>2097640</v>
      </c>
      <c r="G788" s="475">
        <v>15421112</v>
      </c>
      <c r="H788" s="476">
        <v>11.94</v>
      </c>
      <c r="I788" s="760">
        <v>2094400</v>
      </c>
      <c r="J788" s="475">
        <v>15421111</v>
      </c>
      <c r="K788" s="478">
        <v>11.94</v>
      </c>
      <c r="L788" s="9"/>
      <c r="M788" s="1287">
        <v>16</v>
      </c>
      <c r="N788" s="1288">
        <v>9.5299999999999994</v>
      </c>
      <c r="O788" s="834" t="s">
        <v>4201</v>
      </c>
      <c r="P788" s="479" t="s">
        <v>5033</v>
      </c>
      <c r="Q788" s="10" t="s">
        <v>6512</v>
      </c>
      <c r="R788" s="11"/>
      <c r="S788" s="12"/>
      <c r="T788" s="14">
        <v>46313</v>
      </c>
      <c r="U788" s="15" t="s">
        <v>6699</v>
      </c>
      <c r="V788" s="8">
        <v>46313</v>
      </c>
      <c r="W788" s="13" t="s">
        <v>6698</v>
      </c>
      <c r="X788" s="23" t="s">
        <v>4206</v>
      </c>
      <c r="Y788" s="486"/>
      <c r="Z788" s="483"/>
      <c r="AA788" s="24"/>
      <c r="AB788" s="484"/>
      <c r="AC788" s="16"/>
      <c r="AD788" s="17"/>
      <c r="AE788" s="18"/>
      <c r="AF788" s="9"/>
      <c r="AG788" s="19"/>
      <c r="AH788" s="20"/>
      <c r="AI788" s="9"/>
      <c r="AJ788" s="21"/>
      <c r="AK788" s="33"/>
      <c r="AL788" s="485" t="str">
        <f>IF(AA788="","",AA788)</f>
        <v/>
      </c>
      <c r="AM788" s="3" t="str">
        <f>IF(AB788="","",AB788)</f>
        <v/>
      </c>
      <c r="AN788" s="702"/>
      <c r="AO788" s="4"/>
      <c r="AP788" s="5"/>
      <c r="AQ788" s="5"/>
      <c r="AR788" s="4"/>
      <c r="AS788" s="5"/>
      <c r="AT788" s="552"/>
      <c r="AU788" s="553" t="str">
        <f>IF(AND(V788&gt;0,X788="A",AA788&lt;&gt;"",AG788&lt;&gt;"A",AJ788&lt;&gt;"A",OR(AB788="NR",AB788="NT")),1,"")</f>
        <v/>
      </c>
      <c r="AV788" s="554" t="str">
        <f>IF(AU788="","",COUNTIF($AU$8:AU788,AU788))</f>
        <v/>
      </c>
      <c r="AW788" s="553">
        <f>IF(AND(V788&gt;0,X788="A",AJ788&lt;&gt;"A",OR(AB788="",AB788="NX")),1,"")</f>
        <v>1</v>
      </c>
      <c r="AX788" s="554">
        <f>IF(AW788="","",COUNTIF($AW$8:AW788,AW788))</f>
        <v>93</v>
      </c>
      <c r="AY788" s="1264" t="s">
        <v>6301</v>
      </c>
      <c r="AZ788" s="874" t="s">
        <v>6555</v>
      </c>
      <c r="BA788" s="7"/>
      <c r="BB788" s="7"/>
    </row>
    <row r="789" spans="1:54" ht="14.45" customHeight="1">
      <c r="A789" s="472" t="s">
        <v>787</v>
      </c>
      <c r="B789" s="473" t="s">
        <v>1602</v>
      </c>
      <c r="C789" s="22" t="s">
        <v>6636</v>
      </c>
      <c r="D789" s="22">
        <v>2</v>
      </c>
      <c r="E789" s="746" t="s">
        <v>6249</v>
      </c>
      <c r="F789" s="760">
        <v>2094400</v>
      </c>
      <c r="G789" s="475">
        <v>15421111</v>
      </c>
      <c r="H789" s="478">
        <v>11.94</v>
      </c>
      <c r="I789" s="474">
        <v>2084310</v>
      </c>
      <c r="J789" s="475">
        <v>15421106</v>
      </c>
      <c r="K789" s="476">
        <v>11.94</v>
      </c>
      <c r="L789" s="9"/>
      <c r="M789" s="545">
        <v>16</v>
      </c>
      <c r="N789" s="6">
        <v>9.5299999999999994</v>
      </c>
      <c r="O789" s="6" t="s">
        <v>6205</v>
      </c>
      <c r="P789" s="645" t="s">
        <v>4252</v>
      </c>
      <c r="Q789" s="10" t="s">
        <v>4268</v>
      </c>
      <c r="R789" s="11"/>
      <c r="S789" s="12"/>
      <c r="T789" s="14">
        <v>46294</v>
      </c>
      <c r="U789" s="15" t="s">
        <v>6201</v>
      </c>
      <c r="V789" s="8">
        <v>46294</v>
      </c>
      <c r="W789" s="13" t="s">
        <v>6245</v>
      </c>
      <c r="X789" s="23" t="s">
        <v>4206</v>
      </c>
      <c r="Y789" s="486" t="s">
        <v>6047</v>
      </c>
      <c r="Z789" s="483">
        <v>46295</v>
      </c>
      <c r="AA789" s="24" t="s">
        <v>6246</v>
      </c>
      <c r="AB789" s="484" t="s">
        <v>4206</v>
      </c>
      <c r="AC789" s="16"/>
      <c r="AD789" s="17"/>
      <c r="AE789" s="18"/>
      <c r="AF789" s="9"/>
      <c r="AG789" s="19"/>
      <c r="AH789" s="20"/>
      <c r="AI789" s="9"/>
      <c r="AJ789" s="21" t="s">
        <v>2860</v>
      </c>
      <c r="AK789" s="33" t="s">
        <v>2860</v>
      </c>
      <c r="AL789" s="485" t="s">
        <v>2860</v>
      </c>
      <c r="AM789" s="3" t="s">
        <v>2860</v>
      </c>
      <c r="AN789" s="702"/>
      <c r="AO789" s="4"/>
      <c r="AP789" s="5"/>
      <c r="AQ789" s="5"/>
      <c r="AR789" s="4"/>
      <c r="AS789" s="5"/>
      <c r="AT789" s="552"/>
      <c r="AU789" s="553"/>
      <c r="AV789" s="554"/>
      <c r="AW789" s="553"/>
      <c r="AX789" s="554"/>
      <c r="AY789" s="27"/>
      <c r="AZ789" s="6"/>
      <c r="BA789" s="7"/>
      <c r="BB789" s="7"/>
    </row>
    <row r="790" spans="1:54" ht="14.45" customHeight="1">
      <c r="A790" s="472" t="s">
        <v>788</v>
      </c>
      <c r="B790" s="473" t="s">
        <v>1602</v>
      </c>
      <c r="C790" s="22" t="s">
        <v>6636</v>
      </c>
      <c r="D790" s="22">
        <v>2</v>
      </c>
      <c r="E790" s="746" t="s">
        <v>3533</v>
      </c>
      <c r="F790" s="474">
        <v>2084310</v>
      </c>
      <c r="G790" s="475">
        <v>15421106</v>
      </c>
      <c r="H790" s="476">
        <v>11.94</v>
      </c>
      <c r="I790" s="760">
        <v>2084410</v>
      </c>
      <c r="J790" s="475">
        <v>15421106</v>
      </c>
      <c r="K790" s="478">
        <v>11.94</v>
      </c>
      <c r="L790" s="9"/>
      <c r="M790" s="1287">
        <v>16</v>
      </c>
      <c r="N790" s="1288">
        <v>9.5299999999999994</v>
      </c>
      <c r="O790" s="834" t="s">
        <v>4201</v>
      </c>
      <c r="P790" s="479" t="s">
        <v>4202</v>
      </c>
      <c r="Q790" s="10" t="s">
        <v>6220</v>
      </c>
      <c r="R790" s="11"/>
      <c r="S790" s="12"/>
      <c r="T790" s="14">
        <v>46295</v>
      </c>
      <c r="U790" s="15"/>
      <c r="V790" s="8">
        <v>46295</v>
      </c>
      <c r="W790" s="13" t="s">
        <v>6301</v>
      </c>
      <c r="X790" s="23" t="s">
        <v>4206</v>
      </c>
      <c r="Y790" s="486"/>
      <c r="Z790" s="483">
        <v>46302</v>
      </c>
      <c r="AA790" s="24" t="s">
        <v>6555</v>
      </c>
      <c r="AB790" s="484" t="s">
        <v>4206</v>
      </c>
      <c r="AC790" s="16"/>
      <c r="AD790" s="17"/>
      <c r="AE790" s="18"/>
      <c r="AF790" s="9"/>
      <c r="AG790" s="19"/>
      <c r="AH790" s="20"/>
      <c r="AI790" s="9"/>
      <c r="AJ790" s="21"/>
      <c r="AK790" s="33"/>
      <c r="AL790" s="485" t="str">
        <f>IF(AA790="","",AA790)</f>
        <v>L-RT-078</v>
      </c>
      <c r="AM790" s="3" t="str">
        <f>IF(AB790="","",AB790)</f>
        <v>A</v>
      </c>
      <c r="AN790" s="702"/>
      <c r="AO790" s="4"/>
      <c r="AP790" s="5"/>
      <c r="AQ790" s="5"/>
      <c r="AR790" s="4"/>
      <c r="AS790" s="5"/>
      <c r="AT790" s="552"/>
      <c r="AU790" s="553" t="str">
        <f>IF(AND(V790&gt;0,X790="A",AA790&lt;&gt;"",AG790&lt;&gt;"A",AJ790&lt;&gt;"A",OR(AB790="NR",AB790="NT")),1,"")</f>
        <v/>
      </c>
      <c r="AV790" s="554" t="str">
        <f>IF(AU790="","",COUNTIF($AU$8:AU790,AU790))</f>
        <v/>
      </c>
      <c r="AW790" s="553" t="str">
        <f>IF(AND(V790&gt;0,X790="A",AJ790&lt;&gt;"A",OR(AB790="",AB790="NX")),1,"")</f>
        <v/>
      </c>
      <c r="AX790" s="554" t="str">
        <f>IF(AW790="","",COUNTIF($AW$8:AW790,AW790))</f>
        <v/>
      </c>
      <c r="AY790" s="27"/>
      <c r="AZ790" s="6"/>
      <c r="BA790" s="7"/>
      <c r="BB790" s="7"/>
    </row>
    <row r="791" spans="1:54" ht="14.45" customHeight="1">
      <c r="A791" s="472" t="s">
        <v>789</v>
      </c>
      <c r="B791" s="473" t="s">
        <v>1602</v>
      </c>
      <c r="C791" s="22" t="s">
        <v>6636</v>
      </c>
      <c r="D791" s="22">
        <v>2</v>
      </c>
      <c r="E791" s="746" t="s">
        <v>6250</v>
      </c>
      <c r="F791" s="760">
        <v>2084410</v>
      </c>
      <c r="G791" s="475">
        <v>15421106</v>
      </c>
      <c r="H791" s="478">
        <v>11.94</v>
      </c>
      <c r="I791" s="474">
        <v>2094470</v>
      </c>
      <c r="J791" s="475">
        <v>15421111</v>
      </c>
      <c r="K791" s="476">
        <v>11.94</v>
      </c>
      <c r="L791" s="9"/>
      <c r="M791" s="545">
        <v>16</v>
      </c>
      <c r="N791" s="6">
        <v>9.5299999999999994</v>
      </c>
      <c r="O791" s="6" t="s">
        <v>6205</v>
      </c>
      <c r="P791" s="645" t="s">
        <v>4252</v>
      </c>
      <c r="Q791" s="10" t="s">
        <v>4268</v>
      </c>
      <c r="R791" s="11"/>
      <c r="S791" s="12"/>
      <c r="T791" s="14">
        <v>46294</v>
      </c>
      <c r="U791" s="15" t="s">
        <v>6201</v>
      </c>
      <c r="V791" s="8">
        <v>46294</v>
      </c>
      <c r="W791" s="13" t="s">
        <v>6245</v>
      </c>
      <c r="X791" s="23" t="s">
        <v>4206</v>
      </c>
      <c r="Y791" s="486" t="s">
        <v>6047</v>
      </c>
      <c r="Z791" s="483">
        <v>46295</v>
      </c>
      <c r="AA791" s="24" t="s">
        <v>6246</v>
      </c>
      <c r="AB791" s="484" t="s">
        <v>4206</v>
      </c>
      <c r="AC791" s="16"/>
      <c r="AD791" s="17"/>
      <c r="AE791" s="18"/>
      <c r="AF791" s="9"/>
      <c r="AG791" s="19"/>
      <c r="AH791" s="20"/>
      <c r="AI791" s="9"/>
      <c r="AJ791" s="21" t="s">
        <v>2860</v>
      </c>
      <c r="AK791" s="33" t="s">
        <v>2860</v>
      </c>
      <c r="AL791" s="485" t="s">
        <v>2860</v>
      </c>
      <c r="AM791" s="3" t="s">
        <v>2860</v>
      </c>
      <c r="AN791" s="702"/>
      <c r="AO791" s="4"/>
      <c r="AP791" s="5"/>
      <c r="AQ791" s="5"/>
      <c r="AR791" s="4"/>
      <c r="AS791" s="5"/>
      <c r="AT791" s="552"/>
      <c r="AU791" s="553"/>
      <c r="AV791" s="554"/>
      <c r="AW791" s="553"/>
      <c r="AX791" s="554"/>
      <c r="AY791" s="27"/>
      <c r="AZ791" s="6"/>
      <c r="BA791" s="7"/>
      <c r="BB791" s="7"/>
    </row>
    <row r="792" spans="1:54" ht="14.45" customHeight="1">
      <c r="A792" s="472" t="s">
        <v>790</v>
      </c>
      <c r="B792" s="473" t="s">
        <v>1602</v>
      </c>
      <c r="C792" s="22" t="s">
        <v>6636</v>
      </c>
      <c r="D792" s="22">
        <v>2</v>
      </c>
      <c r="E792" s="746" t="s">
        <v>3534</v>
      </c>
      <c r="F792" s="474">
        <v>2094470</v>
      </c>
      <c r="G792" s="475">
        <v>15421111</v>
      </c>
      <c r="H792" s="476">
        <v>11.94</v>
      </c>
      <c r="I792" s="760">
        <v>2082920</v>
      </c>
      <c r="J792" s="475">
        <v>15421105</v>
      </c>
      <c r="K792" s="478">
        <v>11.94</v>
      </c>
      <c r="L792" s="9"/>
      <c r="M792" s="1287">
        <v>16</v>
      </c>
      <c r="N792" s="1288">
        <v>9.5299999999999994</v>
      </c>
      <c r="O792" s="834" t="s">
        <v>4201</v>
      </c>
      <c r="P792" s="479" t="s">
        <v>4202</v>
      </c>
      <c r="Q792" s="10" t="s">
        <v>6220</v>
      </c>
      <c r="R792" s="11"/>
      <c r="S792" s="12"/>
      <c r="T792" s="14">
        <v>46295</v>
      </c>
      <c r="U792" s="15"/>
      <c r="V792" s="8">
        <v>46295</v>
      </c>
      <c r="W792" s="13" t="s">
        <v>6301</v>
      </c>
      <c r="X792" s="23" t="s">
        <v>4206</v>
      </c>
      <c r="Y792" s="486"/>
      <c r="Z792" s="483">
        <v>46302</v>
      </c>
      <c r="AA792" s="24" t="s">
        <v>6555</v>
      </c>
      <c r="AB792" s="484" t="s">
        <v>4206</v>
      </c>
      <c r="AC792" s="16"/>
      <c r="AD792" s="17"/>
      <c r="AE792" s="18"/>
      <c r="AF792" s="9"/>
      <c r="AG792" s="19"/>
      <c r="AH792" s="20"/>
      <c r="AI792" s="9"/>
      <c r="AJ792" s="21"/>
      <c r="AK792" s="33"/>
      <c r="AL792" s="485" t="str">
        <f>IF(AA792="","",AA792)</f>
        <v>L-RT-078</v>
      </c>
      <c r="AM792" s="3" t="str">
        <f>IF(AB792="","",AB792)</f>
        <v>A</v>
      </c>
      <c r="AN792" s="702"/>
      <c r="AO792" s="4"/>
      <c r="AP792" s="5"/>
      <c r="AQ792" s="5"/>
      <c r="AR792" s="4"/>
      <c r="AS792" s="5"/>
      <c r="AT792" s="552"/>
      <c r="AU792" s="553" t="str">
        <f>IF(AND(V792&gt;0,X792="A",AA792&lt;&gt;"",AG792&lt;&gt;"A",AJ792&lt;&gt;"A",OR(AB792="NR",AB792="NT")),1,"")</f>
        <v/>
      </c>
      <c r="AV792" s="554" t="str">
        <f>IF(AU792="","",COUNTIF($AU$8:AU792,AU792))</f>
        <v/>
      </c>
      <c r="AW792" s="553" t="str">
        <f>IF(AND(V792&gt;0,X792="A",AJ792&lt;&gt;"A",OR(AB792="",AB792="NX")),1,"")</f>
        <v/>
      </c>
      <c r="AX792" s="554" t="str">
        <f>IF(AW792="","",COUNTIF($AW$8:AW792,AW792))</f>
        <v/>
      </c>
      <c r="AY792" s="27"/>
      <c r="AZ792" s="6"/>
      <c r="BA792" s="7"/>
      <c r="BB792" s="7"/>
    </row>
    <row r="793" spans="1:54" ht="14.45" customHeight="1">
      <c r="A793" s="472" t="s">
        <v>791</v>
      </c>
      <c r="B793" s="473" t="s">
        <v>1602</v>
      </c>
      <c r="C793" s="22" t="s">
        <v>6636</v>
      </c>
      <c r="D793" s="22">
        <v>2</v>
      </c>
      <c r="E793" s="746" t="s">
        <v>6251</v>
      </c>
      <c r="F793" s="760">
        <v>2082920</v>
      </c>
      <c r="G793" s="475">
        <v>15421105</v>
      </c>
      <c r="H793" s="478">
        <v>11.94</v>
      </c>
      <c r="I793" s="474">
        <v>2085060</v>
      </c>
      <c r="J793" s="475">
        <v>15421106</v>
      </c>
      <c r="K793" s="476">
        <v>11.94</v>
      </c>
      <c r="L793" s="9"/>
      <c r="M793" s="545">
        <v>16</v>
      </c>
      <c r="N793" s="6">
        <v>9.5299999999999994</v>
      </c>
      <c r="O793" s="6" t="s">
        <v>6205</v>
      </c>
      <c r="P793" s="645" t="s">
        <v>4252</v>
      </c>
      <c r="Q793" s="10" t="s">
        <v>4273</v>
      </c>
      <c r="R793" s="11"/>
      <c r="S793" s="12"/>
      <c r="T793" s="14">
        <v>46294</v>
      </c>
      <c r="U793" s="15" t="s">
        <v>6201</v>
      </c>
      <c r="V793" s="8">
        <v>46294</v>
      </c>
      <c r="W793" s="13" t="s">
        <v>6245</v>
      </c>
      <c r="X793" s="23" t="s">
        <v>4206</v>
      </c>
      <c r="Y793" s="486" t="s">
        <v>6047</v>
      </c>
      <c r="Z793" s="483">
        <v>46295</v>
      </c>
      <c r="AA793" s="24" t="s">
        <v>6246</v>
      </c>
      <c r="AB793" s="484" t="s">
        <v>4206</v>
      </c>
      <c r="AC793" s="16"/>
      <c r="AD793" s="17"/>
      <c r="AE793" s="18"/>
      <c r="AF793" s="9"/>
      <c r="AG793" s="19"/>
      <c r="AH793" s="20"/>
      <c r="AI793" s="9"/>
      <c r="AJ793" s="21" t="s">
        <v>2860</v>
      </c>
      <c r="AK793" s="33" t="s">
        <v>2860</v>
      </c>
      <c r="AL793" s="485" t="s">
        <v>2860</v>
      </c>
      <c r="AM793" s="3" t="s">
        <v>2860</v>
      </c>
      <c r="AN793" s="702"/>
      <c r="AO793" s="4"/>
      <c r="AP793" s="5"/>
      <c r="AQ793" s="5"/>
      <c r="AR793" s="4"/>
      <c r="AS793" s="5"/>
      <c r="AT793" s="552"/>
      <c r="AU793" s="553"/>
      <c r="AV793" s="554"/>
      <c r="AW793" s="553"/>
      <c r="AX793" s="554"/>
      <c r="AY793" s="9"/>
      <c r="AZ793" s="9"/>
      <c r="BA793" s="7"/>
      <c r="BB793" s="7"/>
    </row>
    <row r="794" spans="1:54" ht="14.45" customHeight="1">
      <c r="A794" s="472" t="s">
        <v>792</v>
      </c>
      <c r="B794" s="473" t="s">
        <v>1602</v>
      </c>
      <c r="C794" s="22" t="s">
        <v>6636</v>
      </c>
      <c r="D794" s="22">
        <v>2</v>
      </c>
      <c r="E794" s="746" t="s">
        <v>6693</v>
      </c>
      <c r="F794" s="474">
        <v>2085060</v>
      </c>
      <c r="G794" s="475">
        <v>15421106</v>
      </c>
      <c r="H794" s="476">
        <v>11.94</v>
      </c>
      <c r="I794" s="760">
        <v>2079090</v>
      </c>
      <c r="J794" s="475">
        <v>15421102</v>
      </c>
      <c r="K794" s="478">
        <v>11.94</v>
      </c>
      <c r="L794" s="9"/>
      <c r="M794" s="1287">
        <v>16</v>
      </c>
      <c r="N794" s="1288">
        <v>9.5299999999999994</v>
      </c>
      <c r="O794" s="834" t="s">
        <v>4201</v>
      </c>
      <c r="P794" s="479" t="s">
        <v>5033</v>
      </c>
      <c r="Q794" s="10" t="s">
        <v>6512</v>
      </c>
      <c r="R794" s="11"/>
      <c r="S794" s="12"/>
      <c r="T794" s="14">
        <v>46313</v>
      </c>
      <c r="U794" s="15" t="s">
        <v>6699</v>
      </c>
      <c r="V794" s="8">
        <v>46313</v>
      </c>
      <c r="W794" s="13" t="s">
        <v>6698</v>
      </c>
      <c r="X794" s="23" t="s">
        <v>4206</v>
      </c>
      <c r="Y794" s="486"/>
      <c r="Z794" s="483"/>
      <c r="AA794" s="24"/>
      <c r="AB794" s="484"/>
      <c r="AC794" s="16"/>
      <c r="AD794" s="17"/>
      <c r="AE794" s="18"/>
      <c r="AF794" s="9"/>
      <c r="AG794" s="19"/>
      <c r="AH794" s="20"/>
      <c r="AI794" s="9"/>
      <c r="AJ794" s="21"/>
      <c r="AK794" s="33"/>
      <c r="AL794" s="485" t="str">
        <f>IF(AA794="","",AA794)</f>
        <v/>
      </c>
      <c r="AM794" s="3" t="str">
        <f>IF(AB794="","",AB794)</f>
        <v/>
      </c>
      <c r="AN794" s="702"/>
      <c r="AO794" s="4"/>
      <c r="AP794" s="5"/>
      <c r="AQ794" s="5"/>
      <c r="AR794" s="4"/>
      <c r="AS794" s="5"/>
      <c r="AT794" s="552"/>
      <c r="AU794" s="553" t="str">
        <f>IF(AND(V794&gt;0,X794="A",AA794&lt;&gt;"",AG794&lt;&gt;"A",AJ794&lt;&gt;"A",OR(AB794="NR",AB794="NT")),1,"")</f>
        <v/>
      </c>
      <c r="AV794" s="554" t="str">
        <f>IF(AU794="","",COUNTIF($AU$8:AU794,AU794))</f>
        <v/>
      </c>
      <c r="AW794" s="553">
        <f>IF(AND(V794&gt;0,X794="A",AJ794&lt;&gt;"A",OR(AB794="",AB794="NX")),1,"")</f>
        <v>1</v>
      </c>
      <c r="AX794" s="554">
        <f>IF(AW794="","",COUNTIF($AW$8:AW794,AW794))</f>
        <v>94</v>
      </c>
      <c r="AY794" s="1264" t="s">
        <v>6301</v>
      </c>
      <c r="AZ794" s="874" t="s">
        <v>6555</v>
      </c>
      <c r="BA794" s="7"/>
      <c r="BB794" s="7"/>
    </row>
    <row r="795" spans="1:54" ht="14.45" customHeight="1">
      <c r="A795" s="472" t="s">
        <v>793</v>
      </c>
      <c r="B795" s="473" t="s">
        <v>1602</v>
      </c>
      <c r="C795" s="22" t="s">
        <v>6636</v>
      </c>
      <c r="D795" s="22">
        <v>2</v>
      </c>
      <c r="E795" s="746" t="s">
        <v>6252</v>
      </c>
      <c r="F795" s="760">
        <v>2079090</v>
      </c>
      <c r="G795" s="475">
        <v>15421102</v>
      </c>
      <c r="H795" s="478">
        <v>11.94</v>
      </c>
      <c r="I795" s="474">
        <v>2091090</v>
      </c>
      <c r="J795" s="475">
        <v>15421109</v>
      </c>
      <c r="K795" s="476">
        <v>11.94</v>
      </c>
      <c r="L795" s="9"/>
      <c r="M795" s="545">
        <v>16</v>
      </c>
      <c r="N795" s="6">
        <v>9.5299999999999994</v>
      </c>
      <c r="O795" s="6" t="s">
        <v>6205</v>
      </c>
      <c r="P795" s="645" t="s">
        <v>4252</v>
      </c>
      <c r="Q795" s="10" t="s">
        <v>5785</v>
      </c>
      <c r="R795" s="11"/>
      <c r="S795" s="12"/>
      <c r="T795" s="14">
        <v>46294</v>
      </c>
      <c r="U795" s="15" t="s">
        <v>6201</v>
      </c>
      <c r="V795" s="8">
        <v>46294</v>
      </c>
      <c r="W795" s="13" t="s">
        <v>6245</v>
      </c>
      <c r="X795" s="23" t="s">
        <v>4206</v>
      </c>
      <c r="Y795" s="486" t="s">
        <v>6047</v>
      </c>
      <c r="Z795" s="483">
        <v>46295</v>
      </c>
      <c r="AA795" s="24" t="s">
        <v>6246</v>
      </c>
      <c r="AB795" s="484" t="s">
        <v>4206</v>
      </c>
      <c r="AC795" s="16"/>
      <c r="AD795" s="17"/>
      <c r="AE795" s="18"/>
      <c r="AF795" s="9"/>
      <c r="AG795" s="19"/>
      <c r="AH795" s="20"/>
      <c r="AI795" s="9"/>
      <c r="AJ795" s="21" t="s">
        <v>2860</v>
      </c>
      <c r="AK795" s="33" t="s">
        <v>2860</v>
      </c>
      <c r="AL795" s="485" t="s">
        <v>2860</v>
      </c>
      <c r="AM795" s="3" t="s">
        <v>2860</v>
      </c>
      <c r="AN795" s="702"/>
      <c r="AO795" s="4"/>
      <c r="AP795" s="5"/>
      <c r="AQ795" s="5"/>
      <c r="AR795" s="4"/>
      <c r="AS795" s="5"/>
      <c r="AT795" s="552"/>
      <c r="AU795" s="553"/>
      <c r="AV795" s="554"/>
      <c r="AW795" s="553"/>
      <c r="AX795" s="554"/>
      <c r="AY795" s="27"/>
      <c r="AZ795" s="6"/>
      <c r="BA795" s="7"/>
      <c r="BB795" s="7"/>
    </row>
    <row r="796" spans="1:54" ht="14.45" customHeight="1">
      <c r="A796" s="472" t="s">
        <v>794</v>
      </c>
      <c r="B796" s="473" t="s">
        <v>1602</v>
      </c>
      <c r="C796" s="22" t="s">
        <v>6636</v>
      </c>
      <c r="D796" s="22">
        <v>2</v>
      </c>
      <c r="E796" s="746" t="s">
        <v>3535</v>
      </c>
      <c r="F796" s="474">
        <v>2091090</v>
      </c>
      <c r="G796" s="475">
        <v>15421109</v>
      </c>
      <c r="H796" s="476">
        <v>11.94</v>
      </c>
      <c r="I796" s="760">
        <v>2087830</v>
      </c>
      <c r="J796" s="475">
        <v>15421108</v>
      </c>
      <c r="K796" s="478">
        <v>11.94</v>
      </c>
      <c r="L796" s="9"/>
      <c r="M796" s="1287">
        <v>16</v>
      </c>
      <c r="N796" s="1288">
        <v>9.5299999999999994</v>
      </c>
      <c r="O796" s="834" t="s">
        <v>4201</v>
      </c>
      <c r="P796" s="479" t="s">
        <v>4202</v>
      </c>
      <c r="Q796" s="10" t="s">
        <v>6220</v>
      </c>
      <c r="R796" s="11"/>
      <c r="S796" s="12"/>
      <c r="T796" s="14">
        <v>46295</v>
      </c>
      <c r="U796" s="15"/>
      <c r="V796" s="8">
        <v>46295</v>
      </c>
      <c r="W796" s="13" t="s">
        <v>6301</v>
      </c>
      <c r="X796" s="23" t="s">
        <v>4206</v>
      </c>
      <c r="Y796" s="486"/>
      <c r="Z796" s="483">
        <v>46302</v>
      </c>
      <c r="AA796" s="24" t="s">
        <v>6555</v>
      </c>
      <c r="AB796" s="484" t="s">
        <v>4206</v>
      </c>
      <c r="AC796" s="16"/>
      <c r="AD796" s="17"/>
      <c r="AE796" s="18"/>
      <c r="AF796" s="9"/>
      <c r="AG796" s="19"/>
      <c r="AH796" s="20"/>
      <c r="AI796" s="9"/>
      <c r="AJ796" s="21"/>
      <c r="AK796" s="33"/>
      <c r="AL796" s="485" t="str">
        <f>IF(AA796="","",AA796)</f>
        <v>L-RT-078</v>
      </c>
      <c r="AM796" s="3" t="str">
        <f>IF(AB796="","",AB796)</f>
        <v>A</v>
      </c>
      <c r="AN796" s="702"/>
      <c r="AO796" s="4"/>
      <c r="AP796" s="5"/>
      <c r="AQ796" s="5"/>
      <c r="AR796" s="4"/>
      <c r="AS796" s="5"/>
      <c r="AT796" s="552"/>
      <c r="AU796" s="553" t="str">
        <f>IF(AND(V796&gt;0,X796="A",AA796&lt;&gt;"",AG796&lt;&gt;"A",AJ796&lt;&gt;"A",OR(AB796="NR",AB796="NT")),1,"")</f>
        <v/>
      </c>
      <c r="AV796" s="554" t="str">
        <f>IF(AU796="","",COUNTIF($AU$8:AU796,AU796))</f>
        <v/>
      </c>
      <c r="AW796" s="553" t="str">
        <f>IF(AND(V796&gt;0,X796="A",AJ796&lt;&gt;"A",OR(AB796="",AB796="NX")),1,"")</f>
        <v/>
      </c>
      <c r="AX796" s="554" t="str">
        <f>IF(AW796="","",COUNTIF($AW$8:AW796,AW796))</f>
        <v/>
      </c>
      <c r="AY796" s="27"/>
      <c r="AZ796" s="6"/>
      <c r="BA796" s="7"/>
      <c r="BB796" s="7"/>
    </row>
    <row r="797" spans="1:54" ht="14.45" customHeight="1">
      <c r="A797" s="472" t="s">
        <v>795</v>
      </c>
      <c r="B797" s="473" t="s">
        <v>1602</v>
      </c>
      <c r="C797" s="22" t="s">
        <v>6636</v>
      </c>
      <c r="D797" s="22">
        <v>2</v>
      </c>
      <c r="E797" s="746" t="s">
        <v>6253</v>
      </c>
      <c r="F797" s="760">
        <v>2087830</v>
      </c>
      <c r="G797" s="475">
        <v>15421108</v>
      </c>
      <c r="H797" s="478">
        <v>11.94</v>
      </c>
      <c r="I797" s="474">
        <v>2082830</v>
      </c>
      <c r="J797" s="475">
        <v>15421104</v>
      </c>
      <c r="K797" s="476">
        <v>11.94</v>
      </c>
      <c r="L797" s="9"/>
      <c r="M797" s="545">
        <v>16</v>
      </c>
      <c r="N797" s="6">
        <v>9.5299999999999994</v>
      </c>
      <c r="O797" s="6" t="s">
        <v>6205</v>
      </c>
      <c r="P797" s="645" t="s">
        <v>4252</v>
      </c>
      <c r="Q797" s="10" t="s">
        <v>4273</v>
      </c>
      <c r="R797" s="11"/>
      <c r="S797" s="12"/>
      <c r="T797" s="14">
        <v>46294</v>
      </c>
      <c r="U797" s="15" t="s">
        <v>6201</v>
      </c>
      <c r="V797" s="8">
        <v>46294</v>
      </c>
      <c r="W797" s="13" t="s">
        <v>6245</v>
      </c>
      <c r="X797" s="23" t="s">
        <v>4206</v>
      </c>
      <c r="Y797" s="486" t="s">
        <v>6047</v>
      </c>
      <c r="Z797" s="483">
        <v>46295</v>
      </c>
      <c r="AA797" s="24" t="s">
        <v>6246</v>
      </c>
      <c r="AB797" s="484" t="s">
        <v>4206</v>
      </c>
      <c r="AC797" s="16"/>
      <c r="AD797" s="17"/>
      <c r="AE797" s="18"/>
      <c r="AF797" s="9"/>
      <c r="AG797" s="19"/>
      <c r="AH797" s="20"/>
      <c r="AI797" s="9"/>
      <c r="AJ797" s="21" t="s">
        <v>2860</v>
      </c>
      <c r="AK797" s="33" t="s">
        <v>2860</v>
      </c>
      <c r="AL797" s="485" t="s">
        <v>2860</v>
      </c>
      <c r="AM797" s="3" t="s">
        <v>2860</v>
      </c>
      <c r="AN797" s="702"/>
      <c r="AO797" s="4"/>
      <c r="AP797" s="5"/>
      <c r="AQ797" s="5"/>
      <c r="AR797" s="4"/>
      <c r="AS797" s="5"/>
      <c r="AT797" s="552"/>
      <c r="AU797" s="553"/>
      <c r="AV797" s="554"/>
      <c r="AW797" s="553"/>
      <c r="AX797" s="554"/>
      <c r="AY797" s="27"/>
      <c r="AZ797" s="6"/>
      <c r="BA797" s="7"/>
      <c r="BB797" s="7"/>
    </row>
    <row r="798" spans="1:54" ht="14.45" customHeight="1">
      <c r="A798" s="472" t="s">
        <v>796</v>
      </c>
      <c r="B798" s="473" t="s">
        <v>1602</v>
      </c>
      <c r="C798" s="22" t="s">
        <v>6636</v>
      </c>
      <c r="D798" s="22">
        <v>2</v>
      </c>
      <c r="E798" s="746" t="s">
        <v>3536</v>
      </c>
      <c r="F798" s="474">
        <v>2082830</v>
      </c>
      <c r="G798" s="475">
        <v>15421104</v>
      </c>
      <c r="H798" s="476">
        <v>11.94</v>
      </c>
      <c r="I798" s="760">
        <v>2090240</v>
      </c>
      <c r="J798" s="475">
        <v>15421109</v>
      </c>
      <c r="K798" s="478">
        <v>11.94</v>
      </c>
      <c r="L798" s="9"/>
      <c r="M798" s="1287">
        <v>16</v>
      </c>
      <c r="N798" s="1288">
        <v>9.5299999999999994</v>
      </c>
      <c r="O798" s="834" t="s">
        <v>4201</v>
      </c>
      <c r="P798" s="479" t="s">
        <v>4202</v>
      </c>
      <c r="Q798" s="10" t="s">
        <v>6220</v>
      </c>
      <c r="R798" s="11"/>
      <c r="S798" s="12"/>
      <c r="T798" s="14">
        <v>46295</v>
      </c>
      <c r="U798" s="15"/>
      <c r="V798" s="8">
        <v>46295</v>
      </c>
      <c r="W798" s="13" t="s">
        <v>6301</v>
      </c>
      <c r="X798" s="23" t="s">
        <v>4206</v>
      </c>
      <c r="Y798" s="486"/>
      <c r="Z798" s="483">
        <v>46302</v>
      </c>
      <c r="AA798" s="24" t="s">
        <v>6555</v>
      </c>
      <c r="AB798" s="484" t="s">
        <v>4206</v>
      </c>
      <c r="AC798" s="16"/>
      <c r="AD798" s="17"/>
      <c r="AE798" s="18"/>
      <c r="AF798" s="9"/>
      <c r="AG798" s="19"/>
      <c r="AH798" s="20"/>
      <c r="AI798" s="9"/>
      <c r="AJ798" s="21"/>
      <c r="AK798" s="33"/>
      <c r="AL798" s="485" t="str">
        <f>IF(AA798="","",AA798)</f>
        <v>L-RT-078</v>
      </c>
      <c r="AM798" s="3" t="str">
        <f>IF(AB798="","",AB798)</f>
        <v>A</v>
      </c>
      <c r="AN798" s="702"/>
      <c r="AO798" s="4"/>
      <c r="AP798" s="5"/>
      <c r="AQ798" s="5"/>
      <c r="AR798" s="4"/>
      <c r="AS798" s="5"/>
      <c r="AT798" s="552"/>
      <c r="AU798" s="553" t="str">
        <f>IF(AND(V798&gt;0,X798="A",AA798&lt;&gt;"",AG798&lt;&gt;"A",AJ798&lt;&gt;"A",OR(AB798="NR",AB798="NT")),1,"")</f>
        <v/>
      </c>
      <c r="AV798" s="554" t="str">
        <f>IF(AU798="","",COUNTIF($AU$8:AU798,AU798))</f>
        <v/>
      </c>
      <c r="AW798" s="553" t="str">
        <f>IF(AND(V798&gt;0,X798="A",AJ798&lt;&gt;"A",OR(AB798="",AB798="NX")),1,"")</f>
        <v/>
      </c>
      <c r="AX798" s="554" t="str">
        <f>IF(AW798="","",COUNTIF($AW$8:AW798,AW798))</f>
        <v/>
      </c>
      <c r="AY798" s="27"/>
      <c r="AZ798" s="6"/>
      <c r="BA798" s="7"/>
      <c r="BB798" s="7"/>
    </row>
    <row r="799" spans="1:54" ht="14.45" customHeight="1">
      <c r="A799" s="472" t="s">
        <v>797</v>
      </c>
      <c r="B799" s="473" t="s">
        <v>1602</v>
      </c>
      <c r="C799" s="22" t="s">
        <v>6636</v>
      </c>
      <c r="D799" s="22">
        <v>2</v>
      </c>
      <c r="E799" s="746" t="s">
        <v>6260</v>
      </c>
      <c r="F799" s="760">
        <v>2090240</v>
      </c>
      <c r="G799" s="475">
        <v>15421109</v>
      </c>
      <c r="H799" s="478">
        <v>11.94</v>
      </c>
      <c r="I799" s="474">
        <v>2090550</v>
      </c>
      <c r="J799" s="475">
        <v>15421109</v>
      </c>
      <c r="K799" s="476">
        <v>11.94</v>
      </c>
      <c r="L799" s="9"/>
      <c r="M799" s="545">
        <v>16</v>
      </c>
      <c r="N799" s="6">
        <v>9.5299999999999994</v>
      </c>
      <c r="O799" s="6" t="s">
        <v>6205</v>
      </c>
      <c r="P799" s="645" t="s">
        <v>4252</v>
      </c>
      <c r="Q799" s="10" t="s">
        <v>4268</v>
      </c>
      <c r="R799" s="11"/>
      <c r="S799" s="12"/>
      <c r="T799" s="14">
        <v>46294</v>
      </c>
      <c r="U799" s="15" t="s">
        <v>6201</v>
      </c>
      <c r="V799" s="8">
        <v>46294</v>
      </c>
      <c r="W799" s="13" t="s">
        <v>6245</v>
      </c>
      <c r="X799" s="23" t="s">
        <v>4206</v>
      </c>
      <c r="Y799" s="486" t="s">
        <v>6047</v>
      </c>
      <c r="Z799" s="483">
        <v>46295</v>
      </c>
      <c r="AA799" s="24" t="s">
        <v>6246</v>
      </c>
      <c r="AB799" s="484" t="s">
        <v>4206</v>
      </c>
      <c r="AC799" s="16"/>
      <c r="AD799" s="17"/>
      <c r="AE799" s="18"/>
      <c r="AF799" s="9"/>
      <c r="AG799" s="19"/>
      <c r="AH799" s="20"/>
      <c r="AI799" s="9"/>
      <c r="AJ799" s="21" t="s">
        <v>2860</v>
      </c>
      <c r="AK799" s="33" t="s">
        <v>2860</v>
      </c>
      <c r="AL799" s="485" t="s">
        <v>2860</v>
      </c>
      <c r="AM799" s="3" t="s">
        <v>2860</v>
      </c>
      <c r="AN799" s="702"/>
      <c r="AO799" s="4"/>
      <c r="AP799" s="5"/>
      <c r="AQ799" s="5"/>
      <c r="AR799" s="4"/>
      <c r="AS799" s="5"/>
      <c r="AT799" s="552"/>
      <c r="AU799" s="553"/>
      <c r="AV799" s="554"/>
      <c r="AW799" s="553"/>
      <c r="AX799" s="554"/>
      <c r="AY799" s="27"/>
      <c r="AZ799" s="6"/>
      <c r="BA799" s="7"/>
      <c r="BB799" s="7"/>
    </row>
    <row r="800" spans="1:54" ht="14.45" customHeight="1">
      <c r="A800" s="472" t="s">
        <v>798</v>
      </c>
      <c r="B800" s="473" t="s">
        <v>1602</v>
      </c>
      <c r="C800" s="22" t="s">
        <v>6636</v>
      </c>
      <c r="D800" s="22">
        <v>2</v>
      </c>
      <c r="E800" s="746" t="s">
        <v>3537</v>
      </c>
      <c r="F800" s="474">
        <v>2090550</v>
      </c>
      <c r="G800" s="475">
        <v>15421109</v>
      </c>
      <c r="H800" s="476">
        <v>11.94</v>
      </c>
      <c r="I800" s="760">
        <v>2079660</v>
      </c>
      <c r="J800" s="475">
        <v>15421102</v>
      </c>
      <c r="K800" s="478">
        <v>11.94</v>
      </c>
      <c r="L800" s="9"/>
      <c r="M800" s="1287">
        <v>16</v>
      </c>
      <c r="N800" s="1288">
        <v>9.5299999999999994</v>
      </c>
      <c r="O800" s="834" t="s">
        <v>4201</v>
      </c>
      <c r="P800" s="479" t="s">
        <v>4202</v>
      </c>
      <c r="Q800" s="10" t="s">
        <v>6220</v>
      </c>
      <c r="R800" s="11"/>
      <c r="S800" s="12"/>
      <c r="T800" s="14">
        <v>46295</v>
      </c>
      <c r="U800" s="15"/>
      <c r="V800" s="8">
        <v>46295</v>
      </c>
      <c r="W800" s="13" t="s">
        <v>6301</v>
      </c>
      <c r="X800" s="23" t="s">
        <v>4206</v>
      </c>
      <c r="Y800" s="486"/>
      <c r="Z800" s="483">
        <v>46302</v>
      </c>
      <c r="AA800" s="24" t="s">
        <v>6555</v>
      </c>
      <c r="AB800" s="484" t="s">
        <v>4206</v>
      </c>
      <c r="AC800" s="16"/>
      <c r="AD800" s="17"/>
      <c r="AE800" s="18"/>
      <c r="AF800" s="9"/>
      <c r="AG800" s="19"/>
      <c r="AH800" s="20"/>
      <c r="AI800" s="9"/>
      <c r="AJ800" s="21"/>
      <c r="AK800" s="33"/>
      <c r="AL800" s="485" t="str">
        <f>IF(AA800="","",AA800)</f>
        <v>L-RT-078</v>
      </c>
      <c r="AM800" s="3" t="str">
        <f>IF(AB800="","",AB800)</f>
        <v>A</v>
      </c>
      <c r="AN800" s="702"/>
      <c r="AO800" s="4"/>
      <c r="AP800" s="5"/>
      <c r="AQ800" s="5"/>
      <c r="AR800" s="4"/>
      <c r="AS800" s="5"/>
      <c r="AT800" s="552"/>
      <c r="AU800" s="553" t="str">
        <f>IF(AND(V800&gt;0,X800="A",AA800&lt;&gt;"",AG800&lt;&gt;"A",AJ800&lt;&gt;"A",OR(AB800="NR",AB800="NT")),1,"")</f>
        <v/>
      </c>
      <c r="AV800" s="554" t="str">
        <f>IF(AU800="","",COUNTIF($AU$8:AU800,AU800))</f>
        <v/>
      </c>
      <c r="AW800" s="553" t="str">
        <f>IF(AND(V800&gt;0,X800="A",AJ800&lt;&gt;"A",OR(AB800="",AB800="NX")),1,"")</f>
        <v/>
      </c>
      <c r="AX800" s="554" t="str">
        <f>IF(AW800="","",COUNTIF($AW$8:AW800,AW800))</f>
        <v/>
      </c>
      <c r="AY800" s="27"/>
      <c r="AZ800" s="6"/>
      <c r="BA800" s="7"/>
      <c r="BB800" s="7"/>
    </row>
    <row r="801" spans="1:54" ht="14.45" customHeight="1">
      <c r="A801" s="472" t="s">
        <v>799</v>
      </c>
      <c r="B801" s="473" t="s">
        <v>1602</v>
      </c>
      <c r="C801" s="22" t="s">
        <v>6636</v>
      </c>
      <c r="D801" s="22">
        <v>2</v>
      </c>
      <c r="E801" s="746" t="s">
        <v>6254</v>
      </c>
      <c r="F801" s="760">
        <v>2079660</v>
      </c>
      <c r="G801" s="475">
        <v>15421102</v>
      </c>
      <c r="H801" s="478">
        <v>11.94</v>
      </c>
      <c r="I801" s="474">
        <v>2081200</v>
      </c>
      <c r="J801" s="475">
        <v>15421103</v>
      </c>
      <c r="K801" s="476">
        <v>11.94</v>
      </c>
      <c r="L801" s="9"/>
      <c r="M801" s="545">
        <v>16</v>
      </c>
      <c r="N801" s="6">
        <v>9.5299999999999994</v>
      </c>
      <c r="O801" s="6" t="s">
        <v>6205</v>
      </c>
      <c r="P801" s="645" t="s">
        <v>4252</v>
      </c>
      <c r="Q801" s="10" t="s">
        <v>4273</v>
      </c>
      <c r="R801" s="11"/>
      <c r="S801" s="12"/>
      <c r="T801" s="14">
        <v>46294</v>
      </c>
      <c r="U801" s="15" t="s">
        <v>6201</v>
      </c>
      <c r="V801" s="8">
        <v>46294</v>
      </c>
      <c r="W801" s="13" t="s">
        <v>6245</v>
      </c>
      <c r="X801" s="23" t="s">
        <v>4206</v>
      </c>
      <c r="Y801" s="486" t="s">
        <v>6047</v>
      </c>
      <c r="Z801" s="483">
        <v>46295</v>
      </c>
      <c r="AA801" s="24" t="s">
        <v>6246</v>
      </c>
      <c r="AB801" s="484" t="s">
        <v>4206</v>
      </c>
      <c r="AC801" s="16"/>
      <c r="AD801" s="17"/>
      <c r="AE801" s="18"/>
      <c r="AF801" s="9"/>
      <c r="AG801" s="19"/>
      <c r="AH801" s="20"/>
      <c r="AI801" s="9"/>
      <c r="AJ801" s="21" t="s">
        <v>2860</v>
      </c>
      <c r="AK801" s="33" t="s">
        <v>2860</v>
      </c>
      <c r="AL801" s="485" t="s">
        <v>2860</v>
      </c>
      <c r="AM801" s="3" t="s">
        <v>2860</v>
      </c>
      <c r="AN801" s="702"/>
      <c r="AO801" s="4"/>
      <c r="AP801" s="5"/>
      <c r="AQ801" s="5"/>
      <c r="AR801" s="4"/>
      <c r="AS801" s="5"/>
      <c r="AT801" s="552"/>
      <c r="AU801" s="553"/>
      <c r="AV801" s="554"/>
      <c r="AW801" s="553"/>
      <c r="AX801" s="554"/>
      <c r="AY801" s="27"/>
      <c r="AZ801" s="6"/>
      <c r="BA801" s="7"/>
      <c r="BB801" s="7"/>
    </row>
    <row r="802" spans="1:54" ht="14.45" customHeight="1">
      <c r="A802" s="472" t="s">
        <v>800</v>
      </c>
      <c r="B802" s="473" t="s">
        <v>1602</v>
      </c>
      <c r="C802" s="22" t="s">
        <v>6636</v>
      </c>
      <c r="D802" s="22">
        <v>2</v>
      </c>
      <c r="E802" s="746" t="s">
        <v>3538</v>
      </c>
      <c r="F802" s="474">
        <v>2081200</v>
      </c>
      <c r="G802" s="475">
        <v>15421103</v>
      </c>
      <c r="H802" s="476">
        <v>11.94</v>
      </c>
      <c r="I802" s="760">
        <v>2088030</v>
      </c>
      <c r="J802" s="475">
        <v>15421108</v>
      </c>
      <c r="K802" s="478">
        <v>11.94</v>
      </c>
      <c r="L802" s="9"/>
      <c r="M802" s="1287">
        <v>16</v>
      </c>
      <c r="N802" s="1288">
        <v>9.5299999999999994</v>
      </c>
      <c r="O802" s="834" t="s">
        <v>4201</v>
      </c>
      <c r="P802" s="479" t="s">
        <v>4202</v>
      </c>
      <c r="Q802" s="10" t="s">
        <v>6220</v>
      </c>
      <c r="R802" s="11"/>
      <c r="S802" s="12"/>
      <c r="T802" s="14">
        <v>46295</v>
      </c>
      <c r="U802" s="15"/>
      <c r="V802" s="8">
        <v>46295</v>
      </c>
      <c r="W802" s="13" t="s">
        <v>6301</v>
      </c>
      <c r="X802" s="23" t="s">
        <v>4206</v>
      </c>
      <c r="Y802" s="486"/>
      <c r="Z802" s="483">
        <v>46302</v>
      </c>
      <c r="AA802" s="24" t="s">
        <v>6555</v>
      </c>
      <c r="AB802" s="484" t="s">
        <v>4206</v>
      </c>
      <c r="AC802" s="16"/>
      <c r="AD802" s="17"/>
      <c r="AE802" s="18"/>
      <c r="AF802" s="9"/>
      <c r="AG802" s="19"/>
      <c r="AH802" s="20"/>
      <c r="AI802" s="9"/>
      <c r="AJ802" s="21"/>
      <c r="AK802" s="33"/>
      <c r="AL802" s="485" t="str">
        <f>IF(AA802="","",AA802)</f>
        <v>L-RT-078</v>
      </c>
      <c r="AM802" s="3" t="str">
        <f>IF(AB802="","",AB802)</f>
        <v>A</v>
      </c>
      <c r="AN802" s="702"/>
      <c r="AO802" s="4"/>
      <c r="AP802" s="5"/>
      <c r="AQ802" s="5"/>
      <c r="AR802" s="4"/>
      <c r="AS802" s="5"/>
      <c r="AT802" s="552"/>
      <c r="AU802" s="553" t="str">
        <f>IF(AND(V802&gt;0,X802="A",AA802&lt;&gt;"",AG802&lt;&gt;"A",AJ802&lt;&gt;"A",OR(AB802="NR",AB802="NT")),1,"")</f>
        <v/>
      </c>
      <c r="AV802" s="554" t="str">
        <f>IF(AU802="","",COUNTIF($AU$8:AU802,AU802))</f>
        <v/>
      </c>
      <c r="AW802" s="553" t="str">
        <f>IF(AND(V802&gt;0,X802="A",AJ802&lt;&gt;"A",OR(AB802="",AB802="NX")),1,"")</f>
        <v/>
      </c>
      <c r="AX802" s="554" t="str">
        <f>IF(AW802="","",COUNTIF($AW$8:AW802,AW802))</f>
        <v/>
      </c>
      <c r="AY802" s="27"/>
      <c r="AZ802" s="6"/>
      <c r="BA802" s="7"/>
      <c r="BB802" s="7"/>
    </row>
    <row r="803" spans="1:54" ht="14.45" customHeight="1">
      <c r="A803" s="472" t="s">
        <v>801</v>
      </c>
      <c r="B803" s="473" t="s">
        <v>1602</v>
      </c>
      <c r="C803" s="22" t="s">
        <v>6636</v>
      </c>
      <c r="D803" s="22">
        <v>2</v>
      </c>
      <c r="E803" s="746" t="s">
        <v>6255</v>
      </c>
      <c r="F803" s="760">
        <v>2088030</v>
      </c>
      <c r="G803" s="475">
        <v>15421108</v>
      </c>
      <c r="H803" s="478">
        <v>11.94</v>
      </c>
      <c r="I803" s="474">
        <v>2087740</v>
      </c>
      <c r="J803" s="475">
        <v>15421108</v>
      </c>
      <c r="K803" s="476">
        <v>11.94</v>
      </c>
      <c r="L803" s="9"/>
      <c r="M803" s="545">
        <v>16</v>
      </c>
      <c r="N803" s="6">
        <v>9.5299999999999994</v>
      </c>
      <c r="O803" s="6" t="s">
        <v>4201</v>
      </c>
      <c r="P803" s="645" t="s">
        <v>4252</v>
      </c>
      <c r="Q803" s="10" t="s">
        <v>5785</v>
      </c>
      <c r="R803" s="11"/>
      <c r="S803" s="12"/>
      <c r="T803" s="14">
        <v>46292</v>
      </c>
      <c r="U803" s="15" t="s">
        <v>6201</v>
      </c>
      <c r="V803" s="8">
        <v>46292</v>
      </c>
      <c r="W803" s="13" t="s">
        <v>6217</v>
      </c>
      <c r="X803" s="23" t="s">
        <v>4206</v>
      </c>
      <c r="Y803" s="486" t="s">
        <v>6047</v>
      </c>
      <c r="Z803" s="483">
        <v>46294</v>
      </c>
      <c r="AA803" s="24" t="s">
        <v>6203</v>
      </c>
      <c r="AB803" s="484" t="s">
        <v>4206</v>
      </c>
      <c r="AC803" s="16"/>
      <c r="AD803" s="17"/>
      <c r="AE803" s="18"/>
      <c r="AF803" s="9"/>
      <c r="AG803" s="19"/>
      <c r="AH803" s="20"/>
      <c r="AI803" s="9"/>
      <c r="AJ803" s="21" t="s">
        <v>2860</v>
      </c>
      <c r="AK803" s="33" t="s">
        <v>2860</v>
      </c>
      <c r="AL803" s="485" t="s">
        <v>2860</v>
      </c>
      <c r="AM803" s="3" t="s">
        <v>2860</v>
      </c>
      <c r="AN803" s="702"/>
      <c r="AO803" s="4"/>
      <c r="AP803" s="5"/>
      <c r="AQ803" s="5"/>
      <c r="AR803" s="4"/>
      <c r="AS803" s="5"/>
      <c r="AT803" s="552"/>
      <c r="AU803" s="553"/>
      <c r="AV803" s="554"/>
      <c r="AW803" s="553"/>
      <c r="AX803" s="554"/>
      <c r="AY803" s="27"/>
      <c r="AZ803" s="6"/>
      <c r="BA803" s="7"/>
      <c r="BB803" s="7"/>
    </row>
    <row r="804" spans="1:54" ht="14.45" customHeight="1">
      <c r="A804" s="472" t="s">
        <v>802</v>
      </c>
      <c r="B804" s="473" t="s">
        <v>1602</v>
      </c>
      <c r="C804" s="22" t="s">
        <v>6636</v>
      </c>
      <c r="D804" s="22">
        <v>2</v>
      </c>
      <c r="E804" s="746" t="s">
        <v>3539</v>
      </c>
      <c r="F804" s="474">
        <v>2087740</v>
      </c>
      <c r="G804" s="475">
        <v>15421108</v>
      </c>
      <c r="H804" s="476">
        <v>11.94</v>
      </c>
      <c r="I804" s="760">
        <v>2085490</v>
      </c>
      <c r="J804" s="475">
        <v>15421107</v>
      </c>
      <c r="K804" s="478">
        <v>11.94</v>
      </c>
      <c r="L804" s="9"/>
      <c r="M804" s="1287">
        <v>16</v>
      </c>
      <c r="N804" s="1288">
        <v>9.5299999999999994</v>
      </c>
      <c r="O804" s="834" t="s">
        <v>4201</v>
      </c>
      <c r="P804" s="479" t="s">
        <v>4202</v>
      </c>
      <c r="Q804" s="10" t="s">
        <v>6220</v>
      </c>
      <c r="R804" s="11"/>
      <c r="S804" s="12"/>
      <c r="T804" s="14">
        <v>46295</v>
      </c>
      <c r="U804" s="15"/>
      <c r="V804" s="8">
        <v>46295</v>
      </c>
      <c r="W804" s="13" t="s">
        <v>6301</v>
      </c>
      <c r="X804" s="23" t="s">
        <v>4206</v>
      </c>
      <c r="Y804" s="486"/>
      <c r="Z804" s="483">
        <v>46302</v>
      </c>
      <c r="AA804" s="24" t="s">
        <v>6555</v>
      </c>
      <c r="AB804" s="484" t="s">
        <v>4206</v>
      </c>
      <c r="AC804" s="16"/>
      <c r="AD804" s="17"/>
      <c r="AE804" s="18"/>
      <c r="AF804" s="9"/>
      <c r="AG804" s="19"/>
      <c r="AH804" s="20"/>
      <c r="AI804" s="9"/>
      <c r="AJ804" s="21"/>
      <c r="AK804" s="33"/>
      <c r="AL804" s="485" t="str">
        <f>IF(AA804="","",AA804)</f>
        <v>L-RT-078</v>
      </c>
      <c r="AM804" s="3" t="str">
        <f>IF(AB804="","",AB804)</f>
        <v>A</v>
      </c>
      <c r="AN804" s="702"/>
      <c r="AO804" s="4"/>
      <c r="AP804" s="5"/>
      <c r="AQ804" s="5"/>
      <c r="AR804" s="4"/>
      <c r="AS804" s="5"/>
      <c r="AT804" s="552"/>
      <c r="AU804" s="553" t="str">
        <f>IF(AND(V804&gt;0,X804="A",AA804&lt;&gt;"",AG804&lt;&gt;"A",AJ804&lt;&gt;"A",OR(AB804="NR",AB804="NT")),1,"")</f>
        <v/>
      </c>
      <c r="AV804" s="554" t="str">
        <f>IF(AU804="","",COUNTIF($AU$8:AU804,AU804))</f>
        <v/>
      </c>
      <c r="AW804" s="553" t="str">
        <f>IF(AND(V804&gt;0,X804="A",AJ804&lt;&gt;"A",OR(AB804="",AB804="NX")),1,"")</f>
        <v/>
      </c>
      <c r="AX804" s="554" t="str">
        <f>IF(AW804="","",COUNTIF($AW$8:AW804,AW804))</f>
        <v/>
      </c>
      <c r="AY804" s="27"/>
      <c r="AZ804" s="6"/>
      <c r="BA804" s="7"/>
      <c r="BB804" s="7"/>
    </row>
    <row r="805" spans="1:54" ht="14.45" customHeight="1">
      <c r="A805" s="472" t="s">
        <v>803</v>
      </c>
      <c r="B805" s="473" t="s">
        <v>1602</v>
      </c>
      <c r="C805" s="22" t="s">
        <v>6636</v>
      </c>
      <c r="D805" s="22">
        <v>2</v>
      </c>
      <c r="E805" s="746" t="s">
        <v>6211</v>
      </c>
      <c r="F805" s="760">
        <v>2085490</v>
      </c>
      <c r="G805" s="475">
        <v>15421107</v>
      </c>
      <c r="H805" s="478">
        <v>11.94</v>
      </c>
      <c r="I805" s="474">
        <v>2096650</v>
      </c>
      <c r="J805" s="475">
        <v>15421111</v>
      </c>
      <c r="K805" s="476">
        <v>11.94</v>
      </c>
      <c r="L805" s="9"/>
      <c r="M805" s="545">
        <v>16</v>
      </c>
      <c r="N805" s="6">
        <v>9.5299999999999994</v>
      </c>
      <c r="O805" s="6" t="s">
        <v>6212</v>
      </c>
      <c r="P805" s="645" t="s">
        <v>4252</v>
      </c>
      <c r="Q805" s="10" t="s">
        <v>5785</v>
      </c>
      <c r="R805" s="11"/>
      <c r="S805" s="12"/>
      <c r="T805" s="14">
        <v>46293</v>
      </c>
      <c r="U805" s="15" t="s">
        <v>6201</v>
      </c>
      <c r="V805" s="8">
        <v>46293</v>
      </c>
      <c r="W805" s="13" t="s">
        <v>6202</v>
      </c>
      <c r="X805" s="23" t="s">
        <v>4206</v>
      </c>
      <c r="Y805" s="486" t="s">
        <v>6047</v>
      </c>
      <c r="Z805" s="483">
        <v>46294</v>
      </c>
      <c r="AA805" s="24" t="s">
        <v>6203</v>
      </c>
      <c r="AB805" s="484" t="s">
        <v>4206</v>
      </c>
      <c r="AC805" s="16"/>
      <c r="AD805" s="17"/>
      <c r="AE805" s="18"/>
      <c r="AF805" s="9"/>
      <c r="AG805" s="19"/>
      <c r="AH805" s="20"/>
      <c r="AI805" s="9"/>
      <c r="AJ805" s="21" t="s">
        <v>2860</v>
      </c>
      <c r="AK805" s="33" t="s">
        <v>2860</v>
      </c>
      <c r="AL805" s="485" t="s">
        <v>2860</v>
      </c>
      <c r="AM805" s="3" t="s">
        <v>2860</v>
      </c>
      <c r="AN805" s="702"/>
      <c r="AO805" s="4"/>
      <c r="AP805" s="5"/>
      <c r="AQ805" s="5"/>
      <c r="AR805" s="4"/>
      <c r="AS805" s="5"/>
      <c r="AT805" s="552"/>
      <c r="AU805" s="553"/>
      <c r="AV805" s="554"/>
      <c r="AW805" s="553"/>
      <c r="AX805" s="554"/>
      <c r="AY805" s="27"/>
      <c r="AZ805" s="6"/>
      <c r="BA805" s="7"/>
      <c r="BB805" s="7"/>
    </row>
    <row r="806" spans="1:54" ht="14.45" customHeight="1">
      <c r="A806" s="472" t="s">
        <v>804</v>
      </c>
      <c r="B806" s="473" t="s">
        <v>1602</v>
      </c>
      <c r="C806" s="22" t="s">
        <v>6636</v>
      </c>
      <c r="D806" s="22">
        <v>2</v>
      </c>
      <c r="E806" s="746" t="s">
        <v>3540</v>
      </c>
      <c r="F806" s="474">
        <v>2096650</v>
      </c>
      <c r="G806" s="475">
        <v>15421111</v>
      </c>
      <c r="H806" s="476">
        <v>11.94</v>
      </c>
      <c r="I806" s="760">
        <v>2094380</v>
      </c>
      <c r="J806" s="475">
        <v>15421111</v>
      </c>
      <c r="K806" s="478">
        <v>11.94</v>
      </c>
      <c r="L806" s="9"/>
      <c r="M806" s="1287">
        <v>16</v>
      </c>
      <c r="N806" s="1288">
        <v>9.5299999999999994</v>
      </c>
      <c r="O806" s="834" t="s">
        <v>4201</v>
      </c>
      <c r="P806" s="479" t="s">
        <v>4202</v>
      </c>
      <c r="Q806" s="10" t="s">
        <v>6220</v>
      </c>
      <c r="R806" s="11"/>
      <c r="S806" s="12"/>
      <c r="T806" s="14">
        <v>46295</v>
      </c>
      <c r="U806" s="15"/>
      <c r="V806" s="8">
        <v>46295</v>
      </c>
      <c r="W806" s="13" t="s">
        <v>6301</v>
      </c>
      <c r="X806" s="23" t="s">
        <v>4206</v>
      </c>
      <c r="Y806" s="486"/>
      <c r="Z806" s="483">
        <v>46302</v>
      </c>
      <c r="AA806" s="24" t="s">
        <v>6556</v>
      </c>
      <c r="AB806" s="484" t="s">
        <v>4206</v>
      </c>
      <c r="AC806" s="16"/>
      <c r="AD806" s="17"/>
      <c r="AE806" s="18"/>
      <c r="AF806" s="9"/>
      <c r="AG806" s="19"/>
      <c r="AH806" s="20"/>
      <c r="AI806" s="9"/>
      <c r="AJ806" s="21"/>
      <c r="AK806" s="33"/>
      <c r="AL806" s="485" t="str">
        <f>IF(AA806="","",AA806)</f>
        <v>L-RT-079</v>
      </c>
      <c r="AM806" s="3" t="str">
        <f>IF(AB806="","",AB806)</f>
        <v>A</v>
      </c>
      <c r="AN806" s="702"/>
      <c r="AO806" s="4"/>
      <c r="AP806" s="5"/>
      <c r="AQ806" s="5"/>
      <c r="AR806" s="4"/>
      <c r="AS806" s="5"/>
      <c r="AT806" s="552"/>
      <c r="AU806" s="553" t="str">
        <f>IF(AND(V806&gt;0,X806="A",AA806&lt;&gt;"",AG806&lt;&gt;"A",AJ806&lt;&gt;"A",OR(AB806="NR",AB806="NT")),1,"")</f>
        <v/>
      </c>
      <c r="AV806" s="554" t="str">
        <f>IF(AU806="","",COUNTIF($AU$8:AU806,AU806))</f>
        <v/>
      </c>
      <c r="AW806" s="553" t="str">
        <f>IF(AND(V806&gt;0,X806="A",AJ806&lt;&gt;"A",OR(AB806="",AB806="NX")),1,"")</f>
        <v/>
      </c>
      <c r="AX806" s="554" t="str">
        <f>IF(AW806="","",COUNTIF($AW$8:AW806,AW806))</f>
        <v/>
      </c>
      <c r="AY806" s="27"/>
      <c r="AZ806" s="6"/>
      <c r="BA806" s="7"/>
      <c r="BB806" s="7"/>
    </row>
    <row r="807" spans="1:54" ht="14.45" customHeight="1">
      <c r="A807" s="472" t="s">
        <v>805</v>
      </c>
      <c r="B807" s="473" t="s">
        <v>1602</v>
      </c>
      <c r="C807" s="22" t="s">
        <v>6636</v>
      </c>
      <c r="D807" s="22">
        <v>2</v>
      </c>
      <c r="E807" s="746" t="s">
        <v>6256</v>
      </c>
      <c r="F807" s="760">
        <v>2094380</v>
      </c>
      <c r="G807" s="475">
        <v>15421111</v>
      </c>
      <c r="H807" s="478">
        <v>11.94</v>
      </c>
      <c r="I807" s="474">
        <v>2096480</v>
      </c>
      <c r="J807" s="475">
        <v>15421111</v>
      </c>
      <c r="K807" s="476">
        <v>11.94</v>
      </c>
      <c r="L807" s="9"/>
      <c r="M807" s="545">
        <v>16</v>
      </c>
      <c r="N807" s="6">
        <v>9.5299999999999994</v>
      </c>
      <c r="O807" s="6" t="s">
        <v>4201</v>
      </c>
      <c r="P807" s="645" t="s">
        <v>4252</v>
      </c>
      <c r="Q807" s="10" t="s">
        <v>5785</v>
      </c>
      <c r="R807" s="11"/>
      <c r="S807" s="12"/>
      <c r="T807" s="14">
        <v>46292</v>
      </c>
      <c r="U807" s="15" t="s">
        <v>6201</v>
      </c>
      <c r="V807" s="8">
        <v>46292</v>
      </c>
      <c r="W807" s="13" t="s">
        <v>6217</v>
      </c>
      <c r="X807" s="23" t="s">
        <v>4206</v>
      </c>
      <c r="Y807" s="486" t="s">
        <v>6047</v>
      </c>
      <c r="Z807" s="483">
        <v>46294</v>
      </c>
      <c r="AA807" s="24" t="s">
        <v>6203</v>
      </c>
      <c r="AB807" s="484" t="s">
        <v>4206</v>
      </c>
      <c r="AC807" s="16"/>
      <c r="AD807" s="17"/>
      <c r="AE807" s="18"/>
      <c r="AF807" s="9"/>
      <c r="AG807" s="19"/>
      <c r="AH807" s="20"/>
      <c r="AI807" s="9"/>
      <c r="AJ807" s="21" t="s">
        <v>2860</v>
      </c>
      <c r="AK807" s="33" t="s">
        <v>2860</v>
      </c>
      <c r="AL807" s="485" t="s">
        <v>2860</v>
      </c>
      <c r="AM807" s="3" t="s">
        <v>2860</v>
      </c>
      <c r="AN807" s="702"/>
      <c r="AO807" s="4"/>
      <c r="AP807" s="5"/>
      <c r="AQ807" s="5"/>
      <c r="AR807" s="4"/>
      <c r="AS807" s="5"/>
      <c r="AT807" s="552"/>
      <c r="AU807" s="553"/>
      <c r="AV807" s="554"/>
      <c r="AW807" s="553"/>
      <c r="AX807" s="554"/>
      <c r="AY807" s="27"/>
      <c r="AZ807" s="6"/>
      <c r="BA807" s="7"/>
      <c r="BB807" s="7"/>
    </row>
    <row r="808" spans="1:54" ht="14.45" customHeight="1">
      <c r="A808" s="472" t="s">
        <v>806</v>
      </c>
      <c r="B808" s="473" t="s">
        <v>1602</v>
      </c>
      <c r="C808" s="22" t="s">
        <v>6636</v>
      </c>
      <c r="D808" s="22">
        <v>2</v>
      </c>
      <c r="E808" s="746" t="s">
        <v>3541</v>
      </c>
      <c r="F808" s="474">
        <v>2096480</v>
      </c>
      <c r="G808" s="475">
        <v>15421111</v>
      </c>
      <c r="H808" s="476">
        <v>11.94</v>
      </c>
      <c r="I808" s="760">
        <v>2089400</v>
      </c>
      <c r="J808" s="475">
        <v>15421108</v>
      </c>
      <c r="K808" s="478">
        <v>11.94</v>
      </c>
      <c r="L808" s="9"/>
      <c r="M808" s="1287">
        <v>16</v>
      </c>
      <c r="N808" s="1288">
        <v>9.5299999999999994</v>
      </c>
      <c r="O808" s="834" t="s">
        <v>4201</v>
      </c>
      <c r="P808" s="479" t="s">
        <v>4202</v>
      </c>
      <c r="Q808" s="10" t="s">
        <v>6220</v>
      </c>
      <c r="R808" s="11"/>
      <c r="S808" s="12"/>
      <c r="T808" s="14">
        <v>46295</v>
      </c>
      <c r="U808" s="15"/>
      <c r="V808" s="8">
        <v>46295</v>
      </c>
      <c r="W808" s="13" t="s">
        <v>6301</v>
      </c>
      <c r="X808" s="23" t="s">
        <v>4206</v>
      </c>
      <c r="Y808" s="486"/>
      <c r="Z808" s="483">
        <v>46302</v>
      </c>
      <c r="AA808" s="24" t="s">
        <v>6556</v>
      </c>
      <c r="AB808" s="484" t="s">
        <v>4206</v>
      </c>
      <c r="AC808" s="16"/>
      <c r="AD808" s="17"/>
      <c r="AE808" s="18"/>
      <c r="AF808" s="9"/>
      <c r="AG808" s="19"/>
      <c r="AH808" s="20"/>
      <c r="AI808" s="9"/>
      <c r="AJ808" s="21"/>
      <c r="AK808" s="33"/>
      <c r="AL808" s="485" t="str">
        <f>IF(AA808="","",AA808)</f>
        <v>L-RT-079</v>
      </c>
      <c r="AM808" s="3" t="str">
        <f>IF(AB808="","",AB808)</f>
        <v>A</v>
      </c>
      <c r="AN808" s="702"/>
      <c r="AO808" s="4"/>
      <c r="AP808" s="5"/>
      <c r="AQ808" s="5"/>
      <c r="AR808" s="4"/>
      <c r="AS808" s="5"/>
      <c r="AT808" s="552"/>
      <c r="AU808" s="553" t="str">
        <f>IF(AND(V808&gt;0,X808="A",AA808&lt;&gt;"",AG808&lt;&gt;"A",AJ808&lt;&gt;"A",OR(AB808="NR",AB808="NT")),1,"")</f>
        <v/>
      </c>
      <c r="AV808" s="554" t="str">
        <f>IF(AU808="","",COUNTIF($AU$8:AU808,AU808))</f>
        <v/>
      </c>
      <c r="AW808" s="553" t="str">
        <f>IF(AND(V808&gt;0,X808="A",AJ808&lt;&gt;"A",OR(AB808="",AB808="NX")),1,"")</f>
        <v/>
      </c>
      <c r="AX808" s="554" t="str">
        <f>IF(AW808="","",COUNTIF($AW$8:AW808,AW808))</f>
        <v/>
      </c>
      <c r="AY808" s="27"/>
      <c r="AZ808" s="6"/>
      <c r="BA808" s="7"/>
      <c r="BB808" s="7"/>
    </row>
    <row r="809" spans="1:54" ht="14.45" customHeight="1">
      <c r="A809" s="472" t="s">
        <v>807</v>
      </c>
      <c r="B809" s="473" t="s">
        <v>1602</v>
      </c>
      <c r="C809" s="22" t="s">
        <v>6636</v>
      </c>
      <c r="D809" s="22">
        <v>2</v>
      </c>
      <c r="E809" s="746" t="s">
        <v>6257</v>
      </c>
      <c r="F809" s="760">
        <v>2089400</v>
      </c>
      <c r="G809" s="475">
        <v>15421108</v>
      </c>
      <c r="H809" s="478">
        <v>11.94</v>
      </c>
      <c r="I809" s="474">
        <v>2094570</v>
      </c>
      <c r="J809" s="475">
        <v>15421111</v>
      </c>
      <c r="K809" s="476">
        <v>11.94</v>
      </c>
      <c r="L809" s="9"/>
      <c r="M809" s="545">
        <v>16</v>
      </c>
      <c r="N809" s="6">
        <v>9.5299999999999994</v>
      </c>
      <c r="O809" s="6" t="s">
        <v>6205</v>
      </c>
      <c r="P809" s="645" t="s">
        <v>4252</v>
      </c>
      <c r="Q809" s="10" t="s">
        <v>4273</v>
      </c>
      <c r="R809" s="11"/>
      <c r="S809" s="12"/>
      <c r="T809" s="14">
        <v>46293</v>
      </c>
      <c r="U809" s="15" t="s">
        <v>6201</v>
      </c>
      <c r="V809" s="8">
        <v>46293</v>
      </c>
      <c r="W809" s="13" t="s">
        <v>6202</v>
      </c>
      <c r="X809" s="23" t="s">
        <v>4206</v>
      </c>
      <c r="Y809" s="486" t="s">
        <v>6047</v>
      </c>
      <c r="Z809" s="483">
        <v>46294</v>
      </c>
      <c r="AA809" s="24" t="s">
        <v>6258</v>
      </c>
      <c r="AB809" s="484" t="s">
        <v>4206</v>
      </c>
      <c r="AC809" s="16"/>
      <c r="AD809" s="17"/>
      <c r="AE809" s="18"/>
      <c r="AF809" s="9"/>
      <c r="AG809" s="19"/>
      <c r="AH809" s="20"/>
      <c r="AI809" s="9"/>
      <c r="AJ809" s="21" t="s">
        <v>2860</v>
      </c>
      <c r="AK809" s="33" t="s">
        <v>2860</v>
      </c>
      <c r="AL809" s="485" t="s">
        <v>2860</v>
      </c>
      <c r="AM809" s="3" t="s">
        <v>2860</v>
      </c>
      <c r="AN809" s="702"/>
      <c r="AO809" s="4"/>
      <c r="AP809" s="5"/>
      <c r="AQ809" s="5"/>
      <c r="AR809" s="4"/>
      <c r="AS809" s="5"/>
      <c r="AT809" s="552"/>
      <c r="AU809" s="553"/>
      <c r="AV809" s="554"/>
      <c r="AW809" s="553"/>
      <c r="AX809" s="554"/>
      <c r="AY809" s="27"/>
      <c r="AZ809" s="6"/>
      <c r="BA809" s="7"/>
      <c r="BB809" s="7"/>
    </row>
    <row r="810" spans="1:54" ht="14.45" customHeight="1">
      <c r="A810" s="472" t="s">
        <v>808</v>
      </c>
      <c r="B810" s="473" t="s">
        <v>1602</v>
      </c>
      <c r="C810" s="22" t="s">
        <v>6636</v>
      </c>
      <c r="D810" s="22">
        <v>2</v>
      </c>
      <c r="E810" s="746" t="s">
        <v>3542</v>
      </c>
      <c r="F810" s="474">
        <v>2094570</v>
      </c>
      <c r="G810" s="475">
        <v>15421111</v>
      </c>
      <c r="H810" s="476">
        <v>11.94</v>
      </c>
      <c r="I810" s="760">
        <v>2088870</v>
      </c>
      <c r="J810" s="475">
        <v>15421108</v>
      </c>
      <c r="K810" s="478">
        <v>11.94</v>
      </c>
      <c r="L810" s="9"/>
      <c r="M810" s="1287">
        <v>16</v>
      </c>
      <c r="N810" s="1288">
        <v>9.5299999999999994</v>
      </c>
      <c r="O810" s="834" t="s">
        <v>4201</v>
      </c>
      <c r="P810" s="479" t="s">
        <v>4202</v>
      </c>
      <c r="Q810" s="10" t="s">
        <v>6220</v>
      </c>
      <c r="R810" s="11"/>
      <c r="S810" s="12"/>
      <c r="T810" s="14">
        <v>46295</v>
      </c>
      <c r="U810" s="15"/>
      <c r="V810" s="8">
        <v>46295</v>
      </c>
      <c r="W810" s="13" t="s">
        <v>6301</v>
      </c>
      <c r="X810" s="23" t="s">
        <v>4206</v>
      </c>
      <c r="Y810" s="486"/>
      <c r="Z810" s="483">
        <v>46302</v>
      </c>
      <c r="AA810" s="24" t="s">
        <v>6556</v>
      </c>
      <c r="AB810" s="484" t="s">
        <v>4206</v>
      </c>
      <c r="AC810" s="16"/>
      <c r="AD810" s="17"/>
      <c r="AE810" s="18"/>
      <c r="AF810" s="9"/>
      <c r="AG810" s="19"/>
      <c r="AH810" s="20"/>
      <c r="AI810" s="9"/>
      <c r="AJ810" s="21"/>
      <c r="AK810" s="33"/>
      <c r="AL810" s="485" t="str">
        <f>IF(AA810="","",AA810)</f>
        <v>L-RT-079</v>
      </c>
      <c r="AM810" s="3" t="str">
        <f>IF(AB810="","",AB810)</f>
        <v>A</v>
      </c>
      <c r="AN810" s="702"/>
      <c r="AO810" s="4"/>
      <c r="AP810" s="5"/>
      <c r="AQ810" s="5"/>
      <c r="AR810" s="4"/>
      <c r="AS810" s="5"/>
      <c r="AT810" s="552"/>
      <c r="AU810" s="553" t="str">
        <f>IF(AND(V810&gt;0,X810="A",AA810&lt;&gt;"",AG810&lt;&gt;"A",AJ810&lt;&gt;"A",OR(AB810="NR",AB810="NT")),1,"")</f>
        <v/>
      </c>
      <c r="AV810" s="554" t="str">
        <f>IF(AU810="","",COUNTIF($AU$8:AU810,AU810))</f>
        <v/>
      </c>
      <c r="AW810" s="553" t="str">
        <f>IF(AND(V810&gt;0,X810="A",AJ810&lt;&gt;"A",OR(AB810="",AB810="NX")),1,"")</f>
        <v/>
      </c>
      <c r="AX810" s="554" t="str">
        <f>IF(AW810="","",COUNTIF($AW$8:AW810,AW810))</f>
        <v/>
      </c>
      <c r="AY810" s="27"/>
      <c r="AZ810" s="6"/>
      <c r="BA810" s="7"/>
      <c r="BB810" s="7"/>
    </row>
    <row r="811" spans="1:54" ht="14.45" customHeight="1">
      <c r="A811" s="472" t="s">
        <v>809</v>
      </c>
      <c r="B811" s="473" t="s">
        <v>1602</v>
      </c>
      <c r="C811" s="22" t="s">
        <v>6636</v>
      </c>
      <c r="D811" s="22">
        <v>2</v>
      </c>
      <c r="E811" s="746" t="s">
        <v>6259</v>
      </c>
      <c r="F811" s="760">
        <v>2088870</v>
      </c>
      <c r="G811" s="475">
        <v>15421108</v>
      </c>
      <c r="H811" s="478">
        <v>11.94</v>
      </c>
      <c r="I811" s="474">
        <v>2084940</v>
      </c>
      <c r="J811" s="475">
        <v>15421106</v>
      </c>
      <c r="K811" s="476">
        <v>11.94</v>
      </c>
      <c r="L811" s="9"/>
      <c r="M811" s="545">
        <v>16</v>
      </c>
      <c r="N811" s="6">
        <v>9.5299999999999994</v>
      </c>
      <c r="O811" s="6" t="s">
        <v>4201</v>
      </c>
      <c r="P811" s="645" t="s">
        <v>4252</v>
      </c>
      <c r="Q811" s="10" t="s">
        <v>5785</v>
      </c>
      <c r="R811" s="11"/>
      <c r="S811" s="12"/>
      <c r="T811" s="14">
        <v>46291</v>
      </c>
      <c r="U811" s="15" t="s">
        <v>5534</v>
      </c>
      <c r="V811" s="8">
        <v>46291</v>
      </c>
      <c r="W811" s="13" t="s">
        <v>6046</v>
      </c>
      <c r="X811" s="23" t="s">
        <v>4206</v>
      </c>
      <c r="Y811" s="486" t="s">
        <v>6047</v>
      </c>
      <c r="Z811" s="483">
        <v>46293</v>
      </c>
      <c r="AA811" s="24" t="s">
        <v>6208</v>
      </c>
      <c r="AB811" s="484" t="s">
        <v>4206</v>
      </c>
      <c r="AC811" s="16"/>
      <c r="AD811" s="17"/>
      <c r="AE811" s="18"/>
      <c r="AF811" s="9"/>
      <c r="AG811" s="19"/>
      <c r="AH811" s="20"/>
      <c r="AI811" s="9"/>
      <c r="AJ811" s="21" t="s">
        <v>2860</v>
      </c>
      <c r="AK811" s="33" t="s">
        <v>2860</v>
      </c>
      <c r="AL811" s="485" t="s">
        <v>2860</v>
      </c>
      <c r="AM811" s="3" t="s">
        <v>2860</v>
      </c>
      <c r="AN811" s="702"/>
      <c r="AO811" s="4"/>
      <c r="AP811" s="5"/>
      <c r="AQ811" s="5"/>
      <c r="AR811" s="4"/>
      <c r="AS811" s="5"/>
      <c r="AT811" s="552"/>
      <c r="AU811" s="553"/>
      <c r="AV811" s="554"/>
      <c r="AW811" s="553"/>
      <c r="AX811" s="554"/>
      <c r="AY811" s="27"/>
      <c r="AZ811" s="6"/>
      <c r="BA811" s="7"/>
      <c r="BB811" s="7"/>
    </row>
    <row r="812" spans="1:54" ht="14.45" customHeight="1">
      <c r="A812" s="472" t="s">
        <v>810</v>
      </c>
      <c r="B812" s="473" t="s">
        <v>1602</v>
      </c>
      <c r="C812" s="22" t="s">
        <v>6636</v>
      </c>
      <c r="D812" s="22">
        <v>2</v>
      </c>
      <c r="E812" s="746" t="s">
        <v>3543</v>
      </c>
      <c r="F812" s="474">
        <v>2084940</v>
      </c>
      <c r="G812" s="475">
        <v>15421106</v>
      </c>
      <c r="H812" s="476">
        <v>11.94</v>
      </c>
      <c r="I812" s="760">
        <v>2084490</v>
      </c>
      <c r="J812" s="475">
        <v>15421106</v>
      </c>
      <c r="K812" s="478">
        <v>11.94</v>
      </c>
      <c r="L812" s="9"/>
      <c r="M812" s="832">
        <v>16</v>
      </c>
      <c r="N812" s="833">
        <v>9.5299999999999994</v>
      </c>
      <c r="O812" s="834" t="s">
        <v>4201</v>
      </c>
      <c r="P812" s="479" t="s">
        <v>4202</v>
      </c>
      <c r="Q812" s="10" t="s">
        <v>6220</v>
      </c>
      <c r="R812" s="11"/>
      <c r="S812" s="12"/>
      <c r="T812" s="14">
        <v>46295</v>
      </c>
      <c r="U812" s="15"/>
      <c r="V812" s="8">
        <v>46295</v>
      </c>
      <c r="W812" s="13" t="s">
        <v>6301</v>
      </c>
      <c r="X812" s="23" t="s">
        <v>4206</v>
      </c>
      <c r="Y812" s="486"/>
      <c r="Z812" s="483">
        <v>46302</v>
      </c>
      <c r="AA812" s="24" t="s">
        <v>6556</v>
      </c>
      <c r="AB812" s="484" t="s">
        <v>4206</v>
      </c>
      <c r="AC812" s="16"/>
      <c r="AD812" s="17"/>
      <c r="AE812" s="18"/>
      <c r="AF812" s="9"/>
      <c r="AG812" s="19"/>
      <c r="AH812" s="20"/>
      <c r="AI812" s="9"/>
      <c r="AJ812" s="21"/>
      <c r="AK812" s="33"/>
      <c r="AL812" s="485" t="str">
        <f>IF(AA812="","",AA812)</f>
        <v>L-RT-079</v>
      </c>
      <c r="AM812" s="3" t="str">
        <f>IF(AB812="","",AB812)</f>
        <v>A</v>
      </c>
      <c r="AN812" s="702"/>
      <c r="AO812" s="4"/>
      <c r="AP812" s="5"/>
      <c r="AQ812" s="5"/>
      <c r="AR812" s="4"/>
      <c r="AS812" s="5"/>
      <c r="AT812" s="552"/>
      <c r="AU812" s="553" t="str">
        <f>IF(AND(V812&gt;0,X812="A",AA812&lt;&gt;"",AG812&lt;&gt;"A",AJ812&lt;&gt;"A",OR(AB812="NR",AB812="NT")),1,"")</f>
        <v/>
      </c>
      <c r="AV812" s="554" t="str">
        <f>IF(AU812="","",COUNTIF($AU$8:AU812,AU812))</f>
        <v/>
      </c>
      <c r="AW812" s="553" t="str">
        <f>IF(AND(V812&gt;0,X812="A",AJ812&lt;&gt;"A",OR(AB812="",AB812="NX")),1,"")</f>
        <v/>
      </c>
      <c r="AX812" s="554" t="str">
        <f>IF(AW812="","",COUNTIF($AW$8:AW812,AW812))</f>
        <v/>
      </c>
      <c r="AY812" s="27"/>
      <c r="AZ812" s="6"/>
      <c r="BA812" s="7"/>
      <c r="BB812" s="7"/>
    </row>
    <row r="813" spans="1:54" ht="14.45" customHeight="1">
      <c r="A813" s="472" t="s">
        <v>811</v>
      </c>
      <c r="B813" s="473" t="s">
        <v>1602</v>
      </c>
      <c r="C813" s="22" t="s">
        <v>6636</v>
      </c>
      <c r="D813" s="22">
        <v>3</v>
      </c>
      <c r="E813" s="746" t="s">
        <v>6218</v>
      </c>
      <c r="F813" s="760">
        <v>2084490</v>
      </c>
      <c r="G813" s="475">
        <v>15421106</v>
      </c>
      <c r="H813" s="478">
        <v>11.94</v>
      </c>
      <c r="I813" s="474">
        <v>2087360</v>
      </c>
      <c r="J813" s="475">
        <v>15421107</v>
      </c>
      <c r="K813" s="476">
        <v>11.94</v>
      </c>
      <c r="L813" s="9"/>
      <c r="M813" s="545">
        <v>16</v>
      </c>
      <c r="N813" s="6">
        <v>9.5299999999999994</v>
      </c>
      <c r="O813" s="6" t="s">
        <v>6205</v>
      </c>
      <c r="P813" s="645" t="s">
        <v>4252</v>
      </c>
      <c r="Q813" s="10" t="s">
        <v>5785</v>
      </c>
      <c r="R813" s="11"/>
      <c r="S813" s="12"/>
      <c r="T813" s="14">
        <v>46293</v>
      </c>
      <c r="U813" s="15" t="s">
        <v>6201</v>
      </c>
      <c r="V813" s="8">
        <v>46293</v>
      </c>
      <c r="W813" s="13" t="s">
        <v>6202</v>
      </c>
      <c r="X813" s="23" t="s">
        <v>4206</v>
      </c>
      <c r="Y813" s="486" t="s">
        <v>6047</v>
      </c>
      <c r="Z813" s="483">
        <v>46294</v>
      </c>
      <c r="AA813" s="24" t="s">
        <v>6203</v>
      </c>
      <c r="AB813" s="484" t="s">
        <v>4206</v>
      </c>
      <c r="AC813" s="16"/>
      <c r="AD813" s="17"/>
      <c r="AE813" s="18"/>
      <c r="AF813" s="9"/>
      <c r="AG813" s="19"/>
      <c r="AH813" s="20"/>
      <c r="AI813" s="9"/>
      <c r="AJ813" s="21" t="s">
        <v>2860</v>
      </c>
      <c r="AK813" s="33" t="s">
        <v>2860</v>
      </c>
      <c r="AL813" s="485" t="s">
        <v>2860</v>
      </c>
      <c r="AM813" s="3" t="s">
        <v>2860</v>
      </c>
      <c r="AN813" s="702"/>
      <c r="AO813" s="4"/>
      <c r="AP813" s="5"/>
      <c r="AQ813" s="5"/>
      <c r="AR813" s="4"/>
      <c r="AS813" s="5"/>
      <c r="AT813" s="552"/>
      <c r="AU813" s="553"/>
      <c r="AV813" s="554"/>
      <c r="AW813" s="553"/>
      <c r="AX813" s="554"/>
      <c r="AY813" s="27"/>
      <c r="AZ813" s="6"/>
      <c r="BA813" s="7"/>
      <c r="BB813" s="7"/>
    </row>
    <row r="814" spans="1:54" ht="14.45" customHeight="1">
      <c r="A814" s="472" t="s">
        <v>812</v>
      </c>
      <c r="B814" s="473" t="s">
        <v>1602</v>
      </c>
      <c r="C814" s="22" t="s">
        <v>6636</v>
      </c>
      <c r="D814" s="22">
        <v>3</v>
      </c>
      <c r="E814" s="746" t="s">
        <v>3544</v>
      </c>
      <c r="F814" s="474">
        <v>2087360</v>
      </c>
      <c r="G814" s="475">
        <v>15421107</v>
      </c>
      <c r="H814" s="476">
        <v>11.94</v>
      </c>
      <c r="I814" s="760">
        <v>2097550</v>
      </c>
      <c r="J814" s="475">
        <v>15421112</v>
      </c>
      <c r="K814" s="478">
        <v>11.94</v>
      </c>
      <c r="L814" s="9"/>
      <c r="M814" s="1287">
        <v>16</v>
      </c>
      <c r="N814" s="1288">
        <v>9.5299999999999994</v>
      </c>
      <c r="O814" s="834" t="s">
        <v>4201</v>
      </c>
      <c r="P814" s="479" t="s">
        <v>4202</v>
      </c>
      <c r="Q814" s="10" t="s">
        <v>6220</v>
      </c>
      <c r="R814" s="11"/>
      <c r="S814" s="12"/>
      <c r="T814" s="14">
        <v>46294</v>
      </c>
      <c r="U814" s="15"/>
      <c r="V814" s="8">
        <v>46294</v>
      </c>
      <c r="W814" s="13" t="s">
        <v>6301</v>
      </c>
      <c r="X814" s="23" t="s">
        <v>4206</v>
      </c>
      <c r="Y814" s="486"/>
      <c r="Z814" s="483">
        <v>46302</v>
      </c>
      <c r="AA814" s="24" t="s">
        <v>6556</v>
      </c>
      <c r="AB814" s="484" t="s">
        <v>4206</v>
      </c>
      <c r="AC814" s="16"/>
      <c r="AD814" s="17"/>
      <c r="AE814" s="18"/>
      <c r="AF814" s="9"/>
      <c r="AG814" s="19"/>
      <c r="AH814" s="20"/>
      <c r="AI814" s="9"/>
      <c r="AJ814" s="21"/>
      <c r="AK814" s="33"/>
      <c r="AL814" s="485" t="str">
        <f>IF(AA814="","",AA814)</f>
        <v>L-RT-079</v>
      </c>
      <c r="AM814" s="3" t="str">
        <f>IF(AB814="","",AB814)</f>
        <v>A</v>
      </c>
      <c r="AN814" s="702"/>
      <c r="AO814" s="4"/>
      <c r="AP814" s="5"/>
      <c r="AQ814" s="5"/>
      <c r="AR814" s="4"/>
      <c r="AS814" s="5"/>
      <c r="AT814" s="552"/>
      <c r="AU814" s="553" t="str">
        <f>IF(AND(V814&gt;0,X814="A",AA814&lt;&gt;"",AG814&lt;&gt;"A",AJ814&lt;&gt;"A",OR(AB814="NR",AB814="NT")),1,"")</f>
        <v/>
      </c>
      <c r="AV814" s="554" t="str">
        <f>IF(AU814="","",COUNTIF($AU$8:AU814,AU814))</f>
        <v/>
      </c>
      <c r="AW814" s="553" t="str">
        <f>IF(AND(V814&gt;0,X814="A",AJ814&lt;&gt;"A",OR(AB814="",AB814="NX")),1,"")</f>
        <v/>
      </c>
      <c r="AX814" s="554" t="str">
        <f>IF(AW814="","",COUNTIF($AW$8:AW814,AW814))</f>
        <v/>
      </c>
      <c r="AY814" s="27"/>
      <c r="AZ814" s="6"/>
      <c r="BA814" s="7"/>
      <c r="BB814" s="7"/>
    </row>
    <row r="815" spans="1:54" ht="14.45" customHeight="1">
      <c r="A815" s="472" t="s">
        <v>813</v>
      </c>
      <c r="B815" s="473" t="s">
        <v>1602</v>
      </c>
      <c r="C815" s="22" t="s">
        <v>6636</v>
      </c>
      <c r="D815" s="22">
        <v>3</v>
      </c>
      <c r="E815" s="746" t="s">
        <v>6204</v>
      </c>
      <c r="F815" s="760">
        <v>2097550</v>
      </c>
      <c r="G815" s="475">
        <v>15421112</v>
      </c>
      <c r="H815" s="478">
        <v>11.94</v>
      </c>
      <c r="I815" s="474">
        <v>2093660</v>
      </c>
      <c r="J815" s="475">
        <v>15421110</v>
      </c>
      <c r="K815" s="476">
        <v>11.94</v>
      </c>
      <c r="L815" s="9"/>
      <c r="M815" s="545">
        <v>16</v>
      </c>
      <c r="N815" s="6">
        <v>9.5299999999999994</v>
      </c>
      <c r="O815" s="6" t="s">
        <v>6205</v>
      </c>
      <c r="P815" s="645" t="s">
        <v>4252</v>
      </c>
      <c r="Q815" s="10" t="s">
        <v>4273</v>
      </c>
      <c r="R815" s="11"/>
      <c r="S815" s="12"/>
      <c r="T815" s="14">
        <v>46293</v>
      </c>
      <c r="U815" s="15" t="s">
        <v>6201</v>
      </c>
      <c r="V815" s="8">
        <v>46293</v>
      </c>
      <c r="W815" s="13" t="s">
        <v>6202</v>
      </c>
      <c r="X815" s="23" t="s">
        <v>4206</v>
      </c>
      <c r="Y815" s="486" t="s">
        <v>6047</v>
      </c>
      <c r="Z815" s="483">
        <v>46294</v>
      </c>
      <c r="AA815" s="24" t="s">
        <v>6203</v>
      </c>
      <c r="AB815" s="484" t="s">
        <v>4206</v>
      </c>
      <c r="AC815" s="16"/>
      <c r="AD815" s="17"/>
      <c r="AE815" s="18"/>
      <c r="AF815" s="9"/>
      <c r="AG815" s="19"/>
      <c r="AH815" s="20"/>
      <c r="AI815" s="9"/>
      <c r="AJ815" s="21" t="s">
        <v>2860</v>
      </c>
      <c r="AK815" s="33" t="s">
        <v>2860</v>
      </c>
      <c r="AL815" s="485" t="s">
        <v>2860</v>
      </c>
      <c r="AM815" s="3" t="s">
        <v>2860</v>
      </c>
      <c r="AN815" s="702"/>
      <c r="AO815" s="4"/>
      <c r="AP815" s="5"/>
      <c r="AQ815" s="5"/>
      <c r="AR815" s="4"/>
      <c r="AS815" s="5"/>
      <c r="AT815" s="552"/>
      <c r="AU815" s="553"/>
      <c r="AV815" s="554"/>
      <c r="AW815" s="553"/>
      <c r="AX815" s="554"/>
      <c r="AY815" s="27"/>
      <c r="AZ815" s="6"/>
      <c r="BA815" s="7"/>
      <c r="BB815" s="7"/>
    </row>
    <row r="816" spans="1:54" ht="14.45" customHeight="1">
      <c r="A816" s="472" t="s">
        <v>814</v>
      </c>
      <c r="B816" s="473" t="s">
        <v>1602</v>
      </c>
      <c r="C816" s="22" t="s">
        <v>6636</v>
      </c>
      <c r="D816" s="22">
        <v>3</v>
      </c>
      <c r="E816" s="746" t="s">
        <v>3545</v>
      </c>
      <c r="F816" s="474">
        <v>2093660</v>
      </c>
      <c r="G816" s="475">
        <v>15421110</v>
      </c>
      <c r="H816" s="476">
        <v>11.94</v>
      </c>
      <c r="I816" s="760">
        <v>2089380</v>
      </c>
      <c r="J816" s="475">
        <v>15421108</v>
      </c>
      <c r="K816" s="478">
        <v>11.94</v>
      </c>
      <c r="L816" s="9"/>
      <c r="M816" s="1287">
        <v>16</v>
      </c>
      <c r="N816" s="1288">
        <v>9.5299999999999994</v>
      </c>
      <c r="O816" s="834" t="s">
        <v>4201</v>
      </c>
      <c r="P816" s="479" t="s">
        <v>4202</v>
      </c>
      <c r="Q816" s="10" t="s">
        <v>6220</v>
      </c>
      <c r="R816" s="11"/>
      <c r="S816" s="12"/>
      <c r="T816" s="14">
        <v>46294</v>
      </c>
      <c r="U816" s="15"/>
      <c r="V816" s="8">
        <v>46294</v>
      </c>
      <c r="W816" s="13" t="s">
        <v>6302</v>
      </c>
      <c r="X816" s="23" t="s">
        <v>4206</v>
      </c>
      <c r="Y816" s="486"/>
      <c r="Z816" s="483">
        <v>46302</v>
      </c>
      <c r="AA816" s="24" t="s">
        <v>6556</v>
      </c>
      <c r="AB816" s="484" t="s">
        <v>4206</v>
      </c>
      <c r="AC816" s="16"/>
      <c r="AD816" s="17"/>
      <c r="AE816" s="18"/>
      <c r="AF816" s="9"/>
      <c r="AG816" s="19"/>
      <c r="AH816" s="20"/>
      <c r="AI816" s="9"/>
      <c r="AJ816" s="21"/>
      <c r="AK816" s="33"/>
      <c r="AL816" s="485" t="str">
        <f>IF(AA816="","",AA816)</f>
        <v>L-RT-079</v>
      </c>
      <c r="AM816" s="3" t="str">
        <f>IF(AB816="","",AB816)</f>
        <v>A</v>
      </c>
      <c r="AN816" s="702"/>
      <c r="AO816" s="4"/>
      <c r="AP816" s="5"/>
      <c r="AQ816" s="5"/>
      <c r="AR816" s="4"/>
      <c r="AS816" s="5"/>
      <c r="AT816" s="552"/>
      <c r="AU816" s="553" t="str">
        <f>IF(AND(V816&gt;0,X816="A",AA816&lt;&gt;"",AG816&lt;&gt;"A",AJ816&lt;&gt;"A",OR(AB816="NR",AB816="NT")),1,"")</f>
        <v/>
      </c>
      <c r="AV816" s="554" t="str">
        <f>IF(AU816="","",COUNTIF($AU$8:AU816,AU816))</f>
        <v/>
      </c>
      <c r="AW816" s="553" t="str">
        <f>IF(AND(V816&gt;0,X816="A",AJ816&lt;&gt;"A",OR(AB816="",AB816="NX")),1,"")</f>
        <v/>
      </c>
      <c r="AX816" s="554" t="str">
        <f>IF(AW816="","",COUNTIF($AW$8:AW816,AW816))</f>
        <v/>
      </c>
      <c r="AY816" s="27"/>
      <c r="AZ816" s="6"/>
      <c r="BA816" s="7"/>
      <c r="BB816" s="7"/>
    </row>
    <row r="817" spans="1:54" ht="14.45" customHeight="1">
      <c r="A817" s="472" t="s">
        <v>815</v>
      </c>
      <c r="B817" s="473" t="s">
        <v>1602</v>
      </c>
      <c r="C817" s="22" t="s">
        <v>6636</v>
      </c>
      <c r="D817" s="22">
        <v>3</v>
      </c>
      <c r="E817" s="746" t="s">
        <v>6206</v>
      </c>
      <c r="F817" s="760">
        <v>2089380</v>
      </c>
      <c r="G817" s="475">
        <v>15421108</v>
      </c>
      <c r="H817" s="478">
        <v>11.94</v>
      </c>
      <c r="I817" s="474">
        <v>2096470</v>
      </c>
      <c r="J817" s="475">
        <v>15421111</v>
      </c>
      <c r="K817" s="476">
        <v>11.94</v>
      </c>
      <c r="L817" s="9"/>
      <c r="M817" s="545">
        <v>16</v>
      </c>
      <c r="N817" s="6">
        <v>9.5299999999999994</v>
      </c>
      <c r="O817" s="6" t="s">
        <v>6205</v>
      </c>
      <c r="P817" s="645" t="s">
        <v>4252</v>
      </c>
      <c r="Q817" s="10" t="s">
        <v>5785</v>
      </c>
      <c r="R817" s="11"/>
      <c r="S817" s="12"/>
      <c r="T817" s="14">
        <v>46293</v>
      </c>
      <c r="U817" s="15" t="s">
        <v>6201</v>
      </c>
      <c r="V817" s="8">
        <v>46293</v>
      </c>
      <c r="W817" s="13" t="s">
        <v>6202</v>
      </c>
      <c r="X817" s="23" t="s">
        <v>4206</v>
      </c>
      <c r="Y817" s="486" t="s">
        <v>6047</v>
      </c>
      <c r="Z817" s="483">
        <v>46294</v>
      </c>
      <c r="AA817" s="24" t="s">
        <v>6203</v>
      </c>
      <c r="AB817" s="484" t="s">
        <v>4206</v>
      </c>
      <c r="AC817" s="16"/>
      <c r="AD817" s="17"/>
      <c r="AE817" s="18"/>
      <c r="AF817" s="9"/>
      <c r="AG817" s="19"/>
      <c r="AH817" s="20"/>
      <c r="AI817" s="9"/>
      <c r="AJ817" s="21" t="s">
        <v>2860</v>
      </c>
      <c r="AK817" s="33" t="s">
        <v>2860</v>
      </c>
      <c r="AL817" s="485" t="s">
        <v>2860</v>
      </c>
      <c r="AM817" s="3" t="s">
        <v>2860</v>
      </c>
      <c r="AN817" s="702"/>
      <c r="AO817" s="4"/>
      <c r="AP817" s="5"/>
      <c r="AQ817" s="5"/>
      <c r="AR817" s="4"/>
      <c r="AS817" s="5"/>
      <c r="AT817" s="552"/>
      <c r="AU817" s="553"/>
      <c r="AV817" s="554"/>
      <c r="AW817" s="553"/>
      <c r="AX817" s="554"/>
      <c r="AY817" s="27"/>
      <c r="AZ817" s="6"/>
      <c r="BA817" s="7"/>
      <c r="BB817" s="7"/>
    </row>
    <row r="818" spans="1:54" ht="14.45" customHeight="1">
      <c r="A818" s="472" t="s">
        <v>816</v>
      </c>
      <c r="B818" s="473" t="s">
        <v>1602</v>
      </c>
      <c r="C818" s="22" t="s">
        <v>6636</v>
      </c>
      <c r="D818" s="22">
        <v>3</v>
      </c>
      <c r="E818" s="746" t="s">
        <v>3546</v>
      </c>
      <c r="F818" s="474">
        <v>2096470</v>
      </c>
      <c r="G818" s="475">
        <v>15421111</v>
      </c>
      <c r="H818" s="476">
        <v>11.94</v>
      </c>
      <c r="I818" s="760">
        <v>2085910</v>
      </c>
      <c r="J818" s="475">
        <v>15421107</v>
      </c>
      <c r="K818" s="478">
        <v>11.94</v>
      </c>
      <c r="L818" s="9"/>
      <c r="M818" s="1287">
        <v>16</v>
      </c>
      <c r="N818" s="1288">
        <v>9.5299999999999994</v>
      </c>
      <c r="O818" s="834" t="s">
        <v>4201</v>
      </c>
      <c r="P818" s="479" t="s">
        <v>4202</v>
      </c>
      <c r="Q818" s="10" t="s">
        <v>6220</v>
      </c>
      <c r="R818" s="11"/>
      <c r="S818" s="12"/>
      <c r="T818" s="14">
        <v>46294</v>
      </c>
      <c r="U818" s="15"/>
      <c r="V818" s="8">
        <v>46294</v>
      </c>
      <c r="W818" s="13" t="s">
        <v>6302</v>
      </c>
      <c r="X818" s="23" t="s">
        <v>4206</v>
      </c>
      <c r="Y818" s="486"/>
      <c r="Z818" s="483">
        <v>46302</v>
      </c>
      <c r="AA818" s="24" t="s">
        <v>6556</v>
      </c>
      <c r="AB818" s="484" t="s">
        <v>4206</v>
      </c>
      <c r="AC818" s="16"/>
      <c r="AD818" s="17"/>
      <c r="AE818" s="18"/>
      <c r="AF818" s="9"/>
      <c r="AG818" s="19"/>
      <c r="AH818" s="20"/>
      <c r="AI818" s="9"/>
      <c r="AJ818" s="21"/>
      <c r="AK818" s="33"/>
      <c r="AL818" s="485" t="str">
        <f>IF(AA818="","",AA818)</f>
        <v>L-RT-079</v>
      </c>
      <c r="AM818" s="3" t="str">
        <f>IF(AB818="","",AB818)</f>
        <v>A</v>
      </c>
      <c r="AN818" s="702"/>
      <c r="AO818" s="4"/>
      <c r="AP818" s="5"/>
      <c r="AQ818" s="5"/>
      <c r="AR818" s="4"/>
      <c r="AS818" s="5"/>
      <c r="AT818" s="552"/>
      <c r="AU818" s="553" t="str">
        <f>IF(AND(V818&gt;0,X818="A",AA818&lt;&gt;"",AG818&lt;&gt;"A",AJ818&lt;&gt;"A",OR(AB818="NR",AB818="NT")),1,"")</f>
        <v/>
      </c>
      <c r="AV818" s="554" t="str">
        <f>IF(AU818="","",COUNTIF($AU$8:AU818,AU818))</f>
        <v/>
      </c>
      <c r="AW818" s="553" t="str">
        <f>IF(AND(V818&gt;0,X818="A",AJ818&lt;&gt;"A",OR(AB818="",AB818="NX")),1,"")</f>
        <v/>
      </c>
      <c r="AX818" s="554" t="str">
        <f>IF(AW818="","",COUNTIF($AW$8:AW818,AW818))</f>
        <v/>
      </c>
      <c r="AY818" s="27"/>
      <c r="AZ818" s="6"/>
      <c r="BA818" s="7"/>
      <c r="BB818" s="7"/>
    </row>
    <row r="819" spans="1:54" ht="14.45" customHeight="1">
      <c r="A819" s="472" t="s">
        <v>817</v>
      </c>
      <c r="B819" s="473" t="s">
        <v>1602</v>
      </c>
      <c r="C819" s="22" t="s">
        <v>6636</v>
      </c>
      <c r="D819" s="22">
        <v>3</v>
      </c>
      <c r="E819" s="746" t="s">
        <v>6207</v>
      </c>
      <c r="F819" s="760">
        <v>2085910</v>
      </c>
      <c r="G819" s="475">
        <v>15421107</v>
      </c>
      <c r="H819" s="478">
        <v>11.94</v>
      </c>
      <c r="I819" s="474">
        <v>2095910</v>
      </c>
      <c r="J819" s="475">
        <v>15421107</v>
      </c>
      <c r="K819" s="476">
        <v>11.94</v>
      </c>
      <c r="L819" s="9"/>
      <c r="M819" s="545">
        <v>16</v>
      </c>
      <c r="N819" s="6">
        <v>9.5299999999999994</v>
      </c>
      <c r="O819" s="6" t="s">
        <v>4201</v>
      </c>
      <c r="P819" s="645" t="s">
        <v>4252</v>
      </c>
      <c r="Q819" s="10" t="s">
        <v>4268</v>
      </c>
      <c r="R819" s="11"/>
      <c r="S819" s="12"/>
      <c r="T819" s="14">
        <v>46291</v>
      </c>
      <c r="U819" s="15" t="s">
        <v>5534</v>
      </c>
      <c r="V819" s="8">
        <v>46291</v>
      </c>
      <c r="W819" s="13" t="s">
        <v>6046</v>
      </c>
      <c r="X819" s="23" t="s">
        <v>4206</v>
      </c>
      <c r="Y819" s="486" t="s">
        <v>6047</v>
      </c>
      <c r="Z819" s="483">
        <v>46293</v>
      </c>
      <c r="AA819" s="24" t="s">
        <v>6208</v>
      </c>
      <c r="AB819" s="484" t="s">
        <v>4206</v>
      </c>
      <c r="AC819" s="16"/>
      <c r="AD819" s="17"/>
      <c r="AE819" s="18"/>
      <c r="AF819" s="9"/>
      <c r="AG819" s="19"/>
      <c r="AH819" s="20"/>
      <c r="AI819" s="9"/>
      <c r="AJ819" s="21" t="s">
        <v>2860</v>
      </c>
      <c r="AK819" s="33" t="s">
        <v>2860</v>
      </c>
      <c r="AL819" s="485" t="s">
        <v>2860</v>
      </c>
      <c r="AM819" s="3" t="s">
        <v>2860</v>
      </c>
      <c r="AN819" s="702"/>
      <c r="AO819" s="4"/>
      <c r="AP819" s="5"/>
      <c r="AQ819" s="5"/>
      <c r="AR819" s="4"/>
      <c r="AS819" s="5"/>
      <c r="AT819" s="552"/>
      <c r="AU819" s="553"/>
      <c r="AV819" s="554"/>
      <c r="AW819" s="553"/>
      <c r="AX819" s="554"/>
      <c r="AY819" s="27"/>
      <c r="AZ819" s="6"/>
      <c r="BA819" s="7"/>
      <c r="BB819" s="7"/>
    </row>
    <row r="820" spans="1:54" ht="14.45" customHeight="1">
      <c r="A820" s="472" t="s">
        <v>818</v>
      </c>
      <c r="B820" s="473" t="s">
        <v>1602</v>
      </c>
      <c r="C820" s="22" t="s">
        <v>6636</v>
      </c>
      <c r="D820" s="22">
        <v>3</v>
      </c>
      <c r="E820" s="746" t="s">
        <v>3547</v>
      </c>
      <c r="F820" s="474">
        <v>2095910</v>
      </c>
      <c r="G820" s="475">
        <v>15421107</v>
      </c>
      <c r="H820" s="476">
        <v>11.94</v>
      </c>
      <c r="I820" s="760">
        <v>2087240</v>
      </c>
      <c r="J820" s="475">
        <v>15421107</v>
      </c>
      <c r="K820" s="478">
        <v>11.94</v>
      </c>
      <c r="L820" s="9"/>
      <c r="M820" s="1287">
        <v>16</v>
      </c>
      <c r="N820" s="1288">
        <v>9.5299999999999994</v>
      </c>
      <c r="O820" s="834" t="s">
        <v>4201</v>
      </c>
      <c r="P820" s="479" t="s">
        <v>4202</v>
      </c>
      <c r="Q820" s="10" t="s">
        <v>6220</v>
      </c>
      <c r="R820" s="11"/>
      <c r="S820" s="12"/>
      <c r="T820" s="14">
        <v>46294</v>
      </c>
      <c r="U820" s="15"/>
      <c r="V820" s="8">
        <v>46294</v>
      </c>
      <c r="W820" s="13" t="s">
        <v>6302</v>
      </c>
      <c r="X820" s="23" t="s">
        <v>4206</v>
      </c>
      <c r="Y820" s="486"/>
      <c r="Z820" s="483">
        <v>46302</v>
      </c>
      <c r="AA820" s="24" t="s">
        <v>6556</v>
      </c>
      <c r="AB820" s="484" t="s">
        <v>4206</v>
      </c>
      <c r="AC820" s="16"/>
      <c r="AD820" s="17"/>
      <c r="AE820" s="18"/>
      <c r="AF820" s="9"/>
      <c r="AG820" s="19"/>
      <c r="AH820" s="20"/>
      <c r="AI820" s="9"/>
      <c r="AJ820" s="21"/>
      <c r="AK820" s="33"/>
      <c r="AL820" s="485" t="str">
        <f>IF(AA820="","",AA820)</f>
        <v>L-RT-079</v>
      </c>
      <c r="AM820" s="3" t="str">
        <f>IF(AB820="","",AB820)</f>
        <v>A</v>
      </c>
      <c r="AN820" s="702"/>
      <c r="AO820" s="4"/>
      <c r="AP820" s="5"/>
      <c r="AQ820" s="5"/>
      <c r="AR820" s="4"/>
      <c r="AS820" s="5"/>
      <c r="AT820" s="552"/>
      <c r="AU820" s="553" t="str">
        <f>IF(AND(V820&gt;0,X820="A",AA820&lt;&gt;"",AG820&lt;&gt;"A",AJ820&lt;&gt;"A",OR(AB820="NR",AB820="NT")),1,"")</f>
        <v/>
      </c>
      <c r="AV820" s="554" t="str">
        <f>IF(AU820="","",COUNTIF($AU$8:AU820,AU820))</f>
        <v/>
      </c>
      <c r="AW820" s="553" t="str">
        <f>IF(AND(V820&gt;0,X820="A",AJ820&lt;&gt;"A",OR(AB820="",AB820="NX")),1,"")</f>
        <v/>
      </c>
      <c r="AX820" s="554" t="str">
        <f>IF(AW820="","",COUNTIF($AW$8:AW820,AW820))</f>
        <v/>
      </c>
      <c r="AY820" s="27"/>
      <c r="AZ820" s="6"/>
      <c r="BA820" s="7"/>
      <c r="BB820" s="7"/>
    </row>
    <row r="821" spans="1:54" ht="14.45" customHeight="1">
      <c r="A821" s="472" t="s">
        <v>819</v>
      </c>
      <c r="B821" s="473" t="s">
        <v>1602</v>
      </c>
      <c r="C821" s="22" t="s">
        <v>6636</v>
      </c>
      <c r="D821" s="22">
        <v>3</v>
      </c>
      <c r="E821" s="746" t="s">
        <v>6209</v>
      </c>
      <c r="F821" s="760">
        <v>2087240</v>
      </c>
      <c r="G821" s="475">
        <v>15421107</v>
      </c>
      <c r="H821" s="478">
        <v>11.94</v>
      </c>
      <c r="I821" s="474">
        <v>2079240</v>
      </c>
      <c r="J821" s="475">
        <v>15421102</v>
      </c>
      <c r="K821" s="476">
        <v>11.94</v>
      </c>
      <c r="L821" s="9"/>
      <c r="M821" s="545">
        <v>16</v>
      </c>
      <c r="N821" s="6">
        <v>9.5299999999999994</v>
      </c>
      <c r="O821" s="6" t="s">
        <v>6210</v>
      </c>
      <c r="P821" s="645" t="s">
        <v>4252</v>
      </c>
      <c r="Q821" s="10" t="s">
        <v>4273</v>
      </c>
      <c r="R821" s="11"/>
      <c r="S821" s="12"/>
      <c r="T821" s="14">
        <v>46293</v>
      </c>
      <c r="U821" s="15" t="s">
        <v>6201</v>
      </c>
      <c r="V821" s="8">
        <v>46293</v>
      </c>
      <c r="W821" s="13" t="s">
        <v>6202</v>
      </c>
      <c r="X821" s="23" t="s">
        <v>4206</v>
      </c>
      <c r="Y821" s="486" t="s">
        <v>6047</v>
      </c>
      <c r="Z821" s="483">
        <v>46294</v>
      </c>
      <c r="AA821" s="24" t="s">
        <v>6203</v>
      </c>
      <c r="AB821" s="484" t="s">
        <v>4206</v>
      </c>
      <c r="AC821" s="16"/>
      <c r="AD821" s="17"/>
      <c r="AE821" s="18"/>
      <c r="AF821" s="9"/>
      <c r="AG821" s="19"/>
      <c r="AH821" s="20"/>
      <c r="AI821" s="9"/>
      <c r="AJ821" s="21" t="s">
        <v>2860</v>
      </c>
      <c r="AK821" s="33" t="s">
        <v>2860</v>
      </c>
      <c r="AL821" s="485" t="s">
        <v>2860</v>
      </c>
      <c r="AM821" s="3" t="s">
        <v>2860</v>
      </c>
      <c r="AN821" s="702"/>
      <c r="AO821" s="4"/>
      <c r="AP821" s="5"/>
      <c r="AQ821" s="5"/>
      <c r="AR821" s="4"/>
      <c r="AS821" s="5"/>
      <c r="AT821" s="552"/>
      <c r="AU821" s="553"/>
      <c r="AV821" s="554"/>
      <c r="AW821" s="553"/>
      <c r="AX821" s="554"/>
      <c r="AY821" s="27"/>
      <c r="AZ821" s="6"/>
      <c r="BA821" s="7"/>
      <c r="BB821" s="7"/>
    </row>
    <row r="822" spans="1:54" ht="14.45" customHeight="1">
      <c r="A822" s="472" t="s">
        <v>820</v>
      </c>
      <c r="B822" s="473" t="s">
        <v>1602</v>
      </c>
      <c r="C822" s="22" t="s">
        <v>6636</v>
      </c>
      <c r="D822" s="22">
        <v>3</v>
      </c>
      <c r="E822" s="746" t="s">
        <v>3548</v>
      </c>
      <c r="F822" s="474">
        <v>2079240</v>
      </c>
      <c r="G822" s="475">
        <v>15421102</v>
      </c>
      <c r="H822" s="476">
        <v>11.94</v>
      </c>
      <c r="I822" s="760">
        <v>2082750</v>
      </c>
      <c r="J822" s="475">
        <v>15421104</v>
      </c>
      <c r="K822" s="478">
        <v>11.94</v>
      </c>
      <c r="L822" s="9"/>
      <c r="M822" s="1287">
        <v>16</v>
      </c>
      <c r="N822" s="1288">
        <v>9.5299999999999994</v>
      </c>
      <c r="O822" s="834" t="s">
        <v>4201</v>
      </c>
      <c r="P822" s="479" t="s">
        <v>4202</v>
      </c>
      <c r="Q822" s="10" t="s">
        <v>6220</v>
      </c>
      <c r="R822" s="11"/>
      <c r="S822" s="12"/>
      <c r="T822" s="14">
        <v>46294</v>
      </c>
      <c r="U822" s="15"/>
      <c r="V822" s="8">
        <v>46294</v>
      </c>
      <c r="W822" s="13" t="s">
        <v>6302</v>
      </c>
      <c r="X822" s="23" t="s">
        <v>4206</v>
      </c>
      <c r="Y822" s="486"/>
      <c r="Z822" s="483">
        <v>46302</v>
      </c>
      <c r="AA822" s="24" t="s">
        <v>6556</v>
      </c>
      <c r="AB822" s="484" t="s">
        <v>4206</v>
      </c>
      <c r="AC822" s="16"/>
      <c r="AD822" s="17"/>
      <c r="AE822" s="18"/>
      <c r="AF822" s="9"/>
      <c r="AG822" s="19"/>
      <c r="AH822" s="20"/>
      <c r="AI822" s="9"/>
      <c r="AJ822" s="21"/>
      <c r="AK822" s="33"/>
      <c r="AL822" s="485" t="str">
        <f>IF(AA822="","",AA822)</f>
        <v>L-RT-079</v>
      </c>
      <c r="AM822" s="3" t="str">
        <f>IF(AB822="","",AB822)</f>
        <v>A</v>
      </c>
      <c r="AN822" s="702"/>
      <c r="AO822" s="4"/>
      <c r="AP822" s="5"/>
      <c r="AQ822" s="5"/>
      <c r="AR822" s="4"/>
      <c r="AS822" s="5"/>
      <c r="AT822" s="552"/>
      <c r="AU822" s="553" t="str">
        <f>IF(AND(V822&gt;0,X822="A",AA822&lt;&gt;"",AG822&lt;&gt;"A",AJ822&lt;&gt;"A",OR(AB822="NR",AB822="NT")),1,"")</f>
        <v/>
      </c>
      <c r="AV822" s="554" t="str">
        <f>IF(AU822="","",COUNTIF($AU$8:AU822,AU822))</f>
        <v/>
      </c>
      <c r="AW822" s="553" t="str">
        <f>IF(AND(V822&gt;0,X822="A",AJ822&lt;&gt;"A",OR(AB822="",AB822="NX")),1,"")</f>
        <v/>
      </c>
      <c r="AX822" s="554" t="str">
        <f>IF(AW822="","",COUNTIF($AW$8:AW822,AW822))</f>
        <v/>
      </c>
      <c r="AY822" s="27"/>
      <c r="AZ822" s="6"/>
      <c r="BA822" s="7"/>
      <c r="BB822" s="7"/>
    </row>
    <row r="823" spans="1:54" ht="14.45" customHeight="1">
      <c r="A823" s="472" t="s">
        <v>821</v>
      </c>
      <c r="B823" s="473" t="s">
        <v>1602</v>
      </c>
      <c r="C823" s="22" t="s">
        <v>6636</v>
      </c>
      <c r="D823" s="22">
        <v>3</v>
      </c>
      <c r="E823" s="746" t="s">
        <v>6273</v>
      </c>
      <c r="F823" s="760">
        <v>2082750</v>
      </c>
      <c r="G823" s="475">
        <v>15421104</v>
      </c>
      <c r="H823" s="478">
        <v>11.94</v>
      </c>
      <c r="I823" s="474">
        <v>2082760</v>
      </c>
      <c r="J823" s="475">
        <v>15421104</v>
      </c>
      <c r="K823" s="476">
        <v>11.94</v>
      </c>
      <c r="L823" s="9"/>
      <c r="M823" s="545">
        <v>16</v>
      </c>
      <c r="N823" s="6">
        <v>9.5299999999999994</v>
      </c>
      <c r="O823" s="6" t="s">
        <v>6205</v>
      </c>
      <c r="P823" s="645" t="s">
        <v>4252</v>
      </c>
      <c r="Q823" s="10" t="s">
        <v>4268</v>
      </c>
      <c r="R823" s="11"/>
      <c r="S823" s="12"/>
      <c r="T823" s="14">
        <v>46293</v>
      </c>
      <c r="U823" s="15" t="s">
        <v>6201</v>
      </c>
      <c r="V823" s="8">
        <v>46293</v>
      </c>
      <c r="W823" s="13" t="s">
        <v>6202</v>
      </c>
      <c r="X823" s="23" t="s">
        <v>4206</v>
      </c>
      <c r="Y823" s="486" t="s">
        <v>6047</v>
      </c>
      <c r="Z823" s="483">
        <v>46294</v>
      </c>
      <c r="AA823" s="24" t="s">
        <v>6258</v>
      </c>
      <c r="AB823" s="484" t="s">
        <v>4206</v>
      </c>
      <c r="AC823" s="16"/>
      <c r="AD823" s="17"/>
      <c r="AE823" s="18"/>
      <c r="AF823" s="9"/>
      <c r="AG823" s="19"/>
      <c r="AH823" s="20"/>
      <c r="AI823" s="9"/>
      <c r="AJ823" s="21" t="s">
        <v>2860</v>
      </c>
      <c r="AK823" s="33" t="s">
        <v>2860</v>
      </c>
      <c r="AL823" s="485" t="s">
        <v>2860</v>
      </c>
      <c r="AM823" s="3" t="s">
        <v>2860</v>
      </c>
      <c r="AN823" s="702"/>
      <c r="AO823" s="4"/>
      <c r="AP823" s="5"/>
      <c r="AQ823" s="5"/>
      <c r="AR823" s="4"/>
      <c r="AS823" s="5"/>
      <c r="AT823" s="552"/>
      <c r="AU823" s="553"/>
      <c r="AV823" s="554"/>
      <c r="AW823" s="553"/>
      <c r="AX823" s="554"/>
      <c r="AY823" s="27"/>
      <c r="AZ823" s="6"/>
      <c r="BA823" s="7"/>
      <c r="BB823" s="7"/>
    </row>
    <row r="824" spans="1:54" ht="14.45" customHeight="1">
      <c r="A824" s="472" t="s">
        <v>822</v>
      </c>
      <c r="B824" s="473" t="s">
        <v>1602</v>
      </c>
      <c r="C824" s="22" t="s">
        <v>6636</v>
      </c>
      <c r="D824" s="22">
        <v>3</v>
      </c>
      <c r="E824" s="746" t="s">
        <v>3549</v>
      </c>
      <c r="F824" s="474">
        <v>2082760</v>
      </c>
      <c r="G824" s="475">
        <v>15421104</v>
      </c>
      <c r="H824" s="476">
        <v>11.94</v>
      </c>
      <c r="I824" s="760">
        <v>2090410</v>
      </c>
      <c r="J824" s="475">
        <v>15421109</v>
      </c>
      <c r="K824" s="478">
        <v>11.94</v>
      </c>
      <c r="L824" s="9"/>
      <c r="M824" s="1287">
        <v>16</v>
      </c>
      <c r="N824" s="1288">
        <v>9.5299999999999994</v>
      </c>
      <c r="O824" s="834" t="s">
        <v>4201</v>
      </c>
      <c r="P824" s="479" t="s">
        <v>4202</v>
      </c>
      <c r="Q824" s="10" t="s">
        <v>6220</v>
      </c>
      <c r="R824" s="11"/>
      <c r="S824" s="12"/>
      <c r="T824" s="14">
        <v>46294</v>
      </c>
      <c r="U824" s="15"/>
      <c r="V824" s="8">
        <v>46294</v>
      </c>
      <c r="W824" s="13" t="s">
        <v>6302</v>
      </c>
      <c r="X824" s="23" t="s">
        <v>4206</v>
      </c>
      <c r="Y824" s="486"/>
      <c r="Z824" s="483">
        <v>46302</v>
      </c>
      <c r="AA824" s="24" t="s">
        <v>6556</v>
      </c>
      <c r="AB824" s="484" t="s">
        <v>4206</v>
      </c>
      <c r="AC824" s="16"/>
      <c r="AD824" s="17"/>
      <c r="AE824" s="18"/>
      <c r="AF824" s="9"/>
      <c r="AG824" s="19"/>
      <c r="AH824" s="20"/>
      <c r="AI824" s="9"/>
      <c r="AJ824" s="21"/>
      <c r="AK824" s="33"/>
      <c r="AL824" s="485" t="str">
        <f>IF(AA824="","",AA824)</f>
        <v>L-RT-079</v>
      </c>
      <c r="AM824" s="3" t="str">
        <f>IF(AB824="","",AB824)</f>
        <v>A</v>
      </c>
      <c r="AN824" s="702"/>
      <c r="AO824" s="4"/>
      <c r="AP824" s="5"/>
      <c r="AQ824" s="5"/>
      <c r="AR824" s="4"/>
      <c r="AS824" s="5"/>
      <c r="AT824" s="552"/>
      <c r="AU824" s="553" t="str">
        <f>IF(AND(V824&gt;0,X824="A",AA824&lt;&gt;"",AG824&lt;&gt;"A",AJ824&lt;&gt;"A",OR(AB824="NR",AB824="NT")),1,"")</f>
        <v/>
      </c>
      <c r="AV824" s="554" t="str">
        <f>IF(AU824="","",COUNTIF($AU$8:AU824,AU824))</f>
        <v/>
      </c>
      <c r="AW824" s="553" t="str">
        <f>IF(AND(V824&gt;0,X824="A",AJ824&lt;&gt;"A",OR(AB824="",AB824="NX")),1,"")</f>
        <v/>
      </c>
      <c r="AX824" s="554" t="str">
        <f>IF(AW824="","",COUNTIF($AW$8:AW824,AW824))</f>
        <v/>
      </c>
      <c r="AY824" s="27"/>
      <c r="AZ824" s="6"/>
      <c r="BA824" s="7"/>
      <c r="BB824" s="7"/>
    </row>
    <row r="825" spans="1:54" ht="14.45" customHeight="1">
      <c r="A825" s="472" t="s">
        <v>823</v>
      </c>
      <c r="B825" s="473" t="s">
        <v>1602</v>
      </c>
      <c r="C825" s="22" t="s">
        <v>6636</v>
      </c>
      <c r="D825" s="22">
        <v>3</v>
      </c>
      <c r="E825" s="746" t="s">
        <v>6213</v>
      </c>
      <c r="F825" s="760">
        <v>2090410</v>
      </c>
      <c r="G825" s="475">
        <v>15421109</v>
      </c>
      <c r="H825" s="478">
        <v>11.94</v>
      </c>
      <c r="I825" s="474">
        <v>2088930</v>
      </c>
      <c r="J825" s="475">
        <v>15421103</v>
      </c>
      <c r="K825" s="476">
        <v>11.94</v>
      </c>
      <c r="L825" s="9"/>
      <c r="M825" s="545">
        <v>16</v>
      </c>
      <c r="N825" s="6">
        <v>9.5299999999999994</v>
      </c>
      <c r="O825" s="6" t="s">
        <v>6214</v>
      </c>
      <c r="P825" s="645" t="s">
        <v>4252</v>
      </c>
      <c r="Q825" s="10" t="s">
        <v>4268</v>
      </c>
      <c r="R825" s="11"/>
      <c r="S825" s="12"/>
      <c r="T825" s="14">
        <v>46293</v>
      </c>
      <c r="U825" s="15" t="s">
        <v>6201</v>
      </c>
      <c r="V825" s="8">
        <v>46293</v>
      </c>
      <c r="W825" s="13" t="s">
        <v>6202</v>
      </c>
      <c r="X825" s="23" t="s">
        <v>4206</v>
      </c>
      <c r="Y825" s="486" t="s">
        <v>6047</v>
      </c>
      <c r="Z825" s="483">
        <v>46294</v>
      </c>
      <c r="AA825" s="24" t="s">
        <v>6203</v>
      </c>
      <c r="AB825" s="484" t="s">
        <v>4206</v>
      </c>
      <c r="AC825" s="16"/>
      <c r="AD825" s="17"/>
      <c r="AE825" s="18"/>
      <c r="AF825" s="9"/>
      <c r="AG825" s="19"/>
      <c r="AH825" s="20"/>
      <c r="AI825" s="9"/>
      <c r="AJ825" s="21" t="s">
        <v>2860</v>
      </c>
      <c r="AK825" s="33" t="s">
        <v>2860</v>
      </c>
      <c r="AL825" s="485" t="s">
        <v>2860</v>
      </c>
      <c r="AM825" s="3" t="s">
        <v>2860</v>
      </c>
      <c r="AN825" s="702"/>
      <c r="AO825" s="4"/>
      <c r="AP825" s="5"/>
      <c r="AQ825" s="5"/>
      <c r="AR825" s="4"/>
      <c r="AS825" s="5"/>
      <c r="AT825" s="552"/>
      <c r="AU825" s="553"/>
      <c r="AV825" s="554"/>
      <c r="AW825" s="553"/>
      <c r="AX825" s="554"/>
      <c r="AY825" s="27"/>
      <c r="AZ825" s="6"/>
      <c r="BA825" s="7"/>
      <c r="BB825" s="7"/>
    </row>
    <row r="826" spans="1:54" ht="14.45" customHeight="1">
      <c r="A826" s="472" t="s">
        <v>824</v>
      </c>
      <c r="B826" s="473" t="s">
        <v>1602</v>
      </c>
      <c r="C826" s="22" t="s">
        <v>6636</v>
      </c>
      <c r="D826" s="22">
        <v>3</v>
      </c>
      <c r="E826" s="746" t="s">
        <v>3550</v>
      </c>
      <c r="F826" s="474">
        <v>2088930</v>
      </c>
      <c r="G826" s="475">
        <v>15421103</v>
      </c>
      <c r="H826" s="476">
        <v>11.94</v>
      </c>
      <c r="I826" s="760">
        <v>2090680</v>
      </c>
      <c r="J826" s="475">
        <v>15421109</v>
      </c>
      <c r="K826" s="478">
        <v>11.94</v>
      </c>
      <c r="L826" s="9"/>
      <c r="M826" s="1287">
        <v>16</v>
      </c>
      <c r="N826" s="1288">
        <v>9.5299999999999994</v>
      </c>
      <c r="O826" s="834" t="s">
        <v>4201</v>
      </c>
      <c r="P826" s="479" t="s">
        <v>4202</v>
      </c>
      <c r="Q826" s="10" t="s">
        <v>6220</v>
      </c>
      <c r="R826" s="11"/>
      <c r="S826" s="12"/>
      <c r="T826" s="14">
        <v>46294</v>
      </c>
      <c r="U826" s="15"/>
      <c r="V826" s="8">
        <v>46294</v>
      </c>
      <c r="W826" s="13" t="s">
        <v>6302</v>
      </c>
      <c r="X826" s="23" t="s">
        <v>4206</v>
      </c>
      <c r="Y826" s="486"/>
      <c r="Z826" s="483">
        <v>46302</v>
      </c>
      <c r="AA826" s="24" t="s">
        <v>6556</v>
      </c>
      <c r="AB826" s="484" t="s">
        <v>4206</v>
      </c>
      <c r="AC826" s="16"/>
      <c r="AD826" s="17"/>
      <c r="AE826" s="18"/>
      <c r="AF826" s="9"/>
      <c r="AG826" s="19"/>
      <c r="AH826" s="20"/>
      <c r="AI826" s="9"/>
      <c r="AJ826" s="21"/>
      <c r="AK826" s="33"/>
      <c r="AL826" s="485" t="str">
        <f>IF(AA826="","",AA826)</f>
        <v>L-RT-079</v>
      </c>
      <c r="AM826" s="3" t="str">
        <f>IF(AB826="","",AB826)</f>
        <v>A</v>
      </c>
      <c r="AN826" s="702"/>
      <c r="AO826" s="4"/>
      <c r="AP826" s="5"/>
      <c r="AQ826" s="5"/>
      <c r="AR826" s="4"/>
      <c r="AS826" s="5"/>
      <c r="AT826" s="552"/>
      <c r="AU826" s="553" t="str">
        <f>IF(AND(V826&gt;0,X826="A",AA826&lt;&gt;"",AG826&lt;&gt;"A",AJ826&lt;&gt;"A",OR(AB826="NR",AB826="NT")),1,"")</f>
        <v/>
      </c>
      <c r="AV826" s="554" t="str">
        <f>IF(AU826="","",COUNTIF($AU$8:AU826,AU826))</f>
        <v/>
      </c>
      <c r="AW826" s="553" t="str">
        <f>IF(AND(V826&gt;0,X826="A",AJ826&lt;&gt;"A",OR(AB826="",AB826="NX")),1,"")</f>
        <v/>
      </c>
      <c r="AX826" s="554" t="str">
        <f>IF(AW826="","",COUNTIF($AW$8:AW826,AW826))</f>
        <v/>
      </c>
      <c r="AY826" s="27"/>
      <c r="AZ826" s="6"/>
      <c r="BA826" s="7"/>
      <c r="BB826" s="7"/>
    </row>
    <row r="827" spans="1:54" ht="14.45" customHeight="1">
      <c r="A827" s="472" t="s">
        <v>825</v>
      </c>
      <c r="B827" s="473" t="s">
        <v>1602</v>
      </c>
      <c r="C827" s="22" t="s">
        <v>6636</v>
      </c>
      <c r="D827" s="22">
        <v>3</v>
      </c>
      <c r="E827" s="746" t="s">
        <v>6199</v>
      </c>
      <c r="F827" s="760">
        <v>2090680</v>
      </c>
      <c r="G827" s="475">
        <v>15421109</v>
      </c>
      <c r="H827" s="478">
        <v>11.94</v>
      </c>
      <c r="I827" s="474">
        <v>2093270</v>
      </c>
      <c r="J827" s="475">
        <v>15421103</v>
      </c>
      <c r="K827" s="476">
        <v>11.94</v>
      </c>
      <c r="L827" s="9"/>
      <c r="M827" s="545">
        <v>16</v>
      </c>
      <c r="N827" s="6">
        <v>9.5299999999999994</v>
      </c>
      <c r="O827" s="6" t="s">
        <v>6200</v>
      </c>
      <c r="P827" s="645" t="s">
        <v>4252</v>
      </c>
      <c r="Q827" s="10" t="s">
        <v>5785</v>
      </c>
      <c r="R827" s="11"/>
      <c r="S827" s="12"/>
      <c r="T827" s="14">
        <v>46293</v>
      </c>
      <c r="U827" s="15" t="s">
        <v>6201</v>
      </c>
      <c r="V827" s="8">
        <v>46293</v>
      </c>
      <c r="W827" s="13" t="s">
        <v>6202</v>
      </c>
      <c r="X827" s="23" t="s">
        <v>4206</v>
      </c>
      <c r="Y827" s="486" t="s">
        <v>6047</v>
      </c>
      <c r="Z827" s="483">
        <v>46294</v>
      </c>
      <c r="AA827" s="24" t="s">
        <v>6203</v>
      </c>
      <c r="AB827" s="484" t="s">
        <v>4206</v>
      </c>
      <c r="AC827" s="16"/>
      <c r="AD827" s="17"/>
      <c r="AE827" s="18"/>
      <c r="AF827" s="9"/>
      <c r="AG827" s="19"/>
      <c r="AH827" s="20"/>
      <c r="AI827" s="9"/>
      <c r="AJ827" s="21" t="s">
        <v>2860</v>
      </c>
      <c r="AK827" s="33" t="s">
        <v>2860</v>
      </c>
      <c r="AL827" s="485" t="s">
        <v>2860</v>
      </c>
      <c r="AM827" s="3" t="s">
        <v>2860</v>
      </c>
      <c r="AN827" s="702"/>
      <c r="AO827" s="4"/>
      <c r="AP827" s="5"/>
      <c r="AQ827" s="5"/>
      <c r="AR827" s="4"/>
      <c r="AS827" s="5"/>
      <c r="AT827" s="552"/>
      <c r="AU827" s="553"/>
      <c r="AV827" s="554"/>
      <c r="AW827" s="553"/>
      <c r="AX827" s="554"/>
      <c r="AY827" s="27"/>
      <c r="AZ827" s="6"/>
      <c r="BA827" s="7"/>
      <c r="BB827" s="7"/>
    </row>
    <row r="828" spans="1:54" ht="14.45" customHeight="1">
      <c r="A828" s="472" t="s">
        <v>826</v>
      </c>
      <c r="B828" s="473" t="s">
        <v>1602</v>
      </c>
      <c r="C828" s="714"/>
      <c r="D828" s="22" t="s">
        <v>4210</v>
      </c>
      <c r="E828" s="746" t="s">
        <v>3551</v>
      </c>
      <c r="F828" s="474">
        <v>2093270</v>
      </c>
      <c r="G828" s="475">
        <v>15421103</v>
      </c>
      <c r="H828" s="476">
        <v>11.94</v>
      </c>
      <c r="I828" s="760">
        <v>2079080</v>
      </c>
      <c r="J828" s="475">
        <v>15421102</v>
      </c>
      <c r="K828" s="478">
        <v>11.94</v>
      </c>
      <c r="L828" s="9"/>
      <c r="M828" s="1287"/>
      <c r="N828" s="1288"/>
      <c r="O828" s="834"/>
      <c r="P828" s="479"/>
      <c r="Q828" s="10"/>
      <c r="R828" s="11"/>
      <c r="S828" s="12"/>
      <c r="T828" s="14"/>
      <c r="U828" s="15"/>
      <c r="V828" s="8"/>
      <c r="W828" s="13"/>
      <c r="X828" s="23"/>
      <c r="Y828" s="486"/>
      <c r="Z828" s="483"/>
      <c r="AA828" s="24"/>
      <c r="AB828" s="484"/>
      <c r="AC828" s="16"/>
      <c r="AD828" s="17"/>
      <c r="AE828" s="18"/>
      <c r="AF828" s="9"/>
      <c r="AG828" s="19"/>
      <c r="AH828" s="20"/>
      <c r="AI828" s="9"/>
      <c r="AJ828" s="21"/>
      <c r="AK828" s="33"/>
      <c r="AL828" s="485" t="str">
        <f>IF(AA828="","",AA828)</f>
        <v/>
      </c>
      <c r="AM828" s="3" t="str">
        <f>IF(AB828="","",AB828)</f>
        <v/>
      </c>
      <c r="AN828" s="702"/>
      <c r="AO828" s="4"/>
      <c r="AP828" s="5"/>
      <c r="AQ828" s="5"/>
      <c r="AR828" s="4"/>
      <c r="AS828" s="5"/>
      <c r="AT828" s="552"/>
      <c r="AU828" s="553" t="str">
        <f>IF(AND(V828&gt;0,X828="A",AA828&lt;&gt;"",AG828&lt;&gt;"A",AJ828&lt;&gt;"A",OR(AB828="NR",AB828="NT")),1,"")</f>
        <v/>
      </c>
      <c r="AV828" s="554" t="str">
        <f>IF(AU828="","",COUNTIF($AU$8:AU828,AU828))</f>
        <v/>
      </c>
      <c r="AW828" s="553" t="str">
        <f>IF(AND(V828&gt;0,X828="A",AJ828&lt;&gt;"A",OR(AB828="",AB828="NX")),1,"")</f>
        <v/>
      </c>
      <c r="AX828" s="554" t="str">
        <f>IF(AW828="","",COUNTIF($AW$8:AW828,AW828))</f>
        <v/>
      </c>
      <c r="AY828" s="27"/>
      <c r="AZ828" s="6"/>
      <c r="BA828" s="7"/>
      <c r="BB828" s="7"/>
    </row>
    <row r="829" spans="1:54" ht="14.45" customHeight="1">
      <c r="A829" s="472" t="s">
        <v>827</v>
      </c>
      <c r="B829" s="473" t="s">
        <v>1602</v>
      </c>
      <c r="C829" s="22" t="s">
        <v>6227</v>
      </c>
      <c r="D829" s="22">
        <v>3</v>
      </c>
      <c r="E829" s="746" t="s">
        <v>6219</v>
      </c>
      <c r="F829" s="760">
        <v>2079080</v>
      </c>
      <c r="G829" s="475">
        <v>15421102</v>
      </c>
      <c r="H829" s="478">
        <v>11.94</v>
      </c>
      <c r="I829" s="474">
        <v>2084470</v>
      </c>
      <c r="J829" s="475">
        <v>15421106</v>
      </c>
      <c r="K829" s="476">
        <v>11.94</v>
      </c>
      <c r="L829" s="9"/>
      <c r="M829" s="545">
        <v>16</v>
      </c>
      <c r="N829" s="6">
        <v>9.5299999999999994</v>
      </c>
      <c r="O829" s="6" t="s">
        <v>6205</v>
      </c>
      <c r="P829" s="645" t="s">
        <v>4252</v>
      </c>
      <c r="Q829" s="10" t="s">
        <v>4273</v>
      </c>
      <c r="R829" s="11"/>
      <c r="S829" s="12"/>
      <c r="T829" s="14">
        <v>46293</v>
      </c>
      <c r="U829" s="15" t="s">
        <v>6201</v>
      </c>
      <c r="V829" s="8">
        <v>46293</v>
      </c>
      <c r="W829" s="13" t="s">
        <v>6202</v>
      </c>
      <c r="X829" s="23" t="s">
        <v>4206</v>
      </c>
      <c r="Y829" s="486" t="s">
        <v>6047</v>
      </c>
      <c r="Z829" s="483">
        <v>46294</v>
      </c>
      <c r="AA829" s="24" t="s">
        <v>6203</v>
      </c>
      <c r="AB829" s="484" t="s">
        <v>4206</v>
      </c>
      <c r="AC829" s="16"/>
      <c r="AD829" s="17"/>
      <c r="AE829" s="18"/>
      <c r="AF829" s="9"/>
      <c r="AG829" s="19"/>
      <c r="AH829" s="20"/>
      <c r="AI829" s="9"/>
      <c r="AJ829" s="21" t="s">
        <v>2860</v>
      </c>
      <c r="AK829" s="33" t="s">
        <v>2860</v>
      </c>
      <c r="AL829" s="485" t="s">
        <v>2860</v>
      </c>
      <c r="AM829" s="3" t="s">
        <v>2860</v>
      </c>
      <c r="AN829" s="702"/>
      <c r="AO829" s="4"/>
      <c r="AP829" s="5"/>
      <c r="AQ829" s="5"/>
      <c r="AR829" s="4"/>
      <c r="AS829" s="5"/>
      <c r="AT829" s="552"/>
      <c r="AU829" s="553"/>
      <c r="AV829" s="554"/>
      <c r="AW829" s="553"/>
      <c r="AX829" s="554"/>
      <c r="AY829" s="27"/>
      <c r="AZ829" s="6"/>
      <c r="BA829" s="7"/>
      <c r="BB829" s="7"/>
    </row>
    <row r="830" spans="1:54" ht="14.45" customHeight="1">
      <c r="A830" s="472" t="s">
        <v>828</v>
      </c>
      <c r="B830" s="473" t="s">
        <v>1602</v>
      </c>
      <c r="C830" s="22" t="s">
        <v>6227</v>
      </c>
      <c r="D830" s="22">
        <v>3</v>
      </c>
      <c r="E830" s="746" t="s">
        <v>3552</v>
      </c>
      <c r="F830" s="474">
        <v>2084470</v>
      </c>
      <c r="G830" s="475">
        <v>15421106</v>
      </c>
      <c r="H830" s="476">
        <v>11.94</v>
      </c>
      <c r="I830" s="760">
        <v>2087160</v>
      </c>
      <c r="J830" s="475">
        <v>15421107</v>
      </c>
      <c r="K830" s="478">
        <v>11.94</v>
      </c>
      <c r="L830" s="9"/>
      <c r="M830" s="1287">
        <v>16</v>
      </c>
      <c r="N830" s="1288">
        <v>9.5299999999999994</v>
      </c>
      <c r="O830" s="834" t="s">
        <v>4201</v>
      </c>
      <c r="P830" s="479" t="s">
        <v>4202</v>
      </c>
      <c r="Q830" s="10" t="s">
        <v>6220</v>
      </c>
      <c r="R830" s="11"/>
      <c r="S830" s="12"/>
      <c r="T830" s="14">
        <v>46294</v>
      </c>
      <c r="U830" s="15"/>
      <c r="V830" s="8">
        <v>46294</v>
      </c>
      <c r="W830" s="13" t="s">
        <v>6302</v>
      </c>
      <c r="X830" s="23" t="s">
        <v>4206</v>
      </c>
      <c r="Y830" s="486"/>
      <c r="Z830" s="483">
        <v>46301</v>
      </c>
      <c r="AA830" s="24" t="s">
        <v>6508</v>
      </c>
      <c r="AB830" s="484" t="s">
        <v>4206</v>
      </c>
      <c r="AC830" s="16"/>
      <c r="AD830" s="17"/>
      <c r="AE830" s="18"/>
      <c r="AF830" s="9"/>
      <c r="AG830" s="19"/>
      <c r="AH830" s="20"/>
      <c r="AI830" s="9"/>
      <c r="AJ830" s="21"/>
      <c r="AK830" s="33"/>
      <c r="AL830" s="485" t="str">
        <f>IF(AA830="","",AA830)</f>
        <v>L-RT-074</v>
      </c>
      <c r="AM830" s="3" t="str">
        <f>IF(AB830="","",AB830)</f>
        <v>A</v>
      </c>
      <c r="AN830" s="702"/>
      <c r="AO830" s="4"/>
      <c r="AP830" s="5"/>
      <c r="AQ830" s="5"/>
      <c r="AR830" s="4"/>
      <c r="AS830" s="5"/>
      <c r="AT830" s="552"/>
      <c r="AU830" s="553" t="str">
        <f>IF(AND(V830&gt;0,X830="A",AA830&lt;&gt;"",AG830&lt;&gt;"A",AJ830&lt;&gt;"A",OR(AB830="NR",AB830="NT")),1,"")</f>
        <v/>
      </c>
      <c r="AV830" s="554" t="str">
        <f>IF(AU830="","",COUNTIF($AU$8:AU830,AU830))</f>
        <v/>
      </c>
      <c r="AW830" s="553" t="str">
        <f>IF(AND(V830&gt;0,X830="A",AJ830&lt;&gt;"A",OR(AB830="",AB830="NX")),1,"")</f>
        <v/>
      </c>
      <c r="AX830" s="554" t="str">
        <f>IF(AW830="","",COUNTIF($AW$8:AW830,AW830))</f>
        <v/>
      </c>
      <c r="AY830" s="27"/>
      <c r="AZ830" s="6"/>
      <c r="BA830" s="7"/>
      <c r="BB830" s="7"/>
    </row>
    <row r="831" spans="1:54" ht="14.45" customHeight="1">
      <c r="A831" s="472" t="s">
        <v>829</v>
      </c>
      <c r="B831" s="473" t="s">
        <v>1602</v>
      </c>
      <c r="C831" s="22" t="s">
        <v>6227</v>
      </c>
      <c r="D831" s="22">
        <v>3</v>
      </c>
      <c r="E831" s="746" t="s">
        <v>6215</v>
      </c>
      <c r="F831" s="760">
        <v>2087160</v>
      </c>
      <c r="G831" s="475">
        <v>15421107</v>
      </c>
      <c r="H831" s="478">
        <v>11.94</v>
      </c>
      <c r="I831" s="474">
        <v>2089710</v>
      </c>
      <c r="J831" s="475">
        <v>15421109</v>
      </c>
      <c r="K831" s="476">
        <v>11.94</v>
      </c>
      <c r="L831" s="9"/>
      <c r="M831" s="545">
        <v>16</v>
      </c>
      <c r="N831" s="6">
        <v>9.5299999999999994</v>
      </c>
      <c r="O831" s="6" t="s">
        <v>6205</v>
      </c>
      <c r="P831" s="645" t="s">
        <v>4252</v>
      </c>
      <c r="Q831" s="10" t="s">
        <v>4273</v>
      </c>
      <c r="R831" s="11"/>
      <c r="S831" s="12"/>
      <c r="T831" s="14">
        <v>46293</v>
      </c>
      <c r="U831" s="15" t="s">
        <v>6201</v>
      </c>
      <c r="V831" s="8">
        <v>46293</v>
      </c>
      <c r="W831" s="13" t="s">
        <v>6202</v>
      </c>
      <c r="X831" s="23" t="s">
        <v>4206</v>
      </c>
      <c r="Y831" s="486" t="s">
        <v>6047</v>
      </c>
      <c r="Z831" s="483">
        <v>46294</v>
      </c>
      <c r="AA831" s="24" t="s">
        <v>6203</v>
      </c>
      <c r="AB831" s="484" t="s">
        <v>4206</v>
      </c>
      <c r="AC831" s="16"/>
      <c r="AD831" s="17"/>
      <c r="AE831" s="18"/>
      <c r="AF831" s="9"/>
      <c r="AG831" s="19"/>
      <c r="AH831" s="20"/>
      <c r="AI831" s="9"/>
      <c r="AJ831" s="21" t="s">
        <v>2860</v>
      </c>
      <c r="AK831" s="33" t="s">
        <v>2860</v>
      </c>
      <c r="AL831" s="485" t="s">
        <v>2860</v>
      </c>
      <c r="AM831" s="3" t="s">
        <v>2860</v>
      </c>
      <c r="AN831" s="702"/>
      <c r="AO831" s="4"/>
      <c r="AP831" s="5"/>
      <c r="AQ831" s="5"/>
      <c r="AR831" s="4"/>
      <c r="AS831" s="5"/>
      <c r="AT831" s="552"/>
      <c r="AU831" s="553"/>
      <c r="AV831" s="554"/>
      <c r="AW831" s="553"/>
      <c r="AX831" s="554"/>
      <c r="AY831" s="27"/>
      <c r="AZ831" s="6"/>
      <c r="BA831" s="7"/>
      <c r="BB831" s="7"/>
    </row>
    <row r="832" spans="1:54" ht="14.45" customHeight="1">
      <c r="A832" s="472" t="s">
        <v>830</v>
      </c>
      <c r="B832" s="473" t="s">
        <v>1602</v>
      </c>
      <c r="C832" s="22" t="s">
        <v>6227</v>
      </c>
      <c r="D832" s="22">
        <v>3</v>
      </c>
      <c r="E832" s="746" t="s">
        <v>3553</v>
      </c>
      <c r="F832" s="474">
        <v>2089710</v>
      </c>
      <c r="G832" s="475">
        <v>15421109</v>
      </c>
      <c r="H832" s="476">
        <v>11.94</v>
      </c>
      <c r="I832" s="760">
        <v>2091500</v>
      </c>
      <c r="J832" s="475">
        <v>15421109</v>
      </c>
      <c r="K832" s="478">
        <v>11.94</v>
      </c>
      <c r="L832" s="9"/>
      <c r="M832" s="1287">
        <v>16</v>
      </c>
      <c r="N832" s="1288">
        <v>9.5299999999999994</v>
      </c>
      <c r="O832" s="834" t="s">
        <v>4201</v>
      </c>
      <c r="P832" s="479" t="s">
        <v>4202</v>
      </c>
      <c r="Q832" s="10" t="s">
        <v>6220</v>
      </c>
      <c r="R832" s="11"/>
      <c r="S832" s="12"/>
      <c r="T832" s="14">
        <v>46294</v>
      </c>
      <c r="U832" s="15"/>
      <c r="V832" s="8">
        <v>46294</v>
      </c>
      <c r="W832" s="13" t="s">
        <v>6302</v>
      </c>
      <c r="X832" s="23" t="s">
        <v>4206</v>
      </c>
      <c r="Y832" s="486"/>
      <c r="Z832" s="483">
        <v>46301</v>
      </c>
      <c r="AA832" s="24" t="s">
        <v>6508</v>
      </c>
      <c r="AB832" s="484" t="s">
        <v>4206</v>
      </c>
      <c r="AC832" s="16"/>
      <c r="AD832" s="17"/>
      <c r="AE832" s="18"/>
      <c r="AF832" s="9"/>
      <c r="AG832" s="19"/>
      <c r="AH832" s="20"/>
      <c r="AI832" s="9"/>
      <c r="AJ832" s="21"/>
      <c r="AK832" s="33"/>
      <c r="AL832" s="485" t="str">
        <f>IF(AA832="","",AA832)</f>
        <v>L-RT-074</v>
      </c>
      <c r="AM832" s="3" t="str">
        <f>IF(AB832="","",AB832)</f>
        <v>A</v>
      </c>
      <c r="AN832" s="702"/>
      <c r="AO832" s="4"/>
      <c r="AP832" s="5"/>
      <c r="AQ832" s="5"/>
      <c r="AR832" s="4"/>
      <c r="AS832" s="5"/>
      <c r="AT832" s="552"/>
      <c r="AU832" s="553" t="str">
        <f>IF(AND(V832&gt;0,X832="A",AA832&lt;&gt;"",AG832&lt;&gt;"A",AJ832&lt;&gt;"A",OR(AB832="NR",AB832="NT")),1,"")</f>
        <v/>
      </c>
      <c r="AV832" s="554" t="str">
        <f>IF(AU832="","",COUNTIF($AU$8:AU832,AU832))</f>
        <v/>
      </c>
      <c r="AW832" s="553" t="str">
        <f>IF(AND(V832&gt;0,X832="A",AJ832&lt;&gt;"A",OR(AB832="",AB832="NX")),1,"")</f>
        <v/>
      </c>
      <c r="AX832" s="554" t="str">
        <f>IF(AW832="","",COUNTIF($AW$8:AW832,AW832))</f>
        <v/>
      </c>
      <c r="AY832" s="27"/>
      <c r="AZ832" s="6"/>
      <c r="BA832" s="7"/>
      <c r="BB832" s="7"/>
    </row>
    <row r="833" spans="1:54" ht="14.45" customHeight="1">
      <c r="A833" s="472" t="s">
        <v>831</v>
      </c>
      <c r="B833" s="473" t="s">
        <v>1602</v>
      </c>
      <c r="C833" s="22" t="s">
        <v>6227</v>
      </c>
      <c r="D833" s="22">
        <v>3</v>
      </c>
      <c r="E833" s="746" t="s">
        <v>6216</v>
      </c>
      <c r="F833" s="760">
        <v>2091500</v>
      </c>
      <c r="G833" s="475">
        <v>15421109</v>
      </c>
      <c r="H833" s="478">
        <v>11.94</v>
      </c>
      <c r="I833" s="1275"/>
      <c r="J833" s="1278">
        <v>15421109</v>
      </c>
      <c r="K833" s="1283">
        <v>11.94</v>
      </c>
      <c r="L833" s="9"/>
      <c r="M833" s="545">
        <v>16</v>
      </c>
      <c r="N833" s="6">
        <v>9.5299999999999994</v>
      </c>
      <c r="O833" s="6" t="s">
        <v>4201</v>
      </c>
      <c r="P833" s="645" t="s">
        <v>4252</v>
      </c>
      <c r="Q833" s="10" t="s">
        <v>4273</v>
      </c>
      <c r="R833" s="11"/>
      <c r="S833" s="12"/>
      <c r="T833" s="14">
        <v>46292</v>
      </c>
      <c r="U833" s="15" t="s">
        <v>6201</v>
      </c>
      <c r="V833" s="8">
        <v>46292</v>
      </c>
      <c r="W833" s="13" t="s">
        <v>6217</v>
      </c>
      <c r="X833" s="23" t="s">
        <v>4206</v>
      </c>
      <c r="Y833" s="486" t="s">
        <v>6047</v>
      </c>
      <c r="Z833" s="483">
        <v>46293</v>
      </c>
      <c r="AA833" s="24" t="s">
        <v>6208</v>
      </c>
      <c r="AB833" s="484" t="s">
        <v>4206</v>
      </c>
      <c r="AC833" s="16"/>
      <c r="AD833" s="17"/>
      <c r="AE833" s="18"/>
      <c r="AF833" s="9"/>
      <c r="AG833" s="19"/>
      <c r="AH833" s="20"/>
      <c r="AI833" s="9"/>
      <c r="AJ833" s="21" t="s">
        <v>2860</v>
      </c>
      <c r="AK833" s="33" t="s">
        <v>2860</v>
      </c>
      <c r="AL833" s="485" t="s">
        <v>2860</v>
      </c>
      <c r="AM833" s="3" t="s">
        <v>2860</v>
      </c>
      <c r="AN833" s="702"/>
      <c r="AO833" s="4"/>
      <c r="AP833" s="5"/>
      <c r="AQ833" s="5"/>
      <c r="AR833" s="4"/>
      <c r="AS833" s="5"/>
      <c r="AT833" s="552"/>
      <c r="AU833" s="553"/>
      <c r="AV833" s="554"/>
      <c r="AW833" s="553"/>
      <c r="AX833" s="554"/>
      <c r="AY833" s="27"/>
      <c r="AZ833" s="6"/>
      <c r="BA833" s="7"/>
      <c r="BB833" s="7"/>
    </row>
    <row r="834" spans="1:54" ht="14.45" customHeight="1">
      <c r="A834" s="472" t="s">
        <v>832</v>
      </c>
      <c r="B834" s="473" t="s">
        <v>1602</v>
      </c>
      <c r="C834" s="22" t="s">
        <v>6227</v>
      </c>
      <c r="D834" s="22">
        <v>3</v>
      </c>
      <c r="E834" s="1227" t="s">
        <v>3554</v>
      </c>
      <c r="F834" s="1276"/>
      <c r="G834" s="1278">
        <v>15421109</v>
      </c>
      <c r="H834" s="1283">
        <v>11.94</v>
      </c>
      <c r="I834" s="816">
        <v>2094450</v>
      </c>
      <c r="J834" s="817">
        <v>15421111</v>
      </c>
      <c r="K834" s="819">
        <v>11.94</v>
      </c>
      <c r="L834" s="6"/>
      <c r="M834" s="832">
        <v>16</v>
      </c>
      <c r="N834" s="833">
        <v>9.5299999999999994</v>
      </c>
      <c r="O834" s="834" t="s">
        <v>4201</v>
      </c>
      <c r="P834" s="479" t="s">
        <v>4202</v>
      </c>
      <c r="Q834" s="10" t="s">
        <v>6220</v>
      </c>
      <c r="R834" s="826"/>
      <c r="S834" s="827"/>
      <c r="T834" s="1">
        <v>46294</v>
      </c>
      <c r="U834" s="26"/>
      <c r="V834" s="8">
        <v>46294</v>
      </c>
      <c r="W834" s="13" t="s">
        <v>6302</v>
      </c>
      <c r="X834" s="23" t="s">
        <v>4206</v>
      </c>
      <c r="Y834" s="482"/>
      <c r="Z834" s="1313">
        <v>46301</v>
      </c>
      <c r="AA834" s="874" t="s">
        <v>6508</v>
      </c>
      <c r="AB834" s="1324" t="s">
        <v>4206</v>
      </c>
      <c r="AC834" s="27"/>
      <c r="AD834" s="6"/>
      <c r="AE834" s="1254"/>
      <c r="AF834" s="6"/>
      <c r="AG834" s="6"/>
      <c r="AH834" s="6"/>
      <c r="AI834" s="6"/>
      <c r="AJ834" s="6"/>
      <c r="AK834" s="6"/>
      <c r="AL834" s="485" t="str">
        <f>IF(AA834="","",AA834)</f>
        <v>L-RT-074</v>
      </c>
      <c r="AM834" s="5" t="str">
        <f>IF(AB834="","",AB834)</f>
        <v>A</v>
      </c>
      <c r="AN834" s="1259"/>
      <c r="AO834" s="4"/>
      <c r="AP834" s="5"/>
      <c r="AQ834" s="5"/>
      <c r="AR834" s="1260"/>
      <c r="AS834" s="1258"/>
      <c r="AT834" s="1261"/>
      <c r="AU834" s="1231" t="str">
        <f>IF(AND(V834&gt;0,X834="A",AA834&lt;&gt;"",AG834&lt;&gt;"A",AJ834&lt;&gt;"A",OR(AB834="NR",AB834="NT")),1,"")</f>
        <v/>
      </c>
      <c r="AV834" s="1231" t="str">
        <f>IF(AU834="","",COUNTIF($AU$8:AU834,AU834))</f>
        <v/>
      </c>
      <c r="AW834" s="1231" t="str">
        <f>IF(AND(V834&gt;0,X834="A",AJ834&lt;&gt;"A",OR(AB834="",AB834="NX")),1,"")</f>
        <v/>
      </c>
      <c r="AX834" s="1231" t="str">
        <f>IF(AW834="","",COUNTIF($AW$8:AW834,AW834))</f>
        <v/>
      </c>
      <c r="AY834" s="1231"/>
      <c r="AZ834" s="1231"/>
      <c r="BA834" s="1249"/>
      <c r="BB834" s="1249"/>
    </row>
    <row r="835" spans="1:54" ht="14.45" customHeight="1">
      <c r="A835" s="472" t="s">
        <v>833</v>
      </c>
      <c r="B835" s="473" t="s">
        <v>1602</v>
      </c>
      <c r="C835" s="22" t="s">
        <v>6227</v>
      </c>
      <c r="D835" s="22">
        <v>3</v>
      </c>
      <c r="E835" s="1270" t="s">
        <v>6228</v>
      </c>
      <c r="F835" s="816">
        <v>2094450</v>
      </c>
      <c r="G835" s="817">
        <v>15421111</v>
      </c>
      <c r="H835" s="819">
        <v>11.94</v>
      </c>
      <c r="I835" s="1274">
        <v>2087800</v>
      </c>
      <c r="J835" s="1277">
        <v>15421107</v>
      </c>
      <c r="K835" s="1282">
        <v>11.94</v>
      </c>
      <c r="L835" s="1285"/>
      <c r="M835" s="832">
        <v>16</v>
      </c>
      <c r="N835" s="833">
        <v>9.5299999999999994</v>
      </c>
      <c r="O835" s="834" t="s">
        <v>4201</v>
      </c>
      <c r="P835" s="1291" t="s">
        <v>4252</v>
      </c>
      <c r="Q835" s="828" t="s">
        <v>5785</v>
      </c>
      <c r="R835" s="826"/>
      <c r="S835" s="827"/>
      <c r="T835" s="1300">
        <v>46292</v>
      </c>
      <c r="U835" s="1302" t="s">
        <v>6201</v>
      </c>
      <c r="V835" s="8">
        <v>46292</v>
      </c>
      <c r="W835" s="771" t="s">
        <v>6217</v>
      </c>
      <c r="X835" s="772" t="s">
        <v>4206</v>
      </c>
      <c r="Y835" s="1309" t="s">
        <v>6047</v>
      </c>
      <c r="Z835" s="1312">
        <v>46293</v>
      </c>
      <c r="AA835" s="1319" t="s">
        <v>6208</v>
      </c>
      <c r="AB835" s="1323" t="s">
        <v>4206</v>
      </c>
      <c r="AC835" s="655"/>
      <c r="AD835" s="1252"/>
      <c r="AE835" s="1253"/>
      <c r="AF835" s="1255"/>
      <c r="AG835" s="1256"/>
      <c r="AH835" s="1253"/>
      <c r="AI835" s="1257"/>
      <c r="AJ835" s="21" t="s">
        <v>2860</v>
      </c>
      <c r="AK835" s="33" t="s">
        <v>2860</v>
      </c>
      <c r="AL835" s="6" t="s">
        <v>2860</v>
      </c>
      <c r="AM835" s="32" t="s">
        <v>2860</v>
      </c>
      <c r="AN835" s="16"/>
      <c r="AO835" s="6"/>
      <c r="AP835" s="7"/>
      <c r="AQ835" s="7"/>
      <c r="AR835" s="1232"/>
      <c r="AS835" s="1232"/>
      <c r="AT835" s="1229"/>
      <c r="AU835" s="1262"/>
      <c r="AV835" s="1263"/>
      <c r="AW835" s="1262"/>
      <c r="AX835" s="1263"/>
      <c r="AY835" s="1228"/>
      <c r="AZ835" s="1232"/>
      <c r="BA835" s="1232"/>
      <c r="BB835" s="1232"/>
    </row>
    <row r="836" spans="1:54" ht="14.45" customHeight="1">
      <c r="A836" s="472" t="s">
        <v>834</v>
      </c>
      <c r="B836" s="473" t="s">
        <v>1602</v>
      </c>
      <c r="C836" s="22" t="s">
        <v>6227</v>
      </c>
      <c r="D836" s="22">
        <v>3</v>
      </c>
      <c r="E836" s="746" t="s">
        <v>3555</v>
      </c>
      <c r="F836" s="1274">
        <v>2087800</v>
      </c>
      <c r="G836" s="1277">
        <v>15421107</v>
      </c>
      <c r="H836" s="1282">
        <v>11.94</v>
      </c>
      <c r="I836" s="760">
        <v>2090160</v>
      </c>
      <c r="J836" s="475">
        <v>15422109</v>
      </c>
      <c r="K836" s="478">
        <v>11.94</v>
      </c>
      <c r="L836" s="9"/>
      <c r="M836" s="1287">
        <v>16</v>
      </c>
      <c r="N836" s="1288">
        <v>9.5299999999999994</v>
      </c>
      <c r="O836" s="834" t="s">
        <v>4201</v>
      </c>
      <c r="P836" s="479" t="s">
        <v>4202</v>
      </c>
      <c r="Q836" s="10" t="s">
        <v>6220</v>
      </c>
      <c r="R836" s="11"/>
      <c r="S836" s="12"/>
      <c r="T836" s="14">
        <v>46293</v>
      </c>
      <c r="U836" s="15"/>
      <c r="V836" s="8">
        <v>46294</v>
      </c>
      <c r="W836" s="13" t="s">
        <v>6302</v>
      </c>
      <c r="X836" s="23" t="s">
        <v>4206</v>
      </c>
      <c r="Y836" s="486"/>
      <c r="Z836" s="483">
        <v>46301</v>
      </c>
      <c r="AA836" s="24" t="s">
        <v>6508</v>
      </c>
      <c r="AB836" s="484" t="s">
        <v>4206</v>
      </c>
      <c r="AC836" s="16"/>
      <c r="AD836" s="17"/>
      <c r="AE836" s="18"/>
      <c r="AF836" s="9"/>
      <c r="AG836" s="19"/>
      <c r="AH836" s="20"/>
      <c r="AI836" s="9"/>
      <c r="AJ836" s="21"/>
      <c r="AK836" s="33"/>
      <c r="AL836" s="485" t="str">
        <f>IF(AA836="","",AA836)</f>
        <v>L-RT-074</v>
      </c>
      <c r="AM836" s="3" t="str">
        <f>IF(AB836="","",AB836)</f>
        <v>A</v>
      </c>
      <c r="AN836" s="702"/>
      <c r="AO836" s="4"/>
      <c r="AP836" s="5"/>
      <c r="AQ836" s="5"/>
      <c r="AR836" s="4"/>
      <c r="AS836" s="5"/>
      <c r="AT836" s="552"/>
      <c r="AU836" s="553" t="str">
        <f>IF(AND(V836&gt;0,X836="A",AA836&lt;&gt;"",AG836&lt;&gt;"A",AJ836&lt;&gt;"A",OR(AB836="NR",AB836="NT")),1,"")</f>
        <v/>
      </c>
      <c r="AV836" s="554" t="str">
        <f>IF(AU836="","",COUNTIF($AU$8:AU836,AU836))</f>
        <v/>
      </c>
      <c r="AW836" s="553" t="str">
        <f>IF(AND(V836&gt;0,X836="A",AJ836&lt;&gt;"A",OR(AB836="",AB836="NX")),1,"")</f>
        <v/>
      </c>
      <c r="AX836" s="554" t="str">
        <f>IF(AW836="","",COUNTIF($AW$8:AW836,AW836))</f>
        <v/>
      </c>
      <c r="AY836" s="27"/>
      <c r="AZ836" s="6"/>
      <c r="BA836" s="7"/>
      <c r="BB836" s="7"/>
    </row>
    <row r="837" spans="1:54" ht="14.45" customHeight="1">
      <c r="A837" s="472" t="s">
        <v>835</v>
      </c>
      <c r="B837" s="473" t="s">
        <v>1602</v>
      </c>
      <c r="C837" s="22" t="s">
        <v>6227</v>
      </c>
      <c r="D837" s="22">
        <v>3</v>
      </c>
      <c r="E837" s="746" t="s">
        <v>6229</v>
      </c>
      <c r="F837" s="760">
        <v>2090160</v>
      </c>
      <c r="G837" s="475">
        <v>15422109</v>
      </c>
      <c r="H837" s="478">
        <v>11.94</v>
      </c>
      <c r="I837" s="474">
        <v>2095960</v>
      </c>
      <c r="J837" s="475">
        <v>15421111</v>
      </c>
      <c r="K837" s="476">
        <v>11.94</v>
      </c>
      <c r="L837" s="9"/>
      <c r="M837" s="545">
        <v>16</v>
      </c>
      <c r="N837" s="6">
        <v>9.5299999999999994</v>
      </c>
      <c r="O837" s="6" t="s">
        <v>4201</v>
      </c>
      <c r="P837" s="645" t="s">
        <v>4252</v>
      </c>
      <c r="Q837" s="10" t="s">
        <v>4268</v>
      </c>
      <c r="R837" s="11"/>
      <c r="S837" s="12"/>
      <c r="T837" s="14">
        <v>46292</v>
      </c>
      <c r="U837" s="15" t="s">
        <v>6201</v>
      </c>
      <c r="V837" s="8">
        <v>46292</v>
      </c>
      <c r="W837" s="13" t="s">
        <v>6217</v>
      </c>
      <c r="X837" s="23" t="s">
        <v>4206</v>
      </c>
      <c r="Y837" s="486" t="s">
        <v>6047</v>
      </c>
      <c r="Z837" s="483">
        <v>46293</v>
      </c>
      <c r="AA837" s="24" t="s">
        <v>6208</v>
      </c>
      <c r="AB837" s="484" t="s">
        <v>4206</v>
      </c>
      <c r="AC837" s="16"/>
      <c r="AD837" s="17"/>
      <c r="AE837" s="18"/>
      <c r="AF837" s="9"/>
      <c r="AG837" s="19"/>
      <c r="AH837" s="20"/>
      <c r="AI837" s="9"/>
      <c r="AJ837" s="21" t="s">
        <v>2860</v>
      </c>
      <c r="AK837" s="33" t="s">
        <v>2860</v>
      </c>
      <c r="AL837" s="485" t="s">
        <v>2860</v>
      </c>
      <c r="AM837" s="3" t="s">
        <v>2860</v>
      </c>
      <c r="AN837" s="702"/>
      <c r="AO837" s="4"/>
      <c r="AP837" s="5"/>
      <c r="AQ837" s="5"/>
      <c r="AR837" s="4"/>
      <c r="AS837" s="5"/>
      <c r="AT837" s="552"/>
      <c r="AU837" s="553"/>
      <c r="AV837" s="554"/>
      <c r="AW837" s="553"/>
      <c r="AX837" s="554"/>
      <c r="AY837" s="27"/>
      <c r="AZ837" s="6"/>
      <c r="BA837" s="7"/>
      <c r="BB837" s="7"/>
    </row>
    <row r="838" spans="1:54" ht="14.45" customHeight="1">
      <c r="A838" s="472" t="s">
        <v>836</v>
      </c>
      <c r="B838" s="473" t="s">
        <v>1602</v>
      </c>
      <c r="C838" s="22" t="s">
        <v>6227</v>
      </c>
      <c r="D838" s="22">
        <v>3</v>
      </c>
      <c r="E838" s="746" t="s">
        <v>3556</v>
      </c>
      <c r="F838" s="474">
        <v>2095960</v>
      </c>
      <c r="G838" s="475">
        <v>15421111</v>
      </c>
      <c r="H838" s="476">
        <v>11.94</v>
      </c>
      <c r="I838" s="760">
        <v>2095140</v>
      </c>
      <c r="J838" s="475">
        <v>15421108</v>
      </c>
      <c r="K838" s="478">
        <v>11.94</v>
      </c>
      <c r="L838" s="9"/>
      <c r="M838" s="1287">
        <v>16</v>
      </c>
      <c r="N838" s="1288">
        <v>9.5299999999999994</v>
      </c>
      <c r="O838" s="834" t="s">
        <v>4201</v>
      </c>
      <c r="P838" s="479" t="s">
        <v>4202</v>
      </c>
      <c r="Q838" s="10" t="s">
        <v>6220</v>
      </c>
      <c r="R838" s="11"/>
      <c r="S838" s="12"/>
      <c r="T838" s="14">
        <v>46293</v>
      </c>
      <c r="U838" s="15"/>
      <c r="V838" s="8">
        <v>46294</v>
      </c>
      <c r="W838" s="13" t="s">
        <v>6302</v>
      </c>
      <c r="X838" s="23" t="s">
        <v>4206</v>
      </c>
      <c r="Y838" s="486"/>
      <c r="Z838" s="483">
        <v>46301</v>
      </c>
      <c r="AA838" s="24" t="s">
        <v>6508</v>
      </c>
      <c r="AB838" s="484" t="s">
        <v>4206</v>
      </c>
      <c r="AC838" s="16"/>
      <c r="AD838" s="17"/>
      <c r="AE838" s="18"/>
      <c r="AF838" s="9"/>
      <c r="AG838" s="19"/>
      <c r="AH838" s="20"/>
      <c r="AI838" s="9"/>
      <c r="AJ838" s="21"/>
      <c r="AK838" s="33"/>
      <c r="AL838" s="485" t="str">
        <f>IF(AA838="","",AA838)</f>
        <v>L-RT-074</v>
      </c>
      <c r="AM838" s="3" t="str">
        <f>IF(AB838="","",AB838)</f>
        <v>A</v>
      </c>
      <c r="AN838" s="702"/>
      <c r="AO838" s="4"/>
      <c r="AP838" s="5"/>
      <c r="AQ838" s="5"/>
      <c r="AR838" s="4"/>
      <c r="AS838" s="5"/>
      <c r="AT838" s="552"/>
      <c r="AU838" s="553" t="str">
        <f>IF(AND(V838&gt;0,X838="A",AA838&lt;&gt;"",AG838&lt;&gt;"A",AJ838&lt;&gt;"A",OR(AB838="NR",AB838="NT")),1,"")</f>
        <v/>
      </c>
      <c r="AV838" s="554" t="str">
        <f>IF(AU838="","",COUNTIF($AU$8:AU838,AU838))</f>
        <v/>
      </c>
      <c r="AW838" s="553" t="str">
        <f>IF(AND(V838&gt;0,X838="A",AJ838&lt;&gt;"A",OR(AB838="",AB838="NX")),1,"")</f>
        <v/>
      </c>
      <c r="AX838" s="554" t="str">
        <f>IF(AW838="","",COUNTIF($AW$8:AW838,AW838))</f>
        <v/>
      </c>
      <c r="AY838" s="27"/>
      <c r="AZ838" s="6"/>
      <c r="BA838" s="7"/>
      <c r="BB838" s="7"/>
    </row>
    <row r="839" spans="1:54" ht="14.45" customHeight="1">
      <c r="A839" s="472" t="s">
        <v>837</v>
      </c>
      <c r="B839" s="473" t="s">
        <v>1602</v>
      </c>
      <c r="C839" s="22" t="s">
        <v>6227</v>
      </c>
      <c r="D839" s="22">
        <v>3</v>
      </c>
      <c r="E839" s="746" t="s">
        <v>6230</v>
      </c>
      <c r="F839" s="760">
        <v>2095140</v>
      </c>
      <c r="G839" s="475">
        <v>15421108</v>
      </c>
      <c r="H839" s="478">
        <v>11.94</v>
      </c>
      <c r="I839" s="474">
        <v>2095450</v>
      </c>
      <c r="J839" s="475">
        <v>15421106</v>
      </c>
      <c r="K839" s="476">
        <v>11.94</v>
      </c>
      <c r="L839" s="9"/>
      <c r="M839" s="545">
        <v>16</v>
      </c>
      <c r="N839" s="6">
        <v>9.5299999999999994</v>
      </c>
      <c r="O839" s="6" t="s">
        <v>4201</v>
      </c>
      <c r="P839" s="645" t="s">
        <v>4252</v>
      </c>
      <c r="Q839" s="10" t="s">
        <v>4268</v>
      </c>
      <c r="R839" s="11"/>
      <c r="S839" s="12"/>
      <c r="T839" s="14">
        <v>46291</v>
      </c>
      <c r="U839" s="15" t="s">
        <v>5534</v>
      </c>
      <c r="V839" s="8">
        <v>46291</v>
      </c>
      <c r="W839" s="13" t="s">
        <v>6046</v>
      </c>
      <c r="X839" s="23" t="s">
        <v>4206</v>
      </c>
      <c r="Y839" s="486" t="s">
        <v>6047</v>
      </c>
      <c r="Z839" s="483">
        <v>46292</v>
      </c>
      <c r="AA839" s="24" t="s">
        <v>6048</v>
      </c>
      <c r="AB839" s="484" t="s">
        <v>4206</v>
      </c>
      <c r="AC839" s="16"/>
      <c r="AD839" s="17"/>
      <c r="AE839" s="18"/>
      <c r="AF839" s="9"/>
      <c r="AG839" s="19"/>
      <c r="AH839" s="20"/>
      <c r="AI839" s="9"/>
      <c r="AJ839" s="21" t="s">
        <v>2860</v>
      </c>
      <c r="AK839" s="33" t="s">
        <v>2860</v>
      </c>
      <c r="AL839" s="485" t="s">
        <v>2860</v>
      </c>
      <c r="AM839" s="3" t="s">
        <v>2860</v>
      </c>
      <c r="AN839" s="702"/>
      <c r="AO839" s="4"/>
      <c r="AP839" s="5"/>
      <c r="AQ839" s="5"/>
      <c r="AR839" s="4"/>
      <c r="AS839" s="5"/>
      <c r="AT839" s="552"/>
      <c r="AU839" s="553"/>
      <c r="AV839" s="554"/>
      <c r="AW839" s="553"/>
      <c r="AX839" s="554"/>
      <c r="AY839" s="27"/>
      <c r="AZ839" s="6"/>
      <c r="BA839" s="7"/>
      <c r="BB839" s="7"/>
    </row>
    <row r="840" spans="1:54" ht="14.45" customHeight="1">
      <c r="A840" s="472" t="s">
        <v>838</v>
      </c>
      <c r="B840" s="473" t="s">
        <v>1602</v>
      </c>
      <c r="C840" s="22" t="s">
        <v>6227</v>
      </c>
      <c r="D840" s="22">
        <v>3</v>
      </c>
      <c r="E840" s="746" t="s">
        <v>3557</v>
      </c>
      <c r="F840" s="474">
        <v>2095450</v>
      </c>
      <c r="G840" s="475">
        <v>15421106</v>
      </c>
      <c r="H840" s="476">
        <v>11.94</v>
      </c>
      <c r="I840" s="760">
        <v>2085590</v>
      </c>
      <c r="J840" s="475">
        <v>15421107</v>
      </c>
      <c r="K840" s="478">
        <v>11.94</v>
      </c>
      <c r="L840" s="9"/>
      <c r="M840" s="1287">
        <v>16</v>
      </c>
      <c r="N840" s="1288">
        <v>9.5299999999999994</v>
      </c>
      <c r="O840" s="834" t="s">
        <v>4201</v>
      </c>
      <c r="P840" s="479" t="s">
        <v>4202</v>
      </c>
      <c r="Q840" s="10" t="s">
        <v>6220</v>
      </c>
      <c r="R840" s="11"/>
      <c r="S840" s="12"/>
      <c r="T840" s="14">
        <v>46293</v>
      </c>
      <c r="U840" s="15"/>
      <c r="V840" s="8">
        <v>46294</v>
      </c>
      <c r="W840" s="13" t="s">
        <v>6302</v>
      </c>
      <c r="X840" s="23" t="s">
        <v>4206</v>
      </c>
      <c r="Y840" s="486"/>
      <c r="Z840" s="483">
        <v>46301</v>
      </c>
      <c r="AA840" s="24" t="s">
        <v>6508</v>
      </c>
      <c r="AB840" s="484" t="s">
        <v>4206</v>
      </c>
      <c r="AC840" s="16"/>
      <c r="AD840" s="17"/>
      <c r="AE840" s="18"/>
      <c r="AF840" s="9"/>
      <c r="AG840" s="19"/>
      <c r="AH840" s="20"/>
      <c r="AI840" s="9"/>
      <c r="AJ840" s="21"/>
      <c r="AK840" s="33"/>
      <c r="AL840" s="485" t="str">
        <f>IF(AA840="","",AA840)</f>
        <v>L-RT-074</v>
      </c>
      <c r="AM840" s="3" t="str">
        <f>IF(AB840="","",AB840)</f>
        <v>A</v>
      </c>
      <c r="AN840" s="702"/>
      <c r="AO840" s="4"/>
      <c r="AP840" s="5"/>
      <c r="AQ840" s="5"/>
      <c r="AR840" s="4"/>
      <c r="AS840" s="5"/>
      <c r="AT840" s="552"/>
      <c r="AU840" s="553" t="str">
        <f>IF(AND(V840&gt;0,X840="A",AA840&lt;&gt;"",AG840&lt;&gt;"A",AJ840&lt;&gt;"A",OR(AB840="NR",AB840="NT")),1,"")</f>
        <v/>
      </c>
      <c r="AV840" s="554" t="str">
        <f>IF(AU840="","",COUNTIF($AU$8:AU840,AU840))</f>
        <v/>
      </c>
      <c r="AW840" s="553" t="str">
        <f>IF(AND(V840&gt;0,X840="A",AJ840&lt;&gt;"A",OR(AB840="",AB840="NX")),1,"")</f>
        <v/>
      </c>
      <c r="AX840" s="554" t="str">
        <f>IF(AW840="","",COUNTIF($AW$8:AW840,AW840))</f>
        <v/>
      </c>
      <c r="AY840" s="27"/>
      <c r="AZ840" s="6"/>
      <c r="BA840" s="7"/>
      <c r="BB840" s="7"/>
    </row>
    <row r="841" spans="1:54" ht="14.45" customHeight="1">
      <c r="A841" s="472" t="s">
        <v>839</v>
      </c>
      <c r="B841" s="473" t="s">
        <v>1602</v>
      </c>
      <c r="C841" s="22" t="s">
        <v>6227</v>
      </c>
      <c r="D841" s="22">
        <v>3</v>
      </c>
      <c r="E841" s="746" t="s">
        <v>6231</v>
      </c>
      <c r="F841" s="760">
        <v>2085590</v>
      </c>
      <c r="G841" s="475">
        <v>15421107</v>
      </c>
      <c r="H841" s="478">
        <v>11.94</v>
      </c>
      <c r="I841" s="474">
        <v>2085650</v>
      </c>
      <c r="J841" s="475">
        <v>15421107</v>
      </c>
      <c r="K841" s="476">
        <v>11.94</v>
      </c>
      <c r="L841" s="9"/>
      <c r="M841" s="545">
        <v>16</v>
      </c>
      <c r="N841" s="6">
        <v>9.5299999999999994</v>
      </c>
      <c r="O841" s="6" t="s">
        <v>4201</v>
      </c>
      <c r="P841" s="645" t="s">
        <v>4252</v>
      </c>
      <c r="Q841" s="10" t="s">
        <v>4273</v>
      </c>
      <c r="R841" s="11"/>
      <c r="S841" s="12"/>
      <c r="T841" s="14">
        <v>46291</v>
      </c>
      <c r="U841" s="15" t="s">
        <v>5534</v>
      </c>
      <c r="V841" s="8">
        <v>46291</v>
      </c>
      <c r="W841" s="13" t="s">
        <v>6046</v>
      </c>
      <c r="X841" s="23" t="s">
        <v>4206</v>
      </c>
      <c r="Y841" s="486" t="s">
        <v>6047</v>
      </c>
      <c r="Z841" s="483">
        <v>46292</v>
      </c>
      <c r="AA841" s="24" t="s">
        <v>6048</v>
      </c>
      <c r="AB841" s="484" t="s">
        <v>4206</v>
      </c>
      <c r="AC841" s="16"/>
      <c r="AD841" s="17"/>
      <c r="AE841" s="18"/>
      <c r="AF841" s="9"/>
      <c r="AG841" s="19"/>
      <c r="AH841" s="20"/>
      <c r="AI841" s="9"/>
      <c r="AJ841" s="21" t="s">
        <v>2860</v>
      </c>
      <c r="AK841" s="33" t="s">
        <v>2860</v>
      </c>
      <c r="AL841" s="485" t="s">
        <v>2860</v>
      </c>
      <c r="AM841" s="3" t="s">
        <v>2860</v>
      </c>
      <c r="AN841" s="702"/>
      <c r="AO841" s="4"/>
      <c r="AP841" s="5"/>
      <c r="AQ841" s="5"/>
      <c r="AR841" s="4"/>
      <c r="AS841" s="5"/>
      <c r="AT841" s="552"/>
      <c r="AU841" s="553"/>
      <c r="AV841" s="554"/>
      <c r="AW841" s="553"/>
      <c r="AX841" s="554"/>
      <c r="AY841" s="27"/>
      <c r="AZ841" s="6"/>
      <c r="BA841" s="7"/>
      <c r="BB841" s="7"/>
    </row>
    <row r="842" spans="1:54" ht="14.45" customHeight="1">
      <c r="A842" s="472" t="s">
        <v>840</v>
      </c>
      <c r="B842" s="473" t="s">
        <v>1602</v>
      </c>
      <c r="C842" s="22" t="s">
        <v>6227</v>
      </c>
      <c r="D842" s="22">
        <v>3</v>
      </c>
      <c r="E842" s="746" t="s">
        <v>3558</v>
      </c>
      <c r="F842" s="474">
        <v>2085650</v>
      </c>
      <c r="G842" s="475">
        <v>15421107</v>
      </c>
      <c r="H842" s="476">
        <v>11.94</v>
      </c>
      <c r="I842" s="760">
        <v>2091142</v>
      </c>
      <c r="J842" s="475">
        <v>15421109</v>
      </c>
      <c r="K842" s="478">
        <v>11.94</v>
      </c>
      <c r="L842" s="9"/>
      <c r="M842" s="1287">
        <v>16</v>
      </c>
      <c r="N842" s="1288">
        <v>9.5299999999999994</v>
      </c>
      <c r="O842" s="834" t="s">
        <v>4201</v>
      </c>
      <c r="P842" s="479" t="s">
        <v>4202</v>
      </c>
      <c r="Q842" s="10" t="s">
        <v>6220</v>
      </c>
      <c r="R842" s="11"/>
      <c r="S842" s="12"/>
      <c r="T842" s="14">
        <v>46293</v>
      </c>
      <c r="U842" s="15"/>
      <c r="V842" s="8">
        <v>46294</v>
      </c>
      <c r="W842" s="13" t="s">
        <v>6302</v>
      </c>
      <c r="X842" s="23" t="s">
        <v>4206</v>
      </c>
      <c r="Y842" s="486"/>
      <c r="Z842" s="483">
        <v>46301</v>
      </c>
      <c r="AA842" s="24" t="s">
        <v>6508</v>
      </c>
      <c r="AB842" s="484" t="s">
        <v>4206</v>
      </c>
      <c r="AC842" s="16"/>
      <c r="AD842" s="17"/>
      <c r="AE842" s="18"/>
      <c r="AF842" s="9"/>
      <c r="AG842" s="19"/>
      <c r="AH842" s="20"/>
      <c r="AI842" s="9"/>
      <c r="AJ842" s="21"/>
      <c r="AK842" s="33"/>
      <c r="AL842" s="485" t="str">
        <f>IF(AA842="","",AA842)</f>
        <v>L-RT-074</v>
      </c>
      <c r="AM842" s="3" t="str">
        <f>IF(AB842="","",AB842)</f>
        <v>A</v>
      </c>
      <c r="AN842" s="702"/>
      <c r="AO842" s="4"/>
      <c r="AP842" s="5"/>
      <c r="AQ842" s="5"/>
      <c r="AR842" s="4"/>
      <c r="AS842" s="5"/>
      <c r="AT842" s="552"/>
      <c r="AU842" s="553" t="str">
        <f>IF(AND(V842&gt;0,X842="A",AA842&lt;&gt;"",AG842&lt;&gt;"A",AJ842&lt;&gt;"A",OR(AB842="NR",AB842="NT")),1,"")</f>
        <v/>
      </c>
      <c r="AV842" s="554" t="str">
        <f>IF(AU842="","",COUNTIF($AU$8:AU842,AU842))</f>
        <v/>
      </c>
      <c r="AW842" s="553" t="str">
        <f>IF(AND(V842&gt;0,X842="A",AJ842&lt;&gt;"A",OR(AB842="",AB842="NX")),1,"")</f>
        <v/>
      </c>
      <c r="AX842" s="554" t="str">
        <f>IF(AW842="","",COUNTIF($AW$8:AW842,AW842))</f>
        <v/>
      </c>
      <c r="AY842" s="27"/>
      <c r="AZ842" s="6"/>
      <c r="BA842" s="7"/>
      <c r="BB842" s="7"/>
    </row>
    <row r="843" spans="1:54" ht="14.45" customHeight="1">
      <c r="A843" s="472" t="s">
        <v>841</v>
      </c>
      <c r="B843" s="473" t="s">
        <v>1602</v>
      </c>
      <c r="C843" s="22" t="s">
        <v>6227</v>
      </c>
      <c r="D843" s="22">
        <v>3</v>
      </c>
      <c r="E843" s="746" t="s">
        <v>6232</v>
      </c>
      <c r="F843" s="760">
        <v>2091142</v>
      </c>
      <c r="G843" s="475">
        <v>15421109</v>
      </c>
      <c r="H843" s="478">
        <v>11.94</v>
      </c>
      <c r="I843" s="474">
        <v>2088090</v>
      </c>
      <c r="J843" s="475">
        <v>15421108</v>
      </c>
      <c r="K843" s="476">
        <v>11.94</v>
      </c>
      <c r="L843" s="9"/>
      <c r="M843" s="545">
        <v>16</v>
      </c>
      <c r="N843" s="6">
        <v>9.5299999999999994</v>
      </c>
      <c r="O843" s="6" t="s">
        <v>4201</v>
      </c>
      <c r="P843" s="645" t="s">
        <v>4252</v>
      </c>
      <c r="Q843" s="10" t="s">
        <v>4268</v>
      </c>
      <c r="R843" s="11"/>
      <c r="S843" s="12"/>
      <c r="T843" s="14">
        <v>46292</v>
      </c>
      <c r="U843" s="15" t="s">
        <v>6201</v>
      </c>
      <c r="V843" s="8">
        <v>46292</v>
      </c>
      <c r="W843" s="13" t="s">
        <v>6217</v>
      </c>
      <c r="X843" s="23" t="s">
        <v>4206</v>
      </c>
      <c r="Y843" s="486" t="s">
        <v>6047</v>
      </c>
      <c r="Z843" s="483">
        <v>46293</v>
      </c>
      <c r="AA843" s="24" t="s">
        <v>6208</v>
      </c>
      <c r="AB843" s="484" t="s">
        <v>4206</v>
      </c>
      <c r="AC843" s="16"/>
      <c r="AD843" s="17"/>
      <c r="AE843" s="18"/>
      <c r="AF843" s="9"/>
      <c r="AG843" s="19"/>
      <c r="AH843" s="20"/>
      <c r="AI843" s="9"/>
      <c r="AJ843" s="21" t="s">
        <v>2860</v>
      </c>
      <c r="AK843" s="33" t="s">
        <v>2860</v>
      </c>
      <c r="AL843" s="485" t="s">
        <v>2860</v>
      </c>
      <c r="AM843" s="3" t="s">
        <v>2860</v>
      </c>
      <c r="AN843" s="702"/>
      <c r="AO843" s="4"/>
      <c r="AP843" s="5"/>
      <c r="AQ843" s="5"/>
      <c r="AR843" s="4"/>
      <c r="AS843" s="5"/>
      <c r="AT843" s="552"/>
      <c r="AU843" s="553"/>
      <c r="AV843" s="554"/>
      <c r="AW843" s="553"/>
      <c r="AX843" s="554"/>
      <c r="AY843" s="27"/>
      <c r="AZ843" s="6"/>
      <c r="BA843" s="7"/>
      <c r="BB843" s="7"/>
    </row>
    <row r="844" spans="1:54" ht="14.45" customHeight="1">
      <c r="A844" s="472" t="s">
        <v>5826</v>
      </c>
      <c r="B844" s="473" t="s">
        <v>1602</v>
      </c>
      <c r="C844" s="22" t="s">
        <v>6227</v>
      </c>
      <c r="D844" s="22">
        <v>3</v>
      </c>
      <c r="E844" s="746" t="s">
        <v>3559</v>
      </c>
      <c r="F844" s="474">
        <v>2088090</v>
      </c>
      <c r="G844" s="475">
        <v>15421108</v>
      </c>
      <c r="H844" s="476">
        <v>11.94</v>
      </c>
      <c r="I844" s="760">
        <v>2085990</v>
      </c>
      <c r="J844" s="475">
        <v>15421107</v>
      </c>
      <c r="K844" s="478">
        <v>11.94</v>
      </c>
      <c r="L844" s="9"/>
      <c r="M844" s="1287">
        <v>16</v>
      </c>
      <c r="N844" s="1288">
        <v>9.5299999999999994</v>
      </c>
      <c r="O844" s="834" t="s">
        <v>4201</v>
      </c>
      <c r="P844" s="479" t="s">
        <v>4202</v>
      </c>
      <c r="Q844" s="10" t="s">
        <v>6220</v>
      </c>
      <c r="R844" s="11"/>
      <c r="S844" s="12"/>
      <c r="T844" s="14">
        <v>46293</v>
      </c>
      <c r="U844" s="15"/>
      <c r="V844" s="8">
        <v>46294</v>
      </c>
      <c r="W844" s="13" t="s">
        <v>6302</v>
      </c>
      <c r="X844" s="23" t="s">
        <v>4206</v>
      </c>
      <c r="Y844" s="486"/>
      <c r="Z844" s="483">
        <v>46301</v>
      </c>
      <c r="AA844" s="24" t="s">
        <v>6508</v>
      </c>
      <c r="AB844" s="484" t="s">
        <v>4206</v>
      </c>
      <c r="AC844" s="16"/>
      <c r="AD844" s="17"/>
      <c r="AE844" s="18"/>
      <c r="AF844" s="9"/>
      <c r="AG844" s="19"/>
      <c r="AH844" s="20"/>
      <c r="AI844" s="9"/>
      <c r="AJ844" s="21"/>
      <c r="AK844" s="33"/>
      <c r="AL844" s="485" t="str">
        <f>IF(AA844="","",AA844)</f>
        <v>L-RT-074</v>
      </c>
      <c r="AM844" s="3" t="str">
        <f>IF(AB844="","",AB844)</f>
        <v>A</v>
      </c>
      <c r="AN844" s="702"/>
      <c r="AO844" s="4"/>
      <c r="AP844" s="5"/>
      <c r="AQ844" s="5"/>
      <c r="AR844" s="4"/>
      <c r="AS844" s="5"/>
      <c r="AT844" s="552"/>
      <c r="AU844" s="553" t="str">
        <f>IF(AND(V844&gt;0,X844="A",AA844&lt;&gt;"",AG844&lt;&gt;"A",AJ844&lt;&gt;"A",OR(AB844="NR",AB844="NT")),1,"")</f>
        <v/>
      </c>
      <c r="AV844" s="554" t="str">
        <f>IF(AU844="","",COUNTIF($AU$8:AU844,AU844))</f>
        <v/>
      </c>
      <c r="AW844" s="553" t="str">
        <f>IF(AND(V844&gt;0,X844="A",AJ844&lt;&gt;"A",OR(AB844="",AB844="NX")),1,"")</f>
        <v/>
      </c>
      <c r="AX844" s="554" t="str">
        <f>IF(AW844="","",COUNTIF($AW$8:AW844,AW844))</f>
        <v/>
      </c>
      <c r="AY844" s="27"/>
      <c r="AZ844" s="6"/>
      <c r="BA844" s="7"/>
      <c r="BB844" s="7"/>
    </row>
    <row r="845" spans="1:54" ht="14.45" customHeight="1">
      <c r="A845" s="472" t="s">
        <v>842</v>
      </c>
      <c r="B845" s="473" t="s">
        <v>1602</v>
      </c>
      <c r="C845" s="22" t="s">
        <v>6227</v>
      </c>
      <c r="D845" s="22">
        <v>3</v>
      </c>
      <c r="E845" s="746" t="s">
        <v>6233</v>
      </c>
      <c r="F845" s="760">
        <v>2085990</v>
      </c>
      <c r="G845" s="475">
        <v>15421107</v>
      </c>
      <c r="H845" s="478">
        <v>11.94</v>
      </c>
      <c r="I845" s="474">
        <v>2095230</v>
      </c>
      <c r="J845" s="475">
        <v>15421107</v>
      </c>
      <c r="K845" s="476">
        <v>11.94</v>
      </c>
      <c r="L845" s="9"/>
      <c r="M845" s="545">
        <v>16</v>
      </c>
      <c r="N845" s="6">
        <v>9.5299999999999994</v>
      </c>
      <c r="O845" s="6" t="s">
        <v>4201</v>
      </c>
      <c r="P845" s="645" t="s">
        <v>4252</v>
      </c>
      <c r="Q845" s="10" t="s">
        <v>4268</v>
      </c>
      <c r="R845" s="11"/>
      <c r="S845" s="12"/>
      <c r="T845" s="14">
        <v>46291</v>
      </c>
      <c r="U845" s="15" t="s">
        <v>5534</v>
      </c>
      <c r="V845" s="8">
        <v>46291</v>
      </c>
      <c r="W845" s="13" t="s">
        <v>6046</v>
      </c>
      <c r="X845" s="23" t="s">
        <v>4206</v>
      </c>
      <c r="Y845" s="486" t="s">
        <v>6047</v>
      </c>
      <c r="Z845" s="483">
        <v>46292</v>
      </c>
      <c r="AA845" s="24" t="s">
        <v>6048</v>
      </c>
      <c r="AB845" s="484" t="s">
        <v>4206</v>
      </c>
      <c r="AC845" s="16"/>
      <c r="AD845" s="17"/>
      <c r="AE845" s="18"/>
      <c r="AF845" s="9"/>
      <c r="AG845" s="19"/>
      <c r="AH845" s="20"/>
      <c r="AI845" s="9"/>
      <c r="AJ845" s="21" t="s">
        <v>2860</v>
      </c>
      <c r="AK845" s="33" t="s">
        <v>2860</v>
      </c>
      <c r="AL845" s="485" t="s">
        <v>2860</v>
      </c>
      <c r="AM845" s="3" t="s">
        <v>2860</v>
      </c>
      <c r="AN845" s="702"/>
      <c r="AO845" s="4"/>
      <c r="AP845" s="5"/>
      <c r="AQ845" s="5"/>
      <c r="AR845" s="4"/>
      <c r="AS845" s="5"/>
      <c r="AT845" s="552"/>
      <c r="AU845" s="553"/>
      <c r="AV845" s="554"/>
      <c r="AW845" s="553"/>
      <c r="AX845" s="554"/>
      <c r="AY845" s="27"/>
      <c r="AZ845" s="6"/>
      <c r="BA845" s="7"/>
      <c r="BB845" s="7"/>
    </row>
    <row r="846" spans="1:54" ht="14.45" customHeight="1">
      <c r="A846" s="472" t="s">
        <v>843</v>
      </c>
      <c r="B846" s="473" t="s">
        <v>1602</v>
      </c>
      <c r="C846" s="22" t="s">
        <v>6227</v>
      </c>
      <c r="D846" s="22">
        <v>3</v>
      </c>
      <c r="E846" s="746" t="s">
        <v>3560</v>
      </c>
      <c r="F846" s="474">
        <v>2095230</v>
      </c>
      <c r="G846" s="475">
        <v>15421107</v>
      </c>
      <c r="H846" s="476">
        <v>11.94</v>
      </c>
      <c r="I846" s="760">
        <v>2083040</v>
      </c>
      <c r="J846" s="475">
        <v>15421107</v>
      </c>
      <c r="K846" s="478">
        <v>11.94</v>
      </c>
      <c r="L846" s="9"/>
      <c r="M846" s="1287">
        <v>16</v>
      </c>
      <c r="N846" s="1288">
        <v>9.5299999999999994</v>
      </c>
      <c r="O846" s="834" t="s">
        <v>4201</v>
      </c>
      <c r="P846" s="479" t="s">
        <v>4202</v>
      </c>
      <c r="Q846" s="10" t="s">
        <v>6220</v>
      </c>
      <c r="R846" s="11"/>
      <c r="S846" s="12"/>
      <c r="T846" s="14">
        <v>46293</v>
      </c>
      <c r="U846" s="15"/>
      <c r="V846" s="8">
        <v>46294</v>
      </c>
      <c r="W846" s="13" t="s">
        <v>6302</v>
      </c>
      <c r="X846" s="23" t="s">
        <v>4206</v>
      </c>
      <c r="Y846" s="486"/>
      <c r="Z846" s="483">
        <v>46301</v>
      </c>
      <c r="AA846" s="24" t="s">
        <v>6508</v>
      </c>
      <c r="AB846" s="484" t="s">
        <v>4206</v>
      </c>
      <c r="AC846" s="16"/>
      <c r="AD846" s="17"/>
      <c r="AE846" s="18"/>
      <c r="AF846" s="9"/>
      <c r="AG846" s="19"/>
      <c r="AH846" s="20"/>
      <c r="AI846" s="9"/>
      <c r="AJ846" s="21"/>
      <c r="AK846" s="33"/>
      <c r="AL846" s="485" t="str">
        <f>IF(AA846="","",AA846)</f>
        <v>L-RT-074</v>
      </c>
      <c r="AM846" s="3" t="str">
        <f>IF(AB846="","",AB846)</f>
        <v>A</v>
      </c>
      <c r="AN846" s="702"/>
      <c r="AO846" s="4"/>
      <c r="AP846" s="5"/>
      <c r="AQ846" s="5"/>
      <c r="AR846" s="4"/>
      <c r="AS846" s="5"/>
      <c r="AT846" s="552"/>
      <c r="AU846" s="553" t="str">
        <f>IF(AND(V846&gt;0,X846="A",AA846&lt;&gt;"",AG846&lt;&gt;"A",AJ846&lt;&gt;"A",OR(AB846="NR",AB846="NT")),1,"")</f>
        <v/>
      </c>
      <c r="AV846" s="554" t="str">
        <f>IF(AU846="","",COUNTIF($AU$8:AU846,AU846))</f>
        <v/>
      </c>
      <c r="AW846" s="553" t="str">
        <f>IF(AND(V846&gt;0,X846="A",AJ846&lt;&gt;"A",OR(AB846="",AB846="NX")),1,"")</f>
        <v/>
      </c>
      <c r="AX846" s="554" t="str">
        <f>IF(AW846="","",COUNTIF($AW$8:AW846,AW846))</f>
        <v/>
      </c>
      <c r="AY846" s="27"/>
      <c r="AZ846" s="6"/>
      <c r="BA846" s="7"/>
      <c r="BB846" s="7"/>
    </row>
    <row r="847" spans="1:54" ht="14.45" customHeight="1">
      <c r="A847" s="472" t="s">
        <v>844</v>
      </c>
      <c r="B847" s="473" t="s">
        <v>1602</v>
      </c>
      <c r="C847" s="22" t="s">
        <v>6227</v>
      </c>
      <c r="D847" s="22">
        <v>3</v>
      </c>
      <c r="E847" s="746" t="s">
        <v>6272</v>
      </c>
      <c r="F847" s="760">
        <v>2083040</v>
      </c>
      <c r="G847" s="475">
        <v>15421107</v>
      </c>
      <c r="H847" s="478">
        <v>11.94</v>
      </c>
      <c r="I847" s="474">
        <v>2086570</v>
      </c>
      <c r="J847" s="475">
        <v>15421107</v>
      </c>
      <c r="K847" s="476">
        <v>11.94</v>
      </c>
      <c r="L847" s="9"/>
      <c r="M847" s="545">
        <v>16</v>
      </c>
      <c r="N847" s="6">
        <v>9.5299999999999994</v>
      </c>
      <c r="O847" s="6" t="s">
        <v>4201</v>
      </c>
      <c r="P847" s="645" t="s">
        <v>4252</v>
      </c>
      <c r="Q847" s="10" t="s">
        <v>5785</v>
      </c>
      <c r="R847" s="11"/>
      <c r="S847" s="12"/>
      <c r="T847" s="14">
        <v>46292</v>
      </c>
      <c r="U847" s="15" t="s">
        <v>6201</v>
      </c>
      <c r="V847" s="8">
        <v>46292</v>
      </c>
      <c r="W847" s="13" t="s">
        <v>6217</v>
      </c>
      <c r="X847" s="23" t="s">
        <v>4206</v>
      </c>
      <c r="Y847" s="486" t="s">
        <v>6047</v>
      </c>
      <c r="Z847" s="483">
        <v>46293</v>
      </c>
      <c r="AA847" s="24" t="s">
        <v>6208</v>
      </c>
      <c r="AB847" s="484" t="s">
        <v>4206</v>
      </c>
      <c r="AC847" s="16"/>
      <c r="AD847" s="17"/>
      <c r="AE847" s="18"/>
      <c r="AF847" s="9"/>
      <c r="AG847" s="19"/>
      <c r="AH847" s="20"/>
      <c r="AI847" s="9"/>
      <c r="AJ847" s="21" t="s">
        <v>2860</v>
      </c>
      <c r="AK847" s="33" t="s">
        <v>2860</v>
      </c>
      <c r="AL847" s="485" t="s">
        <v>2860</v>
      </c>
      <c r="AM847" s="3" t="s">
        <v>2860</v>
      </c>
      <c r="AN847" s="702"/>
      <c r="AO847" s="4"/>
      <c r="AP847" s="5"/>
      <c r="AQ847" s="5"/>
      <c r="AR847" s="4"/>
      <c r="AS847" s="5"/>
      <c r="AT847" s="552"/>
      <c r="AU847" s="553"/>
      <c r="AV847" s="554"/>
      <c r="AW847" s="553"/>
      <c r="AX847" s="554"/>
      <c r="AY847" s="27"/>
      <c r="AZ847" s="6"/>
      <c r="BA847" s="7"/>
      <c r="BB847" s="7"/>
    </row>
    <row r="848" spans="1:54" ht="14.45" customHeight="1">
      <c r="A848" s="472" t="s">
        <v>845</v>
      </c>
      <c r="B848" s="473" t="s">
        <v>1602</v>
      </c>
      <c r="C848" s="22" t="s">
        <v>6227</v>
      </c>
      <c r="D848" s="22">
        <v>3</v>
      </c>
      <c r="E848" s="746" t="s">
        <v>3561</v>
      </c>
      <c r="F848" s="474">
        <v>2086570</v>
      </c>
      <c r="G848" s="475">
        <v>15421107</v>
      </c>
      <c r="H848" s="476">
        <v>11.94</v>
      </c>
      <c r="I848" s="760">
        <v>2093370</v>
      </c>
      <c r="J848" s="475">
        <v>15421110</v>
      </c>
      <c r="K848" s="478">
        <v>11.94</v>
      </c>
      <c r="L848" s="9"/>
      <c r="M848" s="1287">
        <v>16</v>
      </c>
      <c r="N848" s="1288">
        <v>9.5299999999999994</v>
      </c>
      <c r="O848" s="834" t="s">
        <v>4201</v>
      </c>
      <c r="P848" s="479" t="s">
        <v>4202</v>
      </c>
      <c r="Q848" s="10" t="s">
        <v>6220</v>
      </c>
      <c r="R848" s="11"/>
      <c r="S848" s="12"/>
      <c r="T848" s="14">
        <v>46293</v>
      </c>
      <c r="U848" s="15"/>
      <c r="V848" s="8">
        <v>46294</v>
      </c>
      <c r="W848" s="13" t="s">
        <v>6302</v>
      </c>
      <c r="X848" s="23" t="s">
        <v>4206</v>
      </c>
      <c r="Y848" s="486"/>
      <c r="Z848" s="483">
        <v>46301</v>
      </c>
      <c r="AA848" s="24" t="s">
        <v>6508</v>
      </c>
      <c r="AB848" s="484" t="s">
        <v>4206</v>
      </c>
      <c r="AC848" s="16"/>
      <c r="AD848" s="17"/>
      <c r="AE848" s="18"/>
      <c r="AF848" s="9"/>
      <c r="AG848" s="19"/>
      <c r="AH848" s="20"/>
      <c r="AI848" s="9"/>
      <c r="AJ848" s="21"/>
      <c r="AK848" s="33"/>
      <c r="AL848" s="485" t="str">
        <f>IF(AA848="","",AA848)</f>
        <v>L-RT-074</v>
      </c>
      <c r="AM848" s="3" t="str">
        <f>IF(AB848="","",AB848)</f>
        <v>A</v>
      </c>
      <c r="AN848" s="702"/>
      <c r="AO848" s="4"/>
      <c r="AP848" s="5"/>
      <c r="AQ848" s="5"/>
      <c r="AR848" s="4"/>
      <c r="AS848" s="5"/>
      <c r="AT848" s="552"/>
      <c r="AU848" s="553" t="str">
        <f>IF(AND(V848&gt;0,X848="A",AA848&lt;&gt;"",AG848&lt;&gt;"A",AJ848&lt;&gt;"A",OR(AB848="NR",AB848="NT")),1,"")</f>
        <v/>
      </c>
      <c r="AV848" s="554" t="str">
        <f>IF(AU848="","",COUNTIF($AU$8:AU848,AU848))</f>
        <v/>
      </c>
      <c r="AW848" s="553" t="str">
        <f>IF(AND(V848&gt;0,X848="A",AJ848&lt;&gt;"A",OR(AB848="",AB848="NX")),1,"")</f>
        <v/>
      </c>
      <c r="AX848" s="554" t="str">
        <f>IF(AW848="","",COUNTIF($AW$8:AW848,AW848))</f>
        <v/>
      </c>
      <c r="AY848" s="27"/>
      <c r="AZ848" s="6"/>
      <c r="BA848" s="7"/>
      <c r="BB848" s="7"/>
    </row>
    <row r="849" spans="1:54" ht="14.45" customHeight="1">
      <c r="A849" s="472" t="s">
        <v>846</v>
      </c>
      <c r="B849" s="473" t="s">
        <v>1602</v>
      </c>
      <c r="C849" s="22" t="s">
        <v>6227</v>
      </c>
      <c r="D849" s="22">
        <v>3</v>
      </c>
      <c r="E849" s="746" t="s">
        <v>6235</v>
      </c>
      <c r="F849" s="760">
        <v>2093370</v>
      </c>
      <c r="G849" s="475">
        <v>15421110</v>
      </c>
      <c r="H849" s="478">
        <v>11.94</v>
      </c>
      <c r="I849" s="474">
        <v>2093900</v>
      </c>
      <c r="J849" s="475">
        <v>15421110</v>
      </c>
      <c r="K849" s="476">
        <v>11.94</v>
      </c>
      <c r="L849" s="9"/>
      <c r="M849" s="545">
        <v>16</v>
      </c>
      <c r="N849" s="6">
        <v>9.5299999999999994</v>
      </c>
      <c r="O849" s="6" t="s">
        <v>4201</v>
      </c>
      <c r="P849" s="645" t="s">
        <v>4252</v>
      </c>
      <c r="Q849" s="10" t="s">
        <v>4273</v>
      </c>
      <c r="R849" s="11"/>
      <c r="S849" s="12"/>
      <c r="T849" s="14">
        <v>46292</v>
      </c>
      <c r="U849" s="15" t="s">
        <v>6201</v>
      </c>
      <c r="V849" s="8">
        <v>46292</v>
      </c>
      <c r="W849" s="13" t="s">
        <v>6217</v>
      </c>
      <c r="X849" s="23" t="s">
        <v>4206</v>
      </c>
      <c r="Y849" s="486" t="s">
        <v>6047</v>
      </c>
      <c r="Z849" s="483">
        <v>46293</v>
      </c>
      <c r="AA849" s="24" t="s">
        <v>6208</v>
      </c>
      <c r="AB849" s="484" t="s">
        <v>4206</v>
      </c>
      <c r="AC849" s="16"/>
      <c r="AD849" s="17"/>
      <c r="AE849" s="18"/>
      <c r="AF849" s="9"/>
      <c r="AG849" s="19"/>
      <c r="AH849" s="20"/>
      <c r="AI849" s="9"/>
      <c r="AJ849" s="21" t="s">
        <v>2860</v>
      </c>
      <c r="AK849" s="33" t="s">
        <v>2860</v>
      </c>
      <c r="AL849" s="485" t="s">
        <v>2860</v>
      </c>
      <c r="AM849" s="3" t="s">
        <v>2860</v>
      </c>
      <c r="AN849" s="702"/>
      <c r="AO849" s="4"/>
      <c r="AP849" s="5"/>
      <c r="AQ849" s="5"/>
      <c r="AR849" s="4"/>
      <c r="AS849" s="5"/>
      <c r="AT849" s="552"/>
      <c r="AU849" s="553"/>
      <c r="AV849" s="554"/>
      <c r="AW849" s="553"/>
      <c r="AX849" s="554"/>
      <c r="AY849" s="27"/>
      <c r="AZ849" s="6"/>
      <c r="BA849" s="7"/>
      <c r="BB849" s="7"/>
    </row>
    <row r="850" spans="1:54" ht="14.45" customHeight="1">
      <c r="A850" s="472" t="s">
        <v>847</v>
      </c>
      <c r="B850" s="473" t="s">
        <v>1602</v>
      </c>
      <c r="C850" s="22" t="s">
        <v>6227</v>
      </c>
      <c r="D850" s="22">
        <v>3</v>
      </c>
      <c r="E850" s="746" t="s">
        <v>3562</v>
      </c>
      <c r="F850" s="474">
        <v>2093900</v>
      </c>
      <c r="G850" s="475">
        <v>15421110</v>
      </c>
      <c r="H850" s="476">
        <v>11.94</v>
      </c>
      <c r="I850" s="760">
        <v>2089200</v>
      </c>
      <c r="J850" s="475">
        <v>15421108</v>
      </c>
      <c r="K850" s="478">
        <v>11.94</v>
      </c>
      <c r="L850" s="9"/>
      <c r="M850" s="1287">
        <v>16</v>
      </c>
      <c r="N850" s="1288">
        <v>9.5299999999999994</v>
      </c>
      <c r="O850" s="834" t="s">
        <v>4201</v>
      </c>
      <c r="P850" s="479" t="s">
        <v>4202</v>
      </c>
      <c r="Q850" s="10" t="s">
        <v>6220</v>
      </c>
      <c r="R850" s="11"/>
      <c r="S850" s="12"/>
      <c r="T850" s="14">
        <v>46293</v>
      </c>
      <c r="U850" s="15"/>
      <c r="V850" s="8">
        <v>46294</v>
      </c>
      <c r="W850" s="13" t="s">
        <v>6302</v>
      </c>
      <c r="X850" s="23" t="s">
        <v>4206</v>
      </c>
      <c r="Y850" s="486"/>
      <c r="Z850" s="483">
        <v>46301</v>
      </c>
      <c r="AA850" s="24" t="s">
        <v>6508</v>
      </c>
      <c r="AB850" s="484" t="s">
        <v>4206</v>
      </c>
      <c r="AC850" s="16"/>
      <c r="AD850" s="17"/>
      <c r="AE850" s="18"/>
      <c r="AF850" s="9"/>
      <c r="AG850" s="19"/>
      <c r="AH850" s="20"/>
      <c r="AI850" s="9"/>
      <c r="AJ850" s="21"/>
      <c r="AK850" s="33"/>
      <c r="AL850" s="485" t="str">
        <f>IF(AA850="","",AA850)</f>
        <v>L-RT-074</v>
      </c>
      <c r="AM850" s="3" t="str">
        <f>IF(AB850="","",AB850)</f>
        <v>A</v>
      </c>
      <c r="AN850" s="702"/>
      <c r="AO850" s="4"/>
      <c r="AP850" s="5"/>
      <c r="AQ850" s="5"/>
      <c r="AR850" s="4"/>
      <c r="AS850" s="5"/>
      <c r="AT850" s="552"/>
      <c r="AU850" s="553" t="str">
        <f>IF(AND(V850&gt;0,X850="A",AA850&lt;&gt;"",AG850&lt;&gt;"A",AJ850&lt;&gt;"A",OR(AB850="NR",AB850="NT")),1,"")</f>
        <v/>
      </c>
      <c r="AV850" s="554" t="str">
        <f>IF(AU850="","",COUNTIF($AU$8:AU850,AU850))</f>
        <v/>
      </c>
      <c r="AW850" s="553" t="str">
        <f>IF(AND(V850&gt;0,X850="A",AJ850&lt;&gt;"A",OR(AB850="",AB850="NX")),1,"")</f>
        <v/>
      </c>
      <c r="AX850" s="554" t="str">
        <f>IF(AW850="","",COUNTIF($AW$8:AW850,AW850))</f>
        <v/>
      </c>
      <c r="AY850" s="27"/>
      <c r="AZ850" s="6"/>
      <c r="BA850" s="7"/>
      <c r="BB850" s="7"/>
    </row>
    <row r="851" spans="1:54" ht="14.45" customHeight="1">
      <c r="A851" s="472" t="s">
        <v>848</v>
      </c>
      <c r="B851" s="473" t="s">
        <v>1602</v>
      </c>
      <c r="C851" s="22" t="s">
        <v>6227</v>
      </c>
      <c r="D851" s="22">
        <v>3</v>
      </c>
      <c r="E851" s="746" t="s">
        <v>6236</v>
      </c>
      <c r="F851" s="760">
        <v>2089200</v>
      </c>
      <c r="G851" s="475">
        <v>15421108</v>
      </c>
      <c r="H851" s="478">
        <v>11.94</v>
      </c>
      <c r="I851" s="474">
        <v>2088340</v>
      </c>
      <c r="J851" s="475">
        <v>15421108</v>
      </c>
      <c r="K851" s="476">
        <v>11.94</v>
      </c>
      <c r="L851" s="9"/>
      <c r="M851" s="545">
        <v>16</v>
      </c>
      <c r="N851" s="6">
        <v>9.5299999999999994</v>
      </c>
      <c r="O851" s="6" t="s">
        <v>4201</v>
      </c>
      <c r="P851" s="645" t="s">
        <v>4252</v>
      </c>
      <c r="Q851" s="10" t="s">
        <v>4273</v>
      </c>
      <c r="R851" s="11"/>
      <c r="S851" s="12"/>
      <c r="T851" s="14">
        <v>46292</v>
      </c>
      <c r="U851" s="15" t="s">
        <v>6201</v>
      </c>
      <c r="V851" s="8">
        <v>46292</v>
      </c>
      <c r="W851" s="13" t="s">
        <v>6217</v>
      </c>
      <c r="X851" s="23" t="s">
        <v>4206</v>
      </c>
      <c r="Y851" s="486" t="s">
        <v>6047</v>
      </c>
      <c r="Z851" s="483">
        <v>46293</v>
      </c>
      <c r="AA851" s="24" t="s">
        <v>6208</v>
      </c>
      <c r="AB851" s="484" t="s">
        <v>4206</v>
      </c>
      <c r="AC851" s="16"/>
      <c r="AD851" s="17"/>
      <c r="AE851" s="18"/>
      <c r="AF851" s="9"/>
      <c r="AG851" s="19"/>
      <c r="AH851" s="20"/>
      <c r="AI851" s="9"/>
      <c r="AJ851" s="21" t="s">
        <v>2860</v>
      </c>
      <c r="AK851" s="33" t="s">
        <v>2860</v>
      </c>
      <c r="AL851" s="485" t="s">
        <v>2860</v>
      </c>
      <c r="AM851" s="3" t="s">
        <v>2860</v>
      </c>
      <c r="AN851" s="702"/>
      <c r="AO851" s="4"/>
      <c r="AP851" s="5"/>
      <c r="AQ851" s="5"/>
      <c r="AR851" s="4"/>
      <c r="AS851" s="5"/>
      <c r="AT851" s="552"/>
      <c r="AU851" s="553"/>
      <c r="AV851" s="554"/>
      <c r="AW851" s="553"/>
      <c r="AX851" s="554"/>
      <c r="AY851" s="27"/>
      <c r="AZ851" s="6"/>
      <c r="BA851" s="7"/>
      <c r="BB851" s="7"/>
    </row>
    <row r="852" spans="1:54" ht="14.45" customHeight="1">
      <c r="A852" s="472" t="s">
        <v>849</v>
      </c>
      <c r="B852" s="473" t="s">
        <v>1602</v>
      </c>
      <c r="C852" s="22" t="s">
        <v>6227</v>
      </c>
      <c r="D852" s="22">
        <v>3</v>
      </c>
      <c r="E852" s="746" t="s">
        <v>3563</v>
      </c>
      <c r="F852" s="474">
        <v>2088340</v>
      </c>
      <c r="G852" s="475">
        <v>15421108</v>
      </c>
      <c r="H852" s="476">
        <v>11.94</v>
      </c>
      <c r="I852" s="760">
        <v>208650</v>
      </c>
      <c r="J852" s="475">
        <v>15421107</v>
      </c>
      <c r="K852" s="478">
        <v>11.94</v>
      </c>
      <c r="L852" s="9"/>
      <c r="M852" s="1287">
        <v>16</v>
      </c>
      <c r="N852" s="1288">
        <v>9.5299999999999994</v>
      </c>
      <c r="O852" s="834" t="s">
        <v>4201</v>
      </c>
      <c r="P852" s="479" t="s">
        <v>4202</v>
      </c>
      <c r="Q852" s="10" t="s">
        <v>6220</v>
      </c>
      <c r="R852" s="11"/>
      <c r="S852" s="12"/>
      <c r="T852" s="14">
        <v>46293</v>
      </c>
      <c r="U852" s="15"/>
      <c r="V852" s="8">
        <v>46294</v>
      </c>
      <c r="W852" s="13" t="s">
        <v>6303</v>
      </c>
      <c r="X852" s="23" t="s">
        <v>4206</v>
      </c>
      <c r="Y852" s="486"/>
      <c r="Z852" s="483">
        <v>46301</v>
      </c>
      <c r="AA852" s="24" t="s">
        <v>6508</v>
      </c>
      <c r="AB852" s="484" t="s">
        <v>4206</v>
      </c>
      <c r="AC852" s="16"/>
      <c r="AD852" s="17"/>
      <c r="AE852" s="18"/>
      <c r="AF852" s="9"/>
      <c r="AG852" s="19"/>
      <c r="AH852" s="20"/>
      <c r="AI852" s="9"/>
      <c r="AJ852" s="21"/>
      <c r="AK852" s="33"/>
      <c r="AL852" s="485" t="str">
        <f>IF(AA852="","",AA852)</f>
        <v>L-RT-074</v>
      </c>
      <c r="AM852" s="3" t="str">
        <f>IF(AB852="","",AB852)</f>
        <v>A</v>
      </c>
      <c r="AN852" s="702"/>
      <c r="AO852" s="4"/>
      <c r="AP852" s="5"/>
      <c r="AQ852" s="5"/>
      <c r="AR852" s="4"/>
      <c r="AS852" s="5"/>
      <c r="AT852" s="552"/>
      <c r="AU852" s="553" t="str">
        <f>IF(AND(V852&gt;0,X852="A",AA852&lt;&gt;"",AG852&lt;&gt;"A",AJ852&lt;&gt;"A",OR(AB852="NR",AB852="NT")),1,"")</f>
        <v/>
      </c>
      <c r="AV852" s="554" t="str">
        <f>IF(AU852="","",COUNTIF($AU$8:AU852,AU852))</f>
        <v/>
      </c>
      <c r="AW852" s="553" t="str">
        <f>IF(AND(V852&gt;0,X852="A",AJ852&lt;&gt;"A",OR(AB852="",AB852="NX")),1,"")</f>
        <v/>
      </c>
      <c r="AX852" s="554" t="str">
        <f>IF(AW852="","",COUNTIF($AW$8:AW852,AW852))</f>
        <v/>
      </c>
      <c r="AY852" s="27"/>
      <c r="AZ852" s="6"/>
      <c r="BA852" s="7"/>
      <c r="BB852" s="7"/>
    </row>
    <row r="853" spans="1:54" ht="14.45" customHeight="1">
      <c r="A853" s="472" t="s">
        <v>850</v>
      </c>
      <c r="B853" s="473" t="s">
        <v>1602</v>
      </c>
      <c r="C853" s="22" t="s">
        <v>6227</v>
      </c>
      <c r="D853" s="22">
        <v>3</v>
      </c>
      <c r="E853" s="746" t="s">
        <v>6237</v>
      </c>
      <c r="F853" s="760">
        <v>208650</v>
      </c>
      <c r="G853" s="475">
        <v>15421107</v>
      </c>
      <c r="H853" s="478">
        <v>11.94</v>
      </c>
      <c r="I853" s="474">
        <v>2082800</v>
      </c>
      <c r="J853" s="475">
        <v>15421104</v>
      </c>
      <c r="K853" s="476">
        <v>11.94</v>
      </c>
      <c r="L853" s="9"/>
      <c r="M853" s="545">
        <v>16</v>
      </c>
      <c r="N853" s="6">
        <v>9.5299999999999994</v>
      </c>
      <c r="O853" s="6" t="s">
        <v>4201</v>
      </c>
      <c r="P853" s="645" t="s">
        <v>4252</v>
      </c>
      <c r="Q853" s="10" t="s">
        <v>4268</v>
      </c>
      <c r="R853" s="11"/>
      <c r="S853" s="12"/>
      <c r="T853" s="14">
        <v>46292</v>
      </c>
      <c r="U853" s="15" t="s">
        <v>6201</v>
      </c>
      <c r="V853" s="8">
        <v>46292</v>
      </c>
      <c r="W853" s="13" t="s">
        <v>6217</v>
      </c>
      <c r="X853" s="23" t="s">
        <v>4206</v>
      </c>
      <c r="Y853" s="486" t="s">
        <v>6047</v>
      </c>
      <c r="Z853" s="483">
        <v>46293</v>
      </c>
      <c r="AA853" s="24" t="s">
        <v>6208</v>
      </c>
      <c r="AB853" s="484" t="s">
        <v>4206</v>
      </c>
      <c r="AC853" s="16"/>
      <c r="AD853" s="17"/>
      <c r="AE853" s="18"/>
      <c r="AF853" s="9"/>
      <c r="AG853" s="19"/>
      <c r="AH853" s="20"/>
      <c r="AI853" s="9"/>
      <c r="AJ853" s="21" t="s">
        <v>2860</v>
      </c>
      <c r="AK853" s="33" t="s">
        <v>2860</v>
      </c>
      <c r="AL853" s="485" t="s">
        <v>2860</v>
      </c>
      <c r="AM853" s="3" t="s">
        <v>2860</v>
      </c>
      <c r="AN853" s="702"/>
      <c r="AO853" s="4"/>
      <c r="AP853" s="5"/>
      <c r="AQ853" s="5"/>
      <c r="AR853" s="4"/>
      <c r="AS853" s="5"/>
      <c r="AT853" s="552"/>
      <c r="AU853" s="553"/>
      <c r="AV853" s="554"/>
      <c r="AW853" s="553"/>
      <c r="AX853" s="554"/>
      <c r="AY853" s="27"/>
      <c r="AZ853" s="6"/>
      <c r="BA853" s="7"/>
      <c r="BB853" s="7"/>
    </row>
    <row r="854" spans="1:54" ht="14.45" customHeight="1">
      <c r="A854" s="472" t="s">
        <v>851</v>
      </c>
      <c r="B854" s="473" t="s">
        <v>1602</v>
      </c>
      <c r="C854" s="22" t="s">
        <v>6227</v>
      </c>
      <c r="D854" s="22">
        <v>3</v>
      </c>
      <c r="E854" s="746" t="s">
        <v>3564</v>
      </c>
      <c r="F854" s="474">
        <v>2082800</v>
      </c>
      <c r="G854" s="475">
        <v>15421104</v>
      </c>
      <c r="H854" s="476">
        <v>11.94</v>
      </c>
      <c r="I854" s="760">
        <v>2082190</v>
      </c>
      <c r="J854" s="475">
        <v>15421104</v>
      </c>
      <c r="K854" s="478">
        <v>11.94</v>
      </c>
      <c r="L854" s="9"/>
      <c r="M854" s="1287">
        <v>16</v>
      </c>
      <c r="N854" s="1288">
        <v>9.5299999999999994</v>
      </c>
      <c r="O854" s="834" t="s">
        <v>4201</v>
      </c>
      <c r="P854" s="479" t="s">
        <v>4202</v>
      </c>
      <c r="Q854" s="10" t="s">
        <v>6220</v>
      </c>
      <c r="R854" s="11"/>
      <c r="S854" s="12"/>
      <c r="T854" s="14">
        <v>46293</v>
      </c>
      <c r="U854" s="15"/>
      <c r="V854" s="8">
        <v>46294</v>
      </c>
      <c r="W854" s="13" t="s">
        <v>6303</v>
      </c>
      <c r="X854" s="23" t="s">
        <v>4206</v>
      </c>
      <c r="Y854" s="486"/>
      <c r="Z854" s="483">
        <v>46301</v>
      </c>
      <c r="AA854" s="24" t="s">
        <v>6508</v>
      </c>
      <c r="AB854" s="484" t="s">
        <v>4206</v>
      </c>
      <c r="AC854" s="16"/>
      <c r="AD854" s="17"/>
      <c r="AE854" s="18"/>
      <c r="AF854" s="9"/>
      <c r="AG854" s="19"/>
      <c r="AH854" s="20"/>
      <c r="AI854" s="9"/>
      <c r="AJ854" s="21"/>
      <c r="AK854" s="33"/>
      <c r="AL854" s="485" t="str">
        <f>IF(AA854="","",AA854)</f>
        <v>L-RT-074</v>
      </c>
      <c r="AM854" s="3" t="str">
        <f>IF(AB854="","",AB854)</f>
        <v>A</v>
      </c>
      <c r="AN854" s="702"/>
      <c r="AO854" s="4"/>
      <c r="AP854" s="5"/>
      <c r="AQ854" s="5"/>
      <c r="AR854" s="4"/>
      <c r="AS854" s="5"/>
      <c r="AT854" s="552"/>
      <c r="AU854" s="553" t="str">
        <f>IF(AND(V854&gt;0,X854="A",AA854&lt;&gt;"",AG854&lt;&gt;"A",AJ854&lt;&gt;"A",OR(AB854="NR",AB854="NT")),1,"")</f>
        <v/>
      </c>
      <c r="AV854" s="554" t="str">
        <f>IF(AU854="","",COUNTIF($AU$8:AU854,AU854))</f>
        <v/>
      </c>
      <c r="AW854" s="553" t="str">
        <f>IF(AND(V854&gt;0,X854="A",AJ854&lt;&gt;"A",OR(AB854="",AB854="NX")),1,"")</f>
        <v/>
      </c>
      <c r="AX854" s="554" t="str">
        <f>IF(AW854="","",COUNTIF($AW$8:AW854,AW854))</f>
        <v/>
      </c>
      <c r="AY854" s="27"/>
      <c r="AZ854" s="6"/>
      <c r="BA854" s="7"/>
      <c r="BB854" s="7"/>
    </row>
    <row r="855" spans="1:54" ht="14.45" customHeight="1">
      <c r="A855" s="472" t="s">
        <v>852</v>
      </c>
      <c r="B855" s="473" t="s">
        <v>1602</v>
      </c>
      <c r="C855" s="22" t="s">
        <v>6227</v>
      </c>
      <c r="D855" s="22">
        <v>3</v>
      </c>
      <c r="E855" s="746" t="s">
        <v>6234</v>
      </c>
      <c r="F855" s="760">
        <v>2082190</v>
      </c>
      <c r="G855" s="475">
        <v>15421104</v>
      </c>
      <c r="H855" s="478">
        <v>11.94</v>
      </c>
      <c r="I855" s="474">
        <v>2097680</v>
      </c>
      <c r="J855" s="475">
        <v>15421112</v>
      </c>
      <c r="K855" s="476">
        <v>11.94</v>
      </c>
      <c r="L855" s="9"/>
      <c r="M855" s="545">
        <v>16</v>
      </c>
      <c r="N855" s="6">
        <v>9.5299999999999994</v>
      </c>
      <c r="O855" s="6" t="s">
        <v>4201</v>
      </c>
      <c r="P855" s="645" t="s">
        <v>4252</v>
      </c>
      <c r="Q855" s="10" t="s">
        <v>4273</v>
      </c>
      <c r="R855" s="11"/>
      <c r="S855" s="12"/>
      <c r="T855" s="14">
        <v>46292</v>
      </c>
      <c r="U855" s="15" t="s">
        <v>6201</v>
      </c>
      <c r="V855" s="8">
        <v>46292</v>
      </c>
      <c r="W855" s="13" t="s">
        <v>6217</v>
      </c>
      <c r="X855" s="23" t="s">
        <v>4206</v>
      </c>
      <c r="Y855" s="486" t="s">
        <v>6047</v>
      </c>
      <c r="Z855" s="483">
        <v>46293</v>
      </c>
      <c r="AA855" s="24" t="s">
        <v>6208</v>
      </c>
      <c r="AB855" s="484" t="s">
        <v>4206</v>
      </c>
      <c r="AC855" s="16"/>
      <c r="AD855" s="17"/>
      <c r="AE855" s="18"/>
      <c r="AF855" s="9"/>
      <c r="AG855" s="19"/>
      <c r="AH855" s="20"/>
      <c r="AI855" s="9"/>
      <c r="AJ855" s="21" t="s">
        <v>2860</v>
      </c>
      <c r="AK855" s="33" t="s">
        <v>2860</v>
      </c>
      <c r="AL855" s="485" t="s">
        <v>2860</v>
      </c>
      <c r="AM855" s="3" t="s">
        <v>2860</v>
      </c>
      <c r="AN855" s="702"/>
      <c r="AO855" s="4"/>
      <c r="AP855" s="5"/>
      <c r="AQ855" s="5"/>
      <c r="AR855" s="4"/>
      <c r="AS855" s="5"/>
      <c r="AT855" s="552"/>
      <c r="AU855" s="553"/>
      <c r="AV855" s="554"/>
      <c r="AW855" s="553"/>
      <c r="AX855" s="554"/>
      <c r="AY855" s="27"/>
      <c r="AZ855" s="6"/>
      <c r="BA855" s="7"/>
      <c r="BB855" s="7"/>
    </row>
    <row r="856" spans="1:54" ht="14.45" customHeight="1">
      <c r="A856" s="472" t="s">
        <v>853</v>
      </c>
      <c r="B856" s="473" t="s">
        <v>1602</v>
      </c>
      <c r="C856" s="22" t="s">
        <v>6227</v>
      </c>
      <c r="D856" s="22">
        <v>3</v>
      </c>
      <c r="E856" s="746" t="s">
        <v>3565</v>
      </c>
      <c r="F856" s="474">
        <v>2097680</v>
      </c>
      <c r="G856" s="475">
        <v>15421112</v>
      </c>
      <c r="H856" s="476">
        <v>11.94</v>
      </c>
      <c r="I856" s="760">
        <v>2087720</v>
      </c>
      <c r="J856" s="475">
        <v>15421108</v>
      </c>
      <c r="K856" s="478">
        <v>11.94</v>
      </c>
      <c r="L856" s="9"/>
      <c r="M856" s="1287">
        <v>16</v>
      </c>
      <c r="N856" s="1288">
        <v>9.5299999999999994</v>
      </c>
      <c r="O856" s="834" t="s">
        <v>4201</v>
      </c>
      <c r="P856" s="479" t="s">
        <v>4202</v>
      </c>
      <c r="Q856" s="10" t="s">
        <v>6220</v>
      </c>
      <c r="R856" s="11"/>
      <c r="S856" s="12"/>
      <c r="T856" s="14">
        <v>46293</v>
      </c>
      <c r="U856" s="15"/>
      <c r="V856" s="8">
        <v>46293</v>
      </c>
      <c r="W856" s="13" t="s">
        <v>6303</v>
      </c>
      <c r="X856" s="23" t="s">
        <v>4206</v>
      </c>
      <c r="Y856" s="486"/>
      <c r="Z856" s="483">
        <v>46301</v>
      </c>
      <c r="AA856" s="24"/>
      <c r="AB856" s="484" t="s">
        <v>5074</v>
      </c>
      <c r="AC856" s="16"/>
      <c r="AD856" s="17"/>
      <c r="AE856" s="18"/>
      <c r="AF856" s="9"/>
      <c r="AG856" s="19"/>
      <c r="AH856" s="20"/>
      <c r="AI856" s="9"/>
      <c r="AJ856" s="21"/>
      <c r="AK856" s="33"/>
      <c r="AL856" s="485" t="str">
        <f>IF(AA856="","",AA856)</f>
        <v/>
      </c>
      <c r="AM856" s="3" t="str">
        <f>IF(AB856="","",AB856)</f>
        <v>NX</v>
      </c>
      <c r="AN856" s="702" t="s">
        <v>6505</v>
      </c>
      <c r="AO856" s="4"/>
      <c r="AP856" s="5"/>
      <c r="AQ856" s="5"/>
      <c r="AR856" s="4"/>
      <c r="AS856" s="5"/>
      <c r="AT856" s="552"/>
      <c r="AU856" s="553" t="str">
        <f>IF(AND(V856&gt;0,X856="A",AA856&lt;&gt;"",AG856&lt;&gt;"A",AJ856&lt;&gt;"A",OR(AB856="NR",AB856="NT")),1,"")</f>
        <v/>
      </c>
      <c r="AV856" s="554" t="str">
        <f>IF(AU856="","",COUNTIF($AU$8:AU856,AU856))</f>
        <v/>
      </c>
      <c r="AW856" s="553">
        <f>IF(AND(V856&gt;0,X856="A",AJ856&lt;&gt;"A",OR(AB856="",AB856="NX")),1,"")</f>
        <v>1</v>
      </c>
      <c r="AX856" s="554">
        <f>IF(AW856="","",COUNTIF($AW$8:AW856,AW856))</f>
        <v>95</v>
      </c>
      <c r="AY856" s="27"/>
      <c r="AZ856" s="6"/>
      <c r="BA856" s="7"/>
      <c r="BB856" s="7"/>
    </row>
    <row r="857" spans="1:54" ht="14.45" customHeight="1">
      <c r="A857" s="472" t="s">
        <v>854</v>
      </c>
      <c r="B857" s="473" t="s">
        <v>1602</v>
      </c>
      <c r="C857" s="22" t="s">
        <v>6227</v>
      </c>
      <c r="D857" s="22">
        <v>3</v>
      </c>
      <c r="E857" s="746" t="s">
        <v>6238</v>
      </c>
      <c r="F857" s="760">
        <v>2087720</v>
      </c>
      <c r="G857" s="475">
        <v>15421108</v>
      </c>
      <c r="H857" s="478">
        <v>11.94</v>
      </c>
      <c r="I857" s="474">
        <v>2081160</v>
      </c>
      <c r="J857" s="475">
        <v>15421103</v>
      </c>
      <c r="K857" s="476">
        <v>11.94</v>
      </c>
      <c r="L857" s="9"/>
      <c r="M857" s="545">
        <v>16</v>
      </c>
      <c r="N857" s="6">
        <v>9.5299999999999994</v>
      </c>
      <c r="O857" s="6" t="s">
        <v>4201</v>
      </c>
      <c r="P857" s="645" t="s">
        <v>4252</v>
      </c>
      <c r="Q857" s="10" t="s">
        <v>4268</v>
      </c>
      <c r="R857" s="11"/>
      <c r="S857" s="12"/>
      <c r="T857" s="14">
        <v>46292</v>
      </c>
      <c r="U857" s="15" t="s">
        <v>6201</v>
      </c>
      <c r="V857" s="8">
        <v>46292</v>
      </c>
      <c r="W857" s="13" t="s">
        <v>6217</v>
      </c>
      <c r="X857" s="23" t="s">
        <v>4206</v>
      </c>
      <c r="Y857" s="486" t="s">
        <v>6047</v>
      </c>
      <c r="Z857" s="483">
        <v>46293</v>
      </c>
      <c r="AA857" s="24" t="s">
        <v>6208</v>
      </c>
      <c r="AB857" s="484" t="s">
        <v>4206</v>
      </c>
      <c r="AC857" s="16"/>
      <c r="AD857" s="17"/>
      <c r="AE857" s="18"/>
      <c r="AF857" s="9"/>
      <c r="AG857" s="19"/>
      <c r="AH857" s="20"/>
      <c r="AI857" s="9"/>
      <c r="AJ857" s="21" t="s">
        <v>2860</v>
      </c>
      <c r="AK857" s="33" t="s">
        <v>2860</v>
      </c>
      <c r="AL857" s="485" t="s">
        <v>2860</v>
      </c>
      <c r="AM857" s="3" t="s">
        <v>2860</v>
      </c>
      <c r="AN857" s="702"/>
      <c r="AO857" s="4"/>
      <c r="AP857" s="5"/>
      <c r="AQ857" s="5"/>
      <c r="AR857" s="4"/>
      <c r="AS857" s="5"/>
      <c r="AT857" s="552"/>
      <c r="AU857" s="553"/>
      <c r="AV857" s="554"/>
      <c r="AW857" s="553"/>
      <c r="AX857" s="554"/>
      <c r="AY857" s="27"/>
      <c r="AZ857" s="6"/>
      <c r="BA857" s="7"/>
      <c r="BB857" s="7"/>
    </row>
    <row r="858" spans="1:54" ht="14.45" customHeight="1">
      <c r="A858" s="472" t="s">
        <v>855</v>
      </c>
      <c r="B858" s="473" t="s">
        <v>1602</v>
      </c>
      <c r="C858" s="22" t="s">
        <v>6227</v>
      </c>
      <c r="D858" s="22">
        <v>3</v>
      </c>
      <c r="E858" s="746" t="s">
        <v>3566</v>
      </c>
      <c r="F858" s="474">
        <v>2081160</v>
      </c>
      <c r="G858" s="475">
        <v>15421103</v>
      </c>
      <c r="H858" s="476">
        <v>11.94</v>
      </c>
      <c r="I858" s="760">
        <v>2096020</v>
      </c>
      <c r="J858" s="475">
        <v>15421111</v>
      </c>
      <c r="K858" s="478">
        <v>11.94</v>
      </c>
      <c r="L858" s="9"/>
      <c r="M858" s="1287">
        <v>16</v>
      </c>
      <c r="N858" s="1288">
        <v>9.5299999999999994</v>
      </c>
      <c r="O858" s="834" t="s">
        <v>4201</v>
      </c>
      <c r="P858" s="479" t="s">
        <v>4202</v>
      </c>
      <c r="Q858" s="10" t="s">
        <v>6220</v>
      </c>
      <c r="R858" s="11"/>
      <c r="S858" s="12"/>
      <c r="T858" s="14">
        <v>46293</v>
      </c>
      <c r="U858" s="15"/>
      <c r="V858" s="8">
        <v>46293</v>
      </c>
      <c r="W858" s="13" t="s">
        <v>6303</v>
      </c>
      <c r="X858" s="23" t="s">
        <v>4206</v>
      </c>
      <c r="Y858" s="486"/>
      <c r="Z858" s="483">
        <v>46301</v>
      </c>
      <c r="AA858" s="24" t="s">
        <v>6508</v>
      </c>
      <c r="AB858" s="484" t="s">
        <v>4206</v>
      </c>
      <c r="AC858" s="16"/>
      <c r="AD858" s="17"/>
      <c r="AE858" s="18"/>
      <c r="AF858" s="9"/>
      <c r="AG858" s="19"/>
      <c r="AH858" s="20"/>
      <c r="AI858" s="9"/>
      <c r="AJ858" s="21"/>
      <c r="AK858" s="33"/>
      <c r="AL858" s="485" t="str">
        <f>IF(AA858="","",AA858)</f>
        <v>L-RT-074</v>
      </c>
      <c r="AM858" s="3" t="str">
        <f>IF(AB858="","",AB858)</f>
        <v>A</v>
      </c>
      <c r="AN858" s="702"/>
      <c r="AO858" s="4"/>
      <c r="AP858" s="5"/>
      <c r="AQ858" s="5"/>
      <c r="AR858" s="4"/>
      <c r="AS858" s="5"/>
      <c r="AT858" s="552"/>
      <c r="AU858" s="553" t="str">
        <f>IF(AND(V858&gt;0,X858="A",AA858&lt;&gt;"",AG858&lt;&gt;"A",AJ858&lt;&gt;"A",OR(AB858="NR",AB858="NT")),1,"")</f>
        <v/>
      </c>
      <c r="AV858" s="554" t="str">
        <f>IF(AU858="","",COUNTIF($AU$8:AU858,AU858))</f>
        <v/>
      </c>
      <c r="AW858" s="553" t="str">
        <f>IF(AND(V858&gt;0,X858="A",AJ858&lt;&gt;"A",OR(AB858="",AB858="NX")),1,"")</f>
        <v/>
      </c>
      <c r="AX858" s="554" t="str">
        <f>IF(AW858="","",COUNTIF($AW$8:AW858,AW858))</f>
        <v/>
      </c>
      <c r="AY858" s="27"/>
      <c r="AZ858" s="6"/>
      <c r="BA858" s="7"/>
      <c r="BB858" s="7"/>
    </row>
    <row r="859" spans="1:54" ht="14.45" customHeight="1">
      <c r="A859" s="472" t="s">
        <v>856</v>
      </c>
      <c r="B859" s="473" t="s">
        <v>1602</v>
      </c>
      <c r="C859" s="22" t="s">
        <v>6227</v>
      </c>
      <c r="D859" s="22">
        <v>3</v>
      </c>
      <c r="E859" s="746" t="s">
        <v>6239</v>
      </c>
      <c r="F859" s="760">
        <v>2096020</v>
      </c>
      <c r="G859" s="475">
        <v>15421111</v>
      </c>
      <c r="H859" s="478">
        <v>11.94</v>
      </c>
      <c r="I859" s="474">
        <v>2088270</v>
      </c>
      <c r="J859" s="475">
        <v>15421108</v>
      </c>
      <c r="K859" s="476">
        <v>11.94</v>
      </c>
      <c r="L859" s="9"/>
      <c r="M859" s="545">
        <v>16</v>
      </c>
      <c r="N859" s="6">
        <v>9.5299999999999994</v>
      </c>
      <c r="O859" s="6" t="s">
        <v>4201</v>
      </c>
      <c r="P859" s="645" t="s">
        <v>4252</v>
      </c>
      <c r="Q859" s="10" t="s">
        <v>4268</v>
      </c>
      <c r="R859" s="11"/>
      <c r="S859" s="12"/>
      <c r="T859" s="14">
        <v>46292</v>
      </c>
      <c r="U859" s="15" t="s">
        <v>6201</v>
      </c>
      <c r="V859" s="8">
        <v>46292</v>
      </c>
      <c r="W859" s="13" t="s">
        <v>6217</v>
      </c>
      <c r="X859" s="23" t="s">
        <v>4206</v>
      </c>
      <c r="Y859" s="486" t="s">
        <v>6047</v>
      </c>
      <c r="Z859" s="483">
        <v>46293</v>
      </c>
      <c r="AA859" s="24" t="s">
        <v>6208</v>
      </c>
      <c r="AB859" s="484" t="s">
        <v>4206</v>
      </c>
      <c r="AC859" s="16"/>
      <c r="AD859" s="17"/>
      <c r="AE859" s="18"/>
      <c r="AF859" s="9"/>
      <c r="AG859" s="19"/>
      <c r="AH859" s="20"/>
      <c r="AI859" s="9"/>
      <c r="AJ859" s="21" t="s">
        <v>2860</v>
      </c>
      <c r="AK859" s="33" t="s">
        <v>2860</v>
      </c>
      <c r="AL859" s="485" t="s">
        <v>2860</v>
      </c>
      <c r="AM859" s="3" t="s">
        <v>2860</v>
      </c>
      <c r="AN859" s="702"/>
      <c r="AO859" s="4"/>
      <c r="AP859" s="5"/>
      <c r="AQ859" s="5"/>
      <c r="AR859" s="4"/>
      <c r="AS859" s="5"/>
      <c r="AT859" s="552"/>
      <c r="AU859" s="553"/>
      <c r="AV859" s="554"/>
      <c r="AW859" s="553"/>
      <c r="AX859" s="554"/>
      <c r="AY859" s="27"/>
      <c r="AZ859" s="6"/>
      <c r="BA859" s="7"/>
      <c r="BB859" s="7"/>
    </row>
    <row r="860" spans="1:54" ht="14.45" customHeight="1">
      <c r="A860" s="472" t="s">
        <v>857</v>
      </c>
      <c r="B860" s="473" t="s">
        <v>1602</v>
      </c>
      <c r="C860" s="22" t="s">
        <v>6227</v>
      </c>
      <c r="D860" s="22">
        <v>3</v>
      </c>
      <c r="E860" s="746" t="s">
        <v>3567</v>
      </c>
      <c r="F860" s="474">
        <v>2088270</v>
      </c>
      <c r="G860" s="475">
        <v>15421108</v>
      </c>
      <c r="H860" s="476">
        <v>11.94</v>
      </c>
      <c r="I860" s="760">
        <v>2086920</v>
      </c>
      <c r="J860" s="475">
        <v>15421111</v>
      </c>
      <c r="K860" s="478">
        <v>11.94</v>
      </c>
      <c r="L860" s="9"/>
      <c r="M860" s="1287">
        <v>16</v>
      </c>
      <c r="N860" s="1288">
        <v>9.5299999999999994</v>
      </c>
      <c r="O860" s="834" t="s">
        <v>4201</v>
      </c>
      <c r="P860" s="479" t="s">
        <v>4202</v>
      </c>
      <c r="Q860" s="10" t="s">
        <v>6220</v>
      </c>
      <c r="R860" s="11"/>
      <c r="S860" s="12"/>
      <c r="T860" s="14">
        <v>46293</v>
      </c>
      <c r="U860" s="15"/>
      <c r="V860" s="8">
        <v>46293</v>
      </c>
      <c r="W860" s="13" t="s">
        <v>6303</v>
      </c>
      <c r="X860" s="23" t="s">
        <v>4206</v>
      </c>
      <c r="Y860" s="486"/>
      <c r="Z860" s="483">
        <v>46301</v>
      </c>
      <c r="AA860" s="24"/>
      <c r="AB860" s="484" t="s">
        <v>5074</v>
      </c>
      <c r="AC860" s="16"/>
      <c r="AD860" s="17"/>
      <c r="AE860" s="18"/>
      <c r="AF860" s="9"/>
      <c r="AG860" s="19"/>
      <c r="AH860" s="20"/>
      <c r="AI860" s="9"/>
      <c r="AJ860" s="21"/>
      <c r="AK860" s="33"/>
      <c r="AL860" s="485" t="str">
        <f>IF(AA860="","",AA860)</f>
        <v/>
      </c>
      <c r="AM860" s="3" t="str">
        <f>IF(AB860="","",AB860)</f>
        <v>NX</v>
      </c>
      <c r="AN860" s="702" t="s">
        <v>6506</v>
      </c>
      <c r="AO860" s="4"/>
      <c r="AP860" s="5"/>
      <c r="AQ860" s="5"/>
      <c r="AR860" s="4"/>
      <c r="AS860" s="5"/>
      <c r="AT860" s="552"/>
      <c r="AU860" s="553" t="str">
        <f>IF(AND(V860&gt;0,X860="A",AA860&lt;&gt;"",AG860&lt;&gt;"A",AJ860&lt;&gt;"A",OR(AB860="NR",AB860="NT")),1,"")</f>
        <v/>
      </c>
      <c r="AV860" s="554" t="str">
        <f>IF(AU860="","",COUNTIF($AU$8:AU860,AU860))</f>
        <v/>
      </c>
      <c r="AW860" s="553">
        <f>IF(AND(V860&gt;0,X860="A",AJ860&lt;&gt;"A",OR(AB860="",AB860="NX")),1,"")</f>
        <v>1</v>
      </c>
      <c r="AX860" s="554">
        <f>IF(AW860="","",COUNTIF($AW$8:AW860,AW860))</f>
        <v>96</v>
      </c>
      <c r="AY860" s="27"/>
      <c r="AZ860" s="6"/>
      <c r="BA860" s="7"/>
      <c r="BB860" s="7"/>
    </row>
    <row r="861" spans="1:54" ht="14.45" customHeight="1">
      <c r="A861" s="472" t="s">
        <v>858</v>
      </c>
      <c r="B861" s="473" t="s">
        <v>1602</v>
      </c>
      <c r="C861" s="22" t="s">
        <v>6227</v>
      </c>
      <c r="D861" s="22">
        <v>3</v>
      </c>
      <c r="E861" s="746" t="s">
        <v>6240</v>
      </c>
      <c r="F861" s="760">
        <v>2086920</v>
      </c>
      <c r="G861" s="475">
        <v>15421111</v>
      </c>
      <c r="H861" s="478">
        <v>11.94</v>
      </c>
      <c r="I861" s="474">
        <v>2081610</v>
      </c>
      <c r="J861" s="475">
        <v>15421103</v>
      </c>
      <c r="K861" s="476">
        <v>11.94</v>
      </c>
      <c r="L861" s="9"/>
      <c r="M861" s="545">
        <v>16</v>
      </c>
      <c r="N861" s="6">
        <v>9.5299999999999994</v>
      </c>
      <c r="O861" s="6" t="s">
        <v>4201</v>
      </c>
      <c r="P861" s="645" t="s">
        <v>4252</v>
      </c>
      <c r="Q861" s="10" t="s">
        <v>5785</v>
      </c>
      <c r="R861" s="11"/>
      <c r="S861" s="12"/>
      <c r="T861" s="14">
        <v>46292</v>
      </c>
      <c r="U861" s="15" t="s">
        <v>6201</v>
      </c>
      <c r="V861" s="8">
        <v>46292</v>
      </c>
      <c r="W861" s="13" t="s">
        <v>6217</v>
      </c>
      <c r="X861" s="23" t="s">
        <v>4206</v>
      </c>
      <c r="Y861" s="486" t="s">
        <v>6047</v>
      </c>
      <c r="Z861" s="483">
        <v>46293</v>
      </c>
      <c r="AA861" s="24" t="s">
        <v>6208</v>
      </c>
      <c r="AB861" s="484" t="s">
        <v>4206</v>
      </c>
      <c r="AC861" s="16"/>
      <c r="AD861" s="17"/>
      <c r="AE861" s="18"/>
      <c r="AF861" s="9"/>
      <c r="AG861" s="19"/>
      <c r="AH861" s="20"/>
      <c r="AI861" s="9"/>
      <c r="AJ861" s="21" t="s">
        <v>2860</v>
      </c>
      <c r="AK861" s="33" t="s">
        <v>2860</v>
      </c>
      <c r="AL861" s="485" t="s">
        <v>2860</v>
      </c>
      <c r="AM861" s="3" t="s">
        <v>2860</v>
      </c>
      <c r="AN861" s="702"/>
      <c r="AO861" s="4"/>
      <c r="AP861" s="5"/>
      <c r="AQ861" s="5"/>
      <c r="AR861" s="4"/>
      <c r="AS861" s="5"/>
      <c r="AT861" s="552"/>
      <c r="AU861" s="553"/>
      <c r="AV861" s="554"/>
      <c r="AW861" s="553"/>
      <c r="AX861" s="554"/>
      <c r="AY861" s="27"/>
      <c r="AZ861" s="6"/>
      <c r="BA861" s="7"/>
      <c r="BB861" s="7"/>
    </row>
    <row r="862" spans="1:54" ht="14.45" customHeight="1">
      <c r="A862" s="472" t="s">
        <v>859</v>
      </c>
      <c r="B862" s="473" t="s">
        <v>1602</v>
      </c>
      <c r="C862" s="22" t="s">
        <v>6227</v>
      </c>
      <c r="D862" s="22">
        <v>3</v>
      </c>
      <c r="E862" s="746" t="s">
        <v>3568</v>
      </c>
      <c r="F862" s="474">
        <v>2081610</v>
      </c>
      <c r="G862" s="475">
        <v>15421103</v>
      </c>
      <c r="H862" s="476">
        <v>11.94</v>
      </c>
      <c r="I862" s="760">
        <v>2087811</v>
      </c>
      <c r="J862" s="475">
        <v>15421108</v>
      </c>
      <c r="K862" s="478">
        <v>11.94</v>
      </c>
      <c r="L862" s="9"/>
      <c r="M862" s="1287">
        <v>16</v>
      </c>
      <c r="N862" s="1288">
        <v>9.5299999999999994</v>
      </c>
      <c r="O862" s="834" t="s">
        <v>4201</v>
      </c>
      <c r="P862" s="479" t="s">
        <v>4202</v>
      </c>
      <c r="Q862" s="10" t="s">
        <v>6220</v>
      </c>
      <c r="R862" s="11"/>
      <c r="S862" s="12"/>
      <c r="T862" s="14">
        <v>46293</v>
      </c>
      <c r="U862" s="15"/>
      <c r="V862" s="8">
        <v>46293</v>
      </c>
      <c r="W862" s="13" t="s">
        <v>6303</v>
      </c>
      <c r="X862" s="23" t="s">
        <v>4206</v>
      </c>
      <c r="Y862" s="486"/>
      <c r="Z862" s="483">
        <v>46301</v>
      </c>
      <c r="AA862" s="24"/>
      <c r="AB862" s="484" t="s">
        <v>5074</v>
      </c>
      <c r="AC862" s="16"/>
      <c r="AD862" s="17"/>
      <c r="AE862" s="18"/>
      <c r="AF862" s="9"/>
      <c r="AG862" s="19"/>
      <c r="AH862" s="20"/>
      <c r="AI862" s="9"/>
      <c r="AJ862" s="21"/>
      <c r="AK862" s="33"/>
      <c r="AL862" s="485" t="str">
        <f>IF(AA862="","",AA862)</f>
        <v/>
      </c>
      <c r="AM862" s="3" t="str">
        <f>IF(AB862="","",AB862)</f>
        <v>NX</v>
      </c>
      <c r="AN862" s="702" t="s">
        <v>6507</v>
      </c>
      <c r="AO862" s="4"/>
      <c r="AP862" s="5"/>
      <c r="AQ862" s="5"/>
      <c r="AR862" s="4"/>
      <c r="AS862" s="5"/>
      <c r="AT862" s="552"/>
      <c r="AU862" s="553" t="str">
        <f>IF(AND(V862&gt;0,X862="A",AA862&lt;&gt;"",AG862&lt;&gt;"A",AJ862&lt;&gt;"A",OR(AB862="NR",AB862="NT")),1,"")</f>
        <v/>
      </c>
      <c r="AV862" s="554" t="str">
        <f>IF(AU862="","",COUNTIF($AU$8:AU862,AU862))</f>
        <v/>
      </c>
      <c r="AW862" s="553">
        <f>IF(AND(V862&gt;0,X862="A",AJ862&lt;&gt;"A",OR(AB862="",AB862="NX")),1,"")</f>
        <v>1</v>
      </c>
      <c r="AX862" s="554">
        <f>IF(AW862="","",COUNTIF($AW$8:AW862,AW862))</f>
        <v>97</v>
      </c>
      <c r="AY862" s="27"/>
      <c r="AZ862" s="6"/>
      <c r="BA862" s="7"/>
      <c r="BB862" s="7"/>
    </row>
    <row r="863" spans="1:54" ht="14.45" customHeight="1">
      <c r="A863" s="472" t="s">
        <v>860</v>
      </c>
      <c r="B863" s="473" t="s">
        <v>1602</v>
      </c>
      <c r="C863" s="22" t="s">
        <v>6227</v>
      </c>
      <c r="D863" s="22">
        <v>3</v>
      </c>
      <c r="E863" s="746" t="s">
        <v>6241</v>
      </c>
      <c r="F863" s="760">
        <v>2087811</v>
      </c>
      <c r="G863" s="475">
        <v>15421108</v>
      </c>
      <c r="H863" s="478">
        <v>11.94</v>
      </c>
      <c r="I863" s="474">
        <v>2094830</v>
      </c>
      <c r="J863" s="475">
        <v>15421111</v>
      </c>
      <c r="K863" s="478">
        <v>11.94</v>
      </c>
      <c r="L863" s="9"/>
      <c r="M863" s="545">
        <v>16</v>
      </c>
      <c r="N863" s="6">
        <v>9.5299999999999994</v>
      </c>
      <c r="O863" s="6" t="s">
        <v>4201</v>
      </c>
      <c r="P863" s="645" t="s">
        <v>4252</v>
      </c>
      <c r="Q863" s="10" t="s">
        <v>4273</v>
      </c>
      <c r="R863" s="11"/>
      <c r="S863" s="12"/>
      <c r="T863" s="14">
        <v>46292</v>
      </c>
      <c r="U863" s="15" t="s">
        <v>6201</v>
      </c>
      <c r="V863" s="8">
        <v>46292</v>
      </c>
      <c r="W863" s="13" t="s">
        <v>6217</v>
      </c>
      <c r="X863" s="23" t="s">
        <v>4206</v>
      </c>
      <c r="Y863" s="486" t="s">
        <v>6047</v>
      </c>
      <c r="Z863" s="483">
        <v>46293</v>
      </c>
      <c r="AA863" s="24" t="s">
        <v>6208</v>
      </c>
      <c r="AB863" s="484" t="s">
        <v>4206</v>
      </c>
      <c r="AC863" s="16"/>
      <c r="AD863" s="17"/>
      <c r="AE863" s="18"/>
      <c r="AF863" s="9"/>
      <c r="AG863" s="19"/>
      <c r="AH863" s="20"/>
      <c r="AI863" s="9"/>
      <c r="AJ863" s="21" t="s">
        <v>2860</v>
      </c>
      <c r="AK863" s="33" t="s">
        <v>2860</v>
      </c>
      <c r="AL863" s="485" t="s">
        <v>2860</v>
      </c>
      <c r="AM863" s="3" t="s">
        <v>2860</v>
      </c>
      <c r="AN863" s="702"/>
      <c r="AO863" s="4"/>
      <c r="AP863" s="5"/>
      <c r="AQ863" s="5"/>
      <c r="AR863" s="4"/>
      <c r="AS863" s="5"/>
      <c r="AT863" s="552"/>
      <c r="AU863" s="553"/>
      <c r="AV863" s="554"/>
      <c r="AW863" s="553"/>
      <c r="AX863" s="554"/>
      <c r="AY863" s="27"/>
      <c r="AZ863" s="6"/>
      <c r="BA863" s="7"/>
      <c r="BB863" s="7"/>
    </row>
    <row r="864" spans="1:54" ht="14.45" customHeight="1">
      <c r="A864" s="472" t="s">
        <v>861</v>
      </c>
      <c r="B864" s="473" t="s">
        <v>1602</v>
      </c>
      <c r="C864" s="22" t="s">
        <v>6227</v>
      </c>
      <c r="D864" s="22">
        <v>3</v>
      </c>
      <c r="E864" s="746" t="s">
        <v>3569</v>
      </c>
      <c r="F864" s="474">
        <v>2094830</v>
      </c>
      <c r="G864" s="475">
        <v>15421111</v>
      </c>
      <c r="H864" s="478">
        <v>11.94</v>
      </c>
      <c r="I864" s="760">
        <v>2092520</v>
      </c>
      <c r="J864" s="475">
        <v>15421111</v>
      </c>
      <c r="K864" s="478">
        <v>11.94</v>
      </c>
      <c r="L864" s="9"/>
      <c r="M864" s="832">
        <v>16</v>
      </c>
      <c r="N864" s="833">
        <v>9.5299999999999994</v>
      </c>
      <c r="O864" s="834" t="s">
        <v>4201</v>
      </c>
      <c r="P864" s="645" t="s">
        <v>4202</v>
      </c>
      <c r="Q864" s="10" t="s">
        <v>6220</v>
      </c>
      <c r="R864" s="11"/>
      <c r="S864" s="12"/>
      <c r="T864" s="14">
        <v>46293</v>
      </c>
      <c r="U864" s="15"/>
      <c r="V864" s="8">
        <v>46293</v>
      </c>
      <c r="W864" s="13" t="s">
        <v>6303</v>
      </c>
      <c r="X864" s="23" t="s">
        <v>4206</v>
      </c>
      <c r="Y864" s="486"/>
      <c r="Z864" s="483">
        <v>46301</v>
      </c>
      <c r="AA864" s="24" t="s">
        <v>6508</v>
      </c>
      <c r="AB864" s="484" t="s">
        <v>4206</v>
      </c>
      <c r="AC864" s="16"/>
      <c r="AD864" s="17"/>
      <c r="AE864" s="18"/>
      <c r="AF864" s="9"/>
      <c r="AG864" s="19"/>
      <c r="AH864" s="20"/>
      <c r="AI864" s="9"/>
      <c r="AJ864" s="21"/>
      <c r="AK864" s="33"/>
      <c r="AL864" s="485" t="str">
        <f>IF(AA864="","",AA864)</f>
        <v>L-RT-074</v>
      </c>
      <c r="AM864" s="3" t="str">
        <f>IF(AB864="","",AB864)</f>
        <v>A</v>
      </c>
      <c r="AN864" s="702"/>
      <c r="AO864" s="4"/>
      <c r="AP864" s="5"/>
      <c r="AQ864" s="5"/>
      <c r="AR864" s="4"/>
      <c r="AS864" s="5"/>
      <c r="AT864" s="552"/>
      <c r="AU864" s="553" t="str">
        <f>IF(AND(V864&gt;0,X864="A",AA864&lt;&gt;"",AG864&lt;&gt;"A",AJ864&lt;&gt;"A",OR(AB864="NR",AB864="NT")),1,"")</f>
        <v/>
      </c>
      <c r="AV864" s="554" t="str">
        <f>IF(AU864="","",COUNTIF($AU$8:AU864,AU864))</f>
        <v/>
      </c>
      <c r="AW864" s="553" t="str">
        <f>IF(AND(V864&gt;0,X864="A",AJ864&lt;&gt;"A",OR(AB864="",AB864="NX")),1,"")</f>
        <v/>
      </c>
      <c r="AX864" s="554" t="str">
        <f>IF(AW864="","",COUNTIF($AW$8:AW864,AW864))</f>
        <v/>
      </c>
      <c r="AY864" s="27"/>
      <c r="AZ864" s="6"/>
      <c r="BA864" s="7"/>
      <c r="BB864" s="7"/>
    </row>
    <row r="865" spans="1:54" ht="14.45" customHeight="1">
      <c r="A865" s="472" t="s">
        <v>862</v>
      </c>
      <c r="B865" s="473" t="s">
        <v>1602</v>
      </c>
      <c r="C865" s="22" t="s">
        <v>6227</v>
      </c>
      <c r="D865" s="22">
        <v>3</v>
      </c>
      <c r="E865" s="746" t="s">
        <v>3570</v>
      </c>
      <c r="F865" s="760">
        <v>2092520</v>
      </c>
      <c r="G865" s="475">
        <v>15421111</v>
      </c>
      <c r="H865" s="478">
        <v>11.94</v>
      </c>
      <c r="I865" s="474">
        <v>2097670</v>
      </c>
      <c r="J865" s="475">
        <v>15421111</v>
      </c>
      <c r="K865" s="478">
        <v>11.94</v>
      </c>
      <c r="L865" s="9"/>
      <c r="M865" s="832">
        <v>16</v>
      </c>
      <c r="N865" s="833">
        <v>9.5299999999999994</v>
      </c>
      <c r="O865" s="834" t="s">
        <v>4201</v>
      </c>
      <c r="P865" s="645" t="s">
        <v>4202</v>
      </c>
      <c r="Q865" s="10" t="s">
        <v>6220</v>
      </c>
      <c r="R865" s="11"/>
      <c r="S865" s="12"/>
      <c r="T865" s="14">
        <v>46293</v>
      </c>
      <c r="U865" s="15"/>
      <c r="V865" s="8">
        <v>46293</v>
      </c>
      <c r="W865" s="13" t="s">
        <v>6303</v>
      </c>
      <c r="X865" s="23" t="s">
        <v>4206</v>
      </c>
      <c r="Y865" s="486"/>
      <c r="Z865" s="483">
        <v>46301</v>
      </c>
      <c r="AA865" s="24" t="s">
        <v>6509</v>
      </c>
      <c r="AB865" s="484" t="s">
        <v>4206</v>
      </c>
      <c r="AC865" s="16"/>
      <c r="AD865" s="17"/>
      <c r="AE865" s="18"/>
      <c r="AF865" s="9"/>
      <c r="AG865" s="19"/>
      <c r="AH865" s="20"/>
      <c r="AI865" s="9"/>
      <c r="AJ865" s="21"/>
      <c r="AK865" s="33"/>
      <c r="AL865" s="485" t="str">
        <f>IF(AA865="","",AA865)</f>
        <v>L-RT-075</v>
      </c>
      <c r="AM865" s="3" t="str">
        <f>IF(AB865="","",AB865)</f>
        <v>A</v>
      </c>
      <c r="AN865" s="702"/>
      <c r="AO865" s="4"/>
      <c r="AP865" s="5"/>
      <c r="AQ865" s="5"/>
      <c r="AR865" s="4"/>
      <c r="AS865" s="5"/>
      <c r="AT865" s="552"/>
      <c r="AU865" s="553" t="str">
        <f>IF(AND(V865&gt;0,X865="A",AA865&lt;&gt;"",AG865&lt;&gt;"A",AJ865&lt;&gt;"A",OR(AB865="NR",AB865="NT")),1,"")</f>
        <v/>
      </c>
      <c r="AV865" s="554" t="str">
        <f>IF(AU865="","",COUNTIF($AU$8:AU865,AU865))</f>
        <v/>
      </c>
      <c r="AW865" s="553" t="str">
        <f>IF(AND(V865&gt;0,X865="A",AJ865&lt;&gt;"A",OR(AB865="",AB865="NX")),1,"")</f>
        <v/>
      </c>
      <c r="AX865" s="554" t="str">
        <f>IF(AW865="","",COUNTIF($AW$8:AW865,AW865))</f>
        <v/>
      </c>
      <c r="AY865" s="27"/>
      <c r="AZ865" s="6"/>
      <c r="BA865" s="7"/>
      <c r="BB865" s="7"/>
    </row>
    <row r="866" spans="1:54" ht="14.45" customHeight="1">
      <c r="A866" s="472" t="s">
        <v>863</v>
      </c>
      <c r="B866" s="473" t="s">
        <v>1602</v>
      </c>
      <c r="C866" s="22" t="s">
        <v>6227</v>
      </c>
      <c r="D866" s="22">
        <v>3</v>
      </c>
      <c r="E866" s="746" t="s">
        <v>3571</v>
      </c>
      <c r="F866" s="474">
        <v>2097670</v>
      </c>
      <c r="G866" s="475">
        <v>15421111</v>
      </c>
      <c r="H866" s="478">
        <v>11.94</v>
      </c>
      <c r="I866" s="474">
        <v>2097610</v>
      </c>
      <c r="J866" s="475">
        <v>15421112</v>
      </c>
      <c r="K866" s="478">
        <v>11.94</v>
      </c>
      <c r="L866" s="9"/>
      <c r="M866" s="832">
        <v>16</v>
      </c>
      <c r="N866" s="833">
        <v>9.5299999999999994</v>
      </c>
      <c r="O866" s="834" t="s">
        <v>4201</v>
      </c>
      <c r="P866" s="645" t="s">
        <v>4202</v>
      </c>
      <c r="Q866" s="10" t="s">
        <v>6220</v>
      </c>
      <c r="R866" s="11"/>
      <c r="S866" s="12"/>
      <c r="T866" s="14">
        <v>46293</v>
      </c>
      <c r="U866" s="15"/>
      <c r="V866" s="8">
        <v>46293</v>
      </c>
      <c r="W866" s="13" t="s">
        <v>6303</v>
      </c>
      <c r="X866" s="23" t="s">
        <v>4206</v>
      </c>
      <c r="Y866" s="486"/>
      <c r="Z866" s="483">
        <v>46301</v>
      </c>
      <c r="AA866" s="24" t="s">
        <v>6509</v>
      </c>
      <c r="AB866" s="484" t="s">
        <v>4206</v>
      </c>
      <c r="AC866" s="16"/>
      <c r="AD866" s="17"/>
      <c r="AE866" s="18"/>
      <c r="AF866" s="9"/>
      <c r="AG866" s="19"/>
      <c r="AH866" s="20"/>
      <c r="AI866" s="9"/>
      <c r="AJ866" s="21"/>
      <c r="AK866" s="33"/>
      <c r="AL866" s="485" t="str">
        <f>IF(AA866="","",AA866)</f>
        <v>L-RT-075</v>
      </c>
      <c r="AM866" s="3" t="str">
        <f>IF(AB866="","",AB866)</f>
        <v>A</v>
      </c>
      <c r="AN866" s="702"/>
      <c r="AO866" s="4"/>
      <c r="AP866" s="5"/>
      <c r="AQ866" s="5"/>
      <c r="AR866" s="4"/>
      <c r="AS866" s="5"/>
      <c r="AT866" s="552"/>
      <c r="AU866" s="553" t="str">
        <f>IF(AND(V866&gt;0,X866="A",AA866&lt;&gt;"",AG866&lt;&gt;"A",AJ866&lt;&gt;"A",OR(AB866="NR",AB866="NT")),1,"")</f>
        <v/>
      </c>
      <c r="AV866" s="554" t="str">
        <f>IF(AU866="","",COUNTIF($AU$8:AU866,AU866))</f>
        <v/>
      </c>
      <c r="AW866" s="553" t="str">
        <f>IF(AND(V866&gt;0,X866="A",AJ866&lt;&gt;"A",OR(AB866="",AB866="NX")),1,"")</f>
        <v/>
      </c>
      <c r="AX866" s="554" t="str">
        <f>IF(AW866="","",COUNTIF($AW$8:AW866,AW866))</f>
        <v/>
      </c>
      <c r="AY866" s="27"/>
      <c r="AZ866" s="6"/>
      <c r="BA866" s="7"/>
      <c r="BB866" s="7"/>
    </row>
    <row r="867" spans="1:54" ht="14.45" customHeight="1">
      <c r="A867" s="472" t="s">
        <v>864</v>
      </c>
      <c r="B867" s="473" t="s">
        <v>1602</v>
      </c>
      <c r="C867" s="22" t="s">
        <v>6227</v>
      </c>
      <c r="D867" s="22">
        <v>3</v>
      </c>
      <c r="E867" s="746" t="s">
        <v>3572</v>
      </c>
      <c r="F867" s="474">
        <v>2097610</v>
      </c>
      <c r="G867" s="475">
        <v>15421112</v>
      </c>
      <c r="H867" s="478">
        <v>11.94</v>
      </c>
      <c r="I867" s="474">
        <v>2096200</v>
      </c>
      <c r="J867" s="475">
        <v>15421111</v>
      </c>
      <c r="K867" s="478">
        <v>11.94</v>
      </c>
      <c r="L867" s="9"/>
      <c r="M867" s="832">
        <v>16</v>
      </c>
      <c r="N867" s="833">
        <v>9.5299999999999994</v>
      </c>
      <c r="O867" s="834" t="s">
        <v>4201</v>
      </c>
      <c r="P867" s="645" t="s">
        <v>4202</v>
      </c>
      <c r="Q867" s="10" t="s">
        <v>6220</v>
      </c>
      <c r="R867" s="11"/>
      <c r="S867" s="12"/>
      <c r="T867" s="14">
        <v>46293</v>
      </c>
      <c r="U867" s="15"/>
      <c r="V867" s="8">
        <v>46293</v>
      </c>
      <c r="W867" s="13" t="s">
        <v>6303</v>
      </c>
      <c r="X867" s="23" t="s">
        <v>4206</v>
      </c>
      <c r="Y867" s="486"/>
      <c r="Z867" s="483">
        <v>46301</v>
      </c>
      <c r="AA867" s="24" t="s">
        <v>6509</v>
      </c>
      <c r="AB867" s="484" t="s">
        <v>4206</v>
      </c>
      <c r="AC867" s="16"/>
      <c r="AD867" s="17"/>
      <c r="AE867" s="18"/>
      <c r="AF867" s="9"/>
      <c r="AG867" s="19"/>
      <c r="AH867" s="20"/>
      <c r="AI867" s="9"/>
      <c r="AJ867" s="21"/>
      <c r="AK867" s="33"/>
      <c r="AL867" s="485" t="str">
        <f>IF(AA867="","",AA867)</f>
        <v>L-RT-075</v>
      </c>
      <c r="AM867" s="3" t="str">
        <f>IF(AB867="","",AB867)</f>
        <v>A</v>
      </c>
      <c r="AN867" s="702"/>
      <c r="AO867" s="4"/>
      <c r="AP867" s="5"/>
      <c r="AQ867" s="5"/>
      <c r="AR867" s="4"/>
      <c r="AS867" s="5"/>
      <c r="AT867" s="552"/>
      <c r="AU867" s="553" t="str">
        <f>IF(AND(V867&gt;0,X867="A",AA867&lt;&gt;"",AG867&lt;&gt;"A",AJ867&lt;&gt;"A",OR(AB867="NR",AB867="NT")),1,"")</f>
        <v/>
      </c>
      <c r="AV867" s="554" t="str">
        <f>IF(AU867="","",COUNTIF($AU$8:AU867,AU867))</f>
        <v/>
      </c>
      <c r="AW867" s="553" t="str">
        <f>IF(AND(V867&gt;0,X867="A",AJ867&lt;&gt;"A",OR(AB867="",AB867="NX")),1,"")</f>
        <v/>
      </c>
      <c r="AX867" s="554" t="str">
        <f>IF(AW867="","",COUNTIF($AW$8:AW867,AW867))</f>
        <v/>
      </c>
      <c r="AY867" s="9"/>
      <c r="AZ867" s="9"/>
      <c r="BA867" s="7"/>
      <c r="BB867" s="7"/>
    </row>
    <row r="868" spans="1:54" ht="14.45" customHeight="1">
      <c r="A868" s="472" t="s">
        <v>865</v>
      </c>
      <c r="B868" s="473" t="s">
        <v>1602</v>
      </c>
      <c r="C868" s="22" t="s">
        <v>6227</v>
      </c>
      <c r="D868" s="22">
        <v>3</v>
      </c>
      <c r="E868" s="746" t="s">
        <v>6673</v>
      </c>
      <c r="F868" s="474">
        <v>2096200</v>
      </c>
      <c r="G868" s="475">
        <v>15421111</v>
      </c>
      <c r="H868" s="478">
        <v>11.94</v>
      </c>
      <c r="I868" s="474">
        <v>2092970</v>
      </c>
      <c r="J868" s="475">
        <v>15421105</v>
      </c>
      <c r="K868" s="478">
        <v>11.94</v>
      </c>
      <c r="L868" s="9"/>
      <c r="M868" s="832">
        <v>16</v>
      </c>
      <c r="N868" s="833">
        <v>9.5299999999999994</v>
      </c>
      <c r="O868" s="834" t="s">
        <v>4201</v>
      </c>
      <c r="P868" s="645" t="s">
        <v>5033</v>
      </c>
      <c r="Q868" s="10" t="s">
        <v>6584</v>
      </c>
      <c r="R868" s="11"/>
      <c r="S868" s="12"/>
      <c r="T868" s="14">
        <v>46312</v>
      </c>
      <c r="U868" s="15"/>
      <c r="V868" s="8">
        <v>46312</v>
      </c>
      <c r="W868" s="13" t="s">
        <v>6685</v>
      </c>
      <c r="X868" s="23" t="s">
        <v>4206</v>
      </c>
      <c r="Y868" s="486"/>
      <c r="Z868" s="483"/>
      <c r="AA868" s="24"/>
      <c r="AB868" s="484"/>
      <c r="AC868" s="16"/>
      <c r="AD868" s="17"/>
      <c r="AE868" s="18"/>
      <c r="AF868" s="9"/>
      <c r="AG868" s="19"/>
      <c r="AH868" s="20"/>
      <c r="AI868" s="9"/>
      <c r="AJ868" s="21"/>
      <c r="AK868" s="33"/>
      <c r="AL868" s="485" t="str">
        <f>IF(AA868="","",AA868)</f>
        <v/>
      </c>
      <c r="AM868" s="3" t="str">
        <f>IF(AB868="","",AB868)</f>
        <v/>
      </c>
      <c r="AN868" s="702"/>
      <c r="AO868" s="4"/>
      <c r="AP868" s="5"/>
      <c r="AQ868" s="5"/>
      <c r="AR868" s="4"/>
      <c r="AS868" s="5"/>
      <c r="AT868" s="552"/>
      <c r="AU868" s="553" t="str">
        <f>IF(AND(V868&gt;0,X868="A",AA868&lt;&gt;"",AG868&lt;&gt;"A",AJ868&lt;&gt;"A",OR(AB868="NR",AB868="NT")),1,"")</f>
        <v/>
      </c>
      <c r="AV868" s="554" t="str">
        <f>IF(AU868="","",COUNTIF($AU$8:AU868,AU868))</f>
        <v/>
      </c>
      <c r="AW868" s="553">
        <f>IF(AND(V868&gt;0,X868="A",AJ868&lt;&gt;"A",OR(AB868="",AB868="NX")),1,"")</f>
        <v>1</v>
      </c>
      <c r="AX868" s="554">
        <f>IF(AW868="","",COUNTIF($AW$8:AW868,AW868))</f>
        <v>98</v>
      </c>
      <c r="AY868" s="1264" t="s">
        <v>6303</v>
      </c>
      <c r="AZ868" s="874" t="s">
        <v>6509</v>
      </c>
      <c r="BA868" s="7"/>
      <c r="BB868" s="7"/>
    </row>
    <row r="869" spans="1:54" ht="14.45" customHeight="1">
      <c r="A869" s="472" t="s">
        <v>866</v>
      </c>
      <c r="B869" s="473" t="s">
        <v>1602</v>
      </c>
      <c r="C869" s="22" t="s">
        <v>6227</v>
      </c>
      <c r="D869" s="22">
        <v>3</v>
      </c>
      <c r="E869" s="746" t="s">
        <v>3573</v>
      </c>
      <c r="F869" s="474">
        <v>2092970</v>
      </c>
      <c r="G869" s="475">
        <v>15421105</v>
      </c>
      <c r="H869" s="478">
        <v>11.94</v>
      </c>
      <c r="I869" s="474">
        <v>2094460</v>
      </c>
      <c r="J869" s="475">
        <v>15421111</v>
      </c>
      <c r="K869" s="478">
        <v>11.94</v>
      </c>
      <c r="L869" s="9"/>
      <c r="M869" s="832">
        <v>16</v>
      </c>
      <c r="N869" s="833">
        <v>9.5299999999999994</v>
      </c>
      <c r="O869" s="834" t="s">
        <v>4201</v>
      </c>
      <c r="P869" s="645" t="s">
        <v>4202</v>
      </c>
      <c r="Q869" s="10" t="s">
        <v>6220</v>
      </c>
      <c r="R869" s="11"/>
      <c r="S869" s="12"/>
      <c r="T869" s="14">
        <v>46293</v>
      </c>
      <c r="U869" s="15"/>
      <c r="V869" s="8">
        <v>46293</v>
      </c>
      <c r="W869" s="13" t="s">
        <v>6303</v>
      </c>
      <c r="X869" s="23" t="s">
        <v>4206</v>
      </c>
      <c r="Y869" s="486"/>
      <c r="Z869" s="483">
        <v>46301</v>
      </c>
      <c r="AA869" s="24" t="s">
        <v>6509</v>
      </c>
      <c r="AB869" s="484" t="s">
        <v>4206</v>
      </c>
      <c r="AC869" s="16"/>
      <c r="AD869" s="17"/>
      <c r="AE869" s="18"/>
      <c r="AF869" s="9"/>
      <c r="AG869" s="19"/>
      <c r="AH869" s="20"/>
      <c r="AI869" s="9"/>
      <c r="AJ869" s="21"/>
      <c r="AK869" s="33"/>
      <c r="AL869" s="485" t="str">
        <f>IF(AA869="","",AA869)</f>
        <v>L-RT-075</v>
      </c>
      <c r="AM869" s="3" t="str">
        <f>IF(AB869="","",AB869)</f>
        <v>A</v>
      </c>
      <c r="AN869" s="702"/>
      <c r="AO869" s="4"/>
      <c r="AP869" s="5"/>
      <c r="AQ869" s="5"/>
      <c r="AR869" s="4"/>
      <c r="AS869" s="5"/>
      <c r="AT869" s="552"/>
      <c r="AU869" s="553" t="str">
        <f>IF(AND(V869&gt;0,X869="A",AA869&lt;&gt;"",AG869&lt;&gt;"A",AJ869&lt;&gt;"A",OR(AB869="NR",AB869="NT")),1,"")</f>
        <v/>
      </c>
      <c r="AV869" s="554" t="str">
        <f>IF(AU869="","",COUNTIF($AU$8:AU869,AU869))</f>
        <v/>
      </c>
      <c r="AW869" s="553" t="str">
        <f>IF(AND(V869&gt;0,X869="A",AJ869&lt;&gt;"A",OR(AB869="",AB869="NX")),1,"")</f>
        <v/>
      </c>
      <c r="AX869" s="554" t="str">
        <f>IF(AW869="","",COUNTIF($AW$8:AW869,AW869))</f>
        <v/>
      </c>
      <c r="AY869" s="27"/>
      <c r="AZ869" s="6"/>
      <c r="BA869" s="7"/>
      <c r="BB869" s="7"/>
    </row>
    <row r="870" spans="1:54" ht="14.45" customHeight="1">
      <c r="A870" s="472" t="s">
        <v>867</v>
      </c>
      <c r="B870" s="473" t="s">
        <v>1602</v>
      </c>
      <c r="C870" s="22" t="s">
        <v>6227</v>
      </c>
      <c r="D870" s="22">
        <v>3</v>
      </c>
      <c r="E870" s="746" t="s">
        <v>3574</v>
      </c>
      <c r="F870" s="474">
        <v>2094460</v>
      </c>
      <c r="G870" s="475">
        <v>15421111</v>
      </c>
      <c r="H870" s="478">
        <v>11.94</v>
      </c>
      <c r="I870" s="474">
        <v>2080950</v>
      </c>
      <c r="J870" s="475">
        <v>15421103</v>
      </c>
      <c r="K870" s="478">
        <v>11.94</v>
      </c>
      <c r="L870" s="9"/>
      <c r="M870" s="832">
        <v>16</v>
      </c>
      <c r="N870" s="833">
        <v>9.5299999999999994</v>
      </c>
      <c r="O870" s="834" t="s">
        <v>4201</v>
      </c>
      <c r="P870" s="645" t="s">
        <v>4202</v>
      </c>
      <c r="Q870" s="10" t="s">
        <v>6220</v>
      </c>
      <c r="R870" s="11"/>
      <c r="S870" s="12"/>
      <c r="T870" s="14">
        <v>46293</v>
      </c>
      <c r="U870" s="15"/>
      <c r="V870" s="8">
        <v>46293</v>
      </c>
      <c r="W870" s="13" t="s">
        <v>6303</v>
      </c>
      <c r="X870" s="23" t="s">
        <v>4206</v>
      </c>
      <c r="Y870" s="486"/>
      <c r="Z870" s="483">
        <v>46301</v>
      </c>
      <c r="AA870" s="24" t="s">
        <v>6509</v>
      </c>
      <c r="AB870" s="484" t="s">
        <v>4206</v>
      </c>
      <c r="AC870" s="16"/>
      <c r="AD870" s="17"/>
      <c r="AE870" s="18"/>
      <c r="AF870" s="9"/>
      <c r="AG870" s="19"/>
      <c r="AH870" s="20"/>
      <c r="AI870" s="9"/>
      <c r="AJ870" s="21"/>
      <c r="AK870" s="33"/>
      <c r="AL870" s="485" t="str">
        <f>IF(AA870="","",AA870)</f>
        <v>L-RT-075</v>
      </c>
      <c r="AM870" s="3" t="str">
        <f>IF(AB870="","",AB870)</f>
        <v>A</v>
      </c>
      <c r="AN870" s="702"/>
      <c r="AO870" s="4"/>
      <c r="AP870" s="5"/>
      <c r="AQ870" s="5"/>
      <c r="AR870" s="4"/>
      <c r="AS870" s="5"/>
      <c r="AT870" s="552"/>
      <c r="AU870" s="553" t="str">
        <f>IF(AND(V870&gt;0,X870="A",AA870&lt;&gt;"",AG870&lt;&gt;"A",AJ870&lt;&gt;"A",OR(AB870="NR",AB870="NT")),1,"")</f>
        <v/>
      </c>
      <c r="AV870" s="554" t="str">
        <f>IF(AU870="","",COUNTIF($AU$8:AU870,AU870))</f>
        <v/>
      </c>
      <c r="AW870" s="553" t="str">
        <f>IF(AND(V870&gt;0,X870="A",AJ870&lt;&gt;"A",OR(AB870="",AB870="NX")),1,"")</f>
        <v/>
      </c>
      <c r="AX870" s="554" t="str">
        <f>IF(AW870="","",COUNTIF($AW$8:AW870,AW870))</f>
        <v/>
      </c>
      <c r="AY870" s="27"/>
      <c r="AZ870" s="6"/>
      <c r="BA870" s="7"/>
      <c r="BB870" s="7"/>
    </row>
    <row r="871" spans="1:54" ht="14.45" customHeight="1">
      <c r="A871" s="472" t="s">
        <v>868</v>
      </c>
      <c r="B871" s="473" t="s">
        <v>1602</v>
      </c>
      <c r="C871" s="22" t="s">
        <v>6227</v>
      </c>
      <c r="D871" s="22">
        <v>3</v>
      </c>
      <c r="E871" s="746" t="s">
        <v>3575</v>
      </c>
      <c r="F871" s="474">
        <v>2080950</v>
      </c>
      <c r="G871" s="475">
        <v>15421103</v>
      </c>
      <c r="H871" s="478">
        <v>11.94</v>
      </c>
      <c r="I871" s="474">
        <v>2087510</v>
      </c>
      <c r="J871" s="475">
        <v>15421107</v>
      </c>
      <c r="K871" s="478">
        <v>11.94</v>
      </c>
      <c r="L871" s="9"/>
      <c r="M871" s="832">
        <v>16</v>
      </c>
      <c r="N871" s="833">
        <v>9.5299999999999994</v>
      </c>
      <c r="O871" s="834" t="s">
        <v>4201</v>
      </c>
      <c r="P871" s="645" t="s">
        <v>4202</v>
      </c>
      <c r="Q871" s="10" t="s">
        <v>6220</v>
      </c>
      <c r="R871" s="11"/>
      <c r="S871" s="12"/>
      <c r="T871" s="14">
        <v>46293</v>
      </c>
      <c r="U871" s="15"/>
      <c r="V871" s="8">
        <v>46293</v>
      </c>
      <c r="W871" s="13" t="s">
        <v>6303</v>
      </c>
      <c r="X871" s="23" t="s">
        <v>4206</v>
      </c>
      <c r="Y871" s="486"/>
      <c r="Z871" s="483">
        <v>46301</v>
      </c>
      <c r="AA871" s="24" t="s">
        <v>6509</v>
      </c>
      <c r="AB871" s="484" t="s">
        <v>4206</v>
      </c>
      <c r="AC871" s="16"/>
      <c r="AD871" s="17"/>
      <c r="AE871" s="18"/>
      <c r="AF871" s="9"/>
      <c r="AG871" s="19"/>
      <c r="AH871" s="20"/>
      <c r="AI871" s="9"/>
      <c r="AJ871" s="21"/>
      <c r="AK871" s="33"/>
      <c r="AL871" s="485" t="str">
        <f>IF(AA871="","",AA871)</f>
        <v>L-RT-075</v>
      </c>
      <c r="AM871" s="3" t="str">
        <f>IF(AB871="","",AB871)</f>
        <v>A</v>
      </c>
      <c r="AN871" s="702"/>
      <c r="AO871" s="4"/>
      <c r="AP871" s="5"/>
      <c r="AQ871" s="5"/>
      <c r="AR871" s="4"/>
      <c r="AS871" s="5"/>
      <c r="AT871" s="552"/>
      <c r="AU871" s="553" t="str">
        <f>IF(AND(V871&gt;0,X871="A",AA871&lt;&gt;"",AG871&lt;&gt;"A",AJ871&lt;&gt;"A",OR(AB871="NR",AB871="NT")),1,"")</f>
        <v/>
      </c>
      <c r="AV871" s="554" t="str">
        <f>IF(AU871="","",COUNTIF($AU$8:AU871,AU871))</f>
        <v/>
      </c>
      <c r="AW871" s="553" t="str">
        <f>IF(AND(V871&gt;0,X871="A",AJ871&lt;&gt;"A",OR(AB871="",AB871="NX")),1,"")</f>
        <v/>
      </c>
      <c r="AX871" s="554" t="str">
        <f>IF(AW871="","",COUNTIF($AW$8:AW871,AW871))</f>
        <v/>
      </c>
      <c r="AY871" s="27"/>
      <c r="AZ871" s="6"/>
      <c r="BA871" s="7"/>
      <c r="BB871" s="7"/>
    </row>
    <row r="872" spans="1:54" ht="14.45" customHeight="1">
      <c r="A872" s="472" t="s">
        <v>869</v>
      </c>
      <c r="B872" s="473" t="s">
        <v>1602</v>
      </c>
      <c r="C872" s="22" t="s">
        <v>6227</v>
      </c>
      <c r="D872" s="22">
        <v>3</v>
      </c>
      <c r="E872" s="746" t="s">
        <v>3576</v>
      </c>
      <c r="F872" s="474">
        <v>2087510</v>
      </c>
      <c r="G872" s="475">
        <v>15421107</v>
      </c>
      <c r="H872" s="478">
        <v>11.94</v>
      </c>
      <c r="I872" s="474">
        <v>2094320</v>
      </c>
      <c r="J872" s="475">
        <v>15421110</v>
      </c>
      <c r="K872" s="478">
        <v>11.94</v>
      </c>
      <c r="L872" s="9"/>
      <c r="M872" s="832">
        <v>16</v>
      </c>
      <c r="N872" s="833">
        <v>9.5299999999999994</v>
      </c>
      <c r="O872" s="834" t="s">
        <v>4201</v>
      </c>
      <c r="P872" s="645" t="s">
        <v>4202</v>
      </c>
      <c r="Q872" s="10" t="s">
        <v>6220</v>
      </c>
      <c r="R872" s="11"/>
      <c r="S872" s="12"/>
      <c r="T872" s="14">
        <v>46293</v>
      </c>
      <c r="U872" s="15"/>
      <c r="V872" s="8">
        <v>46293</v>
      </c>
      <c r="W872" s="13" t="s">
        <v>6303</v>
      </c>
      <c r="X872" s="23" t="s">
        <v>4206</v>
      </c>
      <c r="Y872" s="486"/>
      <c r="Z872" s="483">
        <v>46301</v>
      </c>
      <c r="AA872" s="24" t="s">
        <v>6509</v>
      </c>
      <c r="AB872" s="484" t="s">
        <v>4206</v>
      </c>
      <c r="AC872" s="16"/>
      <c r="AD872" s="17"/>
      <c r="AE872" s="18"/>
      <c r="AF872" s="9"/>
      <c r="AG872" s="19"/>
      <c r="AH872" s="20"/>
      <c r="AI872" s="9"/>
      <c r="AJ872" s="21"/>
      <c r="AK872" s="33"/>
      <c r="AL872" s="485" t="str">
        <f>IF(AA872="","",AA872)</f>
        <v>L-RT-075</v>
      </c>
      <c r="AM872" s="3" t="str">
        <f>IF(AB872="","",AB872)</f>
        <v>A</v>
      </c>
      <c r="AN872" s="702"/>
      <c r="AO872" s="4"/>
      <c r="AP872" s="5"/>
      <c r="AQ872" s="5"/>
      <c r="AR872" s="4"/>
      <c r="AS872" s="5"/>
      <c r="AT872" s="552"/>
      <c r="AU872" s="553" t="str">
        <f>IF(AND(V872&gt;0,X872="A",AA872&lt;&gt;"",AG872&lt;&gt;"A",AJ872&lt;&gt;"A",OR(AB872="NR",AB872="NT")),1,"")</f>
        <v/>
      </c>
      <c r="AV872" s="554" t="str">
        <f>IF(AU872="","",COUNTIF($AU$8:AU872,AU872))</f>
        <v/>
      </c>
      <c r="AW872" s="553" t="str">
        <f>IF(AND(V872&gt;0,X872="A",AJ872&lt;&gt;"A",OR(AB872="",AB872="NX")),1,"")</f>
        <v/>
      </c>
      <c r="AX872" s="554" t="str">
        <f>IF(AW872="","",COUNTIF($AW$8:AW872,AW872))</f>
        <v/>
      </c>
      <c r="AY872" s="9"/>
      <c r="AZ872" s="9"/>
      <c r="BA872" s="7"/>
      <c r="BB872" s="7"/>
    </row>
    <row r="873" spans="1:54" ht="14.45" customHeight="1">
      <c r="A873" s="472" t="s">
        <v>870</v>
      </c>
      <c r="B873" s="473" t="s">
        <v>1602</v>
      </c>
      <c r="C873" s="22" t="s">
        <v>6227</v>
      </c>
      <c r="D873" s="22">
        <v>3</v>
      </c>
      <c r="E873" s="746" t="s">
        <v>6674</v>
      </c>
      <c r="F873" s="474">
        <v>2094320</v>
      </c>
      <c r="G873" s="475">
        <v>15421110</v>
      </c>
      <c r="H873" s="478">
        <v>11.94</v>
      </c>
      <c r="I873" s="474">
        <v>2093320</v>
      </c>
      <c r="J873" s="475">
        <v>15421110</v>
      </c>
      <c r="K873" s="478">
        <v>11.94</v>
      </c>
      <c r="L873" s="9"/>
      <c r="M873" s="832">
        <v>16</v>
      </c>
      <c r="N873" s="833">
        <v>9.5299999999999994</v>
      </c>
      <c r="O873" s="834" t="s">
        <v>4201</v>
      </c>
      <c r="P873" s="645" t="s">
        <v>5033</v>
      </c>
      <c r="Q873" s="10" t="s">
        <v>6584</v>
      </c>
      <c r="R873" s="11"/>
      <c r="S873" s="12"/>
      <c r="T873" s="14">
        <v>46312</v>
      </c>
      <c r="U873" s="15"/>
      <c r="V873" s="8">
        <v>46312</v>
      </c>
      <c r="W873" s="13" t="s">
        <v>6685</v>
      </c>
      <c r="X873" s="23" t="s">
        <v>4206</v>
      </c>
      <c r="Y873" s="486"/>
      <c r="Z873" s="483"/>
      <c r="AA873" s="24"/>
      <c r="AB873" s="484"/>
      <c r="AC873" s="16"/>
      <c r="AD873" s="17"/>
      <c r="AE873" s="18"/>
      <c r="AF873" s="9"/>
      <c r="AG873" s="19"/>
      <c r="AH873" s="20"/>
      <c r="AI873" s="9"/>
      <c r="AJ873" s="21"/>
      <c r="AK873" s="33"/>
      <c r="AL873" s="485" t="str">
        <f>IF(AA873="","",AA873)</f>
        <v/>
      </c>
      <c r="AM873" s="3" t="str">
        <f>IF(AB873="","",AB873)</f>
        <v/>
      </c>
      <c r="AN873" s="702"/>
      <c r="AO873" s="4"/>
      <c r="AP873" s="5"/>
      <c r="AQ873" s="5"/>
      <c r="AR873" s="4"/>
      <c r="AS873" s="5"/>
      <c r="AT873" s="552"/>
      <c r="AU873" s="553" t="str">
        <f>IF(AND(V873&gt;0,X873="A",AA873&lt;&gt;"",AG873&lt;&gt;"A",AJ873&lt;&gt;"A",OR(AB873="NR",AB873="NT")),1,"")</f>
        <v/>
      </c>
      <c r="AV873" s="554" t="str">
        <f>IF(AU873="","",COUNTIF($AU$8:AU873,AU873))</f>
        <v/>
      </c>
      <c r="AW873" s="553">
        <f>IF(AND(V873&gt;0,X873="A",AJ873&lt;&gt;"A",OR(AB873="",AB873="NX")),1,"")</f>
        <v>1</v>
      </c>
      <c r="AX873" s="554">
        <f>IF(AW873="","",COUNTIF($AW$8:AW873,AW873))</f>
        <v>99</v>
      </c>
      <c r="AY873" s="1264" t="s">
        <v>6303</v>
      </c>
      <c r="AZ873" s="874" t="s">
        <v>6509</v>
      </c>
      <c r="BA873" s="7"/>
      <c r="BB873" s="7"/>
    </row>
    <row r="874" spans="1:54" ht="14.45" customHeight="1">
      <c r="A874" s="472" t="s">
        <v>871</v>
      </c>
      <c r="B874" s="473" t="s">
        <v>1602</v>
      </c>
      <c r="C874" s="22" t="s">
        <v>6227</v>
      </c>
      <c r="D874" s="22">
        <v>3</v>
      </c>
      <c r="E874" s="746" t="s">
        <v>3577</v>
      </c>
      <c r="F874" s="474">
        <v>2093320</v>
      </c>
      <c r="G874" s="475">
        <v>15421110</v>
      </c>
      <c r="H874" s="476">
        <v>11.94</v>
      </c>
      <c r="I874" s="474">
        <v>2090410</v>
      </c>
      <c r="J874" s="475">
        <v>15421109</v>
      </c>
      <c r="K874" s="478">
        <v>11.94</v>
      </c>
      <c r="L874" s="9"/>
      <c r="M874" s="832">
        <v>16</v>
      </c>
      <c r="N874" s="833">
        <v>9.5299999999999994</v>
      </c>
      <c r="O874" s="834" t="s">
        <v>4201</v>
      </c>
      <c r="P874" s="645" t="s">
        <v>4202</v>
      </c>
      <c r="Q874" s="10" t="s">
        <v>6220</v>
      </c>
      <c r="R874" s="11"/>
      <c r="S874" s="12"/>
      <c r="T874" s="14">
        <v>46293</v>
      </c>
      <c r="U874" s="15"/>
      <c r="V874" s="8">
        <v>46293</v>
      </c>
      <c r="W874" s="13" t="s">
        <v>6303</v>
      </c>
      <c r="X874" s="23" t="s">
        <v>4206</v>
      </c>
      <c r="Y874" s="486"/>
      <c r="Z874" s="483">
        <v>46301</v>
      </c>
      <c r="AA874" s="24" t="s">
        <v>6509</v>
      </c>
      <c r="AB874" s="484" t="s">
        <v>4206</v>
      </c>
      <c r="AC874" s="16"/>
      <c r="AD874" s="17"/>
      <c r="AE874" s="18"/>
      <c r="AF874" s="9"/>
      <c r="AG874" s="19"/>
      <c r="AH874" s="20"/>
      <c r="AI874" s="9"/>
      <c r="AJ874" s="21"/>
      <c r="AK874" s="33"/>
      <c r="AL874" s="485" t="str">
        <f>IF(AA874="","",AA874)</f>
        <v>L-RT-075</v>
      </c>
      <c r="AM874" s="3" t="str">
        <f>IF(AB874="","",AB874)</f>
        <v>A</v>
      </c>
      <c r="AN874" s="702"/>
      <c r="AO874" s="4"/>
      <c r="AP874" s="5"/>
      <c r="AQ874" s="5"/>
      <c r="AR874" s="4"/>
      <c r="AS874" s="5"/>
      <c r="AT874" s="552"/>
      <c r="AU874" s="553" t="str">
        <f>IF(AND(V874&gt;0,X874="A",AA874&lt;&gt;"",AG874&lt;&gt;"A",AJ874&lt;&gt;"A",OR(AB874="NR",AB874="NT")),1,"")</f>
        <v/>
      </c>
      <c r="AV874" s="554" t="str">
        <f>IF(AU874="","",COUNTIF($AU$8:AU874,AU874))</f>
        <v/>
      </c>
      <c r="AW874" s="553" t="str">
        <f>IF(AND(V874&gt;0,X874="A",AJ874&lt;&gt;"A",OR(AB874="",AB874="NX")),1,"")</f>
        <v/>
      </c>
      <c r="AX874" s="554" t="str">
        <f>IF(AW874="","",COUNTIF($AW$8:AW874,AW874))</f>
        <v/>
      </c>
      <c r="AY874" s="27"/>
      <c r="AZ874" s="6"/>
      <c r="BA874" s="7"/>
      <c r="BB874" s="7"/>
    </row>
    <row r="875" spans="1:54" ht="14.45" customHeight="1">
      <c r="A875" s="472" t="s">
        <v>872</v>
      </c>
      <c r="B875" s="473" t="s">
        <v>1602</v>
      </c>
      <c r="C875" s="22" t="s">
        <v>6227</v>
      </c>
      <c r="D875" s="22">
        <v>3</v>
      </c>
      <c r="E875" s="746" t="s">
        <v>3578</v>
      </c>
      <c r="F875" s="760">
        <v>2090410</v>
      </c>
      <c r="G875" s="475">
        <v>15421109</v>
      </c>
      <c r="H875" s="478">
        <v>11.94</v>
      </c>
      <c r="I875" s="474">
        <v>2086070</v>
      </c>
      <c r="J875" s="475">
        <v>15421107</v>
      </c>
      <c r="K875" s="478">
        <v>11.94</v>
      </c>
      <c r="L875" s="9"/>
      <c r="M875" s="832">
        <v>16</v>
      </c>
      <c r="N875" s="833">
        <v>9.5299999999999994</v>
      </c>
      <c r="O875" s="834" t="s">
        <v>4201</v>
      </c>
      <c r="P875" s="645" t="s">
        <v>4202</v>
      </c>
      <c r="Q875" s="10" t="s">
        <v>6044</v>
      </c>
      <c r="R875" s="11"/>
      <c r="S875" s="12"/>
      <c r="T875" s="14">
        <v>46292</v>
      </c>
      <c r="U875" s="15" t="s">
        <v>6056</v>
      </c>
      <c r="V875" s="8">
        <v>46292</v>
      </c>
      <c r="W875" s="13" t="s">
        <v>6304</v>
      </c>
      <c r="X875" s="23" t="s">
        <v>4206</v>
      </c>
      <c r="Y875" s="486"/>
      <c r="Z875" s="483">
        <v>46301</v>
      </c>
      <c r="AA875" s="24" t="s">
        <v>6509</v>
      </c>
      <c r="AB875" s="484" t="s">
        <v>4206</v>
      </c>
      <c r="AC875" s="16"/>
      <c r="AD875" s="17"/>
      <c r="AE875" s="18"/>
      <c r="AF875" s="9"/>
      <c r="AG875" s="19"/>
      <c r="AH875" s="20"/>
      <c r="AI875" s="9"/>
      <c r="AJ875" s="21"/>
      <c r="AK875" s="33"/>
      <c r="AL875" s="485" t="str">
        <f>IF(AA875="","",AA875)</f>
        <v>L-RT-075</v>
      </c>
      <c r="AM875" s="3" t="str">
        <f>IF(AB875="","",AB875)</f>
        <v>A</v>
      </c>
      <c r="AN875" s="702"/>
      <c r="AO875" s="4"/>
      <c r="AP875" s="5"/>
      <c r="AQ875" s="5"/>
      <c r="AR875" s="4"/>
      <c r="AS875" s="5"/>
      <c r="AT875" s="552"/>
      <c r="AU875" s="553" t="str">
        <f>IF(AND(V875&gt;0,X875="A",AA875&lt;&gt;"",AG875&lt;&gt;"A",AJ875&lt;&gt;"A",OR(AB875="NR",AB875="NT")),1,"")</f>
        <v/>
      </c>
      <c r="AV875" s="554" t="str">
        <f>IF(AU875="","",COUNTIF($AU$8:AU875,AU875))</f>
        <v/>
      </c>
      <c r="AW875" s="553" t="str">
        <f>IF(AND(V875&gt;0,X875="A",AJ875&lt;&gt;"A",OR(AB875="",AB875="NX")),1,"")</f>
        <v/>
      </c>
      <c r="AX875" s="554" t="str">
        <f>IF(AW875="","",COUNTIF($AW$8:AW875,AW875))</f>
        <v/>
      </c>
      <c r="AY875" s="27"/>
      <c r="AZ875" s="6"/>
      <c r="BA875" s="7"/>
      <c r="BB875" s="7"/>
    </row>
    <row r="876" spans="1:54" ht="14.45" customHeight="1">
      <c r="A876" s="472" t="s">
        <v>873</v>
      </c>
      <c r="B876" s="473" t="s">
        <v>1602</v>
      </c>
      <c r="C876" s="22" t="s">
        <v>6227</v>
      </c>
      <c r="D876" s="22">
        <v>3</v>
      </c>
      <c r="E876" s="746" t="s">
        <v>3579</v>
      </c>
      <c r="F876" s="474">
        <v>2086070</v>
      </c>
      <c r="G876" s="475">
        <v>15421107</v>
      </c>
      <c r="H876" s="478">
        <v>11.94</v>
      </c>
      <c r="I876" s="474">
        <v>2088430</v>
      </c>
      <c r="J876" s="475">
        <v>15421108</v>
      </c>
      <c r="K876" s="478">
        <v>11.94</v>
      </c>
      <c r="L876" s="9"/>
      <c r="M876" s="832">
        <v>16</v>
      </c>
      <c r="N876" s="833">
        <v>9.5299999999999994</v>
      </c>
      <c r="O876" s="834" t="s">
        <v>4201</v>
      </c>
      <c r="P876" s="645" t="s">
        <v>4202</v>
      </c>
      <c r="Q876" s="10" t="s">
        <v>6044</v>
      </c>
      <c r="R876" s="11"/>
      <c r="S876" s="12"/>
      <c r="T876" s="14">
        <v>46292</v>
      </c>
      <c r="U876" s="15" t="s">
        <v>6056</v>
      </c>
      <c r="V876" s="8">
        <v>46292</v>
      </c>
      <c r="W876" s="13" t="s">
        <v>6304</v>
      </c>
      <c r="X876" s="23" t="s">
        <v>4206</v>
      </c>
      <c r="Y876" s="486"/>
      <c r="Z876" s="483">
        <v>46301</v>
      </c>
      <c r="AA876" s="24" t="s">
        <v>6509</v>
      </c>
      <c r="AB876" s="484" t="s">
        <v>4206</v>
      </c>
      <c r="AC876" s="16"/>
      <c r="AD876" s="17"/>
      <c r="AE876" s="18"/>
      <c r="AF876" s="9"/>
      <c r="AG876" s="19"/>
      <c r="AH876" s="20"/>
      <c r="AI876" s="9"/>
      <c r="AJ876" s="21"/>
      <c r="AK876" s="33"/>
      <c r="AL876" s="485" t="str">
        <f>IF(AA876="","",AA876)</f>
        <v>L-RT-075</v>
      </c>
      <c r="AM876" s="3" t="str">
        <f>IF(AB876="","",AB876)</f>
        <v>A</v>
      </c>
      <c r="AN876" s="702"/>
      <c r="AO876" s="4"/>
      <c r="AP876" s="5"/>
      <c r="AQ876" s="5"/>
      <c r="AR876" s="4"/>
      <c r="AS876" s="5"/>
      <c r="AT876" s="552"/>
      <c r="AU876" s="553" t="str">
        <f>IF(AND(V876&gt;0,X876="A",AA876&lt;&gt;"",AG876&lt;&gt;"A",AJ876&lt;&gt;"A",OR(AB876="NR",AB876="NT")),1,"")</f>
        <v/>
      </c>
      <c r="AV876" s="554" t="str">
        <f>IF(AU876="","",COUNTIF($AU$8:AU876,AU876))</f>
        <v/>
      </c>
      <c r="AW876" s="553" t="str">
        <f>IF(AND(V876&gt;0,X876="A",AJ876&lt;&gt;"A",OR(AB876="",AB876="NX")),1,"")</f>
        <v/>
      </c>
      <c r="AX876" s="554" t="str">
        <f>IF(AW876="","",COUNTIF($AW$8:AW876,AW876))</f>
        <v/>
      </c>
      <c r="AY876" s="27"/>
      <c r="AZ876" s="6"/>
      <c r="BA876" s="7"/>
      <c r="BB876" s="7"/>
    </row>
    <row r="877" spans="1:54" ht="14.45" customHeight="1">
      <c r="A877" s="472" t="s">
        <v>874</v>
      </c>
      <c r="B877" s="473" t="s">
        <v>1602</v>
      </c>
      <c r="C877" s="22" t="s">
        <v>6227</v>
      </c>
      <c r="D877" s="22">
        <v>3</v>
      </c>
      <c r="E877" s="746" t="s">
        <v>3580</v>
      </c>
      <c r="F877" s="474">
        <v>2088430</v>
      </c>
      <c r="G877" s="475">
        <v>15421108</v>
      </c>
      <c r="H877" s="478">
        <v>11.94</v>
      </c>
      <c r="I877" s="474">
        <v>2094840</v>
      </c>
      <c r="J877" s="475">
        <v>1542111</v>
      </c>
      <c r="K877" s="478">
        <v>11.94</v>
      </c>
      <c r="L877" s="9"/>
      <c r="M877" s="832">
        <v>16</v>
      </c>
      <c r="N877" s="833">
        <v>9.5299999999999994</v>
      </c>
      <c r="O877" s="834" t="s">
        <v>4201</v>
      </c>
      <c r="P877" s="645" t="s">
        <v>4202</v>
      </c>
      <c r="Q877" s="10" t="s">
        <v>6044</v>
      </c>
      <c r="R877" s="11"/>
      <c r="S877" s="12"/>
      <c r="T877" s="14">
        <v>46292</v>
      </c>
      <c r="U877" s="15" t="s">
        <v>6056</v>
      </c>
      <c r="V877" s="8">
        <v>46292</v>
      </c>
      <c r="W877" s="13" t="s">
        <v>6304</v>
      </c>
      <c r="X877" s="23" t="s">
        <v>4206</v>
      </c>
      <c r="Y877" s="486"/>
      <c r="Z877" s="483">
        <v>46301</v>
      </c>
      <c r="AA877" s="24" t="s">
        <v>6509</v>
      </c>
      <c r="AB877" s="484" t="s">
        <v>4206</v>
      </c>
      <c r="AC877" s="16"/>
      <c r="AD877" s="17"/>
      <c r="AE877" s="18"/>
      <c r="AF877" s="9"/>
      <c r="AG877" s="19"/>
      <c r="AH877" s="20"/>
      <c r="AI877" s="9"/>
      <c r="AJ877" s="21"/>
      <c r="AK877" s="33"/>
      <c r="AL877" s="485" t="str">
        <f>IF(AA877="","",AA877)</f>
        <v>L-RT-075</v>
      </c>
      <c r="AM877" s="3" t="str">
        <f>IF(AB877="","",AB877)</f>
        <v>A</v>
      </c>
      <c r="AN877" s="702"/>
      <c r="AO877" s="4"/>
      <c r="AP877" s="5"/>
      <c r="AQ877" s="5"/>
      <c r="AR877" s="4"/>
      <c r="AS877" s="5"/>
      <c r="AT877" s="552"/>
      <c r="AU877" s="553" t="str">
        <f>IF(AND(V877&gt;0,X877="A",AA877&lt;&gt;"",AG877&lt;&gt;"A",AJ877&lt;&gt;"A",OR(AB877="NR",AB877="NT")),1,"")</f>
        <v/>
      </c>
      <c r="AV877" s="554" t="str">
        <f>IF(AU877="","",COUNTIF($AU$8:AU877,AU877))</f>
        <v/>
      </c>
      <c r="AW877" s="553" t="str">
        <f>IF(AND(V877&gt;0,X877="A",AJ877&lt;&gt;"A",OR(AB877="",AB877="NX")),1,"")</f>
        <v/>
      </c>
      <c r="AX877" s="554" t="str">
        <f>IF(AW877="","",COUNTIF($AW$8:AW877,AW877))</f>
        <v/>
      </c>
      <c r="AY877" s="27"/>
      <c r="AZ877" s="6"/>
      <c r="BA877" s="7"/>
      <c r="BB877" s="7"/>
    </row>
    <row r="878" spans="1:54" ht="14.45" customHeight="1">
      <c r="A878" s="472" t="s">
        <v>875</v>
      </c>
      <c r="B878" s="473" t="s">
        <v>1602</v>
      </c>
      <c r="C878" s="22" t="s">
        <v>6227</v>
      </c>
      <c r="D878" s="22">
        <v>3</v>
      </c>
      <c r="E878" s="746" t="s">
        <v>3581</v>
      </c>
      <c r="F878" s="474">
        <v>2094840</v>
      </c>
      <c r="G878" s="475">
        <v>1542111</v>
      </c>
      <c r="H878" s="478">
        <v>11.94</v>
      </c>
      <c r="I878" s="474">
        <v>2097540</v>
      </c>
      <c r="J878" s="475">
        <v>15421112</v>
      </c>
      <c r="K878" s="478">
        <v>11.94</v>
      </c>
      <c r="L878" s="9"/>
      <c r="M878" s="832">
        <v>16</v>
      </c>
      <c r="N878" s="833">
        <v>9.5299999999999994</v>
      </c>
      <c r="O878" s="834" t="s">
        <v>4201</v>
      </c>
      <c r="P878" s="645" t="s">
        <v>4202</v>
      </c>
      <c r="Q878" s="10" t="s">
        <v>6044</v>
      </c>
      <c r="R878" s="11"/>
      <c r="S878" s="12"/>
      <c r="T878" s="14">
        <v>46292</v>
      </c>
      <c r="U878" s="15" t="s">
        <v>6056</v>
      </c>
      <c r="V878" s="8">
        <v>46292</v>
      </c>
      <c r="W878" s="13" t="s">
        <v>6304</v>
      </c>
      <c r="X878" s="23" t="s">
        <v>4206</v>
      </c>
      <c r="Y878" s="486"/>
      <c r="Z878" s="483">
        <v>46301</v>
      </c>
      <c r="AA878" s="24" t="s">
        <v>6509</v>
      </c>
      <c r="AB878" s="484" t="s">
        <v>4206</v>
      </c>
      <c r="AC878" s="16"/>
      <c r="AD878" s="17"/>
      <c r="AE878" s="18"/>
      <c r="AF878" s="9"/>
      <c r="AG878" s="19"/>
      <c r="AH878" s="20"/>
      <c r="AI878" s="9"/>
      <c r="AJ878" s="21"/>
      <c r="AK878" s="33"/>
      <c r="AL878" s="485" t="str">
        <f>IF(AA878="","",AA878)</f>
        <v>L-RT-075</v>
      </c>
      <c r="AM878" s="3" t="str">
        <f>IF(AB878="","",AB878)</f>
        <v>A</v>
      </c>
      <c r="AN878" s="702"/>
      <c r="AO878" s="4"/>
      <c r="AP878" s="5"/>
      <c r="AQ878" s="5"/>
      <c r="AR878" s="4"/>
      <c r="AS878" s="5"/>
      <c r="AT878" s="552"/>
      <c r="AU878" s="553" t="str">
        <f>IF(AND(V878&gt;0,X878="A",AA878&lt;&gt;"",AG878&lt;&gt;"A",AJ878&lt;&gt;"A",OR(AB878="NR",AB878="NT")),1,"")</f>
        <v/>
      </c>
      <c r="AV878" s="554" t="str">
        <f>IF(AU878="","",COUNTIF($AU$8:AU878,AU878))</f>
        <v/>
      </c>
      <c r="AW878" s="553" t="str">
        <f>IF(AND(V878&gt;0,X878="A",AJ878&lt;&gt;"A",OR(AB878="",AB878="NX")),1,"")</f>
        <v/>
      </c>
      <c r="AX878" s="554" t="str">
        <f>IF(AW878="","",COUNTIF($AW$8:AW878,AW878))</f>
        <v/>
      </c>
      <c r="AY878" s="27"/>
      <c r="AZ878" s="6"/>
      <c r="BA878" s="7"/>
      <c r="BB878" s="7"/>
    </row>
    <row r="879" spans="1:54" ht="14.45" customHeight="1">
      <c r="A879" s="472" t="s">
        <v>876</v>
      </c>
      <c r="B879" s="473" t="s">
        <v>1602</v>
      </c>
      <c r="C879" s="22" t="s">
        <v>6227</v>
      </c>
      <c r="D879" s="22">
        <v>3</v>
      </c>
      <c r="E879" s="746" t="s">
        <v>3582</v>
      </c>
      <c r="F879" s="474">
        <v>2097540</v>
      </c>
      <c r="G879" s="475">
        <v>15421112</v>
      </c>
      <c r="H879" s="478">
        <v>11.94</v>
      </c>
      <c r="I879" s="474">
        <v>2084350</v>
      </c>
      <c r="J879" s="475">
        <v>15421106</v>
      </c>
      <c r="K879" s="478">
        <v>11.94</v>
      </c>
      <c r="L879" s="9"/>
      <c r="M879" s="832">
        <v>16</v>
      </c>
      <c r="N879" s="833">
        <v>9.5299999999999994</v>
      </c>
      <c r="O879" s="834" t="s">
        <v>4201</v>
      </c>
      <c r="P879" s="645" t="s">
        <v>4202</v>
      </c>
      <c r="Q879" s="10" t="s">
        <v>6044</v>
      </c>
      <c r="R879" s="11"/>
      <c r="S879" s="12"/>
      <c r="T879" s="14">
        <v>46292</v>
      </c>
      <c r="U879" s="15" t="s">
        <v>6056</v>
      </c>
      <c r="V879" s="8">
        <v>46292</v>
      </c>
      <c r="W879" s="13" t="s">
        <v>6304</v>
      </c>
      <c r="X879" s="23" t="s">
        <v>4206</v>
      </c>
      <c r="Y879" s="486"/>
      <c r="Z879" s="483">
        <v>46301</v>
      </c>
      <c r="AA879" s="24" t="s">
        <v>6509</v>
      </c>
      <c r="AB879" s="484" t="s">
        <v>4206</v>
      </c>
      <c r="AC879" s="16"/>
      <c r="AD879" s="17"/>
      <c r="AE879" s="18"/>
      <c r="AF879" s="9"/>
      <c r="AG879" s="19"/>
      <c r="AH879" s="20"/>
      <c r="AI879" s="9"/>
      <c r="AJ879" s="21"/>
      <c r="AK879" s="33"/>
      <c r="AL879" s="485" t="str">
        <f>IF(AA879="","",AA879)</f>
        <v>L-RT-075</v>
      </c>
      <c r="AM879" s="3" t="str">
        <f>IF(AB879="","",AB879)</f>
        <v>A</v>
      </c>
      <c r="AN879" s="702"/>
      <c r="AO879" s="4"/>
      <c r="AP879" s="5"/>
      <c r="AQ879" s="5"/>
      <c r="AR879" s="4"/>
      <c r="AS879" s="5"/>
      <c r="AT879" s="552"/>
      <c r="AU879" s="553" t="str">
        <f>IF(AND(V879&gt;0,X879="A",AA879&lt;&gt;"",AG879&lt;&gt;"A",AJ879&lt;&gt;"A",OR(AB879="NR",AB879="NT")),1,"")</f>
        <v/>
      </c>
      <c r="AV879" s="554" t="str">
        <f>IF(AU879="","",COUNTIF($AU$8:AU879,AU879))</f>
        <v/>
      </c>
      <c r="AW879" s="553" t="str">
        <f>IF(AND(V879&gt;0,X879="A",AJ879&lt;&gt;"A",OR(AB879="",AB879="NX")),1,"")</f>
        <v/>
      </c>
      <c r="AX879" s="554" t="str">
        <f>IF(AW879="","",COUNTIF($AW$8:AW879,AW879))</f>
        <v/>
      </c>
      <c r="AY879" s="27"/>
      <c r="AZ879" s="6"/>
      <c r="BA879" s="7"/>
      <c r="BB879" s="7"/>
    </row>
    <row r="880" spans="1:54" ht="14.45" customHeight="1">
      <c r="A880" s="472" t="s">
        <v>877</v>
      </c>
      <c r="B880" s="473" t="s">
        <v>1602</v>
      </c>
      <c r="C880" s="22" t="s">
        <v>6227</v>
      </c>
      <c r="D880" s="22">
        <v>3</v>
      </c>
      <c r="E880" s="746" t="s">
        <v>3583</v>
      </c>
      <c r="F880" s="474">
        <v>2084350</v>
      </c>
      <c r="G880" s="475">
        <v>15421106</v>
      </c>
      <c r="H880" s="478">
        <v>11.94</v>
      </c>
      <c r="I880" s="474">
        <v>2087940</v>
      </c>
      <c r="J880" s="475">
        <v>15421108</v>
      </c>
      <c r="K880" s="478">
        <v>11.94</v>
      </c>
      <c r="L880" s="9"/>
      <c r="M880" s="832">
        <v>16</v>
      </c>
      <c r="N880" s="833">
        <v>9.5299999999999994</v>
      </c>
      <c r="O880" s="834" t="s">
        <v>4201</v>
      </c>
      <c r="P880" s="645" t="s">
        <v>4202</v>
      </c>
      <c r="Q880" s="10" t="s">
        <v>6044</v>
      </c>
      <c r="R880" s="11"/>
      <c r="S880" s="12"/>
      <c r="T880" s="14">
        <v>46292</v>
      </c>
      <c r="U880" s="15" t="s">
        <v>6056</v>
      </c>
      <c r="V880" s="8">
        <v>46292</v>
      </c>
      <c r="W880" s="13" t="s">
        <v>6304</v>
      </c>
      <c r="X880" s="23" t="s">
        <v>4206</v>
      </c>
      <c r="Y880" s="486"/>
      <c r="Z880" s="483">
        <v>46301</v>
      </c>
      <c r="AA880" s="24" t="s">
        <v>6510</v>
      </c>
      <c r="AB880" s="484" t="s">
        <v>4206</v>
      </c>
      <c r="AC880" s="16"/>
      <c r="AD880" s="17"/>
      <c r="AE880" s="18"/>
      <c r="AF880" s="9"/>
      <c r="AG880" s="19"/>
      <c r="AH880" s="20"/>
      <c r="AI880" s="9"/>
      <c r="AJ880" s="21"/>
      <c r="AK880" s="33"/>
      <c r="AL880" s="485" t="str">
        <f>IF(AA880="","",AA880)</f>
        <v>L-RT-076</v>
      </c>
      <c r="AM880" s="3" t="str">
        <f>IF(AB880="","",AB880)</f>
        <v>A</v>
      </c>
      <c r="AN880" s="702"/>
      <c r="AO880" s="4"/>
      <c r="AP880" s="5"/>
      <c r="AQ880" s="5"/>
      <c r="AR880" s="4"/>
      <c r="AS880" s="5"/>
      <c r="AT880" s="552"/>
      <c r="AU880" s="553" t="str">
        <f>IF(AND(V880&gt;0,X880="A",AA880&lt;&gt;"",AG880&lt;&gt;"A",AJ880&lt;&gt;"A",OR(AB880="NR",AB880="NT")),1,"")</f>
        <v/>
      </c>
      <c r="AV880" s="554" t="str">
        <f>IF(AU880="","",COUNTIF($AU$8:AU880,AU880))</f>
        <v/>
      </c>
      <c r="AW880" s="553" t="str">
        <f>IF(AND(V880&gt;0,X880="A",AJ880&lt;&gt;"A",OR(AB880="",AB880="NX")),1,"")</f>
        <v/>
      </c>
      <c r="AX880" s="554" t="str">
        <f>IF(AW880="","",COUNTIF($AW$8:AW880,AW880))</f>
        <v/>
      </c>
      <c r="AY880" s="27"/>
      <c r="AZ880" s="6"/>
      <c r="BA880" s="7"/>
      <c r="BB880" s="7"/>
    </row>
    <row r="881" spans="1:54" ht="14.45" customHeight="1">
      <c r="A881" s="472" t="s">
        <v>878</v>
      </c>
      <c r="B881" s="473" t="s">
        <v>1602</v>
      </c>
      <c r="C881" s="22" t="s">
        <v>6227</v>
      </c>
      <c r="D881" s="22">
        <v>3</v>
      </c>
      <c r="E881" s="746" t="s">
        <v>3584</v>
      </c>
      <c r="F881" s="474">
        <v>2087940</v>
      </c>
      <c r="G881" s="475">
        <v>15421108</v>
      </c>
      <c r="H881" s="478">
        <v>11.94</v>
      </c>
      <c r="I881" s="474">
        <v>2084510</v>
      </c>
      <c r="J881" s="475">
        <v>15421106</v>
      </c>
      <c r="K881" s="478">
        <v>11.94</v>
      </c>
      <c r="L881" s="9"/>
      <c r="M881" s="832">
        <v>16</v>
      </c>
      <c r="N881" s="833">
        <v>9.5299999999999994</v>
      </c>
      <c r="O881" s="834" t="s">
        <v>4201</v>
      </c>
      <c r="P881" s="645" t="s">
        <v>4202</v>
      </c>
      <c r="Q881" s="10" t="s">
        <v>6044</v>
      </c>
      <c r="R881" s="11"/>
      <c r="S881" s="12"/>
      <c r="T881" s="14">
        <v>46292</v>
      </c>
      <c r="U881" s="15" t="s">
        <v>6056</v>
      </c>
      <c r="V881" s="8">
        <v>46292</v>
      </c>
      <c r="W881" s="13" t="s">
        <v>6304</v>
      </c>
      <c r="X881" s="23" t="s">
        <v>4206</v>
      </c>
      <c r="Y881" s="486"/>
      <c r="Z881" s="483">
        <v>46301</v>
      </c>
      <c r="AA881" s="24" t="s">
        <v>6510</v>
      </c>
      <c r="AB881" s="484" t="s">
        <v>4206</v>
      </c>
      <c r="AC881" s="16"/>
      <c r="AD881" s="17"/>
      <c r="AE881" s="18"/>
      <c r="AF881" s="9"/>
      <c r="AG881" s="19"/>
      <c r="AH881" s="20"/>
      <c r="AI881" s="9"/>
      <c r="AJ881" s="21"/>
      <c r="AK881" s="33"/>
      <c r="AL881" s="485" t="str">
        <f>IF(AA881="","",AA881)</f>
        <v>L-RT-076</v>
      </c>
      <c r="AM881" s="3" t="str">
        <f>IF(AB881="","",AB881)</f>
        <v>A</v>
      </c>
      <c r="AN881" s="702"/>
      <c r="AO881" s="4"/>
      <c r="AP881" s="5"/>
      <c r="AQ881" s="5"/>
      <c r="AR881" s="4"/>
      <c r="AS881" s="5"/>
      <c r="AT881" s="552"/>
      <c r="AU881" s="553" t="str">
        <f>IF(AND(V881&gt;0,X881="A",AA881&lt;&gt;"",AG881&lt;&gt;"A",AJ881&lt;&gt;"A",OR(AB881="NR",AB881="NT")),1,"")</f>
        <v/>
      </c>
      <c r="AV881" s="554" t="str">
        <f>IF(AU881="","",COUNTIF($AU$8:AU881,AU881))</f>
        <v/>
      </c>
      <c r="AW881" s="553" t="str">
        <f>IF(AND(V881&gt;0,X881="A",AJ881&lt;&gt;"A",OR(AB881="",AB881="NX")),1,"")</f>
        <v/>
      </c>
      <c r="AX881" s="554" t="str">
        <f>IF(AW881="","",COUNTIF($AW$8:AW881,AW881))</f>
        <v/>
      </c>
      <c r="AY881" s="27"/>
      <c r="AZ881" s="6"/>
      <c r="BA881" s="7"/>
      <c r="BB881" s="7"/>
    </row>
    <row r="882" spans="1:54" ht="14.45" customHeight="1">
      <c r="A882" s="472" t="s">
        <v>879</v>
      </c>
      <c r="B882" s="473" t="s">
        <v>1602</v>
      </c>
      <c r="C882" s="22" t="s">
        <v>6227</v>
      </c>
      <c r="D882" s="22">
        <v>3</v>
      </c>
      <c r="E882" s="746" t="s">
        <v>3585</v>
      </c>
      <c r="F882" s="474">
        <v>2084510</v>
      </c>
      <c r="G882" s="475">
        <v>15421106</v>
      </c>
      <c r="H882" s="478">
        <v>11.94</v>
      </c>
      <c r="I882" s="474">
        <v>2080400</v>
      </c>
      <c r="J882" s="475">
        <v>15421102</v>
      </c>
      <c r="K882" s="478">
        <v>11.94</v>
      </c>
      <c r="L882" s="9"/>
      <c r="M882" s="832">
        <v>16</v>
      </c>
      <c r="N882" s="833">
        <v>9.5299999999999994</v>
      </c>
      <c r="O882" s="834" t="s">
        <v>4201</v>
      </c>
      <c r="P882" s="645" t="s">
        <v>4202</v>
      </c>
      <c r="Q882" s="10" t="s">
        <v>6044</v>
      </c>
      <c r="R882" s="11"/>
      <c r="S882" s="12"/>
      <c r="T882" s="14">
        <v>46292</v>
      </c>
      <c r="U882" s="15" t="s">
        <v>6056</v>
      </c>
      <c r="V882" s="8">
        <v>46292</v>
      </c>
      <c r="W882" s="13" t="s">
        <v>6304</v>
      </c>
      <c r="X882" s="23" t="s">
        <v>4206</v>
      </c>
      <c r="Y882" s="486"/>
      <c r="Z882" s="483">
        <v>46301</v>
      </c>
      <c r="AA882" s="24" t="s">
        <v>6510</v>
      </c>
      <c r="AB882" s="484" t="s">
        <v>4206</v>
      </c>
      <c r="AC882" s="16"/>
      <c r="AD882" s="17"/>
      <c r="AE882" s="18"/>
      <c r="AF882" s="9"/>
      <c r="AG882" s="19"/>
      <c r="AH882" s="20"/>
      <c r="AI882" s="9"/>
      <c r="AJ882" s="21"/>
      <c r="AK882" s="33"/>
      <c r="AL882" s="485" t="str">
        <f>IF(AA882="","",AA882)</f>
        <v>L-RT-076</v>
      </c>
      <c r="AM882" s="3" t="str">
        <f>IF(AB882="","",AB882)</f>
        <v>A</v>
      </c>
      <c r="AN882" s="702"/>
      <c r="AO882" s="4"/>
      <c r="AP882" s="5"/>
      <c r="AQ882" s="5"/>
      <c r="AR882" s="4"/>
      <c r="AS882" s="5"/>
      <c r="AT882" s="552"/>
      <c r="AU882" s="553" t="str">
        <f>IF(AND(V882&gt;0,X882="A",AA882&lt;&gt;"",AG882&lt;&gt;"A",AJ882&lt;&gt;"A",OR(AB882="NR",AB882="NT")),1,"")</f>
        <v/>
      </c>
      <c r="AV882" s="554" t="str">
        <f>IF(AU882="","",COUNTIF($AU$8:AU882,AU882))</f>
        <v/>
      </c>
      <c r="AW882" s="553" t="str">
        <f>IF(AND(V882&gt;0,X882="A",AJ882&lt;&gt;"A",OR(AB882="",AB882="NX")),1,"")</f>
        <v/>
      </c>
      <c r="AX882" s="554" t="str">
        <f>IF(AW882="","",COUNTIF($AW$8:AW882,AW882))</f>
        <v/>
      </c>
      <c r="AY882" s="27"/>
      <c r="AZ882" s="6"/>
      <c r="BA882" s="7"/>
      <c r="BB882" s="7"/>
    </row>
    <row r="883" spans="1:54" ht="14.45" customHeight="1">
      <c r="A883" s="472" t="s">
        <v>880</v>
      </c>
      <c r="B883" s="473" t="s">
        <v>1602</v>
      </c>
      <c r="C883" s="22" t="s">
        <v>6227</v>
      </c>
      <c r="D883" s="22">
        <v>3</v>
      </c>
      <c r="E883" s="746" t="s">
        <v>3586</v>
      </c>
      <c r="F883" s="474">
        <v>2080400</v>
      </c>
      <c r="G883" s="475">
        <v>15421102</v>
      </c>
      <c r="H883" s="478">
        <v>11.94</v>
      </c>
      <c r="I883" s="474">
        <v>2095130</v>
      </c>
      <c r="J883" s="475">
        <v>15421111</v>
      </c>
      <c r="K883" s="478">
        <v>11.94</v>
      </c>
      <c r="L883" s="9"/>
      <c r="M883" s="832">
        <v>16</v>
      </c>
      <c r="N883" s="833">
        <v>9.5299999999999994</v>
      </c>
      <c r="O883" s="834" t="s">
        <v>4201</v>
      </c>
      <c r="P883" s="645" t="s">
        <v>4202</v>
      </c>
      <c r="Q883" s="10" t="s">
        <v>6044</v>
      </c>
      <c r="R883" s="11"/>
      <c r="S883" s="12"/>
      <c r="T883" s="14">
        <v>46292</v>
      </c>
      <c r="U883" s="15" t="s">
        <v>6056</v>
      </c>
      <c r="V883" s="8">
        <v>46292</v>
      </c>
      <c r="W883" s="13" t="s">
        <v>6304</v>
      </c>
      <c r="X883" s="23" t="s">
        <v>4206</v>
      </c>
      <c r="Y883" s="486"/>
      <c r="Z883" s="483">
        <v>46301</v>
      </c>
      <c r="AA883" s="24" t="s">
        <v>6510</v>
      </c>
      <c r="AB883" s="484" t="s">
        <v>4206</v>
      </c>
      <c r="AC883" s="16"/>
      <c r="AD883" s="17"/>
      <c r="AE883" s="18"/>
      <c r="AF883" s="9"/>
      <c r="AG883" s="19"/>
      <c r="AH883" s="20"/>
      <c r="AI883" s="9"/>
      <c r="AJ883" s="21"/>
      <c r="AK883" s="33"/>
      <c r="AL883" s="485" t="str">
        <f>IF(AA883="","",AA883)</f>
        <v>L-RT-076</v>
      </c>
      <c r="AM883" s="3" t="str">
        <f>IF(AB883="","",AB883)</f>
        <v>A</v>
      </c>
      <c r="AN883" s="702"/>
      <c r="AO883" s="4"/>
      <c r="AP883" s="5"/>
      <c r="AQ883" s="5"/>
      <c r="AR883" s="4"/>
      <c r="AS883" s="5"/>
      <c r="AT883" s="552"/>
      <c r="AU883" s="553" t="str">
        <f>IF(AND(V883&gt;0,X883="A",AA883&lt;&gt;"",AG883&lt;&gt;"A",AJ883&lt;&gt;"A",OR(AB883="NR",AB883="NT")),1,"")</f>
        <v/>
      </c>
      <c r="AV883" s="554" t="str">
        <f>IF(AU883="","",COUNTIF($AU$8:AU883,AU883))</f>
        <v/>
      </c>
      <c r="AW883" s="553" t="str">
        <f>IF(AND(V883&gt;0,X883="A",AJ883&lt;&gt;"A",OR(AB883="",AB883="NX")),1,"")</f>
        <v/>
      </c>
      <c r="AX883" s="554" t="str">
        <f>IF(AW883="","",COUNTIF($AW$8:AW883,AW883))</f>
        <v/>
      </c>
      <c r="AY883" s="27"/>
      <c r="AZ883" s="6"/>
      <c r="BA883" s="7"/>
      <c r="BB883" s="7"/>
    </row>
    <row r="884" spans="1:54" ht="14.45" customHeight="1">
      <c r="A884" s="472" t="s">
        <v>881</v>
      </c>
      <c r="B884" s="473" t="s">
        <v>1602</v>
      </c>
      <c r="C884" s="22" t="s">
        <v>6227</v>
      </c>
      <c r="D884" s="22">
        <v>3</v>
      </c>
      <c r="E884" s="746" t="s">
        <v>3587</v>
      </c>
      <c r="F884" s="474">
        <v>2095130</v>
      </c>
      <c r="G884" s="475">
        <v>15421111</v>
      </c>
      <c r="H884" s="478">
        <v>11.94</v>
      </c>
      <c r="I884" s="474">
        <v>2095500</v>
      </c>
      <c r="J884" s="475">
        <v>15421111</v>
      </c>
      <c r="K884" s="476">
        <v>11.94</v>
      </c>
      <c r="L884" s="9"/>
      <c r="M884" s="832">
        <v>16</v>
      </c>
      <c r="N884" s="833">
        <v>9.5299999999999994</v>
      </c>
      <c r="O884" s="834" t="s">
        <v>4201</v>
      </c>
      <c r="P884" s="479" t="s">
        <v>4202</v>
      </c>
      <c r="Q884" s="10" t="s">
        <v>6044</v>
      </c>
      <c r="R884" s="11"/>
      <c r="S884" s="12"/>
      <c r="T884" s="14">
        <v>46292</v>
      </c>
      <c r="U884" s="15" t="s">
        <v>6056</v>
      </c>
      <c r="V884" s="8">
        <v>46292</v>
      </c>
      <c r="W884" s="13" t="s">
        <v>6304</v>
      </c>
      <c r="X884" s="23" t="s">
        <v>4206</v>
      </c>
      <c r="Y884" s="486"/>
      <c r="Z884" s="483">
        <v>46301</v>
      </c>
      <c r="AA884" s="24" t="s">
        <v>6510</v>
      </c>
      <c r="AB884" s="484" t="s">
        <v>4206</v>
      </c>
      <c r="AC884" s="16"/>
      <c r="AD884" s="17"/>
      <c r="AE884" s="18"/>
      <c r="AF884" s="9"/>
      <c r="AG884" s="19"/>
      <c r="AH884" s="20"/>
      <c r="AI884" s="9"/>
      <c r="AJ884" s="21"/>
      <c r="AK884" s="33"/>
      <c r="AL884" s="485" t="str">
        <f>IF(AA884="","",AA884)</f>
        <v>L-RT-076</v>
      </c>
      <c r="AM884" s="3" t="str">
        <f>IF(AB884="","",AB884)</f>
        <v>A</v>
      </c>
      <c r="AN884" s="702"/>
      <c r="AO884" s="4"/>
      <c r="AP884" s="5"/>
      <c r="AQ884" s="5"/>
      <c r="AR884" s="4"/>
      <c r="AS884" s="5"/>
      <c r="AT884" s="552"/>
      <c r="AU884" s="553" t="str">
        <f>IF(AND(V884&gt;0,X884="A",AA884&lt;&gt;"",AG884&lt;&gt;"A",AJ884&lt;&gt;"A",OR(AB884="NR",AB884="NT")),1,"")</f>
        <v/>
      </c>
      <c r="AV884" s="554" t="str">
        <f>IF(AU884="","",COUNTIF($AU$8:AU884,AU884))</f>
        <v/>
      </c>
      <c r="AW884" s="553" t="str">
        <f>IF(AND(V884&gt;0,X884="A",AJ884&lt;&gt;"A",OR(AB884="",AB884="NX")),1,"")</f>
        <v/>
      </c>
      <c r="AX884" s="554" t="str">
        <f>IF(AW884="","",COUNTIF($AW$8:AW884,AW884))</f>
        <v/>
      </c>
      <c r="AY884" s="27"/>
      <c r="AZ884" s="6"/>
      <c r="BA884" s="7"/>
      <c r="BB884" s="7"/>
    </row>
    <row r="885" spans="1:54" ht="14.45" customHeight="1">
      <c r="A885" s="472" t="s">
        <v>882</v>
      </c>
      <c r="B885" s="473" t="s">
        <v>1602</v>
      </c>
      <c r="C885" s="22" t="s">
        <v>6227</v>
      </c>
      <c r="D885" s="22">
        <v>3</v>
      </c>
      <c r="E885" s="746" t="s">
        <v>6045</v>
      </c>
      <c r="F885" s="474">
        <v>2095500</v>
      </c>
      <c r="G885" s="475">
        <v>15421111</v>
      </c>
      <c r="H885" s="476">
        <v>11.94</v>
      </c>
      <c r="I885" s="760">
        <v>2083120</v>
      </c>
      <c r="J885" s="475">
        <v>15421105</v>
      </c>
      <c r="K885" s="476">
        <v>11.94</v>
      </c>
      <c r="L885" s="9"/>
      <c r="M885" s="832">
        <v>16</v>
      </c>
      <c r="N885" s="833">
        <v>9.5299999999999994</v>
      </c>
      <c r="O885" s="834" t="s">
        <v>4201</v>
      </c>
      <c r="P885" s="645" t="s">
        <v>4252</v>
      </c>
      <c r="Q885" s="10" t="s">
        <v>5785</v>
      </c>
      <c r="R885" s="11"/>
      <c r="S885" s="12"/>
      <c r="T885" s="14">
        <v>46291</v>
      </c>
      <c r="U885" s="15" t="s">
        <v>5534</v>
      </c>
      <c r="V885" s="8">
        <v>46291</v>
      </c>
      <c r="W885" s="13" t="s">
        <v>6046</v>
      </c>
      <c r="X885" s="23" t="s">
        <v>4206</v>
      </c>
      <c r="Y885" s="486" t="s">
        <v>6047</v>
      </c>
      <c r="Z885" s="483">
        <v>46292</v>
      </c>
      <c r="AA885" s="24" t="s">
        <v>6048</v>
      </c>
      <c r="AB885" s="484" t="s">
        <v>4206</v>
      </c>
      <c r="AC885" s="16"/>
      <c r="AD885" s="17"/>
      <c r="AE885" s="18"/>
      <c r="AF885" s="9"/>
      <c r="AG885" s="19"/>
      <c r="AH885" s="20"/>
      <c r="AI885" s="9"/>
      <c r="AJ885" s="21" t="s">
        <v>2860</v>
      </c>
      <c r="AK885" s="33" t="s">
        <v>2860</v>
      </c>
      <c r="AL885" s="485" t="s">
        <v>2860</v>
      </c>
      <c r="AM885" s="3" t="s">
        <v>2860</v>
      </c>
      <c r="AN885" s="702"/>
      <c r="AO885" s="4"/>
      <c r="AP885" s="5"/>
      <c r="AQ885" s="5"/>
      <c r="AR885" s="4"/>
      <c r="AS885" s="5"/>
      <c r="AT885" s="552"/>
      <c r="AU885" s="553"/>
      <c r="AV885" s="554"/>
      <c r="AW885" s="553"/>
      <c r="AX885" s="554"/>
      <c r="AY885" s="27"/>
      <c r="AZ885" s="6"/>
      <c r="BA885" s="7"/>
      <c r="BB885" s="7"/>
    </row>
    <row r="886" spans="1:54" ht="14.45" customHeight="1">
      <c r="A886" s="472" t="s">
        <v>883</v>
      </c>
      <c r="B886" s="473" t="s">
        <v>1602</v>
      </c>
      <c r="C886" s="22" t="s">
        <v>6227</v>
      </c>
      <c r="D886" s="22">
        <v>3</v>
      </c>
      <c r="E886" s="746" t="s">
        <v>3588</v>
      </c>
      <c r="F886" s="760">
        <v>2083120</v>
      </c>
      <c r="G886" s="475">
        <v>15421105</v>
      </c>
      <c r="H886" s="476">
        <v>11.94</v>
      </c>
      <c r="I886" s="760">
        <v>2096670</v>
      </c>
      <c r="J886" s="475">
        <v>15421105</v>
      </c>
      <c r="K886" s="478">
        <v>11.94</v>
      </c>
      <c r="L886" s="9"/>
      <c r="M886" s="1287">
        <v>16</v>
      </c>
      <c r="N886" s="1288">
        <v>9.5299999999999994</v>
      </c>
      <c r="O886" s="834" t="s">
        <v>4201</v>
      </c>
      <c r="P886" s="479" t="s">
        <v>4202</v>
      </c>
      <c r="Q886" s="10" t="s">
        <v>6044</v>
      </c>
      <c r="R886" s="11"/>
      <c r="S886" s="12"/>
      <c r="T886" s="14">
        <v>46292</v>
      </c>
      <c r="U886" s="15" t="s">
        <v>6056</v>
      </c>
      <c r="V886" s="8">
        <v>46292</v>
      </c>
      <c r="W886" s="13" t="s">
        <v>6304</v>
      </c>
      <c r="X886" s="23" t="s">
        <v>4206</v>
      </c>
      <c r="Y886" s="486"/>
      <c r="Z886" s="483">
        <v>46301</v>
      </c>
      <c r="AA886" s="24" t="s">
        <v>6510</v>
      </c>
      <c r="AB886" s="484" t="s">
        <v>4206</v>
      </c>
      <c r="AC886" s="16"/>
      <c r="AD886" s="17"/>
      <c r="AE886" s="18"/>
      <c r="AF886" s="9"/>
      <c r="AG886" s="19"/>
      <c r="AH886" s="20"/>
      <c r="AI886" s="9"/>
      <c r="AJ886" s="21"/>
      <c r="AK886" s="33"/>
      <c r="AL886" s="485" t="str">
        <f>IF(AA886="","",AA886)</f>
        <v>L-RT-076</v>
      </c>
      <c r="AM886" s="3" t="str">
        <f>IF(AB886="","",AB886)</f>
        <v>A</v>
      </c>
      <c r="AN886" s="702"/>
      <c r="AO886" s="4"/>
      <c r="AP886" s="5"/>
      <c r="AQ886" s="5"/>
      <c r="AR886" s="4"/>
      <c r="AS886" s="5"/>
      <c r="AT886" s="552"/>
      <c r="AU886" s="553" t="str">
        <f>IF(AND(V886&gt;0,X886="A",AA886&lt;&gt;"",AG886&lt;&gt;"A",AJ886&lt;&gt;"A",OR(AB886="NR",AB886="NT")),1,"")</f>
        <v/>
      </c>
      <c r="AV886" s="554" t="str">
        <f>IF(AU886="","",COUNTIF($AU$8:AU886,AU886))</f>
        <v/>
      </c>
      <c r="AW886" s="553" t="str">
        <f>IF(AND(V886&gt;0,X886="A",AJ886&lt;&gt;"A",OR(AB886="",AB886="NX")),1,"")</f>
        <v/>
      </c>
      <c r="AX886" s="554" t="str">
        <f>IF(AW886="","",COUNTIF($AW$8:AW886,AW886))</f>
        <v/>
      </c>
      <c r="AY886" s="27"/>
      <c r="AZ886" s="6"/>
      <c r="BA886" s="7"/>
      <c r="BB886" s="7"/>
    </row>
    <row r="887" spans="1:54" ht="14.45" customHeight="1">
      <c r="A887" s="472" t="s">
        <v>884</v>
      </c>
      <c r="B887" s="473" t="s">
        <v>1602</v>
      </c>
      <c r="C887" s="22" t="s">
        <v>6227</v>
      </c>
      <c r="D887" s="22">
        <v>3</v>
      </c>
      <c r="E887" s="746" t="s">
        <v>6049</v>
      </c>
      <c r="F887" s="760">
        <v>2096670</v>
      </c>
      <c r="G887" s="475">
        <v>15421105</v>
      </c>
      <c r="H887" s="478">
        <v>11.94</v>
      </c>
      <c r="I887" s="474">
        <v>2088890</v>
      </c>
      <c r="J887" s="475">
        <v>15421108</v>
      </c>
      <c r="K887" s="476">
        <v>11.94</v>
      </c>
      <c r="L887" s="9"/>
      <c r="M887" s="545">
        <v>16</v>
      </c>
      <c r="N887" s="6">
        <v>9.5299999999999994</v>
      </c>
      <c r="O887" s="6" t="s">
        <v>4201</v>
      </c>
      <c r="P887" s="645" t="s">
        <v>4252</v>
      </c>
      <c r="Q887" s="10" t="s">
        <v>4273</v>
      </c>
      <c r="R887" s="11"/>
      <c r="S887" s="12"/>
      <c r="T887" s="14">
        <v>46291</v>
      </c>
      <c r="U887" s="15" t="s">
        <v>5534</v>
      </c>
      <c r="V887" s="8">
        <v>46291</v>
      </c>
      <c r="W887" s="13" t="s">
        <v>6046</v>
      </c>
      <c r="X887" s="23" t="s">
        <v>4206</v>
      </c>
      <c r="Y887" s="486" t="s">
        <v>6047</v>
      </c>
      <c r="Z887" s="483">
        <v>46292</v>
      </c>
      <c r="AA887" s="24" t="s">
        <v>6048</v>
      </c>
      <c r="AB887" s="484" t="s">
        <v>4206</v>
      </c>
      <c r="AC887" s="16"/>
      <c r="AD887" s="17"/>
      <c r="AE887" s="18"/>
      <c r="AF887" s="9"/>
      <c r="AG887" s="19"/>
      <c r="AH887" s="20"/>
      <c r="AI887" s="9"/>
      <c r="AJ887" s="21" t="s">
        <v>2860</v>
      </c>
      <c r="AK887" s="33" t="s">
        <v>2860</v>
      </c>
      <c r="AL887" s="485" t="s">
        <v>2860</v>
      </c>
      <c r="AM887" s="3" t="s">
        <v>2860</v>
      </c>
      <c r="AN887" s="702"/>
      <c r="AO887" s="4"/>
      <c r="AP887" s="5"/>
      <c r="AQ887" s="5"/>
      <c r="AR887" s="4"/>
      <c r="AS887" s="5"/>
      <c r="AT887" s="552"/>
      <c r="AU887" s="553"/>
      <c r="AV887" s="554"/>
      <c r="AW887" s="553"/>
      <c r="AX887" s="554"/>
      <c r="AY887" s="27"/>
      <c r="AZ887" s="6"/>
      <c r="BA887" s="7"/>
      <c r="BB887" s="7"/>
    </row>
    <row r="888" spans="1:54" ht="14.45" customHeight="1">
      <c r="A888" s="472" t="s">
        <v>885</v>
      </c>
      <c r="B888" s="473" t="s">
        <v>1602</v>
      </c>
      <c r="C888" s="22" t="s">
        <v>6227</v>
      </c>
      <c r="D888" s="22">
        <v>3</v>
      </c>
      <c r="E888" s="746" t="s">
        <v>3589</v>
      </c>
      <c r="F888" s="474">
        <v>2088890</v>
      </c>
      <c r="G888" s="475">
        <v>15421108</v>
      </c>
      <c r="H888" s="476">
        <v>11.94</v>
      </c>
      <c r="I888" s="760">
        <v>2091370</v>
      </c>
      <c r="J888" s="475">
        <v>15421109</v>
      </c>
      <c r="K888" s="478">
        <v>11.94</v>
      </c>
      <c r="L888" s="9"/>
      <c r="M888" s="1287">
        <v>16</v>
      </c>
      <c r="N888" s="1288">
        <v>9.5299999999999994</v>
      </c>
      <c r="O888" s="834" t="s">
        <v>4201</v>
      </c>
      <c r="P888" s="479" t="s">
        <v>4202</v>
      </c>
      <c r="Q888" s="10" t="s">
        <v>6044</v>
      </c>
      <c r="R888" s="11"/>
      <c r="S888" s="12"/>
      <c r="T888" s="14">
        <v>46292</v>
      </c>
      <c r="U888" s="15" t="s">
        <v>6056</v>
      </c>
      <c r="V888" s="8">
        <v>46292</v>
      </c>
      <c r="W888" s="13" t="s">
        <v>6304</v>
      </c>
      <c r="X888" s="23" t="s">
        <v>4206</v>
      </c>
      <c r="Y888" s="486"/>
      <c r="Z888" s="483">
        <v>46301</v>
      </c>
      <c r="AA888" s="24" t="s">
        <v>6510</v>
      </c>
      <c r="AB888" s="484" t="s">
        <v>4206</v>
      </c>
      <c r="AC888" s="16"/>
      <c r="AD888" s="17"/>
      <c r="AE888" s="18"/>
      <c r="AF888" s="9"/>
      <c r="AG888" s="19"/>
      <c r="AH888" s="20"/>
      <c r="AI888" s="9"/>
      <c r="AJ888" s="21"/>
      <c r="AK888" s="33"/>
      <c r="AL888" s="485" t="str">
        <f>IF(AA888="","",AA888)</f>
        <v>L-RT-076</v>
      </c>
      <c r="AM888" s="3" t="str">
        <f>IF(AB888="","",AB888)</f>
        <v>A</v>
      </c>
      <c r="AN888" s="702"/>
      <c r="AO888" s="4"/>
      <c r="AP888" s="5"/>
      <c r="AQ888" s="5"/>
      <c r="AR888" s="4"/>
      <c r="AS888" s="5"/>
      <c r="AT888" s="552"/>
      <c r="AU888" s="553" t="str">
        <f>IF(AND(V888&gt;0,X888="A",AA888&lt;&gt;"",AG888&lt;&gt;"A",AJ888&lt;&gt;"A",OR(AB888="NR",AB888="NT")),1,"")</f>
        <v/>
      </c>
      <c r="AV888" s="554" t="str">
        <f>IF(AU888="","",COUNTIF($AU$8:AU888,AU888))</f>
        <v/>
      </c>
      <c r="AW888" s="553" t="str">
        <f>IF(AND(V888&gt;0,X888="A",AJ888&lt;&gt;"A",OR(AB888="",AB888="NX")),1,"")</f>
        <v/>
      </c>
      <c r="AX888" s="554" t="str">
        <f>IF(AW888="","",COUNTIF($AW$8:AW888,AW888))</f>
        <v/>
      </c>
      <c r="AY888" s="27"/>
      <c r="AZ888" s="6"/>
      <c r="BA888" s="7"/>
      <c r="BB888" s="7"/>
    </row>
    <row r="889" spans="1:54" ht="14.45" customHeight="1">
      <c r="A889" s="472" t="s">
        <v>886</v>
      </c>
      <c r="B889" s="473" t="s">
        <v>1602</v>
      </c>
      <c r="C889" s="22" t="s">
        <v>6227</v>
      </c>
      <c r="D889" s="22">
        <v>3</v>
      </c>
      <c r="E889" s="746" t="s">
        <v>6050</v>
      </c>
      <c r="F889" s="760">
        <v>2091370</v>
      </c>
      <c r="G889" s="475">
        <v>15421109</v>
      </c>
      <c r="H889" s="478">
        <v>11.94</v>
      </c>
      <c r="I889" s="474">
        <v>2095970</v>
      </c>
      <c r="J889" s="475">
        <v>15421110</v>
      </c>
      <c r="K889" s="476">
        <v>11.94</v>
      </c>
      <c r="L889" s="9"/>
      <c r="M889" s="545">
        <v>16</v>
      </c>
      <c r="N889" s="6">
        <v>9.5299999999999994</v>
      </c>
      <c r="O889" s="6" t="s">
        <v>4201</v>
      </c>
      <c r="P889" s="645" t="s">
        <v>4252</v>
      </c>
      <c r="Q889" s="10" t="s">
        <v>5785</v>
      </c>
      <c r="R889" s="11"/>
      <c r="S889" s="12"/>
      <c r="T889" s="14">
        <v>46291</v>
      </c>
      <c r="U889" s="15" t="s">
        <v>5534</v>
      </c>
      <c r="V889" s="8">
        <v>46291</v>
      </c>
      <c r="W889" s="13" t="s">
        <v>6046</v>
      </c>
      <c r="X889" s="23" t="s">
        <v>4206</v>
      </c>
      <c r="Y889" s="486" t="s">
        <v>6047</v>
      </c>
      <c r="Z889" s="483">
        <v>46292</v>
      </c>
      <c r="AA889" s="24" t="s">
        <v>6048</v>
      </c>
      <c r="AB889" s="484" t="s">
        <v>4206</v>
      </c>
      <c r="AC889" s="16"/>
      <c r="AD889" s="17"/>
      <c r="AE889" s="18"/>
      <c r="AF889" s="9"/>
      <c r="AG889" s="19"/>
      <c r="AH889" s="20"/>
      <c r="AI889" s="9"/>
      <c r="AJ889" s="21" t="s">
        <v>2860</v>
      </c>
      <c r="AK889" s="33" t="s">
        <v>2860</v>
      </c>
      <c r="AL889" s="485" t="s">
        <v>2860</v>
      </c>
      <c r="AM889" s="3" t="s">
        <v>2860</v>
      </c>
      <c r="AN889" s="702"/>
      <c r="AO889" s="4"/>
      <c r="AP889" s="5"/>
      <c r="AQ889" s="5"/>
      <c r="AR889" s="4"/>
      <c r="AS889" s="5"/>
      <c r="AT889" s="552"/>
      <c r="AU889" s="553"/>
      <c r="AV889" s="554"/>
      <c r="AW889" s="553"/>
      <c r="AX889" s="554"/>
      <c r="AY889" s="27"/>
      <c r="AZ889" s="6"/>
      <c r="BA889" s="7"/>
      <c r="BB889" s="7"/>
    </row>
    <row r="890" spans="1:54" ht="14.45" customHeight="1">
      <c r="A890" s="472" t="s">
        <v>887</v>
      </c>
      <c r="B890" s="473" t="s">
        <v>1602</v>
      </c>
      <c r="C890" s="22" t="s">
        <v>6227</v>
      </c>
      <c r="D890" s="22">
        <v>3</v>
      </c>
      <c r="E890" s="746" t="s">
        <v>3590</v>
      </c>
      <c r="F890" s="474">
        <v>2095970</v>
      </c>
      <c r="G890" s="475">
        <v>15421110</v>
      </c>
      <c r="H890" s="476">
        <v>11.94</v>
      </c>
      <c r="I890" s="760">
        <v>2095990</v>
      </c>
      <c r="J890" s="475">
        <v>15421105</v>
      </c>
      <c r="K890" s="478">
        <v>11.94</v>
      </c>
      <c r="L890" s="9"/>
      <c r="M890" s="1287">
        <v>16</v>
      </c>
      <c r="N890" s="1288">
        <v>9.5299999999999994</v>
      </c>
      <c r="O890" s="834" t="s">
        <v>4201</v>
      </c>
      <c r="P890" s="479" t="s">
        <v>4202</v>
      </c>
      <c r="Q890" s="10" t="s">
        <v>6044</v>
      </c>
      <c r="R890" s="11"/>
      <c r="S890" s="12"/>
      <c r="T890" s="14">
        <v>46292</v>
      </c>
      <c r="U890" s="15" t="s">
        <v>6056</v>
      </c>
      <c r="V890" s="8">
        <v>46292</v>
      </c>
      <c r="W890" s="13" t="s">
        <v>6304</v>
      </c>
      <c r="X890" s="23" t="s">
        <v>4206</v>
      </c>
      <c r="Y890" s="486"/>
      <c r="Z890" s="483">
        <v>46301</v>
      </c>
      <c r="AA890" s="24" t="s">
        <v>6510</v>
      </c>
      <c r="AB890" s="484" t="s">
        <v>4206</v>
      </c>
      <c r="AC890" s="16"/>
      <c r="AD890" s="17"/>
      <c r="AE890" s="18"/>
      <c r="AF890" s="9"/>
      <c r="AG890" s="19"/>
      <c r="AH890" s="20"/>
      <c r="AI890" s="9"/>
      <c r="AJ890" s="21"/>
      <c r="AK890" s="33"/>
      <c r="AL890" s="485" t="str">
        <f>IF(AA890="","",AA890)</f>
        <v>L-RT-076</v>
      </c>
      <c r="AM890" s="3" t="str">
        <f>IF(AB890="","",AB890)</f>
        <v>A</v>
      </c>
      <c r="AN890" s="702"/>
      <c r="AO890" s="4"/>
      <c r="AP890" s="5"/>
      <c r="AQ890" s="5"/>
      <c r="AR890" s="4"/>
      <c r="AS890" s="5"/>
      <c r="AT890" s="552"/>
      <c r="AU890" s="553" t="str">
        <f>IF(AND(V890&gt;0,X890="A",AA890&lt;&gt;"",AG890&lt;&gt;"A",AJ890&lt;&gt;"A",OR(AB890="NR",AB890="NT")),1,"")</f>
        <v/>
      </c>
      <c r="AV890" s="554" t="str">
        <f>IF(AU890="","",COUNTIF($AU$8:AU890,AU890))</f>
        <v/>
      </c>
      <c r="AW890" s="553" t="str">
        <f>IF(AND(V890&gt;0,X890="A",AJ890&lt;&gt;"A",OR(AB890="",AB890="NX")),1,"")</f>
        <v/>
      </c>
      <c r="AX890" s="554" t="str">
        <f>IF(AW890="","",COUNTIF($AW$8:AW890,AW890))</f>
        <v/>
      </c>
      <c r="AY890" s="27"/>
      <c r="AZ890" s="6"/>
      <c r="BA890" s="7"/>
      <c r="BB890" s="7"/>
    </row>
    <row r="891" spans="1:54" ht="14.45" customHeight="1">
      <c r="A891" s="472" t="s">
        <v>888</v>
      </c>
      <c r="B891" s="473" t="s">
        <v>1602</v>
      </c>
      <c r="C891" s="22" t="s">
        <v>6227</v>
      </c>
      <c r="D891" s="22">
        <v>3</v>
      </c>
      <c r="E891" s="746" t="s">
        <v>6051</v>
      </c>
      <c r="F891" s="760">
        <v>2095990</v>
      </c>
      <c r="G891" s="475">
        <v>15421105</v>
      </c>
      <c r="H891" s="478">
        <v>11.94</v>
      </c>
      <c r="I891" s="474">
        <v>2085790</v>
      </c>
      <c r="J891" s="475">
        <v>15421107</v>
      </c>
      <c r="K891" s="476">
        <v>11.94</v>
      </c>
      <c r="L891" s="9"/>
      <c r="M891" s="545">
        <v>16</v>
      </c>
      <c r="N891" s="6">
        <v>9.5299999999999994</v>
      </c>
      <c r="O891" s="6" t="s">
        <v>4201</v>
      </c>
      <c r="P891" s="645" t="s">
        <v>4252</v>
      </c>
      <c r="Q891" s="10" t="s">
        <v>5785</v>
      </c>
      <c r="R891" s="11"/>
      <c r="S891" s="12"/>
      <c r="T891" s="14">
        <v>46291</v>
      </c>
      <c r="U891" s="15" t="s">
        <v>5534</v>
      </c>
      <c r="V891" s="8">
        <v>46291</v>
      </c>
      <c r="W891" s="13" t="s">
        <v>6046</v>
      </c>
      <c r="X891" s="23" t="s">
        <v>4206</v>
      </c>
      <c r="Y891" s="486" t="s">
        <v>6047</v>
      </c>
      <c r="Z891" s="483">
        <v>46292</v>
      </c>
      <c r="AA891" s="24" t="s">
        <v>6048</v>
      </c>
      <c r="AB891" s="484" t="s">
        <v>4206</v>
      </c>
      <c r="AC891" s="16"/>
      <c r="AD891" s="17"/>
      <c r="AE891" s="18"/>
      <c r="AF891" s="9"/>
      <c r="AG891" s="19"/>
      <c r="AH891" s="20"/>
      <c r="AI891" s="9"/>
      <c r="AJ891" s="21" t="s">
        <v>2860</v>
      </c>
      <c r="AK891" s="33" t="s">
        <v>2860</v>
      </c>
      <c r="AL891" s="485" t="s">
        <v>2860</v>
      </c>
      <c r="AM891" s="3" t="s">
        <v>2860</v>
      </c>
      <c r="AN891" s="702"/>
      <c r="AO891" s="4"/>
      <c r="AP891" s="5"/>
      <c r="AQ891" s="5"/>
      <c r="AR891" s="4"/>
      <c r="AS891" s="5"/>
      <c r="AT891" s="552"/>
      <c r="AU891" s="553"/>
      <c r="AV891" s="554"/>
      <c r="AW891" s="553"/>
      <c r="AX891" s="554"/>
      <c r="AY891" s="27"/>
      <c r="AZ891" s="6"/>
      <c r="BA891" s="7"/>
      <c r="BB891" s="7"/>
    </row>
    <row r="892" spans="1:54" ht="14.45" customHeight="1">
      <c r="A892" s="472" t="s">
        <v>889</v>
      </c>
      <c r="B892" s="473" t="s">
        <v>1602</v>
      </c>
      <c r="C892" s="22" t="s">
        <v>6227</v>
      </c>
      <c r="D892" s="22">
        <v>3</v>
      </c>
      <c r="E892" s="746" t="s">
        <v>3591</v>
      </c>
      <c r="F892" s="474">
        <v>2085790</v>
      </c>
      <c r="G892" s="475">
        <v>15421107</v>
      </c>
      <c r="H892" s="476">
        <v>11.94</v>
      </c>
      <c r="I892" s="760">
        <v>2087270</v>
      </c>
      <c r="J892" s="475">
        <v>15421107</v>
      </c>
      <c r="K892" s="478">
        <v>11.94</v>
      </c>
      <c r="L892" s="9"/>
      <c r="M892" s="1287">
        <v>16</v>
      </c>
      <c r="N892" s="1288">
        <v>9.5299999999999994</v>
      </c>
      <c r="O892" s="834" t="s">
        <v>4201</v>
      </c>
      <c r="P892" s="479" t="s">
        <v>4202</v>
      </c>
      <c r="Q892" s="10" t="s">
        <v>6044</v>
      </c>
      <c r="R892" s="11"/>
      <c r="S892" s="12"/>
      <c r="T892" s="14">
        <v>46292</v>
      </c>
      <c r="U892" s="15" t="s">
        <v>6056</v>
      </c>
      <c r="V892" s="8">
        <v>46292</v>
      </c>
      <c r="W892" s="13" t="s">
        <v>6304</v>
      </c>
      <c r="X892" s="23" t="s">
        <v>4206</v>
      </c>
      <c r="Y892" s="486"/>
      <c r="Z892" s="483">
        <v>46301</v>
      </c>
      <c r="AA892" s="24" t="s">
        <v>6510</v>
      </c>
      <c r="AB892" s="484" t="s">
        <v>4206</v>
      </c>
      <c r="AC892" s="16"/>
      <c r="AD892" s="17"/>
      <c r="AE892" s="18"/>
      <c r="AF892" s="9"/>
      <c r="AG892" s="19"/>
      <c r="AH892" s="20"/>
      <c r="AI892" s="9"/>
      <c r="AJ892" s="21"/>
      <c r="AK892" s="33"/>
      <c r="AL892" s="485" t="str">
        <f>IF(AA892="","",AA892)</f>
        <v>L-RT-076</v>
      </c>
      <c r="AM892" s="3" t="str">
        <f>IF(AB892="","",AB892)</f>
        <v>A</v>
      </c>
      <c r="AN892" s="702"/>
      <c r="AO892" s="4"/>
      <c r="AP892" s="5"/>
      <c r="AQ892" s="5"/>
      <c r="AR892" s="4"/>
      <c r="AS892" s="5"/>
      <c r="AT892" s="552"/>
      <c r="AU892" s="553" t="str">
        <f>IF(AND(V892&gt;0,X892="A",AA892&lt;&gt;"",AG892&lt;&gt;"A",AJ892&lt;&gt;"A",OR(AB892="NR",AB892="NT")),1,"")</f>
        <v/>
      </c>
      <c r="AV892" s="554" t="str">
        <f>IF(AU892="","",COUNTIF($AU$8:AU892,AU892))</f>
        <v/>
      </c>
      <c r="AW892" s="553" t="str">
        <f>IF(AND(V892&gt;0,X892="A",AJ892&lt;&gt;"A",OR(AB892="",AB892="NX")),1,"")</f>
        <v/>
      </c>
      <c r="AX892" s="554" t="str">
        <f>IF(AW892="","",COUNTIF($AW$8:AW892,AW892))</f>
        <v/>
      </c>
      <c r="AY892" s="27"/>
      <c r="AZ892" s="6"/>
      <c r="BA892" s="7"/>
      <c r="BB892" s="7"/>
    </row>
    <row r="893" spans="1:54" ht="14.45" customHeight="1">
      <c r="A893" s="472" t="s">
        <v>890</v>
      </c>
      <c r="B893" s="473" t="s">
        <v>1602</v>
      </c>
      <c r="C893" s="22" t="s">
        <v>6227</v>
      </c>
      <c r="D893" s="22">
        <v>3</v>
      </c>
      <c r="E893" s="746" t="s">
        <v>6052</v>
      </c>
      <c r="F893" s="760">
        <v>2087270</v>
      </c>
      <c r="G893" s="475">
        <v>15421107</v>
      </c>
      <c r="H893" s="478">
        <v>11.94</v>
      </c>
      <c r="I893" s="474">
        <v>2085650</v>
      </c>
      <c r="J893" s="475">
        <v>15421107</v>
      </c>
      <c r="K893" s="476">
        <v>11.94</v>
      </c>
      <c r="L893" s="9"/>
      <c r="M893" s="545">
        <v>16</v>
      </c>
      <c r="N893" s="6">
        <v>9.5299999999999994</v>
      </c>
      <c r="O893" s="6" t="s">
        <v>4201</v>
      </c>
      <c r="P893" s="645" t="s">
        <v>4252</v>
      </c>
      <c r="Q893" s="10" t="s">
        <v>4273</v>
      </c>
      <c r="R893" s="11"/>
      <c r="S893" s="12"/>
      <c r="T893" s="14">
        <v>46291</v>
      </c>
      <c r="U893" s="15" t="s">
        <v>5534</v>
      </c>
      <c r="V893" s="8">
        <v>46291</v>
      </c>
      <c r="W893" s="13" t="s">
        <v>6046</v>
      </c>
      <c r="X893" s="23" t="s">
        <v>4206</v>
      </c>
      <c r="Y893" s="486" t="s">
        <v>6047</v>
      </c>
      <c r="Z893" s="483">
        <v>46292</v>
      </c>
      <c r="AA893" s="24" t="s">
        <v>6048</v>
      </c>
      <c r="AB893" s="484" t="s">
        <v>4206</v>
      </c>
      <c r="AC893" s="16"/>
      <c r="AD893" s="17"/>
      <c r="AE893" s="18"/>
      <c r="AF893" s="9"/>
      <c r="AG893" s="19"/>
      <c r="AH893" s="20"/>
      <c r="AI893" s="9"/>
      <c r="AJ893" s="21" t="s">
        <v>2860</v>
      </c>
      <c r="AK893" s="33" t="s">
        <v>2860</v>
      </c>
      <c r="AL893" s="485" t="s">
        <v>2860</v>
      </c>
      <c r="AM893" s="3" t="s">
        <v>2860</v>
      </c>
      <c r="AN893" s="702"/>
      <c r="AO893" s="4"/>
      <c r="AP893" s="5"/>
      <c r="AQ893" s="5"/>
      <c r="AR893" s="4"/>
      <c r="AS893" s="5"/>
      <c r="AT893" s="552"/>
      <c r="AU893" s="553"/>
      <c r="AV893" s="554"/>
      <c r="AW893" s="553"/>
      <c r="AX893" s="554"/>
      <c r="AY893" s="27"/>
      <c r="AZ893" s="6"/>
      <c r="BA893" s="7"/>
      <c r="BB893" s="7"/>
    </row>
    <row r="894" spans="1:54" ht="14.45" customHeight="1">
      <c r="A894" s="472" t="s">
        <v>891</v>
      </c>
      <c r="B894" s="473" t="s">
        <v>1602</v>
      </c>
      <c r="C894" s="22" t="s">
        <v>6227</v>
      </c>
      <c r="D894" s="22">
        <v>3</v>
      </c>
      <c r="E894" s="746" t="s">
        <v>3592</v>
      </c>
      <c r="F894" s="474">
        <v>2085650</v>
      </c>
      <c r="G894" s="475">
        <v>15421107</v>
      </c>
      <c r="H894" s="476">
        <v>11.94</v>
      </c>
      <c r="I894" s="760">
        <v>2090700</v>
      </c>
      <c r="J894" s="475">
        <v>15421109</v>
      </c>
      <c r="K894" s="478">
        <v>11.94</v>
      </c>
      <c r="L894" s="9"/>
      <c r="M894" s="1287">
        <v>16</v>
      </c>
      <c r="N894" s="1288">
        <v>9.5299999999999994</v>
      </c>
      <c r="O894" s="834" t="s">
        <v>4201</v>
      </c>
      <c r="P894" s="479" t="s">
        <v>4202</v>
      </c>
      <c r="Q894" s="10" t="s">
        <v>6044</v>
      </c>
      <c r="R894" s="11"/>
      <c r="S894" s="12"/>
      <c r="T894" s="14">
        <v>46292</v>
      </c>
      <c r="U894" s="15" t="s">
        <v>6056</v>
      </c>
      <c r="V894" s="8">
        <v>46292</v>
      </c>
      <c r="W894" s="13" t="s">
        <v>6304</v>
      </c>
      <c r="X894" s="23" t="s">
        <v>4206</v>
      </c>
      <c r="Y894" s="486"/>
      <c r="Z894" s="483">
        <v>46301</v>
      </c>
      <c r="AA894" s="24" t="s">
        <v>6510</v>
      </c>
      <c r="AB894" s="484" t="s">
        <v>4206</v>
      </c>
      <c r="AC894" s="16"/>
      <c r="AD894" s="17"/>
      <c r="AE894" s="18"/>
      <c r="AF894" s="9"/>
      <c r="AG894" s="19"/>
      <c r="AH894" s="20"/>
      <c r="AI894" s="9"/>
      <c r="AJ894" s="21"/>
      <c r="AK894" s="33"/>
      <c r="AL894" s="485" t="str">
        <f>IF(AA894="","",AA894)</f>
        <v>L-RT-076</v>
      </c>
      <c r="AM894" s="3" t="str">
        <f>IF(AB894="","",AB894)</f>
        <v>A</v>
      </c>
      <c r="AN894" s="702"/>
      <c r="AO894" s="4"/>
      <c r="AP894" s="5"/>
      <c r="AQ894" s="5"/>
      <c r="AR894" s="4"/>
      <c r="AS894" s="5"/>
      <c r="AT894" s="552"/>
      <c r="AU894" s="553" t="str">
        <f>IF(AND(V894&gt;0,X894="A",AA894&lt;&gt;"",AG894&lt;&gt;"A",AJ894&lt;&gt;"A",OR(AB894="NR",AB894="NT")),1,"")</f>
        <v/>
      </c>
      <c r="AV894" s="554" t="str">
        <f>IF(AU894="","",COUNTIF($AU$8:AU894,AU894))</f>
        <v/>
      </c>
      <c r="AW894" s="553" t="str">
        <f>IF(AND(V894&gt;0,X894="A",AJ894&lt;&gt;"A",OR(AB894="",AB894="NX")),1,"")</f>
        <v/>
      </c>
      <c r="AX894" s="554" t="str">
        <f>IF(AW894="","",COUNTIF($AW$8:AW894,AW894))</f>
        <v/>
      </c>
      <c r="AY894" s="27"/>
      <c r="AZ894" s="6"/>
      <c r="BA894" s="7"/>
      <c r="BB894" s="7"/>
    </row>
    <row r="895" spans="1:54" ht="14.45" customHeight="1">
      <c r="A895" s="472" t="s">
        <v>892</v>
      </c>
      <c r="B895" s="473" t="s">
        <v>1602</v>
      </c>
      <c r="C895" s="22" t="s">
        <v>6227</v>
      </c>
      <c r="D895" s="22">
        <v>3</v>
      </c>
      <c r="E895" s="746" t="s">
        <v>6053</v>
      </c>
      <c r="F895" s="760">
        <v>2090700</v>
      </c>
      <c r="G895" s="475">
        <v>15421109</v>
      </c>
      <c r="H895" s="478">
        <v>11.94</v>
      </c>
      <c r="I895" s="474">
        <v>2085690</v>
      </c>
      <c r="J895" s="475">
        <v>15421107</v>
      </c>
      <c r="K895" s="476">
        <v>11.94</v>
      </c>
      <c r="L895" s="9"/>
      <c r="M895" s="545">
        <v>16</v>
      </c>
      <c r="N895" s="6">
        <v>9.5299999999999994</v>
      </c>
      <c r="O895" s="6" t="s">
        <v>4201</v>
      </c>
      <c r="P895" s="645" t="s">
        <v>4252</v>
      </c>
      <c r="Q895" s="10" t="s">
        <v>5785</v>
      </c>
      <c r="R895" s="11"/>
      <c r="S895" s="12"/>
      <c r="T895" s="14">
        <v>46291</v>
      </c>
      <c r="U895" s="15" t="s">
        <v>5534</v>
      </c>
      <c r="V895" s="8">
        <v>46291</v>
      </c>
      <c r="W895" s="13" t="s">
        <v>6046</v>
      </c>
      <c r="X895" s="23" t="s">
        <v>4206</v>
      </c>
      <c r="Y895" s="486" t="s">
        <v>6047</v>
      </c>
      <c r="Z895" s="483">
        <v>46292</v>
      </c>
      <c r="AA895" s="24" t="s">
        <v>6048</v>
      </c>
      <c r="AB895" s="484" t="s">
        <v>4206</v>
      </c>
      <c r="AC895" s="16"/>
      <c r="AD895" s="17"/>
      <c r="AE895" s="18"/>
      <c r="AF895" s="9"/>
      <c r="AG895" s="19"/>
      <c r="AH895" s="20"/>
      <c r="AI895" s="9"/>
      <c r="AJ895" s="21" t="s">
        <v>2860</v>
      </c>
      <c r="AK895" s="33" t="s">
        <v>2860</v>
      </c>
      <c r="AL895" s="485" t="s">
        <v>2860</v>
      </c>
      <c r="AM895" s="3" t="s">
        <v>2860</v>
      </c>
      <c r="AN895" s="702"/>
      <c r="AO895" s="4"/>
      <c r="AP895" s="5"/>
      <c r="AQ895" s="5"/>
      <c r="AR895" s="4"/>
      <c r="AS895" s="5"/>
      <c r="AT895" s="552"/>
      <c r="AU895" s="553"/>
      <c r="AV895" s="554"/>
      <c r="AW895" s="553"/>
      <c r="AX895" s="554"/>
      <c r="AY895" s="27"/>
      <c r="AZ895" s="6"/>
      <c r="BA895" s="7"/>
      <c r="BB895" s="7"/>
    </row>
    <row r="896" spans="1:54" ht="14.45" customHeight="1">
      <c r="A896" s="472" t="s">
        <v>893</v>
      </c>
      <c r="B896" s="473" t="s">
        <v>1602</v>
      </c>
      <c r="C896" s="22" t="s">
        <v>6227</v>
      </c>
      <c r="D896" s="22">
        <v>3</v>
      </c>
      <c r="E896" s="746" t="s">
        <v>3593</v>
      </c>
      <c r="F896" s="474">
        <v>2085690</v>
      </c>
      <c r="G896" s="475">
        <v>15421107</v>
      </c>
      <c r="H896" s="476">
        <v>11.94</v>
      </c>
      <c r="I896" s="760">
        <v>2092720</v>
      </c>
      <c r="J896" s="475">
        <v>15421110</v>
      </c>
      <c r="K896" s="478">
        <v>11.94</v>
      </c>
      <c r="L896" s="9"/>
      <c r="M896" s="1287">
        <v>16</v>
      </c>
      <c r="N896" s="1288">
        <v>9.5299999999999994</v>
      </c>
      <c r="O896" s="834" t="s">
        <v>4201</v>
      </c>
      <c r="P896" s="479" t="s">
        <v>4202</v>
      </c>
      <c r="Q896" s="10" t="s">
        <v>6044</v>
      </c>
      <c r="R896" s="11"/>
      <c r="S896" s="12"/>
      <c r="T896" s="14">
        <v>46292</v>
      </c>
      <c r="U896" s="15" t="s">
        <v>6056</v>
      </c>
      <c r="V896" s="8">
        <v>46292</v>
      </c>
      <c r="W896" s="13" t="s">
        <v>6304</v>
      </c>
      <c r="X896" s="23" t="s">
        <v>4206</v>
      </c>
      <c r="Y896" s="486"/>
      <c r="Z896" s="483">
        <v>46301</v>
      </c>
      <c r="AA896" s="24" t="s">
        <v>6510</v>
      </c>
      <c r="AB896" s="484" t="s">
        <v>4206</v>
      </c>
      <c r="AC896" s="16"/>
      <c r="AD896" s="17"/>
      <c r="AE896" s="18"/>
      <c r="AF896" s="9"/>
      <c r="AG896" s="19"/>
      <c r="AH896" s="20"/>
      <c r="AI896" s="9"/>
      <c r="AJ896" s="21"/>
      <c r="AK896" s="33"/>
      <c r="AL896" s="485" t="str">
        <f>IF(AA896="","",AA896)</f>
        <v>L-RT-076</v>
      </c>
      <c r="AM896" s="3" t="str">
        <f>IF(AB896="","",AB896)</f>
        <v>A</v>
      </c>
      <c r="AN896" s="702"/>
      <c r="AO896" s="4"/>
      <c r="AP896" s="5"/>
      <c r="AQ896" s="5"/>
      <c r="AR896" s="4"/>
      <c r="AS896" s="5"/>
      <c r="AT896" s="552"/>
      <c r="AU896" s="553" t="str">
        <f>IF(AND(V896&gt;0,X896="A",AA896&lt;&gt;"",AG896&lt;&gt;"A",AJ896&lt;&gt;"A",OR(AB896="NR",AB896="NT")),1,"")</f>
        <v/>
      </c>
      <c r="AV896" s="554" t="str">
        <f>IF(AU896="","",COUNTIF($AU$8:AU896,AU896))</f>
        <v/>
      </c>
      <c r="AW896" s="553" t="str">
        <f>IF(AND(V896&gt;0,X896="A",AJ896&lt;&gt;"A",OR(AB896="",AB896="NX")),1,"")</f>
        <v/>
      </c>
      <c r="AX896" s="554" t="str">
        <f>IF(AW896="","",COUNTIF($AW$8:AW896,AW896))</f>
        <v/>
      </c>
      <c r="AY896" s="27"/>
      <c r="AZ896" s="6"/>
      <c r="BA896" s="7"/>
      <c r="BB896" s="7"/>
    </row>
    <row r="897" spans="1:54" ht="14.45" customHeight="1">
      <c r="A897" s="472" t="s">
        <v>894</v>
      </c>
      <c r="B897" s="473" t="s">
        <v>1602</v>
      </c>
      <c r="C897" s="22" t="s">
        <v>6227</v>
      </c>
      <c r="D897" s="22">
        <v>3</v>
      </c>
      <c r="E897" s="746" t="s">
        <v>6054</v>
      </c>
      <c r="F897" s="760">
        <v>2092720</v>
      </c>
      <c r="G897" s="475">
        <v>15421110</v>
      </c>
      <c r="H897" s="478">
        <v>11.94</v>
      </c>
      <c r="I897" s="474">
        <v>2086370</v>
      </c>
      <c r="J897" s="475">
        <v>15421107</v>
      </c>
      <c r="K897" s="476">
        <v>11.94</v>
      </c>
      <c r="L897" s="9"/>
      <c r="M897" s="545">
        <v>16</v>
      </c>
      <c r="N897" s="6">
        <v>9.5299999999999994</v>
      </c>
      <c r="O897" s="6" t="s">
        <v>4201</v>
      </c>
      <c r="P897" s="645" t="s">
        <v>4252</v>
      </c>
      <c r="Q897" s="10" t="s">
        <v>4268</v>
      </c>
      <c r="R897" s="11"/>
      <c r="S897" s="12"/>
      <c r="T897" s="14">
        <v>46291</v>
      </c>
      <c r="U897" s="15" t="s">
        <v>5534</v>
      </c>
      <c r="V897" s="8">
        <v>46291</v>
      </c>
      <c r="W897" s="13" t="s">
        <v>6046</v>
      </c>
      <c r="X897" s="23" t="s">
        <v>4206</v>
      </c>
      <c r="Y897" s="486" t="s">
        <v>6047</v>
      </c>
      <c r="Z897" s="483">
        <v>46292</v>
      </c>
      <c r="AA897" s="24" t="s">
        <v>6048</v>
      </c>
      <c r="AB897" s="484" t="s">
        <v>4206</v>
      </c>
      <c r="AC897" s="16"/>
      <c r="AD897" s="17"/>
      <c r="AE897" s="18"/>
      <c r="AF897" s="9"/>
      <c r="AG897" s="19"/>
      <c r="AH897" s="20"/>
      <c r="AI897" s="9"/>
      <c r="AJ897" s="21" t="s">
        <v>2860</v>
      </c>
      <c r="AK897" s="33" t="s">
        <v>2860</v>
      </c>
      <c r="AL897" s="485" t="s">
        <v>2860</v>
      </c>
      <c r="AM897" s="3" t="s">
        <v>2860</v>
      </c>
      <c r="AN897" s="702"/>
      <c r="AO897" s="4"/>
      <c r="AP897" s="5"/>
      <c r="AQ897" s="5"/>
      <c r="AR897" s="4"/>
      <c r="AS897" s="5"/>
      <c r="AT897" s="552"/>
      <c r="AU897" s="553"/>
      <c r="AV897" s="554"/>
      <c r="AW897" s="553"/>
      <c r="AX897" s="554"/>
      <c r="AY897" s="27"/>
      <c r="AZ897" s="6"/>
      <c r="BA897" s="7"/>
      <c r="BB897" s="7"/>
    </row>
    <row r="898" spans="1:54" ht="14.45" customHeight="1">
      <c r="A898" s="472" t="s">
        <v>895</v>
      </c>
      <c r="B898" s="473" t="s">
        <v>1602</v>
      </c>
      <c r="C898" s="22" t="s">
        <v>6227</v>
      </c>
      <c r="D898" s="22">
        <v>3</v>
      </c>
      <c r="E898" s="746" t="s">
        <v>3594</v>
      </c>
      <c r="F898" s="474">
        <v>2086370</v>
      </c>
      <c r="G898" s="475">
        <v>15421107</v>
      </c>
      <c r="H898" s="476">
        <v>11.94</v>
      </c>
      <c r="I898" s="760">
        <v>2080940</v>
      </c>
      <c r="J898" s="475">
        <v>15421109</v>
      </c>
      <c r="K898" s="478">
        <v>11.94</v>
      </c>
      <c r="L898" s="9"/>
      <c r="M898" s="1287">
        <v>16</v>
      </c>
      <c r="N898" s="1288">
        <v>9.5299999999999994</v>
      </c>
      <c r="O898" s="834" t="s">
        <v>4201</v>
      </c>
      <c r="P898" s="479" t="s">
        <v>4202</v>
      </c>
      <c r="Q898" s="10" t="s">
        <v>6044</v>
      </c>
      <c r="R898" s="11"/>
      <c r="S898" s="12"/>
      <c r="T898" s="14">
        <v>46292</v>
      </c>
      <c r="U898" s="15" t="s">
        <v>6056</v>
      </c>
      <c r="V898" s="8">
        <v>46292</v>
      </c>
      <c r="W898" s="13" t="s">
        <v>6304</v>
      </c>
      <c r="X898" s="23" t="s">
        <v>4206</v>
      </c>
      <c r="Y898" s="486"/>
      <c r="Z898" s="483">
        <v>46301</v>
      </c>
      <c r="AA898" s="24" t="s">
        <v>6510</v>
      </c>
      <c r="AB898" s="484" t="s">
        <v>4206</v>
      </c>
      <c r="AC898" s="16"/>
      <c r="AD898" s="17"/>
      <c r="AE898" s="18"/>
      <c r="AF898" s="9"/>
      <c r="AG898" s="19"/>
      <c r="AH898" s="20"/>
      <c r="AI898" s="9"/>
      <c r="AJ898" s="21"/>
      <c r="AK898" s="33"/>
      <c r="AL898" s="485" t="str">
        <f>IF(AA898="","",AA898)</f>
        <v>L-RT-076</v>
      </c>
      <c r="AM898" s="3" t="str">
        <f>IF(AB898="","",AB898)</f>
        <v>A</v>
      </c>
      <c r="AN898" s="702"/>
      <c r="AO898" s="4"/>
      <c r="AP898" s="5"/>
      <c r="AQ898" s="5"/>
      <c r="AR898" s="4"/>
      <c r="AS898" s="5"/>
      <c r="AT898" s="552"/>
      <c r="AU898" s="553" t="str">
        <f>IF(AND(V898&gt;0,X898="A",AA898&lt;&gt;"",AG898&lt;&gt;"A",AJ898&lt;&gt;"A",OR(AB898="NR",AB898="NT")),1,"")</f>
        <v/>
      </c>
      <c r="AV898" s="554" t="str">
        <f>IF(AU898="","",COUNTIF($AU$8:AU898,AU898))</f>
        <v/>
      </c>
      <c r="AW898" s="553" t="str">
        <f>IF(AND(V898&gt;0,X898="A",AJ898&lt;&gt;"A",OR(AB898="",AB898="NX")),1,"")</f>
        <v/>
      </c>
      <c r="AX898" s="554" t="str">
        <f>IF(AW898="","",COUNTIF($AW$8:AW898,AW898))</f>
        <v/>
      </c>
      <c r="AY898" s="27"/>
      <c r="AZ898" s="6"/>
      <c r="BA898" s="7"/>
      <c r="BB898" s="7"/>
    </row>
    <row r="899" spans="1:54" ht="14.45" customHeight="1">
      <c r="A899" s="472" t="s">
        <v>896</v>
      </c>
      <c r="B899" s="473" t="s">
        <v>1602</v>
      </c>
      <c r="C899" s="22" t="s">
        <v>6227</v>
      </c>
      <c r="D899" s="22">
        <v>3</v>
      </c>
      <c r="E899" s="746" t="s">
        <v>6055</v>
      </c>
      <c r="F899" s="760">
        <v>2080940</v>
      </c>
      <c r="G899" s="475">
        <v>15421109</v>
      </c>
      <c r="H899" s="476">
        <v>11.94</v>
      </c>
      <c r="I899" s="474">
        <v>2092500</v>
      </c>
      <c r="J899" s="475">
        <v>15421110</v>
      </c>
      <c r="K899" s="478">
        <v>11.94</v>
      </c>
      <c r="L899" s="9"/>
      <c r="M899" s="546">
        <v>16</v>
      </c>
      <c r="N899" s="9">
        <v>9.5299999999999994</v>
      </c>
      <c r="O899" s="6" t="s">
        <v>4201</v>
      </c>
      <c r="P899" s="479" t="s">
        <v>4252</v>
      </c>
      <c r="Q899" s="10" t="s">
        <v>4273</v>
      </c>
      <c r="R899" s="11"/>
      <c r="S899" s="12"/>
      <c r="T899" s="14">
        <v>46291</v>
      </c>
      <c r="U899" s="15" t="s">
        <v>5534</v>
      </c>
      <c r="V899" s="8">
        <v>46291</v>
      </c>
      <c r="W899" s="13" t="s">
        <v>6046</v>
      </c>
      <c r="X899" s="23" t="s">
        <v>4206</v>
      </c>
      <c r="Y899" s="486" t="s">
        <v>6047</v>
      </c>
      <c r="Z899" s="483">
        <v>46292</v>
      </c>
      <c r="AA899" s="24" t="s">
        <v>6048</v>
      </c>
      <c r="AB899" s="484" t="s">
        <v>4206</v>
      </c>
      <c r="AC899" s="16"/>
      <c r="AD899" s="17"/>
      <c r="AE899" s="18"/>
      <c r="AF899" s="9"/>
      <c r="AG899" s="19"/>
      <c r="AH899" s="20"/>
      <c r="AI899" s="9"/>
      <c r="AJ899" s="21" t="s">
        <v>2860</v>
      </c>
      <c r="AK899" s="33" t="s">
        <v>2860</v>
      </c>
      <c r="AL899" s="485" t="s">
        <v>2860</v>
      </c>
      <c r="AM899" s="3" t="s">
        <v>2860</v>
      </c>
      <c r="AN899" s="702"/>
      <c r="AO899" s="4"/>
      <c r="AP899" s="5"/>
      <c r="AQ899" s="5"/>
      <c r="AR899" s="4"/>
      <c r="AS899" s="5"/>
      <c r="AT899" s="552"/>
      <c r="AU899" s="553"/>
      <c r="AV899" s="554"/>
      <c r="AW899" s="553"/>
      <c r="AX899" s="554"/>
      <c r="AY899" s="27"/>
      <c r="AZ899" s="6"/>
      <c r="BA899" s="7"/>
      <c r="BB899" s="7"/>
    </row>
    <row r="900" spans="1:54" ht="14.45" customHeight="1">
      <c r="A900" s="472" t="s">
        <v>897</v>
      </c>
      <c r="B900" s="473" t="s">
        <v>1602</v>
      </c>
      <c r="C900" s="714"/>
      <c r="D900" s="22" t="s">
        <v>5966</v>
      </c>
      <c r="E900" s="746" t="s">
        <v>3595</v>
      </c>
      <c r="F900" s="760"/>
      <c r="G900" s="475"/>
      <c r="H900" s="476"/>
      <c r="I900" s="474"/>
      <c r="J900" s="475"/>
      <c r="K900" s="478"/>
      <c r="L900" s="9"/>
      <c r="M900" s="546"/>
      <c r="N900" s="9"/>
      <c r="O900" s="6"/>
      <c r="P900" s="479"/>
      <c r="Q900" s="10"/>
      <c r="R900" s="11"/>
      <c r="S900" s="12"/>
      <c r="T900" s="14"/>
      <c r="U900" s="15"/>
      <c r="V900" s="8"/>
      <c r="W900" s="13"/>
      <c r="X900" s="23"/>
      <c r="Y900" s="486"/>
      <c r="Z900" s="483"/>
      <c r="AA900" s="24"/>
      <c r="AB900" s="484"/>
      <c r="AC900" s="16"/>
      <c r="AD900" s="17"/>
      <c r="AE900" s="18"/>
      <c r="AF900" s="9"/>
      <c r="AG900" s="19"/>
      <c r="AH900" s="20"/>
      <c r="AI900" s="9"/>
      <c r="AJ900" s="21"/>
      <c r="AK900" s="33"/>
      <c r="AL900" s="485" t="str">
        <f>IF(AA900="","",AA900)</f>
        <v/>
      </c>
      <c r="AM900" s="3" t="str">
        <f>IF(AB900="","",AB900)</f>
        <v/>
      </c>
      <c r="AN900" s="702"/>
      <c r="AO900" s="4"/>
      <c r="AP900" s="5"/>
      <c r="AQ900" s="5"/>
      <c r="AR900" s="4"/>
      <c r="AS900" s="5"/>
      <c r="AT900" s="552"/>
      <c r="AU900" s="553" t="str">
        <f>IF(AND(V900&gt;0,X900="A",AA900&lt;&gt;"",AG900&lt;&gt;"A",AJ900&lt;&gt;"A",OR(AB900="NR",AB900="NT")),1,"")</f>
        <v/>
      </c>
      <c r="AV900" s="554" t="str">
        <f>IF(AU900="","",COUNTIF($AU$8:AU900,AU900))</f>
        <v/>
      </c>
      <c r="AW900" s="553" t="str">
        <f>IF(AND(V900&gt;0,X900="A",AJ900&lt;&gt;"A",OR(AB900="",AB900="NX")),1,"")</f>
        <v/>
      </c>
      <c r="AX900" s="554" t="str">
        <f>IF(AW900="","",COUNTIF($AW$8:AW900,AW900))</f>
        <v/>
      </c>
      <c r="AY900" s="27"/>
      <c r="AZ900" s="6"/>
      <c r="BA900" s="7"/>
      <c r="BB900" s="7"/>
    </row>
    <row r="901" spans="1:54" ht="14.45" customHeight="1">
      <c r="A901" s="472" t="s">
        <v>898</v>
      </c>
      <c r="B901" s="473" t="s">
        <v>1602</v>
      </c>
      <c r="C901" s="714"/>
      <c r="D901" s="22" t="s">
        <v>5966</v>
      </c>
      <c r="E901" s="746" t="s">
        <v>3596</v>
      </c>
      <c r="F901" s="760"/>
      <c r="G901" s="475"/>
      <c r="H901" s="476"/>
      <c r="I901" s="474"/>
      <c r="J901" s="475"/>
      <c r="K901" s="478"/>
      <c r="L901" s="9"/>
      <c r="M901" s="546"/>
      <c r="N901" s="9"/>
      <c r="O901" s="6"/>
      <c r="P901" s="479"/>
      <c r="Q901" s="10"/>
      <c r="R901" s="11"/>
      <c r="S901" s="12"/>
      <c r="T901" s="14"/>
      <c r="U901" s="15"/>
      <c r="V901" s="8"/>
      <c r="W901" s="13"/>
      <c r="X901" s="23"/>
      <c r="Y901" s="486"/>
      <c r="Z901" s="483"/>
      <c r="AA901" s="24"/>
      <c r="AB901" s="484"/>
      <c r="AC901" s="16"/>
      <c r="AD901" s="17"/>
      <c r="AE901" s="18"/>
      <c r="AF901" s="9"/>
      <c r="AG901" s="19"/>
      <c r="AH901" s="20"/>
      <c r="AI901" s="9"/>
      <c r="AJ901" s="21"/>
      <c r="AK901" s="33"/>
      <c r="AL901" s="485" t="str">
        <f>IF(AA901="","",AA901)</f>
        <v/>
      </c>
      <c r="AM901" s="3" t="str">
        <f>IF(AB901="","",AB901)</f>
        <v/>
      </c>
      <c r="AN901" s="702"/>
      <c r="AO901" s="4"/>
      <c r="AP901" s="5"/>
      <c r="AQ901" s="5"/>
      <c r="AR901" s="4"/>
      <c r="AS901" s="5"/>
      <c r="AT901" s="552"/>
      <c r="AU901" s="553" t="str">
        <f>IF(AND(V901&gt;0,X901="A",AA901&lt;&gt;"",AG901&lt;&gt;"A",AJ901&lt;&gt;"A",OR(AB901="NR",AB901="NT")),1,"")</f>
        <v/>
      </c>
      <c r="AV901" s="554" t="str">
        <f>IF(AU901="","",COUNTIF($AU$8:AU901,AU901))</f>
        <v/>
      </c>
      <c r="AW901" s="553" t="str">
        <f>IF(AND(V901&gt;0,X901="A",AJ901&lt;&gt;"A",OR(AB901="",AB901="NX")),1,"")</f>
        <v/>
      </c>
      <c r="AX901" s="554" t="str">
        <f>IF(AW901="","",COUNTIF($AW$8:AW901,AW901))</f>
        <v/>
      </c>
      <c r="AY901" s="27"/>
      <c r="AZ901" s="6"/>
      <c r="BA901" s="7"/>
      <c r="BB901" s="7"/>
    </row>
    <row r="902" spans="1:54" ht="14.45" customHeight="1">
      <c r="A902" s="472" t="s">
        <v>899</v>
      </c>
      <c r="B902" s="473" t="s">
        <v>1602</v>
      </c>
      <c r="C902" s="714"/>
      <c r="D902" s="22" t="s">
        <v>5966</v>
      </c>
      <c r="E902" s="746" t="s">
        <v>3597</v>
      </c>
      <c r="F902" s="760"/>
      <c r="G902" s="475"/>
      <c r="H902" s="476"/>
      <c r="I902" s="474"/>
      <c r="J902" s="475"/>
      <c r="K902" s="478"/>
      <c r="L902" s="9"/>
      <c r="M902" s="546"/>
      <c r="N902" s="9"/>
      <c r="O902" s="6"/>
      <c r="P902" s="479"/>
      <c r="Q902" s="10"/>
      <c r="R902" s="11"/>
      <c r="S902" s="12"/>
      <c r="T902" s="14"/>
      <c r="U902" s="15"/>
      <c r="V902" s="8"/>
      <c r="W902" s="13"/>
      <c r="X902" s="23"/>
      <c r="Y902" s="486"/>
      <c r="Z902" s="483"/>
      <c r="AA902" s="24"/>
      <c r="AB902" s="484"/>
      <c r="AC902" s="16"/>
      <c r="AD902" s="17"/>
      <c r="AE902" s="18"/>
      <c r="AF902" s="9"/>
      <c r="AG902" s="19"/>
      <c r="AH902" s="20"/>
      <c r="AI902" s="9"/>
      <c r="AJ902" s="21"/>
      <c r="AK902" s="33"/>
      <c r="AL902" s="485" t="str">
        <f>IF(AA902="","",AA902)</f>
        <v/>
      </c>
      <c r="AM902" s="3" t="str">
        <f>IF(AB902="","",AB902)</f>
        <v/>
      </c>
      <c r="AN902" s="702"/>
      <c r="AO902" s="4"/>
      <c r="AP902" s="5"/>
      <c r="AQ902" s="5"/>
      <c r="AR902" s="4"/>
      <c r="AS902" s="5"/>
      <c r="AT902" s="552"/>
      <c r="AU902" s="553" t="str">
        <f>IF(AND(V902&gt;0,X902="A",AA902&lt;&gt;"",AG902&lt;&gt;"A",AJ902&lt;&gt;"A",OR(AB902="NR",AB902="NT")),1,"")</f>
        <v/>
      </c>
      <c r="AV902" s="554" t="str">
        <f>IF(AU902="","",COUNTIF($AU$8:AU902,AU902))</f>
        <v/>
      </c>
      <c r="AW902" s="553" t="str">
        <f>IF(AND(V902&gt;0,X902="A",AJ902&lt;&gt;"A",OR(AB902="",AB902="NX")),1,"")</f>
        <v/>
      </c>
      <c r="AX902" s="554" t="str">
        <f>IF(AW902="","",COUNTIF($AW$8:AW902,AW902))</f>
        <v/>
      </c>
      <c r="AY902" s="27"/>
      <c r="AZ902" s="6"/>
      <c r="BA902" s="7"/>
      <c r="BB902" s="7"/>
    </row>
    <row r="903" spans="1:54" ht="14.45" customHeight="1">
      <c r="A903" s="472" t="s">
        <v>900</v>
      </c>
      <c r="B903" s="473" t="s">
        <v>1602</v>
      </c>
      <c r="C903" s="714"/>
      <c r="D903" s="22" t="s">
        <v>5966</v>
      </c>
      <c r="E903" s="746" t="s">
        <v>3598</v>
      </c>
      <c r="F903" s="760"/>
      <c r="G903" s="475"/>
      <c r="H903" s="476"/>
      <c r="I903" s="474"/>
      <c r="J903" s="475"/>
      <c r="K903" s="478"/>
      <c r="L903" s="9"/>
      <c r="M903" s="546"/>
      <c r="N903" s="9"/>
      <c r="O903" s="6"/>
      <c r="P903" s="479"/>
      <c r="Q903" s="10"/>
      <c r="R903" s="11"/>
      <c r="S903" s="12"/>
      <c r="T903" s="14"/>
      <c r="U903" s="15"/>
      <c r="V903" s="8"/>
      <c r="W903" s="13"/>
      <c r="X903" s="23"/>
      <c r="Y903" s="486"/>
      <c r="Z903" s="483"/>
      <c r="AA903" s="24"/>
      <c r="AB903" s="484"/>
      <c r="AC903" s="16"/>
      <c r="AD903" s="17"/>
      <c r="AE903" s="18"/>
      <c r="AF903" s="9"/>
      <c r="AG903" s="19"/>
      <c r="AH903" s="20"/>
      <c r="AI903" s="9"/>
      <c r="AJ903" s="21"/>
      <c r="AK903" s="33"/>
      <c r="AL903" s="485" t="str">
        <f>IF(AA903="","",AA903)</f>
        <v/>
      </c>
      <c r="AM903" s="3" t="str">
        <f>IF(AB903="","",AB903)</f>
        <v/>
      </c>
      <c r="AN903" s="702"/>
      <c r="AO903" s="4"/>
      <c r="AP903" s="5"/>
      <c r="AQ903" s="5"/>
      <c r="AR903" s="4"/>
      <c r="AS903" s="5"/>
      <c r="AT903" s="552"/>
      <c r="AU903" s="553" t="str">
        <f>IF(AND(V903&gt;0,X903="A",AA903&lt;&gt;"",AG903&lt;&gt;"A",AJ903&lt;&gt;"A",OR(AB903="NR",AB903="NT")),1,"")</f>
        <v/>
      </c>
      <c r="AV903" s="554" t="str">
        <f>IF(AU903="","",COUNTIF($AU$8:AU903,AU903))</f>
        <v/>
      </c>
      <c r="AW903" s="553" t="str">
        <f>IF(AND(V903&gt;0,X903="A",AJ903&lt;&gt;"A",OR(AB903="",AB903="NX")),1,"")</f>
        <v/>
      </c>
      <c r="AX903" s="554" t="str">
        <f>IF(AW903="","",COUNTIF($AW$8:AW903,AW903))</f>
        <v/>
      </c>
      <c r="AY903" s="27"/>
      <c r="AZ903" s="6"/>
      <c r="BA903" s="7"/>
      <c r="BB903" s="7"/>
    </row>
    <row r="904" spans="1:54" ht="14.45" customHeight="1">
      <c r="A904" s="472" t="s">
        <v>901</v>
      </c>
      <c r="B904" s="473" t="s">
        <v>1602</v>
      </c>
      <c r="C904" s="714"/>
      <c r="D904" s="22" t="s">
        <v>5966</v>
      </c>
      <c r="E904" s="746" t="s">
        <v>3599</v>
      </c>
      <c r="F904" s="760"/>
      <c r="G904" s="475"/>
      <c r="H904" s="476"/>
      <c r="I904" s="474"/>
      <c r="J904" s="475"/>
      <c r="K904" s="478"/>
      <c r="L904" s="9"/>
      <c r="M904" s="546"/>
      <c r="N904" s="9"/>
      <c r="O904" s="6"/>
      <c r="P904" s="479"/>
      <c r="Q904" s="10"/>
      <c r="R904" s="11"/>
      <c r="S904" s="12"/>
      <c r="T904" s="14"/>
      <c r="U904" s="15"/>
      <c r="V904" s="8"/>
      <c r="W904" s="13"/>
      <c r="X904" s="23"/>
      <c r="Y904" s="486"/>
      <c r="Z904" s="483"/>
      <c r="AA904" s="24"/>
      <c r="AB904" s="484"/>
      <c r="AC904" s="16"/>
      <c r="AD904" s="17"/>
      <c r="AE904" s="18"/>
      <c r="AF904" s="9"/>
      <c r="AG904" s="19"/>
      <c r="AH904" s="20"/>
      <c r="AI904" s="9"/>
      <c r="AJ904" s="21"/>
      <c r="AK904" s="33"/>
      <c r="AL904" s="485" t="str">
        <f>IF(AA904="","",AA904)</f>
        <v/>
      </c>
      <c r="AM904" s="3" t="str">
        <f>IF(AB904="","",AB904)</f>
        <v/>
      </c>
      <c r="AN904" s="702"/>
      <c r="AO904" s="4"/>
      <c r="AP904" s="5"/>
      <c r="AQ904" s="5"/>
      <c r="AR904" s="4"/>
      <c r="AS904" s="5"/>
      <c r="AT904" s="552"/>
      <c r="AU904" s="553" t="str">
        <f>IF(AND(V904&gt;0,X904="A",AA904&lt;&gt;"",AG904&lt;&gt;"A",AJ904&lt;&gt;"A",OR(AB904="NR",AB904="NT")),1,"")</f>
        <v/>
      </c>
      <c r="AV904" s="554" t="str">
        <f>IF(AU904="","",COUNTIF($AU$8:AU904,AU904))</f>
        <v/>
      </c>
      <c r="AW904" s="553" t="str">
        <f>IF(AND(V904&gt;0,X904="A",AJ904&lt;&gt;"A",OR(AB904="",AB904="NX")),1,"")</f>
        <v/>
      </c>
      <c r="AX904" s="554" t="str">
        <f>IF(AW904="","",COUNTIF($AW$8:AW904,AW904))</f>
        <v/>
      </c>
      <c r="AY904" s="27"/>
      <c r="AZ904" s="6"/>
      <c r="BA904" s="7"/>
      <c r="BB904" s="7"/>
    </row>
    <row r="905" spans="1:54" ht="14.45" customHeight="1">
      <c r="A905" s="472" t="s">
        <v>902</v>
      </c>
      <c r="B905" s="473" t="s">
        <v>1602</v>
      </c>
      <c r="C905" s="714"/>
      <c r="D905" s="22" t="s">
        <v>5966</v>
      </c>
      <c r="E905" s="746" t="s">
        <v>3600</v>
      </c>
      <c r="F905" s="760"/>
      <c r="G905" s="475"/>
      <c r="H905" s="476"/>
      <c r="I905" s="474"/>
      <c r="J905" s="475"/>
      <c r="K905" s="478"/>
      <c r="L905" s="9"/>
      <c r="M905" s="546"/>
      <c r="N905" s="9"/>
      <c r="O905" s="6"/>
      <c r="P905" s="479"/>
      <c r="Q905" s="10"/>
      <c r="R905" s="11"/>
      <c r="S905" s="12"/>
      <c r="T905" s="14"/>
      <c r="U905" s="15"/>
      <c r="V905" s="8"/>
      <c r="W905" s="13"/>
      <c r="X905" s="23"/>
      <c r="Y905" s="486"/>
      <c r="Z905" s="483"/>
      <c r="AA905" s="24"/>
      <c r="AB905" s="484"/>
      <c r="AC905" s="16"/>
      <c r="AD905" s="17"/>
      <c r="AE905" s="18"/>
      <c r="AF905" s="9"/>
      <c r="AG905" s="19"/>
      <c r="AH905" s="20"/>
      <c r="AI905" s="9"/>
      <c r="AJ905" s="21"/>
      <c r="AK905" s="33"/>
      <c r="AL905" s="485" t="str">
        <f>IF(AA905="","",AA905)</f>
        <v/>
      </c>
      <c r="AM905" s="3" t="str">
        <f>IF(AB905="","",AB905)</f>
        <v/>
      </c>
      <c r="AN905" s="702"/>
      <c r="AO905" s="4"/>
      <c r="AP905" s="5"/>
      <c r="AQ905" s="5"/>
      <c r="AR905" s="4"/>
      <c r="AS905" s="5"/>
      <c r="AT905" s="552"/>
      <c r="AU905" s="553" t="str">
        <f>IF(AND(V905&gt;0,X905="A",AA905&lt;&gt;"",AG905&lt;&gt;"A",AJ905&lt;&gt;"A",OR(AB905="NR",AB905="NT")),1,"")</f>
        <v/>
      </c>
      <c r="AV905" s="554" t="str">
        <f>IF(AU905="","",COUNTIF($AU$8:AU905,AU905))</f>
        <v/>
      </c>
      <c r="AW905" s="553" t="str">
        <f>IF(AND(V905&gt;0,X905="A",AJ905&lt;&gt;"A",OR(AB905="",AB905="NX")),1,"")</f>
        <v/>
      </c>
      <c r="AX905" s="554" t="str">
        <f>IF(AW905="","",COUNTIF($AW$8:AW905,AW905))</f>
        <v/>
      </c>
      <c r="AY905" s="27"/>
      <c r="AZ905" s="6"/>
      <c r="BA905" s="7"/>
      <c r="BB905" s="7"/>
    </row>
    <row r="906" spans="1:54" ht="14.45" customHeight="1">
      <c r="A906" s="472" t="s">
        <v>903</v>
      </c>
      <c r="B906" s="473" t="s">
        <v>1602</v>
      </c>
      <c r="C906" s="714"/>
      <c r="D906" s="22" t="s">
        <v>5966</v>
      </c>
      <c r="E906" s="746" t="s">
        <v>3601</v>
      </c>
      <c r="F906" s="760"/>
      <c r="G906" s="475"/>
      <c r="H906" s="476"/>
      <c r="I906" s="474"/>
      <c r="J906" s="475"/>
      <c r="K906" s="478"/>
      <c r="L906" s="9"/>
      <c r="M906" s="546"/>
      <c r="N906" s="9"/>
      <c r="O906" s="6"/>
      <c r="P906" s="479"/>
      <c r="Q906" s="10"/>
      <c r="R906" s="11"/>
      <c r="S906" s="12"/>
      <c r="T906" s="14"/>
      <c r="U906" s="15"/>
      <c r="V906" s="8"/>
      <c r="W906" s="13"/>
      <c r="X906" s="23"/>
      <c r="Y906" s="486"/>
      <c r="Z906" s="483"/>
      <c r="AA906" s="24"/>
      <c r="AB906" s="484"/>
      <c r="AC906" s="16"/>
      <c r="AD906" s="17"/>
      <c r="AE906" s="18"/>
      <c r="AF906" s="9"/>
      <c r="AG906" s="19"/>
      <c r="AH906" s="20"/>
      <c r="AI906" s="9"/>
      <c r="AJ906" s="21"/>
      <c r="AK906" s="33"/>
      <c r="AL906" s="485" t="str">
        <f>IF(AA906="","",AA906)</f>
        <v/>
      </c>
      <c r="AM906" s="3" t="str">
        <f>IF(AB906="","",AB906)</f>
        <v/>
      </c>
      <c r="AN906" s="702"/>
      <c r="AO906" s="4"/>
      <c r="AP906" s="5"/>
      <c r="AQ906" s="5"/>
      <c r="AR906" s="4"/>
      <c r="AS906" s="5"/>
      <c r="AT906" s="552"/>
      <c r="AU906" s="553" t="str">
        <f>IF(AND(V906&gt;0,X906="A",AA906&lt;&gt;"",AG906&lt;&gt;"A",AJ906&lt;&gt;"A",OR(AB906="NR",AB906="NT")),1,"")</f>
        <v/>
      </c>
      <c r="AV906" s="554" t="str">
        <f>IF(AU906="","",COUNTIF($AU$8:AU906,AU906))</f>
        <v/>
      </c>
      <c r="AW906" s="553" t="str">
        <f>IF(AND(V906&gt;0,X906="A",AJ906&lt;&gt;"A",OR(AB906="",AB906="NX")),1,"")</f>
        <v/>
      </c>
      <c r="AX906" s="554" t="str">
        <f>IF(AW906="","",COUNTIF($AW$8:AW906,AW906))</f>
        <v/>
      </c>
      <c r="AY906" s="27"/>
      <c r="AZ906" s="6"/>
      <c r="BA906" s="7"/>
      <c r="BB906" s="7"/>
    </row>
    <row r="907" spans="1:54" ht="14.45" customHeight="1">
      <c r="A907" s="472" t="s">
        <v>904</v>
      </c>
      <c r="B907" s="473" t="s">
        <v>1602</v>
      </c>
      <c r="C907" s="714"/>
      <c r="D907" s="22" t="s">
        <v>5966</v>
      </c>
      <c r="E907" s="746" t="s">
        <v>3602</v>
      </c>
      <c r="F907" s="760"/>
      <c r="G907" s="475"/>
      <c r="H907" s="476"/>
      <c r="I907" s="474"/>
      <c r="J907" s="475"/>
      <c r="K907" s="478"/>
      <c r="L907" s="9"/>
      <c r="M907" s="546"/>
      <c r="N907" s="9"/>
      <c r="O907" s="6"/>
      <c r="P907" s="479"/>
      <c r="Q907" s="10"/>
      <c r="R907" s="11"/>
      <c r="S907" s="12"/>
      <c r="T907" s="14"/>
      <c r="U907" s="15"/>
      <c r="V907" s="8"/>
      <c r="W907" s="13"/>
      <c r="X907" s="23"/>
      <c r="Y907" s="486"/>
      <c r="Z907" s="483"/>
      <c r="AA907" s="24"/>
      <c r="AB907" s="484"/>
      <c r="AC907" s="16"/>
      <c r="AD907" s="17"/>
      <c r="AE907" s="18"/>
      <c r="AF907" s="9"/>
      <c r="AG907" s="19"/>
      <c r="AH907" s="20"/>
      <c r="AI907" s="9"/>
      <c r="AJ907" s="21"/>
      <c r="AK907" s="33"/>
      <c r="AL907" s="485" t="str">
        <f>IF(AA907="","",AA907)</f>
        <v/>
      </c>
      <c r="AM907" s="3" t="str">
        <f>IF(AB907="","",AB907)</f>
        <v/>
      </c>
      <c r="AN907" s="702"/>
      <c r="AO907" s="4"/>
      <c r="AP907" s="5"/>
      <c r="AQ907" s="5"/>
      <c r="AR907" s="4"/>
      <c r="AS907" s="5"/>
      <c r="AT907" s="552"/>
      <c r="AU907" s="553" t="str">
        <f>IF(AND(V907&gt;0,X907="A",AA907&lt;&gt;"",AG907&lt;&gt;"A",AJ907&lt;&gt;"A",OR(AB907="NR",AB907="NT")),1,"")</f>
        <v/>
      </c>
      <c r="AV907" s="554" t="str">
        <f>IF(AU907="","",COUNTIF($AU$8:AU907,AU907))</f>
        <v/>
      </c>
      <c r="AW907" s="553" t="str">
        <f>IF(AND(V907&gt;0,X907="A",AJ907&lt;&gt;"A",OR(AB907="",AB907="NX")),1,"")</f>
        <v/>
      </c>
      <c r="AX907" s="554" t="str">
        <f>IF(AW907="","",COUNTIF($AW$8:AW907,AW907))</f>
        <v/>
      </c>
      <c r="AY907" s="27"/>
      <c r="AZ907" s="6"/>
      <c r="BA907" s="7"/>
      <c r="BB907" s="7"/>
    </row>
    <row r="908" spans="1:54" ht="14.45" customHeight="1">
      <c r="A908" s="472" t="s">
        <v>905</v>
      </c>
      <c r="B908" s="473" t="s">
        <v>1602</v>
      </c>
      <c r="C908" s="714"/>
      <c r="D908" s="22" t="s">
        <v>5966</v>
      </c>
      <c r="E908" s="746" t="s">
        <v>3603</v>
      </c>
      <c r="F908" s="760"/>
      <c r="G908" s="475"/>
      <c r="H908" s="476"/>
      <c r="I908" s="474"/>
      <c r="J908" s="475"/>
      <c r="K908" s="478"/>
      <c r="L908" s="9"/>
      <c r="M908" s="546"/>
      <c r="N908" s="9"/>
      <c r="O908" s="6"/>
      <c r="P908" s="479"/>
      <c r="Q908" s="10"/>
      <c r="R908" s="11"/>
      <c r="S908" s="12"/>
      <c r="T908" s="14"/>
      <c r="U908" s="15"/>
      <c r="V908" s="8"/>
      <c r="W908" s="13"/>
      <c r="X908" s="23"/>
      <c r="Y908" s="486"/>
      <c r="Z908" s="483"/>
      <c r="AA908" s="24"/>
      <c r="AB908" s="484"/>
      <c r="AC908" s="16"/>
      <c r="AD908" s="17"/>
      <c r="AE908" s="18"/>
      <c r="AF908" s="9"/>
      <c r="AG908" s="19"/>
      <c r="AH908" s="20"/>
      <c r="AI908" s="9"/>
      <c r="AJ908" s="21"/>
      <c r="AK908" s="33"/>
      <c r="AL908" s="485" t="str">
        <f>IF(AA908="","",AA908)</f>
        <v/>
      </c>
      <c r="AM908" s="3" t="str">
        <f>IF(AB908="","",AB908)</f>
        <v/>
      </c>
      <c r="AN908" s="702"/>
      <c r="AO908" s="4"/>
      <c r="AP908" s="5"/>
      <c r="AQ908" s="5"/>
      <c r="AR908" s="4"/>
      <c r="AS908" s="5"/>
      <c r="AT908" s="552"/>
      <c r="AU908" s="553" t="str">
        <f>IF(AND(V908&gt;0,X908="A",AA908&lt;&gt;"",AG908&lt;&gt;"A",AJ908&lt;&gt;"A",OR(AB908="NR",AB908="NT")),1,"")</f>
        <v/>
      </c>
      <c r="AV908" s="554" t="str">
        <f>IF(AU908="","",COUNTIF($AU$8:AU908,AU908))</f>
        <v/>
      </c>
      <c r="AW908" s="553" t="str">
        <f>IF(AND(V908&gt;0,X908="A",AJ908&lt;&gt;"A",OR(AB908="",AB908="NX")),1,"")</f>
        <v/>
      </c>
      <c r="AX908" s="554" t="str">
        <f>IF(AW908="","",COUNTIF($AW$8:AW908,AW908))</f>
        <v/>
      </c>
      <c r="AY908" s="27"/>
      <c r="AZ908" s="6"/>
      <c r="BA908" s="7"/>
      <c r="BB908" s="7"/>
    </row>
    <row r="909" spans="1:54" ht="14.45" customHeight="1">
      <c r="A909" s="472" t="s">
        <v>906</v>
      </c>
      <c r="B909" s="473" t="s">
        <v>1602</v>
      </c>
      <c r="C909" s="714"/>
      <c r="D909" s="22" t="s">
        <v>5966</v>
      </c>
      <c r="E909" s="746" t="s">
        <v>3604</v>
      </c>
      <c r="F909" s="760"/>
      <c r="G909" s="475"/>
      <c r="H909" s="476"/>
      <c r="I909" s="474"/>
      <c r="J909" s="475"/>
      <c r="K909" s="478"/>
      <c r="L909" s="9"/>
      <c r="M909" s="546"/>
      <c r="N909" s="9"/>
      <c r="O909" s="6"/>
      <c r="P909" s="479"/>
      <c r="Q909" s="10"/>
      <c r="R909" s="11"/>
      <c r="S909" s="12"/>
      <c r="T909" s="14"/>
      <c r="U909" s="15"/>
      <c r="V909" s="8"/>
      <c r="W909" s="13"/>
      <c r="X909" s="23"/>
      <c r="Y909" s="486"/>
      <c r="Z909" s="483"/>
      <c r="AA909" s="24"/>
      <c r="AB909" s="484"/>
      <c r="AC909" s="16"/>
      <c r="AD909" s="17"/>
      <c r="AE909" s="18"/>
      <c r="AF909" s="9"/>
      <c r="AG909" s="19"/>
      <c r="AH909" s="20"/>
      <c r="AI909" s="9"/>
      <c r="AJ909" s="21"/>
      <c r="AK909" s="33"/>
      <c r="AL909" s="485" t="str">
        <f>IF(AA909="","",AA909)</f>
        <v/>
      </c>
      <c r="AM909" s="3" t="str">
        <f>IF(AB909="","",AB909)</f>
        <v/>
      </c>
      <c r="AN909" s="702"/>
      <c r="AO909" s="4"/>
      <c r="AP909" s="5"/>
      <c r="AQ909" s="5"/>
      <c r="AR909" s="4"/>
      <c r="AS909" s="5"/>
      <c r="AT909" s="552"/>
      <c r="AU909" s="553" t="str">
        <f>IF(AND(V909&gt;0,X909="A",AA909&lt;&gt;"",AG909&lt;&gt;"A",AJ909&lt;&gt;"A",OR(AB909="NR",AB909="NT")),1,"")</f>
        <v/>
      </c>
      <c r="AV909" s="554" t="str">
        <f>IF(AU909="","",COUNTIF($AU$8:AU909,AU909))</f>
        <v/>
      </c>
      <c r="AW909" s="553" t="str">
        <f>IF(AND(V909&gt;0,X909="A",AJ909&lt;&gt;"A",OR(AB909="",AB909="NX")),1,"")</f>
        <v/>
      </c>
      <c r="AX909" s="554" t="str">
        <f>IF(AW909="","",COUNTIF($AW$8:AW909,AW909))</f>
        <v/>
      </c>
      <c r="AY909" s="27"/>
      <c r="AZ909" s="6"/>
      <c r="BA909" s="7"/>
      <c r="BB909" s="7"/>
    </row>
    <row r="910" spans="1:54" ht="14.45" customHeight="1">
      <c r="A910" s="472" t="s">
        <v>907</v>
      </c>
      <c r="B910" s="473" t="s">
        <v>1602</v>
      </c>
      <c r="C910" s="714"/>
      <c r="D910" s="22" t="s">
        <v>5966</v>
      </c>
      <c r="E910" s="746" t="s">
        <v>3605</v>
      </c>
      <c r="F910" s="760"/>
      <c r="G910" s="475"/>
      <c r="H910" s="476"/>
      <c r="I910" s="474"/>
      <c r="J910" s="475"/>
      <c r="K910" s="478"/>
      <c r="L910" s="9"/>
      <c r="M910" s="546"/>
      <c r="N910" s="9"/>
      <c r="O910" s="6"/>
      <c r="P910" s="479"/>
      <c r="Q910" s="10"/>
      <c r="R910" s="11"/>
      <c r="S910" s="12"/>
      <c r="T910" s="14"/>
      <c r="U910" s="15"/>
      <c r="V910" s="8"/>
      <c r="W910" s="13"/>
      <c r="X910" s="23"/>
      <c r="Y910" s="486"/>
      <c r="Z910" s="483"/>
      <c r="AA910" s="24"/>
      <c r="AB910" s="484"/>
      <c r="AC910" s="16"/>
      <c r="AD910" s="17"/>
      <c r="AE910" s="18"/>
      <c r="AF910" s="9"/>
      <c r="AG910" s="19"/>
      <c r="AH910" s="20"/>
      <c r="AI910" s="9"/>
      <c r="AJ910" s="21"/>
      <c r="AK910" s="33"/>
      <c r="AL910" s="485" t="str">
        <f>IF(AA910="","",AA910)</f>
        <v/>
      </c>
      <c r="AM910" s="3" t="str">
        <f>IF(AB910="","",AB910)</f>
        <v/>
      </c>
      <c r="AN910" s="702"/>
      <c r="AO910" s="4"/>
      <c r="AP910" s="5"/>
      <c r="AQ910" s="5"/>
      <c r="AR910" s="4"/>
      <c r="AS910" s="5"/>
      <c r="AT910" s="552"/>
      <c r="AU910" s="553" t="str">
        <f>IF(AND(V910&gt;0,X910="A",AA910&lt;&gt;"",AG910&lt;&gt;"A",AJ910&lt;&gt;"A",OR(AB910="NR",AB910="NT")),1,"")</f>
        <v/>
      </c>
      <c r="AV910" s="554" t="str">
        <f>IF(AU910="","",COUNTIF($AU$8:AU910,AU910))</f>
        <v/>
      </c>
      <c r="AW910" s="553" t="str">
        <f>IF(AND(V910&gt;0,X910="A",AJ910&lt;&gt;"A",OR(AB910="",AB910="NX")),1,"")</f>
        <v/>
      </c>
      <c r="AX910" s="554" t="str">
        <f>IF(AW910="","",COUNTIF($AW$8:AW910,AW910))</f>
        <v/>
      </c>
      <c r="AY910" s="27"/>
      <c r="AZ910" s="6"/>
      <c r="BA910" s="7"/>
      <c r="BB910" s="7"/>
    </row>
    <row r="911" spans="1:54" ht="14.45" customHeight="1">
      <c r="A911" s="472" t="s">
        <v>908</v>
      </c>
      <c r="B911" s="473" t="s">
        <v>1602</v>
      </c>
      <c r="C911" s="714"/>
      <c r="D911" s="22" t="s">
        <v>5966</v>
      </c>
      <c r="E911" s="746" t="s">
        <v>3606</v>
      </c>
      <c r="F911" s="760"/>
      <c r="G911" s="475"/>
      <c r="H911" s="476"/>
      <c r="I911" s="474"/>
      <c r="J911" s="475"/>
      <c r="K911" s="478"/>
      <c r="L911" s="9"/>
      <c r="M911" s="546"/>
      <c r="N911" s="9"/>
      <c r="O911" s="6"/>
      <c r="P911" s="479"/>
      <c r="Q911" s="10"/>
      <c r="R911" s="11"/>
      <c r="S911" s="12"/>
      <c r="T911" s="14"/>
      <c r="U911" s="15"/>
      <c r="V911" s="8"/>
      <c r="W911" s="13"/>
      <c r="X911" s="23"/>
      <c r="Y911" s="486"/>
      <c r="Z911" s="483"/>
      <c r="AA911" s="24"/>
      <c r="AB911" s="484"/>
      <c r="AC911" s="16"/>
      <c r="AD911" s="17"/>
      <c r="AE911" s="18"/>
      <c r="AF911" s="9"/>
      <c r="AG911" s="19"/>
      <c r="AH911" s="20"/>
      <c r="AI911" s="9"/>
      <c r="AJ911" s="21"/>
      <c r="AK911" s="33"/>
      <c r="AL911" s="485" t="str">
        <f>IF(AA911="","",AA911)</f>
        <v/>
      </c>
      <c r="AM911" s="3" t="str">
        <f>IF(AB911="","",AB911)</f>
        <v/>
      </c>
      <c r="AN911" s="702"/>
      <c r="AO911" s="4"/>
      <c r="AP911" s="5"/>
      <c r="AQ911" s="5"/>
      <c r="AR911" s="4"/>
      <c r="AS911" s="5"/>
      <c r="AT911" s="552"/>
      <c r="AU911" s="553" t="str">
        <f>IF(AND(V911&gt;0,X911="A",AA911&lt;&gt;"",AG911&lt;&gt;"A",AJ911&lt;&gt;"A",OR(AB911="NR",AB911="NT")),1,"")</f>
        <v/>
      </c>
      <c r="AV911" s="554" t="str">
        <f>IF(AU911="","",COUNTIF($AU$8:AU911,AU911))</f>
        <v/>
      </c>
      <c r="AW911" s="553" t="str">
        <f>IF(AND(V911&gt;0,X911="A",AJ911&lt;&gt;"A",OR(AB911="",AB911="NX")),1,"")</f>
        <v/>
      </c>
      <c r="AX911" s="554" t="str">
        <f>IF(AW911="","",COUNTIF($AW$8:AW911,AW911))</f>
        <v/>
      </c>
      <c r="AY911" s="27"/>
      <c r="AZ911" s="6"/>
      <c r="BA911" s="7"/>
      <c r="BB911" s="7"/>
    </row>
    <row r="912" spans="1:54" ht="14.45" customHeight="1">
      <c r="A912" s="472" t="s">
        <v>909</v>
      </c>
      <c r="B912" s="473" t="s">
        <v>1602</v>
      </c>
      <c r="C912" s="714"/>
      <c r="D912" s="22" t="s">
        <v>5966</v>
      </c>
      <c r="E912" s="746" t="s">
        <v>3607</v>
      </c>
      <c r="F912" s="760"/>
      <c r="G912" s="475"/>
      <c r="H912" s="476"/>
      <c r="I912" s="474"/>
      <c r="J912" s="475"/>
      <c r="K912" s="478"/>
      <c r="L912" s="9"/>
      <c r="M912" s="546"/>
      <c r="N912" s="9"/>
      <c r="O912" s="6"/>
      <c r="P912" s="479"/>
      <c r="Q912" s="10"/>
      <c r="R912" s="11"/>
      <c r="S912" s="12"/>
      <c r="T912" s="14"/>
      <c r="U912" s="15"/>
      <c r="V912" s="8"/>
      <c r="W912" s="13"/>
      <c r="X912" s="23"/>
      <c r="Y912" s="486"/>
      <c r="Z912" s="483"/>
      <c r="AA912" s="24"/>
      <c r="AB912" s="484"/>
      <c r="AC912" s="16"/>
      <c r="AD912" s="17"/>
      <c r="AE912" s="18"/>
      <c r="AF912" s="9"/>
      <c r="AG912" s="19"/>
      <c r="AH912" s="20"/>
      <c r="AI912" s="9"/>
      <c r="AJ912" s="21"/>
      <c r="AK912" s="33"/>
      <c r="AL912" s="485" t="str">
        <f>IF(AA912="","",AA912)</f>
        <v/>
      </c>
      <c r="AM912" s="3" t="str">
        <f>IF(AB912="","",AB912)</f>
        <v/>
      </c>
      <c r="AN912" s="702"/>
      <c r="AO912" s="4"/>
      <c r="AP912" s="5"/>
      <c r="AQ912" s="5"/>
      <c r="AR912" s="4"/>
      <c r="AS912" s="5"/>
      <c r="AT912" s="552"/>
      <c r="AU912" s="553" t="str">
        <f>IF(AND(V912&gt;0,X912="A",AA912&lt;&gt;"",AG912&lt;&gt;"A",AJ912&lt;&gt;"A",OR(AB912="NR",AB912="NT")),1,"")</f>
        <v/>
      </c>
      <c r="AV912" s="554" t="str">
        <f>IF(AU912="","",COUNTIF($AU$8:AU912,AU912))</f>
        <v/>
      </c>
      <c r="AW912" s="553" t="str">
        <f>IF(AND(V912&gt;0,X912="A",AJ912&lt;&gt;"A",OR(AB912="",AB912="NX")),1,"")</f>
        <v/>
      </c>
      <c r="AX912" s="554" t="str">
        <f>IF(AW912="","",COUNTIF($AW$8:AW912,AW912))</f>
        <v/>
      </c>
      <c r="AY912" s="27"/>
      <c r="AZ912" s="6"/>
      <c r="BA912" s="7"/>
      <c r="BB912" s="7"/>
    </row>
    <row r="913" spans="1:54" ht="14.45" customHeight="1">
      <c r="A913" s="472" t="s">
        <v>910</v>
      </c>
      <c r="B913" s="473" t="s">
        <v>1602</v>
      </c>
      <c r="C913" s="714"/>
      <c r="D913" s="22" t="s">
        <v>5966</v>
      </c>
      <c r="E913" s="746" t="s">
        <v>3608</v>
      </c>
      <c r="F913" s="760"/>
      <c r="G913" s="475"/>
      <c r="H913" s="476"/>
      <c r="I913" s="474"/>
      <c r="J913" s="475"/>
      <c r="K913" s="478"/>
      <c r="L913" s="9"/>
      <c r="M913" s="546"/>
      <c r="N913" s="9"/>
      <c r="O913" s="6"/>
      <c r="P913" s="479"/>
      <c r="Q913" s="10"/>
      <c r="R913" s="11"/>
      <c r="S913" s="12"/>
      <c r="T913" s="14"/>
      <c r="U913" s="15"/>
      <c r="V913" s="8"/>
      <c r="W913" s="13"/>
      <c r="X913" s="23"/>
      <c r="Y913" s="486"/>
      <c r="Z913" s="483"/>
      <c r="AA913" s="24"/>
      <c r="AB913" s="484"/>
      <c r="AC913" s="16"/>
      <c r="AD913" s="17"/>
      <c r="AE913" s="18"/>
      <c r="AF913" s="9"/>
      <c r="AG913" s="19"/>
      <c r="AH913" s="20"/>
      <c r="AI913" s="9"/>
      <c r="AJ913" s="21"/>
      <c r="AK913" s="33"/>
      <c r="AL913" s="485" t="str">
        <f>IF(AA913="","",AA913)</f>
        <v/>
      </c>
      <c r="AM913" s="3" t="str">
        <f>IF(AB913="","",AB913)</f>
        <v/>
      </c>
      <c r="AN913" s="702"/>
      <c r="AO913" s="4"/>
      <c r="AP913" s="5"/>
      <c r="AQ913" s="5"/>
      <c r="AR913" s="4"/>
      <c r="AS913" s="5"/>
      <c r="AT913" s="552"/>
      <c r="AU913" s="553" t="str">
        <f>IF(AND(V913&gt;0,X913="A",AA913&lt;&gt;"",AG913&lt;&gt;"A",AJ913&lt;&gt;"A",OR(AB913="NR",AB913="NT")),1,"")</f>
        <v/>
      </c>
      <c r="AV913" s="554" t="str">
        <f>IF(AU913="","",COUNTIF($AU$8:AU913,AU913))</f>
        <v/>
      </c>
      <c r="AW913" s="553" t="str">
        <f>IF(AND(V913&gt;0,X913="A",AJ913&lt;&gt;"A",OR(AB913="",AB913="NX")),1,"")</f>
        <v/>
      </c>
      <c r="AX913" s="554" t="str">
        <f>IF(AW913="","",COUNTIF($AW$8:AW913,AW913))</f>
        <v/>
      </c>
      <c r="AY913" s="27"/>
      <c r="AZ913" s="6"/>
      <c r="BA913" s="7"/>
      <c r="BB913" s="7"/>
    </row>
    <row r="914" spans="1:54" ht="14.45" customHeight="1">
      <c r="A914" s="472" t="s">
        <v>911</v>
      </c>
      <c r="B914" s="473" t="s">
        <v>1602</v>
      </c>
      <c r="C914" s="714"/>
      <c r="D914" s="22" t="s">
        <v>5966</v>
      </c>
      <c r="E914" s="746" t="s">
        <v>3609</v>
      </c>
      <c r="F914" s="760"/>
      <c r="G914" s="475"/>
      <c r="H914" s="476"/>
      <c r="I914" s="474"/>
      <c r="J914" s="475"/>
      <c r="K914" s="478"/>
      <c r="L914" s="9"/>
      <c r="M914" s="546"/>
      <c r="N914" s="9"/>
      <c r="O914" s="6"/>
      <c r="P914" s="479"/>
      <c r="Q914" s="10"/>
      <c r="R914" s="11"/>
      <c r="S914" s="12"/>
      <c r="T914" s="14"/>
      <c r="U914" s="15"/>
      <c r="V914" s="8"/>
      <c r="W914" s="13"/>
      <c r="X914" s="23"/>
      <c r="Y914" s="486"/>
      <c r="Z914" s="483"/>
      <c r="AA914" s="24"/>
      <c r="AB914" s="484"/>
      <c r="AC914" s="16"/>
      <c r="AD914" s="17"/>
      <c r="AE914" s="18"/>
      <c r="AF914" s="9"/>
      <c r="AG914" s="19"/>
      <c r="AH914" s="20"/>
      <c r="AI914" s="9"/>
      <c r="AJ914" s="21"/>
      <c r="AK914" s="33"/>
      <c r="AL914" s="485" t="str">
        <f>IF(AA914="","",AA914)</f>
        <v/>
      </c>
      <c r="AM914" s="3" t="str">
        <f>IF(AB914="","",AB914)</f>
        <v/>
      </c>
      <c r="AN914" s="702"/>
      <c r="AO914" s="4"/>
      <c r="AP914" s="5"/>
      <c r="AQ914" s="5"/>
      <c r="AR914" s="4"/>
      <c r="AS914" s="5"/>
      <c r="AT914" s="552"/>
      <c r="AU914" s="553" t="str">
        <f>IF(AND(V914&gt;0,X914="A",AA914&lt;&gt;"",AG914&lt;&gt;"A",AJ914&lt;&gt;"A",OR(AB914="NR",AB914="NT")),1,"")</f>
        <v/>
      </c>
      <c r="AV914" s="554" t="str">
        <f>IF(AU914="","",COUNTIF($AU$8:AU914,AU914))</f>
        <v/>
      </c>
      <c r="AW914" s="553" t="str">
        <f>IF(AND(V914&gt;0,X914="A",AJ914&lt;&gt;"A",OR(AB914="",AB914="NX")),1,"")</f>
        <v/>
      </c>
      <c r="AX914" s="554" t="str">
        <f>IF(AW914="","",COUNTIF($AW$8:AW914,AW914))</f>
        <v/>
      </c>
      <c r="AY914" s="27"/>
      <c r="AZ914" s="6"/>
      <c r="BA914" s="7"/>
      <c r="BB914" s="7"/>
    </row>
    <row r="915" spans="1:54" ht="14.45" customHeight="1">
      <c r="A915" s="472" t="s">
        <v>912</v>
      </c>
      <c r="B915" s="473" t="s">
        <v>1602</v>
      </c>
      <c r="C915" s="714"/>
      <c r="D915" s="22" t="s">
        <v>5966</v>
      </c>
      <c r="E915" s="1227" t="s">
        <v>3610</v>
      </c>
      <c r="F915" s="1276"/>
      <c r="G915" s="1278"/>
      <c r="H915" s="1283"/>
      <c r="I915" s="1275"/>
      <c r="J915" s="1278"/>
      <c r="K915" s="1280"/>
      <c r="L915" s="6"/>
      <c r="M915" s="545"/>
      <c r="N915" s="6"/>
      <c r="O915" s="6"/>
      <c r="P915" s="479"/>
      <c r="Q915" s="10"/>
      <c r="R915" s="11"/>
      <c r="S915" s="12"/>
      <c r="T915" s="1"/>
      <c r="U915" s="26"/>
      <c r="V915" s="8"/>
      <c r="W915" s="13"/>
      <c r="X915" s="23"/>
      <c r="Y915" s="482"/>
      <c r="Z915" s="1313"/>
      <c r="AA915" s="1248"/>
      <c r="AB915" s="1324"/>
      <c r="AC915" s="27"/>
      <c r="AD915" s="6"/>
      <c r="AE915" s="1254"/>
      <c r="AF915" s="6"/>
      <c r="AG915" s="6"/>
      <c r="AH915" s="6"/>
      <c r="AI915" s="6"/>
      <c r="AJ915" s="6"/>
      <c r="AK915" s="6"/>
      <c r="AL915" s="485" t="str">
        <f>IF(AA915="","",AA915)</f>
        <v/>
      </c>
      <c r="AM915" s="5" t="str">
        <f>IF(AB915="","",AB915)</f>
        <v/>
      </c>
      <c r="AN915" s="1259"/>
      <c r="AO915" s="4"/>
      <c r="AP915" s="5"/>
      <c r="AQ915" s="5"/>
      <c r="AR915" s="1260"/>
      <c r="AS915" s="1258"/>
      <c r="AT915" s="1261"/>
      <c r="AU915" s="1231" t="str">
        <f>IF(AND(V915&gt;0,X915="A",AA915&lt;&gt;"",AG915&lt;&gt;"A",AJ915&lt;&gt;"A",OR(AB915="NR",AB915="NT")),1,"")</f>
        <v/>
      </c>
      <c r="AV915" s="1231" t="str">
        <f>IF(AU915="","",COUNTIF($AU$8:AU915,AU915))</f>
        <v/>
      </c>
      <c r="AW915" s="1231" t="str">
        <f>IF(AND(V915&gt;0,X915="A",AJ915&lt;&gt;"A",OR(AB915="",AB915="NX")),1,"")</f>
        <v/>
      </c>
      <c r="AX915" s="1231" t="str">
        <f>IF(AW915="","",COUNTIF($AW$8:AW915,AW915))</f>
        <v/>
      </c>
      <c r="AY915" s="1231"/>
      <c r="AZ915" s="1231"/>
      <c r="BA915" s="1249"/>
      <c r="BB915" s="1249"/>
    </row>
    <row r="916" spans="1:54" ht="14.45" customHeight="1">
      <c r="A916" s="472" t="s">
        <v>913</v>
      </c>
      <c r="B916" s="473" t="s">
        <v>1602</v>
      </c>
      <c r="C916" s="22" t="s">
        <v>6226</v>
      </c>
      <c r="D916" s="22">
        <v>4</v>
      </c>
      <c r="E916" s="1270" t="s">
        <v>5990</v>
      </c>
      <c r="F916" s="816">
        <v>2091210</v>
      </c>
      <c r="G916" s="817">
        <v>15421109</v>
      </c>
      <c r="H916" s="819">
        <v>11.94</v>
      </c>
      <c r="I916" s="1274">
        <v>2095480</v>
      </c>
      <c r="J916" s="1277">
        <v>15421107</v>
      </c>
      <c r="K916" s="1282">
        <v>11.94</v>
      </c>
      <c r="L916" s="1285"/>
      <c r="M916" s="832">
        <v>16</v>
      </c>
      <c r="N916" s="833">
        <v>9.5299999999999994</v>
      </c>
      <c r="O916" s="834" t="s">
        <v>4201</v>
      </c>
      <c r="P916" s="1291" t="s">
        <v>4252</v>
      </c>
      <c r="Q916" s="836" t="s">
        <v>4273</v>
      </c>
      <c r="R916" s="826"/>
      <c r="S916" s="827"/>
      <c r="T916" s="1300">
        <v>46290</v>
      </c>
      <c r="U916" s="1302" t="s">
        <v>5534</v>
      </c>
      <c r="V916" s="8">
        <v>46290</v>
      </c>
      <c r="W916" s="813" t="s">
        <v>5991</v>
      </c>
      <c r="X916" s="772" t="s">
        <v>4206</v>
      </c>
      <c r="Y916" s="1309" t="s">
        <v>5781</v>
      </c>
      <c r="Z916" s="1312">
        <v>46291</v>
      </c>
      <c r="AA916" s="878" t="s">
        <v>5992</v>
      </c>
      <c r="AB916" s="1323" t="s">
        <v>4206</v>
      </c>
      <c r="AC916" s="655"/>
      <c r="AD916" s="1252"/>
      <c r="AE916" s="1253"/>
      <c r="AF916" s="1255"/>
      <c r="AG916" s="1256"/>
      <c r="AH916" s="1253"/>
      <c r="AI916" s="1257"/>
      <c r="AJ916" s="21" t="s">
        <v>2860</v>
      </c>
      <c r="AK916" s="33" t="s">
        <v>2860</v>
      </c>
      <c r="AL916" s="6" t="s">
        <v>2860</v>
      </c>
      <c r="AM916" s="32" t="s">
        <v>2860</v>
      </c>
      <c r="AN916" s="16"/>
      <c r="AO916" s="6"/>
      <c r="AP916" s="7"/>
      <c r="AQ916" s="7"/>
      <c r="AR916" s="1232"/>
      <c r="AS916" s="1232"/>
      <c r="AT916" s="1229"/>
      <c r="AU916" s="1262"/>
      <c r="AV916" s="1263"/>
      <c r="AW916" s="1262"/>
      <c r="AX916" s="1263"/>
      <c r="AY916" s="1226"/>
      <c r="AZ916" s="1226"/>
      <c r="BA916" s="1232"/>
      <c r="BB916" s="1232"/>
    </row>
    <row r="917" spans="1:54" ht="14.45" customHeight="1">
      <c r="A917" s="472" t="s">
        <v>914</v>
      </c>
      <c r="B917" s="473" t="s">
        <v>1602</v>
      </c>
      <c r="C917" s="22" t="s">
        <v>6226</v>
      </c>
      <c r="D917" s="22">
        <v>4</v>
      </c>
      <c r="E917" s="746" t="s">
        <v>6675</v>
      </c>
      <c r="F917" s="1274">
        <v>2095480</v>
      </c>
      <c r="G917" s="1277">
        <v>15421107</v>
      </c>
      <c r="H917" s="1282">
        <v>11.94</v>
      </c>
      <c r="I917" s="760">
        <v>2084910</v>
      </c>
      <c r="J917" s="475">
        <v>15421106</v>
      </c>
      <c r="K917" s="478">
        <v>11.94</v>
      </c>
      <c r="L917" s="9"/>
      <c r="M917" s="832">
        <v>16</v>
      </c>
      <c r="N917" s="833">
        <v>9.5299999999999994</v>
      </c>
      <c r="O917" s="834" t="s">
        <v>4201</v>
      </c>
      <c r="P917" s="479" t="s">
        <v>5033</v>
      </c>
      <c r="Q917" s="10" t="s">
        <v>6512</v>
      </c>
      <c r="R917" s="826"/>
      <c r="S917" s="827"/>
      <c r="T917" s="14">
        <v>46312</v>
      </c>
      <c r="U917" s="15" t="s">
        <v>6201</v>
      </c>
      <c r="V917" s="8">
        <v>46312</v>
      </c>
      <c r="W917" s="13" t="s">
        <v>6685</v>
      </c>
      <c r="X917" s="23" t="s">
        <v>4206</v>
      </c>
      <c r="Y917" s="486">
        <v>195</v>
      </c>
      <c r="Z917" s="483"/>
      <c r="AA917" s="24"/>
      <c r="AB917" s="484"/>
      <c r="AC917" s="16"/>
      <c r="AD917" s="17"/>
      <c r="AE917" s="18"/>
      <c r="AF917" s="9"/>
      <c r="AG917" s="19"/>
      <c r="AH917" s="20"/>
      <c r="AI917" s="9"/>
      <c r="AJ917" s="21"/>
      <c r="AK917" s="33"/>
      <c r="AL917" s="485" t="str">
        <f>IF(AA917="","",AA917)</f>
        <v/>
      </c>
      <c r="AM917" s="3" t="str">
        <f>IF(AB917="","",AB917)</f>
        <v/>
      </c>
      <c r="AN917" s="702"/>
      <c r="AO917" s="4"/>
      <c r="AP917" s="5"/>
      <c r="AQ917" s="5"/>
      <c r="AR917" s="4"/>
      <c r="AS917" s="5"/>
      <c r="AT917" s="552"/>
      <c r="AU917" s="553" t="str">
        <f>IF(AND(V917&gt;0,X917="A",AA917&lt;&gt;"",AG917&lt;&gt;"A",AJ917&lt;&gt;"A",OR(AB917="NR",AB917="NT")),1,"")</f>
        <v/>
      </c>
      <c r="AV917" s="554" t="str">
        <f>IF(AU917="","",COUNTIF($AU$8:AU917,AU917))</f>
        <v/>
      </c>
      <c r="AW917" s="553">
        <f>IF(AND(V917&gt;0,X917="A",AJ917&lt;&gt;"A",OR(AB917="",AB917="NX")),1,"")</f>
        <v>1</v>
      </c>
      <c r="AX917" s="554">
        <f>IF(AW917="","",COUNTIF($AW$8:AW917,AW917))</f>
        <v>100</v>
      </c>
      <c r="AY917" s="1264" t="s">
        <v>6395</v>
      </c>
      <c r="AZ917" s="874" t="s">
        <v>6362</v>
      </c>
      <c r="BA917" s="7"/>
      <c r="BB917" s="7"/>
    </row>
    <row r="918" spans="1:54" ht="14.45" customHeight="1">
      <c r="A918" s="472" t="s">
        <v>915</v>
      </c>
      <c r="B918" s="473" t="s">
        <v>1602</v>
      </c>
      <c r="C918" s="22" t="s">
        <v>6226</v>
      </c>
      <c r="D918" s="22">
        <v>4</v>
      </c>
      <c r="E918" s="746" t="s">
        <v>5993</v>
      </c>
      <c r="F918" s="760">
        <v>2084910</v>
      </c>
      <c r="G918" s="475">
        <v>15421106</v>
      </c>
      <c r="H918" s="478">
        <v>11.94</v>
      </c>
      <c r="I918" s="474">
        <v>2085870</v>
      </c>
      <c r="J918" s="475">
        <v>15421106</v>
      </c>
      <c r="K918" s="476">
        <v>11.94</v>
      </c>
      <c r="L918" s="9"/>
      <c r="M918" s="832">
        <v>16</v>
      </c>
      <c r="N918" s="833">
        <v>9.5299999999999994</v>
      </c>
      <c r="O918" s="834" t="s">
        <v>4201</v>
      </c>
      <c r="P918" s="645" t="s">
        <v>4252</v>
      </c>
      <c r="Q918" s="10" t="s">
        <v>5785</v>
      </c>
      <c r="R918" s="826"/>
      <c r="S918" s="827"/>
      <c r="T918" s="14">
        <v>46289</v>
      </c>
      <c r="U918" s="15" t="s">
        <v>5534</v>
      </c>
      <c r="V918" s="8">
        <v>46289</v>
      </c>
      <c r="W918" s="13" t="s">
        <v>5968</v>
      </c>
      <c r="X918" s="23" t="s">
        <v>4206</v>
      </c>
      <c r="Y918" s="486" t="s">
        <v>5781</v>
      </c>
      <c r="Z918" s="483">
        <v>46290</v>
      </c>
      <c r="AA918" s="24" t="s">
        <v>5969</v>
      </c>
      <c r="AB918" s="484" t="s">
        <v>4206</v>
      </c>
      <c r="AC918" s="16"/>
      <c r="AD918" s="17"/>
      <c r="AE918" s="18"/>
      <c r="AF918" s="9"/>
      <c r="AG918" s="19"/>
      <c r="AH918" s="20"/>
      <c r="AI918" s="9"/>
      <c r="AJ918" s="21" t="s">
        <v>2860</v>
      </c>
      <c r="AK918" s="33" t="s">
        <v>2860</v>
      </c>
      <c r="AL918" s="485" t="s">
        <v>2860</v>
      </c>
      <c r="AM918" s="3" t="s">
        <v>2860</v>
      </c>
      <c r="AN918" s="702"/>
      <c r="AO918" s="4"/>
      <c r="AP918" s="5"/>
      <c r="AQ918" s="5"/>
      <c r="AR918" s="4"/>
      <c r="AS918" s="5"/>
      <c r="AT918" s="552"/>
      <c r="AU918" s="553"/>
      <c r="AV918" s="554"/>
      <c r="AW918" s="553"/>
      <c r="AX918" s="554"/>
      <c r="AY918" s="9"/>
      <c r="AZ918" s="9"/>
      <c r="BA918" s="7"/>
      <c r="BB918" s="7"/>
    </row>
    <row r="919" spans="1:54" ht="14.45" customHeight="1">
      <c r="A919" s="472" t="s">
        <v>916</v>
      </c>
      <c r="B919" s="473" t="s">
        <v>1602</v>
      </c>
      <c r="C919" s="22" t="s">
        <v>6226</v>
      </c>
      <c r="D919" s="22">
        <v>4</v>
      </c>
      <c r="E919" s="746" t="s">
        <v>6676</v>
      </c>
      <c r="F919" s="474">
        <v>2085870</v>
      </c>
      <c r="G919" s="475">
        <v>15421106</v>
      </c>
      <c r="H919" s="476">
        <v>11.94</v>
      </c>
      <c r="I919" s="760">
        <v>2089470</v>
      </c>
      <c r="J919" s="475">
        <v>15421109</v>
      </c>
      <c r="K919" s="478">
        <v>11.94</v>
      </c>
      <c r="L919" s="9"/>
      <c r="M919" s="832">
        <v>16</v>
      </c>
      <c r="N919" s="833">
        <v>9.5299999999999994</v>
      </c>
      <c r="O919" s="834" t="s">
        <v>4201</v>
      </c>
      <c r="P919" s="479" t="s">
        <v>5033</v>
      </c>
      <c r="Q919" s="10" t="s">
        <v>6512</v>
      </c>
      <c r="R919" s="826"/>
      <c r="S919" s="827"/>
      <c r="T919" s="14">
        <v>46312</v>
      </c>
      <c r="U919" s="15"/>
      <c r="V919" s="8">
        <v>46312</v>
      </c>
      <c r="W919" s="13" t="s">
        <v>6685</v>
      </c>
      <c r="X919" s="23" t="s">
        <v>4206</v>
      </c>
      <c r="Y919" s="486">
        <v>195</v>
      </c>
      <c r="Z919" s="483"/>
      <c r="AA919" s="24"/>
      <c r="AB919" s="484"/>
      <c r="AC919" s="16"/>
      <c r="AD919" s="17"/>
      <c r="AE919" s="18"/>
      <c r="AF919" s="9"/>
      <c r="AG919" s="19"/>
      <c r="AH919" s="20"/>
      <c r="AI919" s="9"/>
      <c r="AJ919" s="21"/>
      <c r="AK919" s="33"/>
      <c r="AL919" s="485" t="str">
        <f>IF(AA919="","",AA919)</f>
        <v/>
      </c>
      <c r="AM919" s="3" t="str">
        <f>IF(AB919="","",AB919)</f>
        <v/>
      </c>
      <c r="AN919" s="702"/>
      <c r="AO919" s="4"/>
      <c r="AP919" s="5"/>
      <c r="AQ919" s="5"/>
      <c r="AR919" s="4"/>
      <c r="AS919" s="5"/>
      <c r="AT919" s="552"/>
      <c r="AU919" s="553" t="str">
        <f>IF(AND(V919&gt;0,X919="A",AA919&lt;&gt;"",AG919&lt;&gt;"A",AJ919&lt;&gt;"A",OR(AB919="NR",AB919="NT")),1,"")</f>
        <v/>
      </c>
      <c r="AV919" s="554" t="str">
        <f>IF(AU919="","",COUNTIF($AU$8:AU919,AU919))</f>
        <v/>
      </c>
      <c r="AW919" s="553">
        <f>IF(AND(V919&gt;0,X919="A",AJ919&lt;&gt;"A",OR(AB919="",AB919="NX")),1,"")</f>
        <v>1</v>
      </c>
      <c r="AX919" s="554">
        <f>IF(AW919="","",COUNTIF($AW$8:AW919,AW919))</f>
        <v>101</v>
      </c>
      <c r="AY919" s="1264" t="s">
        <v>6025</v>
      </c>
      <c r="AZ919" s="874" t="s">
        <v>6362</v>
      </c>
      <c r="BA919" s="7"/>
      <c r="BB919" s="7"/>
    </row>
    <row r="920" spans="1:54" ht="14.45" customHeight="1">
      <c r="A920" s="472" t="s">
        <v>917</v>
      </c>
      <c r="B920" s="473" t="s">
        <v>1602</v>
      </c>
      <c r="C920" s="22" t="s">
        <v>6226</v>
      </c>
      <c r="D920" s="22">
        <v>4</v>
      </c>
      <c r="E920" s="746" t="s">
        <v>5994</v>
      </c>
      <c r="F920" s="760">
        <v>2089470</v>
      </c>
      <c r="G920" s="475">
        <v>15421109</v>
      </c>
      <c r="H920" s="478">
        <v>11.94</v>
      </c>
      <c r="I920" s="474">
        <v>2091760</v>
      </c>
      <c r="J920" s="475">
        <v>15421109</v>
      </c>
      <c r="K920" s="476">
        <v>11.94</v>
      </c>
      <c r="L920" s="9"/>
      <c r="M920" s="832">
        <v>16</v>
      </c>
      <c r="N920" s="833">
        <v>9.5299999999999994</v>
      </c>
      <c r="O920" s="834" t="s">
        <v>4201</v>
      </c>
      <c r="P920" s="645" t="s">
        <v>4252</v>
      </c>
      <c r="Q920" s="10" t="s">
        <v>5785</v>
      </c>
      <c r="R920" s="826"/>
      <c r="S920" s="827"/>
      <c r="T920" s="14">
        <v>46290</v>
      </c>
      <c r="U920" s="15" t="s">
        <v>5534</v>
      </c>
      <c r="V920" s="8">
        <v>46290</v>
      </c>
      <c r="W920" s="13" t="s">
        <v>5991</v>
      </c>
      <c r="X920" s="23" t="s">
        <v>4206</v>
      </c>
      <c r="Y920" s="486" t="s">
        <v>5781</v>
      </c>
      <c r="Z920" s="483">
        <v>46291</v>
      </c>
      <c r="AA920" s="24" t="s">
        <v>5992</v>
      </c>
      <c r="AB920" s="484" t="s">
        <v>4206</v>
      </c>
      <c r="AC920" s="16"/>
      <c r="AD920" s="17"/>
      <c r="AE920" s="18"/>
      <c r="AF920" s="9"/>
      <c r="AG920" s="19"/>
      <c r="AH920" s="20"/>
      <c r="AI920" s="9"/>
      <c r="AJ920" s="21" t="s">
        <v>2860</v>
      </c>
      <c r="AK920" s="33" t="s">
        <v>2860</v>
      </c>
      <c r="AL920" s="485" t="s">
        <v>2860</v>
      </c>
      <c r="AM920" s="3" t="s">
        <v>2860</v>
      </c>
      <c r="AN920" s="702"/>
      <c r="AO920" s="4"/>
      <c r="AP920" s="5"/>
      <c r="AQ920" s="5"/>
      <c r="AR920" s="4"/>
      <c r="AS920" s="5"/>
      <c r="AT920" s="552"/>
      <c r="AU920" s="553"/>
      <c r="AV920" s="554"/>
      <c r="AW920" s="553"/>
      <c r="AX920" s="554"/>
      <c r="AY920" s="27"/>
      <c r="AZ920" s="6"/>
      <c r="BA920" s="7"/>
      <c r="BB920" s="7"/>
    </row>
    <row r="921" spans="1:54" ht="14.45" customHeight="1">
      <c r="A921" s="472" t="s">
        <v>918</v>
      </c>
      <c r="B921" s="473" t="s">
        <v>1602</v>
      </c>
      <c r="C921" s="22" t="s">
        <v>6226</v>
      </c>
      <c r="D921" s="22">
        <v>4</v>
      </c>
      <c r="E921" s="746" t="s">
        <v>3611</v>
      </c>
      <c r="F921" s="474">
        <v>2091760</v>
      </c>
      <c r="G921" s="475">
        <v>15421109</v>
      </c>
      <c r="H921" s="476">
        <v>11.94</v>
      </c>
      <c r="I921" s="760">
        <v>2085850</v>
      </c>
      <c r="J921" s="475">
        <v>15421107</v>
      </c>
      <c r="K921" s="478">
        <v>11.94</v>
      </c>
      <c r="L921" s="9"/>
      <c r="M921" s="832">
        <v>16</v>
      </c>
      <c r="N921" s="833">
        <v>9.5299999999999994</v>
      </c>
      <c r="O921" s="834" t="s">
        <v>4201</v>
      </c>
      <c r="P921" s="479" t="s">
        <v>4202</v>
      </c>
      <c r="Q921" s="10" t="s">
        <v>6026</v>
      </c>
      <c r="R921" s="826"/>
      <c r="S921" s="827"/>
      <c r="T921" s="14">
        <v>46291</v>
      </c>
      <c r="U921" s="15"/>
      <c r="V921" s="8">
        <v>46291</v>
      </c>
      <c r="W921" s="13" t="s">
        <v>6025</v>
      </c>
      <c r="X921" s="23" t="s">
        <v>4206</v>
      </c>
      <c r="Y921" s="486">
        <v>195</v>
      </c>
      <c r="Z921" s="483">
        <v>46297</v>
      </c>
      <c r="AA921" s="24" t="s">
        <v>6362</v>
      </c>
      <c r="AB921" s="484" t="s">
        <v>4206</v>
      </c>
      <c r="AC921" s="16"/>
      <c r="AD921" s="17"/>
      <c r="AE921" s="18"/>
      <c r="AF921" s="9"/>
      <c r="AG921" s="19"/>
      <c r="AH921" s="20"/>
      <c r="AI921" s="9"/>
      <c r="AJ921" s="21"/>
      <c r="AK921" s="33"/>
      <c r="AL921" s="485" t="str">
        <f>IF(AA921="","",AA921)</f>
        <v>L-RT-069</v>
      </c>
      <c r="AM921" s="3" t="str">
        <f>IF(AB921="","",AB921)</f>
        <v>A</v>
      </c>
      <c r="AN921" s="702"/>
      <c r="AO921" s="4"/>
      <c r="AP921" s="5"/>
      <c r="AQ921" s="5"/>
      <c r="AR921" s="4"/>
      <c r="AS921" s="5"/>
      <c r="AT921" s="552"/>
      <c r="AU921" s="553" t="str">
        <f>IF(AND(V921&gt;0,X921="A",AA921&lt;&gt;"",AG921&lt;&gt;"A",AJ921&lt;&gt;"A",OR(AB921="NR",AB921="NT")),1,"")</f>
        <v/>
      </c>
      <c r="AV921" s="554" t="str">
        <f>IF(AU921="","",COUNTIF($AU$8:AU921,AU921))</f>
        <v/>
      </c>
      <c r="AW921" s="553" t="str">
        <f>IF(AND(V921&gt;0,X921="A",AJ921&lt;&gt;"A",OR(AB921="",AB921="NX")),1,"")</f>
        <v/>
      </c>
      <c r="AX921" s="554" t="str">
        <f>IF(AW921="","",COUNTIF($AW$8:AW921,AW921))</f>
        <v/>
      </c>
      <c r="AY921" s="27"/>
      <c r="AZ921" s="6"/>
      <c r="BA921" s="7"/>
      <c r="BB921" s="7"/>
    </row>
    <row r="922" spans="1:54" ht="14.45" customHeight="1">
      <c r="A922" s="472" t="s">
        <v>919</v>
      </c>
      <c r="B922" s="473" t="s">
        <v>1602</v>
      </c>
      <c r="C922" s="22" t="s">
        <v>6226</v>
      </c>
      <c r="D922" s="22">
        <v>4</v>
      </c>
      <c r="E922" s="746" t="s">
        <v>5995</v>
      </c>
      <c r="F922" s="760">
        <v>2085850</v>
      </c>
      <c r="G922" s="475">
        <v>15421107</v>
      </c>
      <c r="H922" s="478">
        <v>11.94</v>
      </c>
      <c r="I922" s="474">
        <v>2096300</v>
      </c>
      <c r="J922" s="475">
        <v>15421111</v>
      </c>
      <c r="K922" s="476">
        <v>11.94</v>
      </c>
      <c r="L922" s="9"/>
      <c r="M922" s="832">
        <v>16</v>
      </c>
      <c r="N922" s="833">
        <v>9.5299999999999994</v>
      </c>
      <c r="O922" s="834" t="s">
        <v>4201</v>
      </c>
      <c r="P922" s="645" t="s">
        <v>4252</v>
      </c>
      <c r="Q922" s="10" t="s">
        <v>5785</v>
      </c>
      <c r="R922" s="826"/>
      <c r="S922" s="827"/>
      <c r="T922" s="14">
        <v>46289</v>
      </c>
      <c r="U922" s="15" t="s">
        <v>5534</v>
      </c>
      <c r="V922" s="8">
        <v>46289</v>
      </c>
      <c r="W922" s="13" t="s">
        <v>5968</v>
      </c>
      <c r="X922" s="23" t="s">
        <v>4206</v>
      </c>
      <c r="Y922" s="486" t="s">
        <v>5781</v>
      </c>
      <c r="Z922" s="483">
        <v>46290</v>
      </c>
      <c r="AA922" s="24" t="s">
        <v>5969</v>
      </c>
      <c r="AB922" s="484" t="s">
        <v>4206</v>
      </c>
      <c r="AC922" s="16"/>
      <c r="AD922" s="17"/>
      <c r="AE922" s="18"/>
      <c r="AF922" s="9"/>
      <c r="AG922" s="19"/>
      <c r="AH922" s="20"/>
      <c r="AI922" s="9"/>
      <c r="AJ922" s="21" t="s">
        <v>2860</v>
      </c>
      <c r="AK922" s="33" t="s">
        <v>2860</v>
      </c>
      <c r="AL922" s="485" t="s">
        <v>2860</v>
      </c>
      <c r="AM922" s="3" t="s">
        <v>2860</v>
      </c>
      <c r="AN922" s="702"/>
      <c r="AO922" s="4"/>
      <c r="AP922" s="5"/>
      <c r="AQ922" s="5"/>
      <c r="AR922" s="4"/>
      <c r="AS922" s="5"/>
      <c r="AT922" s="552"/>
      <c r="AU922" s="553"/>
      <c r="AV922" s="554"/>
      <c r="AW922" s="553"/>
      <c r="AX922" s="554"/>
      <c r="AY922" s="27"/>
      <c r="AZ922" s="6"/>
      <c r="BA922" s="7"/>
      <c r="BB922" s="7"/>
    </row>
    <row r="923" spans="1:54" ht="14.45" customHeight="1">
      <c r="A923" s="472" t="s">
        <v>920</v>
      </c>
      <c r="B923" s="473" t="s">
        <v>1602</v>
      </c>
      <c r="C923" s="22" t="s">
        <v>6226</v>
      </c>
      <c r="D923" s="22">
        <v>4</v>
      </c>
      <c r="E923" s="746" t="s">
        <v>3612</v>
      </c>
      <c r="F923" s="474">
        <v>2096300</v>
      </c>
      <c r="G923" s="475">
        <v>15421111</v>
      </c>
      <c r="H923" s="476">
        <v>11.94</v>
      </c>
      <c r="I923" s="760">
        <v>2092850</v>
      </c>
      <c r="J923" s="475">
        <v>15421110</v>
      </c>
      <c r="K923" s="478">
        <v>11.94</v>
      </c>
      <c r="L923" s="9"/>
      <c r="M923" s="832">
        <v>16</v>
      </c>
      <c r="N923" s="833">
        <v>9.5299999999999994</v>
      </c>
      <c r="O923" s="834" t="s">
        <v>4201</v>
      </c>
      <c r="P923" s="479" t="s">
        <v>4202</v>
      </c>
      <c r="Q923" s="10" t="s">
        <v>6026</v>
      </c>
      <c r="R923" s="826"/>
      <c r="S923" s="827"/>
      <c r="T923" s="14">
        <v>46291</v>
      </c>
      <c r="U923" s="15"/>
      <c r="V923" s="8">
        <v>46291</v>
      </c>
      <c r="W923" s="13" t="s">
        <v>6025</v>
      </c>
      <c r="X923" s="23" t="s">
        <v>4206</v>
      </c>
      <c r="Y923" s="486">
        <v>195</v>
      </c>
      <c r="Z923" s="483">
        <v>46297</v>
      </c>
      <c r="AA923" s="24" t="s">
        <v>6362</v>
      </c>
      <c r="AB923" s="484" t="s">
        <v>4206</v>
      </c>
      <c r="AC923" s="16"/>
      <c r="AD923" s="17"/>
      <c r="AE923" s="18"/>
      <c r="AF923" s="9"/>
      <c r="AG923" s="19"/>
      <c r="AH923" s="20"/>
      <c r="AI923" s="9"/>
      <c r="AJ923" s="21"/>
      <c r="AK923" s="33"/>
      <c r="AL923" s="485" t="str">
        <f>IF(AA923="","",AA923)</f>
        <v>L-RT-069</v>
      </c>
      <c r="AM923" s="3" t="str">
        <f>IF(AB923="","",AB923)</f>
        <v>A</v>
      </c>
      <c r="AN923" s="702"/>
      <c r="AO923" s="4"/>
      <c r="AP923" s="5"/>
      <c r="AQ923" s="5"/>
      <c r="AR923" s="4"/>
      <c r="AS923" s="5"/>
      <c r="AT923" s="552"/>
      <c r="AU923" s="553" t="str">
        <f>IF(AND(V923&gt;0,X923="A",AA923&lt;&gt;"",AG923&lt;&gt;"A",AJ923&lt;&gt;"A",OR(AB923="NR",AB923="NT")),1,"")</f>
        <v/>
      </c>
      <c r="AV923" s="554" t="str">
        <f>IF(AU923="","",COUNTIF($AU$8:AU923,AU923))</f>
        <v/>
      </c>
      <c r="AW923" s="553" t="str">
        <f>IF(AND(V923&gt;0,X923="A",AJ923&lt;&gt;"A",OR(AB923="",AB923="NX")),1,"")</f>
        <v/>
      </c>
      <c r="AX923" s="554" t="str">
        <f>IF(AW923="","",COUNTIF($AW$8:AW923,AW923))</f>
        <v/>
      </c>
      <c r="AY923" s="27"/>
      <c r="AZ923" s="6"/>
      <c r="BA923" s="7"/>
      <c r="BB923" s="7"/>
    </row>
    <row r="924" spans="1:54" ht="14.45" customHeight="1">
      <c r="A924" s="472" t="s">
        <v>921</v>
      </c>
      <c r="B924" s="473" t="s">
        <v>1602</v>
      </c>
      <c r="C924" s="22" t="s">
        <v>6226</v>
      </c>
      <c r="D924" s="22">
        <v>4</v>
      </c>
      <c r="E924" s="746" t="s">
        <v>5996</v>
      </c>
      <c r="F924" s="760">
        <v>2092850</v>
      </c>
      <c r="G924" s="475">
        <v>15421110</v>
      </c>
      <c r="H924" s="478">
        <v>11.94</v>
      </c>
      <c r="I924" s="474">
        <v>2083450</v>
      </c>
      <c r="J924" s="475">
        <v>15421103</v>
      </c>
      <c r="K924" s="476">
        <v>11.94</v>
      </c>
      <c r="L924" s="9"/>
      <c r="M924" s="832">
        <v>16</v>
      </c>
      <c r="N924" s="833">
        <v>9.5299999999999994</v>
      </c>
      <c r="O924" s="834" t="s">
        <v>4201</v>
      </c>
      <c r="P924" s="645" t="s">
        <v>4252</v>
      </c>
      <c r="Q924" s="10" t="s">
        <v>4273</v>
      </c>
      <c r="R924" s="826"/>
      <c r="S924" s="827"/>
      <c r="T924" s="14">
        <v>46286</v>
      </c>
      <c r="U924" s="15" t="s">
        <v>5534</v>
      </c>
      <c r="V924" s="8">
        <v>46286</v>
      </c>
      <c r="W924" s="13" t="s">
        <v>5895</v>
      </c>
      <c r="X924" s="23" t="s">
        <v>4206</v>
      </c>
      <c r="Y924" s="486" t="s">
        <v>5781</v>
      </c>
      <c r="Z924" s="483">
        <v>46291</v>
      </c>
      <c r="AA924" s="24" t="s">
        <v>5992</v>
      </c>
      <c r="AB924" s="484" t="s">
        <v>4206</v>
      </c>
      <c r="AC924" s="16"/>
      <c r="AD924" s="17"/>
      <c r="AE924" s="18"/>
      <c r="AF924" s="9"/>
      <c r="AG924" s="19"/>
      <c r="AH924" s="20"/>
      <c r="AI924" s="9"/>
      <c r="AJ924" s="21" t="s">
        <v>2860</v>
      </c>
      <c r="AK924" s="33" t="s">
        <v>2860</v>
      </c>
      <c r="AL924" s="485" t="s">
        <v>2860</v>
      </c>
      <c r="AM924" s="3" t="s">
        <v>2860</v>
      </c>
      <c r="AN924" s="702"/>
      <c r="AO924" s="4"/>
      <c r="AP924" s="5"/>
      <c r="AQ924" s="5"/>
      <c r="AR924" s="4"/>
      <c r="AS924" s="5"/>
      <c r="AT924" s="552"/>
      <c r="AU924" s="553"/>
      <c r="AV924" s="554"/>
      <c r="AW924" s="553"/>
      <c r="AX924" s="554"/>
      <c r="AY924" s="27"/>
      <c r="AZ924" s="6"/>
      <c r="BA924" s="7"/>
      <c r="BB924" s="7"/>
    </row>
    <row r="925" spans="1:54" ht="14.45" customHeight="1">
      <c r="A925" s="472" t="s">
        <v>922</v>
      </c>
      <c r="B925" s="473" t="s">
        <v>1602</v>
      </c>
      <c r="C925" s="22" t="s">
        <v>6226</v>
      </c>
      <c r="D925" s="22">
        <v>4</v>
      </c>
      <c r="E925" s="746" t="s">
        <v>3613</v>
      </c>
      <c r="F925" s="474">
        <v>2083450</v>
      </c>
      <c r="G925" s="475">
        <v>15421103</v>
      </c>
      <c r="H925" s="476">
        <v>11.94</v>
      </c>
      <c r="I925" s="760">
        <v>2093110</v>
      </c>
      <c r="J925" s="475">
        <v>15421110</v>
      </c>
      <c r="K925" s="478">
        <v>11.94</v>
      </c>
      <c r="L925" s="9"/>
      <c r="M925" s="832">
        <v>16</v>
      </c>
      <c r="N925" s="833">
        <v>9.5299999999999994</v>
      </c>
      <c r="O925" s="834" t="s">
        <v>4201</v>
      </c>
      <c r="P925" s="479" t="s">
        <v>4202</v>
      </c>
      <c r="Q925" s="10" t="s">
        <v>6026</v>
      </c>
      <c r="R925" s="826"/>
      <c r="S925" s="827"/>
      <c r="T925" s="14">
        <v>46291</v>
      </c>
      <c r="U925" s="15"/>
      <c r="V925" s="8">
        <v>46291</v>
      </c>
      <c r="W925" s="13" t="s">
        <v>6025</v>
      </c>
      <c r="X925" s="23" t="s">
        <v>4206</v>
      </c>
      <c r="Y925" s="486">
        <v>195</v>
      </c>
      <c r="Z925" s="483">
        <v>46297</v>
      </c>
      <c r="AA925" s="24" t="s">
        <v>6362</v>
      </c>
      <c r="AB925" s="484" t="s">
        <v>4206</v>
      </c>
      <c r="AC925" s="16"/>
      <c r="AD925" s="17"/>
      <c r="AE925" s="18"/>
      <c r="AF925" s="9"/>
      <c r="AG925" s="19"/>
      <c r="AH925" s="20"/>
      <c r="AI925" s="9"/>
      <c r="AJ925" s="21"/>
      <c r="AK925" s="33"/>
      <c r="AL925" s="485" t="str">
        <f>IF(AA925="","",AA925)</f>
        <v>L-RT-069</v>
      </c>
      <c r="AM925" s="3" t="str">
        <f>IF(AB925="","",AB925)</f>
        <v>A</v>
      </c>
      <c r="AN925" s="702"/>
      <c r="AO925" s="4"/>
      <c r="AP925" s="5"/>
      <c r="AQ925" s="5"/>
      <c r="AR925" s="4"/>
      <c r="AS925" s="5"/>
      <c r="AT925" s="552"/>
      <c r="AU925" s="553" t="str">
        <f>IF(AND(V925&gt;0,X925="A",AA925&lt;&gt;"",AG925&lt;&gt;"A",AJ925&lt;&gt;"A",OR(AB925="NR",AB925="NT")),1,"")</f>
        <v/>
      </c>
      <c r="AV925" s="554" t="str">
        <f>IF(AU925="","",COUNTIF($AU$8:AU925,AU925))</f>
        <v/>
      </c>
      <c r="AW925" s="553" t="str">
        <f>IF(AND(V925&gt;0,X925="A",AJ925&lt;&gt;"A",OR(AB925="",AB925="NX")),1,"")</f>
        <v/>
      </c>
      <c r="AX925" s="554" t="str">
        <f>IF(AW925="","",COUNTIF($AW$8:AW925,AW925))</f>
        <v/>
      </c>
      <c r="AY925" s="27"/>
      <c r="AZ925" s="6"/>
      <c r="BA925" s="7"/>
      <c r="BB925" s="7"/>
    </row>
    <row r="926" spans="1:54" ht="14.45" customHeight="1">
      <c r="A926" s="472" t="s">
        <v>923</v>
      </c>
      <c r="B926" s="473" t="s">
        <v>1602</v>
      </c>
      <c r="C926" s="22" t="s">
        <v>6226</v>
      </c>
      <c r="D926" s="22">
        <v>4</v>
      </c>
      <c r="E926" s="746" t="s">
        <v>5997</v>
      </c>
      <c r="F926" s="760">
        <v>2093110</v>
      </c>
      <c r="G926" s="475">
        <v>15421110</v>
      </c>
      <c r="H926" s="476">
        <v>11.94</v>
      </c>
      <c r="I926" s="474">
        <v>2094210</v>
      </c>
      <c r="J926" s="475">
        <v>15421110</v>
      </c>
      <c r="K926" s="478">
        <v>11.94</v>
      </c>
      <c r="L926" s="9"/>
      <c r="M926" s="832">
        <v>16</v>
      </c>
      <c r="N926" s="833">
        <v>9.5299999999999994</v>
      </c>
      <c r="O926" s="834" t="s">
        <v>4201</v>
      </c>
      <c r="P926" s="645" t="s">
        <v>4252</v>
      </c>
      <c r="Q926" s="10" t="s">
        <v>4273</v>
      </c>
      <c r="R926" s="826"/>
      <c r="S926" s="827"/>
      <c r="T926" s="14">
        <v>46286</v>
      </c>
      <c r="U926" s="15" t="s">
        <v>5534</v>
      </c>
      <c r="V926" s="8">
        <v>46286</v>
      </c>
      <c r="W926" s="13" t="s">
        <v>5895</v>
      </c>
      <c r="X926" s="23" t="s">
        <v>4206</v>
      </c>
      <c r="Y926" s="486" t="s">
        <v>5781</v>
      </c>
      <c r="Z926" s="483">
        <v>46291</v>
      </c>
      <c r="AA926" s="24" t="s">
        <v>5992</v>
      </c>
      <c r="AB926" s="484" t="s">
        <v>4206</v>
      </c>
      <c r="AC926" s="16"/>
      <c r="AD926" s="17"/>
      <c r="AE926" s="18"/>
      <c r="AF926" s="9"/>
      <c r="AG926" s="19"/>
      <c r="AH926" s="20"/>
      <c r="AI926" s="9"/>
      <c r="AJ926" s="21" t="s">
        <v>2860</v>
      </c>
      <c r="AK926" s="33" t="s">
        <v>2860</v>
      </c>
      <c r="AL926" s="485" t="s">
        <v>2860</v>
      </c>
      <c r="AM926" s="3" t="s">
        <v>2860</v>
      </c>
      <c r="AN926" s="702"/>
      <c r="AO926" s="4"/>
      <c r="AP926" s="5"/>
      <c r="AQ926" s="5"/>
      <c r="AR926" s="4"/>
      <c r="AS926" s="5"/>
      <c r="AT926" s="552"/>
      <c r="AU926" s="553"/>
      <c r="AV926" s="554"/>
      <c r="AW926" s="553"/>
      <c r="AX926" s="554"/>
      <c r="AY926" s="27"/>
      <c r="AZ926" s="6"/>
      <c r="BA926" s="7"/>
      <c r="BB926" s="7"/>
    </row>
    <row r="927" spans="1:54" ht="14.45" customHeight="1">
      <c r="A927" s="472" t="s">
        <v>924</v>
      </c>
      <c r="B927" s="473" t="s">
        <v>1602</v>
      </c>
      <c r="C927" s="714"/>
      <c r="D927" s="22" t="s">
        <v>5966</v>
      </c>
      <c r="E927" s="746" t="s">
        <v>3614</v>
      </c>
      <c r="F927" s="760"/>
      <c r="G927" s="475"/>
      <c r="H927" s="476"/>
      <c r="I927" s="474"/>
      <c r="J927" s="475"/>
      <c r="K927" s="478"/>
      <c r="L927" s="9"/>
      <c r="M927" s="832">
        <v>16</v>
      </c>
      <c r="N927" s="833">
        <v>9.5299999999999994</v>
      </c>
      <c r="O927" s="834" t="s">
        <v>4201</v>
      </c>
      <c r="P927" s="479"/>
      <c r="Q927" s="10"/>
      <c r="R927" s="826"/>
      <c r="S927" s="827"/>
      <c r="T927" s="14"/>
      <c r="U927" s="15"/>
      <c r="V927" s="8"/>
      <c r="W927" s="13"/>
      <c r="X927" s="23"/>
      <c r="Y927" s="486"/>
      <c r="Z927" s="483"/>
      <c r="AA927" s="24"/>
      <c r="AB927" s="484"/>
      <c r="AC927" s="16"/>
      <c r="AD927" s="17"/>
      <c r="AE927" s="18"/>
      <c r="AF927" s="9"/>
      <c r="AG927" s="19"/>
      <c r="AH927" s="20"/>
      <c r="AI927" s="9"/>
      <c r="AJ927" s="21"/>
      <c r="AK927" s="33"/>
      <c r="AL927" s="485" t="str">
        <f>IF(AA927="","",AA927)</f>
        <v/>
      </c>
      <c r="AM927" s="3" t="str">
        <f>IF(AB927="","",AB927)</f>
        <v/>
      </c>
      <c r="AN927" s="702"/>
      <c r="AO927" s="4"/>
      <c r="AP927" s="5"/>
      <c r="AQ927" s="5"/>
      <c r="AR927" s="4"/>
      <c r="AS927" s="5"/>
      <c r="AT927" s="552"/>
      <c r="AU927" s="553" t="str">
        <f>IF(AND(V927&gt;0,X927="A",AA927&lt;&gt;"",AG927&lt;&gt;"A",AJ927&lt;&gt;"A",OR(AB927="NR",AB927="NT")),1,"")</f>
        <v/>
      </c>
      <c r="AV927" s="554" t="str">
        <f>IF(AU927="","",COUNTIF($AU$8:AU927,AU927))</f>
        <v/>
      </c>
      <c r="AW927" s="553" t="str">
        <f>IF(AND(V927&gt;0,X927="A",AJ927&lt;&gt;"A",OR(AB927="",AB927="NX")),1,"")</f>
        <v/>
      </c>
      <c r="AX927" s="554" t="str">
        <f>IF(AW927="","",COUNTIF($AW$8:AW927,AW927))</f>
        <v/>
      </c>
      <c r="AY927" s="27"/>
      <c r="AZ927" s="6"/>
      <c r="BA927" s="7"/>
      <c r="BB927" s="7"/>
    </row>
    <row r="928" spans="1:54" ht="14.45" customHeight="1">
      <c r="A928" s="472" t="s">
        <v>925</v>
      </c>
      <c r="B928" s="473" t="s">
        <v>1602</v>
      </c>
      <c r="C928" s="714"/>
      <c r="D928" s="22" t="s">
        <v>5966</v>
      </c>
      <c r="E928" s="746" t="s">
        <v>3615</v>
      </c>
      <c r="F928" s="760"/>
      <c r="G928" s="475"/>
      <c r="H928" s="476"/>
      <c r="I928" s="474"/>
      <c r="J928" s="475"/>
      <c r="K928" s="478"/>
      <c r="L928" s="9"/>
      <c r="M928" s="832">
        <v>16</v>
      </c>
      <c r="N928" s="833">
        <v>9.5299999999999994</v>
      </c>
      <c r="O928" s="834" t="s">
        <v>4201</v>
      </c>
      <c r="P928" s="479"/>
      <c r="Q928" s="10"/>
      <c r="R928" s="826"/>
      <c r="S928" s="827"/>
      <c r="T928" s="14"/>
      <c r="U928" s="15"/>
      <c r="V928" s="8"/>
      <c r="W928" s="13"/>
      <c r="X928" s="23"/>
      <c r="Y928" s="486"/>
      <c r="Z928" s="483"/>
      <c r="AA928" s="24"/>
      <c r="AB928" s="484"/>
      <c r="AC928" s="16"/>
      <c r="AD928" s="17"/>
      <c r="AE928" s="18"/>
      <c r="AF928" s="9"/>
      <c r="AG928" s="19"/>
      <c r="AH928" s="20"/>
      <c r="AI928" s="9"/>
      <c r="AJ928" s="21"/>
      <c r="AK928" s="33"/>
      <c r="AL928" s="485" t="str">
        <f>IF(AA928="","",AA928)</f>
        <v/>
      </c>
      <c r="AM928" s="3" t="str">
        <f>IF(AB928="","",AB928)</f>
        <v/>
      </c>
      <c r="AN928" s="702"/>
      <c r="AO928" s="4"/>
      <c r="AP928" s="5"/>
      <c r="AQ928" s="5"/>
      <c r="AR928" s="4"/>
      <c r="AS928" s="5"/>
      <c r="AT928" s="552"/>
      <c r="AU928" s="553" t="str">
        <f>IF(AND(V928&gt;0,X928="A",AA928&lt;&gt;"",AG928&lt;&gt;"A",AJ928&lt;&gt;"A",OR(AB928="NR",AB928="NT")),1,"")</f>
        <v/>
      </c>
      <c r="AV928" s="554" t="str">
        <f>IF(AU928="","",COUNTIF($AU$8:AU928,AU928))</f>
        <v/>
      </c>
      <c r="AW928" s="553" t="str">
        <f>IF(AND(V928&gt;0,X928="A",AJ928&lt;&gt;"A",OR(AB928="",AB928="NX")),1,"")</f>
        <v/>
      </c>
      <c r="AX928" s="554" t="str">
        <f>IF(AW928="","",COUNTIF($AW$8:AW928,AW928))</f>
        <v/>
      </c>
      <c r="AY928" s="27"/>
      <c r="AZ928" s="6"/>
      <c r="BA928" s="7"/>
      <c r="BB928" s="7"/>
    </row>
    <row r="929" spans="1:54" ht="14.45" customHeight="1">
      <c r="A929" s="472" t="s">
        <v>926</v>
      </c>
      <c r="B929" s="473" t="s">
        <v>1602</v>
      </c>
      <c r="C929" s="22" t="s">
        <v>6225</v>
      </c>
      <c r="D929" s="22">
        <v>4</v>
      </c>
      <c r="E929" s="746" t="s">
        <v>5998</v>
      </c>
      <c r="F929" s="760">
        <v>2078980</v>
      </c>
      <c r="G929" s="475">
        <v>15421102</v>
      </c>
      <c r="H929" s="478">
        <v>11.94</v>
      </c>
      <c r="I929" s="474">
        <v>2095190</v>
      </c>
      <c r="J929" s="475">
        <v>15421111</v>
      </c>
      <c r="K929" s="476">
        <v>11.94</v>
      </c>
      <c r="L929" s="9"/>
      <c r="M929" s="832">
        <v>16</v>
      </c>
      <c r="N929" s="833">
        <v>9.5299999999999994</v>
      </c>
      <c r="O929" s="834" t="s">
        <v>4201</v>
      </c>
      <c r="P929" s="645" t="s">
        <v>4252</v>
      </c>
      <c r="Q929" s="10" t="s">
        <v>4268</v>
      </c>
      <c r="R929" s="826"/>
      <c r="S929" s="827"/>
      <c r="T929" s="14">
        <v>46289</v>
      </c>
      <c r="U929" s="15" t="s">
        <v>5534</v>
      </c>
      <c r="V929" s="8">
        <v>46289</v>
      </c>
      <c r="W929" s="13" t="s">
        <v>5968</v>
      </c>
      <c r="X929" s="23" t="s">
        <v>4206</v>
      </c>
      <c r="Y929" s="486" t="s">
        <v>5781</v>
      </c>
      <c r="Z929" s="483">
        <v>46290</v>
      </c>
      <c r="AA929" s="24" t="s">
        <v>5969</v>
      </c>
      <c r="AB929" s="484" t="s">
        <v>4206</v>
      </c>
      <c r="AC929" s="16"/>
      <c r="AD929" s="17"/>
      <c r="AE929" s="18"/>
      <c r="AF929" s="9"/>
      <c r="AG929" s="19"/>
      <c r="AH929" s="20"/>
      <c r="AI929" s="9"/>
      <c r="AJ929" s="21" t="s">
        <v>2860</v>
      </c>
      <c r="AK929" s="33" t="s">
        <v>2860</v>
      </c>
      <c r="AL929" s="485" t="s">
        <v>2860</v>
      </c>
      <c r="AM929" s="3" t="s">
        <v>2860</v>
      </c>
      <c r="AN929" s="702"/>
      <c r="AO929" s="4"/>
      <c r="AP929" s="5"/>
      <c r="AQ929" s="5"/>
      <c r="AR929" s="4"/>
      <c r="AS929" s="5"/>
      <c r="AT929" s="552"/>
      <c r="AU929" s="553"/>
      <c r="AV929" s="554"/>
      <c r="AW929" s="553"/>
      <c r="AX929" s="554"/>
      <c r="AY929" s="27"/>
      <c r="AZ929" s="6"/>
      <c r="BA929" s="7"/>
      <c r="BB929" s="7"/>
    </row>
    <row r="930" spans="1:54" ht="14.45" customHeight="1">
      <c r="A930" s="472" t="s">
        <v>927</v>
      </c>
      <c r="B930" s="473" t="s">
        <v>1602</v>
      </c>
      <c r="C930" s="22" t="s">
        <v>6225</v>
      </c>
      <c r="D930" s="22">
        <v>4</v>
      </c>
      <c r="E930" s="746" t="s">
        <v>3616</v>
      </c>
      <c r="F930" s="474">
        <v>2095190</v>
      </c>
      <c r="G930" s="475">
        <v>15421111</v>
      </c>
      <c r="H930" s="476">
        <v>11.94</v>
      </c>
      <c r="I930" s="760">
        <v>2092040</v>
      </c>
      <c r="J930" s="475">
        <v>15421109</v>
      </c>
      <c r="K930" s="478">
        <v>11.94</v>
      </c>
      <c r="L930" s="9"/>
      <c r="M930" s="832">
        <v>16</v>
      </c>
      <c r="N930" s="833">
        <v>9.5299999999999994</v>
      </c>
      <c r="O930" s="834" t="s">
        <v>4201</v>
      </c>
      <c r="P930" s="479" t="s">
        <v>4202</v>
      </c>
      <c r="Q930" s="10" t="s">
        <v>6026</v>
      </c>
      <c r="R930" s="826"/>
      <c r="S930" s="827"/>
      <c r="T930" s="14">
        <v>46291</v>
      </c>
      <c r="U930" s="15"/>
      <c r="V930" s="8">
        <v>46291</v>
      </c>
      <c r="W930" s="13" t="s">
        <v>6025</v>
      </c>
      <c r="X930" s="23" t="s">
        <v>4206</v>
      </c>
      <c r="Y930" s="486">
        <v>195</v>
      </c>
      <c r="Z930" s="483">
        <v>46297</v>
      </c>
      <c r="AA930" s="24" t="s">
        <v>6362</v>
      </c>
      <c r="AB930" s="484" t="s">
        <v>4206</v>
      </c>
      <c r="AC930" s="16"/>
      <c r="AD930" s="17"/>
      <c r="AE930" s="18"/>
      <c r="AF930" s="9"/>
      <c r="AG930" s="19"/>
      <c r="AH930" s="20"/>
      <c r="AI930" s="9"/>
      <c r="AJ930" s="21"/>
      <c r="AK930" s="33"/>
      <c r="AL930" s="485" t="str">
        <f>IF(AA930="","",AA930)</f>
        <v>L-RT-069</v>
      </c>
      <c r="AM930" s="3" t="str">
        <f>IF(AB930="","",AB930)</f>
        <v>A</v>
      </c>
      <c r="AN930" s="702"/>
      <c r="AO930" s="4"/>
      <c r="AP930" s="5"/>
      <c r="AQ930" s="5"/>
      <c r="AR930" s="4"/>
      <c r="AS930" s="5"/>
      <c r="AT930" s="552"/>
      <c r="AU930" s="553" t="str">
        <f>IF(AND(V930&gt;0,X930="A",AA930&lt;&gt;"",AG930&lt;&gt;"A",AJ930&lt;&gt;"A",OR(AB930="NR",AB930="NT")),1,"")</f>
        <v/>
      </c>
      <c r="AV930" s="554" t="str">
        <f>IF(AU930="","",COUNTIF($AU$8:AU930,AU930))</f>
        <v/>
      </c>
      <c r="AW930" s="553" t="str">
        <f>IF(AND(V930&gt;0,X930="A",AJ930&lt;&gt;"A",OR(AB930="",AB930="NX")),1,"")</f>
        <v/>
      </c>
      <c r="AX930" s="554" t="str">
        <f>IF(AW930="","",COUNTIF($AW$8:AW930,AW930))</f>
        <v/>
      </c>
      <c r="AY930" s="27"/>
      <c r="AZ930" s="6"/>
      <c r="BA930" s="7"/>
      <c r="BB930" s="7"/>
    </row>
    <row r="931" spans="1:54" ht="14.45" customHeight="1">
      <c r="A931" s="472" t="s">
        <v>928</v>
      </c>
      <c r="B931" s="473" t="s">
        <v>1602</v>
      </c>
      <c r="C931" s="22" t="s">
        <v>6225</v>
      </c>
      <c r="D931" s="22">
        <v>4</v>
      </c>
      <c r="E931" s="746" t="s">
        <v>5999</v>
      </c>
      <c r="F931" s="760">
        <v>2092040</v>
      </c>
      <c r="G931" s="475">
        <v>15421109</v>
      </c>
      <c r="H931" s="478">
        <v>11.94</v>
      </c>
      <c r="I931" s="474">
        <v>2091970</v>
      </c>
      <c r="J931" s="475">
        <v>15421109</v>
      </c>
      <c r="K931" s="476">
        <v>11.94</v>
      </c>
      <c r="L931" s="9"/>
      <c r="M931" s="832">
        <v>16</v>
      </c>
      <c r="N931" s="833">
        <v>9.5299999999999994</v>
      </c>
      <c r="O931" s="834" t="s">
        <v>4201</v>
      </c>
      <c r="P931" s="645" t="s">
        <v>4252</v>
      </c>
      <c r="Q931" s="10" t="s">
        <v>5785</v>
      </c>
      <c r="R931" s="826"/>
      <c r="S931" s="827"/>
      <c r="T931" s="14">
        <v>46289</v>
      </c>
      <c r="U931" s="15" t="s">
        <v>5534</v>
      </c>
      <c r="V931" s="8">
        <v>46289</v>
      </c>
      <c r="W931" s="13" t="s">
        <v>5968</v>
      </c>
      <c r="X931" s="23" t="s">
        <v>4206</v>
      </c>
      <c r="Y931" s="486" t="s">
        <v>5781</v>
      </c>
      <c r="Z931" s="483">
        <v>46290</v>
      </c>
      <c r="AA931" s="24" t="s">
        <v>5969</v>
      </c>
      <c r="AB931" s="484" t="s">
        <v>4206</v>
      </c>
      <c r="AC931" s="16"/>
      <c r="AD931" s="17"/>
      <c r="AE931" s="18"/>
      <c r="AF931" s="9"/>
      <c r="AG931" s="19"/>
      <c r="AH931" s="20"/>
      <c r="AI931" s="9"/>
      <c r="AJ931" s="21" t="s">
        <v>2860</v>
      </c>
      <c r="AK931" s="33" t="s">
        <v>2860</v>
      </c>
      <c r="AL931" s="485" t="s">
        <v>2860</v>
      </c>
      <c r="AM931" s="3" t="s">
        <v>2860</v>
      </c>
      <c r="AN931" s="702"/>
      <c r="AO931" s="4"/>
      <c r="AP931" s="5"/>
      <c r="AQ931" s="5"/>
      <c r="AR931" s="4"/>
      <c r="AS931" s="5"/>
      <c r="AT931" s="552"/>
      <c r="AU931" s="553"/>
      <c r="AV931" s="554"/>
      <c r="AW931" s="553"/>
      <c r="AX931" s="554"/>
      <c r="AY931" s="27"/>
      <c r="AZ931" s="6"/>
      <c r="BA931" s="7"/>
      <c r="BB931" s="7"/>
    </row>
    <row r="932" spans="1:54" ht="14.45" customHeight="1">
      <c r="A932" s="472" t="s">
        <v>929</v>
      </c>
      <c r="B932" s="473" t="s">
        <v>1602</v>
      </c>
      <c r="C932" s="22" t="s">
        <v>6225</v>
      </c>
      <c r="D932" s="22">
        <v>4</v>
      </c>
      <c r="E932" s="746" t="s">
        <v>3617</v>
      </c>
      <c r="F932" s="474">
        <v>2091970</v>
      </c>
      <c r="G932" s="475">
        <v>15421109</v>
      </c>
      <c r="H932" s="476">
        <v>11.94</v>
      </c>
      <c r="I932" s="760">
        <v>2082570</v>
      </c>
      <c r="J932" s="475">
        <v>15421104</v>
      </c>
      <c r="K932" s="478">
        <v>11.94</v>
      </c>
      <c r="L932" s="9"/>
      <c r="M932" s="832">
        <v>16</v>
      </c>
      <c r="N932" s="833">
        <v>9.5299999999999994</v>
      </c>
      <c r="O932" s="834" t="s">
        <v>4201</v>
      </c>
      <c r="P932" s="479" t="s">
        <v>4202</v>
      </c>
      <c r="Q932" s="10" t="s">
        <v>6026</v>
      </c>
      <c r="R932" s="826"/>
      <c r="S932" s="827"/>
      <c r="T932" s="14">
        <v>46291</v>
      </c>
      <c r="U932" s="15"/>
      <c r="V932" s="8">
        <v>46291</v>
      </c>
      <c r="W932" s="13" t="s">
        <v>6025</v>
      </c>
      <c r="X932" s="23" t="s">
        <v>4206</v>
      </c>
      <c r="Y932" s="486">
        <v>195</v>
      </c>
      <c r="Z932" s="483">
        <v>46297</v>
      </c>
      <c r="AA932" s="24" t="s">
        <v>6362</v>
      </c>
      <c r="AB932" s="484" t="s">
        <v>4206</v>
      </c>
      <c r="AC932" s="16"/>
      <c r="AD932" s="17"/>
      <c r="AE932" s="18"/>
      <c r="AF932" s="9"/>
      <c r="AG932" s="19"/>
      <c r="AH932" s="20"/>
      <c r="AI932" s="9"/>
      <c r="AJ932" s="21"/>
      <c r="AK932" s="33"/>
      <c r="AL932" s="485" t="str">
        <f>IF(AA932="","",AA932)</f>
        <v>L-RT-069</v>
      </c>
      <c r="AM932" s="3" t="str">
        <f>IF(AB932="","",AB932)</f>
        <v>A</v>
      </c>
      <c r="AN932" s="702"/>
      <c r="AO932" s="4"/>
      <c r="AP932" s="5"/>
      <c r="AQ932" s="5"/>
      <c r="AR932" s="4"/>
      <c r="AS932" s="5"/>
      <c r="AT932" s="552"/>
      <c r="AU932" s="553" t="str">
        <f>IF(AND(V932&gt;0,X932="A",AA932&lt;&gt;"",AG932&lt;&gt;"A",AJ932&lt;&gt;"A",OR(AB932="NR",AB932="NT")),1,"")</f>
        <v/>
      </c>
      <c r="AV932" s="554" t="str">
        <f>IF(AU932="","",COUNTIF($AU$8:AU932,AU932))</f>
        <v/>
      </c>
      <c r="AW932" s="553" t="str">
        <f>IF(AND(V932&gt;0,X932="A",AJ932&lt;&gt;"A",OR(AB932="",AB932="NX")),1,"")</f>
        <v/>
      </c>
      <c r="AX932" s="554" t="str">
        <f>IF(AW932="","",COUNTIF($AW$8:AW932,AW932))</f>
        <v/>
      </c>
      <c r="AY932" s="27"/>
      <c r="AZ932" s="6"/>
      <c r="BA932" s="7"/>
      <c r="BB932" s="7"/>
    </row>
    <row r="933" spans="1:54" ht="14.45" customHeight="1">
      <c r="A933" s="472" t="s">
        <v>930</v>
      </c>
      <c r="B933" s="473" t="s">
        <v>1602</v>
      </c>
      <c r="C933" s="22" t="s">
        <v>6225</v>
      </c>
      <c r="D933" s="22">
        <v>4</v>
      </c>
      <c r="E933" s="746" t="s">
        <v>6000</v>
      </c>
      <c r="F933" s="760">
        <v>2082570</v>
      </c>
      <c r="G933" s="475">
        <v>15421104</v>
      </c>
      <c r="H933" s="478">
        <v>11.94</v>
      </c>
      <c r="I933" s="474">
        <v>2094190</v>
      </c>
      <c r="J933" s="475">
        <v>15421110</v>
      </c>
      <c r="K933" s="476">
        <v>11.94</v>
      </c>
      <c r="L933" s="9"/>
      <c r="M933" s="832">
        <v>16</v>
      </c>
      <c r="N933" s="833">
        <v>9.5299999999999994</v>
      </c>
      <c r="O933" s="834" t="s">
        <v>4201</v>
      </c>
      <c r="P933" s="645" t="s">
        <v>4252</v>
      </c>
      <c r="Q933" s="10" t="s">
        <v>4273</v>
      </c>
      <c r="R933" s="826"/>
      <c r="S933" s="827"/>
      <c r="T933" s="14">
        <v>46289</v>
      </c>
      <c r="U933" s="15" t="s">
        <v>5534</v>
      </c>
      <c r="V933" s="8">
        <v>46289</v>
      </c>
      <c r="W933" s="13" t="s">
        <v>5968</v>
      </c>
      <c r="X933" s="23" t="s">
        <v>4206</v>
      </c>
      <c r="Y933" s="486" t="s">
        <v>5781</v>
      </c>
      <c r="Z933" s="483">
        <v>46290</v>
      </c>
      <c r="AA933" s="24" t="s">
        <v>5969</v>
      </c>
      <c r="AB933" s="484" t="s">
        <v>4206</v>
      </c>
      <c r="AC933" s="16"/>
      <c r="AD933" s="17"/>
      <c r="AE933" s="18"/>
      <c r="AF933" s="9"/>
      <c r="AG933" s="19"/>
      <c r="AH933" s="20"/>
      <c r="AI933" s="9"/>
      <c r="AJ933" s="21" t="s">
        <v>2860</v>
      </c>
      <c r="AK933" s="33" t="s">
        <v>2860</v>
      </c>
      <c r="AL933" s="485" t="s">
        <v>2860</v>
      </c>
      <c r="AM933" s="3" t="s">
        <v>2860</v>
      </c>
      <c r="AN933" s="702"/>
      <c r="AO933" s="4"/>
      <c r="AP933" s="5"/>
      <c r="AQ933" s="5"/>
      <c r="AR933" s="4"/>
      <c r="AS933" s="5"/>
      <c r="AT933" s="552"/>
      <c r="AU933" s="553"/>
      <c r="AV933" s="554"/>
      <c r="AW933" s="553"/>
      <c r="AX933" s="554"/>
      <c r="AY933" s="27"/>
      <c r="AZ933" s="6"/>
      <c r="BA933" s="7"/>
      <c r="BB933" s="7"/>
    </row>
    <row r="934" spans="1:54" ht="14.45" customHeight="1">
      <c r="A934" s="472" t="s">
        <v>931</v>
      </c>
      <c r="B934" s="473" t="s">
        <v>1602</v>
      </c>
      <c r="C934" s="22" t="s">
        <v>6225</v>
      </c>
      <c r="D934" s="22">
        <v>4</v>
      </c>
      <c r="E934" s="746" t="s">
        <v>3618</v>
      </c>
      <c r="F934" s="474">
        <v>2094190</v>
      </c>
      <c r="G934" s="475">
        <v>15421110</v>
      </c>
      <c r="H934" s="476">
        <v>11.94</v>
      </c>
      <c r="I934" s="760">
        <v>2081000</v>
      </c>
      <c r="J934" s="475">
        <v>15421109</v>
      </c>
      <c r="K934" s="478">
        <v>11.94</v>
      </c>
      <c r="L934" s="9"/>
      <c r="M934" s="832">
        <v>16</v>
      </c>
      <c r="N934" s="833">
        <v>9.5299999999999994</v>
      </c>
      <c r="O934" s="834" t="s">
        <v>4201</v>
      </c>
      <c r="P934" s="479" t="s">
        <v>4202</v>
      </c>
      <c r="Q934" s="10" t="s">
        <v>6026</v>
      </c>
      <c r="R934" s="826"/>
      <c r="S934" s="827"/>
      <c r="T934" s="14">
        <v>46291</v>
      </c>
      <c r="U934" s="15"/>
      <c r="V934" s="8">
        <v>46291</v>
      </c>
      <c r="W934" s="13" t="s">
        <v>6025</v>
      </c>
      <c r="X934" s="23" t="s">
        <v>4206</v>
      </c>
      <c r="Y934" s="486">
        <v>195</v>
      </c>
      <c r="Z934" s="483">
        <v>46297</v>
      </c>
      <c r="AA934" s="24" t="s">
        <v>6362</v>
      </c>
      <c r="AB934" s="484" t="s">
        <v>4206</v>
      </c>
      <c r="AC934" s="16"/>
      <c r="AD934" s="17"/>
      <c r="AE934" s="18"/>
      <c r="AF934" s="9"/>
      <c r="AG934" s="19"/>
      <c r="AH934" s="20"/>
      <c r="AI934" s="9"/>
      <c r="AJ934" s="21"/>
      <c r="AK934" s="33"/>
      <c r="AL934" s="485" t="str">
        <f>IF(AA934="","",AA934)</f>
        <v>L-RT-069</v>
      </c>
      <c r="AM934" s="3" t="str">
        <f>IF(AB934="","",AB934)</f>
        <v>A</v>
      </c>
      <c r="AN934" s="702"/>
      <c r="AO934" s="4"/>
      <c r="AP934" s="5"/>
      <c r="AQ934" s="5"/>
      <c r="AR934" s="4"/>
      <c r="AS934" s="5"/>
      <c r="AT934" s="552"/>
      <c r="AU934" s="553" t="str">
        <f>IF(AND(V934&gt;0,X934="A",AA934&lt;&gt;"",AG934&lt;&gt;"A",AJ934&lt;&gt;"A",OR(AB934="NR",AB934="NT")),1,"")</f>
        <v/>
      </c>
      <c r="AV934" s="554" t="str">
        <f>IF(AU934="","",COUNTIF($AU$8:AU934,AU934))</f>
        <v/>
      </c>
      <c r="AW934" s="553" t="str">
        <f>IF(AND(V934&gt;0,X934="A",AJ934&lt;&gt;"A",OR(AB934="",AB934="NX")),1,"")</f>
        <v/>
      </c>
      <c r="AX934" s="554" t="str">
        <f>IF(AW934="","",COUNTIF($AW$8:AW934,AW934))</f>
        <v/>
      </c>
      <c r="AY934" s="27"/>
      <c r="AZ934" s="6"/>
      <c r="BA934" s="7"/>
      <c r="BB934" s="7"/>
    </row>
    <row r="935" spans="1:54" ht="14.45" customHeight="1">
      <c r="A935" s="472" t="s">
        <v>932</v>
      </c>
      <c r="B935" s="473" t="s">
        <v>1602</v>
      </c>
      <c r="C935" s="22" t="s">
        <v>6225</v>
      </c>
      <c r="D935" s="22">
        <v>4</v>
      </c>
      <c r="E935" s="746" t="s">
        <v>6001</v>
      </c>
      <c r="F935" s="760">
        <v>2081000</v>
      </c>
      <c r="G935" s="475">
        <v>15421109</v>
      </c>
      <c r="H935" s="478">
        <v>11.94</v>
      </c>
      <c r="I935" s="474">
        <v>2097230</v>
      </c>
      <c r="J935" s="475">
        <v>15421109</v>
      </c>
      <c r="K935" s="476">
        <v>11.94</v>
      </c>
      <c r="L935" s="9"/>
      <c r="M935" s="832">
        <v>16</v>
      </c>
      <c r="N935" s="833">
        <v>9.5299999999999994</v>
      </c>
      <c r="O935" s="834" t="s">
        <v>4201</v>
      </c>
      <c r="P935" s="645" t="s">
        <v>4252</v>
      </c>
      <c r="Q935" s="10" t="s">
        <v>4273</v>
      </c>
      <c r="R935" s="826"/>
      <c r="S935" s="827"/>
      <c r="T935" s="14">
        <v>46289</v>
      </c>
      <c r="U935" s="15" t="s">
        <v>5534</v>
      </c>
      <c r="V935" s="8">
        <v>46289</v>
      </c>
      <c r="W935" s="13" t="s">
        <v>5968</v>
      </c>
      <c r="X935" s="23" t="s">
        <v>4206</v>
      </c>
      <c r="Y935" s="486" t="s">
        <v>5781</v>
      </c>
      <c r="Z935" s="483">
        <v>46291</v>
      </c>
      <c r="AA935" s="24" t="s">
        <v>5992</v>
      </c>
      <c r="AB935" s="484" t="s">
        <v>4206</v>
      </c>
      <c r="AC935" s="16"/>
      <c r="AD935" s="17"/>
      <c r="AE935" s="18"/>
      <c r="AF935" s="9"/>
      <c r="AG935" s="19"/>
      <c r="AH935" s="20"/>
      <c r="AI935" s="9"/>
      <c r="AJ935" s="21" t="s">
        <v>2860</v>
      </c>
      <c r="AK935" s="33" t="s">
        <v>2860</v>
      </c>
      <c r="AL935" s="485" t="s">
        <v>2860</v>
      </c>
      <c r="AM935" s="3" t="s">
        <v>2860</v>
      </c>
      <c r="AN935" s="702"/>
      <c r="AO935" s="4"/>
      <c r="AP935" s="5"/>
      <c r="AQ935" s="5"/>
      <c r="AR935" s="4"/>
      <c r="AS935" s="5"/>
      <c r="AT935" s="552"/>
      <c r="AU935" s="553"/>
      <c r="AV935" s="554"/>
      <c r="AW935" s="553"/>
      <c r="AX935" s="554"/>
      <c r="AY935" s="27"/>
      <c r="AZ935" s="6"/>
      <c r="BA935" s="7"/>
      <c r="BB935" s="7"/>
    </row>
    <row r="936" spans="1:54" ht="14.45" customHeight="1">
      <c r="A936" s="472" t="s">
        <v>933</v>
      </c>
      <c r="B936" s="473" t="s">
        <v>1602</v>
      </c>
      <c r="C936" s="22" t="s">
        <v>6225</v>
      </c>
      <c r="D936" s="22">
        <v>4</v>
      </c>
      <c r="E936" s="746" t="s">
        <v>3619</v>
      </c>
      <c r="F936" s="474">
        <v>2097230</v>
      </c>
      <c r="G936" s="475">
        <v>15421109</v>
      </c>
      <c r="H936" s="476">
        <v>11.94</v>
      </c>
      <c r="I936" s="760">
        <v>2085050</v>
      </c>
      <c r="J936" s="475">
        <v>15421106</v>
      </c>
      <c r="K936" s="478">
        <v>11.94</v>
      </c>
      <c r="L936" s="9"/>
      <c r="M936" s="832">
        <v>16</v>
      </c>
      <c r="N936" s="833">
        <v>9.5299999999999994</v>
      </c>
      <c r="O936" s="834" t="s">
        <v>4201</v>
      </c>
      <c r="P936" s="479" t="s">
        <v>4202</v>
      </c>
      <c r="Q936" s="10" t="s">
        <v>6026</v>
      </c>
      <c r="R936" s="826"/>
      <c r="S936" s="827"/>
      <c r="T936" s="14">
        <v>46291</v>
      </c>
      <c r="U936" s="15"/>
      <c r="V936" s="8">
        <v>46291</v>
      </c>
      <c r="W936" s="13" t="s">
        <v>6025</v>
      </c>
      <c r="X936" s="23" t="s">
        <v>4206</v>
      </c>
      <c r="Y936" s="486">
        <v>195</v>
      </c>
      <c r="Z936" s="483">
        <v>46297</v>
      </c>
      <c r="AA936" s="24" t="s">
        <v>6362</v>
      </c>
      <c r="AB936" s="484" t="s">
        <v>4206</v>
      </c>
      <c r="AC936" s="16"/>
      <c r="AD936" s="17"/>
      <c r="AE936" s="18"/>
      <c r="AF936" s="9"/>
      <c r="AG936" s="19"/>
      <c r="AH936" s="20"/>
      <c r="AI936" s="9"/>
      <c r="AJ936" s="21"/>
      <c r="AK936" s="33"/>
      <c r="AL936" s="485" t="str">
        <f>IF(AA936="","",AA936)</f>
        <v>L-RT-069</v>
      </c>
      <c r="AM936" s="3" t="str">
        <f>IF(AB936="","",AB936)</f>
        <v>A</v>
      </c>
      <c r="AN936" s="702"/>
      <c r="AO936" s="4"/>
      <c r="AP936" s="5"/>
      <c r="AQ936" s="5"/>
      <c r="AR936" s="4"/>
      <c r="AS936" s="5"/>
      <c r="AT936" s="552"/>
      <c r="AU936" s="553" t="str">
        <f>IF(AND(V936&gt;0,X936="A",AA936&lt;&gt;"",AG936&lt;&gt;"A",AJ936&lt;&gt;"A",OR(AB936="NR",AB936="NT")),1,"")</f>
        <v/>
      </c>
      <c r="AV936" s="554" t="str">
        <f>IF(AU936="","",COUNTIF($AU$8:AU936,AU936))</f>
        <v/>
      </c>
      <c r="AW936" s="553" t="str">
        <f>IF(AND(V936&gt;0,X936="A",AJ936&lt;&gt;"A",OR(AB936="",AB936="NX")),1,"")</f>
        <v/>
      </c>
      <c r="AX936" s="554" t="str">
        <f>IF(AW936="","",COUNTIF($AW$8:AW936,AW936))</f>
        <v/>
      </c>
      <c r="AY936" s="27"/>
      <c r="AZ936" s="6"/>
      <c r="BA936" s="7"/>
      <c r="BB936" s="7"/>
    </row>
    <row r="937" spans="1:54" ht="14.45" customHeight="1">
      <c r="A937" s="472" t="s">
        <v>934</v>
      </c>
      <c r="B937" s="473" t="s">
        <v>1602</v>
      </c>
      <c r="C937" s="22" t="s">
        <v>6225</v>
      </c>
      <c r="D937" s="22">
        <v>4</v>
      </c>
      <c r="E937" s="746" t="s">
        <v>6002</v>
      </c>
      <c r="F937" s="760">
        <v>2085050</v>
      </c>
      <c r="G937" s="475">
        <v>15421106</v>
      </c>
      <c r="H937" s="478">
        <v>11.94</v>
      </c>
      <c r="I937" s="474">
        <v>2079150</v>
      </c>
      <c r="J937" s="475">
        <v>15421102</v>
      </c>
      <c r="K937" s="476">
        <v>11.94</v>
      </c>
      <c r="L937" s="9"/>
      <c r="M937" s="832">
        <v>16</v>
      </c>
      <c r="N937" s="833">
        <v>9.5299999999999994</v>
      </c>
      <c r="O937" s="834" t="s">
        <v>4201</v>
      </c>
      <c r="P937" s="645" t="s">
        <v>4252</v>
      </c>
      <c r="Q937" s="10" t="s">
        <v>5785</v>
      </c>
      <c r="R937" s="826"/>
      <c r="S937" s="827"/>
      <c r="T937" s="14">
        <v>46289</v>
      </c>
      <c r="U937" s="15" t="s">
        <v>5534</v>
      </c>
      <c r="V937" s="8">
        <v>46289</v>
      </c>
      <c r="W937" s="13" t="s">
        <v>5968</v>
      </c>
      <c r="X937" s="23" t="s">
        <v>4206</v>
      </c>
      <c r="Y937" s="486" t="s">
        <v>5781</v>
      </c>
      <c r="Z937" s="483">
        <v>46291</v>
      </c>
      <c r="AA937" s="24" t="s">
        <v>5992</v>
      </c>
      <c r="AB937" s="484" t="s">
        <v>4206</v>
      </c>
      <c r="AC937" s="16"/>
      <c r="AD937" s="17"/>
      <c r="AE937" s="18"/>
      <c r="AF937" s="9"/>
      <c r="AG937" s="19"/>
      <c r="AH937" s="20"/>
      <c r="AI937" s="9"/>
      <c r="AJ937" s="21" t="s">
        <v>2860</v>
      </c>
      <c r="AK937" s="33" t="s">
        <v>2860</v>
      </c>
      <c r="AL937" s="485" t="s">
        <v>2860</v>
      </c>
      <c r="AM937" s="3" t="s">
        <v>2860</v>
      </c>
      <c r="AN937" s="702"/>
      <c r="AO937" s="4"/>
      <c r="AP937" s="5"/>
      <c r="AQ937" s="5"/>
      <c r="AR937" s="4"/>
      <c r="AS937" s="5"/>
      <c r="AT937" s="552"/>
      <c r="AU937" s="553"/>
      <c r="AV937" s="554"/>
      <c r="AW937" s="553"/>
      <c r="AX937" s="554"/>
      <c r="AY937" s="27"/>
      <c r="AZ937" s="6"/>
      <c r="BA937" s="7"/>
      <c r="BB937" s="7"/>
    </row>
    <row r="938" spans="1:54" ht="14.45" customHeight="1">
      <c r="A938" s="472" t="s">
        <v>935</v>
      </c>
      <c r="B938" s="473" t="s">
        <v>1602</v>
      </c>
      <c r="C938" s="22" t="s">
        <v>6225</v>
      </c>
      <c r="D938" s="22">
        <v>4</v>
      </c>
      <c r="E938" s="746" t="s">
        <v>3620</v>
      </c>
      <c r="F938" s="474">
        <v>2079150</v>
      </c>
      <c r="G938" s="475">
        <v>15421102</v>
      </c>
      <c r="H938" s="476">
        <v>11.94</v>
      </c>
      <c r="I938" s="760">
        <v>2089800</v>
      </c>
      <c r="J938" s="475">
        <v>15421108</v>
      </c>
      <c r="K938" s="478">
        <v>11.94</v>
      </c>
      <c r="L938" s="9"/>
      <c r="M938" s="832">
        <v>16</v>
      </c>
      <c r="N938" s="833">
        <v>9.5299999999999994</v>
      </c>
      <c r="O938" s="834" t="s">
        <v>4201</v>
      </c>
      <c r="P938" s="479" t="s">
        <v>4202</v>
      </c>
      <c r="Q938" s="10" t="s">
        <v>6026</v>
      </c>
      <c r="R938" s="826"/>
      <c r="S938" s="827"/>
      <c r="T938" s="14">
        <v>46291</v>
      </c>
      <c r="U938" s="15"/>
      <c r="V938" s="8">
        <v>46291</v>
      </c>
      <c r="W938" s="13" t="s">
        <v>6025</v>
      </c>
      <c r="X938" s="23" t="s">
        <v>4206</v>
      </c>
      <c r="Y938" s="486">
        <v>195</v>
      </c>
      <c r="Z938" s="483">
        <v>46297</v>
      </c>
      <c r="AA938" s="24" t="s">
        <v>6362</v>
      </c>
      <c r="AB938" s="484" t="s">
        <v>4206</v>
      </c>
      <c r="AC938" s="16"/>
      <c r="AD938" s="17"/>
      <c r="AE938" s="18"/>
      <c r="AF938" s="9"/>
      <c r="AG938" s="19"/>
      <c r="AH938" s="20"/>
      <c r="AI938" s="9"/>
      <c r="AJ938" s="21"/>
      <c r="AK938" s="33"/>
      <c r="AL938" s="485" t="str">
        <f>IF(AA938="","",AA938)</f>
        <v>L-RT-069</v>
      </c>
      <c r="AM938" s="3" t="str">
        <f>IF(AB938="","",AB938)</f>
        <v>A</v>
      </c>
      <c r="AN938" s="702"/>
      <c r="AO938" s="4"/>
      <c r="AP938" s="5"/>
      <c r="AQ938" s="5"/>
      <c r="AR938" s="4"/>
      <c r="AS938" s="5"/>
      <c r="AT938" s="552"/>
      <c r="AU938" s="553" t="str">
        <f>IF(AND(V938&gt;0,X938="A",AA938&lt;&gt;"",AG938&lt;&gt;"A",AJ938&lt;&gt;"A",OR(AB938="NR",AB938="NT")),1,"")</f>
        <v/>
      </c>
      <c r="AV938" s="554" t="str">
        <f>IF(AU938="","",COUNTIF($AU$8:AU938,AU938))</f>
        <v/>
      </c>
      <c r="AW938" s="553" t="str">
        <f>IF(AND(V938&gt;0,X938="A",AJ938&lt;&gt;"A",OR(AB938="",AB938="NX")),1,"")</f>
        <v/>
      </c>
      <c r="AX938" s="554" t="str">
        <f>IF(AW938="","",COUNTIF($AW$8:AW938,AW938))</f>
        <v/>
      </c>
      <c r="AY938" s="27"/>
      <c r="AZ938" s="6"/>
      <c r="BA938" s="7"/>
      <c r="BB938" s="7"/>
    </row>
    <row r="939" spans="1:54" ht="14.45" customHeight="1">
      <c r="A939" s="472" t="s">
        <v>936</v>
      </c>
      <c r="B939" s="473" t="s">
        <v>1602</v>
      </c>
      <c r="C939" s="22" t="s">
        <v>6225</v>
      </c>
      <c r="D939" s="22">
        <v>4</v>
      </c>
      <c r="E939" s="746" t="s">
        <v>6003</v>
      </c>
      <c r="F939" s="760">
        <v>2089800</v>
      </c>
      <c r="G939" s="475">
        <v>15421108</v>
      </c>
      <c r="H939" s="478">
        <v>11.94</v>
      </c>
      <c r="I939" s="474">
        <v>2081110</v>
      </c>
      <c r="J939" s="475">
        <v>15421103</v>
      </c>
      <c r="K939" s="476">
        <v>11.94</v>
      </c>
      <c r="L939" s="9"/>
      <c r="M939" s="832">
        <v>16</v>
      </c>
      <c r="N939" s="833">
        <v>9.5299999999999994</v>
      </c>
      <c r="O939" s="834" t="s">
        <v>4201</v>
      </c>
      <c r="P939" s="645" t="s">
        <v>4252</v>
      </c>
      <c r="Q939" s="10" t="s">
        <v>4268</v>
      </c>
      <c r="R939" s="826"/>
      <c r="S939" s="827"/>
      <c r="T939" s="14">
        <v>46289</v>
      </c>
      <c r="U939" s="15" t="s">
        <v>5534</v>
      </c>
      <c r="V939" s="8">
        <v>46289</v>
      </c>
      <c r="W939" s="13" t="s">
        <v>5968</v>
      </c>
      <c r="X939" s="23" t="s">
        <v>4206</v>
      </c>
      <c r="Y939" s="486" t="s">
        <v>5781</v>
      </c>
      <c r="Z939" s="483">
        <v>46291</v>
      </c>
      <c r="AA939" s="24" t="s">
        <v>5992</v>
      </c>
      <c r="AB939" s="484" t="s">
        <v>4206</v>
      </c>
      <c r="AC939" s="16"/>
      <c r="AD939" s="17"/>
      <c r="AE939" s="18"/>
      <c r="AF939" s="9"/>
      <c r="AG939" s="19"/>
      <c r="AH939" s="20"/>
      <c r="AI939" s="9"/>
      <c r="AJ939" s="21" t="s">
        <v>2860</v>
      </c>
      <c r="AK939" s="33" t="s">
        <v>2860</v>
      </c>
      <c r="AL939" s="485" t="s">
        <v>2860</v>
      </c>
      <c r="AM939" s="3" t="s">
        <v>2860</v>
      </c>
      <c r="AN939" s="702"/>
      <c r="AO939" s="4"/>
      <c r="AP939" s="5"/>
      <c r="AQ939" s="5"/>
      <c r="AR939" s="4"/>
      <c r="AS939" s="5"/>
      <c r="AT939" s="552"/>
      <c r="AU939" s="553"/>
      <c r="AV939" s="554"/>
      <c r="AW939" s="553"/>
      <c r="AX939" s="554"/>
      <c r="AY939" s="27"/>
      <c r="AZ939" s="6"/>
      <c r="BA939" s="7"/>
      <c r="BB939" s="7"/>
    </row>
    <row r="940" spans="1:54" ht="14.45" customHeight="1">
      <c r="A940" s="472" t="s">
        <v>937</v>
      </c>
      <c r="B940" s="473" t="s">
        <v>1602</v>
      </c>
      <c r="C940" s="22" t="s">
        <v>6225</v>
      </c>
      <c r="D940" s="22">
        <v>4</v>
      </c>
      <c r="E940" s="746" t="s">
        <v>3621</v>
      </c>
      <c r="F940" s="474">
        <v>2081110</v>
      </c>
      <c r="G940" s="475">
        <v>15421103</v>
      </c>
      <c r="H940" s="476">
        <v>11.94</v>
      </c>
      <c r="I940" s="760">
        <v>2085700</v>
      </c>
      <c r="J940" s="475">
        <v>15421107</v>
      </c>
      <c r="K940" s="478">
        <v>11.94</v>
      </c>
      <c r="L940" s="9"/>
      <c r="M940" s="832">
        <v>16</v>
      </c>
      <c r="N940" s="833">
        <v>9.5299999999999994</v>
      </c>
      <c r="O940" s="834" t="s">
        <v>4201</v>
      </c>
      <c r="P940" s="479" t="s">
        <v>4202</v>
      </c>
      <c r="Q940" s="10" t="s">
        <v>6026</v>
      </c>
      <c r="R940" s="826"/>
      <c r="S940" s="827"/>
      <c r="T940" s="14">
        <v>46291</v>
      </c>
      <c r="U940" s="15"/>
      <c r="V940" s="8">
        <v>46291</v>
      </c>
      <c r="W940" s="13" t="s">
        <v>6025</v>
      </c>
      <c r="X940" s="23" t="s">
        <v>4206</v>
      </c>
      <c r="Y940" s="486">
        <v>195</v>
      </c>
      <c r="Z940" s="483">
        <v>46297</v>
      </c>
      <c r="AA940" s="24" t="s">
        <v>6362</v>
      </c>
      <c r="AB940" s="484" t="s">
        <v>4206</v>
      </c>
      <c r="AC940" s="16"/>
      <c r="AD940" s="17"/>
      <c r="AE940" s="18"/>
      <c r="AF940" s="9"/>
      <c r="AG940" s="19"/>
      <c r="AH940" s="20"/>
      <c r="AI940" s="9"/>
      <c r="AJ940" s="21"/>
      <c r="AK940" s="33"/>
      <c r="AL940" s="485" t="str">
        <f>IF(AA940="","",AA940)</f>
        <v>L-RT-069</v>
      </c>
      <c r="AM940" s="3" t="str">
        <f>IF(AB940="","",AB940)</f>
        <v>A</v>
      </c>
      <c r="AN940" s="702"/>
      <c r="AO940" s="4"/>
      <c r="AP940" s="5"/>
      <c r="AQ940" s="5"/>
      <c r="AR940" s="4"/>
      <c r="AS940" s="5"/>
      <c r="AT940" s="552"/>
      <c r="AU940" s="553" t="str">
        <f>IF(AND(V940&gt;0,X940="A",AA940&lt;&gt;"",AG940&lt;&gt;"A",AJ940&lt;&gt;"A",OR(AB940="NR",AB940="NT")),1,"")</f>
        <v/>
      </c>
      <c r="AV940" s="554" t="str">
        <f>IF(AU940="","",COUNTIF($AU$8:AU940,AU940))</f>
        <v/>
      </c>
      <c r="AW940" s="553" t="str">
        <f>IF(AND(V940&gt;0,X940="A",AJ940&lt;&gt;"A",OR(AB940="",AB940="NX")),1,"")</f>
        <v/>
      </c>
      <c r="AX940" s="554" t="str">
        <f>IF(AW940="","",COUNTIF($AW$8:AW940,AW940))</f>
        <v/>
      </c>
      <c r="AY940" s="27"/>
      <c r="AZ940" s="6"/>
      <c r="BA940" s="7"/>
      <c r="BB940" s="7"/>
    </row>
    <row r="941" spans="1:54" ht="14.45" customHeight="1">
      <c r="A941" s="472" t="s">
        <v>938</v>
      </c>
      <c r="B941" s="473" t="s">
        <v>1602</v>
      </c>
      <c r="C941" s="22" t="s">
        <v>6225</v>
      </c>
      <c r="D941" s="22">
        <v>4</v>
      </c>
      <c r="E941" s="746" t="s">
        <v>6004</v>
      </c>
      <c r="F941" s="760">
        <v>2085700</v>
      </c>
      <c r="G941" s="475">
        <v>15421107</v>
      </c>
      <c r="H941" s="478">
        <v>11.94</v>
      </c>
      <c r="I941" s="474">
        <v>2078860</v>
      </c>
      <c r="J941" s="475">
        <v>15421101</v>
      </c>
      <c r="K941" s="476">
        <v>11.94</v>
      </c>
      <c r="L941" s="9"/>
      <c r="M941" s="832">
        <v>16</v>
      </c>
      <c r="N941" s="833">
        <v>9.5299999999999994</v>
      </c>
      <c r="O941" s="834" t="s">
        <v>4201</v>
      </c>
      <c r="P941" s="645" t="s">
        <v>4252</v>
      </c>
      <c r="Q941" s="10" t="s">
        <v>4273</v>
      </c>
      <c r="R941" s="826"/>
      <c r="S941" s="827"/>
      <c r="T941" s="14">
        <v>46290</v>
      </c>
      <c r="U941" s="15" t="s">
        <v>5534</v>
      </c>
      <c r="V941" s="8">
        <v>46290</v>
      </c>
      <c r="W941" s="13" t="s">
        <v>5991</v>
      </c>
      <c r="X941" s="23" t="s">
        <v>4206</v>
      </c>
      <c r="Y941" s="486" t="s">
        <v>5781</v>
      </c>
      <c r="Z941" s="483">
        <v>46291</v>
      </c>
      <c r="AA941" s="24" t="s">
        <v>5992</v>
      </c>
      <c r="AB941" s="484" t="s">
        <v>4206</v>
      </c>
      <c r="AC941" s="16"/>
      <c r="AD941" s="17"/>
      <c r="AE941" s="18"/>
      <c r="AF941" s="9"/>
      <c r="AG941" s="19"/>
      <c r="AH941" s="20"/>
      <c r="AI941" s="9"/>
      <c r="AJ941" s="21" t="s">
        <v>2860</v>
      </c>
      <c r="AK941" s="33" t="s">
        <v>2860</v>
      </c>
      <c r="AL941" s="485" t="s">
        <v>2860</v>
      </c>
      <c r="AM941" s="3" t="s">
        <v>2860</v>
      </c>
      <c r="AN941" s="702"/>
      <c r="AO941" s="4"/>
      <c r="AP941" s="5"/>
      <c r="AQ941" s="5"/>
      <c r="AR941" s="4"/>
      <c r="AS941" s="5"/>
      <c r="AT941" s="552"/>
      <c r="AU941" s="553"/>
      <c r="AV941" s="554"/>
      <c r="AW941" s="553"/>
      <c r="AX941" s="554"/>
      <c r="AY941" s="27"/>
      <c r="AZ941" s="6"/>
      <c r="BA941" s="7"/>
      <c r="BB941" s="7"/>
    </row>
    <row r="942" spans="1:54" ht="14.45" customHeight="1">
      <c r="A942" s="472" t="s">
        <v>939</v>
      </c>
      <c r="B942" s="473" t="s">
        <v>1602</v>
      </c>
      <c r="C942" s="22" t="s">
        <v>6225</v>
      </c>
      <c r="D942" s="22">
        <v>4</v>
      </c>
      <c r="E942" s="746" t="s">
        <v>3622</v>
      </c>
      <c r="F942" s="474">
        <v>2078860</v>
      </c>
      <c r="G942" s="475">
        <v>15421101</v>
      </c>
      <c r="H942" s="476">
        <v>11.94</v>
      </c>
      <c r="I942" s="760">
        <v>2093120</v>
      </c>
      <c r="J942" s="475">
        <v>15421104</v>
      </c>
      <c r="K942" s="478">
        <v>11.94</v>
      </c>
      <c r="L942" s="9"/>
      <c r="M942" s="832">
        <v>16</v>
      </c>
      <c r="N942" s="833">
        <v>9.5299999999999994</v>
      </c>
      <c r="O942" s="834" t="s">
        <v>4201</v>
      </c>
      <c r="P942" s="479" t="s">
        <v>4202</v>
      </c>
      <c r="Q942" s="10" t="s">
        <v>6026</v>
      </c>
      <c r="R942" s="826"/>
      <c r="S942" s="827"/>
      <c r="T942" s="14">
        <v>46291</v>
      </c>
      <c r="U942" s="15"/>
      <c r="V942" s="8">
        <v>46291</v>
      </c>
      <c r="W942" s="13" t="s">
        <v>6025</v>
      </c>
      <c r="X942" s="23" t="s">
        <v>4206</v>
      </c>
      <c r="Y942" s="486">
        <v>195</v>
      </c>
      <c r="Z942" s="483">
        <v>46297</v>
      </c>
      <c r="AA942" s="24" t="s">
        <v>6362</v>
      </c>
      <c r="AB942" s="484" t="s">
        <v>4206</v>
      </c>
      <c r="AC942" s="16"/>
      <c r="AD942" s="17"/>
      <c r="AE942" s="18"/>
      <c r="AF942" s="9"/>
      <c r="AG942" s="19"/>
      <c r="AH942" s="20"/>
      <c r="AI942" s="9"/>
      <c r="AJ942" s="21"/>
      <c r="AK942" s="33"/>
      <c r="AL942" s="485" t="str">
        <f>IF(AA942="","",AA942)</f>
        <v>L-RT-069</v>
      </c>
      <c r="AM942" s="3" t="str">
        <f>IF(AB942="","",AB942)</f>
        <v>A</v>
      </c>
      <c r="AN942" s="702"/>
      <c r="AO942" s="4"/>
      <c r="AP942" s="5"/>
      <c r="AQ942" s="5"/>
      <c r="AR942" s="4"/>
      <c r="AS942" s="5"/>
      <c r="AT942" s="552"/>
      <c r="AU942" s="553" t="str">
        <f>IF(AND(V942&gt;0,X942="A",AA942&lt;&gt;"",AG942&lt;&gt;"A",AJ942&lt;&gt;"A",OR(AB942="NR",AB942="NT")),1,"")</f>
        <v/>
      </c>
      <c r="AV942" s="554" t="str">
        <f>IF(AU942="","",COUNTIF($AU$8:AU942,AU942))</f>
        <v/>
      </c>
      <c r="AW942" s="553" t="str">
        <f>IF(AND(V942&gt;0,X942="A",AJ942&lt;&gt;"A",OR(AB942="",AB942="NX")),1,"")</f>
        <v/>
      </c>
      <c r="AX942" s="554" t="str">
        <f>IF(AW942="","",COUNTIF($AW$8:AW942,AW942))</f>
        <v/>
      </c>
      <c r="AY942" s="27"/>
      <c r="AZ942" s="6"/>
      <c r="BA942" s="7"/>
      <c r="BB942" s="7"/>
    </row>
    <row r="943" spans="1:54" ht="14.45" customHeight="1">
      <c r="A943" s="472" t="s">
        <v>940</v>
      </c>
      <c r="B943" s="473" t="s">
        <v>1602</v>
      </c>
      <c r="C943" s="22" t="s">
        <v>6225</v>
      </c>
      <c r="D943" s="22">
        <v>4</v>
      </c>
      <c r="E943" s="746" t="s">
        <v>6005</v>
      </c>
      <c r="F943" s="760">
        <v>2093120</v>
      </c>
      <c r="G943" s="475">
        <v>15421104</v>
      </c>
      <c r="H943" s="478">
        <v>11.94</v>
      </c>
      <c r="I943" s="474">
        <v>2079630</v>
      </c>
      <c r="J943" s="475">
        <v>15421110</v>
      </c>
      <c r="K943" s="476">
        <v>11.94</v>
      </c>
      <c r="L943" s="9"/>
      <c r="M943" s="832">
        <v>16</v>
      </c>
      <c r="N943" s="833">
        <v>9.5299999999999994</v>
      </c>
      <c r="O943" s="834" t="s">
        <v>4201</v>
      </c>
      <c r="P943" s="645" t="s">
        <v>4252</v>
      </c>
      <c r="Q943" s="10" t="s">
        <v>4268</v>
      </c>
      <c r="R943" s="826"/>
      <c r="S943" s="827"/>
      <c r="T943" s="14">
        <v>46289</v>
      </c>
      <c r="U943" s="15" t="s">
        <v>5534</v>
      </c>
      <c r="V943" s="8">
        <v>46289</v>
      </c>
      <c r="W943" s="13" t="s">
        <v>5968</v>
      </c>
      <c r="X943" s="23" t="s">
        <v>4206</v>
      </c>
      <c r="Y943" s="486" t="s">
        <v>5781</v>
      </c>
      <c r="Z943" s="483">
        <v>46291</v>
      </c>
      <c r="AA943" s="24" t="s">
        <v>5992</v>
      </c>
      <c r="AB943" s="484" t="s">
        <v>4206</v>
      </c>
      <c r="AC943" s="16"/>
      <c r="AD943" s="17"/>
      <c r="AE943" s="18"/>
      <c r="AF943" s="9"/>
      <c r="AG943" s="19"/>
      <c r="AH943" s="20"/>
      <c r="AI943" s="9"/>
      <c r="AJ943" s="21" t="s">
        <v>2860</v>
      </c>
      <c r="AK943" s="33" t="s">
        <v>2860</v>
      </c>
      <c r="AL943" s="485" t="s">
        <v>2860</v>
      </c>
      <c r="AM943" s="3" t="s">
        <v>2860</v>
      </c>
      <c r="AN943" s="702"/>
      <c r="AO943" s="4"/>
      <c r="AP943" s="5"/>
      <c r="AQ943" s="5"/>
      <c r="AR943" s="4"/>
      <c r="AS943" s="5"/>
      <c r="AT943" s="552"/>
      <c r="AU943" s="553"/>
      <c r="AV943" s="554"/>
      <c r="AW943" s="553"/>
      <c r="AX943" s="554"/>
      <c r="AY943" s="27"/>
      <c r="AZ943" s="6"/>
      <c r="BA943" s="7"/>
      <c r="BB943" s="7"/>
    </row>
    <row r="944" spans="1:54" ht="14.45" customHeight="1">
      <c r="A944" s="472" t="s">
        <v>941</v>
      </c>
      <c r="B944" s="473" t="s">
        <v>1602</v>
      </c>
      <c r="C944" s="22" t="s">
        <v>6225</v>
      </c>
      <c r="D944" s="22">
        <v>4</v>
      </c>
      <c r="E944" s="746" t="s">
        <v>3623</v>
      </c>
      <c r="F944" s="474">
        <v>2079630</v>
      </c>
      <c r="G944" s="475">
        <v>15421110</v>
      </c>
      <c r="H944" s="476">
        <v>11.94</v>
      </c>
      <c r="I944" s="760">
        <v>2081080</v>
      </c>
      <c r="J944" s="475">
        <v>15421103</v>
      </c>
      <c r="K944" s="478">
        <v>11.94</v>
      </c>
      <c r="L944" s="9"/>
      <c r="M944" s="832">
        <v>16</v>
      </c>
      <c r="N944" s="833">
        <v>9.5299999999999994</v>
      </c>
      <c r="O944" s="834" t="s">
        <v>4201</v>
      </c>
      <c r="P944" s="479" t="s">
        <v>4202</v>
      </c>
      <c r="Q944" s="10" t="s">
        <v>6026</v>
      </c>
      <c r="R944" s="826"/>
      <c r="S944" s="827"/>
      <c r="T944" s="14">
        <v>46291</v>
      </c>
      <c r="U944" s="15"/>
      <c r="V944" s="8">
        <v>46291</v>
      </c>
      <c r="W944" s="13" t="s">
        <v>6025</v>
      </c>
      <c r="X944" s="23" t="s">
        <v>4206</v>
      </c>
      <c r="Y944" s="486">
        <v>195</v>
      </c>
      <c r="Z944" s="483">
        <v>46297</v>
      </c>
      <c r="AA944" s="24" t="s">
        <v>6362</v>
      </c>
      <c r="AB944" s="484" t="s">
        <v>4206</v>
      </c>
      <c r="AC944" s="16"/>
      <c r="AD944" s="17"/>
      <c r="AE944" s="18"/>
      <c r="AF944" s="9"/>
      <c r="AG944" s="19"/>
      <c r="AH944" s="20"/>
      <c r="AI944" s="9"/>
      <c r="AJ944" s="21"/>
      <c r="AK944" s="33"/>
      <c r="AL944" s="485" t="str">
        <f>IF(AA944="","",AA944)</f>
        <v>L-RT-069</v>
      </c>
      <c r="AM944" s="3" t="str">
        <f>IF(AB944="","",AB944)</f>
        <v>A</v>
      </c>
      <c r="AN944" s="702"/>
      <c r="AO944" s="4"/>
      <c r="AP944" s="5"/>
      <c r="AQ944" s="5"/>
      <c r="AR944" s="4"/>
      <c r="AS944" s="5"/>
      <c r="AT944" s="552"/>
      <c r="AU944" s="553" t="str">
        <f>IF(AND(V944&gt;0,X944="A",AA944&lt;&gt;"",AG944&lt;&gt;"A",AJ944&lt;&gt;"A",OR(AB944="NR",AB944="NT")),1,"")</f>
        <v/>
      </c>
      <c r="AV944" s="554" t="str">
        <f>IF(AU944="","",COUNTIF($AU$8:AU944,AU944))</f>
        <v/>
      </c>
      <c r="AW944" s="553" t="str">
        <f>IF(AND(V944&gt;0,X944="A",AJ944&lt;&gt;"A",OR(AB944="",AB944="NX")),1,"")</f>
        <v/>
      </c>
      <c r="AX944" s="554" t="str">
        <f>IF(AW944="","",COUNTIF($AW$8:AW944,AW944))</f>
        <v/>
      </c>
      <c r="AY944" s="27"/>
      <c r="AZ944" s="6"/>
      <c r="BA944" s="7"/>
      <c r="BB944" s="7"/>
    </row>
    <row r="945" spans="1:54" ht="14.45" customHeight="1">
      <c r="A945" s="472" t="s">
        <v>942</v>
      </c>
      <c r="B945" s="473" t="s">
        <v>1602</v>
      </c>
      <c r="C945" s="22" t="s">
        <v>6225</v>
      </c>
      <c r="D945" s="22">
        <v>4</v>
      </c>
      <c r="E945" s="746" t="s">
        <v>6006</v>
      </c>
      <c r="F945" s="760">
        <v>2081080</v>
      </c>
      <c r="G945" s="475">
        <v>15421103</v>
      </c>
      <c r="H945" s="478">
        <v>11.94</v>
      </c>
      <c r="I945" s="474">
        <v>2082730</v>
      </c>
      <c r="J945" s="475">
        <v>15421104</v>
      </c>
      <c r="K945" s="476">
        <v>11.94</v>
      </c>
      <c r="L945" s="9"/>
      <c r="M945" s="832">
        <v>16</v>
      </c>
      <c r="N945" s="833">
        <v>9.5299999999999994</v>
      </c>
      <c r="O945" s="834" t="s">
        <v>4201</v>
      </c>
      <c r="P945" s="645" t="s">
        <v>4252</v>
      </c>
      <c r="Q945" s="10" t="s">
        <v>5785</v>
      </c>
      <c r="R945" s="826"/>
      <c r="S945" s="827"/>
      <c r="T945" s="14">
        <v>46290</v>
      </c>
      <c r="U945" s="15" t="s">
        <v>5534</v>
      </c>
      <c r="V945" s="8">
        <v>46290</v>
      </c>
      <c r="W945" s="13" t="s">
        <v>5991</v>
      </c>
      <c r="X945" s="23" t="s">
        <v>4206</v>
      </c>
      <c r="Y945" s="486" t="s">
        <v>5781</v>
      </c>
      <c r="Z945" s="483">
        <v>46291</v>
      </c>
      <c r="AA945" s="24" t="s">
        <v>5992</v>
      </c>
      <c r="AB945" s="484" t="s">
        <v>4206</v>
      </c>
      <c r="AC945" s="16"/>
      <c r="AD945" s="17"/>
      <c r="AE945" s="18"/>
      <c r="AF945" s="9"/>
      <c r="AG945" s="19"/>
      <c r="AH945" s="20"/>
      <c r="AI945" s="9"/>
      <c r="AJ945" s="21" t="s">
        <v>2860</v>
      </c>
      <c r="AK945" s="33" t="s">
        <v>2860</v>
      </c>
      <c r="AL945" s="485" t="s">
        <v>2860</v>
      </c>
      <c r="AM945" s="3" t="s">
        <v>2860</v>
      </c>
      <c r="AN945" s="702"/>
      <c r="AO945" s="4"/>
      <c r="AP945" s="5"/>
      <c r="AQ945" s="5"/>
      <c r="AR945" s="4"/>
      <c r="AS945" s="5"/>
      <c r="AT945" s="552"/>
      <c r="AU945" s="553"/>
      <c r="AV945" s="554"/>
      <c r="AW945" s="553"/>
      <c r="AX945" s="554"/>
      <c r="AY945" s="27"/>
      <c r="AZ945" s="6"/>
      <c r="BA945" s="7"/>
      <c r="BB945" s="7"/>
    </row>
    <row r="946" spans="1:54" ht="14.45" customHeight="1">
      <c r="A946" s="472" t="s">
        <v>943</v>
      </c>
      <c r="B946" s="473" t="s">
        <v>1602</v>
      </c>
      <c r="C946" s="22" t="s">
        <v>6225</v>
      </c>
      <c r="D946" s="22">
        <v>4</v>
      </c>
      <c r="E946" s="746" t="s">
        <v>3624</v>
      </c>
      <c r="F946" s="474">
        <v>2082730</v>
      </c>
      <c r="G946" s="475">
        <v>15421104</v>
      </c>
      <c r="H946" s="476">
        <v>11.94</v>
      </c>
      <c r="I946" s="760">
        <v>2089150</v>
      </c>
      <c r="J946" s="475">
        <v>15421108</v>
      </c>
      <c r="K946" s="478">
        <v>11.94</v>
      </c>
      <c r="L946" s="9"/>
      <c r="M946" s="832">
        <v>16</v>
      </c>
      <c r="N946" s="833">
        <v>9.5299999999999994</v>
      </c>
      <c r="O946" s="834" t="s">
        <v>4201</v>
      </c>
      <c r="P946" s="479" t="s">
        <v>4202</v>
      </c>
      <c r="Q946" s="10" t="s">
        <v>6026</v>
      </c>
      <c r="R946" s="826"/>
      <c r="S946" s="827"/>
      <c r="T946" s="14">
        <v>46291</v>
      </c>
      <c r="U946" s="15"/>
      <c r="V946" s="8">
        <v>46291</v>
      </c>
      <c r="W946" s="13" t="s">
        <v>6025</v>
      </c>
      <c r="X946" s="23" t="s">
        <v>4206</v>
      </c>
      <c r="Y946" s="486">
        <v>195</v>
      </c>
      <c r="Z946" s="483">
        <v>46297</v>
      </c>
      <c r="AA946" s="24" t="s">
        <v>6362</v>
      </c>
      <c r="AB946" s="484" t="s">
        <v>4206</v>
      </c>
      <c r="AC946" s="16"/>
      <c r="AD946" s="17"/>
      <c r="AE946" s="18"/>
      <c r="AF946" s="9"/>
      <c r="AG946" s="19"/>
      <c r="AH946" s="20"/>
      <c r="AI946" s="9"/>
      <c r="AJ946" s="21"/>
      <c r="AK946" s="33"/>
      <c r="AL946" s="485" t="str">
        <f>IF(AA946="","",AA946)</f>
        <v>L-RT-069</v>
      </c>
      <c r="AM946" s="3" t="str">
        <f>IF(AB946="","",AB946)</f>
        <v>A</v>
      </c>
      <c r="AN946" s="702"/>
      <c r="AO946" s="4"/>
      <c r="AP946" s="5"/>
      <c r="AQ946" s="5"/>
      <c r="AR946" s="4"/>
      <c r="AS946" s="5"/>
      <c r="AT946" s="552"/>
      <c r="AU946" s="553" t="str">
        <f>IF(AND(V946&gt;0,X946="A",AA946&lt;&gt;"",AG946&lt;&gt;"A",AJ946&lt;&gt;"A",OR(AB946="NR",AB946="NT")),1,"")</f>
        <v/>
      </c>
      <c r="AV946" s="554" t="str">
        <f>IF(AU946="","",COUNTIF($AU$8:AU946,AU946))</f>
        <v/>
      </c>
      <c r="AW946" s="553" t="str">
        <f>IF(AND(V946&gt;0,X946="A",AJ946&lt;&gt;"A",OR(AB946="",AB946="NX")),1,"")</f>
        <v/>
      </c>
      <c r="AX946" s="554" t="str">
        <f>IF(AW946="","",COUNTIF($AW$8:AW946,AW946))</f>
        <v/>
      </c>
      <c r="AY946" s="27"/>
      <c r="AZ946" s="6"/>
      <c r="BA946" s="7"/>
      <c r="BB946" s="7"/>
    </row>
    <row r="947" spans="1:54" ht="14.45" customHeight="1">
      <c r="A947" s="472" t="s">
        <v>944</v>
      </c>
      <c r="B947" s="473" t="s">
        <v>1602</v>
      </c>
      <c r="C947" s="22" t="s">
        <v>6225</v>
      </c>
      <c r="D947" s="22">
        <v>4</v>
      </c>
      <c r="E947" s="746" t="s">
        <v>6007</v>
      </c>
      <c r="F947" s="760">
        <v>2089150</v>
      </c>
      <c r="G947" s="475">
        <v>15421108</v>
      </c>
      <c r="H947" s="478">
        <v>11.94</v>
      </c>
      <c r="I947" s="474">
        <v>2087120</v>
      </c>
      <c r="J947" s="475">
        <v>15421107</v>
      </c>
      <c r="K947" s="476">
        <v>11.94</v>
      </c>
      <c r="L947" s="9"/>
      <c r="M947" s="832">
        <v>16</v>
      </c>
      <c r="N947" s="833">
        <v>9.5299999999999994</v>
      </c>
      <c r="O947" s="834" t="s">
        <v>4201</v>
      </c>
      <c r="P947" s="645" t="s">
        <v>4252</v>
      </c>
      <c r="Q947" s="10" t="s">
        <v>4268</v>
      </c>
      <c r="R947" s="826"/>
      <c r="S947" s="827"/>
      <c r="T947" s="14">
        <v>46290</v>
      </c>
      <c r="U947" s="15" t="s">
        <v>5534</v>
      </c>
      <c r="V947" s="8">
        <v>46290</v>
      </c>
      <c r="W947" s="13" t="s">
        <v>5991</v>
      </c>
      <c r="X947" s="23" t="s">
        <v>4206</v>
      </c>
      <c r="Y947" s="486" t="s">
        <v>5781</v>
      </c>
      <c r="Z947" s="483">
        <v>46291</v>
      </c>
      <c r="AA947" s="24" t="s">
        <v>5992</v>
      </c>
      <c r="AB947" s="484" t="s">
        <v>4206</v>
      </c>
      <c r="AC947" s="16"/>
      <c r="AD947" s="17"/>
      <c r="AE947" s="18"/>
      <c r="AF947" s="9"/>
      <c r="AG947" s="19"/>
      <c r="AH947" s="20"/>
      <c r="AI947" s="9"/>
      <c r="AJ947" s="21" t="s">
        <v>2860</v>
      </c>
      <c r="AK947" s="33" t="s">
        <v>2860</v>
      </c>
      <c r="AL947" s="485" t="s">
        <v>2860</v>
      </c>
      <c r="AM947" s="3" t="s">
        <v>2860</v>
      </c>
      <c r="AN947" s="702"/>
      <c r="AO947" s="4"/>
      <c r="AP947" s="5"/>
      <c r="AQ947" s="5"/>
      <c r="AR947" s="4"/>
      <c r="AS947" s="5"/>
      <c r="AT947" s="552"/>
      <c r="AU947" s="553"/>
      <c r="AV947" s="554"/>
      <c r="AW947" s="553"/>
      <c r="AX947" s="554"/>
      <c r="AY947" s="27"/>
      <c r="AZ947" s="6"/>
      <c r="BA947" s="7"/>
      <c r="BB947" s="7"/>
    </row>
    <row r="948" spans="1:54" ht="14.45" customHeight="1">
      <c r="A948" s="472" t="s">
        <v>945</v>
      </c>
      <c r="B948" s="473" t="s">
        <v>1602</v>
      </c>
      <c r="C948" s="22" t="s">
        <v>6225</v>
      </c>
      <c r="D948" s="22">
        <v>4</v>
      </c>
      <c r="E948" s="746" t="s">
        <v>3625</v>
      </c>
      <c r="F948" s="474">
        <v>2087120</v>
      </c>
      <c r="G948" s="475">
        <v>15421107</v>
      </c>
      <c r="H948" s="476">
        <v>11.94</v>
      </c>
      <c r="I948" s="760">
        <v>2089310</v>
      </c>
      <c r="J948" s="475">
        <v>15421108</v>
      </c>
      <c r="K948" s="478">
        <v>11.94</v>
      </c>
      <c r="L948" s="9"/>
      <c r="M948" s="832">
        <v>16</v>
      </c>
      <c r="N948" s="833">
        <v>9.5299999999999994</v>
      </c>
      <c r="O948" s="834" t="s">
        <v>4201</v>
      </c>
      <c r="P948" s="479" t="s">
        <v>4202</v>
      </c>
      <c r="Q948" s="10" t="s">
        <v>6026</v>
      </c>
      <c r="R948" s="826"/>
      <c r="S948" s="827"/>
      <c r="T948" s="14">
        <v>46291</v>
      </c>
      <c r="U948" s="15"/>
      <c r="V948" s="8">
        <v>46291</v>
      </c>
      <c r="W948" s="13" t="s">
        <v>6025</v>
      </c>
      <c r="X948" s="23" t="s">
        <v>4206</v>
      </c>
      <c r="Y948" s="486">
        <v>195</v>
      </c>
      <c r="Z948" s="483">
        <v>46297</v>
      </c>
      <c r="AA948" s="24" t="s">
        <v>6362</v>
      </c>
      <c r="AB948" s="484" t="s">
        <v>4206</v>
      </c>
      <c r="AC948" s="16"/>
      <c r="AD948" s="17"/>
      <c r="AE948" s="18"/>
      <c r="AF948" s="9"/>
      <c r="AG948" s="19"/>
      <c r="AH948" s="20"/>
      <c r="AI948" s="9"/>
      <c r="AJ948" s="21"/>
      <c r="AK948" s="33"/>
      <c r="AL948" s="485" t="str">
        <f>IF(AA948="","",AA948)</f>
        <v>L-RT-069</v>
      </c>
      <c r="AM948" s="3" t="str">
        <f>IF(AB948="","",AB948)</f>
        <v>A</v>
      </c>
      <c r="AN948" s="702"/>
      <c r="AO948" s="4"/>
      <c r="AP948" s="5"/>
      <c r="AQ948" s="5"/>
      <c r="AR948" s="4"/>
      <c r="AS948" s="5"/>
      <c r="AT948" s="552"/>
      <c r="AU948" s="553" t="str">
        <f>IF(AND(V948&gt;0,X948="A",AA948&lt;&gt;"",AG948&lt;&gt;"A",AJ948&lt;&gt;"A",OR(AB948="NR",AB948="NT")),1,"")</f>
        <v/>
      </c>
      <c r="AV948" s="554" t="str">
        <f>IF(AU948="","",COUNTIF($AU$8:AU948,AU948))</f>
        <v/>
      </c>
      <c r="AW948" s="553" t="str">
        <f>IF(AND(V948&gt;0,X948="A",AJ948&lt;&gt;"A",OR(AB948="",AB948="NX")),1,"")</f>
        <v/>
      </c>
      <c r="AX948" s="554" t="str">
        <f>IF(AW948="","",COUNTIF($AW$8:AW948,AW948))</f>
        <v/>
      </c>
      <c r="AY948" s="27"/>
      <c r="AZ948" s="6"/>
      <c r="BA948" s="7"/>
      <c r="BB948" s="7"/>
    </row>
    <row r="949" spans="1:54" ht="14.45" customHeight="1">
      <c r="A949" s="472" t="s">
        <v>946</v>
      </c>
      <c r="B949" s="473" t="s">
        <v>1602</v>
      </c>
      <c r="C949" s="22" t="s">
        <v>6225</v>
      </c>
      <c r="D949" s="22">
        <v>4</v>
      </c>
      <c r="E949" s="746" t="s">
        <v>6008</v>
      </c>
      <c r="F949" s="760">
        <v>2089310</v>
      </c>
      <c r="G949" s="475">
        <v>15421108</v>
      </c>
      <c r="H949" s="478">
        <v>11.94</v>
      </c>
      <c r="I949" s="474">
        <v>2097900</v>
      </c>
      <c r="J949" s="475">
        <v>15421112</v>
      </c>
      <c r="K949" s="476">
        <v>11.94</v>
      </c>
      <c r="L949" s="9"/>
      <c r="M949" s="832">
        <v>16</v>
      </c>
      <c r="N949" s="833">
        <v>9.5299999999999994</v>
      </c>
      <c r="O949" s="834" t="s">
        <v>4201</v>
      </c>
      <c r="P949" s="645" t="s">
        <v>4252</v>
      </c>
      <c r="Q949" s="10" t="s">
        <v>4327</v>
      </c>
      <c r="R949" s="826"/>
      <c r="S949" s="827"/>
      <c r="T949" s="14">
        <v>46286</v>
      </c>
      <c r="U949" s="15" t="s">
        <v>5534</v>
      </c>
      <c r="V949" s="8">
        <v>46286</v>
      </c>
      <c r="W949" s="13" t="s">
        <v>5895</v>
      </c>
      <c r="X949" s="23" t="s">
        <v>4206</v>
      </c>
      <c r="Y949" s="486" t="s">
        <v>5781</v>
      </c>
      <c r="Z949" s="483">
        <v>46287</v>
      </c>
      <c r="AA949" s="24" t="s">
        <v>5896</v>
      </c>
      <c r="AB949" s="484" t="s">
        <v>4206</v>
      </c>
      <c r="AC949" s="16"/>
      <c r="AD949" s="17"/>
      <c r="AE949" s="18"/>
      <c r="AF949" s="9"/>
      <c r="AG949" s="19"/>
      <c r="AH949" s="20"/>
      <c r="AI949" s="9"/>
      <c r="AJ949" s="21" t="s">
        <v>2860</v>
      </c>
      <c r="AK949" s="33" t="s">
        <v>2860</v>
      </c>
      <c r="AL949" s="485" t="s">
        <v>2860</v>
      </c>
      <c r="AM949" s="3" t="s">
        <v>2860</v>
      </c>
      <c r="AN949" s="702"/>
      <c r="AO949" s="4"/>
      <c r="AP949" s="5"/>
      <c r="AQ949" s="5"/>
      <c r="AR949" s="4"/>
      <c r="AS949" s="5"/>
      <c r="AT949" s="552"/>
      <c r="AU949" s="553"/>
      <c r="AV949" s="554"/>
      <c r="AW949" s="553"/>
      <c r="AX949" s="554"/>
      <c r="AY949" s="27"/>
      <c r="AZ949" s="6"/>
      <c r="BA949" s="7"/>
      <c r="BB949" s="7"/>
    </row>
    <row r="950" spans="1:54" ht="14.45" customHeight="1">
      <c r="A950" s="472" t="s">
        <v>947</v>
      </c>
      <c r="B950" s="473" t="s">
        <v>1602</v>
      </c>
      <c r="C950" s="22" t="s">
        <v>6225</v>
      </c>
      <c r="D950" s="22">
        <v>4</v>
      </c>
      <c r="E950" s="746" t="s">
        <v>3626</v>
      </c>
      <c r="F950" s="474">
        <v>2097900</v>
      </c>
      <c r="G950" s="475">
        <v>15421112</v>
      </c>
      <c r="H950" s="476">
        <v>11.94</v>
      </c>
      <c r="I950" s="760">
        <v>2088790</v>
      </c>
      <c r="J950" s="475">
        <v>15421108</v>
      </c>
      <c r="K950" s="478">
        <v>11.94</v>
      </c>
      <c r="L950" s="9"/>
      <c r="M950" s="832">
        <v>16</v>
      </c>
      <c r="N950" s="833">
        <v>9.5299999999999994</v>
      </c>
      <c r="O950" s="834" t="s">
        <v>4201</v>
      </c>
      <c r="P950" s="479" t="s">
        <v>4202</v>
      </c>
      <c r="Q950" s="10" t="s">
        <v>6026</v>
      </c>
      <c r="R950" s="826"/>
      <c r="S950" s="827"/>
      <c r="T950" s="14">
        <v>46291</v>
      </c>
      <c r="U950" s="15"/>
      <c r="V950" s="8">
        <v>46291</v>
      </c>
      <c r="W950" s="13" t="s">
        <v>6025</v>
      </c>
      <c r="X950" s="23" t="s">
        <v>4206</v>
      </c>
      <c r="Y950" s="486">
        <v>195</v>
      </c>
      <c r="Z950" s="483">
        <v>46297</v>
      </c>
      <c r="AA950" s="24" t="s">
        <v>6363</v>
      </c>
      <c r="AB950" s="484" t="s">
        <v>4206</v>
      </c>
      <c r="AC950" s="16"/>
      <c r="AD950" s="17"/>
      <c r="AE950" s="18"/>
      <c r="AF950" s="9"/>
      <c r="AG950" s="19"/>
      <c r="AH950" s="20"/>
      <c r="AI950" s="9"/>
      <c r="AJ950" s="21"/>
      <c r="AK950" s="33"/>
      <c r="AL950" s="485" t="str">
        <f>IF(AA950="","",AA950)</f>
        <v>L-RT-070</v>
      </c>
      <c r="AM950" s="3" t="str">
        <f>IF(AB950="","",AB950)</f>
        <v>A</v>
      </c>
      <c r="AN950" s="702"/>
      <c r="AO950" s="4"/>
      <c r="AP950" s="5"/>
      <c r="AQ950" s="5"/>
      <c r="AR950" s="4"/>
      <c r="AS950" s="5"/>
      <c r="AT950" s="552"/>
      <c r="AU950" s="553" t="str">
        <f>IF(AND(V950&gt;0,X950="A",AA950&lt;&gt;"",AG950&lt;&gt;"A",AJ950&lt;&gt;"A",OR(AB950="NR",AB950="NT")),1,"")</f>
        <v/>
      </c>
      <c r="AV950" s="554" t="str">
        <f>IF(AU950="","",COUNTIF($AU$8:AU950,AU950))</f>
        <v/>
      </c>
      <c r="AW950" s="553" t="str">
        <f>IF(AND(V950&gt;0,X950="A",AJ950&lt;&gt;"A",OR(AB950="",AB950="NX")),1,"")</f>
        <v/>
      </c>
      <c r="AX950" s="554" t="str">
        <f>IF(AW950="","",COUNTIF($AW$8:AW950,AW950))</f>
        <v/>
      </c>
      <c r="AY950" s="27"/>
      <c r="AZ950" s="6"/>
      <c r="BA950" s="7"/>
      <c r="BB950" s="7"/>
    </row>
    <row r="951" spans="1:54" ht="14.45" customHeight="1">
      <c r="A951" s="472" t="s">
        <v>948</v>
      </c>
      <c r="B951" s="473" t="s">
        <v>1602</v>
      </c>
      <c r="C951" s="22" t="s">
        <v>6225</v>
      </c>
      <c r="D951" s="22">
        <v>4</v>
      </c>
      <c r="E951" s="746" t="s">
        <v>6009</v>
      </c>
      <c r="F951" s="760">
        <v>2088790</v>
      </c>
      <c r="G951" s="475">
        <v>15421108</v>
      </c>
      <c r="H951" s="476">
        <v>11.94</v>
      </c>
      <c r="I951" s="474">
        <v>2093150</v>
      </c>
      <c r="J951" s="475">
        <v>15421110</v>
      </c>
      <c r="K951" s="478">
        <v>11.94</v>
      </c>
      <c r="L951" s="9"/>
      <c r="M951" s="832">
        <v>16</v>
      </c>
      <c r="N951" s="833">
        <v>9.5299999999999994</v>
      </c>
      <c r="O951" s="834" t="s">
        <v>4201</v>
      </c>
      <c r="P951" s="479" t="s">
        <v>4252</v>
      </c>
      <c r="Q951" s="10" t="s">
        <v>4268</v>
      </c>
      <c r="R951" s="826"/>
      <c r="S951" s="827"/>
      <c r="T951" s="14">
        <v>46288</v>
      </c>
      <c r="U951" s="15" t="s">
        <v>5534</v>
      </c>
      <c r="V951" s="8">
        <v>46288</v>
      </c>
      <c r="W951" s="13" t="s">
        <v>5944</v>
      </c>
      <c r="X951" s="23" t="s">
        <v>4206</v>
      </c>
      <c r="Y951" s="486" t="s">
        <v>5781</v>
      </c>
      <c r="Z951" s="483">
        <v>46289</v>
      </c>
      <c r="AA951" s="24" t="s">
        <v>5945</v>
      </c>
      <c r="AB951" s="484" t="s">
        <v>4206</v>
      </c>
      <c r="AC951" s="16"/>
      <c r="AD951" s="17"/>
      <c r="AE951" s="18"/>
      <c r="AF951" s="9"/>
      <c r="AG951" s="19"/>
      <c r="AH951" s="20"/>
      <c r="AI951" s="9"/>
      <c r="AJ951" s="21" t="s">
        <v>2860</v>
      </c>
      <c r="AK951" s="33" t="s">
        <v>2860</v>
      </c>
      <c r="AL951" s="485" t="s">
        <v>2860</v>
      </c>
      <c r="AM951" s="3" t="s">
        <v>2860</v>
      </c>
      <c r="AN951" s="702"/>
      <c r="AO951" s="4"/>
      <c r="AP951" s="5"/>
      <c r="AQ951" s="5"/>
      <c r="AR951" s="4"/>
      <c r="AS951" s="5"/>
      <c r="AT951" s="552"/>
      <c r="AU951" s="553"/>
      <c r="AV951" s="554"/>
      <c r="AW951" s="553"/>
      <c r="AX951" s="554"/>
      <c r="AY951" s="27"/>
      <c r="AZ951" s="6"/>
      <c r="BA951" s="7"/>
      <c r="BB951" s="7"/>
    </row>
    <row r="952" spans="1:54" ht="14.45" customHeight="1">
      <c r="A952" s="472" t="s">
        <v>949</v>
      </c>
      <c r="B952" s="473" t="s">
        <v>1602</v>
      </c>
      <c r="C952" s="714" t="s">
        <v>4210</v>
      </c>
      <c r="D952" s="22">
        <v>4</v>
      </c>
      <c r="E952" s="746" t="s">
        <v>3627</v>
      </c>
      <c r="F952" s="760"/>
      <c r="G952" s="475"/>
      <c r="H952" s="476"/>
      <c r="I952" s="474"/>
      <c r="J952" s="475"/>
      <c r="K952" s="478"/>
      <c r="L952" s="9"/>
      <c r="M952" s="832">
        <v>16</v>
      </c>
      <c r="N952" s="833">
        <v>9.5299999999999994</v>
      </c>
      <c r="O952" s="834" t="s">
        <v>4201</v>
      </c>
      <c r="P952" s="479"/>
      <c r="Q952" s="10"/>
      <c r="R952" s="826"/>
      <c r="S952" s="827"/>
      <c r="T952" s="14"/>
      <c r="U952" s="15"/>
      <c r="V952" s="8"/>
      <c r="W952" s="13"/>
      <c r="X952" s="23"/>
      <c r="Y952" s="486"/>
      <c r="Z952" s="483"/>
      <c r="AA952" s="24"/>
      <c r="AB952" s="484"/>
      <c r="AC952" s="16"/>
      <c r="AD952" s="17"/>
      <c r="AE952" s="18"/>
      <c r="AF952" s="9"/>
      <c r="AG952" s="19"/>
      <c r="AH952" s="20"/>
      <c r="AI952" s="9"/>
      <c r="AJ952" s="21"/>
      <c r="AK952" s="33"/>
      <c r="AL952" s="485" t="str">
        <f>IF(AA952="","",AA952)</f>
        <v/>
      </c>
      <c r="AM952" s="3" t="str">
        <f>IF(AB952="","",AB952)</f>
        <v/>
      </c>
      <c r="AN952" s="702"/>
      <c r="AO952" s="4"/>
      <c r="AP952" s="5"/>
      <c r="AQ952" s="5"/>
      <c r="AR952" s="4"/>
      <c r="AS952" s="5"/>
      <c r="AT952" s="552"/>
      <c r="AU952" s="553" t="str">
        <f>IF(AND(V952&gt;0,X952="A",AA952&lt;&gt;"",AG952&lt;&gt;"A",AJ952&lt;&gt;"A",OR(AB952="NR",AB952="NT")),1,"")</f>
        <v/>
      </c>
      <c r="AV952" s="554" t="str">
        <f>IF(AU952="","",COUNTIF($AU$8:AU952,AU952))</f>
        <v/>
      </c>
      <c r="AW952" s="553" t="str">
        <f>IF(AND(V952&gt;0,X952="A",AJ952&lt;&gt;"A",OR(AB952="",AB952="NX")),1,"")</f>
        <v/>
      </c>
      <c r="AX952" s="554" t="str">
        <f>IF(AW952="","",COUNTIF($AW$8:AW952,AW952))</f>
        <v/>
      </c>
      <c r="AY952" s="27"/>
      <c r="AZ952" s="6"/>
      <c r="BA952" s="7"/>
      <c r="BB952" s="7"/>
    </row>
    <row r="953" spans="1:54" ht="14.45" customHeight="1">
      <c r="A953" s="472" t="s">
        <v>950</v>
      </c>
      <c r="B953" s="473" t="s">
        <v>1602</v>
      </c>
      <c r="C953" s="714" t="s">
        <v>4210</v>
      </c>
      <c r="D953" s="22">
        <v>4</v>
      </c>
      <c r="E953" s="746" t="s">
        <v>3628</v>
      </c>
      <c r="F953" s="760"/>
      <c r="G953" s="475"/>
      <c r="H953" s="476"/>
      <c r="I953" s="474"/>
      <c r="J953" s="475"/>
      <c r="K953" s="478"/>
      <c r="L953" s="9"/>
      <c r="M953" s="832">
        <v>16</v>
      </c>
      <c r="N953" s="833">
        <v>9.5299999999999994</v>
      </c>
      <c r="O953" s="834" t="s">
        <v>4201</v>
      </c>
      <c r="P953" s="479"/>
      <c r="Q953" s="10"/>
      <c r="R953" s="826"/>
      <c r="S953" s="827"/>
      <c r="T953" s="14"/>
      <c r="U953" s="15"/>
      <c r="V953" s="8"/>
      <c r="W953" s="13"/>
      <c r="X953" s="23"/>
      <c r="Y953" s="486"/>
      <c r="Z953" s="483"/>
      <c r="AA953" s="24"/>
      <c r="AB953" s="484"/>
      <c r="AC953" s="16"/>
      <c r="AD953" s="17"/>
      <c r="AE953" s="18"/>
      <c r="AF953" s="9"/>
      <c r="AG953" s="19"/>
      <c r="AH953" s="20"/>
      <c r="AI953" s="9"/>
      <c r="AJ953" s="21"/>
      <c r="AK953" s="33"/>
      <c r="AL953" s="485" t="str">
        <f>IF(AA953="","",AA953)</f>
        <v/>
      </c>
      <c r="AM953" s="3" t="str">
        <f>IF(AB953="","",AB953)</f>
        <v/>
      </c>
      <c r="AN953" s="702"/>
      <c r="AO953" s="4"/>
      <c r="AP953" s="5"/>
      <c r="AQ953" s="5"/>
      <c r="AR953" s="4"/>
      <c r="AS953" s="5"/>
      <c r="AT953" s="552"/>
      <c r="AU953" s="553" t="str">
        <f>IF(AND(V953&gt;0,X953="A",AA953&lt;&gt;"",AG953&lt;&gt;"A",AJ953&lt;&gt;"A",OR(AB953="NR",AB953="NT")),1,"")</f>
        <v/>
      </c>
      <c r="AV953" s="554" t="str">
        <f>IF(AU953="","",COUNTIF($AU$8:AU953,AU953))</f>
        <v/>
      </c>
      <c r="AW953" s="553" t="str">
        <f>IF(AND(V953&gt;0,X953="A",AJ953&lt;&gt;"A",OR(AB953="",AB953="NX")),1,"")</f>
        <v/>
      </c>
      <c r="AX953" s="554" t="str">
        <f>IF(AW953="","",COUNTIF($AW$8:AW953,AW953))</f>
        <v/>
      </c>
      <c r="AY953" s="27"/>
      <c r="AZ953" s="6"/>
      <c r="BA953" s="7"/>
      <c r="BB953" s="7"/>
    </row>
    <row r="954" spans="1:54" ht="14.45" customHeight="1">
      <c r="A954" s="472" t="s">
        <v>951</v>
      </c>
      <c r="B954" s="473" t="s">
        <v>1602</v>
      </c>
      <c r="C954" s="22" t="s">
        <v>6224</v>
      </c>
      <c r="D954" s="22">
        <v>4</v>
      </c>
      <c r="E954" s="746" t="s">
        <v>6010</v>
      </c>
      <c r="F954" s="760">
        <v>2093220</v>
      </c>
      <c r="G954" s="475">
        <v>15421110</v>
      </c>
      <c r="H954" s="478">
        <v>11.94</v>
      </c>
      <c r="I954" s="474">
        <v>2092840</v>
      </c>
      <c r="J954" s="475">
        <v>15421110</v>
      </c>
      <c r="K954" s="476">
        <v>11.94</v>
      </c>
      <c r="L954" s="9"/>
      <c r="M954" s="832">
        <v>16</v>
      </c>
      <c r="N954" s="833">
        <v>9.5299999999999994</v>
      </c>
      <c r="O954" s="834" t="s">
        <v>4201</v>
      </c>
      <c r="P954" s="645" t="s">
        <v>4252</v>
      </c>
      <c r="Q954" s="10" t="s">
        <v>5785</v>
      </c>
      <c r="R954" s="826"/>
      <c r="S954" s="827"/>
      <c r="T954" s="14">
        <v>46289</v>
      </c>
      <c r="U954" s="15" t="s">
        <v>5534</v>
      </c>
      <c r="V954" s="8">
        <v>46289</v>
      </c>
      <c r="W954" s="13" t="s">
        <v>5968</v>
      </c>
      <c r="X954" s="23" t="s">
        <v>4206</v>
      </c>
      <c r="Y954" s="486" t="s">
        <v>5781</v>
      </c>
      <c r="Z954" s="483">
        <v>46290</v>
      </c>
      <c r="AA954" s="24" t="s">
        <v>5969</v>
      </c>
      <c r="AB954" s="484" t="s">
        <v>4206</v>
      </c>
      <c r="AC954" s="16"/>
      <c r="AD954" s="17"/>
      <c r="AE954" s="18"/>
      <c r="AF954" s="9"/>
      <c r="AG954" s="19"/>
      <c r="AH954" s="20"/>
      <c r="AI954" s="9"/>
      <c r="AJ954" s="21" t="s">
        <v>2860</v>
      </c>
      <c r="AK954" s="33" t="s">
        <v>2860</v>
      </c>
      <c r="AL954" s="485" t="s">
        <v>2860</v>
      </c>
      <c r="AM954" s="3" t="s">
        <v>2860</v>
      </c>
      <c r="AN954" s="702"/>
      <c r="AO954" s="4"/>
      <c r="AP954" s="5"/>
      <c r="AQ954" s="5"/>
      <c r="AR954" s="4"/>
      <c r="AS954" s="5"/>
      <c r="AT954" s="552"/>
      <c r="AU954" s="553"/>
      <c r="AV954" s="554"/>
      <c r="AW954" s="553"/>
      <c r="AX954" s="554"/>
      <c r="AY954" s="27"/>
      <c r="AZ954" s="6"/>
      <c r="BA954" s="7"/>
      <c r="BB954" s="7"/>
    </row>
    <row r="955" spans="1:54" ht="14.45" customHeight="1">
      <c r="A955" s="472" t="s">
        <v>952</v>
      </c>
      <c r="B955" s="473" t="s">
        <v>1602</v>
      </c>
      <c r="C955" s="22" t="s">
        <v>6224</v>
      </c>
      <c r="D955" s="22">
        <v>4</v>
      </c>
      <c r="E955" s="746" t="s">
        <v>3629</v>
      </c>
      <c r="F955" s="474">
        <v>2092840</v>
      </c>
      <c r="G955" s="475">
        <v>15421110</v>
      </c>
      <c r="H955" s="476">
        <v>11.94</v>
      </c>
      <c r="I955" s="760">
        <v>2079260</v>
      </c>
      <c r="J955" s="475">
        <v>15421102</v>
      </c>
      <c r="K955" s="478">
        <v>11.94</v>
      </c>
      <c r="L955" s="9"/>
      <c r="M955" s="832">
        <v>16</v>
      </c>
      <c r="N955" s="833">
        <v>9.5299999999999994</v>
      </c>
      <c r="O955" s="834" t="s">
        <v>4201</v>
      </c>
      <c r="P955" s="479" t="s">
        <v>4202</v>
      </c>
      <c r="Q955" s="10" t="s">
        <v>6026</v>
      </c>
      <c r="R955" s="826"/>
      <c r="S955" s="827"/>
      <c r="T955" s="14">
        <v>46291</v>
      </c>
      <c r="U955" s="15"/>
      <c r="V955" s="8">
        <v>46291</v>
      </c>
      <c r="W955" s="13" t="s">
        <v>6025</v>
      </c>
      <c r="X955" s="23" t="s">
        <v>4206</v>
      </c>
      <c r="Y955" s="486">
        <v>195</v>
      </c>
      <c r="Z955" s="483">
        <v>46297</v>
      </c>
      <c r="AA955" s="24" t="s">
        <v>6363</v>
      </c>
      <c r="AB955" s="484" t="s">
        <v>4206</v>
      </c>
      <c r="AC955" s="16"/>
      <c r="AD955" s="17"/>
      <c r="AE955" s="18"/>
      <c r="AF955" s="9"/>
      <c r="AG955" s="19"/>
      <c r="AH955" s="20"/>
      <c r="AI955" s="9"/>
      <c r="AJ955" s="21"/>
      <c r="AK955" s="33"/>
      <c r="AL955" s="485" t="str">
        <f>IF(AA955="","",AA955)</f>
        <v>L-RT-070</v>
      </c>
      <c r="AM955" s="3" t="str">
        <f>IF(AB955="","",AB955)</f>
        <v>A</v>
      </c>
      <c r="AN955" s="702"/>
      <c r="AO955" s="4"/>
      <c r="AP955" s="5"/>
      <c r="AQ955" s="5"/>
      <c r="AR955" s="4"/>
      <c r="AS955" s="5"/>
      <c r="AT955" s="552"/>
      <c r="AU955" s="553" t="str">
        <f>IF(AND(V955&gt;0,X955="A",AA955&lt;&gt;"",AG955&lt;&gt;"A",AJ955&lt;&gt;"A",OR(AB955="NR",AB955="NT")),1,"")</f>
        <v/>
      </c>
      <c r="AV955" s="554" t="str">
        <f>IF(AU955="","",COUNTIF($AU$8:AU955,AU955))</f>
        <v/>
      </c>
      <c r="AW955" s="553" t="str">
        <f>IF(AND(V955&gt;0,X955="A",AJ955&lt;&gt;"A",OR(AB955="",AB955="NX")),1,"")</f>
        <v/>
      </c>
      <c r="AX955" s="554" t="str">
        <f>IF(AW955="","",COUNTIF($AW$8:AW955,AW955))</f>
        <v/>
      </c>
      <c r="AY955" s="27"/>
      <c r="AZ955" s="6"/>
      <c r="BA955" s="7"/>
      <c r="BB955" s="7"/>
    </row>
    <row r="956" spans="1:54" ht="14.45" customHeight="1">
      <c r="A956" s="472" t="s">
        <v>953</v>
      </c>
      <c r="B956" s="473" t="s">
        <v>1602</v>
      </c>
      <c r="C956" s="22" t="s">
        <v>6224</v>
      </c>
      <c r="D956" s="22">
        <v>4</v>
      </c>
      <c r="E956" s="746" t="s">
        <v>6011</v>
      </c>
      <c r="F956" s="760">
        <v>2079260</v>
      </c>
      <c r="G956" s="475">
        <v>15421102</v>
      </c>
      <c r="H956" s="478">
        <v>11.94</v>
      </c>
      <c r="I956" s="1275">
        <v>2094120</v>
      </c>
      <c r="J956" s="1278">
        <v>15421110</v>
      </c>
      <c r="K956" s="1283">
        <v>11.94</v>
      </c>
      <c r="L956" s="9"/>
      <c r="M956" s="832">
        <v>16</v>
      </c>
      <c r="N956" s="833">
        <v>9.5299999999999994</v>
      </c>
      <c r="O956" s="834" t="s">
        <v>4201</v>
      </c>
      <c r="P956" s="645" t="s">
        <v>4252</v>
      </c>
      <c r="Q956" s="10" t="s">
        <v>4273</v>
      </c>
      <c r="R956" s="826"/>
      <c r="S956" s="827"/>
      <c r="T956" s="14">
        <v>46289</v>
      </c>
      <c r="U956" s="15" t="s">
        <v>5534</v>
      </c>
      <c r="V956" s="8">
        <v>46289</v>
      </c>
      <c r="W956" s="13" t="s">
        <v>5968</v>
      </c>
      <c r="X956" s="23" t="s">
        <v>4206</v>
      </c>
      <c r="Y956" s="486" t="s">
        <v>5781</v>
      </c>
      <c r="Z956" s="483">
        <v>46290</v>
      </c>
      <c r="AA956" s="24" t="s">
        <v>5969</v>
      </c>
      <c r="AB956" s="484" t="s">
        <v>4206</v>
      </c>
      <c r="AC956" s="16"/>
      <c r="AD956" s="17"/>
      <c r="AE956" s="18"/>
      <c r="AF956" s="9"/>
      <c r="AG956" s="19"/>
      <c r="AH956" s="20"/>
      <c r="AI956" s="9"/>
      <c r="AJ956" s="21" t="s">
        <v>2860</v>
      </c>
      <c r="AK956" s="33" t="s">
        <v>2860</v>
      </c>
      <c r="AL956" s="485" t="s">
        <v>2860</v>
      </c>
      <c r="AM956" s="3" t="s">
        <v>2860</v>
      </c>
      <c r="AN956" s="702"/>
      <c r="AO956" s="4"/>
      <c r="AP956" s="5"/>
      <c r="AQ956" s="5"/>
      <c r="AR956" s="4"/>
      <c r="AS956" s="5"/>
      <c r="AT956" s="552"/>
      <c r="AU956" s="553"/>
      <c r="AV956" s="554"/>
      <c r="AW956" s="553"/>
      <c r="AX956" s="554"/>
      <c r="AY956" s="27"/>
      <c r="AZ956" s="6"/>
      <c r="BA956" s="7"/>
      <c r="BB956" s="7"/>
    </row>
    <row r="957" spans="1:54" ht="14.45" customHeight="1">
      <c r="A957" s="472" t="s">
        <v>954</v>
      </c>
      <c r="B957" s="473" t="s">
        <v>1602</v>
      </c>
      <c r="C957" s="22" t="s">
        <v>6224</v>
      </c>
      <c r="D957" s="22">
        <v>4</v>
      </c>
      <c r="E957" s="1227" t="s">
        <v>3630</v>
      </c>
      <c r="F957" s="1275">
        <v>2094120</v>
      </c>
      <c r="G957" s="1278">
        <v>15421110</v>
      </c>
      <c r="H957" s="1283">
        <v>11.94</v>
      </c>
      <c r="I957" s="816">
        <v>2091950</v>
      </c>
      <c r="J957" s="817">
        <v>15421109</v>
      </c>
      <c r="K957" s="819">
        <v>11.94</v>
      </c>
      <c r="L957" s="6"/>
      <c r="M957" s="832">
        <v>16</v>
      </c>
      <c r="N957" s="833">
        <v>9.5299999999999994</v>
      </c>
      <c r="O957" s="834" t="s">
        <v>4201</v>
      </c>
      <c r="P957" s="479" t="s">
        <v>4202</v>
      </c>
      <c r="Q957" s="1235" t="s">
        <v>6026</v>
      </c>
      <c r="R957" s="824"/>
      <c r="S957" s="825"/>
      <c r="T957" s="1">
        <v>46291</v>
      </c>
      <c r="U957" s="26"/>
      <c r="V957" s="8">
        <v>46291</v>
      </c>
      <c r="W957" s="13" t="s">
        <v>6025</v>
      </c>
      <c r="X957" s="23" t="s">
        <v>4206</v>
      </c>
      <c r="Y957" s="482">
        <v>195</v>
      </c>
      <c r="Z957" s="1313">
        <v>46297</v>
      </c>
      <c r="AA957" s="874" t="s">
        <v>6363</v>
      </c>
      <c r="AB957" s="1324" t="s">
        <v>4206</v>
      </c>
      <c r="AC957" s="27"/>
      <c r="AD957" s="6"/>
      <c r="AE957" s="1254"/>
      <c r="AF957" s="6"/>
      <c r="AG957" s="6"/>
      <c r="AH957" s="6"/>
      <c r="AI957" s="6"/>
      <c r="AJ957" s="6"/>
      <c r="AK957" s="6"/>
      <c r="AL957" s="485" t="str">
        <f>IF(AA957="","",AA957)</f>
        <v>L-RT-070</v>
      </c>
      <c r="AM957" s="5" t="str">
        <f>IF(AB957="","",AB957)</f>
        <v>A</v>
      </c>
      <c r="AN957" s="1259"/>
      <c r="AO957" s="4"/>
      <c r="AP957" s="5"/>
      <c r="AQ957" s="5"/>
      <c r="AR957" s="1260"/>
      <c r="AS957" s="1258"/>
      <c r="AT957" s="1261"/>
      <c r="AU957" s="1231" t="str">
        <f>IF(AND(V957&gt;0,X957="A",AA957&lt;&gt;"",AG957&lt;&gt;"A",AJ957&lt;&gt;"A",OR(AB957="NR",AB957="NT")),1,"")</f>
        <v/>
      </c>
      <c r="AV957" s="1231" t="str">
        <f>IF(AU957="","",COUNTIF($AU$8:AU957,AU957))</f>
        <v/>
      </c>
      <c r="AW957" s="1231" t="str">
        <f>IF(AND(V957&gt;0,X957="A",AJ957&lt;&gt;"A",OR(AB957="",AB957="NX")),1,"")</f>
        <v/>
      </c>
      <c r="AX957" s="1231" t="str">
        <f>IF(AW957="","",COUNTIF($AW$8:AW957,AW957))</f>
        <v/>
      </c>
      <c r="AY957" s="1231"/>
      <c r="AZ957" s="1231"/>
      <c r="BA957" s="1249"/>
      <c r="BB957" s="1249"/>
    </row>
    <row r="958" spans="1:54" ht="14.45" customHeight="1">
      <c r="A958" s="472" t="s">
        <v>955</v>
      </c>
      <c r="B958" s="473" t="s">
        <v>1602</v>
      </c>
      <c r="C958" s="22" t="s">
        <v>6224</v>
      </c>
      <c r="D958" s="22">
        <v>4</v>
      </c>
      <c r="E958" s="1270" t="s">
        <v>5967</v>
      </c>
      <c r="F958" s="816">
        <v>2091950</v>
      </c>
      <c r="G958" s="817">
        <v>15421109</v>
      </c>
      <c r="H958" s="819">
        <v>11.94</v>
      </c>
      <c r="I958" s="816">
        <v>2093350</v>
      </c>
      <c r="J958" s="817">
        <v>15421110</v>
      </c>
      <c r="K958" s="818">
        <v>11.94</v>
      </c>
      <c r="L958" s="1285"/>
      <c r="M958" s="1287">
        <v>16</v>
      </c>
      <c r="N958" s="1288">
        <v>9.5299999999999994</v>
      </c>
      <c r="O958" s="1289" t="s">
        <v>4201</v>
      </c>
      <c r="P958" s="1291" t="s">
        <v>4252</v>
      </c>
      <c r="Q958" s="1238" t="s">
        <v>4268</v>
      </c>
      <c r="R958" s="826"/>
      <c r="S958" s="827"/>
      <c r="T958" s="1300">
        <v>46289</v>
      </c>
      <c r="U958" s="1302" t="s">
        <v>5534</v>
      </c>
      <c r="V958" s="8">
        <v>46289</v>
      </c>
      <c r="W958" s="771" t="s">
        <v>5968</v>
      </c>
      <c r="X958" s="772" t="s">
        <v>4206</v>
      </c>
      <c r="Y958" s="1309" t="s">
        <v>5781</v>
      </c>
      <c r="Z958" s="1312">
        <v>46290</v>
      </c>
      <c r="AA958" s="1319" t="s">
        <v>5969</v>
      </c>
      <c r="AB958" s="1323" t="s">
        <v>4206</v>
      </c>
      <c r="AC958" s="655"/>
      <c r="AD958" s="1252"/>
      <c r="AE958" s="1253"/>
      <c r="AF958" s="1255"/>
      <c r="AG958" s="1256"/>
      <c r="AH958" s="1253"/>
      <c r="AI958" s="1257"/>
      <c r="AJ958" s="21" t="s">
        <v>2860</v>
      </c>
      <c r="AK958" s="33" t="s">
        <v>2860</v>
      </c>
      <c r="AL958" s="6" t="s">
        <v>2860</v>
      </c>
      <c r="AM958" s="32" t="s">
        <v>2860</v>
      </c>
      <c r="AN958" s="16"/>
      <c r="AO958" s="6"/>
      <c r="AP958" s="7"/>
      <c r="AQ958" s="7"/>
      <c r="AR958" s="1232"/>
      <c r="AS958" s="1232"/>
      <c r="AT958" s="1229"/>
      <c r="AU958" s="1262"/>
      <c r="AV958" s="1263"/>
      <c r="AW958" s="1262"/>
      <c r="AX958" s="1263"/>
      <c r="AY958" s="1228"/>
      <c r="AZ958" s="1232"/>
      <c r="BA958" s="1232"/>
      <c r="BB958" s="1232"/>
    </row>
    <row r="959" spans="1:54" ht="14.45" customHeight="1">
      <c r="A959" s="472" t="s">
        <v>956</v>
      </c>
      <c r="B959" s="473" t="s">
        <v>1602</v>
      </c>
      <c r="C959" s="22" t="s">
        <v>6224</v>
      </c>
      <c r="D959" s="22">
        <v>4</v>
      </c>
      <c r="E959" s="1227" t="s">
        <v>3631</v>
      </c>
      <c r="F959" s="816">
        <v>2093350</v>
      </c>
      <c r="G959" s="817">
        <v>15421110</v>
      </c>
      <c r="H959" s="818">
        <v>11.94</v>
      </c>
      <c r="I959" s="816">
        <v>2087560</v>
      </c>
      <c r="J959" s="817">
        <v>15421107</v>
      </c>
      <c r="K959" s="819">
        <v>11.94</v>
      </c>
      <c r="L959" s="6"/>
      <c r="M959" s="545">
        <v>16</v>
      </c>
      <c r="N959" s="6">
        <v>9.5299999999999994</v>
      </c>
      <c r="O959" s="6" t="s">
        <v>4201</v>
      </c>
      <c r="P959" s="479" t="s">
        <v>4202</v>
      </c>
      <c r="Q959" s="10" t="s">
        <v>5777</v>
      </c>
      <c r="R959" s="826"/>
      <c r="S959" s="827"/>
      <c r="T959" s="1">
        <v>46290</v>
      </c>
      <c r="U959" s="26" t="s">
        <v>5387</v>
      </c>
      <c r="V959" s="8">
        <v>46290</v>
      </c>
      <c r="W959" s="813" t="s">
        <v>5981</v>
      </c>
      <c r="X959" s="23" t="s">
        <v>4206</v>
      </c>
      <c r="Y959" s="482">
        <v>195</v>
      </c>
      <c r="Z959" s="1313">
        <v>46297</v>
      </c>
      <c r="AA959" s="874" t="s">
        <v>6363</v>
      </c>
      <c r="AB959" s="1324" t="s">
        <v>4206</v>
      </c>
      <c r="AC959" s="27"/>
      <c r="AD959" s="6"/>
      <c r="AE959" s="1254"/>
      <c r="AF959" s="6"/>
      <c r="AG959" s="6"/>
      <c r="AH959" s="6"/>
      <c r="AI959" s="6"/>
      <c r="AJ959" s="6"/>
      <c r="AK959" s="6"/>
      <c r="AL959" s="485" t="str">
        <f>IF(AA959="","",AA959)</f>
        <v>L-RT-070</v>
      </c>
      <c r="AM959" s="5" t="str">
        <f>IF(AB959="","",AB959)</f>
        <v>A</v>
      </c>
      <c r="AN959" s="1259"/>
      <c r="AO959" s="4"/>
      <c r="AP959" s="5"/>
      <c r="AQ959" s="5"/>
      <c r="AR959" s="1260"/>
      <c r="AS959" s="1258"/>
      <c r="AT959" s="1261"/>
      <c r="AU959" s="1231" t="str">
        <f>IF(AND(V959&gt;0,X959="A",AA959&lt;&gt;"",AG959&lt;&gt;"A",AJ959&lt;&gt;"A",OR(AB959="NR",AB959="NT")),1,"")</f>
        <v/>
      </c>
      <c r="AV959" s="1231" t="str">
        <f>IF(AU959="","",COUNTIF($AU$8:AU959,AU959))</f>
        <v/>
      </c>
      <c r="AW959" s="1231" t="str">
        <f>IF(AND(V959&gt;0,X959="A",AJ959&lt;&gt;"A",OR(AB959="",AB959="NX")),1,"")</f>
        <v/>
      </c>
      <c r="AX959" s="1231" t="str">
        <f>IF(AW959="","",COUNTIF($AW$8:AW959,AW959))</f>
        <v/>
      </c>
      <c r="AY959" s="1231"/>
      <c r="AZ959" s="1231"/>
      <c r="BA959" s="1249"/>
      <c r="BB959" s="1249"/>
    </row>
    <row r="960" spans="1:54" ht="14.45" customHeight="1">
      <c r="A960" s="472" t="s">
        <v>957</v>
      </c>
      <c r="B960" s="473" t="s">
        <v>1602</v>
      </c>
      <c r="C960" s="22" t="s">
        <v>6224</v>
      </c>
      <c r="D960" s="22">
        <v>4</v>
      </c>
      <c r="E960" s="1270" t="s">
        <v>5970</v>
      </c>
      <c r="F960" s="816">
        <v>2087560</v>
      </c>
      <c r="G960" s="817">
        <v>15421107</v>
      </c>
      <c r="H960" s="819">
        <v>11.94</v>
      </c>
      <c r="I960" s="816">
        <v>2094130</v>
      </c>
      <c r="J960" s="817">
        <v>15421110</v>
      </c>
      <c r="K960" s="818">
        <v>11.94</v>
      </c>
      <c r="L960" s="1285"/>
      <c r="M960" s="1287">
        <v>16</v>
      </c>
      <c r="N960" s="1288">
        <v>9.5299999999999994</v>
      </c>
      <c r="O960" s="1289" t="s">
        <v>4201</v>
      </c>
      <c r="P960" s="1291" t="s">
        <v>4252</v>
      </c>
      <c r="Q960" s="10" t="s">
        <v>5785</v>
      </c>
      <c r="R960" s="826"/>
      <c r="S960" s="827"/>
      <c r="T960" s="1300">
        <v>46287</v>
      </c>
      <c r="U960" s="1302" t="s">
        <v>5534</v>
      </c>
      <c r="V960" s="8">
        <v>46287</v>
      </c>
      <c r="W960" s="771" t="s">
        <v>5935</v>
      </c>
      <c r="X960" s="772" t="s">
        <v>4206</v>
      </c>
      <c r="Y960" s="1309" t="s">
        <v>5781</v>
      </c>
      <c r="Z960" s="1312">
        <v>46288</v>
      </c>
      <c r="AA960" s="1319" t="s">
        <v>5936</v>
      </c>
      <c r="AB960" s="1323" t="s">
        <v>4206</v>
      </c>
      <c r="AC960" s="655"/>
      <c r="AD960" s="1252"/>
      <c r="AE960" s="1253"/>
      <c r="AF960" s="1255"/>
      <c r="AG960" s="1256"/>
      <c r="AH960" s="1253"/>
      <c r="AI960" s="1257"/>
      <c r="AJ960" s="21" t="s">
        <v>2860</v>
      </c>
      <c r="AK960" s="33" t="s">
        <v>2860</v>
      </c>
      <c r="AL960" s="6" t="s">
        <v>2860</v>
      </c>
      <c r="AM960" s="32" t="s">
        <v>2860</v>
      </c>
      <c r="AN960" s="16"/>
      <c r="AO960" s="6"/>
      <c r="AP960" s="7"/>
      <c r="AQ960" s="7"/>
      <c r="AR960" s="1232"/>
      <c r="AS960" s="1232"/>
      <c r="AT960" s="1229"/>
      <c r="AU960" s="1262"/>
      <c r="AV960" s="1263"/>
      <c r="AW960" s="1262"/>
      <c r="AX960" s="1263"/>
      <c r="AY960" s="1228"/>
      <c r="AZ960" s="1232"/>
      <c r="BA960" s="1232"/>
      <c r="BB960" s="1232"/>
    </row>
    <row r="961" spans="1:54" ht="14.45" customHeight="1">
      <c r="A961" s="472" t="s">
        <v>958</v>
      </c>
      <c r="B961" s="473" t="s">
        <v>1602</v>
      </c>
      <c r="C961" s="22" t="s">
        <v>6224</v>
      </c>
      <c r="D961" s="22">
        <v>4</v>
      </c>
      <c r="E961" s="1227" t="s">
        <v>3632</v>
      </c>
      <c r="F961" s="816">
        <v>2094130</v>
      </c>
      <c r="G961" s="817">
        <v>15421110</v>
      </c>
      <c r="H961" s="818">
        <v>11.94</v>
      </c>
      <c r="I961" s="816">
        <v>2095100</v>
      </c>
      <c r="J961" s="817">
        <v>15421102</v>
      </c>
      <c r="K961" s="819">
        <v>11.94</v>
      </c>
      <c r="L961" s="6"/>
      <c r="M961" s="545">
        <v>16</v>
      </c>
      <c r="N961" s="6">
        <v>9.5299999999999994</v>
      </c>
      <c r="O961" s="6" t="s">
        <v>4201</v>
      </c>
      <c r="P961" s="479" t="s">
        <v>4202</v>
      </c>
      <c r="Q961" s="10" t="s">
        <v>5777</v>
      </c>
      <c r="R961" s="826"/>
      <c r="S961" s="827"/>
      <c r="T961" s="1">
        <v>46290</v>
      </c>
      <c r="U961" s="26" t="s">
        <v>5387</v>
      </c>
      <c r="V961" s="8">
        <v>46290</v>
      </c>
      <c r="W961" s="813" t="s">
        <v>5981</v>
      </c>
      <c r="X961" s="23" t="s">
        <v>4206</v>
      </c>
      <c r="Y961" s="482">
        <v>195</v>
      </c>
      <c r="Z961" s="1313">
        <v>46297</v>
      </c>
      <c r="AA961" s="874" t="s">
        <v>6363</v>
      </c>
      <c r="AB961" s="1324" t="s">
        <v>4206</v>
      </c>
      <c r="AC961" s="27"/>
      <c r="AD961" s="6"/>
      <c r="AE961" s="1254"/>
      <c r="AF961" s="6"/>
      <c r="AG961" s="6"/>
      <c r="AH961" s="6"/>
      <c r="AI961" s="6"/>
      <c r="AJ961" s="6"/>
      <c r="AK961" s="6"/>
      <c r="AL961" s="485" t="str">
        <f>IF(AA961="","",AA961)</f>
        <v>L-RT-070</v>
      </c>
      <c r="AM961" s="5" t="str">
        <f>IF(AB961="","",AB961)</f>
        <v>A</v>
      </c>
      <c r="AN961" s="1259"/>
      <c r="AO961" s="4"/>
      <c r="AP961" s="5"/>
      <c r="AQ961" s="5"/>
      <c r="AR961" s="1260"/>
      <c r="AS961" s="1258"/>
      <c r="AT961" s="1261"/>
      <c r="AU961" s="1231" t="str">
        <f>IF(AND(V961&gt;0,X961="A",AA961&lt;&gt;"",AG961&lt;&gt;"A",AJ961&lt;&gt;"A",OR(AB961="NR",AB961="NT")),1,"")</f>
        <v/>
      </c>
      <c r="AV961" s="1231" t="str">
        <f>IF(AU961="","",COUNTIF($AU$8:AU961,AU961))</f>
        <v/>
      </c>
      <c r="AW961" s="1231" t="str">
        <f>IF(AND(V961&gt;0,X961="A",AJ961&lt;&gt;"A",OR(AB961="",AB961="NX")),1,"")</f>
        <v/>
      </c>
      <c r="AX961" s="1231" t="str">
        <f>IF(AW961="","",COUNTIF($AW$8:AW961,AW961))</f>
        <v/>
      </c>
      <c r="AY961" s="1231"/>
      <c r="AZ961" s="1231"/>
      <c r="BA961" s="1249"/>
      <c r="BB961" s="1249"/>
    </row>
    <row r="962" spans="1:54" ht="14.45" customHeight="1">
      <c r="A962" s="472" t="s">
        <v>959</v>
      </c>
      <c r="B962" s="473" t="s">
        <v>1602</v>
      </c>
      <c r="C962" s="22" t="s">
        <v>6224</v>
      </c>
      <c r="D962" s="22">
        <v>4</v>
      </c>
      <c r="E962" s="1270" t="s">
        <v>5971</v>
      </c>
      <c r="F962" s="816">
        <v>2095100</v>
      </c>
      <c r="G962" s="817">
        <v>15421102</v>
      </c>
      <c r="H962" s="819">
        <v>11.94</v>
      </c>
      <c r="I962" s="816">
        <v>2083750</v>
      </c>
      <c r="J962" s="817">
        <v>15421105</v>
      </c>
      <c r="K962" s="818">
        <v>11.94</v>
      </c>
      <c r="L962" s="1285"/>
      <c r="M962" s="1287">
        <v>16</v>
      </c>
      <c r="N962" s="1288">
        <v>9.5299999999999994</v>
      </c>
      <c r="O962" s="1289" t="s">
        <v>4201</v>
      </c>
      <c r="P962" s="1291" t="s">
        <v>4252</v>
      </c>
      <c r="Q962" s="836" t="s">
        <v>4273</v>
      </c>
      <c r="R962" s="826"/>
      <c r="S962" s="827"/>
      <c r="T962" s="1300">
        <v>46289</v>
      </c>
      <c r="U962" s="1302" t="s">
        <v>5534</v>
      </c>
      <c r="V962" s="8">
        <v>46289</v>
      </c>
      <c r="W962" s="771" t="s">
        <v>5968</v>
      </c>
      <c r="X962" s="772" t="s">
        <v>4206</v>
      </c>
      <c r="Y962" s="1309" t="s">
        <v>5781</v>
      </c>
      <c r="Z962" s="1312">
        <v>46290</v>
      </c>
      <c r="AA962" s="1319" t="s">
        <v>5969</v>
      </c>
      <c r="AB962" s="1323" t="s">
        <v>4206</v>
      </c>
      <c r="AC962" s="655"/>
      <c r="AD962" s="1252"/>
      <c r="AE962" s="1253"/>
      <c r="AF962" s="1255"/>
      <c r="AG962" s="1256"/>
      <c r="AH962" s="1253"/>
      <c r="AI962" s="1257"/>
      <c r="AJ962" s="21" t="s">
        <v>2860</v>
      </c>
      <c r="AK962" s="33" t="s">
        <v>2860</v>
      </c>
      <c r="AL962" s="6" t="s">
        <v>2860</v>
      </c>
      <c r="AM962" s="32" t="s">
        <v>2860</v>
      </c>
      <c r="AN962" s="16"/>
      <c r="AO962" s="6"/>
      <c r="AP962" s="7"/>
      <c r="AQ962" s="7"/>
      <c r="AR962" s="1232"/>
      <c r="AS962" s="1232"/>
      <c r="AT962" s="1229"/>
      <c r="AU962" s="1262"/>
      <c r="AV962" s="1263"/>
      <c r="AW962" s="1262"/>
      <c r="AX962" s="1263"/>
      <c r="AY962" s="1228"/>
      <c r="AZ962" s="1232"/>
      <c r="BA962" s="1232"/>
      <c r="BB962" s="1232"/>
    </row>
    <row r="963" spans="1:54" ht="14.45" customHeight="1">
      <c r="A963" s="472" t="s">
        <v>960</v>
      </c>
      <c r="B963" s="473" t="s">
        <v>1602</v>
      </c>
      <c r="C963" s="22" t="s">
        <v>6224</v>
      </c>
      <c r="D963" s="22">
        <v>4</v>
      </c>
      <c r="E963" s="1227" t="s">
        <v>3633</v>
      </c>
      <c r="F963" s="816">
        <v>2083750</v>
      </c>
      <c r="G963" s="817">
        <v>15421105</v>
      </c>
      <c r="H963" s="818">
        <v>11.94</v>
      </c>
      <c r="I963" s="816">
        <v>2097330</v>
      </c>
      <c r="J963" s="817">
        <v>15421112</v>
      </c>
      <c r="K963" s="819">
        <v>11.94</v>
      </c>
      <c r="L963" s="6"/>
      <c r="M963" s="545">
        <v>16</v>
      </c>
      <c r="N963" s="6">
        <v>9.5299999999999994</v>
      </c>
      <c r="O963" s="6" t="s">
        <v>4201</v>
      </c>
      <c r="P963" s="479" t="s">
        <v>4202</v>
      </c>
      <c r="Q963" s="10" t="s">
        <v>5777</v>
      </c>
      <c r="R963" s="826"/>
      <c r="S963" s="827"/>
      <c r="T963" s="1">
        <v>46290</v>
      </c>
      <c r="U963" s="26" t="s">
        <v>5387</v>
      </c>
      <c r="V963" s="8">
        <v>46290</v>
      </c>
      <c r="W963" s="813" t="s">
        <v>5981</v>
      </c>
      <c r="X963" s="23" t="s">
        <v>4206</v>
      </c>
      <c r="Y963" s="482">
        <v>195</v>
      </c>
      <c r="Z963" s="1313">
        <v>46297</v>
      </c>
      <c r="AA963" s="874" t="s">
        <v>6363</v>
      </c>
      <c r="AB963" s="1324" t="s">
        <v>4206</v>
      </c>
      <c r="AC963" s="27"/>
      <c r="AD963" s="6"/>
      <c r="AE963" s="1254"/>
      <c r="AF963" s="6"/>
      <c r="AG963" s="6"/>
      <c r="AH963" s="6"/>
      <c r="AI963" s="6"/>
      <c r="AJ963" s="6"/>
      <c r="AK963" s="6"/>
      <c r="AL963" s="485" t="str">
        <f>IF(AA963="","",AA963)</f>
        <v>L-RT-070</v>
      </c>
      <c r="AM963" s="5" t="str">
        <f>IF(AB963="","",AB963)</f>
        <v>A</v>
      </c>
      <c r="AN963" s="1259"/>
      <c r="AO963" s="4"/>
      <c r="AP963" s="5"/>
      <c r="AQ963" s="5"/>
      <c r="AR963" s="1260"/>
      <c r="AS963" s="1258"/>
      <c r="AT963" s="1261"/>
      <c r="AU963" s="1231" t="str">
        <f>IF(AND(V963&gt;0,X963="A",AA963&lt;&gt;"",AG963&lt;&gt;"A",AJ963&lt;&gt;"A",OR(AB963="NR",AB963="NT")),1,"")</f>
        <v/>
      </c>
      <c r="AV963" s="1231" t="str">
        <f>IF(AU963="","",COUNTIF($AU$8:AU963,AU963))</f>
        <v/>
      </c>
      <c r="AW963" s="1231" t="str">
        <f>IF(AND(V963&gt;0,X963="A",AJ963&lt;&gt;"A",OR(AB963="",AB963="NX")),1,"")</f>
        <v/>
      </c>
      <c r="AX963" s="1231" t="str">
        <f>IF(AW963="","",COUNTIF($AW$8:AW963,AW963))</f>
        <v/>
      </c>
      <c r="AY963" s="1231"/>
      <c r="AZ963" s="1231"/>
      <c r="BA963" s="1249"/>
      <c r="BB963" s="1249"/>
    </row>
    <row r="964" spans="1:54" ht="14.45" customHeight="1">
      <c r="A964" s="472" t="s">
        <v>961</v>
      </c>
      <c r="B964" s="473" t="s">
        <v>1602</v>
      </c>
      <c r="C964" s="22" t="s">
        <v>6224</v>
      </c>
      <c r="D964" s="22">
        <v>4</v>
      </c>
      <c r="E964" s="1270" t="s">
        <v>5972</v>
      </c>
      <c r="F964" s="816">
        <v>2097330</v>
      </c>
      <c r="G964" s="817">
        <v>15421112</v>
      </c>
      <c r="H964" s="819">
        <v>11.94</v>
      </c>
      <c r="I964" s="816">
        <v>2094260</v>
      </c>
      <c r="J964" s="817">
        <v>15421111</v>
      </c>
      <c r="K964" s="818">
        <v>11.94</v>
      </c>
      <c r="L964" s="1285"/>
      <c r="M964" s="1287">
        <v>16</v>
      </c>
      <c r="N964" s="1288">
        <v>9.5299999999999994</v>
      </c>
      <c r="O964" s="1289" t="s">
        <v>4201</v>
      </c>
      <c r="P964" s="1291" t="s">
        <v>4252</v>
      </c>
      <c r="Q964" s="836" t="s">
        <v>4273</v>
      </c>
      <c r="R964" s="826"/>
      <c r="S964" s="827"/>
      <c r="T964" s="1300">
        <v>46288</v>
      </c>
      <c r="U964" s="1302" t="s">
        <v>5534</v>
      </c>
      <c r="V964" s="8">
        <v>46288</v>
      </c>
      <c r="W964" s="771" t="s">
        <v>5944</v>
      </c>
      <c r="X964" s="772" t="s">
        <v>4206</v>
      </c>
      <c r="Y964" s="1309" t="s">
        <v>5781</v>
      </c>
      <c r="Z964" s="1312">
        <v>46289</v>
      </c>
      <c r="AA964" s="1319" t="s">
        <v>5945</v>
      </c>
      <c r="AB964" s="1323" t="s">
        <v>4206</v>
      </c>
      <c r="AC964" s="655"/>
      <c r="AD964" s="1252"/>
      <c r="AE964" s="1253"/>
      <c r="AF964" s="1255"/>
      <c r="AG964" s="1256"/>
      <c r="AH964" s="1253"/>
      <c r="AI964" s="1257"/>
      <c r="AJ964" s="21" t="s">
        <v>2860</v>
      </c>
      <c r="AK964" s="33" t="s">
        <v>2860</v>
      </c>
      <c r="AL964" s="6" t="s">
        <v>2860</v>
      </c>
      <c r="AM964" s="32" t="s">
        <v>2860</v>
      </c>
      <c r="AN964" s="16"/>
      <c r="AO964" s="6"/>
      <c r="AP964" s="7"/>
      <c r="AQ964" s="7"/>
      <c r="AR964" s="1232"/>
      <c r="AS964" s="1232"/>
      <c r="AT964" s="1229"/>
      <c r="AU964" s="1262"/>
      <c r="AV964" s="1263"/>
      <c r="AW964" s="1262"/>
      <c r="AX964" s="1263"/>
      <c r="AY964" s="1228"/>
      <c r="AZ964" s="1232"/>
      <c r="BA964" s="1232"/>
      <c r="BB964" s="1232"/>
    </row>
    <row r="965" spans="1:54" ht="14.45" customHeight="1">
      <c r="A965" s="472" t="s">
        <v>962</v>
      </c>
      <c r="B965" s="473" t="s">
        <v>1602</v>
      </c>
      <c r="C965" s="22" t="s">
        <v>6224</v>
      </c>
      <c r="D965" s="22">
        <v>4</v>
      </c>
      <c r="E965" s="1227" t="s">
        <v>3634</v>
      </c>
      <c r="F965" s="816">
        <v>2094260</v>
      </c>
      <c r="G965" s="817">
        <v>15421111</v>
      </c>
      <c r="H965" s="818">
        <v>11.94</v>
      </c>
      <c r="I965" s="816">
        <v>2087450</v>
      </c>
      <c r="J965" s="817">
        <v>15421110</v>
      </c>
      <c r="K965" s="819">
        <v>11.94</v>
      </c>
      <c r="L965" s="6"/>
      <c r="M965" s="545">
        <v>16</v>
      </c>
      <c r="N965" s="6">
        <v>9.5299999999999994</v>
      </c>
      <c r="O965" s="6" t="s">
        <v>4201</v>
      </c>
      <c r="P965" s="479" t="s">
        <v>4202</v>
      </c>
      <c r="Q965" s="10" t="s">
        <v>5777</v>
      </c>
      <c r="R965" s="826"/>
      <c r="S965" s="827"/>
      <c r="T965" s="1">
        <v>46290</v>
      </c>
      <c r="U965" s="26" t="s">
        <v>5387</v>
      </c>
      <c r="V965" s="8">
        <v>46290</v>
      </c>
      <c r="W965" s="813" t="s">
        <v>5981</v>
      </c>
      <c r="X965" s="23" t="s">
        <v>4206</v>
      </c>
      <c r="Y965" s="482">
        <v>195</v>
      </c>
      <c r="Z965" s="1313">
        <v>46297</v>
      </c>
      <c r="AA965" s="874" t="s">
        <v>6363</v>
      </c>
      <c r="AB965" s="1324" t="s">
        <v>4206</v>
      </c>
      <c r="AC965" s="27"/>
      <c r="AD965" s="6"/>
      <c r="AE965" s="1254"/>
      <c r="AF965" s="6"/>
      <c r="AG965" s="6"/>
      <c r="AH965" s="6"/>
      <c r="AI965" s="6"/>
      <c r="AJ965" s="6"/>
      <c r="AK965" s="6"/>
      <c r="AL965" s="485" t="str">
        <f>IF(AA965="","",AA965)</f>
        <v>L-RT-070</v>
      </c>
      <c r="AM965" s="5" t="str">
        <f>IF(AB965="","",AB965)</f>
        <v>A</v>
      </c>
      <c r="AN965" s="1259"/>
      <c r="AO965" s="4"/>
      <c r="AP965" s="5"/>
      <c r="AQ965" s="5"/>
      <c r="AR965" s="1260"/>
      <c r="AS965" s="1258"/>
      <c r="AT965" s="1261"/>
      <c r="AU965" s="1231" t="str">
        <f>IF(AND(V965&gt;0,X965="A",AA965&lt;&gt;"",AG965&lt;&gt;"A",AJ965&lt;&gt;"A",OR(AB965="NR",AB965="NT")),1,"")</f>
        <v/>
      </c>
      <c r="AV965" s="1231" t="str">
        <f>IF(AU965="","",COUNTIF($AU$8:AU965,AU965))</f>
        <v/>
      </c>
      <c r="AW965" s="1231" t="str">
        <f>IF(AND(V965&gt;0,X965="A",AJ965&lt;&gt;"A",OR(AB965="",AB965="NX")),1,"")</f>
        <v/>
      </c>
      <c r="AX965" s="1231" t="str">
        <f>IF(AW965="","",COUNTIF($AW$8:AW965,AW965))</f>
        <v/>
      </c>
      <c r="AY965" s="1231"/>
      <c r="AZ965" s="1231"/>
      <c r="BA965" s="1249"/>
      <c r="BB965" s="1249"/>
    </row>
    <row r="966" spans="1:54" ht="14.45" customHeight="1">
      <c r="A966" s="472" t="s">
        <v>963</v>
      </c>
      <c r="B966" s="473" t="s">
        <v>1602</v>
      </c>
      <c r="C966" s="22" t="s">
        <v>6224</v>
      </c>
      <c r="D966" s="22">
        <v>4</v>
      </c>
      <c r="E966" s="1270" t="s">
        <v>5973</v>
      </c>
      <c r="F966" s="816">
        <v>2087450</v>
      </c>
      <c r="G966" s="817">
        <v>15421110</v>
      </c>
      <c r="H966" s="819">
        <v>11.94</v>
      </c>
      <c r="I966" s="816">
        <v>2080970</v>
      </c>
      <c r="J966" s="817">
        <v>15421109</v>
      </c>
      <c r="K966" s="818">
        <v>11.94</v>
      </c>
      <c r="L966" s="1285"/>
      <c r="M966" s="1287">
        <v>16</v>
      </c>
      <c r="N966" s="1288">
        <v>9.5299999999999994</v>
      </c>
      <c r="O966" s="1289" t="s">
        <v>4201</v>
      </c>
      <c r="P966" s="1291" t="s">
        <v>4252</v>
      </c>
      <c r="Q966" s="10" t="s">
        <v>5785</v>
      </c>
      <c r="R966" s="826"/>
      <c r="S966" s="827"/>
      <c r="T966" s="1300">
        <v>46288</v>
      </c>
      <c r="U966" s="1302" t="s">
        <v>5534</v>
      </c>
      <c r="V966" s="8">
        <v>46288</v>
      </c>
      <c r="W966" s="771" t="s">
        <v>5944</v>
      </c>
      <c r="X966" s="772" t="s">
        <v>4206</v>
      </c>
      <c r="Y966" s="1309" t="s">
        <v>5781</v>
      </c>
      <c r="Z966" s="1312">
        <v>46289</v>
      </c>
      <c r="AA966" s="1319" t="s">
        <v>5945</v>
      </c>
      <c r="AB966" s="1323" t="s">
        <v>4206</v>
      </c>
      <c r="AC966" s="655"/>
      <c r="AD966" s="1252"/>
      <c r="AE966" s="1253"/>
      <c r="AF966" s="1255"/>
      <c r="AG966" s="1256"/>
      <c r="AH966" s="1253"/>
      <c r="AI966" s="1257"/>
      <c r="AJ966" s="21" t="s">
        <v>2860</v>
      </c>
      <c r="AK966" s="33" t="s">
        <v>2860</v>
      </c>
      <c r="AL966" s="6" t="s">
        <v>2860</v>
      </c>
      <c r="AM966" s="32" t="s">
        <v>2860</v>
      </c>
      <c r="AN966" s="16"/>
      <c r="AO966" s="6"/>
      <c r="AP966" s="7"/>
      <c r="AQ966" s="7"/>
      <c r="AR966" s="1232"/>
      <c r="AS966" s="1232"/>
      <c r="AT966" s="1229"/>
      <c r="AU966" s="1262"/>
      <c r="AV966" s="1263"/>
      <c r="AW966" s="1262"/>
      <c r="AX966" s="1263"/>
      <c r="AY966" s="1228"/>
      <c r="AZ966" s="1232"/>
      <c r="BA966" s="1232"/>
      <c r="BB966" s="1232"/>
    </row>
    <row r="967" spans="1:54" ht="14.45" customHeight="1">
      <c r="A967" s="472" t="s">
        <v>964</v>
      </c>
      <c r="B967" s="473" t="s">
        <v>1602</v>
      </c>
      <c r="C967" s="22" t="s">
        <v>6224</v>
      </c>
      <c r="D967" s="22">
        <v>4</v>
      </c>
      <c r="E967" s="1227" t="s">
        <v>3635</v>
      </c>
      <c r="F967" s="816">
        <v>2080970</v>
      </c>
      <c r="G967" s="817">
        <v>15421109</v>
      </c>
      <c r="H967" s="818">
        <v>11.94</v>
      </c>
      <c r="I967" s="816">
        <v>2080960</v>
      </c>
      <c r="J967" s="817">
        <v>15421103</v>
      </c>
      <c r="K967" s="819">
        <v>11.94</v>
      </c>
      <c r="L967" s="6"/>
      <c r="M967" s="545">
        <v>16</v>
      </c>
      <c r="N967" s="6">
        <v>9.5299999999999994</v>
      </c>
      <c r="O967" s="6" t="s">
        <v>4201</v>
      </c>
      <c r="P967" s="479" t="s">
        <v>4202</v>
      </c>
      <c r="Q967" s="10" t="s">
        <v>5777</v>
      </c>
      <c r="R967" s="826"/>
      <c r="S967" s="827"/>
      <c r="T967" s="1">
        <v>46290</v>
      </c>
      <c r="U967" s="26" t="s">
        <v>5387</v>
      </c>
      <c r="V967" s="8">
        <v>46290</v>
      </c>
      <c r="W967" s="813" t="s">
        <v>5981</v>
      </c>
      <c r="X967" s="23" t="s">
        <v>4206</v>
      </c>
      <c r="Y967" s="482">
        <v>195</v>
      </c>
      <c r="Z967" s="1313">
        <v>46297</v>
      </c>
      <c r="AA967" s="874" t="s">
        <v>6363</v>
      </c>
      <c r="AB967" s="1324" t="s">
        <v>4206</v>
      </c>
      <c r="AC967" s="27"/>
      <c r="AD967" s="6"/>
      <c r="AE967" s="1254"/>
      <c r="AF967" s="6"/>
      <c r="AG967" s="6"/>
      <c r="AH967" s="6"/>
      <c r="AI967" s="6"/>
      <c r="AJ967" s="6"/>
      <c r="AK967" s="6"/>
      <c r="AL967" s="485" t="str">
        <f>IF(AA967="","",AA967)</f>
        <v>L-RT-070</v>
      </c>
      <c r="AM967" s="5" t="str">
        <f>IF(AB967="","",AB967)</f>
        <v>A</v>
      </c>
      <c r="AN967" s="1259"/>
      <c r="AO967" s="4"/>
      <c r="AP967" s="5"/>
      <c r="AQ967" s="5"/>
      <c r="AR967" s="1260"/>
      <c r="AS967" s="1258"/>
      <c r="AT967" s="1261"/>
      <c r="AU967" s="1231" t="str">
        <f>IF(AND(V967&gt;0,X967="A",AA967&lt;&gt;"",AG967&lt;&gt;"A",AJ967&lt;&gt;"A",OR(AB967="NR",AB967="NT")),1,"")</f>
        <v/>
      </c>
      <c r="AV967" s="1231" t="str">
        <f>IF(AU967="","",COUNTIF($AU$8:AU967,AU967))</f>
        <v/>
      </c>
      <c r="AW967" s="1231" t="str">
        <f>IF(AND(V967&gt;0,X967="A",AJ967&lt;&gt;"A",OR(AB967="",AB967="NX")),1,"")</f>
        <v/>
      </c>
      <c r="AX967" s="1231" t="str">
        <f>IF(AW967="","",COUNTIF($AW$8:AW967,AW967))</f>
        <v/>
      </c>
      <c r="AY967" s="1231"/>
      <c r="AZ967" s="1231"/>
      <c r="BA967" s="1249"/>
      <c r="BB967" s="1249"/>
    </row>
    <row r="968" spans="1:54" ht="14.45" customHeight="1">
      <c r="A968" s="472" t="s">
        <v>965</v>
      </c>
      <c r="B968" s="473" t="s">
        <v>1602</v>
      </c>
      <c r="C968" s="22" t="s">
        <v>6224</v>
      </c>
      <c r="D968" s="22">
        <v>4</v>
      </c>
      <c r="E968" s="1270" t="s">
        <v>5974</v>
      </c>
      <c r="F968" s="816">
        <v>2080960</v>
      </c>
      <c r="G968" s="817">
        <v>15421103</v>
      </c>
      <c r="H968" s="819">
        <v>11.94</v>
      </c>
      <c r="I968" s="816">
        <v>2094270</v>
      </c>
      <c r="J968" s="817">
        <v>15421110</v>
      </c>
      <c r="K968" s="818">
        <v>11.94</v>
      </c>
      <c r="L968" s="1285"/>
      <c r="M968" s="1287">
        <v>16</v>
      </c>
      <c r="N968" s="1288">
        <v>9.5299999999999994</v>
      </c>
      <c r="O968" s="1289" t="s">
        <v>4201</v>
      </c>
      <c r="P968" s="1291" t="s">
        <v>4252</v>
      </c>
      <c r="Q968" s="10" t="s">
        <v>5785</v>
      </c>
      <c r="R968" s="826"/>
      <c r="S968" s="827"/>
      <c r="T968" s="1300">
        <v>46288</v>
      </c>
      <c r="U968" s="1302" t="s">
        <v>5534</v>
      </c>
      <c r="V968" s="8">
        <v>46288</v>
      </c>
      <c r="W968" s="771" t="s">
        <v>5944</v>
      </c>
      <c r="X968" s="772" t="s">
        <v>4206</v>
      </c>
      <c r="Y968" s="1309" t="s">
        <v>5781</v>
      </c>
      <c r="Z968" s="1312">
        <v>46289</v>
      </c>
      <c r="AA968" s="1319" t="s">
        <v>5945</v>
      </c>
      <c r="AB968" s="1323" t="s">
        <v>4206</v>
      </c>
      <c r="AC968" s="655"/>
      <c r="AD968" s="1252"/>
      <c r="AE968" s="1253"/>
      <c r="AF968" s="1255"/>
      <c r="AG968" s="1256"/>
      <c r="AH968" s="1253"/>
      <c r="AI968" s="1257"/>
      <c r="AJ968" s="21" t="s">
        <v>2860</v>
      </c>
      <c r="AK968" s="33" t="s">
        <v>2860</v>
      </c>
      <c r="AL968" s="6" t="s">
        <v>2860</v>
      </c>
      <c r="AM968" s="32" t="s">
        <v>2860</v>
      </c>
      <c r="AN968" s="16"/>
      <c r="AO968" s="6"/>
      <c r="AP968" s="7"/>
      <c r="AQ968" s="7"/>
      <c r="AR968" s="1232"/>
      <c r="AS968" s="1232"/>
      <c r="AT968" s="1229"/>
      <c r="AU968" s="1262"/>
      <c r="AV968" s="1263"/>
      <c r="AW968" s="1262"/>
      <c r="AX968" s="1263"/>
      <c r="AY968" s="1228"/>
      <c r="AZ968" s="1232"/>
      <c r="BA968" s="1232"/>
      <c r="BB968" s="1232"/>
    </row>
    <row r="969" spans="1:54" ht="14.45" customHeight="1">
      <c r="A969" s="472" t="s">
        <v>1782</v>
      </c>
      <c r="B969" s="473" t="s">
        <v>1602</v>
      </c>
      <c r="C969" s="22" t="s">
        <v>6224</v>
      </c>
      <c r="D969" s="22">
        <v>4</v>
      </c>
      <c r="E969" s="1227" t="s">
        <v>3636</v>
      </c>
      <c r="F969" s="816">
        <v>2094270</v>
      </c>
      <c r="G969" s="817">
        <v>15421110</v>
      </c>
      <c r="H969" s="818">
        <v>11.94</v>
      </c>
      <c r="I969" s="816">
        <v>2090350</v>
      </c>
      <c r="J969" s="817">
        <v>15421109</v>
      </c>
      <c r="K969" s="819">
        <v>11.94</v>
      </c>
      <c r="L969" s="6"/>
      <c r="M969" s="545">
        <v>16</v>
      </c>
      <c r="N969" s="6">
        <v>9.5299999999999994</v>
      </c>
      <c r="O969" s="6" t="s">
        <v>4201</v>
      </c>
      <c r="P969" s="479" t="s">
        <v>4202</v>
      </c>
      <c r="Q969" s="10" t="s">
        <v>5777</v>
      </c>
      <c r="R969" s="826"/>
      <c r="S969" s="827"/>
      <c r="T969" s="1">
        <v>46290</v>
      </c>
      <c r="U969" s="26" t="s">
        <v>5387</v>
      </c>
      <c r="V969" s="8">
        <v>46290</v>
      </c>
      <c r="W969" s="813" t="s">
        <v>5981</v>
      </c>
      <c r="X969" s="23" t="s">
        <v>4206</v>
      </c>
      <c r="Y969" s="482">
        <v>195</v>
      </c>
      <c r="Z969" s="1313">
        <v>46297</v>
      </c>
      <c r="AA969" s="874" t="s">
        <v>6363</v>
      </c>
      <c r="AB969" s="1324" t="s">
        <v>4206</v>
      </c>
      <c r="AC969" s="27"/>
      <c r="AD969" s="6"/>
      <c r="AE969" s="1254"/>
      <c r="AF969" s="6"/>
      <c r="AG969" s="6"/>
      <c r="AH969" s="6"/>
      <c r="AI969" s="6"/>
      <c r="AJ969" s="6"/>
      <c r="AK969" s="6"/>
      <c r="AL969" s="485" t="str">
        <f>IF(AA969="","",AA969)</f>
        <v>L-RT-070</v>
      </c>
      <c r="AM969" s="5" t="str">
        <f>IF(AB969="","",AB969)</f>
        <v>A</v>
      </c>
      <c r="AN969" s="1259"/>
      <c r="AO969" s="4"/>
      <c r="AP969" s="5"/>
      <c r="AQ969" s="5"/>
      <c r="AR969" s="1260"/>
      <c r="AS969" s="1258"/>
      <c r="AT969" s="1261"/>
      <c r="AU969" s="1231" t="str">
        <f>IF(AND(V969&gt;0,X969="A",AA969&lt;&gt;"",AG969&lt;&gt;"A",AJ969&lt;&gt;"A",OR(AB969="NR",AB969="NT")),1,"")</f>
        <v/>
      </c>
      <c r="AV969" s="1231" t="str">
        <f>IF(AU969="","",COUNTIF($AU$8:AU969,AU969))</f>
        <v/>
      </c>
      <c r="AW969" s="1231" t="str">
        <f>IF(AND(V969&gt;0,X969="A",AJ969&lt;&gt;"A",OR(AB969="",AB969="NX")),1,"")</f>
        <v/>
      </c>
      <c r="AX969" s="1231" t="str">
        <f>IF(AW969="","",COUNTIF($AW$8:AW969,AW969))</f>
        <v/>
      </c>
      <c r="AY969" s="1231"/>
      <c r="AZ969" s="1231"/>
      <c r="BA969" s="1249"/>
      <c r="BB969" s="1249"/>
    </row>
    <row r="970" spans="1:54" ht="14.45" customHeight="1">
      <c r="A970" s="472" t="s">
        <v>966</v>
      </c>
      <c r="B970" s="473" t="s">
        <v>1602</v>
      </c>
      <c r="C970" s="22" t="s">
        <v>6224</v>
      </c>
      <c r="D970" s="22">
        <v>4</v>
      </c>
      <c r="E970" s="1270" t="s">
        <v>5975</v>
      </c>
      <c r="F970" s="816">
        <v>2090350</v>
      </c>
      <c r="G970" s="817">
        <v>15421109</v>
      </c>
      <c r="H970" s="819">
        <v>11.94</v>
      </c>
      <c r="I970" s="816">
        <v>2090250</v>
      </c>
      <c r="J970" s="817">
        <v>15421109</v>
      </c>
      <c r="K970" s="818">
        <v>11.94</v>
      </c>
      <c r="L970" s="1285"/>
      <c r="M970" s="1287">
        <v>16</v>
      </c>
      <c r="N970" s="1288">
        <v>9.5299999999999994</v>
      </c>
      <c r="O970" s="1289" t="s">
        <v>4201</v>
      </c>
      <c r="P970" s="1291" t="s">
        <v>4252</v>
      </c>
      <c r="Q970" s="10" t="s">
        <v>5785</v>
      </c>
      <c r="R970" s="826"/>
      <c r="S970" s="827"/>
      <c r="T970" s="1300">
        <v>46288</v>
      </c>
      <c r="U970" s="1302" t="s">
        <v>5534</v>
      </c>
      <c r="V970" s="8">
        <v>46288</v>
      </c>
      <c r="W970" s="771" t="s">
        <v>5944</v>
      </c>
      <c r="X970" s="772" t="s">
        <v>4206</v>
      </c>
      <c r="Y970" s="1309" t="s">
        <v>5781</v>
      </c>
      <c r="Z970" s="1312">
        <v>46289</v>
      </c>
      <c r="AA970" s="1319" t="s">
        <v>5945</v>
      </c>
      <c r="AB970" s="1323" t="s">
        <v>4206</v>
      </c>
      <c r="AC970" s="655"/>
      <c r="AD970" s="1252"/>
      <c r="AE970" s="1253"/>
      <c r="AF970" s="1255"/>
      <c r="AG970" s="1256"/>
      <c r="AH970" s="1253"/>
      <c r="AI970" s="1257"/>
      <c r="AJ970" s="21" t="s">
        <v>2860</v>
      </c>
      <c r="AK970" s="33" t="s">
        <v>2860</v>
      </c>
      <c r="AL970" s="6" t="s">
        <v>2860</v>
      </c>
      <c r="AM970" s="32" t="s">
        <v>2860</v>
      </c>
      <c r="AN970" s="16"/>
      <c r="AO970" s="6"/>
      <c r="AP970" s="7"/>
      <c r="AQ970" s="7"/>
      <c r="AR970" s="1232"/>
      <c r="AS970" s="1232"/>
      <c r="AT970" s="1229"/>
      <c r="AU970" s="1262"/>
      <c r="AV970" s="1263"/>
      <c r="AW970" s="1262"/>
      <c r="AX970" s="1263"/>
      <c r="AY970" s="1228"/>
      <c r="AZ970" s="1232"/>
      <c r="BA970" s="1232"/>
      <c r="BB970" s="1232"/>
    </row>
    <row r="971" spans="1:54" ht="14.45" customHeight="1">
      <c r="A971" s="472" t="s">
        <v>967</v>
      </c>
      <c r="B971" s="473" t="s">
        <v>1602</v>
      </c>
      <c r="C971" s="22" t="s">
        <v>6224</v>
      </c>
      <c r="D971" s="22">
        <v>4</v>
      </c>
      <c r="E971" s="1227" t="s">
        <v>3637</v>
      </c>
      <c r="F971" s="816">
        <v>2090250</v>
      </c>
      <c r="G971" s="817">
        <v>15421109</v>
      </c>
      <c r="H971" s="818">
        <v>11.94</v>
      </c>
      <c r="I971" s="816">
        <v>2094000</v>
      </c>
      <c r="J971" s="817">
        <v>15421110</v>
      </c>
      <c r="K971" s="819">
        <v>11.95</v>
      </c>
      <c r="L971" s="6"/>
      <c r="M971" s="545">
        <v>16</v>
      </c>
      <c r="N971" s="6">
        <v>9.5299999999999994</v>
      </c>
      <c r="O971" s="6" t="s">
        <v>4201</v>
      </c>
      <c r="P971" s="479" t="s">
        <v>4202</v>
      </c>
      <c r="Q971" s="10" t="s">
        <v>5777</v>
      </c>
      <c r="R971" s="826"/>
      <c r="S971" s="827"/>
      <c r="T971" s="1">
        <v>46290</v>
      </c>
      <c r="U971" s="26" t="s">
        <v>5387</v>
      </c>
      <c r="V971" s="8">
        <v>46290</v>
      </c>
      <c r="W971" s="813" t="s">
        <v>5981</v>
      </c>
      <c r="X971" s="23" t="s">
        <v>4206</v>
      </c>
      <c r="Y971" s="482">
        <v>195</v>
      </c>
      <c r="Z971" s="1313">
        <v>46297</v>
      </c>
      <c r="AA971" s="874" t="s">
        <v>6363</v>
      </c>
      <c r="AB971" s="1324" t="s">
        <v>4206</v>
      </c>
      <c r="AC971" s="27"/>
      <c r="AD971" s="6"/>
      <c r="AE971" s="1254"/>
      <c r="AF971" s="6"/>
      <c r="AG971" s="6"/>
      <c r="AH971" s="6"/>
      <c r="AI971" s="6"/>
      <c r="AJ971" s="6"/>
      <c r="AK971" s="6"/>
      <c r="AL971" s="485" t="str">
        <f>IF(AA971="","",AA971)</f>
        <v>L-RT-070</v>
      </c>
      <c r="AM971" s="5" t="str">
        <f>IF(AB971="","",AB971)</f>
        <v>A</v>
      </c>
      <c r="AN971" s="1259"/>
      <c r="AO971" s="4"/>
      <c r="AP971" s="5"/>
      <c r="AQ971" s="5"/>
      <c r="AR971" s="1260"/>
      <c r="AS971" s="1258"/>
      <c r="AT971" s="1261"/>
      <c r="AU971" s="1231" t="str">
        <f>IF(AND(V971&gt;0,X971="A",AA971&lt;&gt;"",AG971&lt;&gt;"A",AJ971&lt;&gt;"A",OR(AB971="NR",AB971="NT")),1,"")</f>
        <v/>
      </c>
      <c r="AV971" s="1231" t="str">
        <f>IF(AU971="","",COUNTIF($AU$8:AU971,AU971))</f>
        <v/>
      </c>
      <c r="AW971" s="1231" t="str">
        <f>IF(AND(V971&gt;0,X971="A",AJ971&lt;&gt;"A",OR(AB971="",AB971="NX")),1,"")</f>
        <v/>
      </c>
      <c r="AX971" s="1231" t="str">
        <f>IF(AW971="","",COUNTIF($AW$8:AW971,AW971))</f>
        <v/>
      </c>
      <c r="AY971" s="1231"/>
      <c r="AZ971" s="1231"/>
      <c r="BA971" s="1249"/>
      <c r="BB971" s="1249"/>
    </row>
    <row r="972" spans="1:54" ht="14.45" customHeight="1">
      <c r="A972" s="472" t="s">
        <v>968</v>
      </c>
      <c r="B972" s="473" t="s">
        <v>1602</v>
      </c>
      <c r="C972" s="22" t="s">
        <v>6224</v>
      </c>
      <c r="D972" s="22">
        <v>4</v>
      </c>
      <c r="E972" s="1270" t="s">
        <v>5976</v>
      </c>
      <c r="F972" s="1274">
        <v>2094000</v>
      </c>
      <c r="G972" s="1277">
        <v>15421110</v>
      </c>
      <c r="H972" s="1282">
        <v>11.95</v>
      </c>
      <c r="I972" s="1274">
        <v>2095740</v>
      </c>
      <c r="J972" s="1277">
        <v>15421111</v>
      </c>
      <c r="K972" s="1281">
        <v>11.95</v>
      </c>
      <c r="L972" s="1285"/>
      <c r="M972" s="1287">
        <v>16</v>
      </c>
      <c r="N972" s="1288">
        <v>9.5299999999999994</v>
      </c>
      <c r="O972" s="834" t="s">
        <v>4201</v>
      </c>
      <c r="P972" s="835" t="s">
        <v>4252</v>
      </c>
      <c r="Q972" s="836" t="s">
        <v>4273</v>
      </c>
      <c r="R972" s="826"/>
      <c r="S972" s="827"/>
      <c r="T972" s="1300">
        <v>46288</v>
      </c>
      <c r="U972" s="1302" t="s">
        <v>5534</v>
      </c>
      <c r="V972" s="8">
        <v>46288</v>
      </c>
      <c r="W972" s="771" t="s">
        <v>5944</v>
      </c>
      <c r="X972" s="772" t="s">
        <v>4206</v>
      </c>
      <c r="Y972" s="1309" t="s">
        <v>5781</v>
      </c>
      <c r="Z972" s="1312">
        <v>46289</v>
      </c>
      <c r="AA972" s="1319" t="s">
        <v>5945</v>
      </c>
      <c r="AB972" s="1323" t="s">
        <v>4206</v>
      </c>
      <c r="AC972" s="655"/>
      <c r="AD972" s="1252"/>
      <c r="AE972" s="1253"/>
      <c r="AF972" s="1255"/>
      <c r="AG972" s="1256"/>
      <c r="AH972" s="1253"/>
      <c r="AI972" s="1257"/>
      <c r="AJ972" s="21" t="s">
        <v>2860</v>
      </c>
      <c r="AK972" s="33" t="s">
        <v>2860</v>
      </c>
      <c r="AL972" s="6" t="s">
        <v>2860</v>
      </c>
      <c r="AM972" s="32" t="s">
        <v>2860</v>
      </c>
      <c r="AN972" s="16"/>
      <c r="AO972" s="6"/>
      <c r="AP972" s="7"/>
      <c r="AQ972" s="7"/>
      <c r="AR972" s="1232"/>
      <c r="AS972" s="1232"/>
      <c r="AT972" s="1229"/>
      <c r="AU972" s="1262"/>
      <c r="AV972" s="1263"/>
      <c r="AW972" s="1262"/>
      <c r="AX972" s="1263"/>
      <c r="AY972" s="1228"/>
      <c r="AZ972" s="1232"/>
      <c r="BA972" s="1232"/>
      <c r="BB972" s="1232"/>
    </row>
    <row r="973" spans="1:54" ht="14.45" customHeight="1">
      <c r="A973" s="472" t="s">
        <v>969</v>
      </c>
      <c r="B973" s="473" t="s">
        <v>1602</v>
      </c>
      <c r="C973" s="714"/>
      <c r="D973" s="22" t="s">
        <v>5966</v>
      </c>
      <c r="E973" s="746" t="s">
        <v>3638</v>
      </c>
      <c r="F973" s="760"/>
      <c r="G973" s="475"/>
      <c r="H973" s="476"/>
      <c r="I973" s="474"/>
      <c r="J973" s="475"/>
      <c r="K973" s="478"/>
      <c r="L973" s="9"/>
      <c r="M973" s="546"/>
      <c r="N973" s="9"/>
      <c r="O973" s="6"/>
      <c r="P973" s="479"/>
      <c r="Q973" s="10"/>
      <c r="R973" s="826"/>
      <c r="S973" s="827"/>
      <c r="T973" s="14"/>
      <c r="U973" s="15"/>
      <c r="V973" s="8"/>
      <c r="W973" s="13"/>
      <c r="X973" s="23"/>
      <c r="Y973" s="486"/>
      <c r="Z973" s="483"/>
      <c r="AA973" s="24"/>
      <c r="AB973" s="484"/>
      <c r="AC973" s="16"/>
      <c r="AD973" s="17"/>
      <c r="AE973" s="18"/>
      <c r="AF973" s="9"/>
      <c r="AG973" s="19"/>
      <c r="AH973" s="20"/>
      <c r="AI973" s="9"/>
      <c r="AJ973" s="21"/>
      <c r="AK973" s="33"/>
      <c r="AL973" s="485" t="str">
        <f>IF(AA973="","",AA973)</f>
        <v/>
      </c>
      <c r="AM973" s="3" t="str">
        <f>IF(AB973="","",AB973)</f>
        <v/>
      </c>
      <c r="AN973" s="702"/>
      <c r="AO973" s="4"/>
      <c r="AP973" s="5"/>
      <c r="AQ973" s="5"/>
      <c r="AR973" s="4"/>
      <c r="AS973" s="5"/>
      <c r="AT973" s="552"/>
      <c r="AU973" s="553" t="str">
        <f>IF(AND(V973&gt;0,X973="A",AA973&lt;&gt;"",AG973&lt;&gt;"A",AJ973&lt;&gt;"A",OR(AB973="NR",AB973="NT")),1,"")</f>
        <v/>
      </c>
      <c r="AV973" s="554" t="str">
        <f>IF(AU973="","",COUNTIF($AU$8:AU973,AU973))</f>
        <v/>
      </c>
      <c r="AW973" s="553" t="str">
        <f>IF(AND(V973&gt;0,X973="A",AJ973&lt;&gt;"A",OR(AB973="",AB973="NX")),1,"")</f>
        <v/>
      </c>
      <c r="AX973" s="554" t="str">
        <f>IF(AW973="","",COUNTIF($AW$8:AW973,AW973))</f>
        <v/>
      </c>
      <c r="AY973" s="27"/>
      <c r="AZ973" s="6"/>
      <c r="BA973" s="7"/>
      <c r="BB973" s="7"/>
    </row>
    <row r="974" spans="1:54" ht="14.45" customHeight="1">
      <c r="A974" s="472" t="s">
        <v>970</v>
      </c>
      <c r="B974" s="473" t="s">
        <v>1602</v>
      </c>
      <c r="C974" s="714"/>
      <c r="D974" s="22" t="s">
        <v>5966</v>
      </c>
      <c r="E974" s="746" t="s">
        <v>3639</v>
      </c>
      <c r="F974" s="760"/>
      <c r="G974" s="475"/>
      <c r="H974" s="476"/>
      <c r="I974" s="474"/>
      <c r="J974" s="475"/>
      <c r="K974" s="478"/>
      <c r="L974" s="9"/>
      <c r="M974" s="546"/>
      <c r="N974" s="9"/>
      <c r="O974" s="6"/>
      <c r="P974" s="479"/>
      <c r="Q974" s="10"/>
      <c r="R974" s="826"/>
      <c r="S974" s="827"/>
      <c r="T974" s="14"/>
      <c r="U974" s="15"/>
      <c r="V974" s="8"/>
      <c r="W974" s="13"/>
      <c r="X974" s="23"/>
      <c r="Y974" s="486"/>
      <c r="Z974" s="483"/>
      <c r="AA974" s="24"/>
      <c r="AB974" s="484"/>
      <c r="AC974" s="16"/>
      <c r="AD974" s="17"/>
      <c r="AE974" s="18"/>
      <c r="AF974" s="9"/>
      <c r="AG974" s="19"/>
      <c r="AH974" s="20"/>
      <c r="AI974" s="9"/>
      <c r="AJ974" s="21"/>
      <c r="AK974" s="33"/>
      <c r="AL974" s="485" t="str">
        <f>IF(AA974="","",AA974)</f>
        <v/>
      </c>
      <c r="AM974" s="3" t="str">
        <f>IF(AB974="","",AB974)</f>
        <v/>
      </c>
      <c r="AN974" s="702"/>
      <c r="AO974" s="4"/>
      <c r="AP974" s="5"/>
      <c r="AQ974" s="5"/>
      <c r="AR974" s="4"/>
      <c r="AS974" s="5"/>
      <c r="AT974" s="552"/>
      <c r="AU974" s="553" t="str">
        <f>IF(AND(V974&gt;0,X974="A",AA974&lt;&gt;"",AG974&lt;&gt;"A",AJ974&lt;&gt;"A",OR(AB974="NR",AB974="NT")),1,"")</f>
        <v/>
      </c>
      <c r="AV974" s="554" t="str">
        <f>IF(AU974="","",COUNTIF($AU$8:AU974,AU974))</f>
        <v/>
      </c>
      <c r="AW974" s="553" t="str">
        <f>IF(AND(V974&gt;0,X974="A",AJ974&lt;&gt;"A",OR(AB974="",AB974="NX")),1,"")</f>
        <v/>
      </c>
      <c r="AX974" s="554" t="str">
        <f>IF(AW974="","",COUNTIF($AW$8:AW974,AW974))</f>
        <v/>
      </c>
      <c r="AY974" s="27"/>
      <c r="AZ974" s="6"/>
      <c r="BA974" s="7"/>
      <c r="BB974" s="7"/>
    </row>
    <row r="975" spans="1:54" ht="14.45" customHeight="1">
      <c r="A975" s="472" t="s">
        <v>971</v>
      </c>
      <c r="B975" s="473" t="s">
        <v>1602</v>
      </c>
      <c r="C975" s="714"/>
      <c r="D975" s="22" t="s">
        <v>5966</v>
      </c>
      <c r="E975" s="1227" t="s">
        <v>3640</v>
      </c>
      <c r="F975" s="1276"/>
      <c r="G975" s="1278"/>
      <c r="H975" s="1283"/>
      <c r="I975" s="1275"/>
      <c r="J975" s="1278"/>
      <c r="K975" s="1280"/>
      <c r="L975" s="6"/>
      <c r="M975" s="546"/>
      <c r="N975" s="9"/>
      <c r="O975" s="9"/>
      <c r="P975" s="645"/>
      <c r="Q975" s="10"/>
      <c r="R975" s="826"/>
      <c r="S975" s="827"/>
      <c r="T975" s="1"/>
      <c r="U975" s="26"/>
      <c r="V975" s="8"/>
      <c r="W975" s="13"/>
      <c r="X975" s="23"/>
      <c r="Y975" s="482"/>
      <c r="Z975" s="1313"/>
      <c r="AA975" s="874"/>
      <c r="AB975" s="1324"/>
      <c r="AC975" s="27"/>
      <c r="AD975" s="6"/>
      <c r="AE975" s="1254"/>
      <c r="AF975" s="6"/>
      <c r="AG975" s="6"/>
      <c r="AH975" s="6"/>
      <c r="AI975" s="6"/>
      <c r="AJ975" s="6"/>
      <c r="AK975" s="6"/>
      <c r="AL975" s="485" t="str">
        <f>IF(AA975="","",AA975)</f>
        <v/>
      </c>
      <c r="AM975" s="5" t="str">
        <f>IF(AB975="","",AB975)</f>
        <v/>
      </c>
      <c r="AN975" s="1259"/>
      <c r="AO975" s="4"/>
      <c r="AP975" s="5"/>
      <c r="AQ975" s="5"/>
      <c r="AR975" s="1260"/>
      <c r="AS975" s="1258"/>
      <c r="AT975" s="1261"/>
      <c r="AU975" s="1231" t="str">
        <f>IF(AND(V975&gt;0,X975="A",AA975&lt;&gt;"",AG975&lt;&gt;"A",AJ975&lt;&gt;"A",OR(AB975="NR",AB975="NT")),1,"")</f>
        <v/>
      </c>
      <c r="AV975" s="1231" t="str">
        <f>IF(AU975="","",COUNTIF($AU$8:AU975,AU975))</f>
        <v/>
      </c>
      <c r="AW975" s="1231" t="str">
        <f>IF(AND(V975&gt;0,X975="A",AJ975&lt;&gt;"A",OR(AB975="",AB975="NX")),1,"")</f>
        <v/>
      </c>
      <c r="AX975" s="1231" t="str">
        <f>IF(AW975="","",COUNTIF($AW$8:AW975,AW975))</f>
        <v/>
      </c>
      <c r="AY975" s="1231"/>
      <c r="AZ975" s="1231"/>
      <c r="BA975" s="1249"/>
      <c r="BB975" s="1249"/>
    </row>
    <row r="976" spans="1:54" ht="14.45" customHeight="1">
      <c r="A976" s="472" t="s">
        <v>972</v>
      </c>
      <c r="B976" s="473" t="s">
        <v>1602</v>
      </c>
      <c r="C976" s="22" t="s">
        <v>5908</v>
      </c>
      <c r="D976" s="22">
        <v>4</v>
      </c>
      <c r="E976" s="1270" t="s">
        <v>5788</v>
      </c>
      <c r="F976" s="816">
        <v>2082890</v>
      </c>
      <c r="G976" s="817">
        <v>15421105</v>
      </c>
      <c r="H976" s="819">
        <v>11.94</v>
      </c>
      <c r="I976" s="816">
        <v>2084800</v>
      </c>
      <c r="J976" s="817">
        <v>15421106</v>
      </c>
      <c r="K976" s="818">
        <v>11.94</v>
      </c>
      <c r="L976" s="1285"/>
      <c r="M976" s="546">
        <v>16</v>
      </c>
      <c r="N976" s="9">
        <v>9.5299999999999994</v>
      </c>
      <c r="O976" s="6" t="s">
        <v>4201</v>
      </c>
      <c r="P976" s="645" t="s">
        <v>4252</v>
      </c>
      <c r="Q976" s="10" t="s">
        <v>5785</v>
      </c>
      <c r="R976" s="826"/>
      <c r="S976" s="827"/>
      <c r="T976" s="1300">
        <v>46284</v>
      </c>
      <c r="U976" s="1302" t="s">
        <v>5534</v>
      </c>
      <c r="V976" s="8">
        <v>46284</v>
      </c>
      <c r="W976" s="771" t="s">
        <v>5780</v>
      </c>
      <c r="X976" s="772" t="s">
        <v>4206</v>
      </c>
      <c r="Y976" s="1309" t="s">
        <v>5781</v>
      </c>
      <c r="Z976" s="1312">
        <v>46285</v>
      </c>
      <c r="AA976" s="1319" t="s">
        <v>5782</v>
      </c>
      <c r="AB976" s="1323" t="s">
        <v>4206</v>
      </c>
      <c r="AC976" s="655"/>
      <c r="AD976" s="1252"/>
      <c r="AE976" s="1253"/>
      <c r="AF976" s="1255"/>
      <c r="AG976" s="1256"/>
      <c r="AH976" s="1253"/>
      <c r="AI976" s="1257"/>
      <c r="AJ976" s="21" t="s">
        <v>2860</v>
      </c>
      <c r="AK976" s="33" t="s">
        <v>2860</v>
      </c>
      <c r="AL976" s="6" t="s">
        <v>2860</v>
      </c>
      <c r="AM976" s="32" t="s">
        <v>2860</v>
      </c>
      <c r="AN976" s="16"/>
      <c r="AO976" s="6"/>
      <c r="AP976" s="7"/>
      <c r="AQ976" s="7"/>
      <c r="AR976" s="1232"/>
      <c r="AS976" s="1232"/>
      <c r="AT976" s="1229"/>
      <c r="AU976" s="1262"/>
      <c r="AV976" s="1263"/>
      <c r="AW976" s="1262"/>
      <c r="AX976" s="1263"/>
      <c r="AY976" s="1226"/>
      <c r="AZ976" s="1226"/>
      <c r="BA976" s="1232"/>
      <c r="BB976" s="1232"/>
    </row>
    <row r="977" spans="1:54" ht="14.45" customHeight="1">
      <c r="A977" s="472" t="s">
        <v>973</v>
      </c>
      <c r="B977" s="473" t="s">
        <v>1602</v>
      </c>
      <c r="C977" s="22" t="s">
        <v>5908</v>
      </c>
      <c r="D977" s="22">
        <v>4</v>
      </c>
      <c r="E977" s="1227" t="s">
        <v>6677</v>
      </c>
      <c r="F977" s="816">
        <v>2084800</v>
      </c>
      <c r="G977" s="817">
        <v>15421106</v>
      </c>
      <c r="H977" s="818">
        <v>11.94</v>
      </c>
      <c r="I977" s="816">
        <v>2088770</v>
      </c>
      <c r="J977" s="817">
        <v>15421105</v>
      </c>
      <c r="K977" s="819">
        <v>11.94</v>
      </c>
      <c r="L977" s="6"/>
      <c r="M977" s="545">
        <v>16</v>
      </c>
      <c r="N977" s="6">
        <v>9.5299999999999994</v>
      </c>
      <c r="O977" s="6" t="s">
        <v>4201</v>
      </c>
      <c r="P977" s="479" t="s">
        <v>5033</v>
      </c>
      <c r="Q977" s="10" t="s">
        <v>6512</v>
      </c>
      <c r="R977" s="826"/>
      <c r="S977" s="827"/>
      <c r="T977" s="1">
        <v>46312</v>
      </c>
      <c r="U977" s="26" t="s">
        <v>5387</v>
      </c>
      <c r="V977" s="8">
        <v>46312</v>
      </c>
      <c r="W977" s="13" t="s">
        <v>6685</v>
      </c>
      <c r="X977" s="23" t="s">
        <v>4206</v>
      </c>
      <c r="Y977" s="482">
        <v>195</v>
      </c>
      <c r="Z977" s="1313"/>
      <c r="AA977" s="874"/>
      <c r="AB977" s="1324"/>
      <c r="AC977" s="27"/>
      <c r="AD977" s="6"/>
      <c r="AE977" s="1254"/>
      <c r="AF977" s="6"/>
      <c r="AG977" s="6"/>
      <c r="AH977" s="6"/>
      <c r="AI977" s="6"/>
      <c r="AJ977" s="6"/>
      <c r="AK977" s="6"/>
      <c r="AL977" s="485" t="str">
        <f>IF(AA977="","",AA977)</f>
        <v/>
      </c>
      <c r="AM977" s="5" t="str">
        <f>IF(AB977="","",AB977)</f>
        <v/>
      </c>
      <c r="AN977" s="1259"/>
      <c r="AO977" s="4"/>
      <c r="AP977" s="5"/>
      <c r="AQ977" s="5"/>
      <c r="AR977" s="1260"/>
      <c r="AS977" s="1258"/>
      <c r="AT977" s="1261"/>
      <c r="AU977" s="1231" t="str">
        <f>IF(AND(V977&gt;0,X977="A",AA977&lt;&gt;"",AG977&lt;&gt;"A",AJ977&lt;&gt;"A",OR(AB977="NR",AB977="NT")),1,"")</f>
        <v/>
      </c>
      <c r="AV977" s="1231" t="str">
        <f>IF(AU977="","",COUNTIF($AU$8:AU977,AU977))</f>
        <v/>
      </c>
      <c r="AW977" s="1231">
        <f>IF(AND(V977&gt;0,X977="A",AJ977&lt;&gt;"A",OR(AB977="",AB977="NX")),1,"")</f>
        <v>1</v>
      </c>
      <c r="AX977" s="1231">
        <f>IF(AW977="","",COUNTIF($AW$8:AW977,AW977))</f>
        <v>102</v>
      </c>
      <c r="AY977" s="1306" t="s">
        <v>5981</v>
      </c>
      <c r="AZ977" s="1248" t="s">
        <v>6242</v>
      </c>
      <c r="BA977" s="1249"/>
      <c r="BB977" s="1249"/>
    </row>
    <row r="978" spans="1:54" ht="14.45" customHeight="1">
      <c r="A978" s="472" t="s">
        <v>974</v>
      </c>
      <c r="B978" s="473" t="s">
        <v>1602</v>
      </c>
      <c r="C978" s="22" t="s">
        <v>5908</v>
      </c>
      <c r="D978" s="22">
        <v>5</v>
      </c>
      <c r="E978" s="1270" t="s">
        <v>5943</v>
      </c>
      <c r="F978" s="816">
        <v>2088770</v>
      </c>
      <c r="G978" s="817">
        <v>15421105</v>
      </c>
      <c r="H978" s="819">
        <v>11.94</v>
      </c>
      <c r="I978" s="816">
        <v>2094150</v>
      </c>
      <c r="J978" s="817">
        <v>15421109</v>
      </c>
      <c r="K978" s="818">
        <v>11.94</v>
      </c>
      <c r="L978" s="1285"/>
      <c r="M978" s="1287">
        <v>16</v>
      </c>
      <c r="N978" s="1288">
        <v>9.5299999999999994</v>
      </c>
      <c r="O978" s="834" t="s">
        <v>4201</v>
      </c>
      <c r="P978" s="1291" t="s">
        <v>4252</v>
      </c>
      <c r="Q978" s="836" t="s">
        <v>4273</v>
      </c>
      <c r="R978" s="826"/>
      <c r="S978" s="827"/>
      <c r="T978" s="1300">
        <v>46288</v>
      </c>
      <c r="U978" s="1302" t="s">
        <v>5534</v>
      </c>
      <c r="V978" s="8">
        <v>46288</v>
      </c>
      <c r="W978" s="771" t="s">
        <v>5944</v>
      </c>
      <c r="X978" s="772" t="s">
        <v>4206</v>
      </c>
      <c r="Y978" s="1309" t="s">
        <v>5781</v>
      </c>
      <c r="Z978" s="1312">
        <v>46289</v>
      </c>
      <c r="AA978" s="1319" t="s">
        <v>5945</v>
      </c>
      <c r="AB978" s="1323" t="s">
        <v>4206</v>
      </c>
      <c r="AC978" s="655"/>
      <c r="AD978" s="1252"/>
      <c r="AE978" s="1253"/>
      <c r="AF978" s="1255"/>
      <c r="AG978" s="1256"/>
      <c r="AH978" s="1253"/>
      <c r="AI978" s="1257"/>
      <c r="AJ978" s="21" t="s">
        <v>2860</v>
      </c>
      <c r="AK978" s="33" t="s">
        <v>2860</v>
      </c>
      <c r="AL978" s="6" t="s">
        <v>2860</v>
      </c>
      <c r="AM978" s="32" t="s">
        <v>2860</v>
      </c>
      <c r="AN978" s="16"/>
      <c r="AO978" s="6"/>
      <c r="AP978" s="7"/>
      <c r="AQ978" s="7"/>
      <c r="AR978" s="1232"/>
      <c r="AS978" s="1232"/>
      <c r="AT978" s="1229"/>
      <c r="AU978" s="1262"/>
      <c r="AV978" s="1263"/>
      <c r="AW978" s="1262"/>
      <c r="AX978" s="1263"/>
      <c r="AY978" s="1228"/>
      <c r="AZ978" s="1232"/>
      <c r="BA978" s="1232"/>
      <c r="BB978" s="1232"/>
    </row>
    <row r="979" spans="1:54" ht="14.45" customHeight="1">
      <c r="A979" s="472" t="s">
        <v>975</v>
      </c>
      <c r="B979" s="473" t="s">
        <v>1602</v>
      </c>
      <c r="C979" s="22" t="s">
        <v>5908</v>
      </c>
      <c r="D979" s="22">
        <v>5</v>
      </c>
      <c r="E979" s="1227" t="s">
        <v>3641</v>
      </c>
      <c r="F979" s="816">
        <v>2094150</v>
      </c>
      <c r="G979" s="817">
        <v>15421109</v>
      </c>
      <c r="H979" s="818">
        <v>11.94</v>
      </c>
      <c r="I979" s="816">
        <v>2095360</v>
      </c>
      <c r="J979" s="817">
        <v>15421111</v>
      </c>
      <c r="K979" s="819">
        <v>11.94</v>
      </c>
      <c r="L979" s="6"/>
      <c r="M979" s="545">
        <v>16</v>
      </c>
      <c r="N979" s="6">
        <v>9.5299999999999994</v>
      </c>
      <c r="O979" s="6" t="s">
        <v>4201</v>
      </c>
      <c r="P979" s="479" t="s">
        <v>4202</v>
      </c>
      <c r="Q979" s="1235" t="s">
        <v>5941</v>
      </c>
      <c r="R979" s="826"/>
      <c r="S979" s="827"/>
      <c r="T979" s="1">
        <v>46289</v>
      </c>
      <c r="U979" s="26" t="s">
        <v>5387</v>
      </c>
      <c r="V979" s="8">
        <v>46289</v>
      </c>
      <c r="W979" s="813" t="s">
        <v>5981</v>
      </c>
      <c r="X979" s="23" t="s">
        <v>4206</v>
      </c>
      <c r="Y979" s="482">
        <v>195</v>
      </c>
      <c r="Z979" s="1313">
        <v>46295</v>
      </c>
      <c r="AA979" s="874" t="s">
        <v>6242</v>
      </c>
      <c r="AB979" s="1324" t="s">
        <v>4206</v>
      </c>
      <c r="AC979" s="27"/>
      <c r="AD979" s="6"/>
      <c r="AE979" s="1254"/>
      <c r="AF979" s="6"/>
      <c r="AG979" s="6"/>
      <c r="AH979" s="6"/>
      <c r="AI979" s="6"/>
      <c r="AJ979" s="6"/>
      <c r="AK979" s="6"/>
      <c r="AL979" s="485" t="str">
        <f>IF(AA979="","",AA979)</f>
        <v>L-RT-066</v>
      </c>
      <c r="AM979" s="5" t="str">
        <f>IF(AB979="","",AB979)</f>
        <v>A</v>
      </c>
      <c r="AN979" s="1259"/>
      <c r="AO979" s="4"/>
      <c r="AP979" s="5"/>
      <c r="AQ979" s="5"/>
      <c r="AR979" s="1260"/>
      <c r="AS979" s="1258"/>
      <c r="AT979" s="1261"/>
      <c r="AU979" s="1231" t="str">
        <f>IF(AND(V979&gt;0,X979="A",AA979&lt;&gt;"",AG979&lt;&gt;"A",AJ979&lt;&gt;"A",OR(AB979="NR",AB979="NT")),1,"")</f>
        <v/>
      </c>
      <c r="AV979" s="1231" t="str">
        <f>IF(AU979="","",COUNTIF($AU$8:AU979,AU979))</f>
        <v/>
      </c>
      <c r="AW979" s="1231" t="str">
        <f>IF(AND(V979&gt;0,X979="A",AJ979&lt;&gt;"A",OR(AB979="",AB979="NX")),1,"")</f>
        <v/>
      </c>
      <c r="AX979" s="1231" t="str">
        <f>IF(AW979="","",COUNTIF($AW$8:AW979,AW979))</f>
        <v/>
      </c>
      <c r="AY979" s="1231"/>
      <c r="AZ979" s="1231"/>
      <c r="BA979" s="1249"/>
      <c r="BB979" s="1249"/>
    </row>
    <row r="980" spans="1:54" ht="14.45" customHeight="1">
      <c r="A980" s="472" t="s">
        <v>976</v>
      </c>
      <c r="B980" s="473" t="s">
        <v>1602</v>
      </c>
      <c r="C980" s="22" t="s">
        <v>5908</v>
      </c>
      <c r="D980" s="22">
        <v>5</v>
      </c>
      <c r="E980" s="1270" t="s">
        <v>5946</v>
      </c>
      <c r="F980" s="816">
        <v>2095360</v>
      </c>
      <c r="G980" s="817">
        <v>15421111</v>
      </c>
      <c r="H980" s="819">
        <v>11.94</v>
      </c>
      <c r="I980" s="816">
        <v>2095330</v>
      </c>
      <c r="J980" s="817">
        <v>15421111</v>
      </c>
      <c r="K980" s="818">
        <v>11.94</v>
      </c>
      <c r="L980" s="1285"/>
      <c r="M980" s="1287">
        <v>16</v>
      </c>
      <c r="N980" s="1288">
        <v>9.5299999999999994</v>
      </c>
      <c r="O980" s="834" t="s">
        <v>4201</v>
      </c>
      <c r="P980" s="1291" t="s">
        <v>4252</v>
      </c>
      <c r="Q980" s="1236" t="s">
        <v>4253</v>
      </c>
      <c r="R980" s="826"/>
      <c r="S980" s="827"/>
      <c r="T980" s="1300">
        <v>46287</v>
      </c>
      <c r="U980" s="1302" t="s">
        <v>5534</v>
      </c>
      <c r="V980" s="8">
        <v>46287</v>
      </c>
      <c r="W980" s="771" t="s">
        <v>5935</v>
      </c>
      <c r="X980" s="772" t="s">
        <v>4206</v>
      </c>
      <c r="Y980" s="1309">
        <v>195</v>
      </c>
      <c r="Z980" s="1312">
        <v>46288</v>
      </c>
      <c r="AA980" s="1319" t="s">
        <v>5936</v>
      </c>
      <c r="AB980" s="1323" t="s">
        <v>4206</v>
      </c>
      <c r="AC980" s="655"/>
      <c r="AD980" s="1252"/>
      <c r="AE980" s="1253"/>
      <c r="AF980" s="1255"/>
      <c r="AG980" s="1256"/>
      <c r="AH980" s="1253"/>
      <c r="AI980" s="1257"/>
      <c r="AJ980" s="21" t="s">
        <v>2860</v>
      </c>
      <c r="AK980" s="33" t="s">
        <v>2860</v>
      </c>
      <c r="AL980" s="6" t="s">
        <v>2860</v>
      </c>
      <c r="AM980" s="32" t="s">
        <v>2860</v>
      </c>
      <c r="AN980" s="16"/>
      <c r="AO980" s="6"/>
      <c r="AP980" s="7"/>
      <c r="AQ980" s="7"/>
      <c r="AR980" s="1232"/>
      <c r="AS980" s="1232"/>
      <c r="AT980" s="1229"/>
      <c r="AU980" s="1262"/>
      <c r="AV980" s="1263"/>
      <c r="AW980" s="1262"/>
      <c r="AX980" s="1263"/>
      <c r="AY980" s="1226"/>
      <c r="AZ980" s="1226"/>
      <c r="BA980" s="1232"/>
      <c r="BB980" s="1232"/>
    </row>
    <row r="981" spans="1:54" ht="14.45" customHeight="1">
      <c r="A981" s="472" t="s">
        <v>977</v>
      </c>
      <c r="B981" s="473" t="s">
        <v>1602</v>
      </c>
      <c r="C981" s="22" t="s">
        <v>5908</v>
      </c>
      <c r="D981" s="22">
        <v>5</v>
      </c>
      <c r="E981" s="1227" t="s">
        <v>6678</v>
      </c>
      <c r="F981" s="816">
        <v>2095330</v>
      </c>
      <c r="G981" s="817">
        <v>15421111</v>
      </c>
      <c r="H981" s="818">
        <v>11.94</v>
      </c>
      <c r="I981" s="816">
        <v>2096130</v>
      </c>
      <c r="J981" s="817">
        <v>15421110</v>
      </c>
      <c r="K981" s="819">
        <v>11.94</v>
      </c>
      <c r="L981" s="6"/>
      <c r="M981" s="545">
        <v>16</v>
      </c>
      <c r="N981" s="6">
        <v>9.5299999999999994</v>
      </c>
      <c r="O981" s="6" t="s">
        <v>4201</v>
      </c>
      <c r="P981" s="479" t="s">
        <v>5033</v>
      </c>
      <c r="Q981" s="1235" t="s">
        <v>6512</v>
      </c>
      <c r="R981" s="824"/>
      <c r="S981" s="825"/>
      <c r="T981" s="1">
        <v>46312</v>
      </c>
      <c r="U981" s="26" t="s">
        <v>5387</v>
      </c>
      <c r="V981" s="8">
        <v>46312</v>
      </c>
      <c r="W981" s="13" t="s">
        <v>6685</v>
      </c>
      <c r="X981" s="23" t="s">
        <v>4206</v>
      </c>
      <c r="Y981" s="482">
        <v>195</v>
      </c>
      <c r="Z981" s="1313"/>
      <c r="AA981" s="874"/>
      <c r="AB981" s="1324"/>
      <c r="AC981" s="27"/>
      <c r="AD981" s="6"/>
      <c r="AE981" s="1254"/>
      <c r="AF981" s="6"/>
      <c r="AG981" s="6"/>
      <c r="AH981" s="6"/>
      <c r="AI981" s="6"/>
      <c r="AJ981" s="6"/>
      <c r="AK981" s="6"/>
      <c r="AL981" s="485" t="str">
        <f>IF(AA981="","",AA981)</f>
        <v/>
      </c>
      <c r="AM981" s="5" t="str">
        <f>IF(AB981="","",AB981)</f>
        <v/>
      </c>
      <c r="AN981" s="1259"/>
      <c r="AO981" s="4"/>
      <c r="AP981" s="5"/>
      <c r="AQ981" s="5"/>
      <c r="AR981" s="1260"/>
      <c r="AS981" s="1258"/>
      <c r="AT981" s="1261"/>
      <c r="AU981" s="1231" t="str">
        <f>IF(AND(V981&gt;0,X981="A",AA981&lt;&gt;"",AG981&lt;&gt;"A",AJ981&lt;&gt;"A",OR(AB981="NR",AB981="NT")),1,"")</f>
        <v/>
      </c>
      <c r="AV981" s="1231" t="str">
        <f>IF(AU981="","",COUNTIF($AU$8:AU981,AU981))</f>
        <v/>
      </c>
      <c r="AW981" s="1231">
        <f>IF(AND(V981&gt;0,X981="A",AJ981&lt;&gt;"A",OR(AB981="",AB981="NX")),1,"")</f>
        <v>1</v>
      </c>
      <c r="AX981" s="1231">
        <f>IF(AW981="","",COUNTIF($AW$8:AW981,AW981))</f>
        <v>103</v>
      </c>
      <c r="AY981" s="1306" t="s">
        <v>5981</v>
      </c>
      <c r="AZ981" s="1248" t="s">
        <v>6242</v>
      </c>
      <c r="BA981" s="1249"/>
      <c r="BB981" s="1249"/>
    </row>
    <row r="982" spans="1:54" ht="14.45" customHeight="1">
      <c r="A982" s="472" t="s">
        <v>978</v>
      </c>
      <c r="B982" s="473" t="s">
        <v>1602</v>
      </c>
      <c r="C982" s="22" t="s">
        <v>5908</v>
      </c>
      <c r="D982" s="22">
        <v>5</v>
      </c>
      <c r="E982" s="1270" t="s">
        <v>5947</v>
      </c>
      <c r="F982" s="816">
        <v>2096130</v>
      </c>
      <c r="G982" s="817">
        <v>15421110</v>
      </c>
      <c r="H982" s="819">
        <v>11.94</v>
      </c>
      <c r="I982" s="1274">
        <v>2082340</v>
      </c>
      <c r="J982" s="1277">
        <v>15421104</v>
      </c>
      <c r="K982" s="1282">
        <v>11.94</v>
      </c>
      <c r="L982" s="1285"/>
      <c r="M982" s="1287">
        <v>16</v>
      </c>
      <c r="N982" s="1288">
        <v>9.5299999999999994</v>
      </c>
      <c r="O982" s="834" t="s">
        <v>4201</v>
      </c>
      <c r="P982" s="1291" t="s">
        <v>4252</v>
      </c>
      <c r="Q982" s="1238" t="s">
        <v>4268</v>
      </c>
      <c r="R982" s="826"/>
      <c r="S982" s="827"/>
      <c r="T982" s="1300">
        <v>46288</v>
      </c>
      <c r="U982" s="1302" t="s">
        <v>5534</v>
      </c>
      <c r="V982" s="8">
        <v>46288</v>
      </c>
      <c r="W982" s="771" t="s">
        <v>5944</v>
      </c>
      <c r="X982" s="772" t="s">
        <v>4206</v>
      </c>
      <c r="Y982" s="1309">
        <v>195</v>
      </c>
      <c r="Z982" s="1312">
        <v>46289</v>
      </c>
      <c r="AA982" s="1319" t="s">
        <v>5945</v>
      </c>
      <c r="AB982" s="1323" t="s">
        <v>4206</v>
      </c>
      <c r="AC982" s="655"/>
      <c r="AD982" s="1252"/>
      <c r="AE982" s="1253"/>
      <c r="AF982" s="1255"/>
      <c r="AG982" s="1256"/>
      <c r="AH982" s="1253"/>
      <c r="AI982" s="1257"/>
      <c r="AJ982" s="21" t="s">
        <v>2860</v>
      </c>
      <c r="AK982" s="33" t="s">
        <v>2860</v>
      </c>
      <c r="AL982" s="6" t="s">
        <v>2860</v>
      </c>
      <c r="AM982" s="32" t="s">
        <v>2860</v>
      </c>
      <c r="AN982" s="16"/>
      <c r="AO982" s="6"/>
      <c r="AP982" s="7"/>
      <c r="AQ982" s="7"/>
      <c r="AR982" s="1232"/>
      <c r="AS982" s="1232"/>
      <c r="AT982" s="1229"/>
      <c r="AU982" s="1262"/>
      <c r="AV982" s="1263"/>
      <c r="AW982" s="1262"/>
      <c r="AX982" s="1263"/>
      <c r="AY982" s="1228"/>
      <c r="AZ982" s="1232"/>
      <c r="BA982" s="1232"/>
      <c r="BB982" s="1232"/>
    </row>
    <row r="983" spans="1:54" ht="14.45" customHeight="1">
      <c r="A983" s="472" t="s">
        <v>979</v>
      </c>
      <c r="B983" s="473" t="s">
        <v>1602</v>
      </c>
      <c r="C983" s="22" t="s">
        <v>5908</v>
      </c>
      <c r="D983" s="22">
        <v>5</v>
      </c>
      <c r="E983" s="746" t="s">
        <v>3642</v>
      </c>
      <c r="F983" s="1274">
        <v>2082340</v>
      </c>
      <c r="G983" s="1277">
        <v>15421104</v>
      </c>
      <c r="H983" s="1282">
        <v>11.94</v>
      </c>
      <c r="I983" s="760">
        <v>2084860</v>
      </c>
      <c r="J983" s="475">
        <v>15421106</v>
      </c>
      <c r="K983" s="478">
        <v>11.94</v>
      </c>
      <c r="L983" s="9"/>
      <c r="M983" s="546">
        <v>16</v>
      </c>
      <c r="N983" s="9">
        <v>9.5299999999999994</v>
      </c>
      <c r="O983" s="6" t="s">
        <v>4201</v>
      </c>
      <c r="P983" s="479" t="s">
        <v>4202</v>
      </c>
      <c r="Q983" s="10" t="s">
        <v>5941</v>
      </c>
      <c r="R983" s="826"/>
      <c r="S983" s="827"/>
      <c r="T983" s="14">
        <v>46289</v>
      </c>
      <c r="U983" s="15" t="s">
        <v>5387</v>
      </c>
      <c r="V983" s="8">
        <v>46289</v>
      </c>
      <c r="W983" s="813" t="s">
        <v>5981</v>
      </c>
      <c r="X983" s="23" t="s">
        <v>4206</v>
      </c>
      <c r="Y983" s="486">
        <v>195</v>
      </c>
      <c r="Z983" s="483">
        <v>46295</v>
      </c>
      <c r="AA983" s="24" t="s">
        <v>6242</v>
      </c>
      <c r="AB983" s="484" t="s">
        <v>4206</v>
      </c>
      <c r="AC983" s="16"/>
      <c r="AD983" s="17"/>
      <c r="AE983" s="18"/>
      <c r="AF983" s="9"/>
      <c r="AG983" s="19"/>
      <c r="AH983" s="20"/>
      <c r="AI983" s="9"/>
      <c r="AJ983" s="21"/>
      <c r="AK983" s="33"/>
      <c r="AL983" s="485" t="str">
        <f>IF(AA983="","",AA983)</f>
        <v>L-RT-066</v>
      </c>
      <c r="AM983" s="3" t="str">
        <f>IF(AB983="","",AB983)</f>
        <v>A</v>
      </c>
      <c r="AN983" s="702"/>
      <c r="AO983" s="4"/>
      <c r="AP983" s="5"/>
      <c r="AQ983" s="5"/>
      <c r="AR983" s="4"/>
      <c r="AS983" s="5"/>
      <c r="AT983" s="552"/>
      <c r="AU983" s="553" t="str">
        <f>IF(AND(V983&gt;0,X983="A",AA983&lt;&gt;"",AG983&lt;&gt;"A",AJ983&lt;&gt;"A",OR(AB983="NR",AB983="NT")),1,"")</f>
        <v/>
      </c>
      <c r="AV983" s="554" t="str">
        <f>IF(AU983="","",COUNTIF($AU$8:AU983,AU983))</f>
        <v/>
      </c>
      <c r="AW983" s="553" t="str">
        <f>IF(AND(V983&gt;0,X983="A",AJ983&lt;&gt;"A",OR(AB983="",AB983="NX")),1,"")</f>
        <v/>
      </c>
      <c r="AX983" s="554" t="str">
        <f>IF(AW983="","",COUNTIF($AW$8:AW983,AW983))</f>
        <v/>
      </c>
      <c r="AY983" s="27"/>
      <c r="AZ983" s="6"/>
      <c r="BA983" s="7"/>
      <c r="BB983" s="7"/>
    </row>
    <row r="984" spans="1:54" ht="14.45" customHeight="1">
      <c r="A984" s="472" t="s">
        <v>980</v>
      </c>
      <c r="B984" s="473" t="s">
        <v>1602</v>
      </c>
      <c r="C984" s="22" t="s">
        <v>5908</v>
      </c>
      <c r="D984" s="22">
        <v>5</v>
      </c>
      <c r="E984" s="746" t="s">
        <v>5955</v>
      </c>
      <c r="F984" s="760">
        <v>2084860</v>
      </c>
      <c r="G984" s="475">
        <v>15421106</v>
      </c>
      <c r="H984" s="478">
        <v>11.94</v>
      </c>
      <c r="I984" s="1275">
        <v>2088960</v>
      </c>
      <c r="J984" s="1278">
        <v>15421108</v>
      </c>
      <c r="K984" s="1283">
        <v>11.94</v>
      </c>
      <c r="L984" s="9"/>
      <c r="M984" s="546">
        <v>16</v>
      </c>
      <c r="N984" s="9">
        <v>9.5299999999999994</v>
      </c>
      <c r="O984" s="6" t="s">
        <v>4201</v>
      </c>
      <c r="P984" s="645" t="s">
        <v>4252</v>
      </c>
      <c r="Q984" s="10" t="s">
        <v>4253</v>
      </c>
      <c r="R984" s="826"/>
      <c r="S984" s="827"/>
      <c r="T984" s="14">
        <v>46287</v>
      </c>
      <c r="U984" s="15" t="s">
        <v>5534</v>
      </c>
      <c r="V984" s="8">
        <v>46287</v>
      </c>
      <c r="W984" s="13" t="s">
        <v>5935</v>
      </c>
      <c r="X984" s="23" t="s">
        <v>4206</v>
      </c>
      <c r="Y984" s="486">
        <v>195</v>
      </c>
      <c r="Z984" s="483">
        <v>46288</v>
      </c>
      <c r="AA984" s="24" t="s">
        <v>5936</v>
      </c>
      <c r="AB984" s="484" t="s">
        <v>4206</v>
      </c>
      <c r="AC984" s="16"/>
      <c r="AD984" s="17"/>
      <c r="AE984" s="18"/>
      <c r="AF984" s="9"/>
      <c r="AG984" s="19"/>
      <c r="AH984" s="20"/>
      <c r="AI984" s="9"/>
      <c r="AJ984" s="21" t="s">
        <v>2860</v>
      </c>
      <c r="AK984" s="33" t="s">
        <v>2860</v>
      </c>
      <c r="AL984" s="485" t="s">
        <v>2860</v>
      </c>
      <c r="AM984" s="3" t="s">
        <v>2860</v>
      </c>
      <c r="AN984" s="702"/>
      <c r="AO984" s="4"/>
      <c r="AP984" s="5"/>
      <c r="AQ984" s="5"/>
      <c r="AR984" s="4"/>
      <c r="AS984" s="5"/>
      <c r="AT984" s="552"/>
      <c r="AU984" s="553"/>
      <c r="AV984" s="554"/>
      <c r="AW984" s="553"/>
      <c r="AX984" s="554"/>
      <c r="AY984" s="27"/>
      <c r="AZ984" s="6"/>
      <c r="BA984" s="7"/>
      <c r="BB984" s="7"/>
    </row>
    <row r="985" spans="1:54" ht="14.45" customHeight="1">
      <c r="A985" s="472" t="s">
        <v>981</v>
      </c>
      <c r="B985" s="473" t="s">
        <v>1602</v>
      </c>
      <c r="C985" s="22" t="s">
        <v>5908</v>
      </c>
      <c r="D985" s="22">
        <v>5</v>
      </c>
      <c r="E985" s="1227" t="s">
        <v>3643</v>
      </c>
      <c r="F985" s="1275">
        <v>2088960</v>
      </c>
      <c r="G985" s="1278">
        <v>15421108</v>
      </c>
      <c r="H985" s="1283">
        <v>11.94</v>
      </c>
      <c r="I985" s="816">
        <v>2090090</v>
      </c>
      <c r="J985" s="817">
        <v>15421109</v>
      </c>
      <c r="K985" s="819">
        <v>11.94</v>
      </c>
      <c r="L985" s="6"/>
      <c r="M985" s="545">
        <v>16</v>
      </c>
      <c r="N985" s="6">
        <v>9.5299999999999994</v>
      </c>
      <c r="O985" s="6" t="s">
        <v>4201</v>
      </c>
      <c r="P985" s="479" t="s">
        <v>4202</v>
      </c>
      <c r="Q985" s="10" t="s">
        <v>5941</v>
      </c>
      <c r="R985" s="826"/>
      <c r="S985" s="827"/>
      <c r="T985" s="1">
        <v>46289</v>
      </c>
      <c r="U985" s="26" t="s">
        <v>5387</v>
      </c>
      <c r="V985" s="8">
        <v>46289</v>
      </c>
      <c r="W985" s="813" t="s">
        <v>5981</v>
      </c>
      <c r="X985" s="23" t="s">
        <v>4206</v>
      </c>
      <c r="Y985" s="482">
        <v>195</v>
      </c>
      <c r="Z985" s="1313">
        <v>46295</v>
      </c>
      <c r="AA985" s="874" t="s">
        <v>6242</v>
      </c>
      <c r="AB985" s="1324" t="s">
        <v>4206</v>
      </c>
      <c r="AC985" s="27"/>
      <c r="AD985" s="6"/>
      <c r="AE985" s="1254"/>
      <c r="AF985" s="6"/>
      <c r="AG985" s="6"/>
      <c r="AH985" s="6"/>
      <c r="AI985" s="6"/>
      <c r="AJ985" s="6"/>
      <c r="AK985" s="6"/>
      <c r="AL985" s="485" t="str">
        <f>IF(AA985="","",AA985)</f>
        <v>L-RT-066</v>
      </c>
      <c r="AM985" s="5" t="str">
        <f>IF(AB985="","",AB985)</f>
        <v>A</v>
      </c>
      <c r="AN985" s="1259"/>
      <c r="AO985" s="4"/>
      <c r="AP985" s="5"/>
      <c r="AQ985" s="5"/>
      <c r="AR985" s="1260"/>
      <c r="AS985" s="1258"/>
      <c r="AT985" s="1261"/>
      <c r="AU985" s="1231" t="str">
        <f>IF(AND(V985&gt;0,X985="A",AA985&lt;&gt;"",AG985&lt;&gt;"A",AJ985&lt;&gt;"A",OR(AB985="NR",AB985="NT")),1,"")</f>
        <v/>
      </c>
      <c r="AV985" s="1231" t="str">
        <f>IF(AU985="","",COUNTIF($AU$8:AU985,AU985))</f>
        <v/>
      </c>
      <c r="AW985" s="1231" t="str">
        <f>IF(AND(V985&gt;0,X985="A",AJ985&lt;&gt;"A",OR(AB985="",AB985="NX")),1,"")</f>
        <v/>
      </c>
      <c r="AX985" s="1231" t="str">
        <f>IF(AW985="","",COUNTIF($AW$8:AW985,AW985))</f>
        <v/>
      </c>
      <c r="AY985" s="1231"/>
      <c r="AZ985" s="1231"/>
      <c r="BA985" s="1249"/>
      <c r="BB985" s="1249"/>
    </row>
    <row r="986" spans="1:54" ht="14.45" customHeight="1">
      <c r="A986" s="472" t="s">
        <v>982</v>
      </c>
      <c r="B986" s="473" t="s">
        <v>1602</v>
      </c>
      <c r="C986" s="22" t="s">
        <v>5908</v>
      </c>
      <c r="D986" s="22">
        <v>5</v>
      </c>
      <c r="E986" s="1270" t="s">
        <v>5954</v>
      </c>
      <c r="F986" s="816">
        <v>2090090</v>
      </c>
      <c r="G986" s="817">
        <v>15421109</v>
      </c>
      <c r="H986" s="819">
        <v>11.94</v>
      </c>
      <c r="I986" s="816">
        <v>2090740</v>
      </c>
      <c r="J986" s="817">
        <v>15421109</v>
      </c>
      <c r="K986" s="818">
        <v>11.94</v>
      </c>
      <c r="L986" s="1285"/>
      <c r="M986" s="1287">
        <v>16</v>
      </c>
      <c r="N986" s="1288">
        <v>9.5299999999999994</v>
      </c>
      <c r="O986" s="834" t="s">
        <v>4201</v>
      </c>
      <c r="P986" s="1291" t="s">
        <v>4252</v>
      </c>
      <c r="Q986" s="10" t="s">
        <v>5785</v>
      </c>
      <c r="R986" s="826"/>
      <c r="S986" s="827"/>
      <c r="T986" s="1300">
        <v>46287</v>
      </c>
      <c r="U986" s="1302" t="s">
        <v>5534</v>
      </c>
      <c r="V986" s="8">
        <v>46287</v>
      </c>
      <c r="W986" s="771" t="s">
        <v>5935</v>
      </c>
      <c r="X986" s="772" t="s">
        <v>4206</v>
      </c>
      <c r="Y986" s="1309">
        <v>195</v>
      </c>
      <c r="Z986" s="1312">
        <v>46288</v>
      </c>
      <c r="AA986" s="1319" t="s">
        <v>5936</v>
      </c>
      <c r="AB986" s="1323" t="s">
        <v>4206</v>
      </c>
      <c r="AC986" s="655"/>
      <c r="AD986" s="1252"/>
      <c r="AE986" s="1253"/>
      <c r="AF986" s="1255"/>
      <c r="AG986" s="1256"/>
      <c r="AH986" s="1253"/>
      <c r="AI986" s="1257"/>
      <c r="AJ986" s="21" t="s">
        <v>2860</v>
      </c>
      <c r="AK986" s="33" t="s">
        <v>2860</v>
      </c>
      <c r="AL986" s="6" t="s">
        <v>2860</v>
      </c>
      <c r="AM986" s="32" t="s">
        <v>2860</v>
      </c>
      <c r="AN986" s="16"/>
      <c r="AO986" s="6"/>
      <c r="AP986" s="7"/>
      <c r="AQ986" s="7"/>
      <c r="AR986" s="1232"/>
      <c r="AS986" s="1232"/>
      <c r="AT986" s="1229"/>
      <c r="AU986" s="1262"/>
      <c r="AV986" s="1263"/>
      <c r="AW986" s="1262"/>
      <c r="AX986" s="1263"/>
      <c r="AY986" s="1228"/>
      <c r="AZ986" s="1232"/>
      <c r="BA986" s="1232"/>
      <c r="BB986" s="1232"/>
    </row>
    <row r="987" spans="1:54" ht="14.45" customHeight="1">
      <c r="A987" s="472" t="s">
        <v>983</v>
      </c>
      <c r="B987" s="473" t="s">
        <v>1602</v>
      </c>
      <c r="C987" s="22" t="s">
        <v>5908</v>
      </c>
      <c r="D987" s="22">
        <v>5</v>
      </c>
      <c r="E987" s="1227" t="s">
        <v>3644</v>
      </c>
      <c r="F987" s="816">
        <v>2090740</v>
      </c>
      <c r="G987" s="817">
        <v>15421109</v>
      </c>
      <c r="H987" s="818">
        <v>11.94</v>
      </c>
      <c r="I987" s="816">
        <v>2096590</v>
      </c>
      <c r="J987" s="817">
        <v>15421108</v>
      </c>
      <c r="K987" s="819">
        <v>11.94</v>
      </c>
      <c r="L987" s="6"/>
      <c r="M987" s="545">
        <v>16</v>
      </c>
      <c r="N987" s="6">
        <v>9.5299999999999994</v>
      </c>
      <c r="O987" s="6" t="s">
        <v>4201</v>
      </c>
      <c r="P987" s="479" t="s">
        <v>4202</v>
      </c>
      <c r="Q987" s="1235" t="s">
        <v>5942</v>
      </c>
      <c r="R987" s="824"/>
      <c r="S987" s="825"/>
      <c r="T987" s="1">
        <v>46289</v>
      </c>
      <c r="U987" s="26" t="s">
        <v>5387</v>
      </c>
      <c r="V987" s="8">
        <v>46289</v>
      </c>
      <c r="W987" s="813" t="s">
        <v>5981</v>
      </c>
      <c r="X987" s="23" t="s">
        <v>4206</v>
      </c>
      <c r="Y987" s="482">
        <v>195</v>
      </c>
      <c r="Z987" s="1313">
        <v>46295</v>
      </c>
      <c r="AA987" s="874" t="s">
        <v>6242</v>
      </c>
      <c r="AB987" s="1324" t="s">
        <v>4206</v>
      </c>
      <c r="AC987" s="27"/>
      <c r="AD987" s="6"/>
      <c r="AE987" s="1254"/>
      <c r="AF987" s="6"/>
      <c r="AG987" s="6"/>
      <c r="AH987" s="6"/>
      <c r="AI987" s="6"/>
      <c r="AJ987" s="6"/>
      <c r="AK987" s="6"/>
      <c r="AL987" s="485" t="str">
        <f>IF(AA987="","",AA987)</f>
        <v>L-RT-066</v>
      </c>
      <c r="AM987" s="5" t="str">
        <f>IF(AB987="","",AB987)</f>
        <v>A</v>
      </c>
      <c r="AN987" s="1259"/>
      <c r="AO987" s="4"/>
      <c r="AP987" s="5"/>
      <c r="AQ987" s="5"/>
      <c r="AR987" s="1260"/>
      <c r="AS987" s="1258"/>
      <c r="AT987" s="1261"/>
      <c r="AU987" s="1231" t="str">
        <f>IF(AND(V987&gt;0,X987="A",AA987&lt;&gt;"",AG987&lt;&gt;"A",AJ987&lt;&gt;"A",OR(AB987="NR",AB987="NT")),1,"")</f>
        <v/>
      </c>
      <c r="AV987" s="1231" t="str">
        <f>IF(AU987="","",COUNTIF($AU$8:AU987,AU987))</f>
        <v/>
      </c>
      <c r="AW987" s="1231" t="str">
        <f>IF(AND(V987&gt;0,X987="A",AJ987&lt;&gt;"A",OR(AB987="",AB987="NX")),1,"")</f>
        <v/>
      </c>
      <c r="AX987" s="1231" t="str">
        <f>IF(AW987="","",COUNTIF($AW$8:AW987,AW987))</f>
        <v/>
      </c>
      <c r="AY987" s="1231"/>
      <c r="AZ987" s="1231"/>
      <c r="BA987" s="1249"/>
      <c r="BB987" s="1249"/>
    </row>
    <row r="988" spans="1:54" ht="14.45" customHeight="1">
      <c r="A988" s="472" t="s">
        <v>984</v>
      </c>
      <c r="B988" s="473" t="s">
        <v>1602</v>
      </c>
      <c r="C988" s="22" t="s">
        <v>5908</v>
      </c>
      <c r="D988" s="22">
        <v>5</v>
      </c>
      <c r="E988" s="1270" t="s">
        <v>5953</v>
      </c>
      <c r="F988" s="816">
        <v>2096590</v>
      </c>
      <c r="G988" s="817">
        <v>15421108</v>
      </c>
      <c r="H988" s="819">
        <v>11.94</v>
      </c>
      <c r="I988" s="816">
        <v>2097840</v>
      </c>
      <c r="J988" s="817">
        <v>15421109</v>
      </c>
      <c r="K988" s="818">
        <v>11.94</v>
      </c>
      <c r="L988" s="1285"/>
      <c r="M988" s="1287">
        <v>16</v>
      </c>
      <c r="N988" s="1288">
        <v>9.5299999999999994</v>
      </c>
      <c r="O988" s="834" t="s">
        <v>4201</v>
      </c>
      <c r="P988" s="1291" t="s">
        <v>4252</v>
      </c>
      <c r="Q988" s="1236" t="s">
        <v>4253</v>
      </c>
      <c r="R988" s="826"/>
      <c r="S988" s="827"/>
      <c r="T988" s="1300">
        <v>46287</v>
      </c>
      <c r="U988" s="1302" t="s">
        <v>5534</v>
      </c>
      <c r="V988" s="8">
        <v>46287</v>
      </c>
      <c r="W988" s="771" t="s">
        <v>5935</v>
      </c>
      <c r="X988" s="772" t="s">
        <v>4206</v>
      </c>
      <c r="Y988" s="1309">
        <v>195</v>
      </c>
      <c r="Z988" s="1312">
        <v>46288</v>
      </c>
      <c r="AA988" s="1319" t="s">
        <v>5936</v>
      </c>
      <c r="AB988" s="1323" t="s">
        <v>4206</v>
      </c>
      <c r="AC988" s="655"/>
      <c r="AD988" s="1252"/>
      <c r="AE988" s="1253"/>
      <c r="AF988" s="1255"/>
      <c r="AG988" s="1256"/>
      <c r="AH988" s="1253"/>
      <c r="AI988" s="1257"/>
      <c r="AJ988" s="21" t="s">
        <v>2860</v>
      </c>
      <c r="AK988" s="33" t="s">
        <v>2860</v>
      </c>
      <c r="AL988" s="6" t="s">
        <v>2860</v>
      </c>
      <c r="AM988" s="32" t="s">
        <v>2860</v>
      </c>
      <c r="AN988" s="16"/>
      <c r="AO988" s="6"/>
      <c r="AP988" s="7"/>
      <c r="AQ988" s="7"/>
      <c r="AR988" s="1232"/>
      <c r="AS988" s="1232"/>
      <c r="AT988" s="1229"/>
      <c r="AU988" s="1262"/>
      <c r="AV988" s="1263"/>
      <c r="AW988" s="1262"/>
      <c r="AX988" s="1263"/>
      <c r="AY988" s="1228"/>
      <c r="AZ988" s="1232"/>
      <c r="BA988" s="1232"/>
      <c r="BB988" s="1232"/>
    </row>
    <row r="989" spans="1:54" ht="14.45" customHeight="1">
      <c r="A989" s="472" t="s">
        <v>985</v>
      </c>
      <c r="B989" s="473" t="s">
        <v>1602</v>
      </c>
      <c r="C989" s="22" t="s">
        <v>5908</v>
      </c>
      <c r="D989" s="22">
        <v>5</v>
      </c>
      <c r="E989" s="1227" t="s">
        <v>3645</v>
      </c>
      <c r="F989" s="816">
        <v>2097840</v>
      </c>
      <c r="G989" s="817">
        <v>15421109</v>
      </c>
      <c r="H989" s="818">
        <v>11.94</v>
      </c>
      <c r="I989" s="816">
        <v>2087970</v>
      </c>
      <c r="J989" s="817">
        <v>15421108</v>
      </c>
      <c r="K989" s="819">
        <v>11.94</v>
      </c>
      <c r="L989" s="6"/>
      <c r="M989" s="545">
        <v>16</v>
      </c>
      <c r="N989" s="6">
        <v>9.5299999999999994</v>
      </c>
      <c r="O989" s="6" t="s">
        <v>4201</v>
      </c>
      <c r="P989" s="479" t="s">
        <v>4202</v>
      </c>
      <c r="Q989" s="10" t="s">
        <v>5942</v>
      </c>
      <c r="R989" s="826"/>
      <c r="S989" s="827"/>
      <c r="T989" s="1">
        <v>46289</v>
      </c>
      <c r="U989" s="26" t="s">
        <v>5387</v>
      </c>
      <c r="V989" s="8">
        <v>46289</v>
      </c>
      <c r="W989" s="813" t="s">
        <v>5981</v>
      </c>
      <c r="X989" s="23" t="s">
        <v>4206</v>
      </c>
      <c r="Y989" s="482">
        <v>195</v>
      </c>
      <c r="Z989" s="1313">
        <v>46295</v>
      </c>
      <c r="AA989" s="874" t="s">
        <v>6242</v>
      </c>
      <c r="AB989" s="1324" t="s">
        <v>4206</v>
      </c>
      <c r="AC989" s="27"/>
      <c r="AD989" s="6"/>
      <c r="AE989" s="1254"/>
      <c r="AF989" s="6"/>
      <c r="AG989" s="6"/>
      <c r="AH989" s="6"/>
      <c r="AI989" s="6"/>
      <c r="AJ989" s="6"/>
      <c r="AK989" s="6"/>
      <c r="AL989" s="485" t="str">
        <f>IF(AA989="","",AA989)</f>
        <v>L-RT-066</v>
      </c>
      <c r="AM989" s="5" t="str">
        <f>IF(AB989="","",AB989)</f>
        <v>A</v>
      </c>
      <c r="AN989" s="1259"/>
      <c r="AO989" s="4"/>
      <c r="AP989" s="5"/>
      <c r="AQ989" s="5"/>
      <c r="AR989" s="1260"/>
      <c r="AS989" s="1258"/>
      <c r="AT989" s="1261"/>
      <c r="AU989" s="1231" t="str">
        <f>IF(AND(V989&gt;0,X989="A",AA989&lt;&gt;"",AG989&lt;&gt;"A",AJ989&lt;&gt;"A",OR(AB989="NR",AB989="NT")),1,"")</f>
        <v/>
      </c>
      <c r="AV989" s="1231" t="str">
        <f>IF(AU989="","",COUNTIF($AU$8:AU989,AU989))</f>
        <v/>
      </c>
      <c r="AW989" s="1231" t="str">
        <f>IF(AND(V989&gt;0,X989="A",AJ989&lt;&gt;"A",OR(AB989="",AB989="NX")),1,"")</f>
        <v/>
      </c>
      <c r="AX989" s="1231" t="str">
        <f>IF(AW989="","",COUNTIF($AW$8:AW989,AW989))</f>
        <v/>
      </c>
      <c r="AY989" s="1231"/>
      <c r="AZ989" s="1231"/>
      <c r="BA989" s="1249"/>
      <c r="BB989" s="1249"/>
    </row>
    <row r="990" spans="1:54" ht="14.45" customHeight="1">
      <c r="A990" s="472" t="s">
        <v>986</v>
      </c>
      <c r="B990" s="473" t="s">
        <v>1602</v>
      </c>
      <c r="C990" s="22" t="s">
        <v>5908</v>
      </c>
      <c r="D990" s="22">
        <v>5</v>
      </c>
      <c r="E990" s="1270" t="s">
        <v>5952</v>
      </c>
      <c r="F990" s="816">
        <v>2087970</v>
      </c>
      <c r="G990" s="817">
        <v>15421108</v>
      </c>
      <c r="H990" s="819">
        <v>11.94</v>
      </c>
      <c r="I990" s="816">
        <v>2096150</v>
      </c>
      <c r="J990" s="817">
        <v>15421108</v>
      </c>
      <c r="K990" s="818">
        <v>11.94</v>
      </c>
      <c r="L990" s="1285"/>
      <c r="M990" s="1287">
        <v>16</v>
      </c>
      <c r="N990" s="1288">
        <v>9.5299999999999994</v>
      </c>
      <c r="O990" s="834" t="s">
        <v>4201</v>
      </c>
      <c r="P990" s="1291" t="s">
        <v>4252</v>
      </c>
      <c r="Q990" s="10" t="s">
        <v>5785</v>
      </c>
      <c r="R990" s="826"/>
      <c r="S990" s="827"/>
      <c r="T990" s="1300">
        <v>46287</v>
      </c>
      <c r="U990" s="1302" t="s">
        <v>5534</v>
      </c>
      <c r="V990" s="8">
        <v>46287</v>
      </c>
      <c r="W990" s="771" t="s">
        <v>5935</v>
      </c>
      <c r="X990" s="772" t="s">
        <v>4206</v>
      </c>
      <c r="Y990" s="1309">
        <v>195</v>
      </c>
      <c r="Z990" s="1312">
        <v>46288</v>
      </c>
      <c r="AA990" s="1319" t="s">
        <v>5936</v>
      </c>
      <c r="AB990" s="1323" t="s">
        <v>4206</v>
      </c>
      <c r="AC990" s="655"/>
      <c r="AD990" s="1252"/>
      <c r="AE990" s="1253"/>
      <c r="AF990" s="1255"/>
      <c r="AG990" s="1256"/>
      <c r="AH990" s="1253"/>
      <c r="AI990" s="1257"/>
      <c r="AJ990" s="21" t="s">
        <v>2860</v>
      </c>
      <c r="AK990" s="33" t="s">
        <v>2860</v>
      </c>
      <c r="AL990" s="6" t="s">
        <v>2860</v>
      </c>
      <c r="AM990" s="32" t="s">
        <v>2860</v>
      </c>
      <c r="AN990" s="16"/>
      <c r="AO990" s="6"/>
      <c r="AP990" s="7"/>
      <c r="AQ990" s="7"/>
      <c r="AR990" s="1232"/>
      <c r="AS990" s="1232"/>
      <c r="AT990" s="1229"/>
      <c r="AU990" s="1262"/>
      <c r="AV990" s="1263"/>
      <c r="AW990" s="1262"/>
      <c r="AX990" s="1263"/>
      <c r="AY990" s="1228"/>
      <c r="AZ990" s="1232"/>
      <c r="BA990" s="1232"/>
      <c r="BB990" s="1232"/>
    </row>
    <row r="991" spans="1:54" ht="14.45" customHeight="1">
      <c r="A991" s="472" t="s">
        <v>987</v>
      </c>
      <c r="B991" s="473" t="s">
        <v>1602</v>
      </c>
      <c r="C991" s="22" t="s">
        <v>5908</v>
      </c>
      <c r="D991" s="22">
        <v>5</v>
      </c>
      <c r="E991" s="1227" t="s">
        <v>3646</v>
      </c>
      <c r="F991" s="816">
        <v>2096150</v>
      </c>
      <c r="G991" s="817">
        <v>15421108</v>
      </c>
      <c r="H991" s="818">
        <v>11.94</v>
      </c>
      <c r="I991" s="816">
        <v>2096040</v>
      </c>
      <c r="J991" s="817">
        <v>15421109</v>
      </c>
      <c r="K991" s="819">
        <v>11.94</v>
      </c>
      <c r="L991" s="6"/>
      <c r="M991" s="545">
        <v>16</v>
      </c>
      <c r="N991" s="6">
        <v>9.5299999999999994</v>
      </c>
      <c r="O991" s="6" t="s">
        <v>4201</v>
      </c>
      <c r="P991" s="479" t="s">
        <v>4202</v>
      </c>
      <c r="Q991" s="10" t="s">
        <v>5942</v>
      </c>
      <c r="R991" s="826"/>
      <c r="S991" s="827"/>
      <c r="T991" s="1">
        <v>46289</v>
      </c>
      <c r="U991" s="26" t="s">
        <v>5387</v>
      </c>
      <c r="V991" s="8">
        <v>46289</v>
      </c>
      <c r="W991" s="813" t="s">
        <v>5981</v>
      </c>
      <c r="X991" s="23" t="s">
        <v>4206</v>
      </c>
      <c r="Y991" s="482">
        <v>195</v>
      </c>
      <c r="Z991" s="1313">
        <v>46295</v>
      </c>
      <c r="AA991" s="874" t="s">
        <v>6242</v>
      </c>
      <c r="AB991" s="1324" t="s">
        <v>4206</v>
      </c>
      <c r="AC991" s="27"/>
      <c r="AD991" s="6"/>
      <c r="AE991" s="1254"/>
      <c r="AF991" s="6"/>
      <c r="AG991" s="6"/>
      <c r="AH991" s="6"/>
      <c r="AI991" s="6"/>
      <c r="AJ991" s="6"/>
      <c r="AK991" s="6"/>
      <c r="AL991" s="485" t="str">
        <f>IF(AA991="","",AA991)</f>
        <v>L-RT-066</v>
      </c>
      <c r="AM991" s="5" t="str">
        <f>IF(AB991="","",AB991)</f>
        <v>A</v>
      </c>
      <c r="AN991" s="1259"/>
      <c r="AO991" s="4"/>
      <c r="AP991" s="5"/>
      <c r="AQ991" s="5"/>
      <c r="AR991" s="1260"/>
      <c r="AS991" s="1258"/>
      <c r="AT991" s="1261"/>
      <c r="AU991" s="1231" t="str">
        <f>IF(AND(V991&gt;0,X991="A",AA991&lt;&gt;"",AG991&lt;&gt;"A",AJ991&lt;&gt;"A",OR(AB991="NR",AB991="NT")),1,"")</f>
        <v/>
      </c>
      <c r="AV991" s="1231" t="str">
        <f>IF(AU991="","",COUNTIF($AU$8:AU991,AU991))</f>
        <v/>
      </c>
      <c r="AW991" s="1231" t="str">
        <f>IF(AND(V991&gt;0,X991="A",AJ991&lt;&gt;"A",OR(AB991="",AB991="NX")),1,"")</f>
        <v/>
      </c>
      <c r="AX991" s="1231" t="str">
        <f>IF(AW991="","",COUNTIF($AW$8:AW991,AW991))</f>
        <v/>
      </c>
      <c r="AY991" s="1231"/>
      <c r="AZ991" s="1231"/>
      <c r="BA991" s="1249"/>
      <c r="BB991" s="1249"/>
    </row>
    <row r="992" spans="1:54" ht="14.45" customHeight="1">
      <c r="A992" s="472" t="s">
        <v>988</v>
      </c>
      <c r="B992" s="473" t="s">
        <v>1602</v>
      </c>
      <c r="C992" s="22" t="s">
        <v>5908</v>
      </c>
      <c r="D992" s="22">
        <v>5</v>
      </c>
      <c r="E992" s="1270" t="s">
        <v>5951</v>
      </c>
      <c r="F992" s="816">
        <v>2096040</v>
      </c>
      <c r="G992" s="817">
        <v>15421109</v>
      </c>
      <c r="H992" s="819">
        <v>11.94</v>
      </c>
      <c r="I992" s="816">
        <v>2097200</v>
      </c>
      <c r="J992" s="817">
        <v>15421102</v>
      </c>
      <c r="K992" s="818">
        <v>11.94</v>
      </c>
      <c r="L992" s="1285"/>
      <c r="M992" s="1287">
        <v>16</v>
      </c>
      <c r="N992" s="1288">
        <v>9.5299999999999994</v>
      </c>
      <c r="O992" s="834" t="s">
        <v>4201</v>
      </c>
      <c r="P992" s="1291" t="s">
        <v>4252</v>
      </c>
      <c r="Q992" s="10" t="s">
        <v>5785</v>
      </c>
      <c r="R992" s="826"/>
      <c r="S992" s="827"/>
      <c r="T992" s="1300">
        <v>46287</v>
      </c>
      <c r="U992" s="1302" t="s">
        <v>5534</v>
      </c>
      <c r="V992" s="8">
        <v>46287</v>
      </c>
      <c r="W992" s="771" t="s">
        <v>5935</v>
      </c>
      <c r="X992" s="772" t="s">
        <v>4206</v>
      </c>
      <c r="Y992" s="1309">
        <v>195</v>
      </c>
      <c r="Z992" s="1312">
        <v>46288</v>
      </c>
      <c r="AA992" s="1319" t="s">
        <v>5936</v>
      </c>
      <c r="AB992" s="1323" t="s">
        <v>4206</v>
      </c>
      <c r="AC992" s="655"/>
      <c r="AD992" s="1252"/>
      <c r="AE992" s="1253"/>
      <c r="AF992" s="1255"/>
      <c r="AG992" s="1256"/>
      <c r="AH992" s="1253"/>
      <c r="AI992" s="1257"/>
      <c r="AJ992" s="21" t="s">
        <v>2860</v>
      </c>
      <c r="AK992" s="33" t="s">
        <v>2860</v>
      </c>
      <c r="AL992" s="6" t="s">
        <v>2860</v>
      </c>
      <c r="AM992" s="32" t="s">
        <v>2860</v>
      </c>
      <c r="AN992" s="16"/>
      <c r="AO992" s="6"/>
      <c r="AP992" s="7"/>
      <c r="AQ992" s="7"/>
      <c r="AR992" s="1232"/>
      <c r="AS992" s="1232"/>
      <c r="AT992" s="1229"/>
      <c r="AU992" s="1262"/>
      <c r="AV992" s="1263"/>
      <c r="AW992" s="1262"/>
      <c r="AX992" s="1263"/>
      <c r="AY992" s="1228"/>
      <c r="AZ992" s="1232"/>
      <c r="BA992" s="1232"/>
      <c r="BB992" s="1232"/>
    </row>
    <row r="993" spans="1:54" ht="14.45" customHeight="1">
      <c r="A993" s="472" t="s">
        <v>989</v>
      </c>
      <c r="B993" s="473" t="s">
        <v>1602</v>
      </c>
      <c r="C993" s="22" t="s">
        <v>5908</v>
      </c>
      <c r="D993" s="22">
        <v>5</v>
      </c>
      <c r="E993" s="1227" t="s">
        <v>3647</v>
      </c>
      <c r="F993" s="816">
        <v>2097200</v>
      </c>
      <c r="G993" s="817">
        <v>15421102</v>
      </c>
      <c r="H993" s="818">
        <v>11.94</v>
      </c>
      <c r="I993" s="816">
        <v>2084880</v>
      </c>
      <c r="J993" s="817">
        <v>15421106</v>
      </c>
      <c r="K993" s="819">
        <v>11.94</v>
      </c>
      <c r="L993" s="6"/>
      <c r="M993" s="545">
        <v>16</v>
      </c>
      <c r="N993" s="6">
        <v>9.5299999999999994</v>
      </c>
      <c r="O993" s="6" t="s">
        <v>4201</v>
      </c>
      <c r="P993" s="479" t="s">
        <v>4202</v>
      </c>
      <c r="Q993" s="10" t="s">
        <v>5942</v>
      </c>
      <c r="R993" s="826"/>
      <c r="S993" s="827"/>
      <c r="T993" s="1">
        <v>46289</v>
      </c>
      <c r="U993" s="26" t="s">
        <v>5387</v>
      </c>
      <c r="V993" s="8">
        <v>46289</v>
      </c>
      <c r="W993" s="813" t="s">
        <v>5981</v>
      </c>
      <c r="X993" s="23" t="s">
        <v>4206</v>
      </c>
      <c r="Y993" s="482">
        <v>195</v>
      </c>
      <c r="Z993" s="1313">
        <v>46295</v>
      </c>
      <c r="AA993" s="874" t="s">
        <v>6242</v>
      </c>
      <c r="AB993" s="1324" t="s">
        <v>4206</v>
      </c>
      <c r="AC993" s="27"/>
      <c r="AD993" s="6"/>
      <c r="AE993" s="1254"/>
      <c r="AF993" s="6"/>
      <c r="AG993" s="6"/>
      <c r="AH993" s="6"/>
      <c r="AI993" s="6"/>
      <c r="AJ993" s="6"/>
      <c r="AK993" s="6"/>
      <c r="AL993" s="485" t="str">
        <f>IF(AA993="","",AA993)</f>
        <v>L-RT-066</v>
      </c>
      <c r="AM993" s="5" t="str">
        <f>IF(AB993="","",AB993)</f>
        <v>A</v>
      </c>
      <c r="AN993" s="1259"/>
      <c r="AO993" s="4"/>
      <c r="AP993" s="5"/>
      <c r="AQ993" s="5"/>
      <c r="AR993" s="1260"/>
      <c r="AS993" s="1258"/>
      <c r="AT993" s="1261"/>
      <c r="AU993" s="1231" t="str">
        <f>IF(AND(V993&gt;0,X993="A",AA993&lt;&gt;"",AG993&lt;&gt;"A",AJ993&lt;&gt;"A",OR(AB993="NR",AB993="NT")),1,"")</f>
        <v/>
      </c>
      <c r="AV993" s="1231" t="str">
        <f>IF(AU993="","",COUNTIF($AU$8:AU993,AU993))</f>
        <v/>
      </c>
      <c r="AW993" s="1231" t="str">
        <f>IF(AND(V993&gt;0,X993="A",AJ993&lt;&gt;"A",OR(AB993="",AB993="NX")),1,"")</f>
        <v/>
      </c>
      <c r="AX993" s="1231" t="str">
        <f>IF(AW993="","",COUNTIF($AW$8:AW993,AW993))</f>
        <v/>
      </c>
      <c r="AY993" s="1231"/>
      <c r="AZ993" s="1231"/>
      <c r="BA993" s="1249"/>
      <c r="BB993" s="1249"/>
    </row>
    <row r="994" spans="1:54" ht="14.45" customHeight="1">
      <c r="A994" s="472" t="s">
        <v>990</v>
      </c>
      <c r="B994" s="473" t="s">
        <v>1602</v>
      </c>
      <c r="C994" s="22" t="s">
        <v>5908</v>
      </c>
      <c r="D994" s="22">
        <v>5</v>
      </c>
      <c r="E994" s="1270" t="s">
        <v>5950</v>
      </c>
      <c r="F994" s="816">
        <v>2084880</v>
      </c>
      <c r="G994" s="817">
        <v>15421106</v>
      </c>
      <c r="H994" s="819">
        <v>11.94</v>
      </c>
      <c r="I994" s="816">
        <v>2092950</v>
      </c>
      <c r="J994" s="817">
        <v>15421110</v>
      </c>
      <c r="K994" s="818">
        <v>11.94</v>
      </c>
      <c r="L994" s="1285"/>
      <c r="M994" s="1287">
        <v>16</v>
      </c>
      <c r="N994" s="1288">
        <v>9.5299999999999994</v>
      </c>
      <c r="O994" s="834" t="s">
        <v>4201</v>
      </c>
      <c r="P994" s="1291" t="s">
        <v>4252</v>
      </c>
      <c r="Q994" s="836" t="s">
        <v>4273</v>
      </c>
      <c r="R994" s="826"/>
      <c r="S994" s="827"/>
      <c r="T994" s="1300">
        <v>46287</v>
      </c>
      <c r="U994" s="1302" t="s">
        <v>5534</v>
      </c>
      <c r="V994" s="8">
        <v>46287</v>
      </c>
      <c r="W994" s="771" t="s">
        <v>5935</v>
      </c>
      <c r="X994" s="772" t="s">
        <v>4206</v>
      </c>
      <c r="Y994" s="1309">
        <v>195</v>
      </c>
      <c r="Z994" s="1312">
        <v>46288</v>
      </c>
      <c r="AA994" s="1319" t="s">
        <v>5936</v>
      </c>
      <c r="AB994" s="1323" t="s">
        <v>4206</v>
      </c>
      <c r="AC994" s="655"/>
      <c r="AD994" s="1252"/>
      <c r="AE994" s="1253"/>
      <c r="AF994" s="1255"/>
      <c r="AG994" s="1256"/>
      <c r="AH994" s="1253"/>
      <c r="AI994" s="1257"/>
      <c r="AJ994" s="21" t="s">
        <v>2860</v>
      </c>
      <c r="AK994" s="33" t="s">
        <v>2860</v>
      </c>
      <c r="AL994" s="6" t="s">
        <v>2860</v>
      </c>
      <c r="AM994" s="32" t="s">
        <v>2860</v>
      </c>
      <c r="AN994" s="16"/>
      <c r="AO994" s="6"/>
      <c r="AP994" s="7"/>
      <c r="AQ994" s="7"/>
      <c r="AR994" s="1232"/>
      <c r="AS994" s="1232"/>
      <c r="AT994" s="1229"/>
      <c r="AU994" s="1262"/>
      <c r="AV994" s="1263"/>
      <c r="AW994" s="1262"/>
      <c r="AX994" s="1263"/>
      <c r="AY994" s="1228"/>
      <c r="AZ994" s="1232"/>
      <c r="BA994" s="1232"/>
      <c r="BB994" s="1232"/>
    </row>
    <row r="995" spans="1:54" ht="14.45" customHeight="1">
      <c r="A995" s="472" t="s">
        <v>991</v>
      </c>
      <c r="B995" s="473" t="s">
        <v>1602</v>
      </c>
      <c r="C995" s="22" t="s">
        <v>5908</v>
      </c>
      <c r="D995" s="22">
        <v>5</v>
      </c>
      <c r="E995" s="1227" t="s">
        <v>3648</v>
      </c>
      <c r="F995" s="816">
        <v>2092950</v>
      </c>
      <c r="G995" s="817">
        <v>15421110</v>
      </c>
      <c r="H995" s="818">
        <v>11.94</v>
      </c>
      <c r="I995" s="816">
        <v>2094220</v>
      </c>
      <c r="J995" s="817">
        <v>15421110</v>
      </c>
      <c r="K995" s="819">
        <v>11.94</v>
      </c>
      <c r="L995" s="6"/>
      <c r="M995" s="545">
        <v>16</v>
      </c>
      <c r="N995" s="6">
        <v>9.5299999999999994</v>
      </c>
      <c r="O995" s="6" t="s">
        <v>4201</v>
      </c>
      <c r="P995" s="479" t="s">
        <v>4202</v>
      </c>
      <c r="Q995" s="10" t="s">
        <v>5942</v>
      </c>
      <c r="R995" s="826"/>
      <c r="S995" s="827"/>
      <c r="T995" s="1">
        <v>46289</v>
      </c>
      <c r="U995" s="26" t="s">
        <v>5387</v>
      </c>
      <c r="V995" s="8">
        <v>46289</v>
      </c>
      <c r="W995" s="813" t="s">
        <v>5981</v>
      </c>
      <c r="X995" s="23" t="s">
        <v>4206</v>
      </c>
      <c r="Y995" s="482">
        <v>195</v>
      </c>
      <c r="Z995" s="1313">
        <v>46295</v>
      </c>
      <c r="AA995" s="874" t="s">
        <v>6242</v>
      </c>
      <c r="AB995" s="1324" t="s">
        <v>4206</v>
      </c>
      <c r="AC995" s="27"/>
      <c r="AD995" s="6"/>
      <c r="AE995" s="1254"/>
      <c r="AF995" s="6"/>
      <c r="AG995" s="6"/>
      <c r="AH995" s="6"/>
      <c r="AI995" s="6"/>
      <c r="AJ995" s="6"/>
      <c r="AK995" s="6"/>
      <c r="AL995" s="485" t="str">
        <f>IF(AA995="","",AA995)</f>
        <v>L-RT-066</v>
      </c>
      <c r="AM995" s="5" t="str">
        <f>IF(AB995="","",AB995)</f>
        <v>A</v>
      </c>
      <c r="AN995" s="1259"/>
      <c r="AO995" s="4"/>
      <c r="AP995" s="5"/>
      <c r="AQ995" s="5"/>
      <c r="AR995" s="1260"/>
      <c r="AS995" s="1258"/>
      <c r="AT995" s="1261"/>
      <c r="AU995" s="1231" t="str">
        <f>IF(AND(V995&gt;0,X995="A",AA995&lt;&gt;"",AG995&lt;&gt;"A",AJ995&lt;&gt;"A",OR(AB995="NR",AB995="NT")),1,"")</f>
        <v/>
      </c>
      <c r="AV995" s="1231" t="str">
        <f>IF(AU995="","",COUNTIF($AU$8:AU995,AU995))</f>
        <v/>
      </c>
      <c r="AW995" s="1231" t="str">
        <f>IF(AND(V995&gt;0,X995="A",AJ995&lt;&gt;"A",OR(AB995="",AB995="NX")),1,"")</f>
        <v/>
      </c>
      <c r="AX995" s="1231" t="str">
        <f>IF(AW995="","",COUNTIF($AW$8:AW995,AW995))</f>
        <v/>
      </c>
      <c r="AY995" s="1231"/>
      <c r="AZ995" s="1231"/>
      <c r="BA995" s="1249"/>
      <c r="BB995" s="1249"/>
    </row>
    <row r="996" spans="1:54" ht="14.45" customHeight="1">
      <c r="A996" s="472" t="s">
        <v>992</v>
      </c>
      <c r="B996" s="473" t="s">
        <v>1602</v>
      </c>
      <c r="C996" s="22" t="s">
        <v>5908</v>
      </c>
      <c r="D996" s="22">
        <v>5</v>
      </c>
      <c r="E996" s="1270" t="s">
        <v>5949</v>
      </c>
      <c r="F996" s="816">
        <v>2094220</v>
      </c>
      <c r="G996" s="817">
        <v>15421110</v>
      </c>
      <c r="H996" s="819">
        <v>11.94</v>
      </c>
      <c r="I996" s="816">
        <v>2094200</v>
      </c>
      <c r="J996" s="817">
        <v>15421110</v>
      </c>
      <c r="K996" s="818">
        <v>11.94</v>
      </c>
      <c r="L996" s="1285"/>
      <c r="M996" s="1287">
        <v>16</v>
      </c>
      <c r="N996" s="1288">
        <v>9.5299999999999994</v>
      </c>
      <c r="O996" s="834" t="s">
        <v>4201</v>
      </c>
      <c r="P996" s="1291" t="s">
        <v>4252</v>
      </c>
      <c r="Q996" s="836" t="s">
        <v>4273</v>
      </c>
      <c r="R996" s="826"/>
      <c r="S996" s="827"/>
      <c r="T996" s="1300">
        <v>46287</v>
      </c>
      <c r="U996" s="1302" t="s">
        <v>5534</v>
      </c>
      <c r="V996" s="8">
        <v>46287</v>
      </c>
      <c r="W996" s="771" t="s">
        <v>5935</v>
      </c>
      <c r="X996" s="772" t="s">
        <v>4206</v>
      </c>
      <c r="Y996" s="1309">
        <v>195</v>
      </c>
      <c r="Z996" s="1312">
        <v>46288</v>
      </c>
      <c r="AA996" s="1319" t="s">
        <v>5936</v>
      </c>
      <c r="AB996" s="1323" t="s">
        <v>4206</v>
      </c>
      <c r="AC996" s="655"/>
      <c r="AD996" s="1252"/>
      <c r="AE996" s="1253"/>
      <c r="AF996" s="1255"/>
      <c r="AG996" s="1256"/>
      <c r="AH996" s="1253"/>
      <c r="AI996" s="1257"/>
      <c r="AJ996" s="21" t="s">
        <v>2860</v>
      </c>
      <c r="AK996" s="33" t="s">
        <v>2860</v>
      </c>
      <c r="AL996" s="6" t="s">
        <v>2860</v>
      </c>
      <c r="AM996" s="32" t="s">
        <v>2860</v>
      </c>
      <c r="AN996" s="16"/>
      <c r="AO996" s="6"/>
      <c r="AP996" s="7"/>
      <c r="AQ996" s="7"/>
      <c r="AR996" s="1232"/>
      <c r="AS996" s="1232"/>
      <c r="AT996" s="1229"/>
      <c r="AU996" s="1262"/>
      <c r="AV996" s="1263"/>
      <c r="AW996" s="1262"/>
      <c r="AX996" s="1263"/>
      <c r="AY996" s="1228"/>
      <c r="AZ996" s="1232"/>
      <c r="BA996" s="1232"/>
      <c r="BB996" s="1232"/>
    </row>
    <row r="997" spans="1:54" ht="14.45" customHeight="1">
      <c r="A997" s="472" t="s">
        <v>993</v>
      </c>
      <c r="B997" s="473" t="s">
        <v>1602</v>
      </c>
      <c r="C997" s="22" t="s">
        <v>5908</v>
      </c>
      <c r="D997" s="1265">
        <v>5</v>
      </c>
      <c r="E997" s="1227" t="s">
        <v>3649</v>
      </c>
      <c r="F997" s="816">
        <v>2094200</v>
      </c>
      <c r="G997" s="817">
        <v>15421110</v>
      </c>
      <c r="H997" s="818">
        <v>11.94</v>
      </c>
      <c r="I997" s="816">
        <v>2092010</v>
      </c>
      <c r="J997" s="817">
        <v>15421109</v>
      </c>
      <c r="K997" s="819">
        <v>11.94</v>
      </c>
      <c r="L997" s="6"/>
      <c r="M997" s="545">
        <v>16</v>
      </c>
      <c r="N997" s="6">
        <v>9.5299999999999994</v>
      </c>
      <c r="O997" s="6" t="s">
        <v>4201</v>
      </c>
      <c r="P997" s="479" t="s">
        <v>4202</v>
      </c>
      <c r="Q997" s="10" t="s">
        <v>5942</v>
      </c>
      <c r="R997" s="826"/>
      <c r="S997" s="827"/>
      <c r="T997" s="1">
        <v>46289</v>
      </c>
      <c r="U997" s="26" t="s">
        <v>5387</v>
      </c>
      <c r="V997" s="8">
        <v>46289</v>
      </c>
      <c r="W997" s="813" t="s">
        <v>5982</v>
      </c>
      <c r="X997" s="23" t="s">
        <v>4206</v>
      </c>
      <c r="Y997" s="482">
        <v>195</v>
      </c>
      <c r="Z997" s="1313">
        <v>46295</v>
      </c>
      <c r="AA997" s="874" t="s">
        <v>6242</v>
      </c>
      <c r="AB997" s="1324" t="s">
        <v>4206</v>
      </c>
      <c r="AC997" s="27"/>
      <c r="AD997" s="6"/>
      <c r="AE997" s="1254"/>
      <c r="AF997" s="6"/>
      <c r="AG997" s="6"/>
      <c r="AH997" s="6"/>
      <c r="AI997" s="6"/>
      <c r="AJ997" s="6"/>
      <c r="AK997" s="6"/>
      <c r="AL997" s="485" t="str">
        <f>IF(AA997="","",AA997)</f>
        <v>L-RT-066</v>
      </c>
      <c r="AM997" s="5" t="str">
        <f>IF(AB997="","",AB997)</f>
        <v>A</v>
      </c>
      <c r="AN997" s="1259"/>
      <c r="AO997" s="4"/>
      <c r="AP997" s="5"/>
      <c r="AQ997" s="5"/>
      <c r="AR997" s="1260"/>
      <c r="AS997" s="1258"/>
      <c r="AT997" s="1261"/>
      <c r="AU997" s="1231" t="str">
        <f>IF(AND(V997&gt;0,X997="A",AA997&lt;&gt;"",AG997&lt;&gt;"A",AJ997&lt;&gt;"A",OR(AB997="NR",AB997="NT")),1,"")</f>
        <v/>
      </c>
      <c r="AV997" s="1231" t="str">
        <f>IF(AU997="","",COUNTIF($AU$8:AU997,AU997))</f>
        <v/>
      </c>
      <c r="AW997" s="1231" t="str">
        <f>IF(AND(V997&gt;0,X997="A",AJ997&lt;&gt;"A",OR(AB997="",AB997="NX")),1,"")</f>
        <v/>
      </c>
      <c r="AX997" s="1231" t="str">
        <f>IF(AW997="","",COUNTIF($AW$8:AW997,AW997))</f>
        <v/>
      </c>
      <c r="AY997" s="1231"/>
      <c r="AZ997" s="1231"/>
      <c r="BA997" s="1249"/>
      <c r="BB997" s="1249"/>
    </row>
    <row r="998" spans="1:54" ht="14.45" customHeight="1">
      <c r="A998" s="472" t="s">
        <v>994</v>
      </c>
      <c r="B998" s="473" t="s">
        <v>1602</v>
      </c>
      <c r="C998" s="22" t="s">
        <v>5908</v>
      </c>
      <c r="D998" s="22">
        <v>5</v>
      </c>
      <c r="E998" s="1270" t="s">
        <v>5948</v>
      </c>
      <c r="F998" s="816">
        <v>2092010</v>
      </c>
      <c r="G998" s="817">
        <v>15421109</v>
      </c>
      <c r="H998" s="1282">
        <v>11.94</v>
      </c>
      <c r="I998" s="1274">
        <v>2083410</v>
      </c>
      <c r="J998" s="1277">
        <v>15421105</v>
      </c>
      <c r="K998" s="1282">
        <v>11.94</v>
      </c>
      <c r="L998" s="1285"/>
      <c r="M998" s="1287">
        <v>16</v>
      </c>
      <c r="N998" s="1288">
        <v>9.5299999999999994</v>
      </c>
      <c r="O998" s="834" t="s">
        <v>4201</v>
      </c>
      <c r="P998" s="1291" t="s">
        <v>4252</v>
      </c>
      <c r="Q998" s="836" t="s">
        <v>4273</v>
      </c>
      <c r="R998" s="826"/>
      <c r="S998" s="827"/>
      <c r="T998" s="1300">
        <v>46287</v>
      </c>
      <c r="U998" s="1302" t="s">
        <v>5534</v>
      </c>
      <c r="V998" s="8">
        <v>46287</v>
      </c>
      <c r="W998" s="771" t="s">
        <v>5935</v>
      </c>
      <c r="X998" s="772" t="s">
        <v>4206</v>
      </c>
      <c r="Y998" s="1309">
        <v>195</v>
      </c>
      <c r="Z998" s="1312">
        <v>46288</v>
      </c>
      <c r="AA998" s="1319" t="s">
        <v>5936</v>
      </c>
      <c r="AB998" s="1323" t="s">
        <v>4206</v>
      </c>
      <c r="AC998" s="655"/>
      <c r="AD998" s="1252"/>
      <c r="AE998" s="1253"/>
      <c r="AF998" s="1255"/>
      <c r="AG998" s="1256"/>
      <c r="AH998" s="1253"/>
      <c r="AI998" s="1257"/>
      <c r="AJ998" s="21" t="s">
        <v>2860</v>
      </c>
      <c r="AK998" s="33" t="s">
        <v>2860</v>
      </c>
      <c r="AL998" s="6" t="s">
        <v>2860</v>
      </c>
      <c r="AM998" s="32" t="s">
        <v>2860</v>
      </c>
      <c r="AN998" s="16"/>
      <c r="AO998" s="6"/>
      <c r="AP998" s="7"/>
      <c r="AQ998" s="7"/>
      <c r="AR998" s="1232"/>
      <c r="AS998" s="1232"/>
      <c r="AT998" s="1229"/>
      <c r="AU998" s="1262"/>
      <c r="AV998" s="1263"/>
      <c r="AW998" s="1262"/>
      <c r="AX998" s="1263"/>
      <c r="AY998" s="1228"/>
      <c r="AZ998" s="1232"/>
      <c r="BA998" s="1232"/>
      <c r="BB998" s="1232"/>
    </row>
    <row r="999" spans="1:54" s="838" customFormat="1" ht="14.45" customHeight="1">
      <c r="A999" s="472" t="s">
        <v>995</v>
      </c>
      <c r="B999" s="473" t="s">
        <v>1602</v>
      </c>
      <c r="C999" s="22" t="s">
        <v>5908</v>
      </c>
      <c r="D999" s="1265">
        <v>5</v>
      </c>
      <c r="E999" s="746" t="s">
        <v>3650</v>
      </c>
      <c r="F999" s="1274">
        <v>2083410</v>
      </c>
      <c r="G999" s="1277">
        <v>15421105</v>
      </c>
      <c r="H999" s="476">
        <v>11.94</v>
      </c>
      <c r="I999" s="760">
        <v>2088140</v>
      </c>
      <c r="J999" s="841">
        <v>15421108</v>
      </c>
      <c r="K999" s="842">
        <v>11.94</v>
      </c>
      <c r="L999" s="9"/>
      <c r="M999" s="546">
        <v>16</v>
      </c>
      <c r="N999" s="9">
        <v>9.5299999999999994</v>
      </c>
      <c r="O999" s="6" t="s">
        <v>4201</v>
      </c>
      <c r="P999" s="479" t="s">
        <v>4202</v>
      </c>
      <c r="Q999" s="10" t="s">
        <v>5777</v>
      </c>
      <c r="R999" s="826"/>
      <c r="S999" s="827"/>
      <c r="T999" s="14">
        <v>46289</v>
      </c>
      <c r="U999" s="15" t="s">
        <v>5387</v>
      </c>
      <c r="V999" s="8">
        <v>46289</v>
      </c>
      <c r="W999" s="813" t="s">
        <v>5982</v>
      </c>
      <c r="X999" s="23" t="s">
        <v>4206</v>
      </c>
      <c r="Y999" s="486">
        <v>195</v>
      </c>
      <c r="Z999" s="483">
        <v>46295</v>
      </c>
      <c r="AA999" s="24" t="s">
        <v>6242</v>
      </c>
      <c r="AB999" s="484" t="s">
        <v>4206</v>
      </c>
      <c r="AC999" s="16"/>
      <c r="AD999" s="17"/>
      <c r="AE999" s="18"/>
      <c r="AF999" s="9"/>
      <c r="AG999" s="19"/>
      <c r="AH999" s="20"/>
      <c r="AI999" s="9"/>
      <c r="AJ999" s="21"/>
      <c r="AK999" s="33"/>
      <c r="AL999" s="485" t="str">
        <f>IF(AA999="","",AA999)</f>
        <v>L-RT-066</v>
      </c>
      <c r="AM999" s="3" t="str">
        <f>IF(AB999="","",AB999)</f>
        <v>A</v>
      </c>
      <c r="AN999" s="702"/>
      <c r="AO999" s="4"/>
      <c r="AP999" s="5"/>
      <c r="AQ999" s="5"/>
      <c r="AR999" s="4"/>
      <c r="AS999" s="5"/>
      <c r="AT999" s="552"/>
      <c r="AU999" s="553" t="str">
        <f>IF(AND(V999&gt;0,X999="A",AA999&lt;&gt;"",AG999&lt;&gt;"A",AJ999&lt;&gt;"A",OR(AB999="NR",AB999="NT")),1,"")</f>
        <v/>
      </c>
      <c r="AV999" s="554" t="str">
        <f>IF(AU999="","",COUNTIF($AU$8:AU999,AU999))</f>
        <v/>
      </c>
      <c r="AW999" s="553" t="str">
        <f>IF(AND(V999&gt;0,X999="A",AJ999&lt;&gt;"A",OR(AB999="",AB999="NX")),1,"")</f>
        <v/>
      </c>
      <c r="AX999" s="554" t="str">
        <f>IF(AW999="","",COUNTIF($AW$8:AW999,AW999))</f>
        <v/>
      </c>
      <c r="AY999" s="27"/>
      <c r="AZ999" s="6"/>
      <c r="BA999" s="7"/>
      <c r="BB999" s="7"/>
    </row>
    <row r="1000" spans="1:54" ht="14.45" customHeight="1">
      <c r="A1000" s="472" t="s">
        <v>996</v>
      </c>
      <c r="B1000" s="473" t="s">
        <v>1602</v>
      </c>
      <c r="C1000" s="22" t="s">
        <v>5908</v>
      </c>
      <c r="D1000" s="22">
        <v>5</v>
      </c>
      <c r="E1000" s="840" t="s">
        <v>6030</v>
      </c>
      <c r="F1000" s="760">
        <v>2088140</v>
      </c>
      <c r="G1000" s="841">
        <v>15421108</v>
      </c>
      <c r="H1000" s="842">
        <v>11.94</v>
      </c>
      <c r="I1000" s="474">
        <v>2094590</v>
      </c>
      <c r="J1000" s="841">
        <v>15421108</v>
      </c>
      <c r="K1000" s="842">
        <v>11.94</v>
      </c>
      <c r="L1000" s="843"/>
      <c r="M1000" s="844">
        <v>16</v>
      </c>
      <c r="N1000" s="843">
        <v>9.5299999999999994</v>
      </c>
      <c r="O1000" s="845" t="s">
        <v>4201</v>
      </c>
      <c r="P1000" s="855" t="s">
        <v>4252</v>
      </c>
      <c r="Q1000" s="828" t="s">
        <v>4253</v>
      </c>
      <c r="R1000" s="826"/>
      <c r="S1000" s="827"/>
      <c r="T1000" s="846">
        <v>46287</v>
      </c>
      <c r="U1000" s="847" t="s">
        <v>5534</v>
      </c>
      <c r="V1000" s="848">
        <v>46287</v>
      </c>
      <c r="W1000" s="843" t="s">
        <v>5935</v>
      </c>
      <c r="X1000" s="849" t="s">
        <v>4206</v>
      </c>
      <c r="Y1000" s="850">
        <v>195</v>
      </c>
      <c r="Z1000" s="851">
        <v>46288</v>
      </c>
      <c r="AA1000" s="852" t="s">
        <v>5936</v>
      </c>
      <c r="AB1000" s="853" t="s">
        <v>4206</v>
      </c>
      <c r="AC1000" s="854"/>
      <c r="AD1000" s="855"/>
      <c r="AE1000" s="856"/>
      <c r="AF1000" s="843"/>
      <c r="AG1000" s="857"/>
      <c r="AH1000" s="858"/>
      <c r="AI1000" s="843"/>
      <c r="AJ1000" s="859" t="s">
        <v>2860</v>
      </c>
      <c r="AK1000" s="860" t="s">
        <v>2860</v>
      </c>
      <c r="AL1000" s="861" t="s">
        <v>2860</v>
      </c>
      <c r="AM1000" s="862" t="s">
        <v>2860</v>
      </c>
      <c r="AN1000" s="863"/>
      <c r="AO1000" s="864"/>
      <c r="AP1000" s="865"/>
      <c r="AQ1000" s="865"/>
      <c r="AR1000" s="864"/>
      <c r="AS1000" s="865"/>
      <c r="AT1000" s="866"/>
      <c r="AU1000" s="867"/>
      <c r="AV1000" s="868"/>
      <c r="AW1000" s="867"/>
      <c r="AX1000" s="868"/>
      <c r="AY1000" s="869"/>
      <c r="AZ1000" s="845"/>
      <c r="BA1000" s="870"/>
      <c r="BB1000" s="870"/>
    </row>
    <row r="1001" spans="1:54" ht="14.45" customHeight="1">
      <c r="A1001" s="472" t="s">
        <v>997</v>
      </c>
      <c r="B1001" s="473" t="s">
        <v>1602</v>
      </c>
      <c r="C1001" s="22" t="s">
        <v>5908</v>
      </c>
      <c r="D1001" s="1265">
        <v>5</v>
      </c>
      <c r="E1001" s="746" t="s">
        <v>3651</v>
      </c>
      <c r="F1001" s="474">
        <v>2094590</v>
      </c>
      <c r="G1001" s="841">
        <v>15421108</v>
      </c>
      <c r="H1001" s="842">
        <v>11.94</v>
      </c>
      <c r="I1001" s="760">
        <v>2081240</v>
      </c>
      <c r="J1001" s="475">
        <v>15421109</v>
      </c>
      <c r="K1001" s="478">
        <v>11.94</v>
      </c>
      <c r="L1001" s="9"/>
      <c r="M1001" s="546">
        <v>16</v>
      </c>
      <c r="N1001" s="9">
        <v>9.5299999999999994</v>
      </c>
      <c r="O1001" s="6" t="s">
        <v>4201</v>
      </c>
      <c r="P1001" s="479" t="s">
        <v>4202</v>
      </c>
      <c r="Q1001" s="10" t="s">
        <v>5777</v>
      </c>
      <c r="R1001" s="826"/>
      <c r="S1001" s="827"/>
      <c r="T1001" s="14">
        <v>46289</v>
      </c>
      <c r="U1001" s="15" t="s">
        <v>5387</v>
      </c>
      <c r="V1001" s="8">
        <v>46289</v>
      </c>
      <c r="W1001" s="813" t="s">
        <v>5982</v>
      </c>
      <c r="X1001" s="23" t="s">
        <v>4206</v>
      </c>
      <c r="Y1001" s="486">
        <v>195</v>
      </c>
      <c r="Z1001" s="483">
        <v>46295</v>
      </c>
      <c r="AA1001" s="24" t="s">
        <v>6242</v>
      </c>
      <c r="AB1001" s="484" t="s">
        <v>4206</v>
      </c>
      <c r="AC1001" s="16"/>
      <c r="AD1001" s="17"/>
      <c r="AE1001" s="18"/>
      <c r="AF1001" s="9"/>
      <c r="AG1001" s="19"/>
      <c r="AH1001" s="20"/>
      <c r="AI1001" s="9"/>
      <c r="AJ1001" s="21"/>
      <c r="AK1001" s="33"/>
      <c r="AL1001" s="485" t="str">
        <f>IF(AA1001="","",AA1001)</f>
        <v>L-RT-066</v>
      </c>
      <c r="AM1001" s="3" t="str">
        <f>IF(AB1001="","",AB1001)</f>
        <v>A</v>
      </c>
      <c r="AN1001" s="702"/>
      <c r="AO1001" s="4"/>
      <c r="AP1001" s="5"/>
      <c r="AQ1001" s="5"/>
      <c r="AR1001" s="4"/>
      <c r="AS1001" s="5"/>
      <c r="AT1001" s="552"/>
      <c r="AU1001" s="553" t="str">
        <f>IF(AND(V1001&gt;0,X1001="A",AA1001&lt;&gt;"",AG1001&lt;&gt;"A",AJ1001&lt;&gt;"A",OR(AB1001="NR",AB1001="NT")),1,"")</f>
        <v/>
      </c>
      <c r="AV1001" s="554" t="str">
        <f>IF(AU1001="","",COUNTIF($AU$8:AU1001,AU1001))</f>
        <v/>
      </c>
      <c r="AW1001" s="553" t="str">
        <f>IF(AND(V1001&gt;0,X1001="A",AJ1001&lt;&gt;"A",OR(AB1001="",AB1001="NX")),1,"")</f>
        <v/>
      </c>
      <c r="AX1001" s="554" t="str">
        <f>IF(AW1001="","",COUNTIF($AW$8:AW1001,AW1001))</f>
        <v/>
      </c>
      <c r="AY1001" s="27"/>
      <c r="AZ1001" s="6"/>
      <c r="BA1001" s="7"/>
      <c r="BB1001" s="7"/>
    </row>
    <row r="1002" spans="1:54" ht="14.45" customHeight="1">
      <c r="A1002" s="472" t="s">
        <v>998</v>
      </c>
      <c r="B1002" s="473" t="s">
        <v>1602</v>
      </c>
      <c r="C1002" s="22" t="s">
        <v>5908</v>
      </c>
      <c r="D1002" s="22">
        <v>5</v>
      </c>
      <c r="E1002" s="746" t="s">
        <v>5932</v>
      </c>
      <c r="F1002" s="760">
        <v>2081240</v>
      </c>
      <c r="G1002" s="475">
        <v>15421109</v>
      </c>
      <c r="H1002" s="478">
        <v>11.94</v>
      </c>
      <c r="I1002" s="1275">
        <v>2082550</v>
      </c>
      <c r="J1002" s="1278">
        <v>15421104</v>
      </c>
      <c r="K1002" s="1283">
        <v>11.94</v>
      </c>
      <c r="L1002" s="9"/>
      <c r="M1002" s="546">
        <v>16</v>
      </c>
      <c r="N1002" s="9">
        <v>9.5299999999999994</v>
      </c>
      <c r="O1002" s="6" t="s">
        <v>4201</v>
      </c>
      <c r="P1002" s="645" t="s">
        <v>4252</v>
      </c>
      <c r="Q1002" s="10" t="s">
        <v>4273</v>
      </c>
      <c r="R1002" s="826"/>
      <c r="S1002" s="827"/>
      <c r="T1002" s="14">
        <v>46286</v>
      </c>
      <c r="U1002" s="15" t="s">
        <v>5534</v>
      </c>
      <c r="V1002" s="8">
        <v>46286</v>
      </c>
      <c r="W1002" s="13" t="s">
        <v>5895</v>
      </c>
      <c r="X1002" s="23" t="s">
        <v>4206</v>
      </c>
      <c r="Y1002" s="486">
        <v>195</v>
      </c>
      <c r="Z1002" s="483">
        <v>46287</v>
      </c>
      <c r="AA1002" s="24" t="s">
        <v>5896</v>
      </c>
      <c r="AB1002" s="484" t="s">
        <v>4206</v>
      </c>
      <c r="AC1002" s="16"/>
      <c r="AD1002" s="17"/>
      <c r="AE1002" s="18"/>
      <c r="AF1002" s="9"/>
      <c r="AG1002" s="19"/>
      <c r="AH1002" s="20"/>
      <c r="AI1002" s="9"/>
      <c r="AJ1002" s="21" t="s">
        <v>2860</v>
      </c>
      <c r="AK1002" s="33" t="s">
        <v>2860</v>
      </c>
      <c r="AL1002" s="485" t="s">
        <v>2860</v>
      </c>
      <c r="AM1002" s="3" t="s">
        <v>2860</v>
      </c>
      <c r="AN1002" s="702"/>
      <c r="AO1002" s="4"/>
      <c r="AP1002" s="5"/>
      <c r="AQ1002" s="5"/>
      <c r="AR1002" s="4"/>
      <c r="AS1002" s="5"/>
      <c r="AT1002" s="552"/>
      <c r="AU1002" s="553"/>
      <c r="AV1002" s="554"/>
      <c r="AW1002" s="553"/>
      <c r="AX1002" s="554"/>
      <c r="AY1002" s="27"/>
      <c r="AZ1002" s="6"/>
      <c r="BA1002" s="7"/>
      <c r="BB1002" s="7"/>
    </row>
    <row r="1003" spans="1:54" ht="14.45" customHeight="1">
      <c r="A1003" s="472" t="s">
        <v>999</v>
      </c>
      <c r="B1003" s="473" t="s">
        <v>1602</v>
      </c>
      <c r="C1003" s="22" t="s">
        <v>5908</v>
      </c>
      <c r="D1003" s="1265">
        <v>5</v>
      </c>
      <c r="E1003" s="1227" t="s">
        <v>3652</v>
      </c>
      <c r="F1003" s="1275">
        <v>2082550</v>
      </c>
      <c r="G1003" s="1278">
        <v>15421104</v>
      </c>
      <c r="H1003" s="1283">
        <v>11.94</v>
      </c>
      <c r="I1003" s="816">
        <v>2089770</v>
      </c>
      <c r="J1003" s="817">
        <v>15421109</v>
      </c>
      <c r="K1003" s="819">
        <v>11.94</v>
      </c>
      <c r="L1003" s="6"/>
      <c r="M1003" s="545">
        <v>16</v>
      </c>
      <c r="N1003" s="6">
        <v>9.5299999999999994</v>
      </c>
      <c r="O1003" s="6" t="s">
        <v>4201</v>
      </c>
      <c r="P1003" s="479" t="s">
        <v>4202</v>
      </c>
      <c r="Q1003" s="10" t="s">
        <v>5777</v>
      </c>
      <c r="R1003" s="826"/>
      <c r="S1003" s="827"/>
      <c r="T1003" s="1">
        <v>46289</v>
      </c>
      <c r="U1003" s="26" t="s">
        <v>5387</v>
      </c>
      <c r="V1003" s="8">
        <v>46289</v>
      </c>
      <c r="W1003" s="813" t="s">
        <v>5982</v>
      </c>
      <c r="X1003" s="23" t="s">
        <v>4206</v>
      </c>
      <c r="Y1003" s="482">
        <v>195</v>
      </c>
      <c r="Z1003" s="1313">
        <v>46295</v>
      </c>
      <c r="AA1003" s="874" t="s">
        <v>6242</v>
      </c>
      <c r="AB1003" s="1324" t="s">
        <v>4206</v>
      </c>
      <c r="AC1003" s="27"/>
      <c r="AD1003" s="6"/>
      <c r="AE1003" s="1254"/>
      <c r="AF1003" s="6"/>
      <c r="AG1003" s="6"/>
      <c r="AH1003" s="6"/>
      <c r="AI1003" s="6"/>
      <c r="AJ1003" s="6"/>
      <c r="AK1003" s="6"/>
      <c r="AL1003" s="485" t="str">
        <f>IF(AA1003="","",AA1003)</f>
        <v>L-RT-066</v>
      </c>
      <c r="AM1003" s="5" t="str">
        <f>IF(AB1003="","",AB1003)</f>
        <v>A</v>
      </c>
      <c r="AN1003" s="1259"/>
      <c r="AO1003" s="4"/>
      <c r="AP1003" s="5"/>
      <c r="AQ1003" s="5"/>
      <c r="AR1003" s="1260"/>
      <c r="AS1003" s="1258"/>
      <c r="AT1003" s="1261"/>
      <c r="AU1003" s="1231" t="str">
        <f>IF(AND(V1003&gt;0,X1003="A",AA1003&lt;&gt;"",AG1003&lt;&gt;"A",AJ1003&lt;&gt;"A",OR(AB1003="NR",AB1003="NT")),1,"")</f>
        <v/>
      </c>
      <c r="AV1003" s="1231" t="str">
        <f>IF(AU1003="","",COUNTIF($AU$8:AU1003,AU1003))</f>
        <v/>
      </c>
      <c r="AW1003" s="1231" t="str">
        <f>IF(AND(V1003&gt;0,X1003="A",AJ1003&lt;&gt;"A",OR(AB1003="",AB1003="NX")),1,"")</f>
        <v/>
      </c>
      <c r="AX1003" s="1231" t="str">
        <f>IF(AW1003="","",COUNTIF($AW$8:AW1003,AW1003))</f>
        <v/>
      </c>
      <c r="AY1003" s="1231"/>
      <c r="AZ1003" s="1231"/>
      <c r="BA1003" s="1249"/>
      <c r="BB1003" s="1249"/>
    </row>
    <row r="1004" spans="1:54" ht="14.45" customHeight="1">
      <c r="A1004" s="472" t="s">
        <v>1000</v>
      </c>
      <c r="B1004" s="473" t="s">
        <v>1602</v>
      </c>
      <c r="C1004" s="22" t="s">
        <v>5908</v>
      </c>
      <c r="D1004" s="22">
        <v>5</v>
      </c>
      <c r="E1004" s="1270" t="s">
        <v>5965</v>
      </c>
      <c r="F1004" s="816">
        <v>2089770</v>
      </c>
      <c r="G1004" s="817">
        <v>15421109</v>
      </c>
      <c r="H1004" s="819">
        <v>11.94</v>
      </c>
      <c r="I1004" s="1274">
        <v>2081340</v>
      </c>
      <c r="J1004" s="1277">
        <v>15421103</v>
      </c>
      <c r="K1004" s="1282">
        <v>11.94</v>
      </c>
      <c r="L1004" s="1285"/>
      <c r="M1004" s="1287">
        <v>16</v>
      </c>
      <c r="N1004" s="1288">
        <v>9.5299999999999994</v>
      </c>
      <c r="O1004" s="834" t="s">
        <v>4201</v>
      </c>
      <c r="P1004" s="1291" t="s">
        <v>4252</v>
      </c>
      <c r="Q1004" s="836" t="s">
        <v>4273</v>
      </c>
      <c r="R1004" s="826"/>
      <c r="S1004" s="827"/>
      <c r="T1004" s="1300">
        <v>46287</v>
      </c>
      <c r="U1004" s="1302" t="s">
        <v>5534</v>
      </c>
      <c r="V1004" s="8">
        <v>46287</v>
      </c>
      <c r="W1004" s="771" t="s">
        <v>5935</v>
      </c>
      <c r="X1004" s="772" t="s">
        <v>4206</v>
      </c>
      <c r="Y1004" s="1309">
        <v>195</v>
      </c>
      <c r="Z1004" s="1312">
        <v>46288</v>
      </c>
      <c r="AA1004" s="1319" t="s">
        <v>5936</v>
      </c>
      <c r="AB1004" s="1323" t="s">
        <v>4206</v>
      </c>
      <c r="AC1004" s="655"/>
      <c r="AD1004" s="1252"/>
      <c r="AE1004" s="1253"/>
      <c r="AF1004" s="1255"/>
      <c r="AG1004" s="1256"/>
      <c r="AH1004" s="1253"/>
      <c r="AI1004" s="1257"/>
      <c r="AJ1004" s="21" t="s">
        <v>2860</v>
      </c>
      <c r="AK1004" s="33" t="s">
        <v>2860</v>
      </c>
      <c r="AL1004" s="6" t="s">
        <v>2860</v>
      </c>
      <c r="AM1004" s="32" t="s">
        <v>2860</v>
      </c>
      <c r="AN1004" s="16"/>
      <c r="AO1004" s="6"/>
      <c r="AP1004" s="7"/>
      <c r="AQ1004" s="7"/>
      <c r="AR1004" s="1232"/>
      <c r="AS1004" s="1232"/>
      <c r="AT1004" s="1229"/>
      <c r="AU1004" s="1262"/>
      <c r="AV1004" s="1263"/>
      <c r="AW1004" s="1262"/>
      <c r="AX1004" s="1263"/>
      <c r="AY1004" s="1226"/>
      <c r="AZ1004" s="1226"/>
      <c r="BA1004" s="1232"/>
      <c r="BB1004" s="1232"/>
    </row>
    <row r="1005" spans="1:54" ht="14.45" customHeight="1">
      <c r="A1005" s="472" t="s">
        <v>1001</v>
      </c>
      <c r="B1005" s="473" t="s">
        <v>1602</v>
      </c>
      <c r="C1005" s="22" t="s">
        <v>5908</v>
      </c>
      <c r="D1005" s="22">
        <v>5</v>
      </c>
      <c r="E1005" s="746" t="s">
        <v>6679</v>
      </c>
      <c r="F1005" s="1274">
        <v>2081340</v>
      </c>
      <c r="G1005" s="1277">
        <v>15421103</v>
      </c>
      <c r="H1005" s="1282">
        <v>11.94</v>
      </c>
      <c r="I1005" s="760">
        <v>2096720</v>
      </c>
      <c r="J1005" s="475">
        <v>15421109</v>
      </c>
      <c r="K1005" s="478">
        <v>11.94</v>
      </c>
      <c r="L1005" s="9"/>
      <c r="M1005" s="546">
        <v>16</v>
      </c>
      <c r="N1005" s="9">
        <v>9.5299999999999994</v>
      </c>
      <c r="O1005" s="6" t="s">
        <v>4201</v>
      </c>
      <c r="P1005" s="479" t="s">
        <v>5033</v>
      </c>
      <c r="Q1005" s="10" t="s">
        <v>6512</v>
      </c>
      <c r="R1005" s="826"/>
      <c r="S1005" s="827"/>
      <c r="T1005" s="14">
        <v>46312</v>
      </c>
      <c r="U1005" s="15" t="s">
        <v>5387</v>
      </c>
      <c r="V1005" s="8">
        <v>46312</v>
      </c>
      <c r="W1005" s="13" t="s">
        <v>6685</v>
      </c>
      <c r="X1005" s="23" t="s">
        <v>4206</v>
      </c>
      <c r="Y1005" s="486">
        <v>195</v>
      </c>
      <c r="Z1005" s="483"/>
      <c r="AA1005" s="24"/>
      <c r="AB1005" s="484"/>
      <c r="AC1005" s="16"/>
      <c r="AD1005" s="17"/>
      <c r="AE1005" s="18"/>
      <c r="AF1005" s="9"/>
      <c r="AG1005" s="19"/>
      <c r="AH1005" s="20"/>
      <c r="AI1005" s="9"/>
      <c r="AJ1005" s="21"/>
      <c r="AK1005" s="33"/>
      <c r="AL1005" s="485" t="str">
        <f>IF(AA1005="","",AA1005)</f>
        <v/>
      </c>
      <c r="AM1005" s="3" t="str">
        <f>IF(AB1005="","",AB1005)</f>
        <v/>
      </c>
      <c r="AN1005" s="702"/>
      <c r="AO1005" s="4"/>
      <c r="AP1005" s="5"/>
      <c r="AQ1005" s="5"/>
      <c r="AR1005" s="4"/>
      <c r="AS1005" s="5"/>
      <c r="AT1005" s="552"/>
      <c r="AU1005" s="553" t="str">
        <f>IF(AND(V1005&gt;0,X1005="A",AA1005&lt;&gt;"",AG1005&lt;&gt;"A",AJ1005&lt;&gt;"A",OR(AB1005="NR",AB1005="NT")),1,"")</f>
        <v/>
      </c>
      <c r="AV1005" s="554" t="str">
        <f>IF(AU1005="","",COUNTIF($AU$8:AU1005,AU1005))</f>
        <v/>
      </c>
      <c r="AW1005" s="553">
        <f>IF(AND(V1005&gt;0,X1005="A",AJ1005&lt;&gt;"A",OR(AB1005="",AB1005="NX")),1,"")</f>
        <v>1</v>
      </c>
      <c r="AX1005" s="554">
        <f>IF(AW1005="","",COUNTIF($AW$8:AW1005,AW1005))</f>
        <v>104</v>
      </c>
      <c r="AY1005" s="1333" t="s">
        <v>5982</v>
      </c>
      <c r="AZ1005" s="874" t="s">
        <v>6242</v>
      </c>
      <c r="BA1005" s="7"/>
      <c r="BB1005" s="7"/>
    </row>
    <row r="1006" spans="1:54" ht="14.45" customHeight="1">
      <c r="A1006" s="472" t="s">
        <v>1002</v>
      </c>
      <c r="B1006" s="473" t="s">
        <v>1602</v>
      </c>
      <c r="C1006" s="22" t="s">
        <v>5908</v>
      </c>
      <c r="D1006" s="22">
        <v>5</v>
      </c>
      <c r="E1006" s="746" t="s">
        <v>5933</v>
      </c>
      <c r="F1006" s="760">
        <v>2096720</v>
      </c>
      <c r="G1006" s="475">
        <v>2096850</v>
      </c>
      <c r="H1006" s="478">
        <v>11.94</v>
      </c>
      <c r="I1006" s="474">
        <v>2096850</v>
      </c>
      <c r="J1006" s="475">
        <v>15421111</v>
      </c>
      <c r="K1006" s="476">
        <v>11.94</v>
      </c>
      <c r="L1006" s="9"/>
      <c r="M1006" s="546">
        <v>16</v>
      </c>
      <c r="N1006" s="9">
        <v>9.5299999999999994</v>
      </c>
      <c r="O1006" s="6" t="s">
        <v>4201</v>
      </c>
      <c r="P1006" s="645" t="s">
        <v>4252</v>
      </c>
      <c r="Q1006" s="10" t="s">
        <v>5785</v>
      </c>
      <c r="R1006" s="826"/>
      <c r="S1006" s="827"/>
      <c r="T1006" s="14">
        <v>46286</v>
      </c>
      <c r="U1006" s="15" t="s">
        <v>5534</v>
      </c>
      <c r="V1006" s="8">
        <v>46286</v>
      </c>
      <c r="W1006" s="13" t="s">
        <v>5895</v>
      </c>
      <c r="X1006" s="23" t="s">
        <v>4206</v>
      </c>
      <c r="Y1006" s="486">
        <v>195</v>
      </c>
      <c r="Z1006" s="483">
        <v>46287</v>
      </c>
      <c r="AA1006" s="24" t="s">
        <v>5896</v>
      </c>
      <c r="AB1006" s="484" t="s">
        <v>4206</v>
      </c>
      <c r="AC1006" s="16"/>
      <c r="AD1006" s="17"/>
      <c r="AE1006" s="18"/>
      <c r="AF1006" s="9"/>
      <c r="AG1006" s="19"/>
      <c r="AH1006" s="20"/>
      <c r="AI1006" s="9"/>
      <c r="AJ1006" s="21" t="s">
        <v>2860</v>
      </c>
      <c r="AK1006" s="33" t="s">
        <v>2860</v>
      </c>
      <c r="AL1006" s="485" t="s">
        <v>2860</v>
      </c>
      <c r="AM1006" s="3" t="s">
        <v>2860</v>
      </c>
      <c r="AN1006" s="702"/>
      <c r="AO1006" s="4"/>
      <c r="AP1006" s="5"/>
      <c r="AQ1006" s="5"/>
      <c r="AR1006" s="4"/>
      <c r="AS1006" s="5"/>
      <c r="AT1006" s="552"/>
      <c r="AU1006" s="553"/>
      <c r="AV1006" s="554"/>
      <c r="AW1006" s="553"/>
      <c r="AX1006" s="554"/>
      <c r="AY1006" s="9"/>
      <c r="AZ1006" s="9"/>
      <c r="BA1006" s="7"/>
      <c r="BB1006" s="7"/>
    </row>
    <row r="1007" spans="1:54" ht="14.45" customHeight="1">
      <c r="A1007" s="472" t="s">
        <v>1003</v>
      </c>
      <c r="B1007" s="473" t="s">
        <v>1602</v>
      </c>
      <c r="C1007" s="22" t="s">
        <v>5908</v>
      </c>
      <c r="D1007" s="22">
        <v>5</v>
      </c>
      <c r="E1007" s="746" t="s">
        <v>6680</v>
      </c>
      <c r="F1007" s="474">
        <v>2096850</v>
      </c>
      <c r="G1007" s="475">
        <v>15421111</v>
      </c>
      <c r="H1007" s="476">
        <v>11.94</v>
      </c>
      <c r="I1007" s="760">
        <v>2094170</v>
      </c>
      <c r="J1007" s="475">
        <v>15421106</v>
      </c>
      <c r="K1007" s="478">
        <v>11.94</v>
      </c>
      <c r="L1007" s="9"/>
      <c r="M1007" s="546">
        <v>16</v>
      </c>
      <c r="N1007" s="9">
        <v>9.5299999999999994</v>
      </c>
      <c r="O1007" s="6" t="s">
        <v>4201</v>
      </c>
      <c r="P1007" s="479" t="s">
        <v>5033</v>
      </c>
      <c r="Q1007" s="10" t="s">
        <v>6584</v>
      </c>
      <c r="R1007" s="826"/>
      <c r="S1007" s="827"/>
      <c r="T1007" s="14">
        <v>46312</v>
      </c>
      <c r="U1007" s="15"/>
      <c r="V1007" s="8">
        <v>46312</v>
      </c>
      <c r="W1007" s="13" t="s">
        <v>6685</v>
      </c>
      <c r="X1007" s="23" t="s">
        <v>4206</v>
      </c>
      <c r="Y1007" s="486">
        <v>195</v>
      </c>
      <c r="Z1007" s="483"/>
      <c r="AA1007" s="24"/>
      <c r="AB1007" s="484"/>
      <c r="AC1007" s="16"/>
      <c r="AD1007" s="17"/>
      <c r="AE1007" s="18"/>
      <c r="AF1007" s="9"/>
      <c r="AG1007" s="19"/>
      <c r="AH1007" s="20"/>
      <c r="AI1007" s="9"/>
      <c r="AJ1007" s="21"/>
      <c r="AK1007" s="33"/>
      <c r="AL1007" s="485" t="str">
        <f>IF(AA1007="","",AA1007)</f>
        <v/>
      </c>
      <c r="AM1007" s="3" t="str">
        <f>IF(AB1007="","",AB1007)</f>
        <v/>
      </c>
      <c r="AN1007" s="702"/>
      <c r="AO1007" s="4"/>
      <c r="AP1007" s="5"/>
      <c r="AQ1007" s="5"/>
      <c r="AR1007" s="4"/>
      <c r="AS1007" s="5"/>
      <c r="AT1007" s="552"/>
      <c r="AU1007" s="553" t="str">
        <f>IF(AND(V1007&gt;0,X1007="A",AA1007&lt;&gt;"",AG1007&lt;&gt;"A",AJ1007&lt;&gt;"A",OR(AB1007="NR",AB1007="NT")),1,"")</f>
        <v/>
      </c>
      <c r="AV1007" s="554" t="str">
        <f>IF(AU1007="","",COUNTIF($AU$8:AU1007,AU1007))</f>
        <v/>
      </c>
      <c r="AW1007" s="553">
        <f>IF(AND(V1007&gt;0,X1007="A",AJ1007&lt;&gt;"A",OR(AB1007="",AB1007="NX")),1,"")</f>
        <v>1</v>
      </c>
      <c r="AX1007" s="554">
        <f>IF(AW1007="","",COUNTIF($AW$8:AW1007,AW1007))</f>
        <v>105</v>
      </c>
      <c r="AY1007" s="1333" t="s">
        <v>5982</v>
      </c>
      <c r="AZ1007" s="874" t="s">
        <v>6243</v>
      </c>
      <c r="BA1007" s="7"/>
      <c r="BB1007" s="7"/>
    </row>
    <row r="1008" spans="1:54" ht="14.45" customHeight="1">
      <c r="A1008" s="472" t="s">
        <v>1004</v>
      </c>
      <c r="B1008" s="473" t="s">
        <v>1602</v>
      </c>
      <c r="C1008" s="22" t="s">
        <v>5908</v>
      </c>
      <c r="D1008" s="22">
        <v>5</v>
      </c>
      <c r="E1008" s="746" t="s">
        <v>5934</v>
      </c>
      <c r="F1008" s="760">
        <v>2094170</v>
      </c>
      <c r="G1008" s="475">
        <v>15421106</v>
      </c>
      <c r="H1008" s="478">
        <v>11.94</v>
      </c>
      <c r="I1008" s="1275">
        <v>2089030</v>
      </c>
      <c r="J1008" s="1278">
        <v>15421108</v>
      </c>
      <c r="K1008" s="1283">
        <v>11.94</v>
      </c>
      <c r="L1008" s="9"/>
      <c r="M1008" s="546">
        <v>16</v>
      </c>
      <c r="N1008" s="9">
        <v>9.5299999999999994</v>
      </c>
      <c r="O1008" s="6" t="s">
        <v>4201</v>
      </c>
      <c r="P1008" s="645" t="s">
        <v>4252</v>
      </c>
      <c r="Q1008" s="10" t="s">
        <v>5785</v>
      </c>
      <c r="R1008" s="826"/>
      <c r="S1008" s="827"/>
      <c r="T1008" s="14">
        <v>46287</v>
      </c>
      <c r="U1008" s="15" t="s">
        <v>5534</v>
      </c>
      <c r="V1008" s="8">
        <v>46287</v>
      </c>
      <c r="W1008" s="13" t="s">
        <v>5935</v>
      </c>
      <c r="X1008" s="23" t="s">
        <v>4206</v>
      </c>
      <c r="Y1008" s="486">
        <v>195</v>
      </c>
      <c r="Z1008" s="483">
        <v>46288</v>
      </c>
      <c r="AA1008" s="24" t="s">
        <v>5936</v>
      </c>
      <c r="AB1008" s="484" t="s">
        <v>4206</v>
      </c>
      <c r="AC1008" s="16"/>
      <c r="AD1008" s="17"/>
      <c r="AE1008" s="18"/>
      <c r="AF1008" s="9"/>
      <c r="AG1008" s="19"/>
      <c r="AH1008" s="20"/>
      <c r="AI1008" s="9"/>
      <c r="AJ1008" s="21" t="s">
        <v>2860</v>
      </c>
      <c r="AK1008" s="33" t="s">
        <v>2860</v>
      </c>
      <c r="AL1008" s="485" t="s">
        <v>2860</v>
      </c>
      <c r="AM1008" s="3" t="s">
        <v>2860</v>
      </c>
      <c r="AN1008" s="702"/>
      <c r="AO1008" s="4"/>
      <c r="AP1008" s="5"/>
      <c r="AQ1008" s="5"/>
      <c r="AR1008" s="4"/>
      <c r="AS1008" s="5"/>
      <c r="AT1008" s="552"/>
      <c r="AU1008" s="553"/>
      <c r="AV1008" s="554"/>
      <c r="AW1008" s="553"/>
      <c r="AX1008" s="554"/>
      <c r="AY1008" s="27"/>
      <c r="AZ1008" s="6"/>
      <c r="BA1008" s="7"/>
      <c r="BB1008" s="7"/>
    </row>
    <row r="1009" spans="1:54" ht="14.45" customHeight="1">
      <c r="A1009" s="472" t="s">
        <v>1005</v>
      </c>
      <c r="B1009" s="473" t="s">
        <v>1602</v>
      </c>
      <c r="C1009" s="22" t="s">
        <v>5908</v>
      </c>
      <c r="D1009" s="1265">
        <v>5</v>
      </c>
      <c r="E1009" s="1227" t="s">
        <v>3653</v>
      </c>
      <c r="F1009" s="1275">
        <v>2089030</v>
      </c>
      <c r="G1009" s="1278">
        <v>15421108</v>
      </c>
      <c r="H1009" s="1283">
        <v>11.94</v>
      </c>
      <c r="I1009" s="816">
        <v>2085340</v>
      </c>
      <c r="J1009" s="817">
        <v>15421106</v>
      </c>
      <c r="K1009" s="819">
        <v>11.94</v>
      </c>
      <c r="L1009" s="6"/>
      <c r="M1009" s="545">
        <v>16</v>
      </c>
      <c r="N1009" s="6">
        <v>9.5299999999999994</v>
      </c>
      <c r="O1009" s="6" t="s">
        <v>4201</v>
      </c>
      <c r="P1009" s="479" t="s">
        <v>4202</v>
      </c>
      <c r="Q1009" s="1235" t="s">
        <v>5777</v>
      </c>
      <c r="R1009" s="824"/>
      <c r="S1009" s="825"/>
      <c r="T1009" s="1">
        <v>46289</v>
      </c>
      <c r="U1009" s="26" t="s">
        <v>5387</v>
      </c>
      <c r="V1009" s="8">
        <v>46289</v>
      </c>
      <c r="W1009" s="813" t="s">
        <v>5982</v>
      </c>
      <c r="X1009" s="23" t="s">
        <v>4206</v>
      </c>
      <c r="Y1009" s="482">
        <v>195</v>
      </c>
      <c r="Z1009" s="1313">
        <v>46295</v>
      </c>
      <c r="AA1009" s="874" t="s">
        <v>6243</v>
      </c>
      <c r="AB1009" s="1324" t="s">
        <v>4206</v>
      </c>
      <c r="AC1009" s="27"/>
      <c r="AD1009" s="6"/>
      <c r="AE1009" s="1254"/>
      <c r="AF1009" s="6"/>
      <c r="AG1009" s="6"/>
      <c r="AH1009" s="6"/>
      <c r="AI1009" s="6"/>
      <c r="AJ1009" s="6"/>
      <c r="AK1009" s="6"/>
      <c r="AL1009" s="485" t="str">
        <f>IF(AA1009="","",AA1009)</f>
        <v>L-RT-067</v>
      </c>
      <c r="AM1009" s="5" t="str">
        <f>IF(AB1009="","",AB1009)</f>
        <v>A</v>
      </c>
      <c r="AN1009" s="1259"/>
      <c r="AO1009" s="4"/>
      <c r="AP1009" s="5"/>
      <c r="AQ1009" s="5"/>
      <c r="AR1009" s="1260"/>
      <c r="AS1009" s="1258"/>
      <c r="AT1009" s="1261"/>
      <c r="AU1009" s="1231" t="str">
        <f>IF(AND(V1009&gt;0,X1009="A",AA1009&lt;&gt;"",AG1009&lt;&gt;"A",AJ1009&lt;&gt;"A",OR(AB1009="NR",AB1009="NT")),1,"")</f>
        <v/>
      </c>
      <c r="AV1009" s="1231" t="str">
        <f>IF(AU1009="","",COUNTIF($AU$8:AU1009,AU1009))</f>
        <v/>
      </c>
      <c r="AW1009" s="1231" t="str">
        <f>IF(AND(V1009&gt;0,X1009="A",AJ1009&lt;&gt;"A",OR(AB1009="",AB1009="NX")),1,"")</f>
        <v/>
      </c>
      <c r="AX1009" s="1231" t="str">
        <f>IF(AW1009="","",COUNTIF($AW$8:AW1009,AW1009))</f>
        <v/>
      </c>
      <c r="AY1009" s="1231"/>
      <c r="AZ1009" s="1231"/>
      <c r="BA1009" s="1249"/>
      <c r="BB1009" s="1249"/>
    </row>
    <row r="1010" spans="1:54" ht="14.45" customHeight="1">
      <c r="A1010" s="472" t="s">
        <v>1006</v>
      </c>
      <c r="B1010" s="473" t="s">
        <v>1602</v>
      </c>
      <c r="C1010" s="22" t="s">
        <v>5908</v>
      </c>
      <c r="D1010" s="22">
        <v>5</v>
      </c>
      <c r="E1010" s="1270" t="s">
        <v>5956</v>
      </c>
      <c r="F1010" s="816">
        <v>2085340</v>
      </c>
      <c r="G1010" s="817">
        <v>15421106</v>
      </c>
      <c r="H1010" s="819">
        <v>11.94</v>
      </c>
      <c r="I1010" s="1274">
        <v>2080270</v>
      </c>
      <c r="J1010" s="1277">
        <v>15421108</v>
      </c>
      <c r="K1010" s="1282">
        <v>11.94</v>
      </c>
      <c r="L1010" s="1285"/>
      <c r="M1010" s="1287">
        <v>16</v>
      </c>
      <c r="N1010" s="1288">
        <v>9.5299999999999994</v>
      </c>
      <c r="O1010" s="834" t="s">
        <v>4201</v>
      </c>
      <c r="P1010" s="1291" t="s">
        <v>4252</v>
      </c>
      <c r="Q1010" s="1236" t="s">
        <v>4253</v>
      </c>
      <c r="R1010" s="826"/>
      <c r="S1010" s="827"/>
      <c r="T1010" s="1300">
        <v>46286</v>
      </c>
      <c r="U1010" s="1302" t="s">
        <v>5534</v>
      </c>
      <c r="V1010" s="8">
        <v>46286</v>
      </c>
      <c r="W1010" s="771" t="s">
        <v>5895</v>
      </c>
      <c r="X1010" s="772" t="s">
        <v>4206</v>
      </c>
      <c r="Y1010" s="1309" t="s">
        <v>5781</v>
      </c>
      <c r="Z1010" s="1312">
        <v>46287</v>
      </c>
      <c r="AA1010" s="1319" t="s">
        <v>5896</v>
      </c>
      <c r="AB1010" s="1323" t="s">
        <v>4206</v>
      </c>
      <c r="AC1010" s="655"/>
      <c r="AD1010" s="1252"/>
      <c r="AE1010" s="1253"/>
      <c r="AF1010" s="1255"/>
      <c r="AG1010" s="1256"/>
      <c r="AH1010" s="1253"/>
      <c r="AI1010" s="1257"/>
      <c r="AJ1010" s="21" t="s">
        <v>2860</v>
      </c>
      <c r="AK1010" s="33" t="s">
        <v>2860</v>
      </c>
      <c r="AL1010" s="6" t="s">
        <v>2860</v>
      </c>
      <c r="AM1010" s="32" t="s">
        <v>2860</v>
      </c>
      <c r="AN1010" s="16"/>
      <c r="AO1010" s="6"/>
      <c r="AP1010" s="7"/>
      <c r="AQ1010" s="7"/>
      <c r="AR1010" s="1232"/>
      <c r="AS1010" s="1232"/>
      <c r="AT1010" s="1229"/>
      <c r="AU1010" s="1262"/>
      <c r="AV1010" s="1263"/>
      <c r="AW1010" s="1262"/>
      <c r="AX1010" s="1263"/>
      <c r="AY1010" s="1228"/>
      <c r="AZ1010" s="1232"/>
      <c r="BA1010" s="1232"/>
      <c r="BB1010" s="1232"/>
    </row>
    <row r="1011" spans="1:54" ht="14.45" customHeight="1">
      <c r="A1011" s="472" t="s">
        <v>1007</v>
      </c>
      <c r="B1011" s="473" t="s">
        <v>1602</v>
      </c>
      <c r="C1011" s="22" t="s">
        <v>5908</v>
      </c>
      <c r="D1011" s="1265">
        <v>5</v>
      </c>
      <c r="E1011" s="746" t="s">
        <v>3654</v>
      </c>
      <c r="F1011" s="1274">
        <v>2080270</v>
      </c>
      <c r="G1011" s="1277">
        <v>15421108</v>
      </c>
      <c r="H1011" s="1282">
        <v>11.94</v>
      </c>
      <c r="I1011" s="760">
        <v>2080650</v>
      </c>
      <c r="J1011" s="475">
        <v>15421103</v>
      </c>
      <c r="K1011" s="478">
        <v>11.94</v>
      </c>
      <c r="L1011" s="9"/>
      <c r="M1011" s="546">
        <v>16</v>
      </c>
      <c r="N1011" s="9">
        <v>9.5299999999999994</v>
      </c>
      <c r="O1011" s="6" t="s">
        <v>4201</v>
      </c>
      <c r="P1011" s="479" t="s">
        <v>4202</v>
      </c>
      <c r="Q1011" s="10" t="s">
        <v>5777</v>
      </c>
      <c r="R1011" s="826"/>
      <c r="S1011" s="827"/>
      <c r="T1011" s="14">
        <v>46289</v>
      </c>
      <c r="U1011" s="15" t="s">
        <v>5387</v>
      </c>
      <c r="V1011" s="8">
        <v>46289</v>
      </c>
      <c r="W1011" s="813" t="s">
        <v>5982</v>
      </c>
      <c r="X1011" s="23" t="s">
        <v>4206</v>
      </c>
      <c r="Y1011" s="486">
        <v>195</v>
      </c>
      <c r="Z1011" s="483">
        <v>46295</v>
      </c>
      <c r="AA1011" s="24" t="s">
        <v>6243</v>
      </c>
      <c r="AB1011" s="484" t="s">
        <v>4206</v>
      </c>
      <c r="AC1011" s="16"/>
      <c r="AD1011" s="17"/>
      <c r="AE1011" s="18"/>
      <c r="AF1011" s="9"/>
      <c r="AG1011" s="19"/>
      <c r="AH1011" s="20"/>
      <c r="AI1011" s="9"/>
      <c r="AJ1011" s="21"/>
      <c r="AK1011" s="33"/>
      <c r="AL1011" s="485" t="str">
        <f>IF(AA1011="","",AA1011)</f>
        <v>L-RT-067</v>
      </c>
      <c r="AM1011" s="3" t="str">
        <f>IF(AB1011="","",AB1011)</f>
        <v>A</v>
      </c>
      <c r="AN1011" s="702"/>
      <c r="AO1011" s="4"/>
      <c r="AP1011" s="5"/>
      <c r="AQ1011" s="5"/>
      <c r="AR1011" s="4"/>
      <c r="AS1011" s="5"/>
      <c r="AT1011" s="552"/>
      <c r="AU1011" s="553" t="str">
        <f>IF(AND(V1011&gt;0,X1011="A",AA1011&lt;&gt;"",AG1011&lt;&gt;"A",AJ1011&lt;&gt;"A",OR(AB1011="NR",AB1011="NT")),1,"")</f>
        <v/>
      </c>
      <c r="AV1011" s="554" t="str">
        <f>IF(AU1011="","",COUNTIF($AU$8:AU1011,AU1011))</f>
        <v/>
      </c>
      <c r="AW1011" s="553" t="str">
        <f>IF(AND(V1011&gt;0,X1011="A",AJ1011&lt;&gt;"A",OR(AB1011="",AB1011="NX")),1,"")</f>
        <v/>
      </c>
      <c r="AX1011" s="554" t="str">
        <f>IF(AW1011="","",COUNTIF($AW$8:AW1011,AW1011))</f>
        <v/>
      </c>
      <c r="AY1011" s="27"/>
      <c r="AZ1011" s="6"/>
      <c r="BA1011" s="7"/>
      <c r="BB1011" s="7"/>
    </row>
    <row r="1012" spans="1:54" ht="14.45" customHeight="1">
      <c r="A1012" s="472" t="s">
        <v>1008</v>
      </c>
      <c r="B1012" s="473" t="s">
        <v>1602</v>
      </c>
      <c r="C1012" s="22" t="s">
        <v>5908</v>
      </c>
      <c r="D1012" s="22">
        <v>5</v>
      </c>
      <c r="E1012" s="746" t="s">
        <v>5937</v>
      </c>
      <c r="F1012" s="760">
        <v>2080650</v>
      </c>
      <c r="G1012" s="475">
        <v>15421103</v>
      </c>
      <c r="H1012" s="478">
        <v>11.94</v>
      </c>
      <c r="I1012" s="474">
        <v>2082030</v>
      </c>
      <c r="J1012" s="475">
        <v>15421104</v>
      </c>
      <c r="K1012" s="476">
        <v>11.94</v>
      </c>
      <c r="L1012" s="9"/>
      <c r="M1012" s="546">
        <v>16</v>
      </c>
      <c r="N1012" s="9">
        <v>9.5299999999999994</v>
      </c>
      <c r="O1012" s="6" t="s">
        <v>4201</v>
      </c>
      <c r="P1012" s="645" t="s">
        <v>4252</v>
      </c>
      <c r="Q1012" s="10" t="s">
        <v>4253</v>
      </c>
      <c r="R1012" s="826"/>
      <c r="S1012" s="827"/>
      <c r="T1012" s="14">
        <v>46286</v>
      </c>
      <c r="U1012" s="15" t="s">
        <v>5534</v>
      </c>
      <c r="V1012" s="8">
        <v>46286</v>
      </c>
      <c r="W1012" s="13" t="s">
        <v>5895</v>
      </c>
      <c r="X1012" s="23" t="s">
        <v>4206</v>
      </c>
      <c r="Y1012" s="486">
        <v>195</v>
      </c>
      <c r="Z1012" s="483">
        <v>46287</v>
      </c>
      <c r="AA1012" s="24" t="s">
        <v>5896</v>
      </c>
      <c r="AB1012" s="484" t="s">
        <v>4206</v>
      </c>
      <c r="AC1012" s="16"/>
      <c r="AD1012" s="17"/>
      <c r="AE1012" s="18"/>
      <c r="AF1012" s="9"/>
      <c r="AG1012" s="19"/>
      <c r="AH1012" s="20"/>
      <c r="AI1012" s="9"/>
      <c r="AJ1012" s="21" t="s">
        <v>2860</v>
      </c>
      <c r="AK1012" s="33" t="s">
        <v>2860</v>
      </c>
      <c r="AL1012" s="485" t="s">
        <v>2860</v>
      </c>
      <c r="AM1012" s="3" t="s">
        <v>2860</v>
      </c>
      <c r="AN1012" s="702"/>
      <c r="AO1012" s="4"/>
      <c r="AP1012" s="5"/>
      <c r="AQ1012" s="5"/>
      <c r="AR1012" s="4"/>
      <c r="AS1012" s="5"/>
      <c r="AT1012" s="552"/>
      <c r="AU1012" s="553"/>
      <c r="AV1012" s="554"/>
      <c r="AW1012" s="553"/>
      <c r="AX1012" s="554"/>
      <c r="AY1012" s="27"/>
      <c r="AZ1012" s="6"/>
      <c r="BA1012" s="7"/>
      <c r="BB1012" s="7"/>
    </row>
    <row r="1013" spans="1:54" ht="14.45" customHeight="1">
      <c r="A1013" s="472" t="s">
        <v>1009</v>
      </c>
      <c r="B1013" s="473" t="s">
        <v>1602</v>
      </c>
      <c r="C1013" s="22" t="s">
        <v>5908</v>
      </c>
      <c r="D1013" s="1265">
        <v>5</v>
      </c>
      <c r="E1013" s="746" t="s">
        <v>3655</v>
      </c>
      <c r="F1013" s="474">
        <v>2082030</v>
      </c>
      <c r="G1013" s="475">
        <v>15421104</v>
      </c>
      <c r="H1013" s="476">
        <v>11.94</v>
      </c>
      <c r="I1013" s="760">
        <v>2093090</v>
      </c>
      <c r="J1013" s="475">
        <v>15421110</v>
      </c>
      <c r="K1013" s="478">
        <v>11.94</v>
      </c>
      <c r="L1013" s="9"/>
      <c r="M1013" s="546">
        <v>16</v>
      </c>
      <c r="N1013" s="9">
        <v>9.5299999999999994</v>
      </c>
      <c r="O1013" s="6" t="s">
        <v>4201</v>
      </c>
      <c r="P1013" s="479" t="s">
        <v>4202</v>
      </c>
      <c r="Q1013" s="10" t="s">
        <v>5777</v>
      </c>
      <c r="R1013" s="826"/>
      <c r="S1013" s="827"/>
      <c r="T1013" s="14">
        <v>46289</v>
      </c>
      <c r="U1013" s="15" t="s">
        <v>5387</v>
      </c>
      <c r="V1013" s="8">
        <v>46289</v>
      </c>
      <c r="W1013" s="813" t="s">
        <v>5982</v>
      </c>
      <c r="X1013" s="23" t="s">
        <v>4206</v>
      </c>
      <c r="Y1013" s="486">
        <v>195</v>
      </c>
      <c r="Z1013" s="483">
        <v>46295</v>
      </c>
      <c r="AA1013" s="24" t="s">
        <v>6243</v>
      </c>
      <c r="AB1013" s="484" t="s">
        <v>4206</v>
      </c>
      <c r="AC1013" s="16"/>
      <c r="AD1013" s="17"/>
      <c r="AE1013" s="18"/>
      <c r="AF1013" s="9"/>
      <c r="AG1013" s="19"/>
      <c r="AH1013" s="20"/>
      <c r="AI1013" s="9"/>
      <c r="AJ1013" s="21"/>
      <c r="AK1013" s="33"/>
      <c r="AL1013" s="485" t="str">
        <f>IF(AA1013="","",AA1013)</f>
        <v>L-RT-067</v>
      </c>
      <c r="AM1013" s="3" t="str">
        <f>IF(AB1013="","",AB1013)</f>
        <v>A</v>
      </c>
      <c r="AN1013" s="702"/>
      <c r="AO1013" s="4"/>
      <c r="AP1013" s="5"/>
      <c r="AQ1013" s="5"/>
      <c r="AR1013" s="4"/>
      <c r="AS1013" s="5"/>
      <c r="AT1013" s="552"/>
      <c r="AU1013" s="553" t="str">
        <f>IF(AND(V1013&gt;0,X1013="A",AA1013&lt;&gt;"",AG1013&lt;&gt;"A",AJ1013&lt;&gt;"A",OR(AB1013="NR",AB1013="NT")),1,"")</f>
        <v/>
      </c>
      <c r="AV1013" s="554" t="str">
        <f>IF(AU1013="","",COUNTIF($AU$8:AU1013,AU1013))</f>
        <v/>
      </c>
      <c r="AW1013" s="553" t="str">
        <f>IF(AND(V1013&gt;0,X1013="A",AJ1013&lt;&gt;"A",OR(AB1013="",AB1013="NX")),1,"")</f>
        <v/>
      </c>
      <c r="AX1013" s="554" t="str">
        <f>IF(AW1013="","",COUNTIF($AW$8:AW1013,AW1013))</f>
        <v/>
      </c>
      <c r="AY1013" s="27"/>
      <c r="AZ1013" s="6"/>
      <c r="BA1013" s="7"/>
      <c r="BB1013" s="7"/>
    </row>
    <row r="1014" spans="1:54" ht="14.45" customHeight="1">
      <c r="A1014" s="472" t="s">
        <v>1010</v>
      </c>
      <c r="B1014" s="473" t="s">
        <v>1602</v>
      </c>
      <c r="C1014" s="22" t="s">
        <v>5908</v>
      </c>
      <c r="D1014" s="22">
        <v>5</v>
      </c>
      <c r="E1014" s="746" t="s">
        <v>5938</v>
      </c>
      <c r="F1014" s="760">
        <v>2093090</v>
      </c>
      <c r="G1014" s="475">
        <v>15421110</v>
      </c>
      <c r="H1014" s="478">
        <v>11.94</v>
      </c>
      <c r="I1014" s="474">
        <v>2092910</v>
      </c>
      <c r="J1014" s="475">
        <v>15421103</v>
      </c>
      <c r="K1014" s="476">
        <v>11.94</v>
      </c>
      <c r="L1014" s="9"/>
      <c r="M1014" s="546">
        <v>16</v>
      </c>
      <c r="N1014" s="9">
        <v>9.5299999999999994</v>
      </c>
      <c r="O1014" s="6" t="s">
        <v>4201</v>
      </c>
      <c r="P1014" s="645" t="s">
        <v>4252</v>
      </c>
      <c r="Q1014" s="10" t="s">
        <v>4273</v>
      </c>
      <c r="R1014" s="826"/>
      <c r="S1014" s="827"/>
      <c r="T1014" s="14">
        <v>46287</v>
      </c>
      <c r="U1014" s="15" t="s">
        <v>5534</v>
      </c>
      <c r="V1014" s="8">
        <v>46287</v>
      </c>
      <c r="W1014" s="13" t="s">
        <v>5935</v>
      </c>
      <c r="X1014" s="23" t="s">
        <v>4206</v>
      </c>
      <c r="Y1014" s="486">
        <v>195</v>
      </c>
      <c r="Z1014" s="483">
        <v>46288</v>
      </c>
      <c r="AA1014" s="24" t="s">
        <v>5936</v>
      </c>
      <c r="AB1014" s="484" t="s">
        <v>4206</v>
      </c>
      <c r="AC1014" s="16"/>
      <c r="AD1014" s="17"/>
      <c r="AE1014" s="18"/>
      <c r="AF1014" s="9"/>
      <c r="AG1014" s="19"/>
      <c r="AH1014" s="20"/>
      <c r="AI1014" s="9"/>
      <c r="AJ1014" s="21" t="s">
        <v>2860</v>
      </c>
      <c r="AK1014" s="33" t="s">
        <v>2860</v>
      </c>
      <c r="AL1014" s="485" t="s">
        <v>2860</v>
      </c>
      <c r="AM1014" s="3" t="s">
        <v>2860</v>
      </c>
      <c r="AN1014" s="702"/>
      <c r="AO1014" s="4"/>
      <c r="AP1014" s="5"/>
      <c r="AQ1014" s="5"/>
      <c r="AR1014" s="4"/>
      <c r="AS1014" s="5"/>
      <c r="AT1014" s="552"/>
      <c r="AU1014" s="553"/>
      <c r="AV1014" s="554"/>
      <c r="AW1014" s="553"/>
      <c r="AX1014" s="554"/>
      <c r="AY1014" s="27"/>
      <c r="AZ1014" s="6"/>
      <c r="BA1014" s="7"/>
      <c r="BB1014" s="7"/>
    </row>
    <row r="1015" spans="1:54" ht="14.45" customHeight="1">
      <c r="A1015" s="472" t="s">
        <v>1011</v>
      </c>
      <c r="B1015" s="473" t="s">
        <v>1602</v>
      </c>
      <c r="C1015" s="22" t="s">
        <v>5908</v>
      </c>
      <c r="D1015" s="1265">
        <v>5</v>
      </c>
      <c r="E1015" s="746" t="s">
        <v>3656</v>
      </c>
      <c r="F1015" s="474">
        <v>2092910</v>
      </c>
      <c r="G1015" s="475">
        <v>15421103</v>
      </c>
      <c r="H1015" s="476">
        <v>11.94</v>
      </c>
      <c r="I1015" s="760">
        <v>2081470</v>
      </c>
      <c r="J1015" s="475">
        <v>15421103</v>
      </c>
      <c r="K1015" s="478">
        <v>11.94</v>
      </c>
      <c r="L1015" s="9"/>
      <c r="M1015" s="546">
        <v>16</v>
      </c>
      <c r="N1015" s="9">
        <v>9.5299999999999994</v>
      </c>
      <c r="O1015" s="6" t="s">
        <v>4201</v>
      </c>
      <c r="P1015" s="479" t="s">
        <v>4202</v>
      </c>
      <c r="Q1015" s="10" t="s">
        <v>5777</v>
      </c>
      <c r="R1015" s="826"/>
      <c r="S1015" s="827"/>
      <c r="T1015" s="14">
        <v>46289</v>
      </c>
      <c r="U1015" s="15" t="s">
        <v>5387</v>
      </c>
      <c r="V1015" s="8">
        <v>46289</v>
      </c>
      <c r="W1015" s="813" t="s">
        <v>5982</v>
      </c>
      <c r="X1015" s="23" t="s">
        <v>4206</v>
      </c>
      <c r="Y1015" s="486">
        <v>195</v>
      </c>
      <c r="Z1015" s="483">
        <v>46295</v>
      </c>
      <c r="AA1015" s="24" t="s">
        <v>6243</v>
      </c>
      <c r="AB1015" s="484" t="s">
        <v>4206</v>
      </c>
      <c r="AC1015" s="16"/>
      <c r="AD1015" s="17"/>
      <c r="AE1015" s="18"/>
      <c r="AF1015" s="9"/>
      <c r="AG1015" s="19"/>
      <c r="AH1015" s="20"/>
      <c r="AI1015" s="9"/>
      <c r="AJ1015" s="21"/>
      <c r="AK1015" s="33"/>
      <c r="AL1015" s="485" t="str">
        <f>IF(AA1015="","",AA1015)</f>
        <v>L-RT-067</v>
      </c>
      <c r="AM1015" s="3" t="str">
        <f>IF(AB1015="","",AB1015)</f>
        <v>A</v>
      </c>
      <c r="AN1015" s="702"/>
      <c r="AO1015" s="4"/>
      <c r="AP1015" s="5"/>
      <c r="AQ1015" s="5"/>
      <c r="AR1015" s="4"/>
      <c r="AS1015" s="5"/>
      <c r="AT1015" s="552"/>
      <c r="AU1015" s="553" t="str">
        <f>IF(AND(V1015&gt;0,X1015="A",AA1015&lt;&gt;"",AG1015&lt;&gt;"A",AJ1015&lt;&gt;"A",OR(AB1015="NR",AB1015="NT")),1,"")</f>
        <v/>
      </c>
      <c r="AV1015" s="554" t="str">
        <f>IF(AU1015="","",COUNTIF($AU$8:AU1015,AU1015))</f>
        <v/>
      </c>
      <c r="AW1015" s="553" t="str">
        <f>IF(AND(V1015&gt;0,X1015="A",AJ1015&lt;&gt;"A",OR(AB1015="",AB1015="NX")),1,"")</f>
        <v/>
      </c>
      <c r="AX1015" s="554" t="str">
        <f>IF(AW1015="","",COUNTIF($AW$8:AW1015,AW1015))</f>
        <v/>
      </c>
      <c r="AY1015" s="27"/>
      <c r="AZ1015" s="6"/>
      <c r="BA1015" s="7"/>
      <c r="BB1015" s="7"/>
    </row>
    <row r="1016" spans="1:54" ht="14.45" customHeight="1">
      <c r="A1016" s="472" t="s">
        <v>1012</v>
      </c>
      <c r="B1016" s="473" t="s">
        <v>1602</v>
      </c>
      <c r="C1016" s="22" t="s">
        <v>5908</v>
      </c>
      <c r="D1016" s="22">
        <v>5</v>
      </c>
      <c r="E1016" s="746" t="s">
        <v>5939</v>
      </c>
      <c r="F1016" s="760">
        <v>2081470</v>
      </c>
      <c r="G1016" s="475">
        <v>15421103</v>
      </c>
      <c r="H1016" s="478">
        <v>11.94</v>
      </c>
      <c r="I1016" s="1275">
        <v>2082040</v>
      </c>
      <c r="J1016" s="1278">
        <v>15421104</v>
      </c>
      <c r="K1016" s="1283">
        <v>11.94</v>
      </c>
      <c r="L1016" s="9"/>
      <c r="M1016" s="546">
        <v>16</v>
      </c>
      <c r="N1016" s="9">
        <v>9.5299999999999994</v>
      </c>
      <c r="O1016" s="6" t="s">
        <v>4201</v>
      </c>
      <c r="P1016" s="645" t="s">
        <v>4252</v>
      </c>
      <c r="Q1016" s="10" t="s">
        <v>5785</v>
      </c>
      <c r="R1016" s="826"/>
      <c r="S1016" s="827"/>
      <c r="T1016" s="14">
        <v>46286</v>
      </c>
      <c r="U1016" s="15" t="s">
        <v>5534</v>
      </c>
      <c r="V1016" s="8">
        <v>46286</v>
      </c>
      <c r="W1016" s="13" t="s">
        <v>5895</v>
      </c>
      <c r="X1016" s="23" t="s">
        <v>4206</v>
      </c>
      <c r="Y1016" s="486">
        <v>195</v>
      </c>
      <c r="Z1016" s="483">
        <v>46287</v>
      </c>
      <c r="AA1016" s="24" t="s">
        <v>5896</v>
      </c>
      <c r="AB1016" s="484" t="s">
        <v>4206</v>
      </c>
      <c r="AC1016" s="16"/>
      <c r="AD1016" s="17"/>
      <c r="AE1016" s="18"/>
      <c r="AF1016" s="9"/>
      <c r="AG1016" s="19"/>
      <c r="AH1016" s="20"/>
      <c r="AI1016" s="9"/>
      <c r="AJ1016" s="21" t="s">
        <v>2860</v>
      </c>
      <c r="AK1016" s="33" t="s">
        <v>2860</v>
      </c>
      <c r="AL1016" s="485" t="s">
        <v>2860</v>
      </c>
      <c r="AM1016" s="3" t="s">
        <v>2860</v>
      </c>
      <c r="AN1016" s="702"/>
      <c r="AO1016" s="4"/>
      <c r="AP1016" s="5"/>
      <c r="AQ1016" s="5"/>
      <c r="AR1016" s="4"/>
      <c r="AS1016" s="5"/>
      <c r="AT1016" s="552"/>
      <c r="AU1016" s="553"/>
      <c r="AV1016" s="554"/>
      <c r="AW1016" s="553"/>
      <c r="AX1016" s="554"/>
      <c r="AY1016" s="9"/>
      <c r="AZ1016" s="9"/>
      <c r="BA1016" s="7"/>
      <c r="BB1016" s="7"/>
    </row>
    <row r="1017" spans="1:54" ht="14.45" customHeight="1">
      <c r="A1017" s="472" t="s">
        <v>1013</v>
      </c>
      <c r="B1017" s="473" t="s">
        <v>1602</v>
      </c>
      <c r="C1017" s="22" t="s">
        <v>5908</v>
      </c>
      <c r="D1017" s="22">
        <v>5</v>
      </c>
      <c r="E1017" s="1227" t="s">
        <v>6681</v>
      </c>
      <c r="F1017" s="1275">
        <v>2082040</v>
      </c>
      <c r="G1017" s="1278">
        <v>15421104</v>
      </c>
      <c r="H1017" s="1283">
        <v>11.94</v>
      </c>
      <c r="I1017" s="816">
        <v>2090570</v>
      </c>
      <c r="J1017" s="817">
        <v>15421109</v>
      </c>
      <c r="K1017" s="819">
        <v>11.94</v>
      </c>
      <c r="L1017" s="6"/>
      <c r="M1017" s="545">
        <v>16</v>
      </c>
      <c r="N1017" s="6">
        <v>9.5299999999999994</v>
      </c>
      <c r="O1017" s="6" t="s">
        <v>4201</v>
      </c>
      <c r="P1017" s="479" t="s">
        <v>5033</v>
      </c>
      <c r="Q1017" s="10" t="s">
        <v>6584</v>
      </c>
      <c r="R1017" s="826"/>
      <c r="S1017" s="827"/>
      <c r="T1017" s="1">
        <v>46312</v>
      </c>
      <c r="U1017" s="26" t="s">
        <v>5387</v>
      </c>
      <c r="V1017" s="8">
        <v>46312</v>
      </c>
      <c r="W1017" s="13" t="s">
        <v>6685</v>
      </c>
      <c r="X1017" s="23" t="s">
        <v>4206</v>
      </c>
      <c r="Y1017" s="482">
        <v>195</v>
      </c>
      <c r="Z1017" s="1313"/>
      <c r="AA1017" s="874"/>
      <c r="AB1017" s="1324"/>
      <c r="AC1017" s="27"/>
      <c r="AD1017" s="6"/>
      <c r="AE1017" s="1254"/>
      <c r="AF1017" s="6"/>
      <c r="AG1017" s="6"/>
      <c r="AH1017" s="6"/>
      <c r="AI1017" s="6"/>
      <c r="AJ1017" s="6"/>
      <c r="AK1017" s="6"/>
      <c r="AL1017" s="485" t="str">
        <f>IF(AA1017="","",AA1017)</f>
        <v/>
      </c>
      <c r="AM1017" s="5" t="str">
        <f>IF(AB1017="","",AB1017)</f>
        <v/>
      </c>
      <c r="AN1017" s="1259"/>
      <c r="AO1017" s="4"/>
      <c r="AP1017" s="5"/>
      <c r="AQ1017" s="5"/>
      <c r="AR1017" s="1260"/>
      <c r="AS1017" s="1258"/>
      <c r="AT1017" s="1261"/>
      <c r="AU1017" s="1231" t="str">
        <f>IF(AND(V1017&gt;0,X1017="A",AA1017&lt;&gt;"",AG1017&lt;&gt;"A",AJ1017&lt;&gt;"A",OR(AB1017="NR",AB1017="NT")),1,"")</f>
        <v/>
      </c>
      <c r="AV1017" s="1231" t="str">
        <f>IF(AU1017="","",COUNTIF($AU$8:AU1017,AU1017))</f>
        <v/>
      </c>
      <c r="AW1017" s="1231">
        <f>IF(AND(V1017&gt;0,X1017="A",AJ1017&lt;&gt;"A",OR(AB1017="",AB1017="NX")),1,"")</f>
        <v>1</v>
      </c>
      <c r="AX1017" s="1231">
        <f>IF(AW1017="","",COUNTIF($AW$8:AW1017,AW1017))</f>
        <v>106</v>
      </c>
      <c r="AY1017" s="1306" t="s">
        <v>5982</v>
      </c>
      <c r="AZ1017" s="1248" t="s">
        <v>6243</v>
      </c>
      <c r="BA1017" s="1249"/>
      <c r="BB1017" s="1249"/>
    </row>
    <row r="1018" spans="1:54" ht="14.45" customHeight="1">
      <c r="A1018" s="472" t="s">
        <v>1015</v>
      </c>
      <c r="B1018" s="473" t="s">
        <v>1602</v>
      </c>
      <c r="C1018" s="22" t="s">
        <v>5908</v>
      </c>
      <c r="D1018" s="22">
        <v>5</v>
      </c>
      <c r="E1018" s="1270" t="s">
        <v>5922</v>
      </c>
      <c r="F1018" s="816">
        <v>2090570</v>
      </c>
      <c r="G1018" s="817">
        <v>15421109</v>
      </c>
      <c r="H1018" s="819">
        <v>11.94</v>
      </c>
      <c r="I1018" s="816">
        <v>2079320</v>
      </c>
      <c r="J1018" s="817">
        <v>15421102</v>
      </c>
      <c r="K1018" s="818">
        <v>11.94</v>
      </c>
      <c r="L1018" s="1285"/>
      <c r="M1018" s="832">
        <v>16</v>
      </c>
      <c r="N1018" s="833">
        <v>9.5299999999999994</v>
      </c>
      <c r="O1018" s="834" t="s">
        <v>4201</v>
      </c>
      <c r="P1018" s="1291" t="s">
        <v>4252</v>
      </c>
      <c r="Q1018" s="10" t="s">
        <v>5785</v>
      </c>
      <c r="R1018" s="826"/>
      <c r="S1018" s="827"/>
      <c r="T1018" s="1300">
        <v>46286</v>
      </c>
      <c r="U1018" s="1302" t="s">
        <v>5534</v>
      </c>
      <c r="V1018" s="812">
        <v>46286</v>
      </c>
      <c r="W1018" s="813" t="s">
        <v>5895</v>
      </c>
      <c r="X1018" s="814" t="s">
        <v>4206</v>
      </c>
      <c r="Y1018" s="1309">
        <v>195</v>
      </c>
      <c r="Z1018" s="1316">
        <v>46287</v>
      </c>
      <c r="AA1018" s="875" t="s">
        <v>5896</v>
      </c>
      <c r="AB1018" s="1326" t="s">
        <v>4206</v>
      </c>
      <c r="AC1018" s="655"/>
      <c r="AD1018" s="1252"/>
      <c r="AE1018" s="1253"/>
      <c r="AF1018" s="1255"/>
      <c r="AG1018" s="1256"/>
      <c r="AH1018" s="1253"/>
      <c r="AI1018" s="1257"/>
      <c r="AJ1018" s="21" t="s">
        <v>2860</v>
      </c>
      <c r="AK1018" s="33" t="s">
        <v>2860</v>
      </c>
      <c r="AL1018" s="6" t="s">
        <v>2860</v>
      </c>
      <c r="AM1018" s="32" t="s">
        <v>2860</v>
      </c>
      <c r="AN1018" s="16"/>
      <c r="AO1018" s="6"/>
      <c r="AP1018" s="7"/>
      <c r="AQ1018" s="7"/>
      <c r="AR1018" s="1232"/>
      <c r="AS1018" s="1232"/>
      <c r="AT1018" s="1229"/>
      <c r="AU1018" s="1262"/>
      <c r="AV1018" s="1263"/>
      <c r="AW1018" s="1262"/>
      <c r="AX1018" s="1263"/>
      <c r="AY1018" s="1226"/>
      <c r="AZ1018" s="1226"/>
      <c r="BA1018" s="1232"/>
      <c r="BB1018" s="1232"/>
    </row>
    <row r="1019" spans="1:54" ht="14.45" customHeight="1">
      <c r="A1019" s="472" t="s">
        <v>1016</v>
      </c>
      <c r="B1019" s="473" t="s">
        <v>1602</v>
      </c>
      <c r="C1019" s="22" t="s">
        <v>5908</v>
      </c>
      <c r="D1019" s="22">
        <v>5</v>
      </c>
      <c r="E1019" s="1227" t="s">
        <v>6682</v>
      </c>
      <c r="F1019" s="816">
        <v>2079320</v>
      </c>
      <c r="G1019" s="817">
        <v>15421102</v>
      </c>
      <c r="H1019" s="818">
        <v>11.94</v>
      </c>
      <c r="I1019" s="816">
        <v>2098380</v>
      </c>
      <c r="J1019" s="817">
        <v>15421112</v>
      </c>
      <c r="K1019" s="819">
        <v>11.94</v>
      </c>
      <c r="L1019" s="6"/>
      <c r="M1019" s="832">
        <v>16</v>
      </c>
      <c r="N1019" s="833">
        <v>9.5299999999999994</v>
      </c>
      <c r="O1019" s="834" t="s">
        <v>4201</v>
      </c>
      <c r="P1019" s="479" t="s">
        <v>5033</v>
      </c>
      <c r="Q1019" s="10" t="s">
        <v>6584</v>
      </c>
      <c r="R1019" s="826"/>
      <c r="S1019" s="827"/>
      <c r="T1019" s="1">
        <v>46312</v>
      </c>
      <c r="U1019" s="26" t="s">
        <v>5387</v>
      </c>
      <c r="V1019" s="812">
        <v>46312</v>
      </c>
      <c r="W1019" s="13" t="s">
        <v>6685</v>
      </c>
      <c r="X1019" s="23" t="s">
        <v>4206</v>
      </c>
      <c r="Y1019" s="482">
        <v>195</v>
      </c>
      <c r="Z1019" s="1313"/>
      <c r="AA1019" s="874"/>
      <c r="AB1019" s="1324"/>
      <c r="AC1019" s="27"/>
      <c r="AD1019" s="6"/>
      <c r="AE1019" s="1254"/>
      <c r="AF1019" s="6"/>
      <c r="AG1019" s="6"/>
      <c r="AH1019" s="6"/>
      <c r="AI1019" s="6"/>
      <c r="AJ1019" s="6"/>
      <c r="AK1019" s="6"/>
      <c r="AL1019" s="485" t="str">
        <f>IF(AA1019="","",AA1019)</f>
        <v/>
      </c>
      <c r="AM1019" s="5" t="str">
        <f>IF(AB1019="","",AB1019)</f>
        <v/>
      </c>
      <c r="AN1019" s="1259"/>
      <c r="AO1019" s="4"/>
      <c r="AP1019" s="5"/>
      <c r="AQ1019" s="5"/>
      <c r="AR1019" s="1260"/>
      <c r="AS1019" s="1258"/>
      <c r="AT1019" s="1261"/>
      <c r="AU1019" s="1231" t="str">
        <f>IF(AND(V1019&gt;0,X1019="A",AA1019&lt;&gt;"",AG1019&lt;&gt;"A",AJ1019&lt;&gt;"A",OR(AB1019="NR",AB1019="NT")),1,"")</f>
        <v/>
      </c>
      <c r="AV1019" s="1231" t="str">
        <f>IF(AU1019="","",COUNTIF($AU$8:AU1019,AU1019))</f>
        <v/>
      </c>
      <c r="AW1019" s="1231">
        <f>IF(AND(V1019&gt;0,X1019="A",AJ1019&lt;&gt;"A",OR(AB1019="",AB1019="NX")),1,"")</f>
        <v>1</v>
      </c>
      <c r="AX1019" s="1231">
        <f>IF(AW1019="","",COUNTIF($AW$8:AW1019,AW1019))</f>
        <v>107</v>
      </c>
      <c r="AY1019" s="1233" t="s">
        <v>5926</v>
      </c>
      <c r="AZ1019" s="1248" t="s">
        <v>6243</v>
      </c>
      <c r="BA1019" s="1249"/>
      <c r="BB1019" s="1249"/>
    </row>
    <row r="1020" spans="1:54" ht="14.45" customHeight="1">
      <c r="A1020" s="472" t="s">
        <v>1017</v>
      </c>
      <c r="B1020" s="473" t="s">
        <v>1602</v>
      </c>
      <c r="C1020" s="22" t="s">
        <v>5908</v>
      </c>
      <c r="D1020" s="22">
        <v>5</v>
      </c>
      <c r="E1020" s="1270" t="s">
        <v>5923</v>
      </c>
      <c r="F1020" s="816">
        <v>2098380</v>
      </c>
      <c r="G1020" s="817">
        <v>15421112</v>
      </c>
      <c r="H1020" s="819">
        <v>11.94</v>
      </c>
      <c r="I1020" s="816">
        <v>2089890</v>
      </c>
      <c r="J1020" s="817">
        <v>15421109</v>
      </c>
      <c r="K1020" s="818">
        <v>11.94</v>
      </c>
      <c r="L1020" s="1285"/>
      <c r="M1020" s="832">
        <v>16</v>
      </c>
      <c r="N1020" s="833">
        <v>9.5299999999999994</v>
      </c>
      <c r="O1020" s="834" t="s">
        <v>4201</v>
      </c>
      <c r="P1020" s="1291" t="s">
        <v>4252</v>
      </c>
      <c r="Q1020" s="10" t="s">
        <v>5785</v>
      </c>
      <c r="R1020" s="826"/>
      <c r="S1020" s="827"/>
      <c r="T1020" s="1300">
        <v>46286</v>
      </c>
      <c r="U1020" s="1302" t="s">
        <v>5534</v>
      </c>
      <c r="V1020" s="812">
        <v>46286</v>
      </c>
      <c r="W1020" s="813" t="s">
        <v>5895</v>
      </c>
      <c r="X1020" s="814" t="s">
        <v>4206</v>
      </c>
      <c r="Y1020" s="1309">
        <v>195</v>
      </c>
      <c r="Z1020" s="1316">
        <v>46287</v>
      </c>
      <c r="AA1020" s="875" t="s">
        <v>5896</v>
      </c>
      <c r="AB1020" s="1326" t="s">
        <v>4206</v>
      </c>
      <c r="AC1020" s="655"/>
      <c r="AD1020" s="1252"/>
      <c r="AE1020" s="1253"/>
      <c r="AF1020" s="1255"/>
      <c r="AG1020" s="1256"/>
      <c r="AH1020" s="1253"/>
      <c r="AI1020" s="1257"/>
      <c r="AJ1020" s="21" t="s">
        <v>2860</v>
      </c>
      <c r="AK1020" s="33" t="s">
        <v>2860</v>
      </c>
      <c r="AL1020" s="6" t="s">
        <v>2860</v>
      </c>
      <c r="AM1020" s="32" t="s">
        <v>2860</v>
      </c>
      <c r="AN1020" s="16"/>
      <c r="AO1020" s="6"/>
      <c r="AP1020" s="7"/>
      <c r="AQ1020" s="7"/>
      <c r="AR1020" s="1232"/>
      <c r="AS1020" s="1232"/>
      <c r="AT1020" s="1229"/>
      <c r="AU1020" s="1262"/>
      <c r="AV1020" s="1263"/>
      <c r="AW1020" s="1262"/>
      <c r="AX1020" s="1263"/>
      <c r="AY1020" s="1228"/>
      <c r="AZ1020" s="1232"/>
      <c r="BA1020" s="1232"/>
      <c r="BB1020" s="1232"/>
    </row>
    <row r="1021" spans="1:54" ht="14.45" customHeight="1">
      <c r="A1021" s="472" t="s">
        <v>1018</v>
      </c>
      <c r="B1021" s="473" t="s">
        <v>1602</v>
      </c>
      <c r="C1021" s="22" t="s">
        <v>5908</v>
      </c>
      <c r="D1021" s="22">
        <v>5</v>
      </c>
      <c r="E1021" s="1227" t="s">
        <v>3657</v>
      </c>
      <c r="F1021" s="816">
        <v>2089890</v>
      </c>
      <c r="G1021" s="817">
        <v>15421109</v>
      </c>
      <c r="H1021" s="818">
        <v>11.94</v>
      </c>
      <c r="I1021" s="816">
        <v>2082390</v>
      </c>
      <c r="J1021" s="817">
        <v>15421110</v>
      </c>
      <c r="K1021" s="819">
        <v>11.94</v>
      </c>
      <c r="L1021" s="6"/>
      <c r="M1021" s="832">
        <v>16</v>
      </c>
      <c r="N1021" s="833">
        <v>9.5299999999999994</v>
      </c>
      <c r="O1021" s="834" t="s">
        <v>4201</v>
      </c>
      <c r="P1021" s="479" t="s">
        <v>4202</v>
      </c>
      <c r="Q1021" s="10" t="s">
        <v>5777</v>
      </c>
      <c r="R1021" s="826"/>
      <c r="S1021" s="827"/>
      <c r="T1021" s="1">
        <v>46288</v>
      </c>
      <c r="U1021" s="26" t="s">
        <v>5387</v>
      </c>
      <c r="V1021" s="812">
        <v>46288</v>
      </c>
      <c r="W1021" s="13" t="s">
        <v>5926</v>
      </c>
      <c r="X1021" s="23" t="s">
        <v>4206</v>
      </c>
      <c r="Y1021" s="482">
        <v>195</v>
      </c>
      <c r="Z1021" s="1313">
        <v>46295</v>
      </c>
      <c r="AA1021" s="874" t="s">
        <v>6243</v>
      </c>
      <c r="AB1021" s="1324" t="s">
        <v>4206</v>
      </c>
      <c r="AC1021" s="27"/>
      <c r="AD1021" s="6"/>
      <c r="AE1021" s="1254"/>
      <c r="AF1021" s="6"/>
      <c r="AG1021" s="6"/>
      <c r="AH1021" s="6"/>
      <c r="AI1021" s="6"/>
      <c r="AJ1021" s="6"/>
      <c r="AK1021" s="6"/>
      <c r="AL1021" s="485" t="str">
        <f>IF(AA1021="","",AA1021)</f>
        <v>L-RT-067</v>
      </c>
      <c r="AM1021" s="5" t="str">
        <f>IF(AB1021="","",AB1021)</f>
        <v>A</v>
      </c>
      <c r="AN1021" s="1259"/>
      <c r="AO1021" s="4"/>
      <c r="AP1021" s="5"/>
      <c r="AQ1021" s="5"/>
      <c r="AR1021" s="1260"/>
      <c r="AS1021" s="1258"/>
      <c r="AT1021" s="1261"/>
      <c r="AU1021" s="1231" t="str">
        <f>IF(AND(V1021&gt;0,X1021="A",AA1021&lt;&gt;"",AG1021&lt;&gt;"A",AJ1021&lt;&gt;"A",OR(AB1021="NR",AB1021="NT")),1,"")</f>
        <v/>
      </c>
      <c r="AV1021" s="1231" t="str">
        <f>IF(AU1021="","",COUNTIF($AU$8:AU1021,AU1021))</f>
        <v/>
      </c>
      <c r="AW1021" s="1231" t="str">
        <f>IF(AND(V1021&gt;0,X1021="A",AJ1021&lt;&gt;"A",OR(AB1021="",AB1021="NX")),1,"")</f>
        <v/>
      </c>
      <c r="AX1021" s="1231" t="str">
        <f>IF(AW1021="","",COUNTIF($AW$8:AW1021,AW1021))</f>
        <v/>
      </c>
      <c r="AY1021" s="1231"/>
      <c r="AZ1021" s="1231"/>
      <c r="BA1021" s="1249"/>
      <c r="BB1021" s="1249"/>
    </row>
    <row r="1022" spans="1:54" ht="14.45" customHeight="1">
      <c r="A1022" s="472" t="s">
        <v>1019</v>
      </c>
      <c r="B1022" s="473" t="s">
        <v>1602</v>
      </c>
      <c r="C1022" s="22" t="s">
        <v>5908</v>
      </c>
      <c r="D1022" s="22">
        <v>5</v>
      </c>
      <c r="E1022" s="1270" t="s">
        <v>5924</v>
      </c>
      <c r="F1022" s="816">
        <v>2082390</v>
      </c>
      <c r="G1022" s="817">
        <v>15421110</v>
      </c>
      <c r="H1022" s="819">
        <v>11.94</v>
      </c>
      <c r="I1022" s="816">
        <v>2078870</v>
      </c>
      <c r="J1022" s="817">
        <v>15421101</v>
      </c>
      <c r="K1022" s="818">
        <v>11.94</v>
      </c>
      <c r="L1022" s="1285"/>
      <c r="M1022" s="832">
        <v>16</v>
      </c>
      <c r="N1022" s="833">
        <v>9.5299999999999994</v>
      </c>
      <c r="O1022" s="834" t="s">
        <v>4201</v>
      </c>
      <c r="P1022" s="1291" t="s">
        <v>4252</v>
      </c>
      <c r="Q1022" s="10" t="s">
        <v>5785</v>
      </c>
      <c r="R1022" s="826"/>
      <c r="S1022" s="827"/>
      <c r="T1022" s="1300">
        <v>46286</v>
      </c>
      <c r="U1022" s="1302" t="s">
        <v>5534</v>
      </c>
      <c r="V1022" s="812">
        <v>46286</v>
      </c>
      <c r="W1022" s="813" t="s">
        <v>5895</v>
      </c>
      <c r="X1022" s="814" t="s">
        <v>4206</v>
      </c>
      <c r="Y1022" s="1309">
        <v>195</v>
      </c>
      <c r="Z1022" s="1316">
        <v>46287</v>
      </c>
      <c r="AA1022" s="875" t="s">
        <v>5896</v>
      </c>
      <c r="AB1022" s="1326" t="s">
        <v>4206</v>
      </c>
      <c r="AC1022" s="655"/>
      <c r="AD1022" s="1252"/>
      <c r="AE1022" s="1253"/>
      <c r="AF1022" s="1255"/>
      <c r="AG1022" s="1256"/>
      <c r="AH1022" s="1253"/>
      <c r="AI1022" s="1257"/>
      <c r="AJ1022" s="21" t="s">
        <v>2860</v>
      </c>
      <c r="AK1022" s="33" t="s">
        <v>2860</v>
      </c>
      <c r="AL1022" s="6" t="s">
        <v>2860</v>
      </c>
      <c r="AM1022" s="32" t="s">
        <v>2860</v>
      </c>
      <c r="AN1022" s="16"/>
      <c r="AO1022" s="6"/>
      <c r="AP1022" s="7"/>
      <c r="AQ1022" s="7"/>
      <c r="AR1022" s="1232"/>
      <c r="AS1022" s="1232"/>
      <c r="AT1022" s="1229"/>
      <c r="AU1022" s="1262"/>
      <c r="AV1022" s="1263"/>
      <c r="AW1022" s="1262"/>
      <c r="AX1022" s="1263"/>
      <c r="AY1022" s="1228"/>
      <c r="AZ1022" s="1232"/>
      <c r="BA1022" s="1232"/>
      <c r="BB1022" s="1232"/>
    </row>
    <row r="1023" spans="1:54" ht="14.45" customHeight="1">
      <c r="A1023" s="472" t="s">
        <v>1020</v>
      </c>
      <c r="B1023" s="473" t="s">
        <v>1602</v>
      </c>
      <c r="C1023" s="22" t="s">
        <v>5908</v>
      </c>
      <c r="D1023" s="22">
        <v>5</v>
      </c>
      <c r="E1023" s="1227" t="s">
        <v>3658</v>
      </c>
      <c r="F1023" s="816">
        <v>2078870</v>
      </c>
      <c r="G1023" s="817">
        <v>15421101</v>
      </c>
      <c r="H1023" s="818">
        <v>11.94</v>
      </c>
      <c r="I1023" s="816">
        <v>2083670</v>
      </c>
      <c r="J1023" s="817">
        <v>15421105</v>
      </c>
      <c r="K1023" s="819">
        <v>11.94</v>
      </c>
      <c r="L1023" s="6"/>
      <c r="M1023" s="832">
        <v>16</v>
      </c>
      <c r="N1023" s="833">
        <v>9.5299999999999994</v>
      </c>
      <c r="O1023" s="834" t="s">
        <v>4201</v>
      </c>
      <c r="P1023" s="479" t="s">
        <v>4202</v>
      </c>
      <c r="Q1023" s="1235" t="s">
        <v>5777</v>
      </c>
      <c r="R1023" s="824"/>
      <c r="S1023" s="825"/>
      <c r="T1023" s="1">
        <v>46288</v>
      </c>
      <c r="U1023" s="26" t="s">
        <v>5387</v>
      </c>
      <c r="V1023" s="812">
        <v>46288</v>
      </c>
      <c r="W1023" s="13" t="s">
        <v>5926</v>
      </c>
      <c r="X1023" s="23" t="s">
        <v>4206</v>
      </c>
      <c r="Y1023" s="482">
        <v>195</v>
      </c>
      <c r="Z1023" s="1313">
        <v>46295</v>
      </c>
      <c r="AA1023" s="874" t="s">
        <v>6243</v>
      </c>
      <c r="AB1023" s="1324" t="s">
        <v>4206</v>
      </c>
      <c r="AC1023" s="27"/>
      <c r="AD1023" s="6"/>
      <c r="AE1023" s="1254"/>
      <c r="AF1023" s="6"/>
      <c r="AG1023" s="6"/>
      <c r="AH1023" s="6"/>
      <c r="AI1023" s="6"/>
      <c r="AJ1023" s="6"/>
      <c r="AK1023" s="6"/>
      <c r="AL1023" s="485" t="str">
        <f>IF(AA1023="","",AA1023)</f>
        <v>L-RT-067</v>
      </c>
      <c r="AM1023" s="5" t="str">
        <f>IF(AB1023="","",AB1023)</f>
        <v>A</v>
      </c>
      <c r="AN1023" s="1259"/>
      <c r="AO1023" s="4"/>
      <c r="AP1023" s="5"/>
      <c r="AQ1023" s="5"/>
      <c r="AR1023" s="1260"/>
      <c r="AS1023" s="1258"/>
      <c r="AT1023" s="1261"/>
      <c r="AU1023" s="1231" t="str">
        <f>IF(AND(V1023&gt;0,X1023="A",AA1023&lt;&gt;"",AG1023&lt;&gt;"A",AJ1023&lt;&gt;"A",OR(AB1023="NR",AB1023="NT")),1,"")</f>
        <v/>
      </c>
      <c r="AV1023" s="1231" t="str">
        <f>IF(AU1023="","",COUNTIF($AU$8:AU1023,AU1023))</f>
        <v/>
      </c>
      <c r="AW1023" s="1231" t="str">
        <f>IF(AND(V1023&gt;0,X1023="A",AJ1023&lt;&gt;"A",OR(AB1023="",AB1023="NX")),1,"")</f>
        <v/>
      </c>
      <c r="AX1023" s="1231" t="str">
        <f>IF(AW1023="","",COUNTIF($AW$8:AW1023,AW1023))</f>
        <v/>
      </c>
      <c r="AY1023" s="1231"/>
      <c r="AZ1023" s="1231"/>
      <c r="BA1023" s="1249"/>
      <c r="BB1023" s="1249"/>
    </row>
    <row r="1024" spans="1:54" ht="14.45" customHeight="1">
      <c r="A1024" s="472" t="s">
        <v>1021</v>
      </c>
      <c r="B1024" s="473" t="s">
        <v>1602</v>
      </c>
      <c r="C1024" s="22" t="s">
        <v>5908</v>
      </c>
      <c r="D1024" s="22">
        <v>5</v>
      </c>
      <c r="E1024" s="1270" t="s">
        <v>5925</v>
      </c>
      <c r="F1024" s="816">
        <v>2083670</v>
      </c>
      <c r="G1024" s="817">
        <v>15421105</v>
      </c>
      <c r="H1024" s="819">
        <v>11.94</v>
      </c>
      <c r="I1024" s="816">
        <v>2085440</v>
      </c>
      <c r="J1024" s="817">
        <v>15421106</v>
      </c>
      <c r="K1024" s="818">
        <v>11.94</v>
      </c>
      <c r="L1024" s="1285"/>
      <c r="M1024" s="832">
        <v>16</v>
      </c>
      <c r="N1024" s="833">
        <v>9.5299999999999994</v>
      </c>
      <c r="O1024" s="834" t="s">
        <v>4201</v>
      </c>
      <c r="P1024" s="1291" t="s">
        <v>4252</v>
      </c>
      <c r="Q1024" s="1236" t="s">
        <v>4253</v>
      </c>
      <c r="R1024" s="826"/>
      <c r="S1024" s="827"/>
      <c r="T1024" s="769">
        <v>46286</v>
      </c>
      <c r="U1024" s="1302" t="s">
        <v>5534</v>
      </c>
      <c r="V1024" s="812">
        <v>46286</v>
      </c>
      <c r="W1024" s="813" t="s">
        <v>5895</v>
      </c>
      <c r="X1024" s="814" t="s">
        <v>4206</v>
      </c>
      <c r="Y1024" s="1309">
        <v>195</v>
      </c>
      <c r="Z1024" s="1316">
        <v>46287</v>
      </c>
      <c r="AA1024" s="875" t="s">
        <v>5896</v>
      </c>
      <c r="AB1024" s="1326" t="s">
        <v>4206</v>
      </c>
      <c r="AC1024" s="655"/>
      <c r="AD1024" s="1252"/>
      <c r="AE1024" s="1253"/>
      <c r="AF1024" s="1255"/>
      <c r="AG1024" s="1256"/>
      <c r="AH1024" s="1253"/>
      <c r="AI1024" s="1257"/>
      <c r="AJ1024" s="21" t="s">
        <v>2860</v>
      </c>
      <c r="AK1024" s="33" t="s">
        <v>2860</v>
      </c>
      <c r="AL1024" s="6" t="s">
        <v>2860</v>
      </c>
      <c r="AM1024" s="32" t="s">
        <v>2860</v>
      </c>
      <c r="AN1024" s="16"/>
      <c r="AO1024" s="6"/>
      <c r="AP1024" s="7"/>
      <c r="AQ1024" s="7"/>
      <c r="AR1024" s="1232"/>
      <c r="AS1024" s="1232"/>
      <c r="AT1024" s="1229"/>
      <c r="AU1024" s="1262"/>
      <c r="AV1024" s="1263"/>
      <c r="AW1024" s="1262"/>
      <c r="AX1024" s="1263"/>
      <c r="AY1024" s="1228"/>
      <c r="AZ1024" s="1232"/>
      <c r="BA1024" s="1232"/>
      <c r="BB1024" s="1232"/>
    </row>
    <row r="1025" spans="1:54" ht="14.45" customHeight="1">
      <c r="A1025" s="472" t="s">
        <v>1022</v>
      </c>
      <c r="B1025" s="473" t="s">
        <v>1602</v>
      </c>
      <c r="C1025" s="22" t="s">
        <v>5908</v>
      </c>
      <c r="D1025" s="22">
        <v>5</v>
      </c>
      <c r="E1025" s="1227" t="s">
        <v>3659</v>
      </c>
      <c r="F1025" s="816">
        <v>2085440</v>
      </c>
      <c r="G1025" s="817">
        <v>15421106</v>
      </c>
      <c r="H1025" s="818">
        <v>11.94</v>
      </c>
      <c r="I1025" s="816">
        <v>2081310</v>
      </c>
      <c r="J1025" s="817">
        <v>15421103</v>
      </c>
      <c r="K1025" s="819">
        <v>11.94</v>
      </c>
      <c r="L1025" s="6"/>
      <c r="M1025" s="832">
        <v>16</v>
      </c>
      <c r="N1025" s="833">
        <v>9.5299999999999994</v>
      </c>
      <c r="O1025" s="834" t="s">
        <v>4201</v>
      </c>
      <c r="P1025" s="479" t="s">
        <v>4202</v>
      </c>
      <c r="Q1025" s="10" t="s">
        <v>5777</v>
      </c>
      <c r="R1025" s="826"/>
      <c r="S1025" s="827"/>
      <c r="T1025" s="769">
        <v>46287</v>
      </c>
      <c r="U1025" s="26" t="s">
        <v>5387</v>
      </c>
      <c r="V1025" s="812">
        <v>46288</v>
      </c>
      <c r="W1025" s="13" t="s">
        <v>5926</v>
      </c>
      <c r="X1025" s="23" t="s">
        <v>4206</v>
      </c>
      <c r="Y1025" s="482">
        <v>195</v>
      </c>
      <c r="Z1025" s="1313">
        <v>46295</v>
      </c>
      <c r="AA1025" s="874" t="s">
        <v>6243</v>
      </c>
      <c r="AB1025" s="1324" t="s">
        <v>4206</v>
      </c>
      <c r="AC1025" s="27"/>
      <c r="AD1025" s="6"/>
      <c r="AE1025" s="1254"/>
      <c r="AF1025" s="6"/>
      <c r="AG1025" s="6"/>
      <c r="AH1025" s="6"/>
      <c r="AI1025" s="6"/>
      <c r="AJ1025" s="6"/>
      <c r="AK1025" s="6"/>
      <c r="AL1025" s="485" t="str">
        <f>IF(AA1025="","",AA1025)</f>
        <v>L-RT-067</v>
      </c>
      <c r="AM1025" s="5" t="str">
        <f>IF(AB1025="","",AB1025)</f>
        <v>A</v>
      </c>
      <c r="AN1025" s="1259"/>
      <c r="AO1025" s="4"/>
      <c r="AP1025" s="5"/>
      <c r="AQ1025" s="5"/>
      <c r="AR1025" s="1260"/>
      <c r="AS1025" s="1258"/>
      <c r="AT1025" s="1261"/>
      <c r="AU1025" s="1231" t="str">
        <f>IF(AND(V1025&gt;0,X1025="A",AA1025&lt;&gt;"",AG1025&lt;&gt;"A",AJ1025&lt;&gt;"A",OR(AB1025="NR",AB1025="NT")),1,"")</f>
        <v/>
      </c>
      <c r="AV1025" s="1231" t="str">
        <f>IF(AU1025="","",COUNTIF($AU$8:AU1025,AU1025))</f>
        <v/>
      </c>
      <c r="AW1025" s="1231" t="str">
        <f>IF(AND(V1025&gt;0,X1025="A",AJ1025&lt;&gt;"A",OR(AB1025="",AB1025="NX")),1,"")</f>
        <v/>
      </c>
      <c r="AX1025" s="1231" t="str">
        <f>IF(AW1025="","",COUNTIF($AW$8:AW1025,AW1025))</f>
        <v/>
      </c>
      <c r="AY1025" s="1231"/>
      <c r="AZ1025" s="1231"/>
      <c r="BA1025" s="1249"/>
      <c r="BB1025" s="1249"/>
    </row>
    <row r="1026" spans="1:54" ht="14.45" customHeight="1">
      <c r="A1026" s="472" t="s">
        <v>1023</v>
      </c>
      <c r="B1026" s="473" t="s">
        <v>1602</v>
      </c>
      <c r="C1026" s="22" t="s">
        <v>5908</v>
      </c>
      <c r="D1026" s="22">
        <v>5</v>
      </c>
      <c r="E1026" s="1270" t="s">
        <v>5894</v>
      </c>
      <c r="F1026" s="816">
        <v>2081310</v>
      </c>
      <c r="G1026" s="817">
        <v>15421103</v>
      </c>
      <c r="H1026" s="819">
        <v>11.94</v>
      </c>
      <c r="I1026" s="816">
        <v>2087430</v>
      </c>
      <c r="J1026" s="817">
        <v>15421107</v>
      </c>
      <c r="K1026" s="818">
        <v>11.94</v>
      </c>
      <c r="L1026" s="1285"/>
      <c r="M1026" s="832">
        <v>16</v>
      </c>
      <c r="N1026" s="833">
        <v>9.5299999999999994</v>
      </c>
      <c r="O1026" s="834" t="s">
        <v>4201</v>
      </c>
      <c r="P1026" s="1291" t="s">
        <v>4252</v>
      </c>
      <c r="Q1026" s="836" t="s">
        <v>4273</v>
      </c>
      <c r="R1026" s="826"/>
      <c r="S1026" s="827"/>
      <c r="T1026" s="769">
        <v>46286</v>
      </c>
      <c r="U1026" s="1302" t="s">
        <v>5534</v>
      </c>
      <c r="V1026" s="8">
        <v>46286</v>
      </c>
      <c r="W1026" s="771" t="s">
        <v>5895</v>
      </c>
      <c r="X1026" s="772" t="s">
        <v>4206</v>
      </c>
      <c r="Y1026" s="1309">
        <v>195</v>
      </c>
      <c r="Z1026" s="1312">
        <v>46287</v>
      </c>
      <c r="AA1026" s="875" t="s">
        <v>5896</v>
      </c>
      <c r="AB1026" s="1323" t="s">
        <v>4206</v>
      </c>
      <c r="AC1026" s="655"/>
      <c r="AD1026" s="1252"/>
      <c r="AE1026" s="1253"/>
      <c r="AF1026" s="1255"/>
      <c r="AG1026" s="1256"/>
      <c r="AH1026" s="1253"/>
      <c r="AI1026" s="1257"/>
      <c r="AJ1026" s="21" t="s">
        <v>2860</v>
      </c>
      <c r="AK1026" s="33" t="s">
        <v>2860</v>
      </c>
      <c r="AL1026" s="6" t="s">
        <v>2860</v>
      </c>
      <c r="AM1026" s="32" t="s">
        <v>2860</v>
      </c>
      <c r="AN1026" s="16"/>
      <c r="AO1026" s="6"/>
      <c r="AP1026" s="7"/>
      <c r="AQ1026" s="7"/>
      <c r="AR1026" s="1232"/>
      <c r="AS1026" s="1232"/>
      <c r="AT1026" s="1229"/>
      <c r="AU1026" s="1262"/>
      <c r="AV1026" s="1263"/>
      <c r="AW1026" s="1262"/>
      <c r="AX1026" s="1263"/>
      <c r="AY1026" s="1226"/>
      <c r="AZ1026" s="1226"/>
      <c r="BA1026" s="1232"/>
      <c r="BB1026" s="1232"/>
    </row>
    <row r="1027" spans="1:54" ht="14.45" customHeight="1">
      <c r="A1027" s="472" t="s">
        <v>1024</v>
      </c>
      <c r="B1027" s="473" t="s">
        <v>1602</v>
      </c>
      <c r="C1027" s="22" t="s">
        <v>5908</v>
      </c>
      <c r="D1027" s="22">
        <v>5</v>
      </c>
      <c r="E1027" s="1227" t="s">
        <v>6683</v>
      </c>
      <c r="F1027" s="816">
        <v>2087430</v>
      </c>
      <c r="G1027" s="817">
        <v>15421107</v>
      </c>
      <c r="H1027" s="818">
        <v>11.94</v>
      </c>
      <c r="I1027" s="816">
        <v>2087280</v>
      </c>
      <c r="J1027" s="817">
        <v>15421107</v>
      </c>
      <c r="K1027" s="819">
        <v>11.94</v>
      </c>
      <c r="L1027" s="6"/>
      <c r="M1027" s="832">
        <v>16</v>
      </c>
      <c r="N1027" s="833">
        <v>9.5299999999999994</v>
      </c>
      <c r="O1027" s="834" t="s">
        <v>4201</v>
      </c>
      <c r="P1027" s="479" t="s">
        <v>5033</v>
      </c>
      <c r="Q1027" s="1235" t="s">
        <v>6584</v>
      </c>
      <c r="R1027" s="824"/>
      <c r="S1027" s="825"/>
      <c r="T1027" s="769">
        <v>46312</v>
      </c>
      <c r="U1027" s="26" t="s">
        <v>5387</v>
      </c>
      <c r="V1027" s="8">
        <v>46312</v>
      </c>
      <c r="W1027" s="13" t="s">
        <v>6685</v>
      </c>
      <c r="X1027" s="23" t="s">
        <v>4206</v>
      </c>
      <c r="Y1027" s="482">
        <v>195</v>
      </c>
      <c r="Z1027" s="1313"/>
      <c r="AA1027" s="874"/>
      <c r="AB1027" s="1324"/>
      <c r="AC1027" s="27"/>
      <c r="AD1027" s="6"/>
      <c r="AE1027" s="1254"/>
      <c r="AF1027" s="6"/>
      <c r="AG1027" s="6"/>
      <c r="AH1027" s="6"/>
      <c r="AI1027" s="6"/>
      <c r="AJ1027" s="6"/>
      <c r="AK1027" s="6"/>
      <c r="AL1027" s="485" t="str">
        <f>IF(AA1027="","",AA1027)</f>
        <v/>
      </c>
      <c r="AM1027" s="5" t="str">
        <f>IF(AB1027="","",AB1027)</f>
        <v/>
      </c>
      <c r="AN1027" s="1259"/>
      <c r="AO1027" s="4"/>
      <c r="AP1027" s="5"/>
      <c r="AQ1027" s="5"/>
      <c r="AR1027" s="1260"/>
      <c r="AS1027" s="1258"/>
      <c r="AT1027" s="1261"/>
      <c r="AU1027" s="1231" t="str">
        <f>IF(AND(V1027&gt;0,X1027="A",AA1027&lt;&gt;"",AG1027&lt;&gt;"A",AJ1027&lt;&gt;"A",OR(AB1027="NR",AB1027="NT")),1,"")</f>
        <v/>
      </c>
      <c r="AV1027" s="1231" t="str">
        <f>IF(AU1027="","",COUNTIF($AU$8:AU1027,AU1027))</f>
        <v/>
      </c>
      <c r="AW1027" s="1231">
        <f>IF(AND(V1027&gt;0,X1027="A",AJ1027&lt;&gt;"A",OR(AB1027="",AB1027="NX")),1,"")</f>
        <v>1</v>
      </c>
      <c r="AX1027" s="1231">
        <f>IF(AW1027="","",COUNTIF($AW$8:AW1027,AW1027))</f>
        <v>108</v>
      </c>
      <c r="AY1027" s="1233" t="s">
        <v>5906</v>
      </c>
      <c r="AZ1027" s="1248" t="s">
        <v>6243</v>
      </c>
      <c r="BA1027" s="1249"/>
      <c r="BB1027" s="1249"/>
    </row>
    <row r="1028" spans="1:54" ht="14.45" customHeight="1">
      <c r="A1028" s="472" t="s">
        <v>1025</v>
      </c>
      <c r="B1028" s="473" t="s">
        <v>1602</v>
      </c>
      <c r="C1028" s="22" t="s">
        <v>5908</v>
      </c>
      <c r="D1028" s="22">
        <v>5</v>
      </c>
      <c r="E1028" s="1270" t="s">
        <v>5897</v>
      </c>
      <c r="F1028" s="816">
        <v>2087280</v>
      </c>
      <c r="G1028" s="817">
        <v>15421107</v>
      </c>
      <c r="H1028" s="819">
        <v>11.94</v>
      </c>
      <c r="I1028" s="816">
        <v>2089170</v>
      </c>
      <c r="J1028" s="817">
        <v>15421108</v>
      </c>
      <c r="K1028" s="818">
        <v>11.94</v>
      </c>
      <c r="L1028" s="1285"/>
      <c r="M1028" s="832">
        <v>16</v>
      </c>
      <c r="N1028" s="833">
        <v>9.5299999999999994</v>
      </c>
      <c r="O1028" s="834" t="s">
        <v>4201</v>
      </c>
      <c r="P1028" s="1291" t="s">
        <v>4252</v>
      </c>
      <c r="Q1028" s="1236" t="s">
        <v>4253</v>
      </c>
      <c r="R1028" s="826"/>
      <c r="S1028" s="827"/>
      <c r="T1028" s="769">
        <v>46286</v>
      </c>
      <c r="U1028" s="1302" t="s">
        <v>5534</v>
      </c>
      <c r="V1028" s="8">
        <v>46286</v>
      </c>
      <c r="W1028" s="771" t="s">
        <v>5895</v>
      </c>
      <c r="X1028" s="772" t="s">
        <v>4206</v>
      </c>
      <c r="Y1028" s="1309">
        <v>195</v>
      </c>
      <c r="Z1028" s="1316">
        <v>46287</v>
      </c>
      <c r="AA1028" s="875" t="s">
        <v>5896</v>
      </c>
      <c r="AB1028" s="1323" t="s">
        <v>4206</v>
      </c>
      <c r="AC1028" s="655"/>
      <c r="AD1028" s="1252"/>
      <c r="AE1028" s="1253"/>
      <c r="AF1028" s="1255"/>
      <c r="AG1028" s="1256"/>
      <c r="AH1028" s="1253"/>
      <c r="AI1028" s="1257"/>
      <c r="AJ1028" s="21" t="s">
        <v>2860</v>
      </c>
      <c r="AK1028" s="33" t="s">
        <v>2860</v>
      </c>
      <c r="AL1028" s="6" t="s">
        <v>2860</v>
      </c>
      <c r="AM1028" s="32" t="s">
        <v>2860</v>
      </c>
      <c r="AN1028" s="16"/>
      <c r="AO1028" s="6"/>
      <c r="AP1028" s="7"/>
      <c r="AQ1028" s="7"/>
      <c r="AR1028" s="1232"/>
      <c r="AS1028" s="1232"/>
      <c r="AT1028" s="1229"/>
      <c r="AU1028" s="1262"/>
      <c r="AV1028" s="1263"/>
      <c r="AW1028" s="1262"/>
      <c r="AX1028" s="1263"/>
      <c r="AY1028" s="1228"/>
      <c r="AZ1028" s="1232"/>
      <c r="BA1028" s="1232"/>
      <c r="BB1028" s="1232"/>
    </row>
    <row r="1029" spans="1:54" ht="14.45" customHeight="1">
      <c r="A1029" s="472" t="s">
        <v>1026</v>
      </c>
      <c r="B1029" s="473" t="s">
        <v>1602</v>
      </c>
      <c r="C1029" s="22" t="s">
        <v>5908</v>
      </c>
      <c r="D1029" s="22">
        <v>5</v>
      </c>
      <c r="E1029" s="1227" t="s">
        <v>3661</v>
      </c>
      <c r="F1029" s="816">
        <v>2089170</v>
      </c>
      <c r="G1029" s="817">
        <v>15421108</v>
      </c>
      <c r="H1029" s="818">
        <v>11.94</v>
      </c>
      <c r="I1029" s="816">
        <v>2079050</v>
      </c>
      <c r="J1029" s="817">
        <v>15421102</v>
      </c>
      <c r="K1029" s="819">
        <v>11.94</v>
      </c>
      <c r="L1029" s="6"/>
      <c r="M1029" s="832">
        <v>16</v>
      </c>
      <c r="N1029" s="833">
        <v>9.5299999999999994</v>
      </c>
      <c r="O1029" s="834" t="s">
        <v>4201</v>
      </c>
      <c r="P1029" s="479" t="s">
        <v>4202</v>
      </c>
      <c r="Q1029" s="1235" t="s">
        <v>5777</v>
      </c>
      <c r="R1029" s="824"/>
      <c r="S1029" s="825"/>
      <c r="T1029" s="769">
        <v>46287</v>
      </c>
      <c r="U1029" s="26" t="s">
        <v>5387</v>
      </c>
      <c r="V1029" s="8">
        <v>46287</v>
      </c>
      <c r="W1029" s="13" t="s">
        <v>5906</v>
      </c>
      <c r="X1029" s="23" t="s">
        <v>4206</v>
      </c>
      <c r="Y1029" s="482">
        <v>195</v>
      </c>
      <c r="Z1029" s="1313">
        <v>46295</v>
      </c>
      <c r="AA1029" s="874" t="s">
        <v>6243</v>
      </c>
      <c r="AB1029" s="1324" t="s">
        <v>4206</v>
      </c>
      <c r="AC1029" s="27"/>
      <c r="AD1029" s="6"/>
      <c r="AE1029" s="1254"/>
      <c r="AF1029" s="6"/>
      <c r="AG1029" s="6"/>
      <c r="AH1029" s="6"/>
      <c r="AI1029" s="6"/>
      <c r="AJ1029" s="6"/>
      <c r="AK1029" s="6"/>
      <c r="AL1029" s="485" t="str">
        <f>IF(AA1029="","",AA1029)</f>
        <v>L-RT-067</v>
      </c>
      <c r="AM1029" s="5" t="str">
        <f>IF(AB1029="","",AB1029)</f>
        <v>A</v>
      </c>
      <c r="AN1029" s="1259"/>
      <c r="AO1029" s="4"/>
      <c r="AP1029" s="5"/>
      <c r="AQ1029" s="5"/>
      <c r="AR1029" s="1260"/>
      <c r="AS1029" s="1258"/>
      <c r="AT1029" s="1261"/>
      <c r="AU1029" s="1231" t="str">
        <f>IF(AND(V1029&gt;0,X1029="A",AA1029&lt;&gt;"",AG1029&lt;&gt;"A",AJ1029&lt;&gt;"A",OR(AB1029="NR",AB1029="NT")),1,"")</f>
        <v/>
      </c>
      <c r="AV1029" s="1231" t="str">
        <f>IF(AU1029="","",COUNTIF($AU$8:AU1029,AU1029))</f>
        <v/>
      </c>
      <c r="AW1029" s="1231" t="str">
        <f>IF(AND(V1029&gt;0,X1029="A",AJ1029&lt;&gt;"A",OR(AB1029="",AB1029="NX")),1,"")</f>
        <v/>
      </c>
      <c r="AX1029" s="1231" t="str">
        <f>IF(AW1029="","",COUNTIF($AW$8:AW1029,AW1029))</f>
        <v/>
      </c>
      <c r="AY1029" s="1231"/>
      <c r="AZ1029" s="1231"/>
      <c r="BA1029" s="1249"/>
      <c r="BB1029" s="1249"/>
    </row>
    <row r="1030" spans="1:54" ht="14.45" customHeight="1">
      <c r="A1030" s="472" t="s">
        <v>1027</v>
      </c>
      <c r="B1030" s="473" t="s">
        <v>1602</v>
      </c>
      <c r="C1030" s="22" t="s">
        <v>5908</v>
      </c>
      <c r="D1030" s="22">
        <v>5</v>
      </c>
      <c r="E1030" s="1270" t="s">
        <v>5898</v>
      </c>
      <c r="F1030" s="1274">
        <v>2079050</v>
      </c>
      <c r="G1030" s="1277">
        <v>15421102</v>
      </c>
      <c r="H1030" s="1282">
        <v>11.94</v>
      </c>
      <c r="I1030" s="1274">
        <v>2095460</v>
      </c>
      <c r="J1030" s="1277">
        <v>15421109</v>
      </c>
      <c r="K1030" s="1281">
        <v>11.94</v>
      </c>
      <c r="L1030" s="1285"/>
      <c r="M1030" s="832">
        <v>16</v>
      </c>
      <c r="N1030" s="833">
        <v>9.5299999999999994</v>
      </c>
      <c r="O1030" s="834" t="s">
        <v>4201</v>
      </c>
      <c r="P1030" s="1291" t="s">
        <v>4252</v>
      </c>
      <c r="Q1030" s="1236" t="s">
        <v>4253</v>
      </c>
      <c r="R1030" s="826"/>
      <c r="S1030" s="827"/>
      <c r="T1030" s="769">
        <v>46286</v>
      </c>
      <c r="U1030" s="1302" t="s">
        <v>5534</v>
      </c>
      <c r="V1030" s="8">
        <v>46286</v>
      </c>
      <c r="W1030" s="771" t="s">
        <v>5895</v>
      </c>
      <c r="X1030" s="772" t="s">
        <v>4206</v>
      </c>
      <c r="Y1030" s="1309" t="s">
        <v>5781</v>
      </c>
      <c r="Z1030" s="1316">
        <v>46287</v>
      </c>
      <c r="AA1030" s="875" t="s">
        <v>5896</v>
      </c>
      <c r="AB1030" s="1323" t="s">
        <v>4206</v>
      </c>
      <c r="AC1030" s="655"/>
      <c r="AD1030" s="1252"/>
      <c r="AE1030" s="1253"/>
      <c r="AF1030" s="1255"/>
      <c r="AG1030" s="1256"/>
      <c r="AH1030" s="1253"/>
      <c r="AI1030" s="1257"/>
      <c r="AJ1030" s="21" t="s">
        <v>2860</v>
      </c>
      <c r="AK1030" s="33" t="s">
        <v>2860</v>
      </c>
      <c r="AL1030" s="6" t="s">
        <v>2860</v>
      </c>
      <c r="AM1030" s="32" t="s">
        <v>2860</v>
      </c>
      <c r="AN1030" s="16"/>
      <c r="AO1030" s="6"/>
      <c r="AP1030" s="7"/>
      <c r="AQ1030" s="7"/>
      <c r="AR1030" s="1232"/>
      <c r="AS1030" s="1232"/>
      <c r="AT1030" s="1229"/>
      <c r="AU1030" s="1262"/>
      <c r="AV1030" s="1263"/>
      <c r="AW1030" s="1262"/>
      <c r="AX1030" s="1263"/>
      <c r="AY1030" s="1228"/>
      <c r="AZ1030" s="1232"/>
      <c r="BA1030" s="1232"/>
      <c r="BB1030" s="1232"/>
    </row>
    <row r="1031" spans="1:54" ht="14.45" customHeight="1">
      <c r="A1031" s="472" t="s">
        <v>1028</v>
      </c>
      <c r="B1031" s="473" t="s">
        <v>1602</v>
      </c>
      <c r="C1031" s="714"/>
      <c r="D1031" s="22" t="s">
        <v>4210</v>
      </c>
      <c r="E1031" s="746" t="s">
        <v>3662</v>
      </c>
      <c r="F1031" s="760"/>
      <c r="G1031" s="475"/>
      <c r="H1031" s="476"/>
      <c r="I1031" s="474"/>
      <c r="J1031" s="475"/>
      <c r="K1031" s="478"/>
      <c r="L1031" s="9"/>
      <c r="M1031" s="832"/>
      <c r="N1031" s="833"/>
      <c r="O1031" s="834"/>
      <c r="P1031" s="479"/>
      <c r="Q1031" s="10"/>
      <c r="R1031" s="824"/>
      <c r="S1031" s="825"/>
      <c r="T1031" s="1300"/>
      <c r="U1031" s="15"/>
      <c r="V1031" s="8"/>
      <c r="W1031" s="13"/>
      <c r="X1031" s="23"/>
      <c r="Y1031" s="486"/>
      <c r="Z1031" s="483"/>
      <c r="AA1031" s="24"/>
      <c r="AB1031" s="484"/>
      <c r="AC1031" s="16"/>
      <c r="AD1031" s="17"/>
      <c r="AE1031" s="18"/>
      <c r="AF1031" s="9"/>
      <c r="AG1031" s="19"/>
      <c r="AH1031" s="20"/>
      <c r="AI1031" s="9"/>
      <c r="AJ1031" s="21"/>
      <c r="AK1031" s="33"/>
      <c r="AL1031" s="485" t="str">
        <f>IF(AA1031="","",AA1031)</f>
        <v/>
      </c>
      <c r="AM1031" s="3" t="str">
        <f>IF(AB1031="","",AB1031)</f>
        <v/>
      </c>
      <c r="AN1031" s="702"/>
      <c r="AO1031" s="4"/>
      <c r="AP1031" s="5"/>
      <c r="AQ1031" s="5"/>
      <c r="AR1031" s="4"/>
      <c r="AS1031" s="5"/>
      <c r="AT1031" s="552"/>
      <c r="AU1031" s="553" t="str">
        <f>IF(AND(V1031&gt;0,X1031="A",AA1031&lt;&gt;"",AG1031&lt;&gt;"A",AJ1031&lt;&gt;"A",OR(AB1031="NR",AB1031="NT")),1,"")</f>
        <v/>
      </c>
      <c r="AV1031" s="554" t="str">
        <f>IF(AU1031="","",COUNTIF($AU$8:AU1031,AU1031))</f>
        <v/>
      </c>
      <c r="AW1031" s="553" t="str">
        <f>IF(AND(V1031&gt;0,X1031="A",AJ1031&lt;&gt;"A",OR(AB1031="",AB1031="NX")),1,"")</f>
        <v/>
      </c>
      <c r="AX1031" s="554" t="str">
        <f>IF(AW1031="","",COUNTIF($AW$8:AW1031,AW1031))</f>
        <v/>
      </c>
      <c r="AY1031" s="27"/>
      <c r="AZ1031" s="6"/>
      <c r="BA1031" s="7"/>
      <c r="BB1031" s="7"/>
    </row>
    <row r="1032" spans="1:54" ht="14.45" customHeight="1">
      <c r="A1032" s="472" t="s">
        <v>1029</v>
      </c>
      <c r="B1032" s="473" t="s">
        <v>1602</v>
      </c>
      <c r="C1032" s="714"/>
      <c r="D1032" s="22" t="s">
        <v>4210</v>
      </c>
      <c r="E1032" s="1227" t="s">
        <v>3663</v>
      </c>
      <c r="F1032" s="1276"/>
      <c r="G1032" s="1278"/>
      <c r="H1032" s="1283"/>
      <c r="I1032" s="1275"/>
      <c r="J1032" s="1278"/>
      <c r="K1032" s="1280"/>
      <c r="L1032" s="6"/>
      <c r="M1032" s="832"/>
      <c r="N1032" s="833"/>
      <c r="O1032" s="834"/>
      <c r="P1032" s="645"/>
      <c r="Q1032" s="1235"/>
      <c r="R1032" s="826"/>
      <c r="S1032" s="827"/>
      <c r="T1032" s="1"/>
      <c r="U1032" s="26"/>
      <c r="V1032" s="8"/>
      <c r="W1032" s="13"/>
      <c r="X1032" s="23"/>
      <c r="Y1032" s="482"/>
      <c r="Z1032" s="1313"/>
      <c r="AA1032" s="874"/>
      <c r="AB1032" s="1324"/>
      <c r="AC1032" s="27"/>
      <c r="AD1032" s="6"/>
      <c r="AE1032" s="1254"/>
      <c r="AF1032" s="6"/>
      <c r="AG1032" s="6"/>
      <c r="AH1032" s="6"/>
      <c r="AI1032" s="6"/>
      <c r="AJ1032" s="6"/>
      <c r="AK1032" s="6"/>
      <c r="AL1032" s="485" t="str">
        <f>IF(AA1032="","",AA1032)</f>
        <v/>
      </c>
      <c r="AM1032" s="5" t="str">
        <f>IF(AB1032="","",AB1032)</f>
        <v/>
      </c>
      <c r="AN1032" s="1259"/>
      <c r="AO1032" s="4"/>
      <c r="AP1032" s="5"/>
      <c r="AQ1032" s="5"/>
      <c r="AR1032" s="1260"/>
      <c r="AS1032" s="1258"/>
      <c r="AT1032" s="1261"/>
      <c r="AU1032" s="1231" t="str">
        <f>IF(AND(V1032&gt;0,X1032="A",AA1032&lt;&gt;"",AG1032&lt;&gt;"A",AJ1032&lt;&gt;"A",OR(AB1032="NR",AB1032="NT")),1,"")</f>
        <v/>
      </c>
      <c r="AV1032" s="1231" t="str">
        <f>IF(AU1032="","",COUNTIF($AU$8:AU1032,AU1032))</f>
        <v/>
      </c>
      <c r="AW1032" s="1231" t="str">
        <f>IF(AND(V1032&gt;0,X1032="A",AJ1032&lt;&gt;"A",OR(AB1032="",AB1032="NX")),1,"")</f>
        <v/>
      </c>
      <c r="AX1032" s="1231" t="str">
        <f>IF(AW1032="","",COUNTIF($AW$8:AW1032,AW1032))</f>
        <v/>
      </c>
      <c r="AY1032" s="1231"/>
      <c r="AZ1032" s="1231"/>
      <c r="BA1032" s="1249"/>
      <c r="BB1032" s="1249"/>
    </row>
    <row r="1033" spans="1:54" ht="14.45" customHeight="1">
      <c r="A1033" s="472" t="s">
        <v>1030</v>
      </c>
      <c r="B1033" s="473" t="s">
        <v>1602</v>
      </c>
      <c r="C1033" s="22" t="s">
        <v>5907</v>
      </c>
      <c r="D1033" s="22">
        <v>5</v>
      </c>
      <c r="E1033" s="1270" t="s">
        <v>5899</v>
      </c>
      <c r="F1033" s="816">
        <v>2091440</v>
      </c>
      <c r="G1033" s="817">
        <v>15421110</v>
      </c>
      <c r="H1033" s="819">
        <v>11.94</v>
      </c>
      <c r="I1033" s="816">
        <v>2094010</v>
      </c>
      <c r="J1033" s="817">
        <v>15421110</v>
      </c>
      <c r="K1033" s="818">
        <v>11.94</v>
      </c>
      <c r="L1033" s="1285"/>
      <c r="M1033" s="832">
        <v>16</v>
      </c>
      <c r="N1033" s="833">
        <v>9.5299999999999994</v>
      </c>
      <c r="O1033" s="834" t="s">
        <v>4201</v>
      </c>
      <c r="P1033" s="645" t="s">
        <v>4252</v>
      </c>
      <c r="Q1033" s="836" t="s">
        <v>4273</v>
      </c>
      <c r="R1033" s="824"/>
      <c r="S1033" s="825"/>
      <c r="T1033" s="769">
        <v>46285</v>
      </c>
      <c r="U1033" s="1302" t="s">
        <v>5534</v>
      </c>
      <c r="V1033" s="8">
        <v>46285</v>
      </c>
      <c r="W1033" s="771" t="s">
        <v>5880</v>
      </c>
      <c r="X1033" s="772" t="s">
        <v>4206</v>
      </c>
      <c r="Y1033" s="1309" t="s">
        <v>5781</v>
      </c>
      <c r="Z1033" s="1316">
        <v>46286</v>
      </c>
      <c r="AA1033" s="875" t="s">
        <v>5842</v>
      </c>
      <c r="AB1033" s="1323" t="s">
        <v>4206</v>
      </c>
      <c r="AC1033" s="655"/>
      <c r="AD1033" s="1252"/>
      <c r="AE1033" s="1253"/>
      <c r="AF1033" s="1255"/>
      <c r="AG1033" s="1256"/>
      <c r="AH1033" s="1253"/>
      <c r="AI1033" s="1257"/>
      <c r="AJ1033" s="21" t="s">
        <v>2860</v>
      </c>
      <c r="AK1033" s="33" t="s">
        <v>2860</v>
      </c>
      <c r="AL1033" s="6" t="s">
        <v>2860</v>
      </c>
      <c r="AM1033" s="32" t="s">
        <v>2860</v>
      </c>
      <c r="AN1033" s="16"/>
      <c r="AO1033" s="6"/>
      <c r="AP1033" s="7"/>
      <c r="AQ1033" s="7"/>
      <c r="AR1033" s="1232"/>
      <c r="AS1033" s="1232"/>
      <c r="AT1033" s="1229"/>
      <c r="AU1033" s="1262"/>
      <c r="AV1033" s="1263"/>
      <c r="AW1033" s="1262"/>
      <c r="AX1033" s="1263"/>
      <c r="AY1033" s="1226"/>
      <c r="AZ1033" s="1226"/>
      <c r="BA1033" s="1232"/>
      <c r="BB1033" s="1232"/>
    </row>
    <row r="1034" spans="1:54" ht="14.45" customHeight="1">
      <c r="A1034" s="472" t="s">
        <v>1031</v>
      </c>
      <c r="B1034" s="473" t="s">
        <v>1602</v>
      </c>
      <c r="C1034" s="22" t="s">
        <v>5907</v>
      </c>
      <c r="D1034" s="22">
        <v>5</v>
      </c>
      <c r="E1034" s="1227" t="s">
        <v>6684</v>
      </c>
      <c r="F1034" s="816">
        <v>2094010</v>
      </c>
      <c r="G1034" s="817">
        <v>15421110</v>
      </c>
      <c r="H1034" s="818">
        <v>11.94</v>
      </c>
      <c r="I1034" s="816">
        <v>2094560</v>
      </c>
      <c r="J1034" s="817">
        <v>15421111</v>
      </c>
      <c r="K1034" s="819">
        <v>11.94</v>
      </c>
      <c r="L1034" s="6"/>
      <c r="M1034" s="832">
        <v>16</v>
      </c>
      <c r="N1034" s="833">
        <v>9.5299999999999994</v>
      </c>
      <c r="O1034" s="834" t="s">
        <v>4201</v>
      </c>
      <c r="P1034" s="645" t="s">
        <v>5033</v>
      </c>
      <c r="Q1034" s="1235" t="s">
        <v>6512</v>
      </c>
      <c r="R1034" s="826"/>
      <c r="S1034" s="827"/>
      <c r="T1034" s="769">
        <v>46312</v>
      </c>
      <c r="U1034" s="26" t="s">
        <v>5387</v>
      </c>
      <c r="V1034" s="8">
        <v>46312</v>
      </c>
      <c r="W1034" s="13" t="s">
        <v>6685</v>
      </c>
      <c r="X1034" s="23" t="s">
        <v>4206</v>
      </c>
      <c r="Y1034" s="482">
        <v>204</v>
      </c>
      <c r="Z1034" s="1313">
        <v>46314</v>
      </c>
      <c r="AA1034" s="874" t="s">
        <v>6694</v>
      </c>
      <c r="AB1034" s="1324" t="s">
        <v>4206</v>
      </c>
      <c r="AC1034" s="27"/>
      <c r="AD1034" s="6"/>
      <c r="AE1034" s="1254"/>
      <c r="AF1034" s="6"/>
      <c r="AG1034" s="6"/>
      <c r="AH1034" s="6"/>
      <c r="AI1034" s="6"/>
      <c r="AJ1034" s="6"/>
      <c r="AK1034" s="6"/>
      <c r="AL1034" s="485" t="str">
        <f>IF(AA1034="","",AA1034)</f>
        <v>L-RT-083</v>
      </c>
      <c r="AM1034" s="5" t="str">
        <f>IF(AB1034="","",AB1034)</f>
        <v>A</v>
      </c>
      <c r="AN1034" s="1259" t="s">
        <v>6221</v>
      </c>
      <c r="AO1034" s="4"/>
      <c r="AP1034" s="5"/>
      <c r="AQ1034" s="5"/>
      <c r="AR1034" s="1260"/>
      <c r="AS1034" s="1258"/>
      <c r="AT1034" s="1261"/>
      <c r="AU1034" s="1231" t="str">
        <f>IF(AND(V1034&gt;0,X1034="A",AA1034&lt;&gt;"",AG1034&lt;&gt;"A",AJ1034&lt;&gt;"A",OR(AB1034="NR",AB1034="NT")),1,"")</f>
        <v/>
      </c>
      <c r="AV1034" s="1231" t="str">
        <f>IF(AU1034="","",COUNTIF($AU$8:AU1034,AU1034))</f>
        <v/>
      </c>
      <c r="AW1034" s="1231" t="str">
        <f>IF(AND(V1034&gt;0,X1034="A",AJ1034&lt;&gt;"A",OR(AB1034="",AB1034="NX")),1,"")</f>
        <v/>
      </c>
      <c r="AX1034" s="1231" t="str">
        <f>IF(AW1034="","",COUNTIF($AW$8:AW1034,AW1034))</f>
        <v/>
      </c>
      <c r="AY1034" s="1233" t="s">
        <v>5906</v>
      </c>
      <c r="AZ1034" s="1248" t="s">
        <v>6223</v>
      </c>
      <c r="BA1034" s="1249"/>
      <c r="BB1034" s="1249"/>
    </row>
    <row r="1035" spans="1:54" ht="14.45" customHeight="1">
      <c r="A1035" s="472" t="s">
        <v>1032</v>
      </c>
      <c r="B1035" s="473" t="s">
        <v>1602</v>
      </c>
      <c r="C1035" s="22" t="s">
        <v>5907</v>
      </c>
      <c r="D1035" s="22">
        <v>5</v>
      </c>
      <c r="E1035" s="1270" t="s">
        <v>5900</v>
      </c>
      <c r="F1035" s="816">
        <v>2094560</v>
      </c>
      <c r="G1035" s="817">
        <v>15421111</v>
      </c>
      <c r="H1035" s="819">
        <v>11.94</v>
      </c>
      <c r="I1035" s="816">
        <v>2084980</v>
      </c>
      <c r="J1035" s="817">
        <v>15421106</v>
      </c>
      <c r="K1035" s="818">
        <v>11.94</v>
      </c>
      <c r="L1035" s="1285"/>
      <c r="M1035" s="832">
        <v>16</v>
      </c>
      <c r="N1035" s="833">
        <v>9.5299999999999994</v>
      </c>
      <c r="O1035" s="834" t="s">
        <v>4201</v>
      </c>
      <c r="P1035" s="645" t="s">
        <v>4252</v>
      </c>
      <c r="Q1035" s="1236" t="s">
        <v>4253</v>
      </c>
      <c r="R1035" s="824"/>
      <c r="S1035" s="825"/>
      <c r="T1035" s="769">
        <v>46285</v>
      </c>
      <c r="U1035" s="1302" t="s">
        <v>5534</v>
      </c>
      <c r="V1035" s="8">
        <v>46285</v>
      </c>
      <c r="W1035" s="771" t="s">
        <v>5841</v>
      </c>
      <c r="X1035" s="772" t="s">
        <v>4206</v>
      </c>
      <c r="Y1035" s="1309" t="s">
        <v>5781</v>
      </c>
      <c r="Z1035" s="1316">
        <v>46286</v>
      </c>
      <c r="AA1035" s="875" t="s">
        <v>5842</v>
      </c>
      <c r="AB1035" s="1323" t="s">
        <v>4206</v>
      </c>
      <c r="AC1035" s="655"/>
      <c r="AD1035" s="1252"/>
      <c r="AE1035" s="1253"/>
      <c r="AF1035" s="1255"/>
      <c r="AG1035" s="1256"/>
      <c r="AH1035" s="1253"/>
      <c r="AI1035" s="1257"/>
      <c r="AJ1035" s="21" t="s">
        <v>2860</v>
      </c>
      <c r="AK1035" s="33" t="s">
        <v>2860</v>
      </c>
      <c r="AL1035" s="6" t="s">
        <v>2860</v>
      </c>
      <c r="AM1035" s="32" t="s">
        <v>2860</v>
      </c>
      <c r="AN1035" s="16"/>
      <c r="AO1035" s="6"/>
      <c r="AP1035" s="7"/>
      <c r="AQ1035" s="7"/>
      <c r="AR1035" s="1232"/>
      <c r="AS1035" s="1232"/>
      <c r="AT1035" s="1229"/>
      <c r="AU1035" s="1262"/>
      <c r="AV1035" s="1263"/>
      <c r="AW1035" s="1262"/>
      <c r="AX1035" s="1263"/>
      <c r="AY1035" s="1226"/>
      <c r="AZ1035" s="1226"/>
      <c r="BA1035" s="1232"/>
      <c r="BB1035" s="1232"/>
    </row>
    <row r="1036" spans="1:54" ht="14.45" customHeight="1">
      <c r="A1036" s="472" t="s">
        <v>1033</v>
      </c>
      <c r="B1036" s="473" t="s">
        <v>1602</v>
      </c>
      <c r="C1036" s="22" t="s">
        <v>5907</v>
      </c>
      <c r="D1036" s="22">
        <v>5</v>
      </c>
      <c r="E1036" s="1227" t="s">
        <v>6664</v>
      </c>
      <c r="F1036" s="816">
        <v>2084980</v>
      </c>
      <c r="G1036" s="817">
        <v>15421106</v>
      </c>
      <c r="H1036" s="818">
        <v>11.94</v>
      </c>
      <c r="I1036" s="816">
        <v>2086230</v>
      </c>
      <c r="J1036" s="817">
        <v>15421107</v>
      </c>
      <c r="K1036" s="819">
        <v>11.94</v>
      </c>
      <c r="L1036" s="6"/>
      <c r="M1036" s="832">
        <v>16</v>
      </c>
      <c r="N1036" s="833">
        <v>9.5299999999999994</v>
      </c>
      <c r="O1036" s="834" t="s">
        <v>4201</v>
      </c>
      <c r="P1036" s="645" t="s">
        <v>5033</v>
      </c>
      <c r="Q1036" s="1235" t="s">
        <v>6512</v>
      </c>
      <c r="R1036" s="826"/>
      <c r="S1036" s="827"/>
      <c r="T1036" s="769">
        <v>46311</v>
      </c>
      <c r="U1036" s="26" t="s">
        <v>5387</v>
      </c>
      <c r="V1036" s="8">
        <v>46312</v>
      </c>
      <c r="W1036" s="13" t="s">
        <v>6685</v>
      </c>
      <c r="X1036" s="23" t="s">
        <v>4206</v>
      </c>
      <c r="Y1036" s="482">
        <v>204</v>
      </c>
      <c r="Z1036" s="1313">
        <v>46314</v>
      </c>
      <c r="AA1036" s="874" t="s">
        <v>6694</v>
      </c>
      <c r="AB1036" s="1324" t="s">
        <v>4206</v>
      </c>
      <c r="AC1036" s="27"/>
      <c r="AD1036" s="6"/>
      <c r="AE1036" s="1254"/>
      <c r="AF1036" s="6"/>
      <c r="AG1036" s="6"/>
      <c r="AH1036" s="6"/>
      <c r="AI1036" s="6"/>
      <c r="AJ1036" s="6"/>
      <c r="AK1036" s="6"/>
      <c r="AL1036" s="485" t="str">
        <f>IF(AA1036="","",AA1036)</f>
        <v>L-RT-083</v>
      </c>
      <c r="AM1036" s="5" t="str">
        <f>IF(AB1036="","",AB1036)</f>
        <v>A</v>
      </c>
      <c r="AN1036" s="1259" t="s">
        <v>6187</v>
      </c>
      <c r="AO1036" s="4"/>
      <c r="AP1036" s="5"/>
      <c r="AQ1036" s="5"/>
      <c r="AR1036" s="1260"/>
      <c r="AS1036" s="1258"/>
      <c r="AT1036" s="1261"/>
      <c r="AU1036" s="1231" t="str">
        <f>IF(AND(V1036&gt;0,X1036="A",AA1036&lt;&gt;"",AG1036&lt;&gt;"A",AJ1036&lt;&gt;"A",OR(AB1036="NR",AB1036="NT")),1,"")</f>
        <v/>
      </c>
      <c r="AV1036" s="1231" t="str">
        <f>IF(AU1036="","",COUNTIF($AU$8:AU1036,AU1036))</f>
        <v/>
      </c>
      <c r="AW1036" s="1231" t="str">
        <f>IF(AND(V1036&gt;0,X1036="A",AJ1036&lt;&gt;"A",OR(AB1036="",AB1036="NX")),1,"")</f>
        <v/>
      </c>
      <c r="AX1036" s="1231" t="str">
        <f>IF(AW1036="","",COUNTIF($AW$8:AW1036,AW1036))</f>
        <v/>
      </c>
      <c r="AY1036" s="1233" t="s">
        <v>5906</v>
      </c>
      <c r="AZ1036" s="1248" t="s">
        <v>6223</v>
      </c>
      <c r="BA1036" s="1249"/>
      <c r="BB1036" s="1249"/>
    </row>
    <row r="1037" spans="1:54" ht="14.45" customHeight="1">
      <c r="A1037" s="472" t="s">
        <v>1034</v>
      </c>
      <c r="B1037" s="473" t="s">
        <v>1602</v>
      </c>
      <c r="C1037" s="22" t="s">
        <v>5907</v>
      </c>
      <c r="D1037" s="22">
        <v>5</v>
      </c>
      <c r="E1037" s="1270" t="s">
        <v>5901</v>
      </c>
      <c r="F1037" s="816">
        <v>2086230</v>
      </c>
      <c r="G1037" s="817">
        <v>15421107</v>
      </c>
      <c r="H1037" s="819">
        <v>11.94</v>
      </c>
      <c r="I1037" s="816">
        <v>2078620</v>
      </c>
      <c r="J1037" s="817">
        <v>15421101</v>
      </c>
      <c r="K1037" s="818">
        <v>11.94</v>
      </c>
      <c r="L1037" s="1285"/>
      <c r="M1037" s="832">
        <v>16</v>
      </c>
      <c r="N1037" s="833">
        <v>9.5299999999999994</v>
      </c>
      <c r="O1037" s="834" t="s">
        <v>4201</v>
      </c>
      <c r="P1037" s="645" t="s">
        <v>4252</v>
      </c>
      <c r="Q1037" s="1236" t="s">
        <v>4253</v>
      </c>
      <c r="R1037" s="824"/>
      <c r="S1037" s="825"/>
      <c r="T1037" s="769">
        <v>46285</v>
      </c>
      <c r="U1037" s="1302" t="s">
        <v>5534</v>
      </c>
      <c r="V1037" s="8">
        <v>46285</v>
      </c>
      <c r="W1037" s="771" t="s">
        <v>5880</v>
      </c>
      <c r="X1037" s="772" t="s">
        <v>4206</v>
      </c>
      <c r="Y1037" s="1309" t="s">
        <v>5781</v>
      </c>
      <c r="Z1037" s="1312">
        <v>46286</v>
      </c>
      <c r="AA1037" s="1319" t="s">
        <v>5842</v>
      </c>
      <c r="AB1037" s="1323" t="s">
        <v>4206</v>
      </c>
      <c r="AC1037" s="655"/>
      <c r="AD1037" s="1252"/>
      <c r="AE1037" s="1253"/>
      <c r="AF1037" s="1255"/>
      <c r="AG1037" s="1256"/>
      <c r="AH1037" s="1253"/>
      <c r="AI1037" s="1257"/>
      <c r="AJ1037" s="21" t="s">
        <v>2860</v>
      </c>
      <c r="AK1037" s="33" t="s">
        <v>2860</v>
      </c>
      <c r="AL1037" s="6" t="s">
        <v>2860</v>
      </c>
      <c r="AM1037" s="32" t="s">
        <v>2860</v>
      </c>
      <c r="AN1037" s="16"/>
      <c r="AO1037" s="6"/>
      <c r="AP1037" s="7"/>
      <c r="AQ1037" s="7"/>
      <c r="AR1037" s="1232"/>
      <c r="AS1037" s="1232"/>
      <c r="AT1037" s="1229"/>
      <c r="AU1037" s="1262"/>
      <c r="AV1037" s="1263"/>
      <c r="AW1037" s="1262"/>
      <c r="AX1037" s="1263"/>
      <c r="AY1037" s="1226"/>
      <c r="AZ1037" s="1226"/>
      <c r="BA1037" s="1232"/>
      <c r="BB1037" s="1232"/>
    </row>
    <row r="1038" spans="1:54" ht="14.45" customHeight="1">
      <c r="A1038" s="472" t="s">
        <v>1035</v>
      </c>
      <c r="B1038" s="473" t="s">
        <v>1602</v>
      </c>
      <c r="C1038" s="22" t="s">
        <v>5907</v>
      </c>
      <c r="D1038" s="22">
        <v>5</v>
      </c>
      <c r="E1038" s="1227" t="s">
        <v>6665</v>
      </c>
      <c r="F1038" s="816">
        <v>2078620</v>
      </c>
      <c r="G1038" s="817">
        <v>15421101</v>
      </c>
      <c r="H1038" s="818">
        <v>11.94</v>
      </c>
      <c r="I1038" s="816">
        <v>2085020</v>
      </c>
      <c r="J1038" s="817">
        <v>15421106</v>
      </c>
      <c r="K1038" s="819">
        <v>11.94</v>
      </c>
      <c r="L1038" s="6"/>
      <c r="M1038" s="832">
        <v>16</v>
      </c>
      <c r="N1038" s="833">
        <v>9.5299999999999994</v>
      </c>
      <c r="O1038" s="834" t="s">
        <v>4201</v>
      </c>
      <c r="P1038" s="645" t="s">
        <v>5033</v>
      </c>
      <c r="Q1038" s="1235" t="s">
        <v>6512</v>
      </c>
      <c r="R1038" s="826"/>
      <c r="S1038" s="827"/>
      <c r="T1038" s="769">
        <v>46311</v>
      </c>
      <c r="U1038" s="26" t="s">
        <v>5387</v>
      </c>
      <c r="V1038" s="8">
        <v>46312</v>
      </c>
      <c r="W1038" s="13" t="s">
        <v>6685</v>
      </c>
      <c r="X1038" s="23" t="s">
        <v>4206</v>
      </c>
      <c r="Y1038" s="482">
        <v>204</v>
      </c>
      <c r="Z1038" s="1313">
        <v>46314</v>
      </c>
      <c r="AA1038" s="874" t="s">
        <v>6694</v>
      </c>
      <c r="AB1038" s="1324" t="s">
        <v>4206</v>
      </c>
      <c r="AC1038" s="27"/>
      <c r="AD1038" s="6"/>
      <c r="AE1038" s="1254"/>
      <c r="AF1038" s="6"/>
      <c r="AG1038" s="6"/>
      <c r="AH1038" s="6"/>
      <c r="AI1038" s="6"/>
      <c r="AJ1038" s="6"/>
      <c r="AK1038" s="6"/>
      <c r="AL1038" s="485" t="str">
        <f>IF(AA1038="","",AA1038)</f>
        <v>L-RT-083</v>
      </c>
      <c r="AM1038" s="5" t="str">
        <f>IF(AB1038="","",AB1038)</f>
        <v>A</v>
      </c>
      <c r="AN1038" s="1259" t="s">
        <v>6222</v>
      </c>
      <c r="AO1038" s="4"/>
      <c r="AP1038" s="5"/>
      <c r="AQ1038" s="5"/>
      <c r="AR1038" s="1260"/>
      <c r="AS1038" s="1258"/>
      <c r="AT1038" s="1261"/>
      <c r="AU1038" s="1231" t="str">
        <f>IF(AND(V1038&gt;0,X1038="A",AA1038&lt;&gt;"",AG1038&lt;&gt;"A",AJ1038&lt;&gt;"A",OR(AB1038="NR",AB1038="NT")),1,"")</f>
        <v/>
      </c>
      <c r="AV1038" s="1231" t="str">
        <f>IF(AU1038="","",COUNTIF($AU$8:AU1038,AU1038))</f>
        <v/>
      </c>
      <c r="AW1038" s="1231" t="str">
        <f>IF(AND(V1038&gt;0,X1038="A",AJ1038&lt;&gt;"A",OR(AB1038="",AB1038="NX")),1,"")</f>
        <v/>
      </c>
      <c r="AX1038" s="1231" t="str">
        <f>IF(AW1038="","",COUNTIF($AW$8:AW1038,AW1038))</f>
        <v/>
      </c>
      <c r="AY1038" s="1233" t="s">
        <v>5906</v>
      </c>
      <c r="AZ1038" s="1248" t="s">
        <v>6223</v>
      </c>
      <c r="BA1038" s="1249"/>
      <c r="BB1038" s="1249"/>
    </row>
    <row r="1039" spans="1:54" ht="14.45" customHeight="1">
      <c r="A1039" s="472" t="s">
        <v>1036</v>
      </c>
      <c r="B1039" s="473" t="s">
        <v>1602</v>
      </c>
      <c r="C1039" s="22" t="s">
        <v>5907</v>
      </c>
      <c r="D1039" s="22">
        <v>5</v>
      </c>
      <c r="E1039" s="1270" t="s">
        <v>5902</v>
      </c>
      <c r="F1039" s="816">
        <v>2085020</v>
      </c>
      <c r="G1039" s="817">
        <v>15421106</v>
      </c>
      <c r="H1039" s="819">
        <v>11.94</v>
      </c>
      <c r="I1039" s="816">
        <v>2054520</v>
      </c>
      <c r="J1039" s="817">
        <v>15421111</v>
      </c>
      <c r="K1039" s="818">
        <v>11.94</v>
      </c>
      <c r="L1039" s="1285"/>
      <c r="M1039" s="832">
        <v>16</v>
      </c>
      <c r="N1039" s="833">
        <v>9.5299999999999994</v>
      </c>
      <c r="O1039" s="834" t="s">
        <v>4201</v>
      </c>
      <c r="P1039" s="645" t="s">
        <v>4252</v>
      </c>
      <c r="Q1039" s="836" t="s">
        <v>4273</v>
      </c>
      <c r="R1039" s="824"/>
      <c r="S1039" s="825"/>
      <c r="T1039" s="769">
        <v>46285</v>
      </c>
      <c r="U1039" s="1302" t="s">
        <v>5534</v>
      </c>
      <c r="V1039" s="8">
        <v>46285</v>
      </c>
      <c r="W1039" s="771" t="s">
        <v>5880</v>
      </c>
      <c r="X1039" s="772" t="s">
        <v>4206</v>
      </c>
      <c r="Y1039" s="1309" t="s">
        <v>5781</v>
      </c>
      <c r="Z1039" s="1312">
        <v>46286</v>
      </c>
      <c r="AA1039" s="1319" t="s">
        <v>5842</v>
      </c>
      <c r="AB1039" s="1323" t="s">
        <v>4206</v>
      </c>
      <c r="AC1039" s="655"/>
      <c r="AD1039" s="1252"/>
      <c r="AE1039" s="1253"/>
      <c r="AF1039" s="1255"/>
      <c r="AG1039" s="1256"/>
      <c r="AH1039" s="1253"/>
      <c r="AI1039" s="1257"/>
      <c r="AJ1039" s="21" t="s">
        <v>2860</v>
      </c>
      <c r="AK1039" s="33" t="s">
        <v>2860</v>
      </c>
      <c r="AL1039" s="6" t="s">
        <v>2860</v>
      </c>
      <c r="AM1039" s="32" t="s">
        <v>2860</v>
      </c>
      <c r="AN1039" s="16"/>
      <c r="AO1039" s="6"/>
      <c r="AP1039" s="7"/>
      <c r="AQ1039" s="7"/>
      <c r="AR1039" s="1232"/>
      <c r="AS1039" s="1232"/>
      <c r="AT1039" s="1229"/>
      <c r="AU1039" s="1262"/>
      <c r="AV1039" s="1263"/>
      <c r="AW1039" s="1262"/>
      <c r="AX1039" s="1263"/>
      <c r="AY1039" s="1228"/>
      <c r="AZ1039" s="1232"/>
      <c r="BA1039" s="1232"/>
      <c r="BB1039" s="1232"/>
    </row>
    <row r="1040" spans="1:54" ht="14.45" customHeight="1">
      <c r="A1040" s="472" t="s">
        <v>1037</v>
      </c>
      <c r="B1040" s="473" t="s">
        <v>1602</v>
      </c>
      <c r="C1040" s="22" t="s">
        <v>5907</v>
      </c>
      <c r="D1040" s="22">
        <v>5</v>
      </c>
      <c r="E1040" s="1227" t="s">
        <v>3667</v>
      </c>
      <c r="F1040" s="816">
        <v>2054520</v>
      </c>
      <c r="G1040" s="817">
        <v>15421111</v>
      </c>
      <c r="H1040" s="818">
        <v>11.94</v>
      </c>
      <c r="I1040" s="816">
        <v>2086030</v>
      </c>
      <c r="J1040" s="817">
        <v>15421107</v>
      </c>
      <c r="K1040" s="819">
        <v>11.95</v>
      </c>
      <c r="L1040" s="6"/>
      <c r="M1040" s="832">
        <v>16</v>
      </c>
      <c r="N1040" s="833">
        <v>9.5299999999999994</v>
      </c>
      <c r="O1040" s="834" t="s">
        <v>4201</v>
      </c>
      <c r="P1040" s="645" t="s">
        <v>4202</v>
      </c>
      <c r="Q1040" s="1235" t="s">
        <v>5777</v>
      </c>
      <c r="R1040" s="826"/>
      <c r="S1040" s="827"/>
      <c r="T1040" s="769">
        <v>46287</v>
      </c>
      <c r="U1040" s="26" t="s">
        <v>5387</v>
      </c>
      <c r="V1040" s="8">
        <v>46287</v>
      </c>
      <c r="W1040" s="13" t="s">
        <v>5906</v>
      </c>
      <c r="X1040" s="23" t="s">
        <v>4206</v>
      </c>
      <c r="Y1040" s="482"/>
      <c r="Z1040" s="1313">
        <v>46294</v>
      </c>
      <c r="AA1040" s="874" t="s">
        <v>6223</v>
      </c>
      <c r="AB1040" s="1324" t="s">
        <v>4206</v>
      </c>
      <c r="AC1040" s="27"/>
      <c r="AD1040" s="6"/>
      <c r="AE1040" s="1254"/>
      <c r="AF1040" s="6"/>
      <c r="AG1040" s="6"/>
      <c r="AH1040" s="6"/>
      <c r="AI1040" s="6"/>
      <c r="AJ1040" s="6"/>
      <c r="AK1040" s="6"/>
      <c r="AL1040" s="485" t="str">
        <f>IF(AA1040="","",AA1040)</f>
        <v>L-RT-065</v>
      </c>
      <c r="AM1040" s="5" t="str">
        <f>IF(AB1040="","",AB1040)</f>
        <v>A</v>
      </c>
      <c r="AN1040" s="1259"/>
      <c r="AO1040" s="4"/>
      <c r="AP1040" s="5"/>
      <c r="AQ1040" s="5"/>
      <c r="AR1040" s="1260"/>
      <c r="AS1040" s="1258"/>
      <c r="AT1040" s="1261"/>
      <c r="AU1040" s="1231" t="str">
        <f>IF(AND(V1040&gt;0,X1040="A",AA1040&lt;&gt;"",AG1040&lt;&gt;"A",AJ1040&lt;&gt;"A",OR(AB1040="NR",AB1040="NT")),1,"")</f>
        <v/>
      </c>
      <c r="AV1040" s="1231" t="str">
        <f>IF(AU1040="","",COUNTIF($AU$8:AU1040,AU1040))</f>
        <v/>
      </c>
      <c r="AW1040" s="1231" t="str">
        <f>IF(AND(V1040&gt;0,X1040="A",AJ1040&lt;&gt;"A",OR(AB1040="",AB1040="NX")),1,"")</f>
        <v/>
      </c>
      <c r="AX1040" s="1231" t="str">
        <f>IF(AW1040="","",COUNTIF($AW$8:AW1040,AW1040))</f>
        <v/>
      </c>
      <c r="AY1040" s="1231"/>
      <c r="AZ1040" s="1231"/>
      <c r="BA1040" s="1249"/>
      <c r="BB1040" s="1249"/>
    </row>
    <row r="1041" spans="1:54" ht="14.45" customHeight="1">
      <c r="A1041" s="472" t="s">
        <v>1038</v>
      </c>
      <c r="B1041" s="473" t="s">
        <v>1602</v>
      </c>
      <c r="C1041" s="22" t="s">
        <v>5907</v>
      </c>
      <c r="D1041" s="22">
        <v>5</v>
      </c>
      <c r="E1041" s="1270" t="s">
        <v>5903</v>
      </c>
      <c r="F1041" s="816">
        <v>2086030</v>
      </c>
      <c r="G1041" s="817">
        <v>15421107</v>
      </c>
      <c r="H1041" s="819">
        <v>11.95</v>
      </c>
      <c r="I1041" s="816">
        <v>2083090</v>
      </c>
      <c r="J1041" s="817">
        <v>15421106</v>
      </c>
      <c r="K1041" s="818">
        <v>11.94</v>
      </c>
      <c r="L1041" s="1285"/>
      <c r="M1041" s="832">
        <v>16</v>
      </c>
      <c r="N1041" s="833">
        <v>9.5299999999999994</v>
      </c>
      <c r="O1041" s="834" t="s">
        <v>4201</v>
      </c>
      <c r="P1041" s="645" t="s">
        <v>4252</v>
      </c>
      <c r="Q1041" s="1236" t="s">
        <v>4253</v>
      </c>
      <c r="R1041" s="824"/>
      <c r="S1041" s="825"/>
      <c r="T1041" s="769">
        <v>46284</v>
      </c>
      <c r="U1041" s="1302" t="s">
        <v>5534</v>
      </c>
      <c r="V1041" s="8">
        <v>46284</v>
      </c>
      <c r="W1041" s="771" t="s">
        <v>5780</v>
      </c>
      <c r="X1041" s="772" t="s">
        <v>4206</v>
      </c>
      <c r="Y1041" s="1309" t="s">
        <v>5781</v>
      </c>
      <c r="Z1041" s="1312">
        <v>46285</v>
      </c>
      <c r="AA1041" s="1319" t="s">
        <v>5782</v>
      </c>
      <c r="AB1041" s="1323" t="s">
        <v>4206</v>
      </c>
      <c r="AC1041" s="655"/>
      <c r="AD1041" s="1252"/>
      <c r="AE1041" s="1253"/>
      <c r="AF1041" s="1255"/>
      <c r="AG1041" s="1256"/>
      <c r="AH1041" s="1253"/>
      <c r="AI1041" s="1257"/>
      <c r="AJ1041" s="21" t="s">
        <v>2860</v>
      </c>
      <c r="AK1041" s="33" t="s">
        <v>2860</v>
      </c>
      <c r="AL1041" s="6" t="s">
        <v>2860</v>
      </c>
      <c r="AM1041" s="32" t="s">
        <v>2860</v>
      </c>
      <c r="AN1041" s="16"/>
      <c r="AO1041" s="6"/>
      <c r="AP1041" s="7"/>
      <c r="AQ1041" s="7"/>
      <c r="AR1041" s="1232"/>
      <c r="AS1041" s="1232"/>
      <c r="AT1041" s="1229"/>
      <c r="AU1041" s="1262"/>
      <c r="AV1041" s="1263"/>
      <c r="AW1041" s="1262"/>
      <c r="AX1041" s="1263"/>
      <c r="AY1041" s="1226"/>
      <c r="AZ1041" s="1226"/>
      <c r="BA1041" s="1232"/>
      <c r="BB1041" s="1232"/>
    </row>
    <row r="1042" spans="1:54" ht="14.45" customHeight="1">
      <c r="A1042" s="472" t="s">
        <v>1039</v>
      </c>
      <c r="B1042" s="473" t="s">
        <v>1602</v>
      </c>
      <c r="C1042" s="22" t="s">
        <v>5907</v>
      </c>
      <c r="D1042" s="22">
        <v>5</v>
      </c>
      <c r="E1042" s="1227" t="s">
        <v>6666</v>
      </c>
      <c r="F1042" s="816">
        <v>2083090</v>
      </c>
      <c r="G1042" s="817">
        <v>15421106</v>
      </c>
      <c r="H1042" s="818">
        <v>11.94</v>
      </c>
      <c r="I1042" s="816">
        <v>2078840</v>
      </c>
      <c r="J1042" s="817">
        <v>15421101</v>
      </c>
      <c r="K1042" s="819">
        <v>11.94</v>
      </c>
      <c r="L1042" s="6"/>
      <c r="M1042" s="832">
        <v>16</v>
      </c>
      <c r="N1042" s="833">
        <v>9.5299999999999994</v>
      </c>
      <c r="O1042" s="834" t="s">
        <v>4201</v>
      </c>
      <c r="P1042" s="645" t="s">
        <v>5033</v>
      </c>
      <c r="Q1042" s="10" t="s">
        <v>6584</v>
      </c>
      <c r="R1042" s="826"/>
      <c r="S1042" s="827"/>
      <c r="T1042" s="769">
        <v>46311</v>
      </c>
      <c r="U1042" s="26" t="s">
        <v>5387</v>
      </c>
      <c r="V1042" s="8">
        <v>46312</v>
      </c>
      <c r="W1042" s="13" t="s">
        <v>6685</v>
      </c>
      <c r="X1042" s="23" t="s">
        <v>4206</v>
      </c>
      <c r="Y1042" s="482">
        <v>204</v>
      </c>
      <c r="Z1042" s="1313">
        <v>46314</v>
      </c>
      <c r="AA1042" s="874" t="s">
        <v>6694</v>
      </c>
      <c r="AB1042" s="1324" t="s">
        <v>4206</v>
      </c>
      <c r="AC1042" s="27"/>
      <c r="AD1042" s="6"/>
      <c r="AE1042" s="1254"/>
      <c r="AF1042" s="6"/>
      <c r="AG1042" s="6"/>
      <c r="AH1042" s="6"/>
      <c r="AI1042" s="6"/>
      <c r="AJ1042" s="6"/>
      <c r="AK1042" s="6"/>
      <c r="AL1042" s="485" t="str">
        <f>IF(AA1042="","",AA1042)</f>
        <v>L-RT-083</v>
      </c>
      <c r="AM1042" s="5" t="str">
        <f>IF(AB1042="","",AB1042)</f>
        <v>A</v>
      </c>
      <c r="AN1042" s="1259" t="s">
        <v>6188</v>
      </c>
      <c r="AO1042" s="4"/>
      <c r="AP1042" s="5"/>
      <c r="AQ1042" s="5"/>
      <c r="AR1042" s="1260"/>
      <c r="AS1042" s="1258"/>
      <c r="AT1042" s="1261"/>
      <c r="AU1042" s="1231" t="str">
        <f>IF(AND(V1042&gt;0,X1042="A",AA1042&lt;&gt;"",AG1042&lt;&gt;"A",AJ1042&lt;&gt;"A",OR(AB1042="NR",AB1042="NT")),1,"")</f>
        <v/>
      </c>
      <c r="AV1042" s="1231" t="str">
        <f>IF(AU1042="","",COUNTIF($AU$8:AU1042,AU1042))</f>
        <v/>
      </c>
      <c r="AW1042" s="1231" t="str">
        <f>IF(AND(V1042&gt;0,X1042="A",AJ1042&lt;&gt;"A",OR(AB1042="",AB1042="NX")),1,"")</f>
        <v/>
      </c>
      <c r="AX1042" s="1231" t="str">
        <f>IF(AW1042="","",COUNTIF($AW$8:AW1042,AW1042))</f>
        <v/>
      </c>
      <c r="AY1042" s="1233" t="s">
        <v>5906</v>
      </c>
      <c r="AZ1042" s="1248" t="s">
        <v>6223</v>
      </c>
      <c r="BA1042" s="1249"/>
      <c r="BB1042" s="1249"/>
    </row>
    <row r="1043" spans="1:54" ht="14.45" customHeight="1">
      <c r="A1043" s="472" t="s">
        <v>1040</v>
      </c>
      <c r="B1043" s="473" t="s">
        <v>1602</v>
      </c>
      <c r="C1043" s="22" t="s">
        <v>5907</v>
      </c>
      <c r="D1043" s="22">
        <v>5</v>
      </c>
      <c r="E1043" s="1270" t="s">
        <v>5904</v>
      </c>
      <c r="F1043" s="816">
        <v>2078840</v>
      </c>
      <c r="G1043" s="817">
        <v>15421101</v>
      </c>
      <c r="H1043" s="819">
        <v>11.94</v>
      </c>
      <c r="I1043" s="816">
        <v>2092570</v>
      </c>
      <c r="J1043" s="817">
        <v>15421110</v>
      </c>
      <c r="K1043" s="818">
        <v>11.94</v>
      </c>
      <c r="L1043" s="1285"/>
      <c r="M1043" s="832">
        <v>16</v>
      </c>
      <c r="N1043" s="833">
        <v>9.5299999999999994</v>
      </c>
      <c r="O1043" s="834" t="s">
        <v>4201</v>
      </c>
      <c r="P1043" s="645" t="s">
        <v>4252</v>
      </c>
      <c r="Q1043" s="10" t="s">
        <v>5785</v>
      </c>
      <c r="R1043" s="824"/>
      <c r="S1043" s="825"/>
      <c r="T1043" s="769">
        <v>46285</v>
      </c>
      <c r="U1043" s="1302" t="s">
        <v>5534</v>
      </c>
      <c r="V1043" s="8">
        <v>46285</v>
      </c>
      <c r="W1043" s="771" t="s">
        <v>5880</v>
      </c>
      <c r="X1043" s="772" t="s">
        <v>4206</v>
      </c>
      <c r="Y1043" s="1309" t="s">
        <v>5781</v>
      </c>
      <c r="Z1043" s="1312">
        <v>46286</v>
      </c>
      <c r="AA1043" s="1319" t="s">
        <v>5842</v>
      </c>
      <c r="AB1043" s="1323" t="s">
        <v>4206</v>
      </c>
      <c r="AC1043" s="655"/>
      <c r="AD1043" s="1252"/>
      <c r="AE1043" s="1253"/>
      <c r="AF1043" s="1255"/>
      <c r="AG1043" s="1256"/>
      <c r="AH1043" s="1253"/>
      <c r="AI1043" s="1257"/>
      <c r="AJ1043" s="21" t="s">
        <v>2860</v>
      </c>
      <c r="AK1043" s="33" t="s">
        <v>2860</v>
      </c>
      <c r="AL1043" s="6" t="s">
        <v>2860</v>
      </c>
      <c r="AM1043" s="32" t="s">
        <v>2860</v>
      </c>
      <c r="AN1043" s="16"/>
      <c r="AO1043" s="6"/>
      <c r="AP1043" s="7"/>
      <c r="AQ1043" s="7"/>
      <c r="AR1043" s="1232"/>
      <c r="AS1043" s="1232"/>
      <c r="AT1043" s="1229"/>
      <c r="AU1043" s="1262"/>
      <c r="AV1043" s="1263"/>
      <c r="AW1043" s="1262"/>
      <c r="AX1043" s="1263"/>
      <c r="AY1043" s="1228"/>
      <c r="AZ1043" s="1232"/>
      <c r="BA1043" s="1232"/>
      <c r="BB1043" s="1232"/>
    </row>
    <row r="1044" spans="1:54" ht="14.45" customHeight="1">
      <c r="A1044" s="472" t="s">
        <v>1041</v>
      </c>
      <c r="B1044" s="473" t="s">
        <v>1602</v>
      </c>
      <c r="C1044" s="22" t="s">
        <v>5907</v>
      </c>
      <c r="D1044" s="22">
        <v>5</v>
      </c>
      <c r="E1044" s="1227" t="s">
        <v>3669</v>
      </c>
      <c r="F1044" s="816">
        <v>2092570</v>
      </c>
      <c r="G1044" s="817">
        <v>15421110</v>
      </c>
      <c r="H1044" s="818">
        <v>11.94</v>
      </c>
      <c r="I1044" s="816">
        <v>2086220</v>
      </c>
      <c r="J1044" s="817">
        <v>15421107</v>
      </c>
      <c r="K1044" s="819">
        <v>11.94</v>
      </c>
      <c r="L1044" s="6"/>
      <c r="M1044" s="1287">
        <v>16</v>
      </c>
      <c r="N1044" s="1288">
        <v>9.5299999999999994</v>
      </c>
      <c r="O1044" s="1289" t="s">
        <v>4201</v>
      </c>
      <c r="P1044" s="645" t="s">
        <v>4202</v>
      </c>
      <c r="Q1044" s="10" t="s">
        <v>5777</v>
      </c>
      <c r="R1044" s="826"/>
      <c r="S1044" s="827"/>
      <c r="T1044" s="769">
        <v>46287</v>
      </c>
      <c r="U1044" s="26" t="s">
        <v>5387</v>
      </c>
      <c r="V1044" s="8">
        <v>46287</v>
      </c>
      <c r="W1044" s="13" t="s">
        <v>5906</v>
      </c>
      <c r="X1044" s="23" t="s">
        <v>4206</v>
      </c>
      <c r="Y1044" s="482"/>
      <c r="Z1044" s="1313">
        <v>46294</v>
      </c>
      <c r="AA1044" s="874" t="s">
        <v>6223</v>
      </c>
      <c r="AB1044" s="1324" t="s">
        <v>4206</v>
      </c>
      <c r="AC1044" s="27"/>
      <c r="AD1044" s="6"/>
      <c r="AE1044" s="1254"/>
      <c r="AF1044" s="6"/>
      <c r="AG1044" s="6"/>
      <c r="AH1044" s="6"/>
      <c r="AI1044" s="6"/>
      <c r="AJ1044" s="6"/>
      <c r="AK1044" s="6"/>
      <c r="AL1044" s="485" t="str">
        <f>IF(AA1044="","",AA1044)</f>
        <v>L-RT-065</v>
      </c>
      <c r="AM1044" s="5" t="str">
        <f>IF(AB1044="","",AB1044)</f>
        <v>A</v>
      </c>
      <c r="AN1044" s="1259"/>
      <c r="AO1044" s="4"/>
      <c r="AP1044" s="5"/>
      <c r="AQ1044" s="5"/>
      <c r="AR1044" s="1260"/>
      <c r="AS1044" s="1258"/>
      <c r="AT1044" s="1261"/>
      <c r="AU1044" s="1231" t="str">
        <f>IF(AND(V1044&gt;0,X1044="A",AA1044&lt;&gt;"",AG1044&lt;&gt;"A",AJ1044&lt;&gt;"A",OR(AB1044="NR",AB1044="NT")),1,"")</f>
        <v/>
      </c>
      <c r="AV1044" s="1231" t="str">
        <f>IF(AU1044="","",COUNTIF($AU$8:AU1044,AU1044))</f>
        <v/>
      </c>
      <c r="AW1044" s="1231" t="str">
        <f>IF(AND(V1044&gt;0,X1044="A",AJ1044&lt;&gt;"A",OR(AB1044="",AB1044="NX")),1,"")</f>
        <v/>
      </c>
      <c r="AX1044" s="1231" t="str">
        <f>IF(AW1044="","",COUNTIF($AW$8:AW1044,AW1044))</f>
        <v/>
      </c>
      <c r="AY1044" s="1231"/>
      <c r="AZ1044" s="1231"/>
      <c r="BA1044" s="1249"/>
      <c r="BB1044" s="1249"/>
    </row>
    <row r="1045" spans="1:54" ht="14.45" customHeight="1">
      <c r="A1045" s="472" t="s">
        <v>1042</v>
      </c>
      <c r="B1045" s="473" t="s">
        <v>1602</v>
      </c>
      <c r="C1045" s="22" t="s">
        <v>5907</v>
      </c>
      <c r="D1045" s="22">
        <v>5</v>
      </c>
      <c r="E1045" s="1270" t="s">
        <v>5905</v>
      </c>
      <c r="F1045" s="816">
        <v>2086220</v>
      </c>
      <c r="G1045" s="817">
        <v>15421107</v>
      </c>
      <c r="H1045" s="819">
        <v>11.94</v>
      </c>
      <c r="I1045" s="816">
        <v>2092020</v>
      </c>
      <c r="J1045" s="817">
        <v>15421109</v>
      </c>
      <c r="K1045" s="818">
        <v>11.94</v>
      </c>
      <c r="L1045" s="1285"/>
      <c r="M1045" s="546">
        <v>16</v>
      </c>
      <c r="N1045" s="9">
        <v>9.5299999999999994</v>
      </c>
      <c r="O1045" s="9" t="s">
        <v>4201</v>
      </c>
      <c r="P1045" s="645" t="s">
        <v>4252</v>
      </c>
      <c r="Q1045" s="10" t="s">
        <v>5785</v>
      </c>
      <c r="R1045" s="824"/>
      <c r="S1045" s="825"/>
      <c r="T1045" s="1300">
        <v>46285</v>
      </c>
      <c r="U1045" s="1302" t="s">
        <v>5534</v>
      </c>
      <c r="V1045" s="8">
        <v>46285</v>
      </c>
      <c r="W1045" s="771" t="s">
        <v>5880</v>
      </c>
      <c r="X1045" s="772" t="s">
        <v>4206</v>
      </c>
      <c r="Y1045" s="1309" t="s">
        <v>5781</v>
      </c>
      <c r="Z1045" s="1312">
        <v>46286</v>
      </c>
      <c r="AA1045" s="1319" t="s">
        <v>5842</v>
      </c>
      <c r="AB1045" s="1323" t="s">
        <v>4206</v>
      </c>
      <c r="AC1045" s="655"/>
      <c r="AD1045" s="1252"/>
      <c r="AE1045" s="1253"/>
      <c r="AF1045" s="1255"/>
      <c r="AG1045" s="1256"/>
      <c r="AH1045" s="1253"/>
      <c r="AI1045" s="1257"/>
      <c r="AJ1045" s="21" t="s">
        <v>2860</v>
      </c>
      <c r="AK1045" s="33" t="s">
        <v>2860</v>
      </c>
      <c r="AL1045" s="6" t="s">
        <v>2860</v>
      </c>
      <c r="AM1045" s="32" t="s">
        <v>2860</v>
      </c>
      <c r="AN1045" s="16"/>
      <c r="AO1045" s="6"/>
      <c r="AP1045" s="7"/>
      <c r="AQ1045" s="7"/>
      <c r="AR1045" s="1232"/>
      <c r="AS1045" s="1232"/>
      <c r="AT1045" s="1229"/>
      <c r="AU1045" s="1262"/>
      <c r="AV1045" s="1263"/>
      <c r="AW1045" s="1262"/>
      <c r="AX1045" s="1263"/>
      <c r="AY1045" s="1228"/>
      <c r="AZ1045" s="1232"/>
      <c r="BA1045" s="1232"/>
      <c r="BB1045" s="1232"/>
    </row>
    <row r="1046" spans="1:54" ht="14.45" customHeight="1">
      <c r="A1046" s="472" t="s">
        <v>1043</v>
      </c>
      <c r="B1046" s="473" t="s">
        <v>1602</v>
      </c>
      <c r="C1046" s="22" t="s">
        <v>5907</v>
      </c>
      <c r="D1046" s="22">
        <v>5</v>
      </c>
      <c r="E1046" s="1227" t="s">
        <v>3670</v>
      </c>
      <c r="F1046" s="816">
        <v>2092020</v>
      </c>
      <c r="G1046" s="817">
        <v>15421109</v>
      </c>
      <c r="H1046" s="818">
        <v>11.94</v>
      </c>
      <c r="I1046" s="816">
        <v>2086150</v>
      </c>
      <c r="J1046" s="817">
        <v>15421107</v>
      </c>
      <c r="K1046" s="819">
        <v>11.94</v>
      </c>
      <c r="L1046" s="6"/>
      <c r="M1046" s="546">
        <v>16</v>
      </c>
      <c r="N1046" s="9">
        <v>9.5299999999999994</v>
      </c>
      <c r="O1046" s="9" t="s">
        <v>4201</v>
      </c>
      <c r="P1046" s="645" t="s">
        <v>4202</v>
      </c>
      <c r="Q1046" s="1235" t="s">
        <v>5777</v>
      </c>
      <c r="R1046" s="826"/>
      <c r="S1046" s="827"/>
      <c r="T1046" s="1">
        <v>46287</v>
      </c>
      <c r="U1046" s="26" t="s">
        <v>5387</v>
      </c>
      <c r="V1046" s="8">
        <v>46287</v>
      </c>
      <c r="W1046" s="13" t="s">
        <v>5906</v>
      </c>
      <c r="X1046" s="23" t="s">
        <v>4206</v>
      </c>
      <c r="Y1046" s="482"/>
      <c r="Z1046" s="1313">
        <v>46294</v>
      </c>
      <c r="AA1046" s="874" t="s">
        <v>6223</v>
      </c>
      <c r="AB1046" s="1324" t="s">
        <v>4206</v>
      </c>
      <c r="AC1046" s="27"/>
      <c r="AD1046" s="6"/>
      <c r="AE1046" s="1254"/>
      <c r="AF1046" s="6"/>
      <c r="AG1046" s="6"/>
      <c r="AH1046" s="6"/>
      <c r="AI1046" s="6"/>
      <c r="AJ1046" s="6"/>
      <c r="AK1046" s="6"/>
      <c r="AL1046" s="485" t="str">
        <f>IF(AA1046="","",AA1046)</f>
        <v>L-RT-065</v>
      </c>
      <c r="AM1046" s="5" t="str">
        <f>IF(AB1046="","",AB1046)</f>
        <v>A</v>
      </c>
      <c r="AN1046" s="1259"/>
      <c r="AO1046" s="4"/>
      <c r="AP1046" s="5"/>
      <c r="AQ1046" s="5"/>
      <c r="AR1046" s="1260"/>
      <c r="AS1046" s="1258"/>
      <c r="AT1046" s="1261"/>
      <c r="AU1046" s="1231" t="str">
        <f>IF(AND(V1046&gt;0,X1046="A",AA1046&lt;&gt;"",AG1046&lt;&gt;"A",AJ1046&lt;&gt;"A",OR(AB1046="NR",AB1046="NT")),1,"")</f>
        <v/>
      </c>
      <c r="AV1046" s="1231" t="str">
        <f>IF(AU1046="","",COUNTIF($AU$8:AU1046,AU1046))</f>
        <v/>
      </c>
      <c r="AW1046" s="1231" t="str">
        <f>IF(AND(V1046&gt;0,X1046="A",AJ1046&lt;&gt;"A",OR(AB1046="",AB1046="NX")),1,"")</f>
        <v/>
      </c>
      <c r="AX1046" s="1231" t="str">
        <f>IF(AW1046="","",COUNTIF($AW$8:AW1046,AW1046))</f>
        <v/>
      </c>
      <c r="AY1046" s="1231"/>
      <c r="AZ1046" s="1231"/>
      <c r="BA1046" s="1249"/>
      <c r="BB1046" s="1249"/>
    </row>
    <row r="1047" spans="1:54" ht="14.45" customHeight="1">
      <c r="A1047" s="472" t="s">
        <v>1044</v>
      </c>
      <c r="B1047" s="473" t="s">
        <v>1602</v>
      </c>
      <c r="C1047" s="22" t="s">
        <v>5907</v>
      </c>
      <c r="D1047" s="22">
        <v>5</v>
      </c>
      <c r="E1047" s="1270" t="s">
        <v>5879</v>
      </c>
      <c r="F1047" s="816">
        <v>2086150</v>
      </c>
      <c r="G1047" s="817">
        <v>15421107</v>
      </c>
      <c r="H1047" s="819">
        <v>11.94</v>
      </c>
      <c r="I1047" s="816">
        <v>2092170</v>
      </c>
      <c r="J1047" s="817">
        <v>15421110</v>
      </c>
      <c r="K1047" s="818">
        <v>11.94</v>
      </c>
      <c r="L1047" s="1285"/>
      <c r="M1047" s="546">
        <v>16</v>
      </c>
      <c r="N1047" s="9">
        <v>9.5299999999999994</v>
      </c>
      <c r="O1047" s="9" t="s">
        <v>4201</v>
      </c>
      <c r="P1047" s="645" t="s">
        <v>4252</v>
      </c>
      <c r="Q1047" s="1236" t="s">
        <v>4253</v>
      </c>
      <c r="R1047" s="824"/>
      <c r="S1047" s="825"/>
      <c r="T1047" s="1300">
        <v>46285</v>
      </c>
      <c r="U1047" s="1302" t="s">
        <v>5534</v>
      </c>
      <c r="V1047" s="8">
        <v>46285</v>
      </c>
      <c r="W1047" s="771" t="s">
        <v>5880</v>
      </c>
      <c r="X1047" s="772" t="s">
        <v>4206</v>
      </c>
      <c r="Y1047" s="1309" t="s">
        <v>5781</v>
      </c>
      <c r="Z1047" s="1316">
        <v>46286</v>
      </c>
      <c r="AA1047" s="875" t="s">
        <v>5842</v>
      </c>
      <c r="AB1047" s="1323" t="s">
        <v>4206</v>
      </c>
      <c r="AC1047" s="655"/>
      <c r="AD1047" s="1252"/>
      <c r="AE1047" s="1253"/>
      <c r="AF1047" s="1255"/>
      <c r="AG1047" s="1256"/>
      <c r="AH1047" s="1253"/>
      <c r="AI1047" s="1257"/>
      <c r="AJ1047" s="21" t="s">
        <v>2860</v>
      </c>
      <c r="AK1047" s="33" t="s">
        <v>2860</v>
      </c>
      <c r="AL1047" s="6" t="s">
        <v>2860</v>
      </c>
      <c r="AM1047" s="32" t="s">
        <v>2860</v>
      </c>
      <c r="AN1047" s="16"/>
      <c r="AO1047" s="6"/>
      <c r="AP1047" s="7"/>
      <c r="AQ1047" s="7"/>
      <c r="AR1047" s="1232"/>
      <c r="AS1047" s="1232"/>
      <c r="AT1047" s="1229"/>
      <c r="AU1047" s="1262"/>
      <c r="AV1047" s="1263"/>
      <c r="AW1047" s="1262"/>
      <c r="AX1047" s="1263"/>
      <c r="AY1047" s="1226"/>
      <c r="AZ1047" s="1226"/>
      <c r="BA1047" s="1232"/>
      <c r="BB1047" s="1232"/>
    </row>
    <row r="1048" spans="1:54" ht="14.45" customHeight="1">
      <c r="A1048" s="472" t="s">
        <v>1045</v>
      </c>
      <c r="B1048" s="473" t="s">
        <v>1602</v>
      </c>
      <c r="C1048" s="22" t="s">
        <v>5907</v>
      </c>
      <c r="D1048" s="22">
        <v>5</v>
      </c>
      <c r="E1048" s="1227" t="s">
        <v>6667</v>
      </c>
      <c r="F1048" s="816">
        <v>2092170</v>
      </c>
      <c r="G1048" s="817">
        <v>15421110</v>
      </c>
      <c r="H1048" s="818">
        <v>11.94</v>
      </c>
      <c r="I1048" s="816">
        <v>2092550</v>
      </c>
      <c r="J1048" s="817">
        <v>15421110</v>
      </c>
      <c r="K1048" s="819">
        <v>11.94</v>
      </c>
      <c r="L1048" s="6"/>
      <c r="M1048" s="546">
        <v>16</v>
      </c>
      <c r="N1048" s="9">
        <v>9.5299999999999994</v>
      </c>
      <c r="O1048" s="9" t="s">
        <v>4201</v>
      </c>
      <c r="P1048" s="645" t="s">
        <v>5033</v>
      </c>
      <c r="Q1048" s="10" t="s">
        <v>6512</v>
      </c>
      <c r="R1048" s="826"/>
      <c r="S1048" s="827"/>
      <c r="T1048" s="1">
        <v>46311</v>
      </c>
      <c r="U1048" s="26" t="s">
        <v>5387</v>
      </c>
      <c r="V1048" s="8">
        <v>46312</v>
      </c>
      <c r="W1048" s="13" t="s">
        <v>6685</v>
      </c>
      <c r="X1048" s="23" t="s">
        <v>4206</v>
      </c>
      <c r="Y1048" s="482">
        <v>204</v>
      </c>
      <c r="Z1048" s="1313">
        <v>46314</v>
      </c>
      <c r="AA1048" s="874" t="s">
        <v>6694</v>
      </c>
      <c r="AB1048" s="1324" t="s">
        <v>4206</v>
      </c>
      <c r="AC1048" s="27"/>
      <c r="AD1048" s="6"/>
      <c r="AE1048" s="1254"/>
      <c r="AF1048" s="6"/>
      <c r="AG1048" s="6"/>
      <c r="AH1048" s="6"/>
      <c r="AI1048" s="6"/>
      <c r="AJ1048" s="6"/>
      <c r="AK1048" s="6"/>
      <c r="AL1048" s="485" t="str">
        <f>IF(AA1048="","",AA1048)</f>
        <v>L-RT-083</v>
      </c>
      <c r="AM1048" s="5" t="str">
        <f>IF(AB1048="","",AB1048)</f>
        <v>A</v>
      </c>
      <c r="AN1048" s="1259" t="s">
        <v>6189</v>
      </c>
      <c r="AO1048" s="4"/>
      <c r="AP1048" s="5"/>
      <c r="AQ1048" s="5"/>
      <c r="AR1048" s="1260"/>
      <c r="AS1048" s="1258"/>
      <c r="AT1048" s="1261"/>
      <c r="AU1048" s="1231" t="str">
        <f>IF(AND(V1048&gt;0,X1048="A",AA1048&lt;&gt;"",AG1048&lt;&gt;"A",AJ1048&lt;&gt;"A",OR(AB1048="NR",AB1048="NT")),1,"")</f>
        <v/>
      </c>
      <c r="AV1048" s="1231" t="str">
        <f>IF(AU1048="","",COUNTIF($AU$8:AU1048,AU1048))</f>
        <v/>
      </c>
      <c r="AW1048" s="1231" t="str">
        <f>IF(AND(V1048&gt;0,X1048="A",AJ1048&lt;&gt;"A",OR(AB1048="",AB1048="NX")),1,"")</f>
        <v/>
      </c>
      <c r="AX1048" s="1231" t="str">
        <f>IF(AW1048="","",COUNTIF($AW$8:AW1048,AW1048))</f>
        <v/>
      </c>
      <c r="AY1048" s="1233" t="s">
        <v>5906</v>
      </c>
      <c r="AZ1048" s="1248" t="s">
        <v>6223</v>
      </c>
      <c r="BA1048" s="1249"/>
      <c r="BB1048" s="1249"/>
    </row>
    <row r="1049" spans="1:54" ht="14.45" customHeight="1">
      <c r="A1049" s="472" t="s">
        <v>1046</v>
      </c>
      <c r="B1049" s="473" t="s">
        <v>1602</v>
      </c>
      <c r="C1049" s="22" t="s">
        <v>5907</v>
      </c>
      <c r="D1049" s="22">
        <v>5</v>
      </c>
      <c r="E1049" s="1270" t="s">
        <v>5881</v>
      </c>
      <c r="F1049" s="816">
        <v>2092550</v>
      </c>
      <c r="G1049" s="817">
        <v>15421110</v>
      </c>
      <c r="H1049" s="819">
        <v>11.94</v>
      </c>
      <c r="I1049" s="816">
        <v>2090370</v>
      </c>
      <c r="J1049" s="817">
        <v>15421109</v>
      </c>
      <c r="K1049" s="818">
        <v>11.94</v>
      </c>
      <c r="L1049" s="1285"/>
      <c r="M1049" s="546">
        <v>16</v>
      </c>
      <c r="N1049" s="9">
        <v>9.5299999999999994</v>
      </c>
      <c r="O1049" s="9" t="s">
        <v>4201</v>
      </c>
      <c r="P1049" s="645" t="s">
        <v>4252</v>
      </c>
      <c r="Q1049" s="10" t="s">
        <v>5785</v>
      </c>
      <c r="R1049" s="824"/>
      <c r="S1049" s="825"/>
      <c r="T1049" s="1300">
        <v>46285</v>
      </c>
      <c r="U1049" s="1302" t="s">
        <v>5534</v>
      </c>
      <c r="V1049" s="8">
        <v>46285</v>
      </c>
      <c r="W1049" s="771" t="s">
        <v>5880</v>
      </c>
      <c r="X1049" s="772" t="s">
        <v>4206</v>
      </c>
      <c r="Y1049" s="1309" t="s">
        <v>5781</v>
      </c>
      <c r="Z1049" s="1316">
        <v>46286</v>
      </c>
      <c r="AA1049" s="875" t="s">
        <v>5842</v>
      </c>
      <c r="AB1049" s="1323" t="s">
        <v>4206</v>
      </c>
      <c r="AC1049" s="655"/>
      <c r="AD1049" s="1252"/>
      <c r="AE1049" s="1253"/>
      <c r="AF1049" s="1255"/>
      <c r="AG1049" s="1256"/>
      <c r="AH1049" s="1253"/>
      <c r="AI1049" s="1257"/>
      <c r="AJ1049" s="21" t="s">
        <v>2860</v>
      </c>
      <c r="AK1049" s="33" t="s">
        <v>2860</v>
      </c>
      <c r="AL1049" s="6" t="s">
        <v>2860</v>
      </c>
      <c r="AM1049" s="32" t="s">
        <v>2860</v>
      </c>
      <c r="AN1049" s="16"/>
      <c r="AO1049" s="6"/>
      <c r="AP1049" s="7"/>
      <c r="AQ1049" s="7"/>
      <c r="AR1049" s="1232"/>
      <c r="AS1049" s="1232"/>
      <c r="AT1049" s="1229"/>
      <c r="AU1049" s="1262"/>
      <c r="AV1049" s="1263"/>
      <c r="AW1049" s="1262"/>
      <c r="AX1049" s="1263"/>
      <c r="AY1049" s="1226"/>
      <c r="AZ1049" s="1226"/>
      <c r="BA1049" s="1232"/>
      <c r="BB1049" s="1232"/>
    </row>
    <row r="1050" spans="1:54" ht="14.45" customHeight="1">
      <c r="A1050" s="472" t="s">
        <v>1047</v>
      </c>
      <c r="B1050" s="473" t="s">
        <v>1602</v>
      </c>
      <c r="C1050" s="22" t="s">
        <v>5907</v>
      </c>
      <c r="D1050" s="22">
        <v>5</v>
      </c>
      <c r="E1050" s="1227" t="s">
        <v>6668</v>
      </c>
      <c r="F1050" s="816">
        <v>2090370</v>
      </c>
      <c r="G1050" s="817">
        <v>15421109</v>
      </c>
      <c r="H1050" s="818">
        <v>11.94</v>
      </c>
      <c r="I1050" s="816">
        <v>2085670</v>
      </c>
      <c r="J1050" s="817">
        <v>15421107</v>
      </c>
      <c r="K1050" s="819">
        <v>11.94</v>
      </c>
      <c r="L1050" s="6"/>
      <c r="M1050" s="546">
        <v>16</v>
      </c>
      <c r="N1050" s="9">
        <v>9.5299999999999994</v>
      </c>
      <c r="O1050" s="9" t="s">
        <v>4201</v>
      </c>
      <c r="P1050" s="645" t="s">
        <v>5033</v>
      </c>
      <c r="Q1050" s="1235" t="s">
        <v>6512</v>
      </c>
      <c r="R1050" s="826"/>
      <c r="S1050" s="827"/>
      <c r="T1050" s="1">
        <v>46311</v>
      </c>
      <c r="U1050" s="26" t="s">
        <v>5387</v>
      </c>
      <c r="V1050" s="8">
        <v>46312</v>
      </c>
      <c r="W1050" s="13" t="s">
        <v>6685</v>
      </c>
      <c r="X1050" s="23" t="s">
        <v>4206</v>
      </c>
      <c r="Y1050" s="482">
        <v>204</v>
      </c>
      <c r="Z1050" s="1313">
        <v>46314</v>
      </c>
      <c r="AA1050" s="874" t="s">
        <v>6694</v>
      </c>
      <c r="AB1050" s="1324" t="s">
        <v>4206</v>
      </c>
      <c r="AC1050" s="27"/>
      <c r="AD1050" s="6"/>
      <c r="AE1050" s="1254"/>
      <c r="AF1050" s="6"/>
      <c r="AG1050" s="6"/>
      <c r="AH1050" s="6"/>
      <c r="AI1050" s="6"/>
      <c r="AJ1050" s="6"/>
      <c r="AK1050" s="6"/>
      <c r="AL1050" s="485" t="str">
        <f>IF(AA1050="","",AA1050)</f>
        <v>L-RT-083</v>
      </c>
      <c r="AM1050" s="5" t="str">
        <f>IF(AB1050="","",AB1050)</f>
        <v>A</v>
      </c>
      <c r="AN1050" s="1259" t="s">
        <v>6190</v>
      </c>
      <c r="AO1050" s="4"/>
      <c r="AP1050" s="5"/>
      <c r="AQ1050" s="5"/>
      <c r="AR1050" s="1260"/>
      <c r="AS1050" s="1258"/>
      <c r="AT1050" s="1261"/>
      <c r="AU1050" s="1231" t="str">
        <f>IF(AND(V1050&gt;0,X1050="A",AA1050&lt;&gt;"",AG1050&lt;&gt;"A",AJ1050&lt;&gt;"A",OR(AB1050="NR",AB1050="NT")),1,"")</f>
        <v/>
      </c>
      <c r="AV1050" s="1231" t="str">
        <f>IF(AU1050="","",COUNTIF($AU$8:AU1050,AU1050))</f>
        <v/>
      </c>
      <c r="AW1050" s="1231" t="str">
        <f>IF(AND(V1050&gt;0,X1050="A",AJ1050&lt;&gt;"A",OR(AB1050="",AB1050="NX")),1,"")</f>
        <v/>
      </c>
      <c r="AX1050" s="1231" t="str">
        <f>IF(AW1050="","",COUNTIF($AW$8:AW1050,AW1050))</f>
        <v/>
      </c>
      <c r="AY1050" s="1233" t="s">
        <v>5906</v>
      </c>
      <c r="AZ1050" s="1248" t="s">
        <v>6223</v>
      </c>
      <c r="BA1050" s="1249"/>
      <c r="BB1050" s="1249"/>
    </row>
    <row r="1051" spans="1:54" ht="14.45" customHeight="1">
      <c r="A1051" s="472" t="s">
        <v>1048</v>
      </c>
      <c r="B1051" s="473" t="s">
        <v>1602</v>
      </c>
      <c r="C1051" s="22" t="s">
        <v>5907</v>
      </c>
      <c r="D1051" s="22">
        <v>5</v>
      </c>
      <c r="E1051" s="1270" t="s">
        <v>5882</v>
      </c>
      <c r="F1051" s="816">
        <v>2085670</v>
      </c>
      <c r="G1051" s="817">
        <v>15421107</v>
      </c>
      <c r="H1051" s="819">
        <v>11.94</v>
      </c>
      <c r="I1051" s="816">
        <v>2091530</v>
      </c>
      <c r="J1051" s="817">
        <v>15421111</v>
      </c>
      <c r="K1051" s="818">
        <v>11.94</v>
      </c>
      <c r="L1051" s="1285"/>
      <c r="M1051" s="546">
        <v>16</v>
      </c>
      <c r="N1051" s="9">
        <v>9.5299999999999994</v>
      </c>
      <c r="O1051" s="9" t="s">
        <v>4201</v>
      </c>
      <c r="P1051" s="645" t="s">
        <v>4252</v>
      </c>
      <c r="Q1051" s="1236" t="s">
        <v>4253</v>
      </c>
      <c r="R1051" s="824"/>
      <c r="S1051" s="825"/>
      <c r="T1051" s="1300">
        <v>46285</v>
      </c>
      <c r="U1051" s="1302" t="s">
        <v>5534</v>
      </c>
      <c r="V1051" s="8">
        <v>46285</v>
      </c>
      <c r="W1051" s="771" t="s">
        <v>5880</v>
      </c>
      <c r="X1051" s="772" t="s">
        <v>4206</v>
      </c>
      <c r="Y1051" s="1309" t="s">
        <v>5781</v>
      </c>
      <c r="Z1051" s="1316">
        <v>46286</v>
      </c>
      <c r="AA1051" s="1319" t="s">
        <v>5842</v>
      </c>
      <c r="AB1051" s="1323" t="s">
        <v>4206</v>
      </c>
      <c r="AC1051" s="655"/>
      <c r="AD1051" s="1252"/>
      <c r="AE1051" s="1253"/>
      <c r="AF1051" s="1255"/>
      <c r="AG1051" s="1256"/>
      <c r="AH1051" s="1253"/>
      <c r="AI1051" s="1257"/>
      <c r="AJ1051" s="21" t="s">
        <v>2860</v>
      </c>
      <c r="AK1051" s="33" t="s">
        <v>2860</v>
      </c>
      <c r="AL1051" s="6" t="s">
        <v>2860</v>
      </c>
      <c r="AM1051" s="32" t="s">
        <v>2860</v>
      </c>
      <c r="AN1051" s="16"/>
      <c r="AO1051" s="6"/>
      <c r="AP1051" s="7"/>
      <c r="AQ1051" s="7"/>
      <c r="AR1051" s="1232"/>
      <c r="AS1051" s="1232"/>
      <c r="AT1051" s="1229"/>
      <c r="AU1051" s="1262"/>
      <c r="AV1051" s="1263"/>
      <c r="AW1051" s="1262"/>
      <c r="AX1051" s="1263"/>
      <c r="AY1051" s="1226"/>
      <c r="AZ1051" s="1226"/>
      <c r="BA1051" s="1232"/>
      <c r="BB1051" s="1232"/>
    </row>
    <row r="1052" spans="1:54" ht="14.45" customHeight="1">
      <c r="A1052" s="472" t="s">
        <v>1049</v>
      </c>
      <c r="B1052" s="473" t="s">
        <v>1602</v>
      </c>
      <c r="C1052" s="22" t="s">
        <v>5907</v>
      </c>
      <c r="D1052" s="22">
        <v>5</v>
      </c>
      <c r="E1052" s="1227" t="s">
        <v>6669</v>
      </c>
      <c r="F1052" s="816">
        <v>2091530</v>
      </c>
      <c r="G1052" s="817">
        <v>15421111</v>
      </c>
      <c r="H1052" s="818">
        <v>11.94</v>
      </c>
      <c r="I1052" s="816">
        <v>2087620</v>
      </c>
      <c r="J1052" s="817">
        <v>15421110</v>
      </c>
      <c r="K1052" s="819">
        <v>11.94</v>
      </c>
      <c r="L1052" s="6"/>
      <c r="M1052" s="546">
        <v>16</v>
      </c>
      <c r="N1052" s="9">
        <v>9.5299999999999994</v>
      </c>
      <c r="O1052" s="9" t="s">
        <v>4201</v>
      </c>
      <c r="P1052" s="645" t="s">
        <v>5033</v>
      </c>
      <c r="Q1052" s="1235" t="s">
        <v>6584</v>
      </c>
      <c r="R1052" s="826"/>
      <c r="S1052" s="827"/>
      <c r="T1052" s="1">
        <v>46311</v>
      </c>
      <c r="U1052" s="26" t="s">
        <v>5387</v>
      </c>
      <c r="V1052" s="8">
        <v>46311</v>
      </c>
      <c r="W1052" s="13" t="s">
        <v>6686</v>
      </c>
      <c r="X1052" s="23" t="s">
        <v>4206</v>
      </c>
      <c r="Y1052" s="482">
        <v>204</v>
      </c>
      <c r="Z1052" s="1313">
        <v>46314</v>
      </c>
      <c r="AA1052" s="874" t="s">
        <v>6694</v>
      </c>
      <c r="AB1052" s="1324" t="s">
        <v>4206</v>
      </c>
      <c r="AC1052" s="27"/>
      <c r="AD1052" s="6"/>
      <c r="AE1052" s="1254"/>
      <c r="AF1052" s="6"/>
      <c r="AG1052" s="6"/>
      <c r="AH1052" s="6"/>
      <c r="AI1052" s="6"/>
      <c r="AJ1052" s="6"/>
      <c r="AK1052" s="6"/>
      <c r="AL1052" s="485" t="str">
        <f>IF(AA1052="","",AA1052)</f>
        <v>L-RT-083</v>
      </c>
      <c r="AM1052" s="5" t="str">
        <f>IF(AB1052="","",AB1052)</f>
        <v>A</v>
      </c>
      <c r="AN1052" s="1259" t="s">
        <v>6191</v>
      </c>
      <c r="AO1052" s="4"/>
      <c r="AP1052" s="5"/>
      <c r="AQ1052" s="5"/>
      <c r="AR1052" s="1260"/>
      <c r="AS1052" s="1258"/>
      <c r="AT1052" s="1261"/>
      <c r="AU1052" s="1231" t="str">
        <f>IF(AND(V1052&gt;0,X1052="A",AA1052&lt;&gt;"",AG1052&lt;&gt;"A",AJ1052&lt;&gt;"A",OR(AB1052="NR",AB1052="NT")),1,"")</f>
        <v/>
      </c>
      <c r="AV1052" s="1231" t="str">
        <f>IF(AU1052="","",COUNTIF($AU$8:AU1052,AU1052))</f>
        <v/>
      </c>
      <c r="AW1052" s="1231" t="str">
        <f>IF(AND(V1052&gt;0,X1052="A",AJ1052&lt;&gt;"A",OR(AB1052="",AB1052="NX")),1,"")</f>
        <v/>
      </c>
      <c r="AX1052" s="1231" t="str">
        <f>IF(AW1052="","",COUNTIF($AW$8:AW1052,AW1052))</f>
        <v/>
      </c>
      <c r="AY1052" s="1233" t="s">
        <v>5906</v>
      </c>
      <c r="AZ1052" s="1248" t="s">
        <v>6223</v>
      </c>
      <c r="BA1052" s="1249"/>
      <c r="BB1052" s="1249"/>
    </row>
    <row r="1053" spans="1:54" ht="14.45" customHeight="1">
      <c r="A1053" s="472" t="s">
        <v>1050</v>
      </c>
      <c r="B1053" s="473" t="s">
        <v>1602</v>
      </c>
      <c r="C1053" s="22" t="s">
        <v>5907</v>
      </c>
      <c r="D1053" s="22">
        <v>5</v>
      </c>
      <c r="E1053" s="1270" t="s">
        <v>5883</v>
      </c>
      <c r="F1053" s="816">
        <v>2087620</v>
      </c>
      <c r="G1053" s="817">
        <v>15421110</v>
      </c>
      <c r="H1053" s="819">
        <v>11.94</v>
      </c>
      <c r="I1053" s="816">
        <v>2095320</v>
      </c>
      <c r="J1053" s="817">
        <v>15421111</v>
      </c>
      <c r="K1053" s="818">
        <v>11.94</v>
      </c>
      <c r="L1053" s="1285"/>
      <c r="M1053" s="546">
        <v>16</v>
      </c>
      <c r="N1053" s="9">
        <v>9.5299999999999994</v>
      </c>
      <c r="O1053" s="9" t="s">
        <v>4201</v>
      </c>
      <c r="P1053" s="645" t="s">
        <v>4252</v>
      </c>
      <c r="Q1053" s="836" t="s">
        <v>4273</v>
      </c>
      <c r="R1053" s="824"/>
      <c r="S1053" s="825"/>
      <c r="T1053" s="1300">
        <v>46285</v>
      </c>
      <c r="U1053" s="1302" t="s">
        <v>5534</v>
      </c>
      <c r="V1053" s="8">
        <v>46285</v>
      </c>
      <c r="W1053" s="771" t="s">
        <v>5880</v>
      </c>
      <c r="X1053" s="772" t="s">
        <v>4206</v>
      </c>
      <c r="Y1053" s="1309" t="s">
        <v>5781</v>
      </c>
      <c r="Z1053" s="1316">
        <v>46286</v>
      </c>
      <c r="AA1053" s="875" t="s">
        <v>5842</v>
      </c>
      <c r="AB1053" s="1323" t="s">
        <v>4206</v>
      </c>
      <c r="AC1053" s="655"/>
      <c r="AD1053" s="1252"/>
      <c r="AE1053" s="1253"/>
      <c r="AF1053" s="1255"/>
      <c r="AG1053" s="1256"/>
      <c r="AH1053" s="1253"/>
      <c r="AI1053" s="1257"/>
      <c r="AJ1053" s="21" t="s">
        <v>2860</v>
      </c>
      <c r="AK1053" s="33" t="s">
        <v>2860</v>
      </c>
      <c r="AL1053" s="6" t="s">
        <v>2860</v>
      </c>
      <c r="AM1053" s="32" t="s">
        <v>2860</v>
      </c>
      <c r="AN1053" s="16"/>
      <c r="AO1053" s="6"/>
      <c r="AP1053" s="7"/>
      <c r="AQ1053" s="7"/>
      <c r="AR1053" s="1232"/>
      <c r="AS1053" s="1232"/>
      <c r="AT1053" s="1229"/>
      <c r="AU1053" s="1262"/>
      <c r="AV1053" s="1263"/>
      <c r="AW1053" s="1262"/>
      <c r="AX1053" s="1263"/>
      <c r="AY1053" s="1226"/>
      <c r="AZ1053" s="1226"/>
      <c r="BA1053" s="1232"/>
      <c r="BB1053" s="1232"/>
    </row>
    <row r="1054" spans="1:54" ht="14.45" customHeight="1">
      <c r="A1054" s="472" t="s">
        <v>1051</v>
      </c>
      <c r="B1054" s="473" t="s">
        <v>1602</v>
      </c>
      <c r="C1054" s="22" t="s">
        <v>5907</v>
      </c>
      <c r="D1054" s="22">
        <v>5</v>
      </c>
      <c r="E1054" s="1227" t="s">
        <v>6670</v>
      </c>
      <c r="F1054" s="816">
        <v>2095320</v>
      </c>
      <c r="G1054" s="817">
        <v>15421111</v>
      </c>
      <c r="H1054" s="818">
        <v>11.94</v>
      </c>
      <c r="I1054" s="816">
        <v>2086330</v>
      </c>
      <c r="J1054" s="817">
        <v>15421107</v>
      </c>
      <c r="K1054" s="819">
        <v>11.94</v>
      </c>
      <c r="L1054" s="6"/>
      <c r="M1054" s="546">
        <v>16</v>
      </c>
      <c r="N1054" s="9">
        <v>9.5299999999999994</v>
      </c>
      <c r="O1054" s="9" t="s">
        <v>4201</v>
      </c>
      <c r="P1054" s="645" t="s">
        <v>5033</v>
      </c>
      <c r="Q1054" s="1235" t="s">
        <v>6584</v>
      </c>
      <c r="R1054" s="824"/>
      <c r="S1054" s="825"/>
      <c r="T1054" s="1">
        <v>46311</v>
      </c>
      <c r="U1054" s="26" t="s">
        <v>5387</v>
      </c>
      <c r="V1054" s="8">
        <v>46311</v>
      </c>
      <c r="W1054" s="13" t="s">
        <v>6686</v>
      </c>
      <c r="X1054" s="23" t="s">
        <v>4206</v>
      </c>
      <c r="Y1054" s="482">
        <v>204</v>
      </c>
      <c r="Z1054" s="1313">
        <v>46314</v>
      </c>
      <c r="AA1054" s="874" t="s">
        <v>6694</v>
      </c>
      <c r="AB1054" s="1324" t="s">
        <v>4206</v>
      </c>
      <c r="AC1054" s="27"/>
      <c r="AD1054" s="6"/>
      <c r="AE1054" s="1254"/>
      <c r="AF1054" s="6"/>
      <c r="AG1054" s="6"/>
      <c r="AH1054" s="6"/>
      <c r="AI1054" s="6"/>
      <c r="AJ1054" s="6"/>
      <c r="AK1054" s="6"/>
      <c r="AL1054" s="485" t="str">
        <f>IF(AA1054="","",AA1054)</f>
        <v>L-RT-083</v>
      </c>
      <c r="AM1054" s="5" t="str">
        <f>IF(AB1054="","",AB1054)</f>
        <v>A</v>
      </c>
      <c r="AN1054" s="1259" t="s">
        <v>6192</v>
      </c>
      <c r="AO1054" s="4"/>
      <c r="AP1054" s="5"/>
      <c r="AQ1054" s="5"/>
      <c r="AR1054" s="1260"/>
      <c r="AS1054" s="1258"/>
      <c r="AT1054" s="1261"/>
      <c r="AU1054" s="1231" t="str">
        <f>IF(AND(V1054&gt;0,X1054="A",AA1054&lt;&gt;"",AG1054&lt;&gt;"A",AJ1054&lt;&gt;"A",OR(AB1054="NR",AB1054="NT")),1,"")</f>
        <v/>
      </c>
      <c r="AV1054" s="1231" t="str">
        <f>IF(AU1054="","",COUNTIF($AU$8:AU1054,AU1054))</f>
        <v/>
      </c>
      <c r="AW1054" s="1231" t="str">
        <f>IF(AND(V1054&gt;0,X1054="A",AJ1054&lt;&gt;"A",OR(AB1054="",AB1054="NX")),1,"")</f>
        <v/>
      </c>
      <c r="AX1054" s="1231" t="str">
        <f>IF(AW1054="","",COUNTIF($AW$8:AW1054,AW1054))</f>
        <v/>
      </c>
      <c r="AY1054" s="1233" t="s">
        <v>5906</v>
      </c>
      <c r="AZ1054" s="1248" t="s">
        <v>6223</v>
      </c>
      <c r="BA1054" s="1249"/>
      <c r="BB1054" s="1249"/>
    </row>
    <row r="1055" spans="1:54" ht="14.45" customHeight="1">
      <c r="A1055" s="472" t="s">
        <v>1052</v>
      </c>
      <c r="B1055" s="473" t="s">
        <v>1602</v>
      </c>
      <c r="C1055" s="22" t="s">
        <v>5907</v>
      </c>
      <c r="D1055" s="22">
        <v>5</v>
      </c>
      <c r="E1055" s="1270" t="s">
        <v>5884</v>
      </c>
      <c r="F1055" s="816">
        <v>2086330</v>
      </c>
      <c r="G1055" s="817">
        <v>15421107</v>
      </c>
      <c r="H1055" s="819">
        <v>11.94</v>
      </c>
      <c r="I1055" s="816">
        <v>2082300</v>
      </c>
      <c r="J1055" s="817">
        <v>15421105</v>
      </c>
      <c r="K1055" s="818">
        <v>11.94</v>
      </c>
      <c r="L1055" s="1285"/>
      <c r="M1055" s="546">
        <v>16</v>
      </c>
      <c r="N1055" s="9">
        <v>9.5299999999999994</v>
      </c>
      <c r="O1055" s="9" t="s">
        <v>4201</v>
      </c>
      <c r="P1055" s="645" t="s">
        <v>4252</v>
      </c>
      <c r="Q1055" s="1236" t="s">
        <v>4253</v>
      </c>
      <c r="R1055" s="826"/>
      <c r="S1055" s="827"/>
      <c r="T1055" s="1300">
        <v>46284</v>
      </c>
      <c r="U1055" s="1302" t="s">
        <v>5534</v>
      </c>
      <c r="V1055" s="8">
        <v>46284</v>
      </c>
      <c r="W1055" s="771" t="s">
        <v>5780</v>
      </c>
      <c r="X1055" s="772" t="s">
        <v>4206</v>
      </c>
      <c r="Y1055" s="1309" t="s">
        <v>5781</v>
      </c>
      <c r="Z1055" s="1316">
        <v>46285</v>
      </c>
      <c r="AA1055" s="875" t="s">
        <v>5782</v>
      </c>
      <c r="AB1055" s="1323" t="s">
        <v>4206</v>
      </c>
      <c r="AC1055" s="655"/>
      <c r="AD1055" s="1252"/>
      <c r="AE1055" s="1253"/>
      <c r="AF1055" s="1255"/>
      <c r="AG1055" s="1256"/>
      <c r="AH1055" s="1253"/>
      <c r="AI1055" s="1257"/>
      <c r="AJ1055" s="21" t="s">
        <v>2860</v>
      </c>
      <c r="AK1055" s="33" t="s">
        <v>2860</v>
      </c>
      <c r="AL1055" s="6" t="s">
        <v>2860</v>
      </c>
      <c r="AM1055" s="32" t="s">
        <v>2860</v>
      </c>
      <c r="AN1055" s="16"/>
      <c r="AO1055" s="6"/>
      <c r="AP1055" s="7"/>
      <c r="AQ1055" s="7"/>
      <c r="AR1055" s="1232"/>
      <c r="AS1055" s="1232"/>
      <c r="AT1055" s="1229"/>
      <c r="AU1055" s="1262"/>
      <c r="AV1055" s="1263"/>
      <c r="AW1055" s="1262"/>
      <c r="AX1055" s="1263"/>
      <c r="AY1055" s="1226"/>
      <c r="AZ1055" s="1226"/>
      <c r="BA1055" s="1232"/>
      <c r="BB1055" s="1232"/>
    </row>
    <row r="1056" spans="1:54" ht="14.45" customHeight="1">
      <c r="A1056" s="472" t="s">
        <v>1053</v>
      </c>
      <c r="B1056" s="473" t="s">
        <v>1602</v>
      </c>
      <c r="C1056" s="22" t="s">
        <v>5907</v>
      </c>
      <c r="D1056" s="22">
        <v>5</v>
      </c>
      <c r="E1056" s="1227" t="s">
        <v>6671</v>
      </c>
      <c r="F1056" s="816">
        <v>2082300</v>
      </c>
      <c r="G1056" s="817">
        <v>15421105</v>
      </c>
      <c r="H1056" s="818">
        <v>11.94</v>
      </c>
      <c r="I1056" s="816">
        <v>2097970</v>
      </c>
      <c r="J1056" s="817">
        <v>15421112</v>
      </c>
      <c r="K1056" s="819">
        <v>11.94</v>
      </c>
      <c r="L1056" s="6"/>
      <c r="M1056" s="546">
        <v>16</v>
      </c>
      <c r="N1056" s="9">
        <v>9.5299999999999994</v>
      </c>
      <c r="O1056" s="9" t="s">
        <v>4201</v>
      </c>
      <c r="P1056" s="645" t="s">
        <v>5033</v>
      </c>
      <c r="Q1056" s="1235" t="s">
        <v>6584</v>
      </c>
      <c r="R1056" s="824"/>
      <c r="S1056" s="825"/>
      <c r="T1056" s="1">
        <v>46311</v>
      </c>
      <c r="U1056" s="26" t="s">
        <v>5387</v>
      </c>
      <c r="V1056" s="8">
        <v>46311</v>
      </c>
      <c r="W1056" s="13" t="s">
        <v>6686</v>
      </c>
      <c r="X1056" s="23" t="s">
        <v>4206</v>
      </c>
      <c r="Y1056" s="482">
        <v>204</v>
      </c>
      <c r="Z1056" s="1313">
        <v>46314</v>
      </c>
      <c r="AA1056" s="874" t="s">
        <v>6694</v>
      </c>
      <c r="AB1056" s="1324" t="s">
        <v>4206</v>
      </c>
      <c r="AC1056" s="27"/>
      <c r="AD1056" s="6"/>
      <c r="AE1056" s="1254"/>
      <c r="AF1056" s="6"/>
      <c r="AG1056" s="6"/>
      <c r="AH1056" s="6"/>
      <c r="AI1056" s="6"/>
      <c r="AJ1056" s="6"/>
      <c r="AK1056" s="6"/>
      <c r="AL1056" s="485" t="str">
        <f>IF(AA1056="","",AA1056)</f>
        <v>L-RT-083</v>
      </c>
      <c r="AM1056" s="5" t="str">
        <f>IF(AB1056="","",AB1056)</f>
        <v>A</v>
      </c>
      <c r="AN1056" s="1259" t="s">
        <v>6193</v>
      </c>
      <c r="AO1056" s="4"/>
      <c r="AP1056" s="5"/>
      <c r="AQ1056" s="5"/>
      <c r="AR1056" s="1260"/>
      <c r="AS1056" s="1258"/>
      <c r="AT1056" s="1261"/>
      <c r="AU1056" s="1231" t="str">
        <f>IF(AND(V1056&gt;0,X1056="A",AA1056&lt;&gt;"",AG1056&lt;&gt;"A",AJ1056&lt;&gt;"A",OR(AB1056="NR",AB1056="NT")),1,"")</f>
        <v/>
      </c>
      <c r="AV1056" s="1231" t="str">
        <f>IF(AU1056="","",COUNTIF($AU$8:AU1056,AU1056))</f>
        <v/>
      </c>
      <c r="AW1056" s="1231" t="str">
        <f>IF(AND(V1056&gt;0,X1056="A",AJ1056&lt;&gt;"A",OR(AB1056="",AB1056="NX")),1,"")</f>
        <v/>
      </c>
      <c r="AX1056" s="1231" t="str">
        <f>IF(AW1056="","",COUNTIF($AW$8:AW1056,AW1056))</f>
        <v/>
      </c>
      <c r="AY1056" s="1233" t="s">
        <v>5906</v>
      </c>
      <c r="AZ1056" s="1248" t="s">
        <v>6223</v>
      </c>
      <c r="BA1056" s="1249"/>
      <c r="BB1056" s="1249"/>
    </row>
    <row r="1057" spans="1:54" ht="14.45" customHeight="1">
      <c r="A1057" s="472" t="s">
        <v>1054</v>
      </c>
      <c r="B1057" s="473" t="s">
        <v>1602</v>
      </c>
      <c r="C1057" s="22" t="s">
        <v>5907</v>
      </c>
      <c r="D1057" s="22">
        <v>5</v>
      </c>
      <c r="E1057" s="1270" t="s">
        <v>5885</v>
      </c>
      <c r="F1057" s="816">
        <v>2097970</v>
      </c>
      <c r="G1057" s="817">
        <v>15421112</v>
      </c>
      <c r="H1057" s="819">
        <v>11.94</v>
      </c>
      <c r="I1057" s="816">
        <v>2085950</v>
      </c>
      <c r="J1057" s="817">
        <v>15421107</v>
      </c>
      <c r="K1057" s="818">
        <v>11.94</v>
      </c>
      <c r="L1057" s="1285"/>
      <c r="M1057" s="546">
        <v>16</v>
      </c>
      <c r="N1057" s="9">
        <v>9.5299999999999994</v>
      </c>
      <c r="O1057" s="9" t="s">
        <v>4201</v>
      </c>
      <c r="P1057" s="645" t="s">
        <v>4252</v>
      </c>
      <c r="Q1057" s="836" t="s">
        <v>4273</v>
      </c>
      <c r="R1057" s="826"/>
      <c r="S1057" s="827"/>
      <c r="T1057" s="1300">
        <v>46285</v>
      </c>
      <c r="U1057" s="1302" t="s">
        <v>5534</v>
      </c>
      <c r="V1057" s="8">
        <v>46285</v>
      </c>
      <c r="W1057" s="771" t="s">
        <v>5841</v>
      </c>
      <c r="X1057" s="772" t="s">
        <v>4206</v>
      </c>
      <c r="Y1057" s="1309" t="s">
        <v>5781</v>
      </c>
      <c r="Z1057" s="1316">
        <v>46286</v>
      </c>
      <c r="AA1057" s="875" t="s">
        <v>5842</v>
      </c>
      <c r="AB1057" s="1323" t="s">
        <v>4206</v>
      </c>
      <c r="AC1057" s="655"/>
      <c r="AD1057" s="1252"/>
      <c r="AE1057" s="1253"/>
      <c r="AF1057" s="1255"/>
      <c r="AG1057" s="1256"/>
      <c r="AH1057" s="1253"/>
      <c r="AI1057" s="1257"/>
      <c r="AJ1057" s="21" t="s">
        <v>2860</v>
      </c>
      <c r="AK1057" s="33" t="s">
        <v>2860</v>
      </c>
      <c r="AL1057" s="6" t="s">
        <v>2860</v>
      </c>
      <c r="AM1057" s="32" t="s">
        <v>2860</v>
      </c>
      <c r="AN1057" s="16"/>
      <c r="AO1057" s="6"/>
      <c r="AP1057" s="7"/>
      <c r="AQ1057" s="7"/>
      <c r="AR1057" s="1232"/>
      <c r="AS1057" s="1232"/>
      <c r="AT1057" s="1229"/>
      <c r="AU1057" s="1262"/>
      <c r="AV1057" s="1263"/>
      <c r="AW1057" s="1262"/>
      <c r="AX1057" s="1263"/>
      <c r="AY1057" s="1226"/>
      <c r="AZ1057" s="1226"/>
      <c r="BA1057" s="1232"/>
      <c r="BB1057" s="1232"/>
    </row>
    <row r="1058" spans="1:54" ht="14.45" customHeight="1">
      <c r="A1058" s="472" t="s">
        <v>1055</v>
      </c>
      <c r="B1058" s="473" t="s">
        <v>1602</v>
      </c>
      <c r="C1058" s="22" t="s">
        <v>5907</v>
      </c>
      <c r="D1058" s="22">
        <v>5</v>
      </c>
      <c r="E1058" s="1227" t="s">
        <v>6663</v>
      </c>
      <c r="F1058" s="816">
        <v>2085950</v>
      </c>
      <c r="G1058" s="817">
        <v>15421107</v>
      </c>
      <c r="H1058" s="818">
        <v>11.94</v>
      </c>
      <c r="I1058" s="816">
        <v>2085330</v>
      </c>
      <c r="J1058" s="817">
        <v>15421106</v>
      </c>
      <c r="K1058" s="819">
        <v>11.94</v>
      </c>
      <c r="L1058" s="6"/>
      <c r="M1058" s="546">
        <v>16</v>
      </c>
      <c r="N1058" s="9">
        <v>9.5299999999999994</v>
      </c>
      <c r="O1058" s="9" t="s">
        <v>4201</v>
      </c>
      <c r="P1058" s="645" t="s">
        <v>5033</v>
      </c>
      <c r="Q1058" s="1235" t="s">
        <v>6512</v>
      </c>
      <c r="R1058" s="824"/>
      <c r="S1058" s="825"/>
      <c r="T1058" s="1">
        <v>46310</v>
      </c>
      <c r="U1058" s="26" t="s">
        <v>5387</v>
      </c>
      <c r="V1058" s="8">
        <v>46311</v>
      </c>
      <c r="W1058" s="13" t="s">
        <v>6686</v>
      </c>
      <c r="X1058" s="23" t="s">
        <v>4206</v>
      </c>
      <c r="Y1058" s="482">
        <v>204</v>
      </c>
      <c r="Z1058" s="1313">
        <v>46314</v>
      </c>
      <c r="AA1058" s="874" t="s">
        <v>6694</v>
      </c>
      <c r="AB1058" s="1324" t="s">
        <v>4206</v>
      </c>
      <c r="AC1058" s="27"/>
      <c r="AD1058" s="6"/>
      <c r="AE1058" s="1254"/>
      <c r="AF1058" s="6"/>
      <c r="AG1058" s="6"/>
      <c r="AH1058" s="6"/>
      <c r="AI1058" s="6"/>
      <c r="AJ1058" s="6"/>
      <c r="AK1058" s="6"/>
      <c r="AL1058" s="485" t="str">
        <f>IF(AA1058="","",AA1058)</f>
        <v>L-RT-083</v>
      </c>
      <c r="AM1058" s="5" t="str">
        <f>IF(AB1058="","",AB1058)</f>
        <v>A</v>
      </c>
      <c r="AN1058" s="1259" t="s">
        <v>6194</v>
      </c>
      <c r="AO1058" s="4"/>
      <c r="AP1058" s="5"/>
      <c r="AQ1058" s="5"/>
      <c r="AR1058" s="1260"/>
      <c r="AS1058" s="1258"/>
      <c r="AT1058" s="1261"/>
      <c r="AU1058" s="1231" t="str">
        <f>IF(AND(V1058&gt;0,X1058="A",AA1058&lt;&gt;"",AG1058&lt;&gt;"A",AJ1058&lt;&gt;"A",OR(AB1058="NR",AB1058="NT")),1,"")</f>
        <v/>
      </c>
      <c r="AV1058" s="1231" t="str">
        <f>IF(AU1058="","",COUNTIF($AU$8:AU1058,AU1058))</f>
        <v/>
      </c>
      <c r="AW1058" s="1231" t="str">
        <f>IF(AND(V1058&gt;0,X1058="A",AJ1058&lt;&gt;"A",OR(AB1058="",AB1058="NX")),1,"")</f>
        <v/>
      </c>
      <c r="AX1058" s="1231" t="str">
        <f>IF(AW1058="","",COUNTIF($AW$8:AW1058,AW1058))</f>
        <v/>
      </c>
      <c r="AY1058" s="1332" t="s">
        <v>5906</v>
      </c>
      <c r="AZ1058" s="1248" t="s">
        <v>6223</v>
      </c>
      <c r="BA1058" s="1249"/>
      <c r="BB1058" s="1249"/>
    </row>
    <row r="1059" spans="1:54" ht="14.45" customHeight="1">
      <c r="A1059" s="472" t="s">
        <v>1056</v>
      </c>
      <c r="B1059" s="473" t="s">
        <v>1602</v>
      </c>
      <c r="C1059" s="22" t="s">
        <v>5907</v>
      </c>
      <c r="D1059" s="22">
        <v>5</v>
      </c>
      <c r="E1059" s="1270" t="s">
        <v>5886</v>
      </c>
      <c r="F1059" s="816">
        <v>2085330</v>
      </c>
      <c r="G1059" s="817">
        <v>15421106</v>
      </c>
      <c r="H1059" s="819">
        <v>11.94</v>
      </c>
      <c r="I1059" s="1274">
        <v>2090030</v>
      </c>
      <c r="J1059" s="1277">
        <v>15421109</v>
      </c>
      <c r="K1059" s="1281">
        <v>11.94</v>
      </c>
      <c r="L1059" s="1285"/>
      <c r="M1059" s="546">
        <v>16</v>
      </c>
      <c r="N1059" s="9">
        <v>9.5299999999999994</v>
      </c>
      <c r="O1059" s="9" t="s">
        <v>4201</v>
      </c>
      <c r="P1059" s="479" t="s">
        <v>4252</v>
      </c>
      <c r="Q1059" s="836" t="s">
        <v>4273</v>
      </c>
      <c r="R1059" s="826"/>
      <c r="S1059" s="827"/>
      <c r="T1059" s="1300">
        <v>46285</v>
      </c>
      <c r="U1059" s="1302" t="s">
        <v>5534</v>
      </c>
      <c r="V1059" s="8">
        <v>46285</v>
      </c>
      <c r="W1059" s="771" t="s">
        <v>5841</v>
      </c>
      <c r="X1059" s="772" t="s">
        <v>4206</v>
      </c>
      <c r="Y1059" s="1309" t="s">
        <v>5781</v>
      </c>
      <c r="Z1059" s="1316">
        <v>46286</v>
      </c>
      <c r="AA1059" s="875" t="s">
        <v>5842</v>
      </c>
      <c r="AB1059" s="1323" t="s">
        <v>4206</v>
      </c>
      <c r="AC1059" s="655"/>
      <c r="AD1059" s="1252"/>
      <c r="AE1059" s="1253"/>
      <c r="AF1059" s="1255"/>
      <c r="AG1059" s="1256"/>
      <c r="AH1059" s="1253"/>
      <c r="AI1059" s="1257"/>
      <c r="AJ1059" s="21" t="s">
        <v>2860</v>
      </c>
      <c r="AK1059" s="33" t="s">
        <v>2860</v>
      </c>
      <c r="AL1059" s="6" t="s">
        <v>2860</v>
      </c>
      <c r="AM1059" s="32" t="s">
        <v>2860</v>
      </c>
      <c r="AN1059" s="16"/>
      <c r="AO1059" s="6"/>
      <c r="AP1059" s="7"/>
      <c r="AQ1059" s="7"/>
      <c r="AR1059" s="1232"/>
      <c r="AS1059" s="1232"/>
      <c r="AT1059" s="1229"/>
      <c r="AU1059" s="1262"/>
      <c r="AV1059" s="1263"/>
      <c r="AW1059" s="1262"/>
      <c r="AX1059" s="1263"/>
      <c r="AY1059" s="1228"/>
      <c r="AZ1059" s="1232"/>
      <c r="BA1059" s="1232"/>
      <c r="BB1059" s="1232"/>
    </row>
    <row r="1060" spans="1:54" ht="14.45" customHeight="1">
      <c r="A1060" s="472" t="s">
        <v>1057</v>
      </c>
      <c r="B1060" s="473" t="s">
        <v>1602</v>
      </c>
      <c r="C1060" s="714" t="s">
        <v>4210</v>
      </c>
      <c r="D1060" s="22"/>
      <c r="E1060" s="1227" t="s">
        <v>3677</v>
      </c>
      <c r="F1060" s="829"/>
      <c r="G1060" s="830"/>
      <c r="H1060" s="831"/>
      <c r="I1060" s="1275"/>
      <c r="J1060" s="1278"/>
      <c r="K1060" s="1283"/>
      <c r="L1060" s="6"/>
      <c r="M1060" s="546"/>
      <c r="N1060" s="9"/>
      <c r="O1060" s="9"/>
      <c r="P1060" s="645"/>
      <c r="Q1060" s="1235"/>
      <c r="R1060" s="824"/>
      <c r="S1060" s="825"/>
      <c r="T1060" s="1"/>
      <c r="U1060" s="26"/>
      <c r="V1060" s="8"/>
      <c r="W1060" s="13"/>
      <c r="X1060" s="23"/>
      <c r="Y1060" s="482"/>
      <c r="Z1060" s="1313"/>
      <c r="AA1060" s="24"/>
      <c r="AB1060" s="1324"/>
      <c r="AC1060" s="27"/>
      <c r="AD1060" s="6"/>
      <c r="AE1060" s="1254"/>
      <c r="AF1060" s="6"/>
      <c r="AG1060" s="6"/>
      <c r="AH1060" s="6"/>
      <c r="AI1060" s="6"/>
      <c r="AJ1060" s="6"/>
      <c r="AK1060" s="6"/>
      <c r="AL1060" s="485" t="str">
        <f>IF(AA1060="","",AA1060)</f>
        <v/>
      </c>
      <c r="AM1060" s="5" t="str">
        <f>IF(AB1060="","",AB1060)</f>
        <v/>
      </c>
      <c r="AN1060" s="1259"/>
      <c r="AO1060" s="4"/>
      <c r="AP1060" s="5"/>
      <c r="AQ1060" s="5"/>
      <c r="AR1060" s="1260"/>
      <c r="AS1060" s="1258"/>
      <c r="AT1060" s="1261"/>
      <c r="AU1060" s="1231" t="str">
        <f>IF(AND(V1060&gt;0,X1060="A",AA1060&lt;&gt;"",AG1060&lt;&gt;"A",AJ1060&lt;&gt;"A",OR(AB1060="NR",AB1060="NT")),1,"")</f>
        <v/>
      </c>
      <c r="AV1060" s="1231" t="str">
        <f>IF(AU1060="","",COUNTIF($AU$8:AU1060,AU1060))</f>
        <v/>
      </c>
      <c r="AW1060" s="1231" t="str">
        <f>IF(AND(V1060&gt;0,X1060="A",AJ1060&lt;&gt;"A",OR(AB1060="",AB1060="NX")),1,"")</f>
        <v/>
      </c>
      <c r="AX1060" s="1231" t="str">
        <f>IF(AW1060="","",COUNTIF($AW$8:AW1060,AW1060))</f>
        <v/>
      </c>
      <c r="AY1060" s="1231"/>
      <c r="AZ1060" s="1231"/>
      <c r="BA1060" s="1249"/>
      <c r="BB1060" s="1249"/>
    </row>
    <row r="1061" spans="1:54" ht="14.45" customHeight="1">
      <c r="A1061" s="472" t="s">
        <v>1058</v>
      </c>
      <c r="B1061" s="473" t="s">
        <v>1602</v>
      </c>
      <c r="C1061" s="22" t="s">
        <v>5872</v>
      </c>
      <c r="D1061" s="22">
        <v>6</v>
      </c>
      <c r="E1061" s="1270" t="s">
        <v>5887</v>
      </c>
      <c r="F1061" s="816">
        <v>2085260</v>
      </c>
      <c r="G1061" s="817">
        <v>15421106</v>
      </c>
      <c r="H1061" s="818">
        <v>11.94</v>
      </c>
      <c r="I1061" s="816">
        <v>2095810</v>
      </c>
      <c r="J1061" s="817">
        <v>15421111</v>
      </c>
      <c r="K1061" s="818">
        <v>11.94</v>
      </c>
      <c r="L1061" s="1285"/>
      <c r="M1061" s="546">
        <v>16</v>
      </c>
      <c r="N1061" s="9">
        <v>9.5299999999999994</v>
      </c>
      <c r="O1061" s="9" t="s">
        <v>4201</v>
      </c>
      <c r="P1061" s="645" t="s">
        <v>4252</v>
      </c>
      <c r="Q1061" s="1236" t="s">
        <v>4253</v>
      </c>
      <c r="R1061" s="826"/>
      <c r="S1061" s="827"/>
      <c r="T1061" s="1300">
        <v>46285</v>
      </c>
      <c r="U1061" s="1302" t="s">
        <v>5534</v>
      </c>
      <c r="V1061" s="8">
        <v>46285</v>
      </c>
      <c r="W1061" s="771" t="s">
        <v>5841</v>
      </c>
      <c r="X1061" s="772" t="s">
        <v>4206</v>
      </c>
      <c r="Y1061" s="1309" t="s">
        <v>5781</v>
      </c>
      <c r="Z1061" s="1316">
        <v>46286</v>
      </c>
      <c r="AA1061" s="1321" t="s">
        <v>5842</v>
      </c>
      <c r="AB1061" s="1323" t="s">
        <v>4206</v>
      </c>
      <c r="AC1061" s="655"/>
      <c r="AD1061" s="1252"/>
      <c r="AE1061" s="1253"/>
      <c r="AF1061" s="1255"/>
      <c r="AG1061" s="1256"/>
      <c r="AH1061" s="1253"/>
      <c r="AI1061" s="1257"/>
      <c r="AJ1061" s="21" t="s">
        <v>2860</v>
      </c>
      <c r="AK1061" s="33" t="s">
        <v>2860</v>
      </c>
      <c r="AL1061" s="6" t="s">
        <v>2860</v>
      </c>
      <c r="AM1061" s="32" t="s">
        <v>2860</v>
      </c>
      <c r="AN1061" s="16"/>
      <c r="AO1061" s="6"/>
      <c r="AP1061" s="7"/>
      <c r="AQ1061" s="7"/>
      <c r="AR1061" s="1232"/>
      <c r="AS1061" s="1232"/>
      <c r="AT1061" s="1229"/>
      <c r="AU1061" s="1262"/>
      <c r="AV1061" s="1263"/>
      <c r="AW1061" s="1262"/>
      <c r="AX1061" s="1263"/>
      <c r="AY1061" s="1228"/>
      <c r="AZ1061" s="1232"/>
      <c r="BA1061" s="1232"/>
      <c r="BB1061" s="1232"/>
    </row>
    <row r="1062" spans="1:54" ht="14.45" customHeight="1">
      <c r="A1062" s="472" t="s">
        <v>1059</v>
      </c>
      <c r="B1062" s="473" t="s">
        <v>1602</v>
      </c>
      <c r="C1062" s="22" t="s">
        <v>5872</v>
      </c>
      <c r="D1062" s="22">
        <v>6</v>
      </c>
      <c r="E1062" s="1227" t="s">
        <v>3678</v>
      </c>
      <c r="F1062" s="816">
        <v>2095810</v>
      </c>
      <c r="G1062" s="817">
        <v>15421111</v>
      </c>
      <c r="H1062" s="818">
        <v>11.94</v>
      </c>
      <c r="I1062" s="816">
        <v>2083220</v>
      </c>
      <c r="J1062" s="817">
        <v>15421105</v>
      </c>
      <c r="K1062" s="819">
        <v>11.94</v>
      </c>
      <c r="L1062" s="6"/>
      <c r="M1062" s="546">
        <v>16</v>
      </c>
      <c r="N1062" s="9">
        <v>9.5299999999999994</v>
      </c>
      <c r="O1062" s="9" t="s">
        <v>4201</v>
      </c>
      <c r="P1062" s="645" t="s">
        <v>4202</v>
      </c>
      <c r="Q1062" s="10" t="s">
        <v>5777</v>
      </c>
      <c r="R1062" s="826"/>
      <c r="S1062" s="827"/>
      <c r="T1062" s="1">
        <v>46287</v>
      </c>
      <c r="U1062" s="26" t="s">
        <v>5387</v>
      </c>
      <c r="V1062" s="8">
        <v>46287</v>
      </c>
      <c r="W1062" s="13" t="s">
        <v>5906</v>
      </c>
      <c r="X1062" s="23" t="s">
        <v>4206</v>
      </c>
      <c r="Y1062" s="482">
        <v>195</v>
      </c>
      <c r="Z1062" s="1313">
        <v>46292</v>
      </c>
      <c r="AA1062" s="878" t="s">
        <v>6027</v>
      </c>
      <c r="AB1062" s="1324" t="s">
        <v>4206</v>
      </c>
      <c r="AC1062" s="27"/>
      <c r="AD1062" s="6"/>
      <c r="AE1062" s="1254"/>
      <c r="AF1062" s="6"/>
      <c r="AG1062" s="6"/>
      <c r="AH1062" s="6"/>
      <c r="AI1062" s="6"/>
      <c r="AJ1062" s="6"/>
      <c r="AK1062" s="6"/>
      <c r="AL1062" s="485" t="str">
        <f>IF(AA1062="","",AA1062)</f>
        <v>L-RT-060</v>
      </c>
      <c r="AM1062" s="5" t="str">
        <f>IF(AB1062="","",AB1062)</f>
        <v>A</v>
      </c>
      <c r="AN1062" s="1259"/>
      <c r="AO1062" s="4"/>
      <c r="AP1062" s="5"/>
      <c r="AQ1062" s="5"/>
      <c r="AR1062" s="1260"/>
      <c r="AS1062" s="1258"/>
      <c r="AT1062" s="1261"/>
      <c r="AU1062" s="1231" t="str">
        <f>IF(AND(V1062&gt;0,X1062="A",AA1062&lt;&gt;"",AG1062&lt;&gt;"A",AJ1062&lt;&gt;"A",OR(AB1062="NR",AB1062="NT")),1,"")</f>
        <v/>
      </c>
      <c r="AV1062" s="1231" t="str">
        <f>IF(AU1062="","",COUNTIF($AU$8:AU1062,AU1062))</f>
        <v/>
      </c>
      <c r="AW1062" s="1231" t="str">
        <f>IF(AND(V1062&gt;0,X1062="A",AJ1062&lt;&gt;"A",OR(AB1062="",AB1062="NX")),1,"")</f>
        <v/>
      </c>
      <c r="AX1062" s="1231" t="str">
        <f>IF(AW1062="","",COUNTIF($AW$8:AW1062,AW1062))</f>
        <v/>
      </c>
      <c r="AY1062" s="1231"/>
      <c r="AZ1062" s="1231"/>
      <c r="BA1062" s="1249"/>
      <c r="BB1062" s="1249"/>
    </row>
    <row r="1063" spans="1:54" ht="14.45" customHeight="1">
      <c r="A1063" s="472" t="s">
        <v>1060</v>
      </c>
      <c r="B1063" s="473" t="s">
        <v>1602</v>
      </c>
      <c r="C1063" s="22" t="s">
        <v>5872</v>
      </c>
      <c r="D1063" s="22">
        <v>6</v>
      </c>
      <c r="E1063" s="1270" t="s">
        <v>5888</v>
      </c>
      <c r="F1063" s="816">
        <v>2083220</v>
      </c>
      <c r="G1063" s="817">
        <v>15421105</v>
      </c>
      <c r="H1063" s="819">
        <v>11.94</v>
      </c>
      <c r="I1063" s="816">
        <v>2087520</v>
      </c>
      <c r="J1063" s="817">
        <v>15421107</v>
      </c>
      <c r="K1063" s="818">
        <v>11.94</v>
      </c>
      <c r="L1063" s="1285"/>
      <c r="M1063" s="546">
        <v>16</v>
      </c>
      <c r="N1063" s="9">
        <v>9.5299999999999994</v>
      </c>
      <c r="O1063" s="9" t="s">
        <v>4201</v>
      </c>
      <c r="P1063" s="645" t="s">
        <v>4252</v>
      </c>
      <c r="Q1063" s="10" t="s">
        <v>5785</v>
      </c>
      <c r="R1063" s="826"/>
      <c r="S1063" s="827"/>
      <c r="T1063" s="1300">
        <v>46285</v>
      </c>
      <c r="U1063" s="1302" t="s">
        <v>5534</v>
      </c>
      <c r="V1063" s="8">
        <v>46285</v>
      </c>
      <c r="W1063" s="771" t="s">
        <v>5841</v>
      </c>
      <c r="X1063" s="772" t="s">
        <v>4206</v>
      </c>
      <c r="Y1063" s="1309" t="s">
        <v>5781</v>
      </c>
      <c r="Z1063" s="1316">
        <v>46286</v>
      </c>
      <c r="AA1063" s="1321" t="s">
        <v>5842</v>
      </c>
      <c r="AB1063" s="1323" t="s">
        <v>4206</v>
      </c>
      <c r="AC1063" s="655"/>
      <c r="AD1063" s="1252"/>
      <c r="AE1063" s="1253"/>
      <c r="AF1063" s="1255"/>
      <c r="AG1063" s="1256"/>
      <c r="AH1063" s="1253"/>
      <c r="AI1063" s="1257"/>
      <c r="AJ1063" s="21" t="s">
        <v>2860</v>
      </c>
      <c r="AK1063" s="33" t="s">
        <v>2860</v>
      </c>
      <c r="AL1063" s="6" t="s">
        <v>2860</v>
      </c>
      <c r="AM1063" s="32" t="s">
        <v>2860</v>
      </c>
      <c r="AN1063" s="16"/>
      <c r="AO1063" s="6"/>
      <c r="AP1063" s="7"/>
      <c r="AQ1063" s="7"/>
      <c r="AR1063" s="1232"/>
      <c r="AS1063" s="1232"/>
      <c r="AT1063" s="1229"/>
      <c r="AU1063" s="1262"/>
      <c r="AV1063" s="1263"/>
      <c r="AW1063" s="1262"/>
      <c r="AX1063" s="1263"/>
      <c r="AY1063" s="1228"/>
      <c r="AZ1063" s="1232"/>
      <c r="BA1063" s="1232"/>
      <c r="BB1063" s="1232"/>
    </row>
    <row r="1064" spans="1:54" ht="14.45" customHeight="1">
      <c r="A1064" s="472" t="s">
        <v>1061</v>
      </c>
      <c r="B1064" s="473" t="s">
        <v>1602</v>
      </c>
      <c r="C1064" s="22" t="s">
        <v>5872</v>
      </c>
      <c r="D1064" s="22">
        <v>6</v>
      </c>
      <c r="E1064" s="1227" t="s">
        <v>3679</v>
      </c>
      <c r="F1064" s="816">
        <v>2087520</v>
      </c>
      <c r="G1064" s="817">
        <v>15421107</v>
      </c>
      <c r="H1064" s="818">
        <v>11.94</v>
      </c>
      <c r="I1064" s="816">
        <v>2096940</v>
      </c>
      <c r="J1064" s="817">
        <v>15421111</v>
      </c>
      <c r="K1064" s="819">
        <v>11.94</v>
      </c>
      <c r="L1064" s="6"/>
      <c r="M1064" s="546">
        <v>16</v>
      </c>
      <c r="N1064" s="9">
        <v>9.5299999999999994</v>
      </c>
      <c r="O1064" s="9" t="s">
        <v>4201</v>
      </c>
      <c r="P1064" s="645" t="s">
        <v>4202</v>
      </c>
      <c r="Q1064" s="10" t="s">
        <v>5777</v>
      </c>
      <c r="R1064" s="826"/>
      <c r="S1064" s="827"/>
      <c r="T1064" s="1">
        <v>46287</v>
      </c>
      <c r="U1064" s="26" t="s">
        <v>5387</v>
      </c>
      <c r="V1064" s="8">
        <v>46287</v>
      </c>
      <c r="W1064" s="13" t="s">
        <v>5906</v>
      </c>
      <c r="X1064" s="23" t="s">
        <v>4206</v>
      </c>
      <c r="Y1064" s="482">
        <v>195</v>
      </c>
      <c r="Z1064" s="1313">
        <v>46292</v>
      </c>
      <c r="AA1064" s="878" t="s">
        <v>6027</v>
      </c>
      <c r="AB1064" s="1324" t="s">
        <v>4206</v>
      </c>
      <c r="AC1064" s="27"/>
      <c r="AD1064" s="6"/>
      <c r="AE1064" s="1254"/>
      <c r="AF1064" s="6"/>
      <c r="AG1064" s="6"/>
      <c r="AH1064" s="6"/>
      <c r="AI1064" s="6"/>
      <c r="AJ1064" s="6"/>
      <c r="AK1064" s="6"/>
      <c r="AL1064" s="485" t="str">
        <f>IF(AA1064="","",AA1064)</f>
        <v>L-RT-060</v>
      </c>
      <c r="AM1064" s="5" t="str">
        <f>IF(AB1064="","",AB1064)</f>
        <v>A</v>
      </c>
      <c r="AN1064" s="1259"/>
      <c r="AO1064" s="4"/>
      <c r="AP1064" s="5"/>
      <c r="AQ1064" s="5"/>
      <c r="AR1064" s="1260"/>
      <c r="AS1064" s="1258"/>
      <c r="AT1064" s="1261"/>
      <c r="AU1064" s="1231" t="str">
        <f>IF(AND(V1064&gt;0,X1064="A",AA1064&lt;&gt;"",AG1064&lt;&gt;"A",AJ1064&lt;&gt;"A",OR(AB1064="NR",AB1064="NT")),1,"")</f>
        <v/>
      </c>
      <c r="AV1064" s="1231" t="str">
        <f>IF(AU1064="","",COUNTIF($AU$8:AU1064,AU1064))</f>
        <v/>
      </c>
      <c r="AW1064" s="1231" t="str">
        <f>IF(AND(V1064&gt;0,X1064="A",AJ1064&lt;&gt;"A",OR(AB1064="",AB1064="NX")),1,"")</f>
        <v/>
      </c>
      <c r="AX1064" s="1231" t="str">
        <f>IF(AW1064="","",COUNTIF($AW$8:AW1064,AW1064))</f>
        <v/>
      </c>
      <c r="AY1064" s="1231"/>
      <c r="AZ1064" s="1231"/>
      <c r="BA1064" s="1249"/>
      <c r="BB1064" s="1249"/>
    </row>
    <row r="1065" spans="1:54" ht="14.45" customHeight="1">
      <c r="A1065" s="472" t="s">
        <v>1062</v>
      </c>
      <c r="B1065" s="473" t="s">
        <v>1602</v>
      </c>
      <c r="C1065" s="22" t="s">
        <v>5872</v>
      </c>
      <c r="D1065" s="22">
        <v>6</v>
      </c>
      <c r="E1065" s="1270" t="s">
        <v>5840</v>
      </c>
      <c r="F1065" s="816">
        <v>2096940</v>
      </c>
      <c r="G1065" s="817">
        <v>15421111</v>
      </c>
      <c r="H1065" s="819">
        <v>11.94</v>
      </c>
      <c r="I1065" s="1274">
        <v>2084770</v>
      </c>
      <c r="J1065" s="1277">
        <v>15421106</v>
      </c>
      <c r="K1065" s="1281">
        <v>11.94</v>
      </c>
      <c r="L1065" s="1285"/>
      <c r="M1065" s="546">
        <v>16</v>
      </c>
      <c r="N1065" s="9">
        <v>9.5299999999999994</v>
      </c>
      <c r="O1065" s="9" t="s">
        <v>4201</v>
      </c>
      <c r="P1065" s="645" t="s">
        <v>4252</v>
      </c>
      <c r="Q1065" s="10" t="s">
        <v>5785</v>
      </c>
      <c r="R1065" s="826"/>
      <c r="S1065" s="827"/>
      <c r="T1065" s="1300">
        <v>46285</v>
      </c>
      <c r="U1065" s="1302" t="s">
        <v>5534</v>
      </c>
      <c r="V1065" s="1244">
        <v>46285</v>
      </c>
      <c r="W1065" s="1304" t="s">
        <v>5841</v>
      </c>
      <c r="X1065" s="772" t="s">
        <v>4206</v>
      </c>
      <c r="Y1065" s="1309" t="s">
        <v>5781</v>
      </c>
      <c r="Z1065" s="1316">
        <v>46286</v>
      </c>
      <c r="AA1065" s="1321" t="s">
        <v>5842</v>
      </c>
      <c r="AB1065" s="1323" t="s">
        <v>4206</v>
      </c>
      <c r="AC1065" s="655"/>
      <c r="AD1065" s="1252"/>
      <c r="AE1065" s="1253"/>
      <c r="AF1065" s="1255"/>
      <c r="AG1065" s="1256"/>
      <c r="AH1065" s="1253"/>
      <c r="AI1065" s="1257"/>
      <c r="AJ1065" s="21" t="s">
        <v>2860</v>
      </c>
      <c r="AK1065" s="33" t="s">
        <v>2860</v>
      </c>
      <c r="AL1065" s="6" t="s">
        <v>2860</v>
      </c>
      <c r="AM1065" s="32" t="s">
        <v>2860</v>
      </c>
      <c r="AN1065" s="16"/>
      <c r="AO1065" s="6"/>
      <c r="AP1065" s="7"/>
      <c r="AQ1065" s="7"/>
      <c r="AR1065" s="1232"/>
      <c r="AS1065" s="1232"/>
      <c r="AT1065" s="1229"/>
      <c r="AU1065" s="1262"/>
      <c r="AV1065" s="1263"/>
      <c r="AW1065" s="1262"/>
      <c r="AX1065" s="1263"/>
      <c r="AY1065" s="1228"/>
      <c r="AZ1065" s="1232"/>
      <c r="BA1065" s="1232"/>
      <c r="BB1065" s="1232"/>
    </row>
    <row r="1066" spans="1:54" ht="14.45" customHeight="1">
      <c r="A1066" s="472" t="s">
        <v>6605</v>
      </c>
      <c r="B1066" s="473" t="s">
        <v>1602</v>
      </c>
      <c r="C1066" s="22" t="s">
        <v>5872</v>
      </c>
      <c r="D1066" s="22">
        <v>6</v>
      </c>
      <c r="E1066" s="746" t="s">
        <v>3680</v>
      </c>
      <c r="F1066" s="1274">
        <v>2084770</v>
      </c>
      <c r="G1066" s="1277">
        <v>15421106</v>
      </c>
      <c r="H1066" s="1281">
        <v>11.94</v>
      </c>
      <c r="I1066" s="474">
        <v>2084780</v>
      </c>
      <c r="J1066" s="475">
        <v>15421106</v>
      </c>
      <c r="K1066" s="478">
        <v>11.94</v>
      </c>
      <c r="L1066" s="9"/>
      <c r="M1066" s="546">
        <v>16</v>
      </c>
      <c r="N1066" s="9">
        <v>9.5299999999999994</v>
      </c>
      <c r="O1066" s="6" t="s">
        <v>4201</v>
      </c>
      <c r="P1066" s="479" t="s">
        <v>4202</v>
      </c>
      <c r="Q1066" s="10" t="s">
        <v>5845</v>
      </c>
      <c r="R1066" s="826"/>
      <c r="S1066" s="827"/>
      <c r="T1066" s="14">
        <v>46286</v>
      </c>
      <c r="U1066" s="15" t="s">
        <v>5387</v>
      </c>
      <c r="V1066" s="1303">
        <v>46286</v>
      </c>
      <c r="W1066" s="1226" t="s">
        <v>5846</v>
      </c>
      <c r="X1066" s="23" t="s">
        <v>4206</v>
      </c>
      <c r="Y1066" s="486">
        <v>195</v>
      </c>
      <c r="Z1066" s="483">
        <v>46292</v>
      </c>
      <c r="AA1066" s="878" t="s">
        <v>6027</v>
      </c>
      <c r="AB1066" s="484" t="s">
        <v>4206</v>
      </c>
      <c r="AC1066" s="16"/>
      <c r="AD1066" s="17"/>
      <c r="AE1066" s="18"/>
      <c r="AF1066" s="9"/>
      <c r="AG1066" s="19"/>
      <c r="AH1066" s="20"/>
      <c r="AI1066" s="9"/>
      <c r="AJ1066" s="21"/>
      <c r="AK1066" s="33"/>
      <c r="AL1066" s="485" t="str">
        <f>IF(AA1066="","",AA1066)</f>
        <v>L-RT-060</v>
      </c>
      <c r="AM1066" s="3" t="str">
        <f>IF(AB1066="","",AB1066)</f>
        <v>A</v>
      </c>
      <c r="AN1066" s="702"/>
      <c r="AO1066" s="4"/>
      <c r="AP1066" s="5"/>
      <c r="AQ1066" s="5"/>
      <c r="AR1066" s="4"/>
      <c r="AS1066" s="5"/>
      <c r="AT1066" s="552"/>
      <c r="AU1066" s="553" t="str">
        <f>IF(AND(V1066&gt;0,X1066="A",AA1066&lt;&gt;"",AG1066&lt;&gt;"A",AJ1066&lt;&gt;"A",OR(AB1066="NR",AB1066="NT")),1,"")</f>
        <v/>
      </c>
      <c r="AV1066" s="554" t="str">
        <f>IF(AU1066="","",COUNTIF($AU$8:AU1066,AU1066))</f>
        <v/>
      </c>
      <c r="AW1066" s="553" t="str">
        <f>IF(AND(V1066&gt;0,X1066="A",AJ1066&lt;&gt;"A",OR(AB1066="",AB1066="NX")),1,"")</f>
        <v/>
      </c>
      <c r="AX1066" s="554" t="str">
        <f>IF(AW1066="","",COUNTIF($AW$8:AW1066,AW1066))</f>
        <v/>
      </c>
      <c r="AY1066" s="27"/>
      <c r="AZ1066" s="6"/>
      <c r="BA1066" s="7"/>
      <c r="BB1066" s="7"/>
    </row>
    <row r="1067" spans="1:54" ht="14.45" customHeight="1">
      <c r="A1067" s="472" t="s">
        <v>1063</v>
      </c>
      <c r="B1067" s="473" t="s">
        <v>1602</v>
      </c>
      <c r="C1067" s="22" t="s">
        <v>5872</v>
      </c>
      <c r="D1067" s="22">
        <v>6</v>
      </c>
      <c r="E1067" s="746" t="s">
        <v>5843</v>
      </c>
      <c r="F1067" s="474">
        <v>2084780</v>
      </c>
      <c r="G1067" s="475">
        <v>15421106</v>
      </c>
      <c r="H1067" s="478">
        <v>11.94</v>
      </c>
      <c r="I1067" s="474">
        <v>2085760</v>
      </c>
      <c r="J1067" s="475">
        <v>15421107</v>
      </c>
      <c r="K1067" s="476">
        <v>11.94</v>
      </c>
      <c r="L1067" s="9"/>
      <c r="M1067" s="546">
        <v>16</v>
      </c>
      <c r="N1067" s="9">
        <v>9.5299999999999994</v>
      </c>
      <c r="O1067" s="9" t="s">
        <v>4201</v>
      </c>
      <c r="P1067" s="645" t="s">
        <v>4252</v>
      </c>
      <c r="Q1067" s="10" t="s">
        <v>5785</v>
      </c>
      <c r="R1067" s="826"/>
      <c r="S1067" s="827"/>
      <c r="T1067" s="14">
        <v>46284</v>
      </c>
      <c r="U1067" s="15" t="s">
        <v>5534</v>
      </c>
      <c r="V1067" s="1244">
        <v>46284</v>
      </c>
      <c r="W1067" s="1233" t="s">
        <v>5780</v>
      </c>
      <c r="X1067" s="23" t="s">
        <v>4206</v>
      </c>
      <c r="Y1067" s="486" t="s">
        <v>5781</v>
      </c>
      <c r="Z1067" s="483">
        <v>46285</v>
      </c>
      <c r="AA1067" s="1322" t="s">
        <v>5782</v>
      </c>
      <c r="AB1067" s="484" t="s">
        <v>4206</v>
      </c>
      <c r="AC1067" s="16"/>
      <c r="AD1067" s="17"/>
      <c r="AE1067" s="18"/>
      <c r="AF1067" s="9"/>
      <c r="AG1067" s="19"/>
      <c r="AH1067" s="20"/>
      <c r="AI1067" s="9"/>
      <c r="AJ1067" s="21" t="s">
        <v>2860</v>
      </c>
      <c r="AK1067" s="33" t="s">
        <v>2860</v>
      </c>
      <c r="AL1067" s="485" t="s">
        <v>2860</v>
      </c>
      <c r="AM1067" s="3" t="s">
        <v>2860</v>
      </c>
      <c r="AN1067" s="702"/>
      <c r="AO1067" s="4"/>
      <c r="AP1067" s="5"/>
      <c r="AQ1067" s="5"/>
      <c r="AR1067" s="4"/>
      <c r="AS1067" s="5"/>
      <c r="AT1067" s="552"/>
      <c r="AU1067" s="553"/>
      <c r="AV1067" s="554"/>
      <c r="AW1067" s="553"/>
      <c r="AX1067" s="554"/>
      <c r="AY1067" s="27"/>
      <c r="AZ1067" s="6"/>
      <c r="BA1067" s="7"/>
      <c r="BB1067" s="7"/>
    </row>
    <row r="1068" spans="1:54" ht="14.45" customHeight="1">
      <c r="A1068" s="472" t="s">
        <v>1064</v>
      </c>
      <c r="B1068" s="473" t="s">
        <v>1602</v>
      </c>
      <c r="C1068" s="22" t="s">
        <v>5872</v>
      </c>
      <c r="D1068" s="22">
        <v>6</v>
      </c>
      <c r="E1068" s="746" t="s">
        <v>3681</v>
      </c>
      <c r="F1068" s="474">
        <v>2085760</v>
      </c>
      <c r="G1068" s="475">
        <v>15421107</v>
      </c>
      <c r="H1068" s="476">
        <v>11.94</v>
      </c>
      <c r="I1068" s="474">
        <v>2085740</v>
      </c>
      <c r="J1068" s="475">
        <v>15421107</v>
      </c>
      <c r="K1068" s="476">
        <v>11.94</v>
      </c>
      <c r="L1068" s="9"/>
      <c r="M1068" s="546">
        <v>16</v>
      </c>
      <c r="N1068" s="9">
        <v>9.5299999999999994</v>
      </c>
      <c r="O1068" s="6" t="s">
        <v>4201</v>
      </c>
      <c r="P1068" s="479" t="s">
        <v>4202</v>
      </c>
      <c r="Q1068" s="10" t="s">
        <v>5845</v>
      </c>
      <c r="R1068" s="826"/>
      <c r="S1068" s="827"/>
      <c r="T1068" s="14">
        <v>46286</v>
      </c>
      <c r="U1068" s="15" t="s">
        <v>5387</v>
      </c>
      <c r="V1068" s="1303">
        <v>46286</v>
      </c>
      <c r="W1068" s="1226" t="s">
        <v>5846</v>
      </c>
      <c r="X1068" s="23" t="s">
        <v>4206</v>
      </c>
      <c r="Y1068" s="486">
        <v>195</v>
      </c>
      <c r="Z1068" s="483">
        <v>46292</v>
      </c>
      <c r="AA1068" s="878" t="s">
        <v>6027</v>
      </c>
      <c r="AB1068" s="484" t="s">
        <v>4206</v>
      </c>
      <c r="AC1068" s="16"/>
      <c r="AD1068" s="17"/>
      <c r="AE1068" s="18"/>
      <c r="AF1068" s="9"/>
      <c r="AG1068" s="19"/>
      <c r="AH1068" s="20"/>
      <c r="AI1068" s="9"/>
      <c r="AJ1068" s="21"/>
      <c r="AK1068" s="33"/>
      <c r="AL1068" s="485" t="str">
        <f>IF(AA1068="","",AA1068)</f>
        <v>L-RT-060</v>
      </c>
      <c r="AM1068" s="3" t="str">
        <f>IF(AB1068="","",AB1068)</f>
        <v>A</v>
      </c>
      <c r="AN1068" s="702"/>
      <c r="AO1068" s="4"/>
      <c r="AP1068" s="5"/>
      <c r="AQ1068" s="5"/>
      <c r="AR1068" s="4"/>
      <c r="AS1068" s="5"/>
      <c r="AT1068" s="552"/>
      <c r="AU1068" s="553" t="str">
        <f>IF(AND(V1068&gt;0,X1068="A",AA1068&lt;&gt;"",AG1068&lt;&gt;"A",AJ1068&lt;&gt;"A",OR(AB1068="NR",AB1068="NT")),1,"")</f>
        <v/>
      </c>
      <c r="AV1068" s="554" t="str">
        <f>IF(AU1068="","",COUNTIF($AU$8:AU1068,AU1068))</f>
        <v/>
      </c>
      <c r="AW1068" s="553" t="str">
        <f>IF(AND(V1068&gt;0,X1068="A",AJ1068&lt;&gt;"A",OR(AB1068="",AB1068="NX")),1,"")</f>
        <v/>
      </c>
      <c r="AX1068" s="554" t="str">
        <f>IF(AW1068="","",COUNTIF($AW$8:AW1068,AW1068))</f>
        <v/>
      </c>
      <c r="AY1068" s="27"/>
      <c r="AZ1068" s="6"/>
      <c r="BA1068" s="7"/>
      <c r="BB1068" s="7"/>
    </row>
    <row r="1069" spans="1:54" ht="14.45" customHeight="1">
      <c r="A1069" s="472" t="s">
        <v>1065</v>
      </c>
      <c r="B1069" s="473" t="s">
        <v>1602</v>
      </c>
      <c r="C1069" s="22" t="s">
        <v>5872</v>
      </c>
      <c r="D1069" s="22">
        <v>6</v>
      </c>
      <c r="E1069" s="746" t="s">
        <v>5844</v>
      </c>
      <c r="F1069" s="474">
        <v>2085740</v>
      </c>
      <c r="G1069" s="475">
        <v>15421107</v>
      </c>
      <c r="H1069" s="476">
        <v>11.94</v>
      </c>
      <c r="I1069" s="1275">
        <v>2083780</v>
      </c>
      <c r="J1069" s="1278">
        <v>15421105</v>
      </c>
      <c r="K1069" s="1283">
        <v>11.94</v>
      </c>
      <c r="L1069" s="9"/>
      <c r="M1069" s="546">
        <v>16</v>
      </c>
      <c r="N1069" s="9">
        <v>9.5299999999999994</v>
      </c>
      <c r="O1069" s="9" t="s">
        <v>4201</v>
      </c>
      <c r="P1069" s="645" t="s">
        <v>4252</v>
      </c>
      <c r="Q1069" s="10" t="s">
        <v>5785</v>
      </c>
      <c r="R1069" s="826"/>
      <c r="S1069" s="827"/>
      <c r="T1069" s="14">
        <v>46284</v>
      </c>
      <c r="U1069" s="15" t="s">
        <v>5534</v>
      </c>
      <c r="V1069" s="1244">
        <v>46284</v>
      </c>
      <c r="W1069" s="1233" t="s">
        <v>5780</v>
      </c>
      <c r="X1069" s="23" t="s">
        <v>4206</v>
      </c>
      <c r="Y1069" s="486" t="s">
        <v>5781</v>
      </c>
      <c r="Z1069" s="483">
        <v>46285</v>
      </c>
      <c r="AA1069" s="1322" t="s">
        <v>5782</v>
      </c>
      <c r="AB1069" s="484" t="s">
        <v>4206</v>
      </c>
      <c r="AC1069" s="16"/>
      <c r="AD1069" s="17"/>
      <c r="AE1069" s="18"/>
      <c r="AF1069" s="9"/>
      <c r="AG1069" s="19"/>
      <c r="AH1069" s="20"/>
      <c r="AI1069" s="9"/>
      <c r="AJ1069" s="21" t="s">
        <v>2860</v>
      </c>
      <c r="AK1069" s="33" t="s">
        <v>2860</v>
      </c>
      <c r="AL1069" s="485" t="s">
        <v>2860</v>
      </c>
      <c r="AM1069" s="3" t="s">
        <v>2860</v>
      </c>
      <c r="AN1069" s="702"/>
      <c r="AO1069" s="4"/>
      <c r="AP1069" s="5"/>
      <c r="AQ1069" s="5"/>
      <c r="AR1069" s="4"/>
      <c r="AS1069" s="5"/>
      <c r="AT1069" s="552"/>
      <c r="AU1069" s="553"/>
      <c r="AV1069" s="554"/>
      <c r="AW1069" s="553"/>
      <c r="AX1069" s="554"/>
      <c r="AY1069" s="27"/>
      <c r="AZ1069" s="6"/>
      <c r="BA1069" s="7"/>
      <c r="BB1069" s="7"/>
    </row>
    <row r="1070" spans="1:54" ht="14.45" customHeight="1">
      <c r="A1070" s="472" t="s">
        <v>1066</v>
      </c>
      <c r="B1070" s="473" t="s">
        <v>1602</v>
      </c>
      <c r="C1070" s="22" t="s">
        <v>5872</v>
      </c>
      <c r="D1070" s="22">
        <v>6</v>
      </c>
      <c r="E1070" s="1227" t="s">
        <v>3682</v>
      </c>
      <c r="F1070" s="1276">
        <v>2083780</v>
      </c>
      <c r="G1070" s="1278">
        <v>15421105</v>
      </c>
      <c r="H1070" s="1283">
        <v>11.94</v>
      </c>
      <c r="I1070" s="816">
        <v>2095180</v>
      </c>
      <c r="J1070" s="817">
        <v>15421111</v>
      </c>
      <c r="K1070" s="819">
        <v>11.94</v>
      </c>
      <c r="L1070" s="6"/>
      <c r="M1070" s="546">
        <v>16</v>
      </c>
      <c r="N1070" s="9">
        <v>9.5299999999999994</v>
      </c>
      <c r="O1070" s="9" t="s">
        <v>4201</v>
      </c>
      <c r="P1070" s="645" t="s">
        <v>4202</v>
      </c>
      <c r="Q1070" s="1235" t="s">
        <v>5825</v>
      </c>
      <c r="R1070" s="824"/>
      <c r="S1070" s="825"/>
      <c r="T1070" s="1">
        <v>46286</v>
      </c>
      <c r="U1070" s="26" t="s">
        <v>5387</v>
      </c>
      <c r="V1070" s="1303">
        <v>46286</v>
      </c>
      <c r="W1070" s="1226" t="s">
        <v>5846</v>
      </c>
      <c r="X1070" s="23" t="s">
        <v>4206</v>
      </c>
      <c r="Y1070" s="482">
        <v>195</v>
      </c>
      <c r="Z1070" s="1313">
        <v>46292</v>
      </c>
      <c r="AA1070" s="878" t="s">
        <v>6027</v>
      </c>
      <c r="AB1070" s="1324" t="s">
        <v>4206</v>
      </c>
      <c r="AC1070" s="27"/>
      <c r="AD1070" s="6"/>
      <c r="AE1070" s="1254"/>
      <c r="AF1070" s="6"/>
      <c r="AG1070" s="6"/>
      <c r="AH1070" s="6"/>
      <c r="AI1070" s="6"/>
      <c r="AJ1070" s="6"/>
      <c r="AK1070" s="6"/>
      <c r="AL1070" s="485" t="str">
        <f>IF(AA1070="","",AA1070)</f>
        <v>L-RT-060</v>
      </c>
      <c r="AM1070" s="5" t="str">
        <f>IF(AB1070="","",AB1070)</f>
        <v>A</v>
      </c>
      <c r="AN1070" s="1259"/>
      <c r="AO1070" s="4"/>
      <c r="AP1070" s="5"/>
      <c r="AQ1070" s="5"/>
      <c r="AR1070" s="1260"/>
      <c r="AS1070" s="1258"/>
      <c r="AT1070" s="1261"/>
      <c r="AU1070" s="1231" t="str">
        <f>IF(AND(V1070&gt;0,X1070="A",AA1070&lt;&gt;"",AG1070&lt;&gt;"A",AJ1070&lt;&gt;"A",OR(AB1070="NR",AB1070="NT")),1,"")</f>
        <v/>
      </c>
      <c r="AV1070" s="1231" t="str">
        <f>IF(AU1070="","",COUNTIF($AU$8:AU1070,AU1070))</f>
        <v/>
      </c>
      <c r="AW1070" s="1231" t="str">
        <f>IF(AND(V1070&gt;0,X1070="A",AJ1070&lt;&gt;"A",OR(AB1070="",AB1070="NX")),1,"")</f>
        <v/>
      </c>
      <c r="AX1070" s="1231" t="str">
        <f>IF(AW1070="","",COUNTIF($AW$8:AW1070,AW1070))</f>
        <v/>
      </c>
      <c r="AY1070" s="1231"/>
      <c r="AZ1070" s="1231"/>
      <c r="BA1070" s="1249"/>
      <c r="BB1070" s="1249"/>
    </row>
    <row r="1071" spans="1:54" ht="14.45" customHeight="1">
      <c r="A1071" s="472" t="s">
        <v>1067</v>
      </c>
      <c r="B1071" s="473" t="s">
        <v>1602</v>
      </c>
      <c r="C1071" s="22" t="s">
        <v>5872</v>
      </c>
      <c r="D1071" s="22">
        <v>6</v>
      </c>
      <c r="E1071" s="1270" t="s">
        <v>5812</v>
      </c>
      <c r="F1071" s="816">
        <v>2095180</v>
      </c>
      <c r="G1071" s="817">
        <v>15421111</v>
      </c>
      <c r="H1071" s="819">
        <v>11.94</v>
      </c>
      <c r="I1071" s="816">
        <v>2092430</v>
      </c>
      <c r="J1071" s="817">
        <v>15421110</v>
      </c>
      <c r="K1071" s="819">
        <v>11.94</v>
      </c>
      <c r="L1071" s="1285"/>
      <c r="M1071" s="546">
        <v>16</v>
      </c>
      <c r="N1071" s="9">
        <v>9.5299999999999994</v>
      </c>
      <c r="O1071" s="9" t="s">
        <v>4201</v>
      </c>
      <c r="P1071" s="645" t="s">
        <v>4252</v>
      </c>
      <c r="Q1071" s="836" t="s">
        <v>4273</v>
      </c>
      <c r="R1071" s="826"/>
      <c r="S1071" s="827"/>
      <c r="T1071" s="1300">
        <v>46284</v>
      </c>
      <c r="U1071" s="1302" t="s">
        <v>5534</v>
      </c>
      <c r="V1071" s="1244">
        <v>46284</v>
      </c>
      <c r="W1071" s="1304" t="s">
        <v>5780</v>
      </c>
      <c r="X1071" s="772" t="s">
        <v>4206</v>
      </c>
      <c r="Y1071" s="1309" t="s">
        <v>5781</v>
      </c>
      <c r="Z1071" s="1316">
        <v>46285</v>
      </c>
      <c r="AA1071" s="1321" t="s">
        <v>5782</v>
      </c>
      <c r="AB1071" s="1323" t="s">
        <v>4206</v>
      </c>
      <c r="AC1071" s="655"/>
      <c r="AD1071" s="1252"/>
      <c r="AE1071" s="1253"/>
      <c r="AF1071" s="1255"/>
      <c r="AG1071" s="1256"/>
      <c r="AH1071" s="1253"/>
      <c r="AI1071" s="1257"/>
      <c r="AJ1071" s="21" t="s">
        <v>2860</v>
      </c>
      <c r="AK1071" s="33" t="s">
        <v>2860</v>
      </c>
      <c r="AL1071" s="6" t="s">
        <v>2860</v>
      </c>
      <c r="AM1071" s="32" t="s">
        <v>2860</v>
      </c>
      <c r="AN1071" s="16"/>
      <c r="AO1071" s="6"/>
      <c r="AP1071" s="7"/>
      <c r="AQ1071" s="7"/>
      <c r="AR1071" s="1232"/>
      <c r="AS1071" s="1232"/>
      <c r="AT1071" s="1229"/>
      <c r="AU1071" s="1262"/>
      <c r="AV1071" s="1263"/>
      <c r="AW1071" s="1262"/>
      <c r="AX1071" s="1263"/>
      <c r="AY1071" s="1228"/>
      <c r="AZ1071" s="1232"/>
      <c r="BA1071" s="1232"/>
      <c r="BB1071" s="1232"/>
    </row>
    <row r="1072" spans="1:54" ht="14.45" customHeight="1">
      <c r="A1072" s="472" t="s">
        <v>1068</v>
      </c>
      <c r="B1072" s="473" t="s">
        <v>1602</v>
      </c>
      <c r="C1072" s="22" t="s">
        <v>5872</v>
      </c>
      <c r="D1072" s="22">
        <v>6</v>
      </c>
      <c r="E1072" s="1227" t="s">
        <v>3683</v>
      </c>
      <c r="F1072" s="816">
        <v>2092430</v>
      </c>
      <c r="G1072" s="817">
        <v>15421110</v>
      </c>
      <c r="H1072" s="819">
        <v>11.94</v>
      </c>
      <c r="I1072" s="816">
        <v>2095710</v>
      </c>
      <c r="J1072" s="817">
        <v>15421111</v>
      </c>
      <c r="K1072" s="819">
        <v>11.94</v>
      </c>
      <c r="L1072" s="6"/>
      <c r="M1072" s="546">
        <v>16</v>
      </c>
      <c r="N1072" s="9">
        <v>9.5299999999999994</v>
      </c>
      <c r="O1072" s="9" t="s">
        <v>4201</v>
      </c>
      <c r="P1072" s="645" t="s">
        <v>4202</v>
      </c>
      <c r="Q1072" s="1235" t="s">
        <v>5825</v>
      </c>
      <c r="R1072" s="824"/>
      <c r="S1072" s="825"/>
      <c r="T1072" s="1">
        <v>46286</v>
      </c>
      <c r="U1072" s="26" t="s">
        <v>5387</v>
      </c>
      <c r="V1072" s="1303">
        <v>46286</v>
      </c>
      <c r="W1072" s="1226" t="s">
        <v>5846</v>
      </c>
      <c r="X1072" s="23" t="s">
        <v>4206</v>
      </c>
      <c r="Y1072" s="482">
        <v>195</v>
      </c>
      <c r="Z1072" s="1313">
        <v>46292</v>
      </c>
      <c r="AA1072" s="878" t="s">
        <v>6027</v>
      </c>
      <c r="AB1072" s="1324" t="s">
        <v>4206</v>
      </c>
      <c r="AC1072" s="27"/>
      <c r="AD1072" s="6"/>
      <c r="AE1072" s="1254"/>
      <c r="AF1072" s="6"/>
      <c r="AG1072" s="6"/>
      <c r="AH1072" s="6"/>
      <c r="AI1072" s="6"/>
      <c r="AJ1072" s="6"/>
      <c r="AK1072" s="6"/>
      <c r="AL1072" s="485" t="str">
        <f>IF(AA1072="","",AA1072)</f>
        <v>L-RT-060</v>
      </c>
      <c r="AM1072" s="5" t="str">
        <f>IF(AB1072="","",AB1072)</f>
        <v>A</v>
      </c>
      <c r="AN1072" s="1259"/>
      <c r="AO1072" s="4"/>
      <c r="AP1072" s="5"/>
      <c r="AQ1072" s="5"/>
      <c r="AR1072" s="1260"/>
      <c r="AS1072" s="1258"/>
      <c r="AT1072" s="1261"/>
      <c r="AU1072" s="1231" t="str">
        <f>IF(AND(V1072&gt;0,X1072="A",AA1072&lt;&gt;"",AG1072&lt;&gt;"A",AJ1072&lt;&gt;"A",OR(AB1072="NR",AB1072="NT")),1,"")</f>
        <v/>
      </c>
      <c r="AV1072" s="1231" t="str">
        <f>IF(AU1072="","",COUNTIF($AU$8:AU1072,AU1072))</f>
        <v/>
      </c>
      <c r="AW1072" s="1231" t="str">
        <f>IF(AND(V1072&gt;0,X1072="A",AJ1072&lt;&gt;"A",OR(AB1072="",AB1072="NX")),1,"")</f>
        <v/>
      </c>
      <c r="AX1072" s="1231" t="str">
        <f>IF(AW1072="","",COUNTIF($AW$8:AW1072,AW1072))</f>
        <v/>
      </c>
      <c r="AY1072" s="9"/>
      <c r="AZ1072" s="9"/>
      <c r="BA1072" s="1249"/>
      <c r="BB1072" s="1249"/>
    </row>
    <row r="1073" spans="1:54" ht="14.45" customHeight="1">
      <c r="A1073" s="472" t="s">
        <v>1069</v>
      </c>
      <c r="B1073" s="473" t="s">
        <v>1602</v>
      </c>
      <c r="C1073" s="22" t="s">
        <v>5872</v>
      </c>
      <c r="D1073" s="22">
        <v>6</v>
      </c>
      <c r="E1073" s="1272" t="s">
        <v>6662</v>
      </c>
      <c r="F1073" s="816">
        <v>2095710</v>
      </c>
      <c r="G1073" s="817">
        <v>15421111</v>
      </c>
      <c r="H1073" s="819">
        <v>11.94</v>
      </c>
      <c r="I1073" s="816">
        <v>2084850</v>
      </c>
      <c r="J1073" s="817">
        <v>15421106</v>
      </c>
      <c r="K1073" s="819">
        <v>11.94</v>
      </c>
      <c r="L1073" s="1285"/>
      <c r="M1073" s="546">
        <v>16</v>
      </c>
      <c r="N1073" s="9">
        <v>9.5299999999999994</v>
      </c>
      <c r="O1073" s="9" t="s">
        <v>4201</v>
      </c>
      <c r="P1073" s="645" t="s">
        <v>5033</v>
      </c>
      <c r="Q1073" s="1239" t="s">
        <v>6512</v>
      </c>
      <c r="R1073" s="1297"/>
      <c r="S1073" s="1299"/>
      <c r="T1073" s="1300">
        <v>46310</v>
      </c>
      <c r="U1073" s="1302" t="s">
        <v>5534</v>
      </c>
      <c r="V1073" s="1244"/>
      <c r="W1073" s="1304"/>
      <c r="X1073" s="772" t="s">
        <v>4206</v>
      </c>
      <c r="Y1073" s="1309" t="s">
        <v>5781</v>
      </c>
      <c r="Z1073" s="1312"/>
      <c r="AA1073" s="1321"/>
      <c r="AB1073" s="1323"/>
      <c r="AC1073" s="655" t="s">
        <v>5815</v>
      </c>
      <c r="AD1073" s="1252"/>
      <c r="AE1073" s="1253"/>
      <c r="AF1073" s="1255"/>
      <c r="AG1073" s="1256"/>
      <c r="AH1073" s="1253"/>
      <c r="AI1073" s="1257"/>
      <c r="AJ1073" s="21">
        <v>1</v>
      </c>
      <c r="AK1073" s="33">
        <v>25</v>
      </c>
      <c r="AL1073" s="6" t="s">
        <v>2860</v>
      </c>
      <c r="AM1073" s="32" t="s">
        <v>2860</v>
      </c>
      <c r="AN1073" s="16"/>
      <c r="AO1073" s="6"/>
      <c r="AP1073" s="7"/>
      <c r="AQ1073" s="7"/>
      <c r="AR1073" s="1232"/>
      <c r="AS1073" s="1232"/>
      <c r="AT1073" s="1229"/>
      <c r="AU1073" s="1262"/>
      <c r="AV1073" s="1263"/>
      <c r="AW1073" s="1262"/>
      <c r="AX1073" s="1263"/>
      <c r="AY1073" s="1331" t="s">
        <v>5780</v>
      </c>
      <c r="AZ1073" s="815" t="s">
        <v>5814</v>
      </c>
      <c r="BA1073" s="1232"/>
      <c r="BB1073" s="1232"/>
    </row>
    <row r="1074" spans="1:54" ht="14.45" customHeight="1">
      <c r="A1074" s="472" t="s">
        <v>1070</v>
      </c>
      <c r="B1074" s="473" t="s">
        <v>1602</v>
      </c>
      <c r="C1074" s="22" t="s">
        <v>5872</v>
      </c>
      <c r="D1074" s="22">
        <v>6</v>
      </c>
      <c r="E1074" s="1227" t="s">
        <v>3684</v>
      </c>
      <c r="F1074" s="816">
        <v>2084850</v>
      </c>
      <c r="G1074" s="817">
        <v>15421106</v>
      </c>
      <c r="H1074" s="819">
        <v>11.94</v>
      </c>
      <c r="I1074" s="816">
        <v>2082020</v>
      </c>
      <c r="J1074" s="817">
        <v>15421104</v>
      </c>
      <c r="K1074" s="819">
        <v>11.94</v>
      </c>
      <c r="L1074" s="6"/>
      <c r="M1074" s="546">
        <v>16</v>
      </c>
      <c r="N1074" s="9">
        <v>9.5299999999999994</v>
      </c>
      <c r="O1074" s="9" t="s">
        <v>4201</v>
      </c>
      <c r="P1074" s="645" t="s">
        <v>4202</v>
      </c>
      <c r="Q1074" s="1235" t="s">
        <v>5825</v>
      </c>
      <c r="R1074" s="824"/>
      <c r="S1074" s="825"/>
      <c r="T1074" s="1">
        <v>46286</v>
      </c>
      <c r="U1074" s="26" t="s">
        <v>5387</v>
      </c>
      <c r="V1074" s="1303">
        <v>46286</v>
      </c>
      <c r="W1074" s="1226" t="s">
        <v>5846</v>
      </c>
      <c r="X1074" s="23" t="s">
        <v>4206</v>
      </c>
      <c r="Y1074" s="482">
        <v>195</v>
      </c>
      <c r="Z1074" s="1313">
        <v>46292</v>
      </c>
      <c r="AA1074" s="878" t="s">
        <v>6027</v>
      </c>
      <c r="AB1074" s="1324" t="s">
        <v>4206</v>
      </c>
      <c r="AC1074" s="27"/>
      <c r="AD1074" s="6"/>
      <c r="AE1074" s="1254"/>
      <c r="AF1074" s="6"/>
      <c r="AG1074" s="6"/>
      <c r="AH1074" s="6"/>
      <c r="AI1074" s="6"/>
      <c r="AJ1074" s="6"/>
      <c r="AK1074" s="6"/>
      <c r="AL1074" s="485" t="str">
        <f>IF(AA1074="","",AA1074)</f>
        <v>L-RT-060</v>
      </c>
      <c r="AM1074" s="5" t="str">
        <f>IF(AB1074="","",AB1074)</f>
        <v>A</v>
      </c>
      <c r="AN1074" s="1259"/>
      <c r="AO1074" s="4"/>
      <c r="AP1074" s="5"/>
      <c r="AQ1074" s="5"/>
      <c r="AR1074" s="1260"/>
      <c r="AS1074" s="1258"/>
      <c r="AT1074" s="1261"/>
      <c r="AU1074" s="1231" t="str">
        <f>IF(AND(V1074&gt;0,X1074="A",AA1074&lt;&gt;"",AG1074&lt;&gt;"A",AJ1074&lt;&gt;"A",OR(AB1074="NR",AB1074="NT")),1,"")</f>
        <v/>
      </c>
      <c r="AV1074" s="1231" t="str">
        <f>IF(AU1074="","",COUNTIF($AU$8:AU1074,AU1074))</f>
        <v/>
      </c>
      <c r="AW1074" s="1231" t="str">
        <f>IF(AND(V1074&gt;0,X1074="A",AJ1074&lt;&gt;"A",OR(AB1074="",AB1074="NX")),1,"")</f>
        <v/>
      </c>
      <c r="AX1074" s="1231" t="str">
        <f>IF(AW1074="","",COUNTIF($AW$8:AW1074,AW1074))</f>
        <v/>
      </c>
      <c r="AY1074" s="1231"/>
      <c r="AZ1074" s="1231"/>
      <c r="BA1074" s="1249"/>
      <c r="BB1074" s="1249"/>
    </row>
    <row r="1075" spans="1:54" ht="14.45" customHeight="1">
      <c r="A1075" s="472" t="s">
        <v>1071</v>
      </c>
      <c r="B1075" s="473" t="s">
        <v>1602</v>
      </c>
      <c r="C1075" s="22" t="s">
        <v>5872</v>
      </c>
      <c r="D1075" s="22">
        <v>6</v>
      </c>
      <c r="E1075" s="1270" t="s">
        <v>5816</v>
      </c>
      <c r="F1075" s="816">
        <v>2082020</v>
      </c>
      <c r="G1075" s="817">
        <v>15421104</v>
      </c>
      <c r="H1075" s="819">
        <v>11.94</v>
      </c>
      <c r="I1075" s="816">
        <v>2098570</v>
      </c>
      <c r="J1075" s="817">
        <v>15421112</v>
      </c>
      <c r="K1075" s="818">
        <v>11.94</v>
      </c>
      <c r="L1075" s="1285"/>
      <c r="M1075" s="546">
        <v>16</v>
      </c>
      <c r="N1075" s="9">
        <v>9.5299999999999994</v>
      </c>
      <c r="O1075" s="9" t="s">
        <v>4201</v>
      </c>
      <c r="P1075" s="645" t="s">
        <v>4252</v>
      </c>
      <c r="Q1075" s="836" t="s">
        <v>4273</v>
      </c>
      <c r="R1075" s="826"/>
      <c r="S1075" s="827"/>
      <c r="T1075" s="1300">
        <v>46283</v>
      </c>
      <c r="U1075" s="1302" t="s">
        <v>5534</v>
      </c>
      <c r="V1075" s="1244">
        <v>46283</v>
      </c>
      <c r="W1075" s="1304" t="s">
        <v>5794</v>
      </c>
      <c r="X1075" s="772" t="s">
        <v>4206</v>
      </c>
      <c r="Y1075" s="1309">
        <v>168</v>
      </c>
      <c r="Z1075" s="1312">
        <v>46284</v>
      </c>
      <c r="AA1075" s="1321" t="s">
        <v>5795</v>
      </c>
      <c r="AB1075" s="1323" t="s">
        <v>4206</v>
      </c>
      <c r="AC1075" s="655"/>
      <c r="AD1075" s="1252"/>
      <c r="AE1075" s="1253"/>
      <c r="AF1075" s="1255"/>
      <c r="AG1075" s="1256"/>
      <c r="AH1075" s="1253"/>
      <c r="AI1075" s="1257"/>
      <c r="AJ1075" s="21" t="s">
        <v>2860</v>
      </c>
      <c r="AK1075" s="33" t="s">
        <v>2860</v>
      </c>
      <c r="AL1075" s="6" t="s">
        <v>2860</v>
      </c>
      <c r="AM1075" s="32" t="s">
        <v>2860</v>
      </c>
      <c r="AN1075" s="16"/>
      <c r="AO1075" s="6"/>
      <c r="AP1075" s="7"/>
      <c r="AQ1075" s="7"/>
      <c r="AR1075" s="1232"/>
      <c r="AS1075" s="1232"/>
      <c r="AT1075" s="1229"/>
      <c r="AU1075" s="1262"/>
      <c r="AV1075" s="1263"/>
      <c r="AW1075" s="1262"/>
      <c r="AX1075" s="1263"/>
      <c r="AY1075" s="1228"/>
      <c r="AZ1075" s="1232"/>
      <c r="BA1075" s="1232"/>
      <c r="BB1075" s="1232"/>
    </row>
    <row r="1076" spans="1:54" ht="14.45" customHeight="1">
      <c r="A1076" s="472" t="s">
        <v>1072</v>
      </c>
      <c r="B1076" s="473" t="s">
        <v>1602</v>
      </c>
      <c r="C1076" s="22" t="s">
        <v>5872</v>
      </c>
      <c r="D1076" s="22">
        <v>6</v>
      </c>
      <c r="E1076" s="1227" t="s">
        <v>3685</v>
      </c>
      <c r="F1076" s="816">
        <v>2098570</v>
      </c>
      <c r="G1076" s="817">
        <v>15421112</v>
      </c>
      <c r="H1076" s="818">
        <v>11.94</v>
      </c>
      <c r="I1076" s="816">
        <v>2084460</v>
      </c>
      <c r="J1076" s="817">
        <v>15421106</v>
      </c>
      <c r="K1076" s="819">
        <v>11.94</v>
      </c>
      <c r="L1076" s="6"/>
      <c r="M1076" s="546">
        <v>16</v>
      </c>
      <c r="N1076" s="9">
        <v>9.5299999999999994</v>
      </c>
      <c r="O1076" s="9" t="s">
        <v>4201</v>
      </c>
      <c r="P1076" s="645" t="s">
        <v>4202</v>
      </c>
      <c r="Q1076" s="1235" t="s">
        <v>5825</v>
      </c>
      <c r="R1076" s="824"/>
      <c r="S1076" s="825"/>
      <c r="T1076" s="1">
        <v>46286</v>
      </c>
      <c r="U1076" s="26" t="s">
        <v>5387</v>
      </c>
      <c r="V1076" s="1303">
        <v>46286</v>
      </c>
      <c r="W1076" s="1226" t="s">
        <v>5846</v>
      </c>
      <c r="X1076" s="23" t="s">
        <v>4206</v>
      </c>
      <c r="Y1076" s="482">
        <v>195</v>
      </c>
      <c r="Z1076" s="1313">
        <v>46292</v>
      </c>
      <c r="AA1076" s="878" t="s">
        <v>6027</v>
      </c>
      <c r="AB1076" s="1324" t="s">
        <v>4206</v>
      </c>
      <c r="AC1076" s="27"/>
      <c r="AD1076" s="6"/>
      <c r="AE1076" s="1254"/>
      <c r="AF1076" s="6"/>
      <c r="AG1076" s="6"/>
      <c r="AH1076" s="6"/>
      <c r="AI1076" s="6"/>
      <c r="AJ1076" s="6"/>
      <c r="AK1076" s="6"/>
      <c r="AL1076" s="485" t="str">
        <f>IF(AA1076="","",AA1076)</f>
        <v>L-RT-060</v>
      </c>
      <c r="AM1076" s="5" t="str">
        <f>IF(AB1076="","",AB1076)</f>
        <v>A</v>
      </c>
      <c r="AN1076" s="1259"/>
      <c r="AO1076" s="4"/>
      <c r="AP1076" s="5"/>
      <c r="AQ1076" s="5"/>
      <c r="AR1076" s="1260"/>
      <c r="AS1076" s="1258"/>
      <c r="AT1076" s="1261"/>
      <c r="AU1076" s="1231" t="str">
        <f>IF(AND(V1076&gt;0,X1076="A",AA1076&lt;&gt;"",AG1076&lt;&gt;"A",AJ1076&lt;&gt;"A",OR(AB1076="NR",AB1076="NT")),1,"")</f>
        <v/>
      </c>
      <c r="AV1076" s="1231" t="str">
        <f>IF(AU1076="","",COUNTIF($AU$8:AU1076,AU1076))</f>
        <v/>
      </c>
      <c r="AW1076" s="1231" t="str">
        <f>IF(AND(V1076&gt;0,X1076="A",AJ1076&lt;&gt;"A",OR(AB1076="",AB1076="NX")),1,"")</f>
        <v/>
      </c>
      <c r="AX1076" s="1231" t="str">
        <f>IF(AW1076="","",COUNTIF($AW$8:AW1076,AW1076))</f>
        <v/>
      </c>
      <c r="AY1076" s="1231"/>
      <c r="AZ1076" s="1231"/>
      <c r="BA1076" s="1249"/>
      <c r="BB1076" s="1249"/>
    </row>
    <row r="1077" spans="1:54" ht="14.45" customHeight="1">
      <c r="A1077" s="472" t="s">
        <v>5587</v>
      </c>
      <c r="B1077" s="473" t="s">
        <v>1602</v>
      </c>
      <c r="C1077" s="22" t="s">
        <v>5872</v>
      </c>
      <c r="D1077" s="22">
        <v>6</v>
      </c>
      <c r="E1077" s="1270" t="s">
        <v>5817</v>
      </c>
      <c r="F1077" s="816">
        <v>2084460</v>
      </c>
      <c r="G1077" s="817">
        <v>15421106</v>
      </c>
      <c r="H1077" s="819">
        <v>11.94</v>
      </c>
      <c r="I1077" s="816">
        <v>2080300</v>
      </c>
      <c r="J1077" s="817">
        <v>15421107</v>
      </c>
      <c r="K1077" s="818">
        <v>11.94</v>
      </c>
      <c r="L1077" s="1285"/>
      <c r="M1077" s="546">
        <v>16</v>
      </c>
      <c r="N1077" s="9">
        <v>9.5299999999999994</v>
      </c>
      <c r="O1077" s="9" t="s">
        <v>4201</v>
      </c>
      <c r="P1077" s="645" t="s">
        <v>4252</v>
      </c>
      <c r="Q1077" s="1236" t="s">
        <v>4253</v>
      </c>
      <c r="R1077" s="826"/>
      <c r="S1077" s="827"/>
      <c r="T1077" s="1300">
        <v>46284</v>
      </c>
      <c r="U1077" s="1302" t="s">
        <v>5534</v>
      </c>
      <c r="V1077" s="1244">
        <v>46284</v>
      </c>
      <c r="W1077" s="1304" t="s">
        <v>5780</v>
      </c>
      <c r="X1077" s="772" t="s">
        <v>4206</v>
      </c>
      <c r="Y1077" s="1309" t="s">
        <v>5781</v>
      </c>
      <c r="Z1077" s="1312">
        <v>46285</v>
      </c>
      <c r="AA1077" s="1321" t="s">
        <v>5782</v>
      </c>
      <c r="AB1077" s="1323" t="s">
        <v>4206</v>
      </c>
      <c r="AC1077" s="655"/>
      <c r="AD1077" s="1252"/>
      <c r="AE1077" s="1253"/>
      <c r="AF1077" s="1255"/>
      <c r="AG1077" s="1256"/>
      <c r="AH1077" s="1253"/>
      <c r="AI1077" s="1257"/>
      <c r="AJ1077" s="21" t="s">
        <v>2860</v>
      </c>
      <c r="AK1077" s="33" t="s">
        <v>2860</v>
      </c>
      <c r="AL1077" s="6" t="s">
        <v>2860</v>
      </c>
      <c r="AM1077" s="32" t="s">
        <v>2860</v>
      </c>
      <c r="AN1077" s="16"/>
      <c r="AO1077" s="6"/>
      <c r="AP1077" s="7"/>
      <c r="AQ1077" s="7"/>
      <c r="AR1077" s="1232"/>
      <c r="AS1077" s="1232"/>
      <c r="AT1077" s="1229"/>
      <c r="AU1077" s="1262"/>
      <c r="AV1077" s="1263"/>
      <c r="AW1077" s="1262"/>
      <c r="AX1077" s="1263"/>
      <c r="AY1077" s="1228"/>
      <c r="AZ1077" s="1232"/>
      <c r="BA1077" s="1232"/>
      <c r="BB1077" s="1232"/>
    </row>
    <row r="1078" spans="1:54" ht="14.45" customHeight="1">
      <c r="A1078" s="472" t="s">
        <v>1073</v>
      </c>
      <c r="B1078" s="473" t="s">
        <v>1602</v>
      </c>
      <c r="C1078" s="22" t="s">
        <v>5872</v>
      </c>
      <c r="D1078" s="22">
        <v>6</v>
      </c>
      <c r="E1078" s="1227" t="s">
        <v>3686</v>
      </c>
      <c r="F1078" s="816">
        <v>2080300</v>
      </c>
      <c r="G1078" s="817">
        <v>15421107</v>
      </c>
      <c r="H1078" s="818">
        <v>11.94</v>
      </c>
      <c r="I1078" s="816">
        <v>2086320</v>
      </c>
      <c r="J1078" s="817">
        <v>15421107</v>
      </c>
      <c r="K1078" s="819">
        <v>11.94</v>
      </c>
      <c r="L1078" s="6"/>
      <c r="M1078" s="546">
        <v>16</v>
      </c>
      <c r="N1078" s="9">
        <v>9.5299999999999994</v>
      </c>
      <c r="O1078" s="9" t="s">
        <v>4201</v>
      </c>
      <c r="P1078" s="645" t="s">
        <v>4202</v>
      </c>
      <c r="Q1078" s="1235" t="s">
        <v>5825</v>
      </c>
      <c r="R1078" s="824"/>
      <c r="S1078" s="825"/>
      <c r="T1078" s="1">
        <v>46286</v>
      </c>
      <c r="U1078" s="26" t="s">
        <v>5387</v>
      </c>
      <c r="V1078" s="1303">
        <v>46286</v>
      </c>
      <c r="W1078" s="1226" t="s">
        <v>5846</v>
      </c>
      <c r="X1078" s="23" t="s">
        <v>4206</v>
      </c>
      <c r="Y1078" s="482">
        <v>195</v>
      </c>
      <c r="Z1078" s="1313">
        <v>46292</v>
      </c>
      <c r="AA1078" s="878" t="s">
        <v>6027</v>
      </c>
      <c r="AB1078" s="1324" t="s">
        <v>4206</v>
      </c>
      <c r="AC1078" s="27"/>
      <c r="AD1078" s="6"/>
      <c r="AE1078" s="1254"/>
      <c r="AF1078" s="6"/>
      <c r="AG1078" s="6"/>
      <c r="AH1078" s="6"/>
      <c r="AI1078" s="6"/>
      <c r="AJ1078" s="6"/>
      <c r="AK1078" s="6"/>
      <c r="AL1078" s="485" t="str">
        <f>IF(AA1078="","",AA1078)</f>
        <v>L-RT-060</v>
      </c>
      <c r="AM1078" s="5" t="str">
        <f>IF(AB1078="","",AB1078)</f>
        <v>A</v>
      </c>
      <c r="AN1078" s="1259"/>
      <c r="AO1078" s="4"/>
      <c r="AP1078" s="5"/>
      <c r="AQ1078" s="5"/>
      <c r="AR1078" s="1260"/>
      <c r="AS1078" s="1258"/>
      <c r="AT1078" s="1261"/>
      <c r="AU1078" s="1231" t="str">
        <f>IF(AND(V1078&gt;0,X1078="A",AA1078&lt;&gt;"",AG1078&lt;&gt;"A",AJ1078&lt;&gt;"A",OR(AB1078="NR",AB1078="NT")),1,"")</f>
        <v/>
      </c>
      <c r="AV1078" s="1231" t="str">
        <f>IF(AU1078="","",COUNTIF($AU$8:AU1078,AU1078))</f>
        <v/>
      </c>
      <c r="AW1078" s="1231" t="str">
        <f>IF(AND(V1078&gt;0,X1078="A",AJ1078&lt;&gt;"A",OR(AB1078="",AB1078="NX")),1,"")</f>
        <v/>
      </c>
      <c r="AX1078" s="1231" t="str">
        <f>IF(AW1078="","",COUNTIF($AW$8:AW1078,AW1078))</f>
        <v/>
      </c>
      <c r="AY1078" s="1231"/>
      <c r="AZ1078" s="1231"/>
      <c r="BA1078" s="1249"/>
      <c r="BB1078" s="1249"/>
    </row>
    <row r="1079" spans="1:54" ht="14.45" customHeight="1">
      <c r="A1079" s="472" t="s">
        <v>5588</v>
      </c>
      <c r="B1079" s="473" t="s">
        <v>1602</v>
      </c>
      <c r="C1079" s="22" t="s">
        <v>5872</v>
      </c>
      <c r="D1079" s="22">
        <v>6</v>
      </c>
      <c r="E1079" s="1270" t="s">
        <v>5818</v>
      </c>
      <c r="F1079" s="816">
        <v>2086320</v>
      </c>
      <c r="G1079" s="817">
        <v>15421107</v>
      </c>
      <c r="H1079" s="819">
        <v>11.94</v>
      </c>
      <c r="I1079" s="1274">
        <v>2080520</v>
      </c>
      <c r="J1079" s="1277">
        <v>15421103</v>
      </c>
      <c r="K1079" s="1281">
        <v>11.94</v>
      </c>
      <c r="L1079" s="1285"/>
      <c r="M1079" s="546">
        <v>16</v>
      </c>
      <c r="N1079" s="9">
        <v>9.5299999999999994</v>
      </c>
      <c r="O1079" s="9" t="s">
        <v>4201</v>
      </c>
      <c r="P1079" s="645" t="s">
        <v>4252</v>
      </c>
      <c r="Q1079" s="1238" t="s">
        <v>4268</v>
      </c>
      <c r="R1079" s="826"/>
      <c r="S1079" s="827"/>
      <c r="T1079" s="1300">
        <v>46283</v>
      </c>
      <c r="U1079" s="1302" t="s">
        <v>5534</v>
      </c>
      <c r="V1079" s="1244">
        <v>46283</v>
      </c>
      <c r="W1079" s="1304" t="s">
        <v>5794</v>
      </c>
      <c r="X1079" s="772" t="s">
        <v>4206</v>
      </c>
      <c r="Y1079" s="1309">
        <v>168</v>
      </c>
      <c r="Z1079" s="1312">
        <v>46284</v>
      </c>
      <c r="AA1079" s="1321" t="s">
        <v>5795</v>
      </c>
      <c r="AB1079" s="1323" t="s">
        <v>4206</v>
      </c>
      <c r="AC1079" s="655"/>
      <c r="AD1079" s="1252"/>
      <c r="AE1079" s="1253"/>
      <c r="AF1079" s="1255"/>
      <c r="AG1079" s="1256"/>
      <c r="AH1079" s="1253"/>
      <c r="AI1079" s="1257"/>
      <c r="AJ1079" s="21" t="s">
        <v>2860</v>
      </c>
      <c r="AK1079" s="33" t="s">
        <v>2860</v>
      </c>
      <c r="AL1079" s="6" t="s">
        <v>2860</v>
      </c>
      <c r="AM1079" s="32" t="s">
        <v>2860</v>
      </c>
      <c r="AN1079" s="16"/>
      <c r="AO1079" s="6"/>
      <c r="AP1079" s="7"/>
      <c r="AQ1079" s="7"/>
      <c r="AR1079" s="1232"/>
      <c r="AS1079" s="1232"/>
      <c r="AT1079" s="1229"/>
      <c r="AU1079" s="1262"/>
      <c r="AV1079" s="1263"/>
      <c r="AW1079" s="1262"/>
      <c r="AX1079" s="1263"/>
      <c r="AY1079" s="1228"/>
      <c r="AZ1079" s="1232"/>
      <c r="BA1079" s="1232"/>
      <c r="BB1079" s="1232"/>
    </row>
    <row r="1080" spans="1:54" ht="14.45" customHeight="1">
      <c r="A1080" s="472" t="s">
        <v>1074</v>
      </c>
      <c r="B1080" s="473" t="s">
        <v>1602</v>
      </c>
      <c r="C1080" s="22" t="s">
        <v>5872</v>
      </c>
      <c r="D1080" s="22">
        <v>6</v>
      </c>
      <c r="E1080" s="1227" t="s">
        <v>3687</v>
      </c>
      <c r="F1080" s="816">
        <v>2080520</v>
      </c>
      <c r="G1080" s="817">
        <v>15421103</v>
      </c>
      <c r="H1080" s="818">
        <v>11.94</v>
      </c>
      <c r="I1080" s="1275">
        <v>2084740</v>
      </c>
      <c r="J1080" s="1278">
        <v>15421106</v>
      </c>
      <c r="K1080" s="1280">
        <v>11.94</v>
      </c>
      <c r="L1080" s="6"/>
      <c r="M1080" s="546">
        <v>16</v>
      </c>
      <c r="N1080" s="9">
        <v>9.5299999999999994</v>
      </c>
      <c r="O1080" s="9" t="s">
        <v>4201</v>
      </c>
      <c r="P1080" s="645" t="s">
        <v>4202</v>
      </c>
      <c r="Q1080" s="1235" t="s">
        <v>5825</v>
      </c>
      <c r="R1080" s="826"/>
      <c r="S1080" s="827"/>
      <c r="T1080" s="1">
        <v>46286</v>
      </c>
      <c r="U1080" s="26" t="s">
        <v>5387</v>
      </c>
      <c r="V1080" s="1303">
        <v>46286</v>
      </c>
      <c r="W1080" s="1226" t="s">
        <v>5846</v>
      </c>
      <c r="X1080" s="23" t="s">
        <v>4206</v>
      </c>
      <c r="Y1080" s="482">
        <v>195</v>
      </c>
      <c r="Z1080" s="1313">
        <v>46292</v>
      </c>
      <c r="AA1080" s="878" t="s">
        <v>6027</v>
      </c>
      <c r="AB1080" s="1324" t="s">
        <v>4206</v>
      </c>
      <c r="AC1080" s="27"/>
      <c r="AD1080" s="6"/>
      <c r="AE1080" s="1254"/>
      <c r="AF1080" s="6"/>
      <c r="AG1080" s="6"/>
      <c r="AH1080" s="6"/>
      <c r="AI1080" s="6"/>
      <c r="AJ1080" s="6"/>
      <c r="AK1080" s="6"/>
      <c r="AL1080" s="485" t="str">
        <f>IF(AA1080="","",AA1080)</f>
        <v>L-RT-060</v>
      </c>
      <c r="AM1080" s="5" t="str">
        <f>IF(AB1080="","",AB1080)</f>
        <v>A</v>
      </c>
      <c r="AN1080" s="1259"/>
      <c r="AO1080" s="4"/>
      <c r="AP1080" s="5"/>
      <c r="AQ1080" s="5"/>
      <c r="AR1080" s="1260"/>
      <c r="AS1080" s="1258"/>
      <c r="AT1080" s="1261"/>
      <c r="AU1080" s="1231" t="str">
        <f>IF(AND(V1080&gt;0,X1080="A",AA1080&lt;&gt;"",AG1080&lt;&gt;"A",AJ1080&lt;&gt;"A",OR(AB1080="NR",AB1080="NT")),1,"")</f>
        <v/>
      </c>
      <c r="AV1080" s="1231" t="str">
        <f>IF(AU1080="","",COUNTIF($AU$8:AU1080,AU1080))</f>
        <v/>
      </c>
      <c r="AW1080" s="1231" t="str">
        <f>IF(AND(V1080&gt;0,X1080="A",AJ1080&lt;&gt;"A",OR(AB1080="",AB1080="NX")),1,"")</f>
        <v/>
      </c>
      <c r="AX1080" s="1231" t="str">
        <f>IF(AW1080="","",COUNTIF($AW$8:AW1080,AW1080))</f>
        <v/>
      </c>
      <c r="AY1080" s="1231"/>
      <c r="AZ1080" s="1231"/>
      <c r="BA1080" s="1249"/>
      <c r="BB1080" s="1249"/>
    </row>
    <row r="1081" spans="1:54" ht="14.45" customHeight="1">
      <c r="A1081" s="472" t="s">
        <v>5589</v>
      </c>
      <c r="B1081" s="473" t="s">
        <v>1602</v>
      </c>
      <c r="C1081" s="22" t="s">
        <v>5872</v>
      </c>
      <c r="D1081" s="22">
        <v>6</v>
      </c>
      <c r="E1081" s="1270" t="s">
        <v>5819</v>
      </c>
      <c r="F1081" s="816">
        <v>2084740</v>
      </c>
      <c r="G1081" s="817">
        <v>15421106</v>
      </c>
      <c r="H1081" s="819">
        <v>11.94</v>
      </c>
      <c r="I1081" s="816">
        <v>2078640</v>
      </c>
      <c r="J1081" s="817">
        <v>15421101</v>
      </c>
      <c r="K1081" s="818">
        <v>11.94</v>
      </c>
      <c r="L1081" s="1285"/>
      <c r="M1081" s="546">
        <v>16</v>
      </c>
      <c r="N1081" s="9">
        <v>9.5299999999999994</v>
      </c>
      <c r="O1081" s="9" t="s">
        <v>4201</v>
      </c>
      <c r="P1081" s="645" t="s">
        <v>4252</v>
      </c>
      <c r="Q1081" s="1239" t="s">
        <v>4327</v>
      </c>
      <c r="R1081" s="826"/>
      <c r="S1081" s="827"/>
      <c r="T1081" s="1300">
        <v>46284</v>
      </c>
      <c r="U1081" s="1302" t="s">
        <v>5534</v>
      </c>
      <c r="V1081" s="1244">
        <v>46284</v>
      </c>
      <c r="W1081" s="1304" t="s">
        <v>5780</v>
      </c>
      <c r="X1081" s="772" t="s">
        <v>4206</v>
      </c>
      <c r="Y1081" s="1309" t="s">
        <v>5781</v>
      </c>
      <c r="Z1081" s="1312">
        <v>46285</v>
      </c>
      <c r="AA1081" s="1321" t="s">
        <v>5814</v>
      </c>
      <c r="AB1081" s="1323" t="s">
        <v>4206</v>
      </c>
      <c r="AC1081" s="655"/>
      <c r="AD1081" s="1252"/>
      <c r="AE1081" s="1253"/>
      <c r="AF1081" s="1255"/>
      <c r="AG1081" s="1256"/>
      <c r="AH1081" s="1253"/>
      <c r="AI1081" s="1257"/>
      <c r="AJ1081" s="21" t="s">
        <v>2860</v>
      </c>
      <c r="AK1081" s="33" t="s">
        <v>2860</v>
      </c>
      <c r="AL1081" s="6" t="s">
        <v>2860</v>
      </c>
      <c r="AM1081" s="32" t="s">
        <v>2860</v>
      </c>
      <c r="AN1081" s="16"/>
      <c r="AO1081" s="6"/>
      <c r="AP1081" s="7"/>
      <c r="AQ1081" s="7"/>
      <c r="AR1081" s="1232"/>
      <c r="AS1081" s="1232"/>
      <c r="AT1081" s="1229"/>
      <c r="AU1081" s="1262"/>
      <c r="AV1081" s="1263"/>
      <c r="AW1081" s="1262"/>
      <c r="AX1081" s="1263"/>
      <c r="AY1081" s="1228"/>
      <c r="AZ1081" s="1232"/>
      <c r="BA1081" s="1232"/>
      <c r="BB1081" s="1232"/>
    </row>
    <row r="1082" spans="1:54" ht="14.45" customHeight="1">
      <c r="A1082" s="472" t="s">
        <v>1075</v>
      </c>
      <c r="B1082" s="473" t="s">
        <v>1602</v>
      </c>
      <c r="C1082" s="22" t="s">
        <v>5872</v>
      </c>
      <c r="D1082" s="22">
        <v>6</v>
      </c>
      <c r="E1082" s="1227" t="s">
        <v>3688</v>
      </c>
      <c r="F1082" s="816">
        <v>2078640</v>
      </c>
      <c r="G1082" s="817">
        <v>15421101</v>
      </c>
      <c r="H1082" s="818">
        <v>11.94</v>
      </c>
      <c r="I1082" s="816">
        <v>2098580</v>
      </c>
      <c r="J1082" s="817">
        <v>15421112</v>
      </c>
      <c r="K1082" s="819">
        <v>11.94</v>
      </c>
      <c r="L1082" s="6"/>
      <c r="M1082" s="546">
        <v>16</v>
      </c>
      <c r="N1082" s="9">
        <v>9.5299999999999994</v>
      </c>
      <c r="O1082" s="9" t="s">
        <v>4201</v>
      </c>
      <c r="P1082" s="645" t="s">
        <v>4202</v>
      </c>
      <c r="Q1082" s="1235" t="s">
        <v>5825</v>
      </c>
      <c r="R1082" s="826"/>
      <c r="S1082" s="827"/>
      <c r="T1082" s="1">
        <v>46286</v>
      </c>
      <c r="U1082" s="26" t="s">
        <v>5387</v>
      </c>
      <c r="V1082" s="1303">
        <v>46286</v>
      </c>
      <c r="W1082" s="1226" t="s">
        <v>5846</v>
      </c>
      <c r="X1082" s="23" t="s">
        <v>4206</v>
      </c>
      <c r="Y1082" s="482">
        <v>195</v>
      </c>
      <c r="Z1082" s="1313">
        <v>46292</v>
      </c>
      <c r="AA1082" s="878" t="s">
        <v>6027</v>
      </c>
      <c r="AB1082" s="1324" t="s">
        <v>4206</v>
      </c>
      <c r="AC1082" s="27"/>
      <c r="AD1082" s="6"/>
      <c r="AE1082" s="1254"/>
      <c r="AF1082" s="6"/>
      <c r="AG1082" s="6"/>
      <c r="AH1082" s="6"/>
      <c r="AI1082" s="6"/>
      <c r="AJ1082" s="6"/>
      <c r="AK1082" s="6"/>
      <c r="AL1082" s="485" t="str">
        <f>IF(AA1082="","",AA1082)</f>
        <v>L-RT-060</v>
      </c>
      <c r="AM1082" s="5" t="str">
        <f>IF(AB1082="","",AB1082)</f>
        <v>A</v>
      </c>
      <c r="AN1082" s="1259"/>
      <c r="AO1082" s="4"/>
      <c r="AP1082" s="5"/>
      <c r="AQ1082" s="5"/>
      <c r="AR1082" s="1260"/>
      <c r="AS1082" s="1258"/>
      <c r="AT1082" s="1261"/>
      <c r="AU1082" s="1231" t="str">
        <f>IF(AND(V1082&gt;0,X1082="A",AA1082&lt;&gt;"",AG1082&lt;&gt;"A",AJ1082&lt;&gt;"A",OR(AB1082="NR",AB1082="NT")),1,"")</f>
        <v/>
      </c>
      <c r="AV1082" s="1231" t="str">
        <f>IF(AU1082="","",COUNTIF($AU$8:AU1082,AU1082))</f>
        <v/>
      </c>
      <c r="AW1082" s="1231" t="str">
        <f>IF(AND(V1082&gt;0,X1082="A",AJ1082&lt;&gt;"A",OR(AB1082="",AB1082="NX")),1,"")</f>
        <v/>
      </c>
      <c r="AX1082" s="1231" t="str">
        <f>IF(AW1082="","",COUNTIF($AW$8:AW1082,AW1082))</f>
        <v/>
      </c>
      <c r="AY1082" s="1231"/>
      <c r="AZ1082" s="1231"/>
      <c r="BA1082" s="1249"/>
      <c r="BB1082" s="1249"/>
    </row>
    <row r="1083" spans="1:54" ht="14.45" customHeight="1">
      <c r="A1083" s="472" t="s">
        <v>5590</v>
      </c>
      <c r="B1083" s="473" t="s">
        <v>1602</v>
      </c>
      <c r="C1083" s="22" t="s">
        <v>5872</v>
      </c>
      <c r="D1083" s="22">
        <v>6</v>
      </c>
      <c r="E1083" s="1270" t="s">
        <v>5820</v>
      </c>
      <c r="F1083" s="816">
        <v>2098580</v>
      </c>
      <c r="G1083" s="817">
        <v>15421112</v>
      </c>
      <c r="H1083" s="819">
        <v>11.94</v>
      </c>
      <c r="I1083" s="1274">
        <v>2086110</v>
      </c>
      <c r="J1083" s="1277">
        <v>15421107</v>
      </c>
      <c r="K1083" s="1281">
        <v>11.94</v>
      </c>
      <c r="L1083" s="1285"/>
      <c r="M1083" s="546">
        <v>16</v>
      </c>
      <c r="N1083" s="9">
        <v>9.5299999999999994</v>
      </c>
      <c r="O1083" s="9" t="s">
        <v>4201</v>
      </c>
      <c r="P1083" s="645" t="s">
        <v>4252</v>
      </c>
      <c r="Q1083" s="1236" t="s">
        <v>4253</v>
      </c>
      <c r="R1083" s="826"/>
      <c r="S1083" s="827"/>
      <c r="T1083" s="1300">
        <v>46283</v>
      </c>
      <c r="U1083" s="1302" t="s">
        <v>5534</v>
      </c>
      <c r="V1083" s="1244">
        <v>46283</v>
      </c>
      <c r="W1083" s="1304" t="s">
        <v>5794</v>
      </c>
      <c r="X1083" s="772" t="s">
        <v>4206</v>
      </c>
      <c r="Y1083" s="1309">
        <v>168</v>
      </c>
      <c r="Z1083" s="1312">
        <v>46284</v>
      </c>
      <c r="AA1083" s="1321" t="s">
        <v>5795</v>
      </c>
      <c r="AB1083" s="1323" t="s">
        <v>4206</v>
      </c>
      <c r="AC1083" s="655"/>
      <c r="AD1083" s="1252"/>
      <c r="AE1083" s="1253"/>
      <c r="AF1083" s="1255"/>
      <c r="AG1083" s="1256"/>
      <c r="AH1083" s="1253"/>
      <c r="AI1083" s="1257"/>
      <c r="AJ1083" s="21" t="s">
        <v>2860</v>
      </c>
      <c r="AK1083" s="33" t="s">
        <v>2860</v>
      </c>
      <c r="AL1083" s="6" t="s">
        <v>2860</v>
      </c>
      <c r="AM1083" s="32" t="s">
        <v>2860</v>
      </c>
      <c r="AN1083" s="16"/>
      <c r="AO1083" s="6"/>
      <c r="AP1083" s="7"/>
      <c r="AQ1083" s="7"/>
      <c r="AR1083" s="1232"/>
      <c r="AS1083" s="1232"/>
      <c r="AT1083" s="1229"/>
      <c r="AU1083" s="1262"/>
      <c r="AV1083" s="1263"/>
      <c r="AW1083" s="1262"/>
      <c r="AX1083" s="1263"/>
      <c r="AY1083" s="1228"/>
      <c r="AZ1083" s="1232"/>
      <c r="BA1083" s="1232"/>
      <c r="BB1083" s="1232"/>
    </row>
    <row r="1084" spans="1:54" ht="14.45" customHeight="1">
      <c r="A1084" s="472" t="s">
        <v>1076</v>
      </c>
      <c r="B1084" s="473" t="s">
        <v>1602</v>
      </c>
      <c r="C1084" s="22" t="s">
        <v>5872</v>
      </c>
      <c r="D1084" s="22">
        <v>6</v>
      </c>
      <c r="E1084" s="1227" t="s">
        <v>3689</v>
      </c>
      <c r="F1084" s="1274">
        <v>2086110</v>
      </c>
      <c r="G1084" s="1277">
        <v>15421107</v>
      </c>
      <c r="H1084" s="1281">
        <v>11.94</v>
      </c>
      <c r="I1084" s="474">
        <v>2092440</v>
      </c>
      <c r="J1084" s="475">
        <v>15421110</v>
      </c>
      <c r="K1084" s="478">
        <v>11.94</v>
      </c>
      <c r="L1084" s="6"/>
      <c r="M1084" s="546">
        <v>16</v>
      </c>
      <c r="N1084" s="9">
        <v>9.5299999999999994</v>
      </c>
      <c r="O1084" s="9" t="s">
        <v>4201</v>
      </c>
      <c r="P1084" s="645" t="s">
        <v>4202</v>
      </c>
      <c r="Q1084" s="1235" t="s">
        <v>5825</v>
      </c>
      <c r="R1084" s="826"/>
      <c r="S1084" s="827"/>
      <c r="T1084" s="1">
        <v>46286</v>
      </c>
      <c r="U1084" s="26" t="s">
        <v>5387</v>
      </c>
      <c r="V1084" s="1303">
        <v>46286</v>
      </c>
      <c r="W1084" s="1226" t="s">
        <v>5846</v>
      </c>
      <c r="X1084" s="23" t="s">
        <v>4206</v>
      </c>
      <c r="Y1084" s="482">
        <v>195</v>
      </c>
      <c r="Z1084" s="1313">
        <v>46292</v>
      </c>
      <c r="AA1084" s="878" t="s">
        <v>6027</v>
      </c>
      <c r="AB1084" s="1324" t="s">
        <v>4206</v>
      </c>
      <c r="AC1084" s="16"/>
      <c r="AD1084" s="6"/>
      <c r="AE1084" s="1254"/>
      <c r="AF1084" s="6"/>
      <c r="AG1084" s="6"/>
      <c r="AH1084" s="6"/>
      <c r="AI1084" s="6"/>
      <c r="AJ1084" s="6"/>
      <c r="AK1084" s="6"/>
      <c r="AL1084" s="485" t="str">
        <f>IF(AA1084="","",AA1084)</f>
        <v>L-RT-060</v>
      </c>
      <c r="AM1084" s="5" t="str">
        <f>IF(AB1084="","",AB1084)</f>
        <v>A</v>
      </c>
      <c r="AN1084" s="1259"/>
      <c r="AO1084" s="4"/>
      <c r="AP1084" s="5"/>
      <c r="AQ1084" s="5"/>
      <c r="AR1084" s="1260"/>
      <c r="AS1084" s="1258"/>
      <c r="AT1084" s="1261"/>
      <c r="AU1084" s="1231" t="str">
        <f>IF(AND(V1084&gt;0,X1084="A",AA1084&lt;&gt;"",AG1084&lt;&gt;"A",AJ1084&lt;&gt;"A",OR(AB1084="NR",AB1084="NT")),1,"")</f>
        <v/>
      </c>
      <c r="AV1084" s="1231" t="str">
        <f>IF(AU1084="","",COUNTIF($AU$8:AU1084,AU1084))</f>
        <v/>
      </c>
      <c r="AW1084" s="1231" t="str">
        <f>IF(AND(V1084&gt;0,X1084="A",AJ1084&lt;&gt;"A",OR(AB1084="",AB1084="NX")),1,"")</f>
        <v/>
      </c>
      <c r="AX1084" s="1231" t="str">
        <f>IF(AW1084="","",COUNTIF($AW$8:AW1084,AW1084))</f>
        <v/>
      </c>
      <c r="AY1084" s="1231"/>
      <c r="AZ1084" s="1231"/>
      <c r="BA1084" s="1249"/>
      <c r="BB1084" s="1249"/>
    </row>
    <row r="1085" spans="1:54" ht="14.45" customHeight="1">
      <c r="A1085" s="472" t="s">
        <v>5591</v>
      </c>
      <c r="B1085" s="473" t="s">
        <v>1602</v>
      </c>
      <c r="C1085" s="22" t="s">
        <v>5872</v>
      </c>
      <c r="D1085" s="22">
        <v>6</v>
      </c>
      <c r="E1085" s="1270" t="s">
        <v>6576</v>
      </c>
      <c r="F1085" s="474">
        <v>2092440</v>
      </c>
      <c r="G1085" s="475">
        <v>15421110</v>
      </c>
      <c r="H1085" s="478">
        <v>11.94</v>
      </c>
      <c r="I1085" s="474">
        <v>2085890</v>
      </c>
      <c r="J1085" s="475">
        <v>15421107</v>
      </c>
      <c r="K1085" s="478">
        <v>11.94</v>
      </c>
      <c r="L1085" s="1285"/>
      <c r="M1085" s="546">
        <v>16</v>
      </c>
      <c r="N1085" s="9">
        <v>9.5299999999999994</v>
      </c>
      <c r="O1085" s="9" t="s">
        <v>4201</v>
      </c>
      <c r="P1085" s="645" t="s">
        <v>4252</v>
      </c>
      <c r="Q1085" s="836" t="s">
        <v>4273</v>
      </c>
      <c r="R1085" s="826" t="s">
        <v>4273</v>
      </c>
      <c r="S1085" s="827" t="s">
        <v>4273</v>
      </c>
      <c r="T1085" s="1300">
        <v>46284</v>
      </c>
      <c r="U1085" s="1302" t="s">
        <v>5534</v>
      </c>
      <c r="V1085" s="1244">
        <v>46284</v>
      </c>
      <c r="W1085" s="1304" t="s">
        <v>5780</v>
      </c>
      <c r="X1085" s="772" t="s">
        <v>4206</v>
      </c>
      <c r="Y1085" s="1309" t="s">
        <v>5781</v>
      </c>
      <c r="Z1085" s="1312">
        <v>46285</v>
      </c>
      <c r="AA1085" s="1321" t="s">
        <v>5782</v>
      </c>
      <c r="AB1085" s="1323" t="s">
        <v>4206</v>
      </c>
      <c r="AC1085" s="655"/>
      <c r="AD1085" s="1252"/>
      <c r="AE1085" s="1253"/>
      <c r="AF1085" s="1255"/>
      <c r="AG1085" s="1256"/>
      <c r="AH1085" s="1253"/>
      <c r="AI1085" s="1257"/>
      <c r="AJ1085" s="21" t="s">
        <v>2860</v>
      </c>
      <c r="AK1085" s="33" t="s">
        <v>2860</v>
      </c>
      <c r="AL1085" s="6" t="s">
        <v>2860</v>
      </c>
      <c r="AM1085" s="32" t="s">
        <v>2860</v>
      </c>
      <c r="AN1085" s="16"/>
      <c r="AO1085" s="6"/>
      <c r="AP1085" s="7"/>
      <c r="AQ1085" s="7"/>
      <c r="AR1085" s="1232"/>
      <c r="AS1085" s="1232"/>
      <c r="AT1085" s="1229"/>
      <c r="AU1085" s="1262"/>
      <c r="AV1085" s="1263"/>
      <c r="AW1085" s="1262"/>
      <c r="AX1085" s="1263"/>
      <c r="AY1085" s="1228"/>
      <c r="AZ1085" s="1232"/>
      <c r="BA1085" s="1232"/>
      <c r="BB1085" s="1232"/>
    </row>
    <row r="1086" spans="1:54" ht="14.45" customHeight="1">
      <c r="A1086" s="472" t="s">
        <v>1077</v>
      </c>
      <c r="B1086" s="473" t="s">
        <v>1602</v>
      </c>
      <c r="C1086" s="22" t="s">
        <v>5872</v>
      </c>
      <c r="D1086" s="22">
        <v>6</v>
      </c>
      <c r="E1086" s="1227" t="s">
        <v>3690</v>
      </c>
      <c r="F1086" s="474">
        <v>2085890</v>
      </c>
      <c r="G1086" s="475">
        <v>15421107</v>
      </c>
      <c r="H1086" s="478">
        <v>11.94</v>
      </c>
      <c r="I1086" s="474">
        <v>2089560</v>
      </c>
      <c r="J1086" s="475">
        <v>15421109</v>
      </c>
      <c r="K1086" s="478">
        <v>11.94</v>
      </c>
      <c r="L1086" s="6"/>
      <c r="M1086" s="546">
        <v>16</v>
      </c>
      <c r="N1086" s="9">
        <v>9.5299999999999994</v>
      </c>
      <c r="O1086" s="9" t="s">
        <v>4201</v>
      </c>
      <c r="P1086" s="645" t="s">
        <v>4202</v>
      </c>
      <c r="Q1086" s="1235" t="s">
        <v>5825</v>
      </c>
      <c r="R1086" s="826"/>
      <c r="S1086" s="827"/>
      <c r="T1086" s="1">
        <v>46286</v>
      </c>
      <c r="U1086" s="26" t="s">
        <v>5387</v>
      </c>
      <c r="V1086" s="1303">
        <v>46286</v>
      </c>
      <c r="W1086" s="1226" t="s">
        <v>5846</v>
      </c>
      <c r="X1086" s="23" t="s">
        <v>4206</v>
      </c>
      <c r="Y1086" s="482">
        <v>195</v>
      </c>
      <c r="Z1086" s="1313">
        <v>46292</v>
      </c>
      <c r="AA1086" s="878" t="s">
        <v>6027</v>
      </c>
      <c r="AB1086" s="1324" t="s">
        <v>4206</v>
      </c>
      <c r="AC1086" s="27"/>
      <c r="AD1086" s="6"/>
      <c r="AE1086" s="1254"/>
      <c r="AF1086" s="6"/>
      <c r="AG1086" s="6"/>
      <c r="AH1086" s="6"/>
      <c r="AI1086" s="6"/>
      <c r="AJ1086" s="6"/>
      <c r="AK1086" s="6"/>
      <c r="AL1086" s="485" t="str">
        <f>IF(AA1086="","",AA1086)</f>
        <v>L-RT-060</v>
      </c>
      <c r="AM1086" s="5" t="str">
        <f>IF(AB1086="","",AB1086)</f>
        <v>A</v>
      </c>
      <c r="AN1086" s="1259"/>
      <c r="AO1086" s="4"/>
      <c r="AP1086" s="5"/>
      <c r="AQ1086" s="5"/>
      <c r="AR1086" s="1260"/>
      <c r="AS1086" s="1258"/>
      <c r="AT1086" s="1261"/>
      <c r="AU1086" s="1231" t="str">
        <f>IF(AND(V1086&gt;0,X1086="A",AA1086&lt;&gt;"",AG1086&lt;&gt;"A",AJ1086&lt;&gt;"A",OR(AB1086="NR",AB1086="NT")),1,"")</f>
        <v/>
      </c>
      <c r="AV1086" s="1231" t="str">
        <f>IF(AU1086="","",COUNTIF($AU$8:AU1086,AU1086))</f>
        <v/>
      </c>
      <c r="AW1086" s="1231" t="str">
        <f>IF(AND(V1086&gt;0,X1086="A",AJ1086&lt;&gt;"A",OR(AB1086="",AB1086="NX")),1,"")</f>
        <v/>
      </c>
      <c r="AX1086" s="1231" t="str">
        <f>IF(AW1086="","",COUNTIF($AW$8:AW1086,AW1086))</f>
        <v/>
      </c>
      <c r="AY1086" s="1231"/>
      <c r="AZ1086" s="1231"/>
      <c r="BA1086" s="1249"/>
      <c r="BB1086" s="1249"/>
    </row>
    <row r="1087" spans="1:54" ht="14.45" customHeight="1">
      <c r="A1087" s="472" t="s">
        <v>5592</v>
      </c>
      <c r="B1087" s="473" t="s">
        <v>1602</v>
      </c>
      <c r="C1087" s="22" t="s">
        <v>5872</v>
      </c>
      <c r="D1087" s="22">
        <v>6</v>
      </c>
      <c r="E1087" s="1270" t="s">
        <v>5823</v>
      </c>
      <c r="F1087" s="474">
        <v>2089560</v>
      </c>
      <c r="G1087" s="475">
        <v>15421109</v>
      </c>
      <c r="H1087" s="478">
        <v>11.94</v>
      </c>
      <c r="I1087" s="1275">
        <v>2088640</v>
      </c>
      <c r="J1087" s="1278">
        <v>15421108</v>
      </c>
      <c r="K1087" s="1283">
        <v>11.94</v>
      </c>
      <c r="L1087" s="1285"/>
      <c r="M1087" s="546">
        <v>16</v>
      </c>
      <c r="N1087" s="9">
        <v>9.5299999999999994</v>
      </c>
      <c r="O1087" s="9" t="s">
        <v>4201</v>
      </c>
      <c r="P1087" s="645" t="s">
        <v>4252</v>
      </c>
      <c r="Q1087" s="836" t="s">
        <v>4273</v>
      </c>
      <c r="R1087" s="826"/>
      <c r="S1087" s="827"/>
      <c r="T1087" s="1300">
        <v>46280</v>
      </c>
      <c r="U1087" s="1302" t="s">
        <v>5534</v>
      </c>
      <c r="V1087" s="1244">
        <v>46281</v>
      </c>
      <c r="W1087" s="1304" t="s">
        <v>5754</v>
      </c>
      <c r="X1087" s="772" t="s">
        <v>4206</v>
      </c>
      <c r="Y1087" s="1309">
        <v>168</v>
      </c>
      <c r="Z1087" s="1312">
        <v>46282</v>
      </c>
      <c r="AA1087" s="1321" t="s">
        <v>5755</v>
      </c>
      <c r="AB1087" s="1323" t="s">
        <v>4206</v>
      </c>
      <c r="AC1087" s="655"/>
      <c r="AD1087" s="1252"/>
      <c r="AE1087" s="1253"/>
      <c r="AF1087" s="1255"/>
      <c r="AG1087" s="1256"/>
      <c r="AH1087" s="1253"/>
      <c r="AI1087" s="1257"/>
      <c r="AJ1087" s="21" t="s">
        <v>2860</v>
      </c>
      <c r="AK1087" s="33" t="s">
        <v>2860</v>
      </c>
      <c r="AL1087" s="6" t="s">
        <v>2860</v>
      </c>
      <c r="AM1087" s="32" t="s">
        <v>2860</v>
      </c>
      <c r="AN1087" s="16"/>
      <c r="AO1087" s="6"/>
      <c r="AP1087" s="7"/>
      <c r="AQ1087" s="7"/>
      <c r="AR1087" s="1232"/>
      <c r="AS1087" s="1232"/>
      <c r="AT1087" s="1229"/>
      <c r="AU1087" s="1262"/>
      <c r="AV1087" s="1263"/>
      <c r="AW1087" s="1262"/>
      <c r="AX1087" s="1263"/>
      <c r="AY1087" s="1228"/>
      <c r="AZ1087" s="1232"/>
      <c r="BA1087" s="1232"/>
      <c r="BB1087" s="1232"/>
    </row>
    <row r="1088" spans="1:54" ht="14.45" customHeight="1">
      <c r="A1088" s="472" t="s">
        <v>1078</v>
      </c>
      <c r="B1088" s="473" t="s">
        <v>1602</v>
      </c>
      <c r="C1088" s="22" t="s">
        <v>5872</v>
      </c>
      <c r="D1088" s="22">
        <v>6</v>
      </c>
      <c r="E1088" s="1227" t="s">
        <v>3691</v>
      </c>
      <c r="F1088" s="1275">
        <v>2088640</v>
      </c>
      <c r="G1088" s="1278">
        <v>15421108</v>
      </c>
      <c r="H1088" s="1283">
        <v>11.94</v>
      </c>
      <c r="I1088" s="816">
        <v>2085720</v>
      </c>
      <c r="J1088" s="817">
        <v>15421107</v>
      </c>
      <c r="K1088" s="819">
        <v>11.94</v>
      </c>
      <c r="L1088" s="6"/>
      <c r="M1088" s="546">
        <v>16</v>
      </c>
      <c r="N1088" s="9">
        <v>9.5299999999999994</v>
      </c>
      <c r="O1088" s="9" t="s">
        <v>4201</v>
      </c>
      <c r="P1088" s="645" t="s">
        <v>4202</v>
      </c>
      <c r="Q1088" s="1235" t="s">
        <v>5825</v>
      </c>
      <c r="R1088" s="826"/>
      <c r="S1088" s="827"/>
      <c r="T1088" s="1">
        <v>46286</v>
      </c>
      <c r="U1088" s="26" t="s">
        <v>5387</v>
      </c>
      <c r="V1088" s="1303">
        <v>46286</v>
      </c>
      <c r="W1088" s="1226" t="s">
        <v>5846</v>
      </c>
      <c r="X1088" s="23" t="s">
        <v>4206</v>
      </c>
      <c r="Y1088" s="482">
        <v>195</v>
      </c>
      <c r="Z1088" s="1313">
        <v>46292</v>
      </c>
      <c r="AA1088" s="878" t="s">
        <v>6027</v>
      </c>
      <c r="AB1088" s="1324" t="s">
        <v>4206</v>
      </c>
      <c r="AC1088" s="27"/>
      <c r="AD1088" s="6"/>
      <c r="AE1088" s="1254"/>
      <c r="AF1088" s="6"/>
      <c r="AG1088" s="6"/>
      <c r="AH1088" s="6"/>
      <c r="AI1088" s="6"/>
      <c r="AJ1088" s="6"/>
      <c r="AK1088" s="6"/>
      <c r="AL1088" s="485" t="str">
        <f>IF(AA1088="","",AA1088)</f>
        <v>L-RT-060</v>
      </c>
      <c r="AM1088" s="5" t="str">
        <f>IF(AB1088="","",AB1088)</f>
        <v>A</v>
      </c>
      <c r="AN1088" s="1259"/>
      <c r="AO1088" s="4"/>
      <c r="AP1088" s="5"/>
      <c r="AQ1088" s="5"/>
      <c r="AR1088" s="1260"/>
      <c r="AS1088" s="1258"/>
      <c r="AT1088" s="1261"/>
      <c r="AU1088" s="1231" t="str">
        <f>IF(AND(V1088&gt;0,X1088="A",AA1088&lt;&gt;"",AG1088&lt;&gt;"A",AJ1088&lt;&gt;"A",OR(AB1088="NR",AB1088="NT")),1,"")</f>
        <v/>
      </c>
      <c r="AV1088" s="1231" t="str">
        <f>IF(AU1088="","",COUNTIF($AU$8:AU1088,AU1088))</f>
        <v/>
      </c>
      <c r="AW1088" s="1231" t="str">
        <f>IF(AND(V1088&gt;0,X1088="A",AJ1088&lt;&gt;"A",OR(AB1088="",AB1088="NX")),1,"")</f>
        <v/>
      </c>
      <c r="AX1088" s="1231" t="str">
        <f>IF(AW1088="","",COUNTIF($AW$8:AW1088,AW1088))</f>
        <v/>
      </c>
      <c r="AY1088" s="1231"/>
      <c r="AZ1088" s="1231"/>
      <c r="BA1088" s="1249"/>
      <c r="BB1088" s="1249"/>
    </row>
    <row r="1089" spans="1:54" ht="14.45" customHeight="1">
      <c r="A1089" s="472" t="s">
        <v>5593</v>
      </c>
      <c r="B1089" s="473" t="s">
        <v>1602</v>
      </c>
      <c r="C1089" s="22" t="s">
        <v>5872</v>
      </c>
      <c r="D1089" s="22">
        <v>6</v>
      </c>
      <c r="E1089" s="1270" t="s">
        <v>5824</v>
      </c>
      <c r="F1089" s="1274">
        <v>2085720</v>
      </c>
      <c r="G1089" s="1277">
        <v>15421107</v>
      </c>
      <c r="H1089" s="1282">
        <v>11.94</v>
      </c>
      <c r="I1089" s="1274">
        <v>2098250</v>
      </c>
      <c r="J1089" s="1277">
        <v>15421112</v>
      </c>
      <c r="K1089" s="1281">
        <v>11.94</v>
      </c>
      <c r="L1089" s="1285"/>
      <c r="M1089" s="546">
        <v>16</v>
      </c>
      <c r="N1089" s="9">
        <v>9.5299999999999994</v>
      </c>
      <c r="O1089" s="9" t="s">
        <v>4201</v>
      </c>
      <c r="P1089" s="645" t="s">
        <v>4252</v>
      </c>
      <c r="Q1089" s="1236" t="s">
        <v>4253</v>
      </c>
      <c r="R1089" s="826"/>
      <c r="S1089" s="827"/>
      <c r="T1089" s="1300">
        <v>46284</v>
      </c>
      <c r="U1089" s="1302" t="s">
        <v>5534</v>
      </c>
      <c r="V1089" s="8">
        <v>46284</v>
      </c>
      <c r="W1089" s="1304" t="s">
        <v>5780</v>
      </c>
      <c r="X1089" s="772" t="s">
        <v>4206</v>
      </c>
      <c r="Y1089" s="1309" t="s">
        <v>5781</v>
      </c>
      <c r="Z1089" s="1312">
        <v>46285</v>
      </c>
      <c r="AA1089" s="1321" t="s">
        <v>5782</v>
      </c>
      <c r="AB1089" s="1323" t="s">
        <v>4206</v>
      </c>
      <c r="AC1089" s="655"/>
      <c r="AD1089" s="1252"/>
      <c r="AE1089" s="1253"/>
      <c r="AF1089" s="1255"/>
      <c r="AG1089" s="1256"/>
      <c r="AH1089" s="1253"/>
      <c r="AI1089" s="1257"/>
      <c r="AJ1089" s="21" t="s">
        <v>2860</v>
      </c>
      <c r="AK1089" s="33" t="s">
        <v>2860</v>
      </c>
      <c r="AL1089" s="6" t="s">
        <v>2860</v>
      </c>
      <c r="AM1089" s="32" t="s">
        <v>2860</v>
      </c>
      <c r="AN1089" s="16"/>
      <c r="AO1089" s="6"/>
      <c r="AP1089" s="7"/>
      <c r="AQ1089" s="7"/>
      <c r="AR1089" s="1232"/>
      <c r="AS1089" s="1232"/>
      <c r="AT1089" s="1229"/>
      <c r="AU1089" s="1262"/>
      <c r="AV1089" s="1263"/>
      <c r="AW1089" s="1262"/>
      <c r="AX1089" s="1263"/>
      <c r="AY1089" s="1228"/>
      <c r="AZ1089" s="1232"/>
      <c r="BA1089" s="1232"/>
      <c r="BB1089" s="1232"/>
    </row>
    <row r="1090" spans="1:54" ht="14.45" customHeight="1">
      <c r="A1090" s="472" t="s">
        <v>1079</v>
      </c>
      <c r="B1090" s="473" t="s">
        <v>1602</v>
      </c>
      <c r="C1090" s="22" t="s">
        <v>5872</v>
      </c>
      <c r="D1090" s="22">
        <v>6</v>
      </c>
      <c r="E1090" s="1227" t="s">
        <v>3692</v>
      </c>
      <c r="F1090" s="1276">
        <v>2098250</v>
      </c>
      <c r="G1090" s="1278">
        <v>15421112</v>
      </c>
      <c r="H1090" s="1280">
        <v>11.94</v>
      </c>
      <c r="I1090" s="1275">
        <v>2085270</v>
      </c>
      <c r="J1090" s="1278">
        <v>15421106</v>
      </c>
      <c r="K1090" s="1280">
        <v>11.94</v>
      </c>
      <c r="L1090" s="6"/>
      <c r="M1090" s="546">
        <v>16</v>
      </c>
      <c r="N1090" s="9">
        <v>9.5299999999999994</v>
      </c>
      <c r="O1090" s="9" t="s">
        <v>4201</v>
      </c>
      <c r="P1090" s="645" t="s">
        <v>4202</v>
      </c>
      <c r="Q1090" s="1235" t="s">
        <v>5778</v>
      </c>
      <c r="R1090" s="826"/>
      <c r="S1090" s="827"/>
      <c r="T1090" s="1">
        <v>46285</v>
      </c>
      <c r="U1090" s="26" t="s">
        <v>5387</v>
      </c>
      <c r="V1090" s="8">
        <v>46285</v>
      </c>
      <c r="W1090" s="1226" t="s">
        <v>5805</v>
      </c>
      <c r="X1090" s="23" t="s">
        <v>4206</v>
      </c>
      <c r="Y1090" s="482">
        <v>195</v>
      </c>
      <c r="Z1090" s="1313">
        <v>46292</v>
      </c>
      <c r="AA1090" s="878" t="s">
        <v>6027</v>
      </c>
      <c r="AB1090" s="1324" t="s">
        <v>4206</v>
      </c>
      <c r="AC1090" s="27"/>
      <c r="AD1090" s="6"/>
      <c r="AE1090" s="1254"/>
      <c r="AF1090" s="6"/>
      <c r="AG1090" s="6"/>
      <c r="AH1090" s="6"/>
      <c r="AI1090" s="6"/>
      <c r="AJ1090" s="6"/>
      <c r="AK1090" s="6"/>
      <c r="AL1090" s="485" t="str">
        <f>IF(AA1090="","",AA1090)</f>
        <v>L-RT-060</v>
      </c>
      <c r="AM1090" s="5" t="str">
        <f>IF(AB1090="","",AB1090)</f>
        <v>A</v>
      </c>
      <c r="AN1090" s="1259"/>
      <c r="AO1090" s="4"/>
      <c r="AP1090" s="5"/>
      <c r="AQ1090" s="5"/>
      <c r="AR1090" s="1260"/>
      <c r="AS1090" s="1258"/>
      <c r="AT1090" s="1261"/>
      <c r="AU1090" s="1231" t="str">
        <f>IF(AND(V1090&gt;0,X1090="A",AA1090&lt;&gt;"",AG1090&lt;&gt;"A",AJ1090&lt;&gt;"A",OR(AB1090="NR",AB1090="NT")),1,"")</f>
        <v/>
      </c>
      <c r="AV1090" s="1231" t="str">
        <f>IF(AU1090="","",COUNTIF($AU$8:AU1090,AU1090))</f>
        <v/>
      </c>
      <c r="AW1090" s="1231" t="str">
        <f>IF(AND(V1090&gt;0,X1090="A",AJ1090&lt;&gt;"A",OR(AB1090="",AB1090="NX")),1,"")</f>
        <v/>
      </c>
      <c r="AX1090" s="1231" t="str">
        <f>IF(AW1090="","",COUNTIF($AW$8:AW1090,AW1090))</f>
        <v/>
      </c>
      <c r="AY1090" s="1231"/>
      <c r="AZ1090" s="1231"/>
      <c r="BA1090" s="1249"/>
      <c r="BB1090" s="1249"/>
    </row>
    <row r="1091" spans="1:54" ht="14.45" customHeight="1">
      <c r="A1091" s="472" t="s">
        <v>5594</v>
      </c>
      <c r="B1091" s="473" t="s">
        <v>1602</v>
      </c>
      <c r="C1091" s="22" t="s">
        <v>5872</v>
      </c>
      <c r="D1091" s="22">
        <v>6</v>
      </c>
      <c r="E1091" s="1270" t="s">
        <v>5779</v>
      </c>
      <c r="F1091" s="816">
        <v>2085270</v>
      </c>
      <c r="G1091" s="817">
        <v>15421106</v>
      </c>
      <c r="H1091" s="819">
        <v>11.94</v>
      </c>
      <c r="I1091" s="816">
        <v>2097600</v>
      </c>
      <c r="J1091" s="817">
        <v>15421106</v>
      </c>
      <c r="K1091" s="818">
        <v>11.94</v>
      </c>
      <c r="L1091" s="1285"/>
      <c r="M1091" s="546">
        <v>16</v>
      </c>
      <c r="N1091" s="9">
        <v>9.5299999999999994</v>
      </c>
      <c r="O1091" s="9" t="s">
        <v>4201</v>
      </c>
      <c r="P1091" s="645" t="s">
        <v>4252</v>
      </c>
      <c r="Q1091" s="1236" t="s">
        <v>4253</v>
      </c>
      <c r="R1091" s="826"/>
      <c r="S1091" s="827"/>
      <c r="T1091" s="1300">
        <v>46284</v>
      </c>
      <c r="U1091" s="1302" t="s">
        <v>5534</v>
      </c>
      <c r="V1091" s="812">
        <v>46284</v>
      </c>
      <c r="W1091" s="1306" t="s">
        <v>5780</v>
      </c>
      <c r="X1091" s="814" t="s">
        <v>4206</v>
      </c>
      <c r="Y1091" s="1309" t="s">
        <v>5781</v>
      </c>
      <c r="Z1091" s="1316">
        <v>46285</v>
      </c>
      <c r="AA1091" s="1321" t="s">
        <v>5782</v>
      </c>
      <c r="AB1091" s="1326" t="s">
        <v>4206</v>
      </c>
      <c r="AC1091" s="655"/>
      <c r="AD1091" s="1252"/>
      <c r="AE1091" s="1253"/>
      <c r="AF1091" s="1255"/>
      <c r="AG1091" s="1256"/>
      <c r="AH1091" s="1253"/>
      <c r="AI1091" s="1257"/>
      <c r="AJ1091" s="21" t="s">
        <v>2860</v>
      </c>
      <c r="AK1091" s="33" t="s">
        <v>2860</v>
      </c>
      <c r="AL1091" s="6" t="s">
        <v>2860</v>
      </c>
      <c r="AM1091" s="32" t="s">
        <v>2860</v>
      </c>
      <c r="AN1091" s="16"/>
      <c r="AO1091" s="6"/>
      <c r="AP1091" s="7"/>
      <c r="AQ1091" s="7"/>
      <c r="AR1091" s="1232"/>
      <c r="AS1091" s="1232"/>
      <c r="AT1091" s="1229"/>
      <c r="AU1091" s="1262"/>
      <c r="AV1091" s="1263"/>
      <c r="AW1091" s="1262"/>
      <c r="AX1091" s="1263"/>
      <c r="AY1091" s="1228"/>
      <c r="AZ1091" s="1232"/>
      <c r="BA1091" s="1232"/>
      <c r="BB1091" s="1232"/>
    </row>
    <row r="1092" spans="1:54" ht="14.45" customHeight="1">
      <c r="A1092" s="472" t="s">
        <v>1080</v>
      </c>
      <c r="B1092" s="473" t="s">
        <v>1602</v>
      </c>
      <c r="C1092" s="22" t="s">
        <v>5872</v>
      </c>
      <c r="D1092" s="22">
        <v>6</v>
      </c>
      <c r="E1092" s="1227" t="s">
        <v>3693</v>
      </c>
      <c r="F1092" s="816">
        <v>2097600</v>
      </c>
      <c r="G1092" s="817">
        <v>15421106</v>
      </c>
      <c r="H1092" s="818">
        <v>11.94</v>
      </c>
      <c r="I1092" s="816">
        <v>2098600</v>
      </c>
      <c r="J1092" s="817">
        <v>15421112</v>
      </c>
      <c r="K1092" s="819">
        <v>11.94</v>
      </c>
      <c r="L1092" s="6"/>
      <c r="M1092" s="546">
        <v>16</v>
      </c>
      <c r="N1092" s="9">
        <v>9.5299999999999994</v>
      </c>
      <c r="O1092" s="9" t="s">
        <v>4201</v>
      </c>
      <c r="P1092" s="645" t="s">
        <v>4202</v>
      </c>
      <c r="Q1092" s="1235" t="s">
        <v>5778</v>
      </c>
      <c r="R1092" s="826"/>
      <c r="S1092" s="827"/>
      <c r="T1092" s="1">
        <v>46285</v>
      </c>
      <c r="U1092" s="26" t="s">
        <v>5387</v>
      </c>
      <c r="V1092" s="8">
        <v>46285</v>
      </c>
      <c r="W1092" s="1226" t="s">
        <v>5805</v>
      </c>
      <c r="X1092" s="23" t="s">
        <v>4206</v>
      </c>
      <c r="Y1092" s="482">
        <v>195</v>
      </c>
      <c r="Z1092" s="1313">
        <v>46292</v>
      </c>
      <c r="AA1092" s="878" t="s">
        <v>6028</v>
      </c>
      <c r="AB1092" s="1324" t="s">
        <v>4206</v>
      </c>
      <c r="AC1092" s="27"/>
      <c r="AD1092" s="6"/>
      <c r="AE1092" s="1254"/>
      <c r="AF1092" s="6"/>
      <c r="AG1092" s="6"/>
      <c r="AH1092" s="6"/>
      <c r="AI1092" s="6"/>
      <c r="AJ1092" s="6"/>
      <c r="AK1092" s="6"/>
      <c r="AL1092" s="485" t="str">
        <f>IF(AA1092="","",AA1092)</f>
        <v>L-RT-061</v>
      </c>
      <c r="AM1092" s="5" t="str">
        <f>IF(AB1092="","",AB1092)</f>
        <v>A</v>
      </c>
      <c r="AN1092" s="1259"/>
      <c r="AO1092" s="4"/>
      <c r="AP1092" s="5"/>
      <c r="AQ1092" s="5"/>
      <c r="AR1092" s="1260"/>
      <c r="AS1092" s="1258"/>
      <c r="AT1092" s="1261"/>
      <c r="AU1092" s="1231" t="str">
        <f>IF(AND(V1092&gt;0,X1092="A",AA1092&lt;&gt;"",AG1092&lt;&gt;"A",AJ1092&lt;&gt;"A",OR(AB1092="NR",AB1092="NT")),1,"")</f>
        <v/>
      </c>
      <c r="AV1092" s="1231" t="str">
        <f>IF(AU1092="","",COUNTIF($AU$8:AU1092,AU1092))</f>
        <v/>
      </c>
      <c r="AW1092" s="1231" t="str">
        <f>IF(AND(V1092&gt;0,X1092="A",AJ1092&lt;&gt;"A",OR(AB1092="",AB1092="NX")),1,"")</f>
        <v/>
      </c>
      <c r="AX1092" s="1231" t="str">
        <f>IF(AW1092="","",COUNTIF($AW$8:AW1092,AW1092))</f>
        <v/>
      </c>
      <c r="AY1092" s="1231"/>
      <c r="AZ1092" s="1231"/>
      <c r="BA1092" s="1249"/>
      <c r="BB1092" s="1249"/>
    </row>
    <row r="1093" spans="1:54" ht="14.45" customHeight="1">
      <c r="A1093" s="472" t="s">
        <v>1081</v>
      </c>
      <c r="B1093" s="473" t="s">
        <v>1602</v>
      </c>
      <c r="C1093" s="22" t="s">
        <v>5872</v>
      </c>
      <c r="D1093" s="22">
        <v>6</v>
      </c>
      <c r="E1093" s="1270" t="s">
        <v>5783</v>
      </c>
      <c r="F1093" s="816">
        <v>2098600</v>
      </c>
      <c r="G1093" s="817">
        <v>15421112</v>
      </c>
      <c r="H1093" s="819">
        <v>11.94</v>
      </c>
      <c r="I1093" s="816">
        <v>2091830</v>
      </c>
      <c r="J1093" s="817">
        <v>15421109</v>
      </c>
      <c r="K1093" s="819">
        <v>11.94</v>
      </c>
      <c r="L1093" s="1285"/>
      <c r="M1093" s="546">
        <v>16</v>
      </c>
      <c r="N1093" s="9">
        <v>9.5299999999999994</v>
      </c>
      <c r="O1093" s="9" t="s">
        <v>4201</v>
      </c>
      <c r="P1093" s="645" t="s">
        <v>4252</v>
      </c>
      <c r="Q1093" s="836" t="s">
        <v>4273</v>
      </c>
      <c r="R1093" s="826"/>
      <c r="S1093" s="827"/>
      <c r="T1093" s="1300">
        <v>46284</v>
      </c>
      <c r="U1093" s="1302" t="s">
        <v>5534</v>
      </c>
      <c r="V1093" s="812">
        <v>46284</v>
      </c>
      <c r="W1093" s="1306" t="s">
        <v>5780</v>
      </c>
      <c r="X1093" s="814" t="s">
        <v>4206</v>
      </c>
      <c r="Y1093" s="1309" t="s">
        <v>5781</v>
      </c>
      <c r="Z1093" s="1316">
        <v>46285</v>
      </c>
      <c r="AA1093" s="1321" t="s">
        <v>5782</v>
      </c>
      <c r="AB1093" s="1326" t="s">
        <v>4206</v>
      </c>
      <c r="AC1093" s="655"/>
      <c r="AD1093" s="1252"/>
      <c r="AE1093" s="1253"/>
      <c r="AF1093" s="1255"/>
      <c r="AG1093" s="1256"/>
      <c r="AH1093" s="1253"/>
      <c r="AI1093" s="1257"/>
      <c r="AJ1093" s="21" t="s">
        <v>2860</v>
      </c>
      <c r="AK1093" s="33" t="s">
        <v>2860</v>
      </c>
      <c r="AL1093" s="6" t="s">
        <v>2860</v>
      </c>
      <c r="AM1093" s="32" t="s">
        <v>2860</v>
      </c>
      <c r="AN1093" s="16"/>
      <c r="AO1093" s="6"/>
      <c r="AP1093" s="7"/>
      <c r="AQ1093" s="7"/>
      <c r="AR1093" s="1232"/>
      <c r="AS1093" s="1232"/>
      <c r="AT1093" s="1229"/>
      <c r="AU1093" s="1262"/>
      <c r="AV1093" s="1263"/>
      <c r="AW1093" s="1262"/>
      <c r="AX1093" s="1263"/>
      <c r="AY1093" s="1228"/>
      <c r="AZ1093" s="1232"/>
      <c r="BA1093" s="1232"/>
      <c r="BB1093" s="1232"/>
    </row>
    <row r="1094" spans="1:54" ht="14.45" customHeight="1">
      <c r="A1094" s="472" t="s">
        <v>1082</v>
      </c>
      <c r="B1094" s="473" t="s">
        <v>1602</v>
      </c>
      <c r="C1094" s="22" t="s">
        <v>5872</v>
      </c>
      <c r="D1094" s="22">
        <v>6</v>
      </c>
      <c r="E1094" s="1227" t="s">
        <v>3694</v>
      </c>
      <c r="F1094" s="816">
        <v>2091830</v>
      </c>
      <c r="G1094" s="817">
        <v>15421109</v>
      </c>
      <c r="H1094" s="819">
        <v>11.94</v>
      </c>
      <c r="I1094" s="816">
        <v>2085000</v>
      </c>
      <c r="J1094" s="817">
        <v>15421106</v>
      </c>
      <c r="K1094" s="819">
        <v>11.94</v>
      </c>
      <c r="L1094" s="6"/>
      <c r="M1094" s="546">
        <v>16</v>
      </c>
      <c r="N1094" s="9">
        <v>9.5299999999999994</v>
      </c>
      <c r="O1094" s="9" t="s">
        <v>4201</v>
      </c>
      <c r="P1094" s="645" t="s">
        <v>4202</v>
      </c>
      <c r="Q1094" s="10" t="s">
        <v>5778</v>
      </c>
      <c r="R1094" s="826"/>
      <c r="S1094" s="827"/>
      <c r="T1094" s="1">
        <v>46285</v>
      </c>
      <c r="U1094" s="26" t="s">
        <v>5387</v>
      </c>
      <c r="V1094" s="8">
        <v>46285</v>
      </c>
      <c r="W1094" s="1226" t="s">
        <v>5805</v>
      </c>
      <c r="X1094" s="23" t="s">
        <v>4206</v>
      </c>
      <c r="Y1094" s="482">
        <v>195</v>
      </c>
      <c r="Z1094" s="1313">
        <v>46292</v>
      </c>
      <c r="AA1094" s="878" t="s">
        <v>6028</v>
      </c>
      <c r="AB1094" s="1324" t="s">
        <v>4206</v>
      </c>
      <c r="AC1094" s="27"/>
      <c r="AD1094" s="6"/>
      <c r="AE1094" s="1254"/>
      <c r="AF1094" s="6"/>
      <c r="AG1094" s="6"/>
      <c r="AH1094" s="6"/>
      <c r="AI1094" s="6"/>
      <c r="AJ1094" s="6"/>
      <c r="AK1094" s="6"/>
      <c r="AL1094" s="485" t="str">
        <f>IF(AA1094="","",AA1094)</f>
        <v>L-RT-061</v>
      </c>
      <c r="AM1094" s="5" t="str">
        <f>IF(AB1094="","",AB1094)</f>
        <v>A</v>
      </c>
      <c r="AN1094" s="1259"/>
      <c r="AO1094" s="4"/>
      <c r="AP1094" s="5"/>
      <c r="AQ1094" s="5"/>
      <c r="AR1094" s="1260"/>
      <c r="AS1094" s="1258"/>
      <c r="AT1094" s="1261"/>
      <c r="AU1094" s="1231" t="str">
        <f>IF(AND(V1094&gt;0,X1094="A",AA1094&lt;&gt;"",AG1094&lt;&gt;"A",AJ1094&lt;&gt;"A",OR(AB1094="NR",AB1094="NT")),1,"")</f>
        <v/>
      </c>
      <c r="AV1094" s="1231" t="str">
        <f>IF(AU1094="","",COUNTIF($AU$8:AU1094,AU1094))</f>
        <v/>
      </c>
      <c r="AW1094" s="1231" t="str">
        <f>IF(AND(V1094&gt;0,X1094="A",AJ1094&lt;&gt;"A",OR(AB1094="",AB1094="NX")),1,"")</f>
        <v/>
      </c>
      <c r="AX1094" s="1231" t="str">
        <f>IF(AW1094="","",COUNTIF($AW$8:AW1094,AW1094))</f>
        <v/>
      </c>
      <c r="AY1094" s="1231"/>
      <c r="AZ1094" s="1231"/>
      <c r="BA1094" s="1249"/>
      <c r="BB1094" s="1249"/>
    </row>
    <row r="1095" spans="1:54" ht="14.45" customHeight="1">
      <c r="A1095" s="472" t="s">
        <v>5595</v>
      </c>
      <c r="B1095" s="473" t="s">
        <v>1602</v>
      </c>
      <c r="C1095" s="22" t="s">
        <v>5872</v>
      </c>
      <c r="D1095" s="22">
        <v>6</v>
      </c>
      <c r="E1095" s="1270" t="s">
        <v>5784</v>
      </c>
      <c r="F1095" s="816">
        <v>2085000</v>
      </c>
      <c r="G1095" s="817">
        <v>15421106</v>
      </c>
      <c r="H1095" s="819">
        <v>11.94</v>
      </c>
      <c r="I1095" s="816">
        <v>2080150</v>
      </c>
      <c r="J1095" s="817">
        <v>15421102</v>
      </c>
      <c r="K1095" s="818">
        <v>11.94</v>
      </c>
      <c r="L1095" s="1285"/>
      <c r="M1095" s="546">
        <v>16</v>
      </c>
      <c r="N1095" s="9">
        <v>9.5299999999999994</v>
      </c>
      <c r="O1095" s="9" t="s">
        <v>4201</v>
      </c>
      <c r="P1095" s="645" t="s">
        <v>4252</v>
      </c>
      <c r="Q1095" s="10" t="s">
        <v>5785</v>
      </c>
      <c r="R1095" s="826"/>
      <c r="S1095" s="827"/>
      <c r="T1095" s="1300">
        <v>46284</v>
      </c>
      <c r="U1095" s="1302" t="s">
        <v>5534</v>
      </c>
      <c r="V1095" s="812">
        <v>46284</v>
      </c>
      <c r="W1095" s="1306" t="s">
        <v>5780</v>
      </c>
      <c r="X1095" s="814" t="s">
        <v>4206</v>
      </c>
      <c r="Y1095" s="1309" t="s">
        <v>5781</v>
      </c>
      <c r="Z1095" s="1316">
        <v>46285</v>
      </c>
      <c r="AA1095" s="1321" t="s">
        <v>5782</v>
      </c>
      <c r="AB1095" s="1326" t="s">
        <v>4206</v>
      </c>
      <c r="AC1095" s="655"/>
      <c r="AD1095" s="1252"/>
      <c r="AE1095" s="1253"/>
      <c r="AF1095" s="1255"/>
      <c r="AG1095" s="1256"/>
      <c r="AH1095" s="1253"/>
      <c r="AI1095" s="1257"/>
      <c r="AJ1095" s="21" t="s">
        <v>2860</v>
      </c>
      <c r="AK1095" s="33" t="s">
        <v>2860</v>
      </c>
      <c r="AL1095" s="6" t="s">
        <v>2860</v>
      </c>
      <c r="AM1095" s="32" t="s">
        <v>2860</v>
      </c>
      <c r="AN1095" s="16"/>
      <c r="AO1095" s="6"/>
      <c r="AP1095" s="7"/>
      <c r="AQ1095" s="7"/>
      <c r="AR1095" s="1232"/>
      <c r="AS1095" s="1232"/>
      <c r="AT1095" s="1229"/>
      <c r="AU1095" s="1262"/>
      <c r="AV1095" s="1263"/>
      <c r="AW1095" s="1262"/>
      <c r="AX1095" s="1263"/>
      <c r="AY1095" s="1228"/>
      <c r="AZ1095" s="1232"/>
      <c r="BA1095" s="1232"/>
      <c r="BB1095" s="1232"/>
    </row>
    <row r="1096" spans="1:54" ht="14.45" customHeight="1">
      <c r="A1096" s="472" t="s">
        <v>1083</v>
      </c>
      <c r="B1096" s="473" t="s">
        <v>1602</v>
      </c>
      <c r="C1096" s="22" t="s">
        <v>5872</v>
      </c>
      <c r="D1096" s="22">
        <v>6</v>
      </c>
      <c r="E1096" s="1227" t="s">
        <v>3695</v>
      </c>
      <c r="F1096" s="816">
        <v>2080150</v>
      </c>
      <c r="G1096" s="817">
        <v>15421102</v>
      </c>
      <c r="H1096" s="818">
        <v>11.94</v>
      </c>
      <c r="I1096" s="816">
        <v>2093550</v>
      </c>
      <c r="J1096" s="817">
        <v>15421110</v>
      </c>
      <c r="K1096" s="819">
        <v>11.94</v>
      </c>
      <c r="L1096" s="6"/>
      <c r="M1096" s="546">
        <v>16</v>
      </c>
      <c r="N1096" s="9">
        <v>9.5299999999999994</v>
      </c>
      <c r="O1096" s="9" t="s">
        <v>4201</v>
      </c>
      <c r="P1096" s="645" t="s">
        <v>4202</v>
      </c>
      <c r="Q1096" s="1235" t="s">
        <v>5778</v>
      </c>
      <c r="R1096" s="826"/>
      <c r="S1096" s="827"/>
      <c r="T1096" s="1">
        <v>46285</v>
      </c>
      <c r="U1096" s="26" t="s">
        <v>5387</v>
      </c>
      <c r="V1096" s="8">
        <v>46285</v>
      </c>
      <c r="W1096" s="1226" t="s">
        <v>5805</v>
      </c>
      <c r="X1096" s="23" t="s">
        <v>4206</v>
      </c>
      <c r="Y1096" s="482">
        <v>195</v>
      </c>
      <c r="Z1096" s="1313">
        <v>46292</v>
      </c>
      <c r="AA1096" s="878" t="s">
        <v>6028</v>
      </c>
      <c r="AB1096" s="1324" t="s">
        <v>4206</v>
      </c>
      <c r="AC1096" s="27"/>
      <c r="AD1096" s="6"/>
      <c r="AE1096" s="1254"/>
      <c r="AF1096" s="6"/>
      <c r="AG1096" s="6"/>
      <c r="AH1096" s="6"/>
      <c r="AI1096" s="6"/>
      <c r="AJ1096" s="6"/>
      <c r="AK1096" s="6"/>
      <c r="AL1096" s="485" t="str">
        <f>IF(AA1096="","",AA1096)</f>
        <v>L-RT-061</v>
      </c>
      <c r="AM1096" s="5" t="str">
        <f>IF(AB1096="","",AB1096)</f>
        <v>A</v>
      </c>
      <c r="AN1096" s="1259"/>
      <c r="AO1096" s="4"/>
      <c r="AP1096" s="5"/>
      <c r="AQ1096" s="5"/>
      <c r="AR1096" s="1260"/>
      <c r="AS1096" s="1258"/>
      <c r="AT1096" s="1261"/>
      <c r="AU1096" s="1231" t="str">
        <f>IF(AND(V1096&gt;0,X1096="A",AA1096&lt;&gt;"",AG1096&lt;&gt;"A",AJ1096&lt;&gt;"A",OR(AB1096="NR",AB1096="NT")),1,"")</f>
        <v/>
      </c>
      <c r="AV1096" s="1231" t="str">
        <f>IF(AU1096="","",COUNTIF($AU$8:AU1096,AU1096))</f>
        <v/>
      </c>
      <c r="AW1096" s="1231" t="str">
        <f>IF(AND(V1096&gt;0,X1096="A",AJ1096&lt;&gt;"A",OR(AB1096="",AB1096="NX")),1,"")</f>
        <v/>
      </c>
      <c r="AX1096" s="1231" t="str">
        <f>IF(AW1096="","",COUNTIF($AW$8:AW1096,AW1096))</f>
        <v/>
      </c>
      <c r="AY1096" s="1231"/>
      <c r="AZ1096" s="1231"/>
      <c r="BA1096" s="1249"/>
      <c r="BB1096" s="1249"/>
    </row>
    <row r="1097" spans="1:54" ht="14.45" customHeight="1">
      <c r="A1097" s="472" t="s">
        <v>5596</v>
      </c>
      <c r="B1097" s="473" t="s">
        <v>1602</v>
      </c>
      <c r="C1097" s="22" t="s">
        <v>5872</v>
      </c>
      <c r="D1097" s="22">
        <v>6</v>
      </c>
      <c r="E1097" s="1270" t="s">
        <v>5786</v>
      </c>
      <c r="F1097" s="816">
        <v>2093550</v>
      </c>
      <c r="G1097" s="817">
        <v>15421110</v>
      </c>
      <c r="H1097" s="819">
        <v>11.94</v>
      </c>
      <c r="I1097" s="816">
        <v>2078810</v>
      </c>
      <c r="J1097" s="817">
        <v>15421101</v>
      </c>
      <c r="K1097" s="818">
        <v>11.94</v>
      </c>
      <c r="L1097" s="1285"/>
      <c r="M1097" s="546">
        <v>16</v>
      </c>
      <c r="N1097" s="9">
        <v>9.5299999999999994</v>
      </c>
      <c r="O1097" s="9" t="s">
        <v>4201</v>
      </c>
      <c r="P1097" s="645" t="s">
        <v>4252</v>
      </c>
      <c r="Q1097" s="836" t="s">
        <v>4273</v>
      </c>
      <c r="R1097" s="826"/>
      <c r="S1097" s="827"/>
      <c r="T1097" s="1300">
        <v>46284</v>
      </c>
      <c r="U1097" s="1302" t="s">
        <v>5534</v>
      </c>
      <c r="V1097" s="812">
        <v>46284</v>
      </c>
      <c r="W1097" s="1306" t="s">
        <v>5780</v>
      </c>
      <c r="X1097" s="814" t="s">
        <v>4206</v>
      </c>
      <c r="Y1097" s="1309" t="s">
        <v>5781</v>
      </c>
      <c r="Z1097" s="1316">
        <v>46285</v>
      </c>
      <c r="AA1097" s="1321" t="s">
        <v>5782</v>
      </c>
      <c r="AB1097" s="1326" t="s">
        <v>4206</v>
      </c>
      <c r="AC1097" s="655"/>
      <c r="AD1097" s="1252"/>
      <c r="AE1097" s="1253"/>
      <c r="AF1097" s="1255"/>
      <c r="AG1097" s="1256"/>
      <c r="AH1097" s="1253"/>
      <c r="AI1097" s="1257"/>
      <c r="AJ1097" s="21" t="s">
        <v>2860</v>
      </c>
      <c r="AK1097" s="33" t="s">
        <v>2860</v>
      </c>
      <c r="AL1097" s="6" t="s">
        <v>2860</v>
      </c>
      <c r="AM1097" s="32" t="s">
        <v>2860</v>
      </c>
      <c r="AN1097" s="16"/>
      <c r="AO1097" s="6"/>
      <c r="AP1097" s="7"/>
      <c r="AQ1097" s="7"/>
      <c r="AR1097" s="1232"/>
      <c r="AS1097" s="1232"/>
      <c r="AT1097" s="1229"/>
      <c r="AU1097" s="1262"/>
      <c r="AV1097" s="1263"/>
      <c r="AW1097" s="1262"/>
      <c r="AX1097" s="1263"/>
      <c r="AY1097" s="1228"/>
      <c r="AZ1097" s="1232"/>
      <c r="BA1097" s="1232"/>
      <c r="BB1097" s="1232"/>
    </row>
    <row r="1098" spans="1:54" ht="14.45" customHeight="1">
      <c r="A1098" s="472" t="s">
        <v>1084</v>
      </c>
      <c r="B1098" s="473" t="s">
        <v>1602</v>
      </c>
      <c r="C1098" s="22" t="s">
        <v>5872</v>
      </c>
      <c r="D1098" s="22">
        <v>6</v>
      </c>
      <c r="E1098" s="1227" t="s">
        <v>3696</v>
      </c>
      <c r="F1098" s="816">
        <v>2078810</v>
      </c>
      <c r="G1098" s="817">
        <v>15421101</v>
      </c>
      <c r="H1098" s="818">
        <v>11.94</v>
      </c>
      <c r="I1098" s="816">
        <v>2083330</v>
      </c>
      <c r="J1098" s="817">
        <v>15421105</v>
      </c>
      <c r="K1098" s="819">
        <v>11.94</v>
      </c>
      <c r="L1098" s="6"/>
      <c r="M1098" s="546">
        <v>16</v>
      </c>
      <c r="N1098" s="9">
        <v>9.5299999999999994</v>
      </c>
      <c r="O1098" s="9" t="s">
        <v>4201</v>
      </c>
      <c r="P1098" s="645" t="s">
        <v>4202</v>
      </c>
      <c r="Q1098" s="1235" t="s">
        <v>5778</v>
      </c>
      <c r="R1098" s="826"/>
      <c r="S1098" s="827"/>
      <c r="T1098" s="1">
        <v>46285</v>
      </c>
      <c r="U1098" s="26" t="s">
        <v>5387</v>
      </c>
      <c r="V1098" s="8">
        <v>46285</v>
      </c>
      <c r="W1098" s="1226" t="s">
        <v>5805</v>
      </c>
      <c r="X1098" s="23" t="s">
        <v>4206</v>
      </c>
      <c r="Y1098" s="482">
        <v>195</v>
      </c>
      <c r="Z1098" s="1313">
        <v>46292</v>
      </c>
      <c r="AA1098" s="878" t="s">
        <v>6028</v>
      </c>
      <c r="AB1098" s="1324" t="s">
        <v>4206</v>
      </c>
      <c r="AC1098" s="27"/>
      <c r="AD1098" s="6"/>
      <c r="AE1098" s="1254"/>
      <c r="AF1098" s="6"/>
      <c r="AG1098" s="6"/>
      <c r="AH1098" s="6"/>
      <c r="AI1098" s="6"/>
      <c r="AJ1098" s="6"/>
      <c r="AK1098" s="6"/>
      <c r="AL1098" s="485" t="str">
        <f>IF(AA1098="","",AA1098)</f>
        <v>L-RT-061</v>
      </c>
      <c r="AM1098" s="5" t="str">
        <f>IF(AB1098="","",AB1098)</f>
        <v>A</v>
      </c>
      <c r="AN1098" s="1259"/>
      <c r="AO1098" s="4"/>
      <c r="AP1098" s="5"/>
      <c r="AQ1098" s="5"/>
      <c r="AR1098" s="1260"/>
      <c r="AS1098" s="1258"/>
      <c r="AT1098" s="1261"/>
      <c r="AU1098" s="1231" t="str">
        <f>IF(AND(V1098&gt;0,X1098="A",AA1098&lt;&gt;"",AG1098&lt;&gt;"A",AJ1098&lt;&gt;"A",OR(AB1098="NR",AB1098="NT")),1,"")</f>
        <v/>
      </c>
      <c r="AV1098" s="1231" t="str">
        <f>IF(AU1098="","",COUNTIF($AU$8:AU1098,AU1098))</f>
        <v/>
      </c>
      <c r="AW1098" s="1231" t="str">
        <f>IF(AND(V1098&gt;0,X1098="A",AJ1098&lt;&gt;"A",OR(AB1098="",AB1098="NX")),1,"")</f>
        <v/>
      </c>
      <c r="AX1098" s="1231" t="str">
        <f>IF(AW1098="","",COUNTIF($AW$8:AW1098,AW1098))</f>
        <v/>
      </c>
      <c r="AY1098" s="1231"/>
      <c r="AZ1098" s="1231"/>
      <c r="BA1098" s="1249"/>
      <c r="BB1098" s="1249"/>
    </row>
    <row r="1099" spans="1:54" ht="14.45" customHeight="1">
      <c r="A1099" s="472" t="s">
        <v>5597</v>
      </c>
      <c r="B1099" s="473" t="s">
        <v>1602</v>
      </c>
      <c r="C1099" s="22" t="s">
        <v>5872</v>
      </c>
      <c r="D1099" s="22">
        <v>6</v>
      </c>
      <c r="E1099" s="1270" t="s">
        <v>5787</v>
      </c>
      <c r="F1099" s="816">
        <v>2083330</v>
      </c>
      <c r="G1099" s="817">
        <v>15421105</v>
      </c>
      <c r="H1099" s="819">
        <v>11.94</v>
      </c>
      <c r="I1099" s="816">
        <v>2080740</v>
      </c>
      <c r="J1099" s="817">
        <v>15421103</v>
      </c>
      <c r="K1099" s="819">
        <v>11.94</v>
      </c>
      <c r="L1099" s="1285"/>
      <c r="M1099" s="546">
        <v>16</v>
      </c>
      <c r="N1099" s="9">
        <v>9.5299999999999994</v>
      </c>
      <c r="O1099" s="9" t="s">
        <v>4201</v>
      </c>
      <c r="P1099" s="645" t="s">
        <v>4252</v>
      </c>
      <c r="Q1099" s="836" t="s">
        <v>4273</v>
      </c>
      <c r="R1099" s="826"/>
      <c r="S1099" s="827"/>
      <c r="T1099" s="1300">
        <v>46284</v>
      </c>
      <c r="U1099" s="1302" t="s">
        <v>5534</v>
      </c>
      <c r="V1099" s="812">
        <v>46284</v>
      </c>
      <c r="W1099" s="1306" t="s">
        <v>5780</v>
      </c>
      <c r="X1099" s="814" t="s">
        <v>4206</v>
      </c>
      <c r="Y1099" s="1309" t="s">
        <v>5781</v>
      </c>
      <c r="Z1099" s="1316">
        <v>46285</v>
      </c>
      <c r="AA1099" s="1321" t="s">
        <v>5782</v>
      </c>
      <c r="AB1099" s="1326" t="s">
        <v>4206</v>
      </c>
      <c r="AC1099" s="655"/>
      <c r="AD1099" s="1252"/>
      <c r="AE1099" s="1253"/>
      <c r="AF1099" s="1255"/>
      <c r="AG1099" s="1256"/>
      <c r="AH1099" s="1253"/>
      <c r="AI1099" s="1257"/>
      <c r="AJ1099" s="21" t="s">
        <v>2860</v>
      </c>
      <c r="AK1099" s="33" t="s">
        <v>2860</v>
      </c>
      <c r="AL1099" s="6" t="s">
        <v>2860</v>
      </c>
      <c r="AM1099" s="32" t="s">
        <v>2860</v>
      </c>
      <c r="AN1099" s="16"/>
      <c r="AO1099" s="6"/>
      <c r="AP1099" s="7"/>
      <c r="AQ1099" s="7"/>
      <c r="AR1099" s="1232"/>
      <c r="AS1099" s="1232"/>
      <c r="AT1099" s="1229"/>
      <c r="AU1099" s="1262"/>
      <c r="AV1099" s="1263"/>
      <c r="AW1099" s="1262"/>
      <c r="AX1099" s="1263"/>
      <c r="AY1099" s="1228"/>
      <c r="AZ1099" s="1232"/>
      <c r="BA1099" s="1232"/>
      <c r="BB1099" s="1232"/>
    </row>
    <row r="1100" spans="1:54" ht="14.45" customHeight="1">
      <c r="A1100" s="472" t="s">
        <v>1085</v>
      </c>
      <c r="B1100" s="473" t="s">
        <v>1602</v>
      </c>
      <c r="C1100" s="22" t="s">
        <v>5872</v>
      </c>
      <c r="D1100" s="22">
        <v>6</v>
      </c>
      <c r="E1100" s="1227" t="s">
        <v>3697</v>
      </c>
      <c r="F1100" s="816">
        <v>2080740</v>
      </c>
      <c r="G1100" s="817">
        <v>15421103</v>
      </c>
      <c r="H1100" s="819">
        <v>11.94</v>
      </c>
      <c r="I1100" s="816">
        <v>2084800</v>
      </c>
      <c r="J1100" s="817">
        <v>15421106</v>
      </c>
      <c r="K1100" s="819">
        <v>11.94</v>
      </c>
      <c r="L1100" s="6"/>
      <c r="M1100" s="546">
        <v>16</v>
      </c>
      <c r="N1100" s="9">
        <v>9.5299999999999994</v>
      </c>
      <c r="O1100" s="9" t="s">
        <v>4201</v>
      </c>
      <c r="P1100" s="645" t="s">
        <v>4202</v>
      </c>
      <c r="Q1100" s="10" t="s">
        <v>5778</v>
      </c>
      <c r="R1100" s="826"/>
      <c r="S1100" s="827"/>
      <c r="T1100" s="1">
        <v>46285</v>
      </c>
      <c r="U1100" s="26" t="s">
        <v>5387</v>
      </c>
      <c r="V1100" s="8">
        <v>46285</v>
      </c>
      <c r="W1100" s="1226" t="s">
        <v>5805</v>
      </c>
      <c r="X1100" s="23" t="s">
        <v>4206</v>
      </c>
      <c r="Y1100" s="482">
        <v>195</v>
      </c>
      <c r="Z1100" s="1313">
        <v>46292</v>
      </c>
      <c r="AA1100" s="878" t="s">
        <v>6028</v>
      </c>
      <c r="AB1100" s="1324" t="s">
        <v>4206</v>
      </c>
      <c r="AC1100" s="27"/>
      <c r="AD1100" s="6"/>
      <c r="AE1100" s="1254"/>
      <c r="AF1100" s="6"/>
      <c r="AG1100" s="6"/>
      <c r="AH1100" s="6"/>
      <c r="AI1100" s="6"/>
      <c r="AJ1100" s="6"/>
      <c r="AK1100" s="6"/>
      <c r="AL1100" s="485" t="str">
        <f>IF(AA1100="","",AA1100)</f>
        <v>L-RT-061</v>
      </c>
      <c r="AM1100" s="5" t="str">
        <f>IF(AB1100="","",AB1100)</f>
        <v>A</v>
      </c>
      <c r="AN1100" s="1259"/>
      <c r="AO1100" s="4"/>
      <c r="AP1100" s="5"/>
      <c r="AQ1100" s="5"/>
      <c r="AR1100" s="1260"/>
      <c r="AS1100" s="1258"/>
      <c r="AT1100" s="1261"/>
      <c r="AU1100" s="1231" t="str">
        <f>IF(AND(V1100&gt;0,X1100="A",AA1100&lt;&gt;"",AG1100&lt;&gt;"A",AJ1100&lt;&gt;"A",OR(AB1100="NR",AB1100="NT")),1,"")</f>
        <v/>
      </c>
      <c r="AV1100" s="1231" t="str">
        <f>IF(AU1100="","",COUNTIF($AU$8:AU1100,AU1100))</f>
        <v/>
      </c>
      <c r="AW1100" s="1231" t="str">
        <f>IF(AND(V1100&gt;0,X1100="A",AJ1100&lt;&gt;"A",OR(AB1100="",AB1100="NX")),1,"")</f>
        <v/>
      </c>
      <c r="AX1100" s="1231" t="str">
        <f>IF(AW1100="","",COUNTIF($AW$8:AW1100,AW1100))</f>
        <v/>
      </c>
      <c r="AY1100" s="1231"/>
      <c r="AZ1100" s="1231"/>
      <c r="BA1100" s="1249"/>
      <c r="BB1100" s="1249"/>
    </row>
    <row r="1101" spans="1:54" ht="14.45" customHeight="1">
      <c r="A1101" s="472" t="s">
        <v>5598</v>
      </c>
      <c r="B1101" s="473" t="s">
        <v>1602</v>
      </c>
      <c r="C1101" s="22" t="s">
        <v>5872</v>
      </c>
      <c r="D1101" s="22">
        <v>6</v>
      </c>
      <c r="E1101" s="1270" t="s">
        <v>5788</v>
      </c>
      <c r="F1101" s="816">
        <v>2084800</v>
      </c>
      <c r="G1101" s="817">
        <v>15421106</v>
      </c>
      <c r="H1101" s="819">
        <v>11.94</v>
      </c>
      <c r="I1101" s="816">
        <v>2082890</v>
      </c>
      <c r="J1101" s="817">
        <v>15421105</v>
      </c>
      <c r="K1101" s="818">
        <v>11.94</v>
      </c>
      <c r="L1101" s="1285"/>
      <c r="M1101" s="546">
        <v>16</v>
      </c>
      <c r="N1101" s="9">
        <v>9.5299999999999994</v>
      </c>
      <c r="O1101" s="9" t="s">
        <v>4201</v>
      </c>
      <c r="P1101" s="645" t="s">
        <v>4252</v>
      </c>
      <c r="Q1101" s="10" t="s">
        <v>5785</v>
      </c>
      <c r="R1101" s="826"/>
      <c r="S1101" s="827"/>
      <c r="T1101" s="1300">
        <v>46284</v>
      </c>
      <c r="U1101" s="1302" t="s">
        <v>5534</v>
      </c>
      <c r="V1101" s="812">
        <v>46284</v>
      </c>
      <c r="W1101" s="1306" t="s">
        <v>5780</v>
      </c>
      <c r="X1101" s="814" t="s">
        <v>4206</v>
      </c>
      <c r="Y1101" s="1309" t="s">
        <v>5781</v>
      </c>
      <c r="Z1101" s="1316">
        <v>46285</v>
      </c>
      <c r="AA1101" s="1321" t="s">
        <v>5782</v>
      </c>
      <c r="AB1101" s="1326" t="s">
        <v>4206</v>
      </c>
      <c r="AC1101" s="655"/>
      <c r="AD1101" s="1252"/>
      <c r="AE1101" s="1253"/>
      <c r="AF1101" s="1255"/>
      <c r="AG1101" s="1256"/>
      <c r="AH1101" s="1253"/>
      <c r="AI1101" s="1257"/>
      <c r="AJ1101" s="21" t="s">
        <v>2860</v>
      </c>
      <c r="AK1101" s="33" t="s">
        <v>2860</v>
      </c>
      <c r="AL1101" s="6" t="s">
        <v>2860</v>
      </c>
      <c r="AM1101" s="32" t="s">
        <v>2860</v>
      </c>
      <c r="AN1101" s="16"/>
      <c r="AO1101" s="6"/>
      <c r="AP1101" s="7"/>
      <c r="AQ1101" s="7"/>
      <c r="AR1101" s="1232"/>
      <c r="AS1101" s="1232"/>
      <c r="AT1101" s="1229"/>
      <c r="AU1101" s="1262"/>
      <c r="AV1101" s="1263"/>
      <c r="AW1101" s="1262"/>
      <c r="AX1101" s="1263"/>
      <c r="AY1101" s="1228"/>
      <c r="AZ1101" s="1232"/>
      <c r="BA1101" s="1232"/>
      <c r="BB1101" s="1232"/>
    </row>
    <row r="1102" spans="1:54" ht="14.45" customHeight="1">
      <c r="A1102" s="472" t="s">
        <v>1086</v>
      </c>
      <c r="B1102" s="473" t="s">
        <v>1602</v>
      </c>
      <c r="C1102" s="22" t="s">
        <v>5872</v>
      </c>
      <c r="D1102" s="22">
        <v>6</v>
      </c>
      <c r="E1102" s="1227" t="s">
        <v>3698</v>
      </c>
      <c r="F1102" s="816">
        <v>2082890</v>
      </c>
      <c r="G1102" s="817">
        <v>15421105</v>
      </c>
      <c r="H1102" s="818">
        <v>11.94</v>
      </c>
      <c r="I1102" s="816">
        <v>2092050</v>
      </c>
      <c r="J1102" s="817">
        <v>15421105</v>
      </c>
      <c r="K1102" s="819">
        <v>11.94</v>
      </c>
      <c r="L1102" s="6"/>
      <c r="M1102" s="546">
        <v>16</v>
      </c>
      <c r="N1102" s="9">
        <v>9.5299999999999994</v>
      </c>
      <c r="O1102" s="9" t="s">
        <v>4201</v>
      </c>
      <c r="P1102" s="645" t="s">
        <v>4202</v>
      </c>
      <c r="Q1102" s="10" t="s">
        <v>5778</v>
      </c>
      <c r="R1102" s="826"/>
      <c r="S1102" s="827"/>
      <c r="T1102" s="1">
        <v>46285</v>
      </c>
      <c r="U1102" s="26" t="s">
        <v>5387</v>
      </c>
      <c r="V1102" s="8">
        <v>46285</v>
      </c>
      <c r="W1102" s="1226" t="s">
        <v>5805</v>
      </c>
      <c r="X1102" s="23" t="s">
        <v>4206</v>
      </c>
      <c r="Y1102" s="482">
        <v>195</v>
      </c>
      <c r="Z1102" s="1313">
        <v>46292</v>
      </c>
      <c r="AA1102" s="878" t="s">
        <v>6028</v>
      </c>
      <c r="AB1102" s="1324" t="s">
        <v>4206</v>
      </c>
      <c r="AC1102" s="27"/>
      <c r="AD1102" s="6"/>
      <c r="AE1102" s="1254"/>
      <c r="AF1102" s="6"/>
      <c r="AG1102" s="6"/>
      <c r="AH1102" s="6"/>
      <c r="AI1102" s="6"/>
      <c r="AJ1102" s="6"/>
      <c r="AK1102" s="6"/>
      <c r="AL1102" s="485" t="str">
        <f>IF(AA1102="","",AA1102)</f>
        <v>L-RT-061</v>
      </c>
      <c r="AM1102" s="5" t="str">
        <f>IF(AB1102="","",AB1102)</f>
        <v>A</v>
      </c>
      <c r="AN1102" s="1259"/>
      <c r="AO1102" s="4"/>
      <c r="AP1102" s="5"/>
      <c r="AQ1102" s="5"/>
      <c r="AR1102" s="1260"/>
      <c r="AS1102" s="1258"/>
      <c r="AT1102" s="1261"/>
      <c r="AU1102" s="1231" t="str">
        <f>IF(AND(V1102&gt;0,X1102="A",AA1102&lt;&gt;"",AG1102&lt;&gt;"A",AJ1102&lt;&gt;"A",OR(AB1102="NR",AB1102="NT")),1,"")</f>
        <v/>
      </c>
      <c r="AV1102" s="1231" t="str">
        <f>IF(AU1102="","",COUNTIF($AU$8:AU1102,AU1102))</f>
        <v/>
      </c>
      <c r="AW1102" s="1231" t="str">
        <f>IF(AND(V1102&gt;0,X1102="A",AJ1102&lt;&gt;"A",OR(AB1102="",AB1102="NX")),1,"")</f>
        <v/>
      </c>
      <c r="AX1102" s="1231" t="str">
        <f>IF(AW1102="","",COUNTIF($AW$8:AW1102,AW1102))</f>
        <v/>
      </c>
      <c r="AY1102" s="1231"/>
      <c r="AZ1102" s="1231"/>
      <c r="BA1102" s="1249"/>
      <c r="BB1102" s="1249"/>
    </row>
    <row r="1103" spans="1:54" ht="14.45" customHeight="1">
      <c r="A1103" s="472" t="s">
        <v>5599</v>
      </c>
      <c r="B1103" s="473" t="s">
        <v>1602</v>
      </c>
      <c r="C1103" s="22" t="s">
        <v>5872</v>
      </c>
      <c r="D1103" s="22">
        <v>6</v>
      </c>
      <c r="E1103" s="1270" t="s">
        <v>5789</v>
      </c>
      <c r="F1103" s="816">
        <v>2092050</v>
      </c>
      <c r="G1103" s="817">
        <v>15421105</v>
      </c>
      <c r="H1103" s="819">
        <v>11.94</v>
      </c>
      <c r="I1103" s="816">
        <v>2086340</v>
      </c>
      <c r="J1103" s="817">
        <v>15421107</v>
      </c>
      <c r="K1103" s="818">
        <v>11.94</v>
      </c>
      <c r="L1103" s="1285"/>
      <c r="M1103" s="546">
        <v>16</v>
      </c>
      <c r="N1103" s="9">
        <v>9.5299999999999994</v>
      </c>
      <c r="O1103" s="9" t="s">
        <v>4201</v>
      </c>
      <c r="P1103" s="645" t="s">
        <v>4252</v>
      </c>
      <c r="Q1103" s="10" t="s">
        <v>5785</v>
      </c>
      <c r="R1103" s="826"/>
      <c r="S1103" s="827"/>
      <c r="T1103" s="1300">
        <v>46284</v>
      </c>
      <c r="U1103" s="1302" t="s">
        <v>5534</v>
      </c>
      <c r="V1103" s="812">
        <v>46284</v>
      </c>
      <c r="W1103" s="1306" t="s">
        <v>5780</v>
      </c>
      <c r="X1103" s="814" t="s">
        <v>4206</v>
      </c>
      <c r="Y1103" s="1309" t="s">
        <v>5781</v>
      </c>
      <c r="Z1103" s="1316">
        <v>46285</v>
      </c>
      <c r="AA1103" s="1321" t="s">
        <v>5782</v>
      </c>
      <c r="AB1103" s="1326" t="s">
        <v>4206</v>
      </c>
      <c r="AC1103" s="655"/>
      <c r="AD1103" s="1252"/>
      <c r="AE1103" s="1253"/>
      <c r="AF1103" s="1255"/>
      <c r="AG1103" s="1256"/>
      <c r="AH1103" s="1253"/>
      <c r="AI1103" s="1257"/>
      <c r="AJ1103" s="21" t="s">
        <v>2860</v>
      </c>
      <c r="AK1103" s="33" t="s">
        <v>2860</v>
      </c>
      <c r="AL1103" s="6" t="s">
        <v>2860</v>
      </c>
      <c r="AM1103" s="32" t="s">
        <v>2860</v>
      </c>
      <c r="AN1103" s="16"/>
      <c r="AO1103" s="6"/>
      <c r="AP1103" s="7"/>
      <c r="AQ1103" s="7"/>
      <c r="AR1103" s="1232"/>
      <c r="AS1103" s="1232"/>
      <c r="AT1103" s="1229"/>
      <c r="AU1103" s="1262"/>
      <c r="AV1103" s="1263"/>
      <c r="AW1103" s="1262"/>
      <c r="AX1103" s="1263"/>
      <c r="AY1103" s="1228"/>
      <c r="AZ1103" s="1232"/>
      <c r="BA1103" s="1232"/>
      <c r="BB1103" s="1232"/>
    </row>
    <row r="1104" spans="1:54" ht="14.45" customHeight="1">
      <c r="A1104" s="472" t="s">
        <v>1087</v>
      </c>
      <c r="B1104" s="473" t="s">
        <v>1602</v>
      </c>
      <c r="C1104" s="22" t="s">
        <v>5872</v>
      </c>
      <c r="D1104" s="22">
        <v>6</v>
      </c>
      <c r="E1104" s="1227" t="s">
        <v>3699</v>
      </c>
      <c r="F1104" s="816">
        <v>2086340</v>
      </c>
      <c r="G1104" s="817">
        <v>15421107</v>
      </c>
      <c r="H1104" s="818">
        <v>11.94</v>
      </c>
      <c r="I1104" s="816">
        <v>2082100</v>
      </c>
      <c r="J1104" s="817">
        <v>15421104</v>
      </c>
      <c r="K1104" s="819">
        <v>11.94</v>
      </c>
      <c r="L1104" s="6"/>
      <c r="M1104" s="546">
        <v>16</v>
      </c>
      <c r="N1104" s="9">
        <v>9.5299999999999994</v>
      </c>
      <c r="O1104" s="9" t="s">
        <v>4201</v>
      </c>
      <c r="P1104" s="645" t="s">
        <v>4202</v>
      </c>
      <c r="Q1104" s="1235" t="s">
        <v>5778</v>
      </c>
      <c r="R1104" s="826"/>
      <c r="S1104" s="827"/>
      <c r="T1104" s="1">
        <v>46285</v>
      </c>
      <c r="U1104" s="26" t="s">
        <v>5387</v>
      </c>
      <c r="V1104" s="8">
        <v>46285</v>
      </c>
      <c r="W1104" s="1226" t="s">
        <v>5805</v>
      </c>
      <c r="X1104" s="23" t="s">
        <v>4206</v>
      </c>
      <c r="Y1104" s="482">
        <v>195</v>
      </c>
      <c r="Z1104" s="1313">
        <v>46292</v>
      </c>
      <c r="AA1104" s="878" t="s">
        <v>6028</v>
      </c>
      <c r="AB1104" s="1324" t="s">
        <v>4206</v>
      </c>
      <c r="AC1104" s="27"/>
      <c r="AD1104" s="6"/>
      <c r="AE1104" s="1254"/>
      <c r="AF1104" s="6"/>
      <c r="AG1104" s="6"/>
      <c r="AH1104" s="6"/>
      <c r="AI1104" s="6"/>
      <c r="AJ1104" s="6"/>
      <c r="AK1104" s="6"/>
      <c r="AL1104" s="485" t="str">
        <f>IF(AA1104="","",AA1104)</f>
        <v>L-RT-061</v>
      </c>
      <c r="AM1104" s="5" t="str">
        <f>IF(AB1104="","",AB1104)</f>
        <v>A</v>
      </c>
      <c r="AN1104" s="1259"/>
      <c r="AO1104" s="4"/>
      <c r="AP1104" s="5"/>
      <c r="AQ1104" s="5"/>
      <c r="AR1104" s="1260"/>
      <c r="AS1104" s="1258"/>
      <c r="AT1104" s="1261"/>
      <c r="AU1104" s="1231" t="str">
        <f>IF(AND(V1104&gt;0,X1104="A",AA1104&lt;&gt;"",AG1104&lt;&gt;"A",AJ1104&lt;&gt;"A",OR(AB1104="NR",AB1104="NT")),1,"")</f>
        <v/>
      </c>
      <c r="AV1104" s="1231" t="str">
        <f>IF(AU1104="","",COUNTIF($AU$8:AU1104,AU1104))</f>
        <v/>
      </c>
      <c r="AW1104" s="1231" t="str">
        <f>IF(AND(V1104&gt;0,X1104="A",AJ1104&lt;&gt;"A",OR(AB1104="",AB1104="NX")),1,"")</f>
        <v/>
      </c>
      <c r="AX1104" s="1231" t="str">
        <f>IF(AW1104="","",COUNTIF($AW$8:AW1104,AW1104))</f>
        <v/>
      </c>
      <c r="AY1104" s="1231"/>
      <c r="AZ1104" s="1231"/>
      <c r="BA1104" s="1249"/>
      <c r="BB1104" s="1249"/>
    </row>
    <row r="1105" spans="1:54" ht="14.45" customHeight="1">
      <c r="A1105" s="472" t="s">
        <v>5600</v>
      </c>
      <c r="B1105" s="473" t="s">
        <v>1602</v>
      </c>
      <c r="C1105" s="22" t="s">
        <v>5872</v>
      </c>
      <c r="D1105" s="22">
        <v>6</v>
      </c>
      <c r="E1105" s="1270" t="s">
        <v>5790</v>
      </c>
      <c r="F1105" s="816">
        <v>2082100</v>
      </c>
      <c r="G1105" s="817">
        <v>15421104</v>
      </c>
      <c r="H1105" s="819">
        <v>11.94</v>
      </c>
      <c r="I1105" s="816">
        <v>2082420</v>
      </c>
      <c r="J1105" s="817">
        <v>15421104</v>
      </c>
      <c r="K1105" s="818">
        <v>11.94</v>
      </c>
      <c r="L1105" s="1285"/>
      <c r="M1105" s="546">
        <v>16</v>
      </c>
      <c r="N1105" s="9">
        <v>9.5299999999999994</v>
      </c>
      <c r="O1105" s="9" t="s">
        <v>4201</v>
      </c>
      <c r="P1105" s="645" t="s">
        <v>4252</v>
      </c>
      <c r="Q1105" s="836" t="s">
        <v>4273</v>
      </c>
      <c r="R1105" s="826"/>
      <c r="S1105" s="827"/>
      <c r="T1105" s="1300">
        <v>46282</v>
      </c>
      <c r="U1105" s="1302" t="s">
        <v>5534</v>
      </c>
      <c r="V1105" s="812">
        <v>46282</v>
      </c>
      <c r="W1105" s="1306" t="s">
        <v>5791</v>
      </c>
      <c r="X1105" s="814" t="s">
        <v>4206</v>
      </c>
      <c r="Y1105" s="1309">
        <v>168</v>
      </c>
      <c r="Z1105" s="1316">
        <v>46283</v>
      </c>
      <c r="AA1105" s="1321" t="s">
        <v>5792</v>
      </c>
      <c r="AB1105" s="1326" t="s">
        <v>4206</v>
      </c>
      <c r="AC1105" s="655"/>
      <c r="AD1105" s="1252"/>
      <c r="AE1105" s="1253"/>
      <c r="AF1105" s="1255"/>
      <c r="AG1105" s="1256"/>
      <c r="AH1105" s="1253"/>
      <c r="AI1105" s="1257"/>
      <c r="AJ1105" s="21" t="s">
        <v>2860</v>
      </c>
      <c r="AK1105" s="33" t="s">
        <v>2860</v>
      </c>
      <c r="AL1105" s="6" t="s">
        <v>2860</v>
      </c>
      <c r="AM1105" s="32" t="s">
        <v>2860</v>
      </c>
      <c r="AN1105" s="16"/>
      <c r="AO1105" s="6"/>
      <c r="AP1105" s="7"/>
      <c r="AQ1105" s="7"/>
      <c r="AR1105" s="1232"/>
      <c r="AS1105" s="1232"/>
      <c r="AT1105" s="1229"/>
      <c r="AU1105" s="1262"/>
      <c r="AV1105" s="1263"/>
      <c r="AW1105" s="1262"/>
      <c r="AX1105" s="1263"/>
      <c r="AY1105" s="1228"/>
      <c r="AZ1105" s="1232"/>
      <c r="BA1105" s="1232"/>
      <c r="BB1105" s="1232"/>
    </row>
    <row r="1106" spans="1:54" ht="14.45" customHeight="1">
      <c r="A1106" s="472" t="s">
        <v>1088</v>
      </c>
      <c r="B1106" s="473" t="s">
        <v>1602</v>
      </c>
      <c r="C1106" s="22" t="s">
        <v>5872</v>
      </c>
      <c r="D1106" s="22">
        <v>6</v>
      </c>
      <c r="E1106" s="1227" t="s">
        <v>3700</v>
      </c>
      <c r="F1106" s="816">
        <v>2082420</v>
      </c>
      <c r="G1106" s="817">
        <v>15421104</v>
      </c>
      <c r="H1106" s="818">
        <v>11.94</v>
      </c>
      <c r="I1106" s="816">
        <v>2080750</v>
      </c>
      <c r="J1106" s="817">
        <v>15421103</v>
      </c>
      <c r="K1106" s="819">
        <v>11.94</v>
      </c>
      <c r="L1106" s="6"/>
      <c r="M1106" s="546">
        <v>16</v>
      </c>
      <c r="N1106" s="9">
        <v>9.5299999999999994</v>
      </c>
      <c r="O1106" s="9" t="s">
        <v>4201</v>
      </c>
      <c r="P1106" s="645" t="s">
        <v>4202</v>
      </c>
      <c r="Q1106" s="1235" t="s">
        <v>5778</v>
      </c>
      <c r="R1106" s="826"/>
      <c r="S1106" s="827"/>
      <c r="T1106" s="1">
        <v>46285</v>
      </c>
      <c r="U1106" s="26" t="s">
        <v>5387</v>
      </c>
      <c r="V1106" s="8">
        <v>46285</v>
      </c>
      <c r="W1106" s="1226" t="s">
        <v>5805</v>
      </c>
      <c r="X1106" s="23" t="s">
        <v>4206</v>
      </c>
      <c r="Y1106" s="482">
        <v>195</v>
      </c>
      <c r="Z1106" s="1313">
        <v>46292</v>
      </c>
      <c r="AA1106" s="878" t="s">
        <v>6028</v>
      </c>
      <c r="AB1106" s="1324" t="s">
        <v>4206</v>
      </c>
      <c r="AC1106" s="27"/>
      <c r="AD1106" s="6"/>
      <c r="AE1106" s="1254"/>
      <c r="AF1106" s="6"/>
      <c r="AG1106" s="6"/>
      <c r="AH1106" s="6"/>
      <c r="AI1106" s="6"/>
      <c r="AJ1106" s="6"/>
      <c r="AK1106" s="6"/>
      <c r="AL1106" s="485" t="str">
        <f>IF(AA1106="","",AA1106)</f>
        <v>L-RT-061</v>
      </c>
      <c r="AM1106" s="5" t="str">
        <f>IF(AB1106="","",AB1106)</f>
        <v>A</v>
      </c>
      <c r="AN1106" s="1259"/>
      <c r="AO1106" s="4"/>
      <c r="AP1106" s="5"/>
      <c r="AQ1106" s="5"/>
      <c r="AR1106" s="1260"/>
      <c r="AS1106" s="1258"/>
      <c r="AT1106" s="1261"/>
      <c r="AU1106" s="1231" t="str">
        <f>IF(AND(V1106&gt;0,X1106="A",AA1106&lt;&gt;"",AG1106&lt;&gt;"A",AJ1106&lt;&gt;"A",OR(AB1106="NR",AB1106="NT")),1,"")</f>
        <v/>
      </c>
      <c r="AV1106" s="1231" t="str">
        <f>IF(AU1106="","",COUNTIF($AU$8:AU1106,AU1106))</f>
        <v/>
      </c>
      <c r="AW1106" s="1231" t="str">
        <f>IF(AND(V1106&gt;0,X1106="A",AJ1106&lt;&gt;"A",OR(AB1106="",AB1106="NX")),1,"")</f>
        <v/>
      </c>
      <c r="AX1106" s="1231" t="str">
        <f>IF(AW1106="","",COUNTIF($AW$8:AW1106,AW1106))</f>
        <v/>
      </c>
      <c r="AY1106" s="1231"/>
      <c r="AZ1106" s="1231"/>
      <c r="BA1106" s="1249"/>
      <c r="BB1106" s="1249"/>
    </row>
    <row r="1107" spans="1:54" ht="14.45" customHeight="1">
      <c r="A1107" s="472" t="s">
        <v>5601</v>
      </c>
      <c r="B1107" s="473" t="s">
        <v>1602</v>
      </c>
      <c r="C1107" s="22" t="s">
        <v>5872</v>
      </c>
      <c r="D1107" s="22">
        <v>6</v>
      </c>
      <c r="E1107" s="1270" t="s">
        <v>5793</v>
      </c>
      <c r="F1107" s="816">
        <v>2080750</v>
      </c>
      <c r="G1107" s="817">
        <v>15421103</v>
      </c>
      <c r="H1107" s="819">
        <v>11.94</v>
      </c>
      <c r="I1107" s="816">
        <v>2093230</v>
      </c>
      <c r="J1107" s="817">
        <v>15421110</v>
      </c>
      <c r="K1107" s="818">
        <v>11.94</v>
      </c>
      <c r="L1107" s="1285"/>
      <c r="M1107" s="546">
        <v>16</v>
      </c>
      <c r="N1107" s="9">
        <v>9.5299999999999994</v>
      </c>
      <c r="O1107" s="9" t="s">
        <v>4201</v>
      </c>
      <c r="P1107" s="645" t="s">
        <v>4252</v>
      </c>
      <c r="Q1107" s="1236" t="s">
        <v>4253</v>
      </c>
      <c r="R1107" s="826"/>
      <c r="S1107" s="827"/>
      <c r="T1107" s="1300">
        <v>46283</v>
      </c>
      <c r="U1107" s="1302" t="s">
        <v>5534</v>
      </c>
      <c r="V1107" s="8">
        <v>46283</v>
      </c>
      <c r="W1107" s="1304" t="s">
        <v>5794</v>
      </c>
      <c r="X1107" s="814" t="s">
        <v>4206</v>
      </c>
      <c r="Y1107" s="1309">
        <v>168</v>
      </c>
      <c r="Z1107" s="1316">
        <v>46284</v>
      </c>
      <c r="AA1107" s="1321" t="s">
        <v>5795</v>
      </c>
      <c r="AB1107" s="1326" t="s">
        <v>4206</v>
      </c>
      <c r="AC1107" s="655"/>
      <c r="AD1107" s="1252"/>
      <c r="AE1107" s="1253"/>
      <c r="AF1107" s="1255"/>
      <c r="AG1107" s="1256"/>
      <c r="AH1107" s="1253"/>
      <c r="AI1107" s="1257"/>
      <c r="AJ1107" s="21" t="s">
        <v>2860</v>
      </c>
      <c r="AK1107" s="33" t="s">
        <v>2860</v>
      </c>
      <c r="AL1107" s="6" t="s">
        <v>2860</v>
      </c>
      <c r="AM1107" s="32" t="s">
        <v>2860</v>
      </c>
      <c r="AN1107" s="16"/>
      <c r="AO1107" s="6"/>
      <c r="AP1107" s="7"/>
      <c r="AQ1107" s="7"/>
      <c r="AR1107" s="1232"/>
      <c r="AS1107" s="1232"/>
      <c r="AT1107" s="1229"/>
      <c r="AU1107" s="1262"/>
      <c r="AV1107" s="1263"/>
      <c r="AW1107" s="1262"/>
      <c r="AX1107" s="1263"/>
      <c r="AY1107" s="1228"/>
      <c r="AZ1107" s="1232"/>
      <c r="BA1107" s="1232"/>
      <c r="BB1107" s="1232"/>
    </row>
    <row r="1108" spans="1:54" ht="14.45" customHeight="1">
      <c r="A1108" s="472" t="s">
        <v>1089</v>
      </c>
      <c r="B1108" s="473" t="s">
        <v>1602</v>
      </c>
      <c r="C1108" s="22" t="s">
        <v>5872</v>
      </c>
      <c r="D1108" s="22">
        <v>6</v>
      </c>
      <c r="E1108" s="1227" t="s">
        <v>3701</v>
      </c>
      <c r="F1108" s="816">
        <v>2093230</v>
      </c>
      <c r="G1108" s="817">
        <v>15421110</v>
      </c>
      <c r="H1108" s="818">
        <v>11.94</v>
      </c>
      <c r="I1108" s="816">
        <v>2079500</v>
      </c>
      <c r="J1108" s="817">
        <v>15421102</v>
      </c>
      <c r="K1108" s="819">
        <v>11.94</v>
      </c>
      <c r="L1108" s="6"/>
      <c r="M1108" s="546">
        <v>16</v>
      </c>
      <c r="N1108" s="9">
        <v>9.5299999999999994</v>
      </c>
      <c r="O1108" s="9" t="s">
        <v>4201</v>
      </c>
      <c r="P1108" s="645" t="s">
        <v>4202</v>
      </c>
      <c r="Q1108" s="1235" t="s">
        <v>5778</v>
      </c>
      <c r="R1108" s="826"/>
      <c r="S1108" s="827"/>
      <c r="T1108" s="1">
        <v>46285</v>
      </c>
      <c r="U1108" s="26" t="s">
        <v>5387</v>
      </c>
      <c r="V1108" s="8">
        <v>46285</v>
      </c>
      <c r="W1108" s="1226" t="s">
        <v>5805</v>
      </c>
      <c r="X1108" s="23" t="s">
        <v>4206</v>
      </c>
      <c r="Y1108" s="482">
        <v>195</v>
      </c>
      <c r="Z1108" s="1313">
        <v>46292</v>
      </c>
      <c r="AA1108" s="878" t="s">
        <v>6028</v>
      </c>
      <c r="AB1108" s="1324" t="s">
        <v>4206</v>
      </c>
      <c r="AC1108" s="27"/>
      <c r="AD1108" s="6"/>
      <c r="AE1108" s="1254"/>
      <c r="AF1108" s="6"/>
      <c r="AG1108" s="6"/>
      <c r="AH1108" s="6"/>
      <c r="AI1108" s="6"/>
      <c r="AJ1108" s="6"/>
      <c r="AK1108" s="6"/>
      <c r="AL1108" s="485" t="str">
        <f>IF(AA1108="","",AA1108)</f>
        <v>L-RT-061</v>
      </c>
      <c r="AM1108" s="5" t="str">
        <f>IF(AB1108="","",AB1108)</f>
        <v>A</v>
      </c>
      <c r="AN1108" s="1259"/>
      <c r="AO1108" s="4"/>
      <c r="AP1108" s="5"/>
      <c r="AQ1108" s="5"/>
      <c r="AR1108" s="1260"/>
      <c r="AS1108" s="1258"/>
      <c r="AT1108" s="1261"/>
      <c r="AU1108" s="1231" t="str">
        <f>IF(AND(V1108&gt;0,X1108="A",AA1108&lt;&gt;"",AG1108&lt;&gt;"A",AJ1108&lt;&gt;"A",OR(AB1108="NR",AB1108="NT")),1,"")</f>
        <v/>
      </c>
      <c r="AV1108" s="1231" t="str">
        <f>IF(AU1108="","",COUNTIF($AU$8:AU1108,AU1108))</f>
        <v/>
      </c>
      <c r="AW1108" s="1231" t="str">
        <f>IF(AND(V1108&gt;0,X1108="A",AJ1108&lt;&gt;"A",OR(AB1108="",AB1108="NX")),1,"")</f>
        <v/>
      </c>
      <c r="AX1108" s="1231" t="str">
        <f>IF(AW1108="","",COUNTIF($AW$8:AW1108,AW1108))</f>
        <v/>
      </c>
      <c r="AY1108" s="1231"/>
      <c r="AZ1108" s="1231"/>
      <c r="BA1108" s="1249"/>
      <c r="BB1108" s="1249"/>
    </row>
    <row r="1109" spans="1:54" ht="14.45" customHeight="1">
      <c r="A1109" s="472" t="s">
        <v>5602</v>
      </c>
      <c r="B1109" s="473" t="s">
        <v>1602</v>
      </c>
      <c r="C1109" s="22" t="s">
        <v>5872</v>
      </c>
      <c r="D1109" s="22">
        <v>6</v>
      </c>
      <c r="E1109" s="1270" t="s">
        <v>5796</v>
      </c>
      <c r="F1109" s="816">
        <v>2079500</v>
      </c>
      <c r="G1109" s="817">
        <v>15421102</v>
      </c>
      <c r="H1109" s="819">
        <v>11.94</v>
      </c>
      <c r="I1109" s="816">
        <v>2097980</v>
      </c>
      <c r="J1109" s="817">
        <v>15421112</v>
      </c>
      <c r="K1109" s="818">
        <v>11.94</v>
      </c>
      <c r="L1109" s="1285"/>
      <c r="M1109" s="546">
        <v>16</v>
      </c>
      <c r="N1109" s="9">
        <v>9.5299999999999994</v>
      </c>
      <c r="O1109" s="9" t="s">
        <v>4201</v>
      </c>
      <c r="P1109" s="645" t="s">
        <v>4252</v>
      </c>
      <c r="Q1109" s="836" t="s">
        <v>4273</v>
      </c>
      <c r="R1109" s="826"/>
      <c r="S1109" s="827"/>
      <c r="T1109" s="1300">
        <v>46282</v>
      </c>
      <c r="U1109" s="1302" t="s">
        <v>5534</v>
      </c>
      <c r="V1109" s="812">
        <v>46282</v>
      </c>
      <c r="W1109" s="1306" t="s">
        <v>5791</v>
      </c>
      <c r="X1109" s="814" t="s">
        <v>4206</v>
      </c>
      <c r="Y1109" s="1309">
        <v>168</v>
      </c>
      <c r="Z1109" s="1316">
        <v>46283</v>
      </c>
      <c r="AA1109" s="1321" t="s">
        <v>5792</v>
      </c>
      <c r="AB1109" s="1326" t="s">
        <v>4206</v>
      </c>
      <c r="AC1109" s="655"/>
      <c r="AD1109" s="1252"/>
      <c r="AE1109" s="1253"/>
      <c r="AF1109" s="1255"/>
      <c r="AG1109" s="1256"/>
      <c r="AH1109" s="1253"/>
      <c r="AI1109" s="1257"/>
      <c r="AJ1109" s="21" t="s">
        <v>2860</v>
      </c>
      <c r="AK1109" s="33" t="s">
        <v>2860</v>
      </c>
      <c r="AL1109" s="6" t="s">
        <v>2860</v>
      </c>
      <c r="AM1109" s="32" t="s">
        <v>2860</v>
      </c>
      <c r="AN1109" s="16"/>
      <c r="AO1109" s="6"/>
      <c r="AP1109" s="7"/>
      <c r="AQ1109" s="7"/>
      <c r="AR1109" s="1232"/>
      <c r="AS1109" s="1232"/>
      <c r="AT1109" s="1229"/>
      <c r="AU1109" s="1262"/>
      <c r="AV1109" s="1263"/>
      <c r="AW1109" s="1262"/>
      <c r="AX1109" s="1263"/>
      <c r="AY1109" s="1228"/>
      <c r="AZ1109" s="1232"/>
      <c r="BA1109" s="1232"/>
      <c r="BB1109" s="1232"/>
    </row>
    <row r="1110" spans="1:54" ht="14.45" customHeight="1">
      <c r="A1110" s="472" t="s">
        <v>1090</v>
      </c>
      <c r="B1110" s="473" t="s">
        <v>1602</v>
      </c>
      <c r="C1110" s="22" t="s">
        <v>5872</v>
      </c>
      <c r="D1110" s="22">
        <v>6</v>
      </c>
      <c r="E1110" s="1227" t="s">
        <v>3702</v>
      </c>
      <c r="F1110" s="816">
        <v>2097980</v>
      </c>
      <c r="G1110" s="817">
        <v>15421112</v>
      </c>
      <c r="H1110" s="818">
        <v>11.94</v>
      </c>
      <c r="I1110" s="816">
        <v>2095850</v>
      </c>
      <c r="J1110" s="817">
        <v>15421111</v>
      </c>
      <c r="K1110" s="819">
        <v>11.94</v>
      </c>
      <c r="L1110" s="6"/>
      <c r="M1110" s="546">
        <v>16</v>
      </c>
      <c r="N1110" s="9">
        <v>9.5299999999999994</v>
      </c>
      <c r="O1110" s="9" t="s">
        <v>4201</v>
      </c>
      <c r="P1110" s="645" t="s">
        <v>4202</v>
      </c>
      <c r="Q1110" s="1235" t="s">
        <v>5778</v>
      </c>
      <c r="R1110" s="826"/>
      <c r="S1110" s="827"/>
      <c r="T1110" s="1">
        <v>46285</v>
      </c>
      <c r="U1110" s="26" t="s">
        <v>5387</v>
      </c>
      <c r="V1110" s="8">
        <v>46285</v>
      </c>
      <c r="W1110" s="1226" t="s">
        <v>5805</v>
      </c>
      <c r="X1110" s="23" t="s">
        <v>4206</v>
      </c>
      <c r="Y1110" s="482">
        <v>195</v>
      </c>
      <c r="Z1110" s="1313">
        <v>46292</v>
      </c>
      <c r="AA1110" s="878" t="s">
        <v>6028</v>
      </c>
      <c r="AB1110" s="1324" t="s">
        <v>4206</v>
      </c>
      <c r="AC1110" s="27"/>
      <c r="AD1110" s="6"/>
      <c r="AE1110" s="1254"/>
      <c r="AF1110" s="6"/>
      <c r="AG1110" s="6"/>
      <c r="AH1110" s="6"/>
      <c r="AI1110" s="6"/>
      <c r="AJ1110" s="6"/>
      <c r="AK1110" s="6"/>
      <c r="AL1110" s="485" t="str">
        <f>IF(AA1110="","",AA1110)</f>
        <v>L-RT-061</v>
      </c>
      <c r="AM1110" s="5" t="str">
        <f>IF(AB1110="","",AB1110)</f>
        <v>A</v>
      </c>
      <c r="AN1110" s="1259"/>
      <c r="AO1110" s="4"/>
      <c r="AP1110" s="5"/>
      <c r="AQ1110" s="5"/>
      <c r="AR1110" s="1260"/>
      <c r="AS1110" s="1258"/>
      <c r="AT1110" s="1261"/>
      <c r="AU1110" s="1231" t="str">
        <f>IF(AND(V1110&gt;0,X1110="A",AA1110&lt;&gt;"",AG1110&lt;&gt;"A",AJ1110&lt;&gt;"A",OR(AB1110="NR",AB1110="NT")),1,"")</f>
        <v/>
      </c>
      <c r="AV1110" s="1231" t="str">
        <f>IF(AU1110="","",COUNTIF($AU$8:AU1110,AU1110))</f>
        <v/>
      </c>
      <c r="AW1110" s="1231" t="str">
        <f>IF(AND(V1110&gt;0,X1110="A",AJ1110&lt;&gt;"A",OR(AB1110="",AB1110="NX")),1,"")</f>
        <v/>
      </c>
      <c r="AX1110" s="1231" t="str">
        <f>IF(AW1110="","",COUNTIF($AW$8:AW1110,AW1110))</f>
        <v/>
      </c>
      <c r="AY1110" s="1231"/>
      <c r="AZ1110" s="1231"/>
      <c r="BA1110" s="1249"/>
      <c r="BB1110" s="1249"/>
    </row>
    <row r="1111" spans="1:54" ht="14.45" customHeight="1">
      <c r="A1111" s="472" t="s">
        <v>5603</v>
      </c>
      <c r="B1111" s="473" t="s">
        <v>1602</v>
      </c>
      <c r="C1111" s="22" t="s">
        <v>5872</v>
      </c>
      <c r="D1111" s="22">
        <v>6</v>
      </c>
      <c r="E1111" s="1270" t="s">
        <v>5797</v>
      </c>
      <c r="F1111" s="816">
        <v>2095850</v>
      </c>
      <c r="G1111" s="817">
        <v>15421111</v>
      </c>
      <c r="H1111" s="819">
        <v>11.94</v>
      </c>
      <c r="I1111" s="816">
        <v>2084990</v>
      </c>
      <c r="J1111" s="817">
        <v>15421106</v>
      </c>
      <c r="K1111" s="818">
        <v>11.94</v>
      </c>
      <c r="L1111" s="1285"/>
      <c r="M1111" s="546">
        <v>16</v>
      </c>
      <c r="N1111" s="9">
        <v>9.5299999999999994</v>
      </c>
      <c r="O1111" s="9" t="s">
        <v>4201</v>
      </c>
      <c r="P1111" s="645" t="s">
        <v>4252</v>
      </c>
      <c r="Q1111" s="836" t="s">
        <v>4273</v>
      </c>
      <c r="R1111" s="826"/>
      <c r="S1111" s="827"/>
      <c r="T1111" s="1300">
        <v>46282</v>
      </c>
      <c r="U1111" s="1302" t="s">
        <v>5534</v>
      </c>
      <c r="V1111" s="812">
        <v>46282</v>
      </c>
      <c r="W1111" s="1306" t="s">
        <v>5791</v>
      </c>
      <c r="X1111" s="814" t="s">
        <v>4206</v>
      </c>
      <c r="Y1111" s="1309">
        <v>168</v>
      </c>
      <c r="Z1111" s="1316">
        <v>46283</v>
      </c>
      <c r="AA1111" s="1321" t="s">
        <v>5792</v>
      </c>
      <c r="AB1111" s="1326" t="s">
        <v>4206</v>
      </c>
      <c r="AC1111" s="655"/>
      <c r="AD1111" s="1252"/>
      <c r="AE1111" s="1253"/>
      <c r="AF1111" s="1255"/>
      <c r="AG1111" s="1256"/>
      <c r="AH1111" s="1253"/>
      <c r="AI1111" s="1257"/>
      <c r="AJ1111" s="21" t="s">
        <v>2860</v>
      </c>
      <c r="AK1111" s="33" t="s">
        <v>2860</v>
      </c>
      <c r="AL1111" s="6" t="s">
        <v>2860</v>
      </c>
      <c r="AM1111" s="32" t="s">
        <v>2860</v>
      </c>
      <c r="AN1111" s="16"/>
      <c r="AO1111" s="6"/>
      <c r="AP1111" s="7"/>
      <c r="AQ1111" s="7"/>
      <c r="AR1111" s="1232"/>
      <c r="AS1111" s="1232"/>
      <c r="AT1111" s="1229"/>
      <c r="AU1111" s="1262"/>
      <c r="AV1111" s="1263"/>
      <c r="AW1111" s="1262"/>
      <c r="AX1111" s="1263"/>
      <c r="AY1111" s="1228"/>
      <c r="AZ1111" s="1232"/>
      <c r="BA1111" s="1232"/>
      <c r="BB1111" s="1232"/>
    </row>
    <row r="1112" spans="1:54" ht="14.45" customHeight="1">
      <c r="A1112" s="472" t="s">
        <v>1091</v>
      </c>
      <c r="B1112" s="473" t="s">
        <v>1602</v>
      </c>
      <c r="C1112" s="22" t="s">
        <v>5872</v>
      </c>
      <c r="D1112" s="22">
        <v>6</v>
      </c>
      <c r="E1112" s="1227" t="s">
        <v>3703</v>
      </c>
      <c r="F1112" s="816">
        <v>2084990</v>
      </c>
      <c r="G1112" s="817">
        <v>15421106</v>
      </c>
      <c r="H1112" s="818">
        <v>11.94</v>
      </c>
      <c r="I1112" s="816">
        <v>2082880</v>
      </c>
      <c r="J1112" s="817">
        <v>15421105</v>
      </c>
      <c r="K1112" s="819">
        <v>11.94</v>
      </c>
      <c r="L1112" s="6"/>
      <c r="M1112" s="546">
        <v>16</v>
      </c>
      <c r="N1112" s="9">
        <v>9.5299999999999994</v>
      </c>
      <c r="O1112" s="9" t="s">
        <v>4201</v>
      </c>
      <c r="P1112" s="645" t="s">
        <v>4202</v>
      </c>
      <c r="Q1112" s="1235" t="s">
        <v>5778</v>
      </c>
      <c r="R1112" s="824"/>
      <c r="S1112" s="825"/>
      <c r="T1112" s="1">
        <v>46285</v>
      </c>
      <c r="U1112" s="26" t="s">
        <v>5387</v>
      </c>
      <c r="V1112" s="8">
        <v>46285</v>
      </c>
      <c r="W1112" s="1226" t="s">
        <v>5805</v>
      </c>
      <c r="X1112" s="23" t="s">
        <v>4206</v>
      </c>
      <c r="Y1112" s="482">
        <v>195</v>
      </c>
      <c r="Z1112" s="1313">
        <v>46292</v>
      </c>
      <c r="AA1112" s="878" t="s">
        <v>6028</v>
      </c>
      <c r="AB1112" s="1324" t="s">
        <v>4206</v>
      </c>
      <c r="AC1112" s="27"/>
      <c r="AD1112" s="6"/>
      <c r="AE1112" s="1254"/>
      <c r="AF1112" s="6"/>
      <c r="AG1112" s="6"/>
      <c r="AH1112" s="6"/>
      <c r="AI1112" s="6"/>
      <c r="AJ1112" s="6"/>
      <c r="AK1112" s="6"/>
      <c r="AL1112" s="485" t="str">
        <f>IF(AA1112="","",AA1112)</f>
        <v>L-RT-061</v>
      </c>
      <c r="AM1112" s="5" t="str">
        <f>IF(AB1112="","",AB1112)</f>
        <v>A</v>
      </c>
      <c r="AN1112" s="1259"/>
      <c r="AO1112" s="4"/>
      <c r="AP1112" s="5"/>
      <c r="AQ1112" s="5"/>
      <c r="AR1112" s="1260"/>
      <c r="AS1112" s="1258"/>
      <c r="AT1112" s="1261"/>
      <c r="AU1112" s="1231" t="str">
        <f>IF(AND(V1112&gt;0,X1112="A",AA1112&lt;&gt;"",AG1112&lt;&gt;"A",AJ1112&lt;&gt;"A",OR(AB1112="NR",AB1112="NT")),1,"")</f>
        <v/>
      </c>
      <c r="AV1112" s="1231" t="str">
        <f>IF(AU1112="","",COUNTIF($AU$8:AU1112,AU1112))</f>
        <v/>
      </c>
      <c r="AW1112" s="1231" t="str">
        <f>IF(AND(V1112&gt;0,X1112="A",AJ1112&lt;&gt;"A",OR(AB1112="",AB1112="NX")),1,"")</f>
        <v/>
      </c>
      <c r="AX1112" s="1231" t="str">
        <f>IF(AW1112="","",COUNTIF($AW$8:AW1112,AW1112))</f>
        <v/>
      </c>
      <c r="AY1112" s="1231"/>
      <c r="AZ1112" s="1231"/>
      <c r="BA1112" s="1249"/>
      <c r="BB1112" s="1249"/>
    </row>
    <row r="1113" spans="1:54" ht="14.45" customHeight="1">
      <c r="A1113" s="472" t="s">
        <v>5604</v>
      </c>
      <c r="B1113" s="473" t="s">
        <v>1602</v>
      </c>
      <c r="C1113" s="22" t="s">
        <v>5872</v>
      </c>
      <c r="D1113" s="22">
        <v>6</v>
      </c>
      <c r="E1113" s="1270" t="s">
        <v>5798</v>
      </c>
      <c r="F1113" s="816">
        <v>2082880</v>
      </c>
      <c r="G1113" s="817">
        <v>15421105</v>
      </c>
      <c r="H1113" s="819">
        <v>11.94</v>
      </c>
      <c r="I1113" s="816">
        <v>2083540</v>
      </c>
      <c r="J1113" s="817">
        <v>15421105</v>
      </c>
      <c r="K1113" s="819">
        <v>11.94</v>
      </c>
      <c r="L1113" s="1285"/>
      <c r="M1113" s="546">
        <v>16</v>
      </c>
      <c r="N1113" s="9">
        <v>9.5299999999999994</v>
      </c>
      <c r="O1113" s="9" t="s">
        <v>4201</v>
      </c>
      <c r="P1113" s="645" t="s">
        <v>4252</v>
      </c>
      <c r="Q1113" s="836" t="s">
        <v>4273</v>
      </c>
      <c r="R1113" s="826"/>
      <c r="S1113" s="827"/>
      <c r="T1113" s="1300">
        <v>46282</v>
      </c>
      <c r="U1113" s="1302" t="s">
        <v>5534</v>
      </c>
      <c r="V1113" s="812">
        <v>46282</v>
      </c>
      <c r="W1113" s="1306" t="s">
        <v>5791</v>
      </c>
      <c r="X1113" s="814" t="s">
        <v>4206</v>
      </c>
      <c r="Y1113" s="1309">
        <v>168</v>
      </c>
      <c r="Z1113" s="1316">
        <v>46283</v>
      </c>
      <c r="AA1113" s="875" t="s">
        <v>5792</v>
      </c>
      <c r="AB1113" s="1326" t="s">
        <v>4206</v>
      </c>
      <c r="AC1113" s="655"/>
      <c r="AD1113" s="1252"/>
      <c r="AE1113" s="1253"/>
      <c r="AF1113" s="1255"/>
      <c r="AG1113" s="1256"/>
      <c r="AH1113" s="1253"/>
      <c r="AI1113" s="1257"/>
      <c r="AJ1113" s="21" t="s">
        <v>2860</v>
      </c>
      <c r="AK1113" s="33" t="s">
        <v>2860</v>
      </c>
      <c r="AL1113" s="6" t="s">
        <v>2860</v>
      </c>
      <c r="AM1113" s="32" t="s">
        <v>2860</v>
      </c>
      <c r="AN1113" s="16"/>
      <c r="AO1113" s="6"/>
      <c r="AP1113" s="7"/>
      <c r="AQ1113" s="7"/>
      <c r="AR1113" s="1232"/>
      <c r="AS1113" s="1232"/>
      <c r="AT1113" s="1229"/>
      <c r="AU1113" s="1262"/>
      <c r="AV1113" s="1263"/>
      <c r="AW1113" s="1262"/>
      <c r="AX1113" s="1263"/>
      <c r="AY1113" s="1228"/>
      <c r="AZ1113" s="1232"/>
      <c r="BA1113" s="1232"/>
      <c r="BB1113" s="1232"/>
    </row>
    <row r="1114" spans="1:54" ht="14.45" customHeight="1">
      <c r="A1114" s="472" t="s">
        <v>1092</v>
      </c>
      <c r="B1114" s="473" t="s">
        <v>1602</v>
      </c>
      <c r="C1114" s="22" t="s">
        <v>5872</v>
      </c>
      <c r="D1114" s="22">
        <v>6</v>
      </c>
      <c r="E1114" s="1227" t="s">
        <v>3704</v>
      </c>
      <c r="F1114" s="816">
        <v>2083540</v>
      </c>
      <c r="G1114" s="817">
        <v>15421105</v>
      </c>
      <c r="H1114" s="819">
        <v>11.94</v>
      </c>
      <c r="I1114" s="816">
        <v>2087730</v>
      </c>
      <c r="J1114" s="817">
        <v>15421108</v>
      </c>
      <c r="K1114" s="819">
        <v>11.94</v>
      </c>
      <c r="L1114" s="6"/>
      <c r="M1114" s="546">
        <v>16</v>
      </c>
      <c r="N1114" s="9">
        <v>9.5299999999999994</v>
      </c>
      <c r="O1114" s="9" t="s">
        <v>4201</v>
      </c>
      <c r="P1114" s="645" t="s">
        <v>4202</v>
      </c>
      <c r="Q1114" s="1235" t="s">
        <v>5778</v>
      </c>
      <c r="R1114" s="824"/>
      <c r="S1114" s="825"/>
      <c r="T1114" s="1">
        <v>46285</v>
      </c>
      <c r="U1114" s="26" t="s">
        <v>5387</v>
      </c>
      <c r="V1114" s="8">
        <v>46285</v>
      </c>
      <c r="W1114" s="1226" t="s">
        <v>5805</v>
      </c>
      <c r="X1114" s="23" t="s">
        <v>4206</v>
      </c>
      <c r="Y1114" s="482">
        <v>195</v>
      </c>
      <c r="Z1114" s="1313">
        <v>46292</v>
      </c>
      <c r="AA1114" s="875" t="s">
        <v>6028</v>
      </c>
      <c r="AB1114" s="1324" t="s">
        <v>4206</v>
      </c>
      <c r="AC1114" s="27"/>
      <c r="AD1114" s="6"/>
      <c r="AE1114" s="1254"/>
      <c r="AF1114" s="6"/>
      <c r="AG1114" s="6"/>
      <c r="AH1114" s="6"/>
      <c r="AI1114" s="6"/>
      <c r="AJ1114" s="6"/>
      <c r="AK1114" s="6"/>
      <c r="AL1114" s="485" t="str">
        <f>IF(AA1114="","",AA1114)</f>
        <v>L-RT-061</v>
      </c>
      <c r="AM1114" s="5" t="str">
        <f>IF(AB1114="","",AB1114)</f>
        <v>A</v>
      </c>
      <c r="AN1114" s="1259"/>
      <c r="AO1114" s="4"/>
      <c r="AP1114" s="5"/>
      <c r="AQ1114" s="5"/>
      <c r="AR1114" s="1260"/>
      <c r="AS1114" s="1258"/>
      <c r="AT1114" s="1261"/>
      <c r="AU1114" s="1231" t="str">
        <f>IF(AND(V1114&gt;0,X1114="A",AA1114&lt;&gt;"",AG1114&lt;&gt;"A",AJ1114&lt;&gt;"A",OR(AB1114="NR",AB1114="NT")),1,"")</f>
        <v/>
      </c>
      <c r="AV1114" s="1231" t="str">
        <f>IF(AU1114="","",COUNTIF($AU$8:AU1114,AU1114))</f>
        <v/>
      </c>
      <c r="AW1114" s="1231" t="str">
        <f>IF(AND(V1114&gt;0,X1114="A",AJ1114&lt;&gt;"A",OR(AB1114="",AB1114="NX")),1,"")</f>
        <v/>
      </c>
      <c r="AX1114" s="1231" t="str">
        <f>IF(AW1114="","",COUNTIF($AW$8:AW1114,AW1114))</f>
        <v/>
      </c>
      <c r="AY1114" s="1231"/>
      <c r="AZ1114" s="1231"/>
      <c r="BA1114" s="1249"/>
      <c r="BB1114" s="1249"/>
    </row>
    <row r="1115" spans="1:54" ht="14.45" customHeight="1">
      <c r="A1115" s="472" t="s">
        <v>5605</v>
      </c>
      <c r="B1115" s="473" t="s">
        <v>1602</v>
      </c>
      <c r="C1115" s="22" t="s">
        <v>5872</v>
      </c>
      <c r="D1115" s="22">
        <v>6</v>
      </c>
      <c r="E1115" s="1270" t="s">
        <v>5799</v>
      </c>
      <c r="F1115" s="816">
        <v>2087730</v>
      </c>
      <c r="G1115" s="817">
        <v>15421108</v>
      </c>
      <c r="H1115" s="819">
        <v>11.94</v>
      </c>
      <c r="I1115" s="816">
        <v>2084920</v>
      </c>
      <c r="J1115" s="817">
        <v>15421106</v>
      </c>
      <c r="K1115" s="818">
        <v>11.94</v>
      </c>
      <c r="L1115" s="1285"/>
      <c r="M1115" s="546">
        <v>16</v>
      </c>
      <c r="N1115" s="9">
        <v>9.5299999999999994</v>
      </c>
      <c r="O1115" s="9" t="s">
        <v>4201</v>
      </c>
      <c r="P1115" s="645" t="s">
        <v>4252</v>
      </c>
      <c r="Q1115" s="836" t="s">
        <v>4273</v>
      </c>
      <c r="R1115" s="826"/>
      <c r="S1115" s="827"/>
      <c r="T1115" s="1300">
        <v>46283</v>
      </c>
      <c r="U1115" s="1302" t="s">
        <v>5534</v>
      </c>
      <c r="V1115" s="812">
        <v>46283</v>
      </c>
      <c r="W1115" s="1306" t="s">
        <v>5794</v>
      </c>
      <c r="X1115" s="814" t="s">
        <v>4206</v>
      </c>
      <c r="Y1115" s="1309">
        <v>168</v>
      </c>
      <c r="Z1115" s="1316">
        <v>46284</v>
      </c>
      <c r="AA1115" s="875" t="s">
        <v>5795</v>
      </c>
      <c r="AB1115" s="1326" t="s">
        <v>4206</v>
      </c>
      <c r="AC1115" s="655"/>
      <c r="AD1115" s="1252"/>
      <c r="AE1115" s="1253"/>
      <c r="AF1115" s="1255"/>
      <c r="AG1115" s="1256"/>
      <c r="AH1115" s="1253"/>
      <c r="AI1115" s="1257"/>
      <c r="AJ1115" s="21" t="s">
        <v>2860</v>
      </c>
      <c r="AK1115" s="33" t="s">
        <v>2860</v>
      </c>
      <c r="AL1115" s="6" t="s">
        <v>2860</v>
      </c>
      <c r="AM1115" s="32" t="s">
        <v>2860</v>
      </c>
      <c r="AN1115" s="16"/>
      <c r="AO1115" s="6"/>
      <c r="AP1115" s="7"/>
      <c r="AQ1115" s="7"/>
      <c r="AR1115" s="1232"/>
      <c r="AS1115" s="1232"/>
      <c r="AT1115" s="1229"/>
      <c r="AU1115" s="1262"/>
      <c r="AV1115" s="1263"/>
      <c r="AW1115" s="1262"/>
      <c r="AX1115" s="1263"/>
      <c r="AY1115" s="1228"/>
      <c r="AZ1115" s="1232"/>
      <c r="BA1115" s="1232"/>
      <c r="BB1115" s="1232"/>
    </row>
    <row r="1116" spans="1:54" ht="14.45" customHeight="1">
      <c r="A1116" s="472" t="s">
        <v>1093</v>
      </c>
      <c r="B1116" s="473" t="s">
        <v>1602</v>
      </c>
      <c r="C1116" s="22" t="s">
        <v>5872</v>
      </c>
      <c r="D1116" s="22">
        <v>6</v>
      </c>
      <c r="E1116" s="1227" t="s">
        <v>3705</v>
      </c>
      <c r="F1116" s="816">
        <v>2084920</v>
      </c>
      <c r="G1116" s="817">
        <v>15421106</v>
      </c>
      <c r="H1116" s="818">
        <v>11.94</v>
      </c>
      <c r="I1116" s="816">
        <v>2093330</v>
      </c>
      <c r="J1116" s="817">
        <v>15421110</v>
      </c>
      <c r="K1116" s="819">
        <v>11.94</v>
      </c>
      <c r="L1116" s="6"/>
      <c r="M1116" s="546">
        <v>16</v>
      </c>
      <c r="N1116" s="9">
        <v>9.5299999999999994</v>
      </c>
      <c r="O1116" s="9" t="s">
        <v>4201</v>
      </c>
      <c r="P1116" s="645" t="s">
        <v>4202</v>
      </c>
      <c r="Q1116" s="1235" t="s">
        <v>5778</v>
      </c>
      <c r="R1116" s="824"/>
      <c r="S1116" s="825"/>
      <c r="T1116" s="1">
        <v>46285</v>
      </c>
      <c r="U1116" s="26" t="s">
        <v>5387</v>
      </c>
      <c r="V1116" s="8">
        <v>46285</v>
      </c>
      <c r="W1116" s="1226" t="s">
        <v>5806</v>
      </c>
      <c r="X1116" s="23" t="s">
        <v>4206</v>
      </c>
      <c r="Y1116" s="482">
        <v>195</v>
      </c>
      <c r="Z1116" s="1313">
        <v>46292</v>
      </c>
      <c r="AA1116" s="875" t="s">
        <v>6028</v>
      </c>
      <c r="AB1116" s="1324" t="s">
        <v>4206</v>
      </c>
      <c r="AC1116" s="27"/>
      <c r="AD1116" s="6"/>
      <c r="AE1116" s="1254"/>
      <c r="AF1116" s="6"/>
      <c r="AG1116" s="6"/>
      <c r="AH1116" s="6"/>
      <c r="AI1116" s="6"/>
      <c r="AJ1116" s="6"/>
      <c r="AK1116" s="6"/>
      <c r="AL1116" s="485" t="str">
        <f>IF(AA1116="","",AA1116)</f>
        <v>L-RT-061</v>
      </c>
      <c r="AM1116" s="5" t="str">
        <f>IF(AB1116="","",AB1116)</f>
        <v>A</v>
      </c>
      <c r="AN1116" s="1259"/>
      <c r="AO1116" s="4"/>
      <c r="AP1116" s="5"/>
      <c r="AQ1116" s="5"/>
      <c r="AR1116" s="1260"/>
      <c r="AS1116" s="1258"/>
      <c r="AT1116" s="1261"/>
      <c r="AU1116" s="1231" t="str">
        <f>IF(AND(V1116&gt;0,X1116="A",AA1116&lt;&gt;"",AG1116&lt;&gt;"A",AJ1116&lt;&gt;"A",OR(AB1116="NR",AB1116="NT")),1,"")</f>
        <v/>
      </c>
      <c r="AV1116" s="1231" t="str">
        <f>IF(AU1116="","",COUNTIF($AU$8:AU1116,AU1116))</f>
        <v/>
      </c>
      <c r="AW1116" s="1231" t="str">
        <f>IF(AND(V1116&gt;0,X1116="A",AJ1116&lt;&gt;"A",OR(AB1116="",AB1116="NX")),1,"")</f>
        <v/>
      </c>
      <c r="AX1116" s="1231" t="str">
        <f>IF(AW1116="","",COUNTIF($AW$8:AW1116,AW1116))</f>
        <v/>
      </c>
      <c r="AY1116" s="1231"/>
      <c r="AZ1116" s="1231"/>
      <c r="BA1116" s="1249"/>
      <c r="BB1116" s="1249"/>
    </row>
    <row r="1117" spans="1:54" ht="14.45" customHeight="1">
      <c r="A1117" s="472" t="s">
        <v>5606</v>
      </c>
      <c r="B1117" s="473" t="s">
        <v>1602</v>
      </c>
      <c r="C1117" s="22" t="s">
        <v>5872</v>
      </c>
      <c r="D1117" s="22">
        <v>6</v>
      </c>
      <c r="E1117" s="1270" t="s">
        <v>5800</v>
      </c>
      <c r="F1117" s="816">
        <v>2093330</v>
      </c>
      <c r="G1117" s="817">
        <v>15421110</v>
      </c>
      <c r="H1117" s="819">
        <v>11.94</v>
      </c>
      <c r="I1117" s="1274">
        <v>2078890</v>
      </c>
      <c r="J1117" s="1277">
        <v>15421110</v>
      </c>
      <c r="K1117" s="1281">
        <v>11.94</v>
      </c>
      <c r="L1117" s="1285"/>
      <c r="M1117" s="546">
        <v>16</v>
      </c>
      <c r="N1117" s="9">
        <v>9.5299999999999994</v>
      </c>
      <c r="O1117" s="9" t="s">
        <v>4201</v>
      </c>
      <c r="P1117" s="645" t="s">
        <v>4252</v>
      </c>
      <c r="Q1117" s="836" t="s">
        <v>4273</v>
      </c>
      <c r="R1117" s="826"/>
      <c r="S1117" s="827"/>
      <c r="T1117" s="1300">
        <v>46282</v>
      </c>
      <c r="U1117" s="1302" t="s">
        <v>5534</v>
      </c>
      <c r="V1117" s="812">
        <v>46282</v>
      </c>
      <c r="W1117" s="1306" t="s">
        <v>5791</v>
      </c>
      <c r="X1117" s="814" t="s">
        <v>4206</v>
      </c>
      <c r="Y1117" s="1309">
        <v>168</v>
      </c>
      <c r="Z1117" s="1316">
        <v>46283</v>
      </c>
      <c r="AA1117" s="875" t="s">
        <v>5792</v>
      </c>
      <c r="AB1117" s="1326" t="s">
        <v>4206</v>
      </c>
      <c r="AC1117" s="655"/>
      <c r="AD1117" s="1252"/>
      <c r="AE1117" s="1253"/>
      <c r="AF1117" s="1255"/>
      <c r="AG1117" s="1256"/>
      <c r="AH1117" s="1253"/>
      <c r="AI1117" s="1257"/>
      <c r="AJ1117" s="21" t="s">
        <v>2860</v>
      </c>
      <c r="AK1117" s="33" t="s">
        <v>2860</v>
      </c>
      <c r="AL1117" s="6" t="s">
        <v>2860</v>
      </c>
      <c r="AM1117" s="32" t="s">
        <v>2860</v>
      </c>
      <c r="AN1117" s="16"/>
      <c r="AO1117" s="6"/>
      <c r="AP1117" s="7"/>
      <c r="AQ1117" s="7"/>
      <c r="AR1117" s="1232"/>
      <c r="AS1117" s="1232"/>
      <c r="AT1117" s="1229"/>
      <c r="AU1117" s="1262"/>
      <c r="AV1117" s="1263"/>
      <c r="AW1117" s="1262"/>
      <c r="AX1117" s="1263"/>
      <c r="AY1117" s="1228"/>
      <c r="AZ1117" s="1232"/>
      <c r="BA1117" s="1232"/>
      <c r="BB1117" s="1232"/>
    </row>
    <row r="1118" spans="1:54" ht="14.45" customHeight="1">
      <c r="A1118" s="472" t="s">
        <v>1094</v>
      </c>
      <c r="B1118" s="473" t="s">
        <v>1602</v>
      </c>
      <c r="C1118" s="22" t="s">
        <v>5872</v>
      </c>
      <c r="D1118" s="22">
        <v>6</v>
      </c>
      <c r="E1118" s="1227" t="s">
        <v>3706</v>
      </c>
      <c r="F1118" s="1274">
        <v>2078890</v>
      </c>
      <c r="G1118" s="1277">
        <v>15421110</v>
      </c>
      <c r="H1118" s="1281">
        <v>11.94</v>
      </c>
      <c r="I1118" s="474">
        <v>2078910</v>
      </c>
      <c r="J1118" s="475">
        <v>15421101</v>
      </c>
      <c r="K1118" s="478">
        <v>11.94</v>
      </c>
      <c r="L1118" s="6"/>
      <c r="M1118" s="546">
        <v>16</v>
      </c>
      <c r="N1118" s="9">
        <v>9.5299999999999994</v>
      </c>
      <c r="O1118" s="9" t="s">
        <v>4201</v>
      </c>
      <c r="P1118" s="645" t="s">
        <v>4202</v>
      </c>
      <c r="Q1118" s="1235" t="s">
        <v>5778</v>
      </c>
      <c r="R1118" s="824"/>
      <c r="S1118" s="825"/>
      <c r="T1118" s="1">
        <v>46285</v>
      </c>
      <c r="U1118" s="26" t="s">
        <v>5387</v>
      </c>
      <c r="V1118" s="8">
        <v>46285</v>
      </c>
      <c r="W1118" s="1226" t="s">
        <v>5806</v>
      </c>
      <c r="X1118" s="23" t="s">
        <v>4206</v>
      </c>
      <c r="Y1118" s="482">
        <v>195</v>
      </c>
      <c r="Z1118" s="1313">
        <v>46292</v>
      </c>
      <c r="AA1118" s="875" t="s">
        <v>6028</v>
      </c>
      <c r="AB1118" s="1324" t="s">
        <v>4206</v>
      </c>
      <c r="AC1118" s="27"/>
      <c r="AD1118" s="6"/>
      <c r="AE1118" s="1254"/>
      <c r="AF1118" s="6"/>
      <c r="AG1118" s="6"/>
      <c r="AH1118" s="6"/>
      <c r="AI1118" s="6"/>
      <c r="AJ1118" s="6"/>
      <c r="AK1118" s="6"/>
      <c r="AL1118" s="485" t="str">
        <f>IF(AA1118="","",AA1118)</f>
        <v>L-RT-061</v>
      </c>
      <c r="AM1118" s="5" t="str">
        <f>IF(AB1118="","",AB1118)</f>
        <v>A</v>
      </c>
      <c r="AN1118" s="1259"/>
      <c r="AO1118" s="4"/>
      <c r="AP1118" s="5"/>
      <c r="AQ1118" s="5"/>
      <c r="AR1118" s="1260"/>
      <c r="AS1118" s="1258"/>
      <c r="AT1118" s="1261"/>
      <c r="AU1118" s="1231" t="str">
        <f>IF(AND(V1118&gt;0,X1118="A",AA1118&lt;&gt;"",AG1118&lt;&gt;"A",AJ1118&lt;&gt;"A",OR(AB1118="NR",AB1118="NT")),1,"")</f>
        <v/>
      </c>
      <c r="AV1118" s="1231" t="str">
        <f>IF(AU1118="","",COUNTIF($AU$8:AU1118,AU1118))</f>
        <v/>
      </c>
      <c r="AW1118" s="1231" t="str">
        <f>IF(AND(V1118&gt;0,X1118="A",AJ1118&lt;&gt;"A",OR(AB1118="",AB1118="NX")),1,"")</f>
        <v/>
      </c>
      <c r="AX1118" s="1231" t="str">
        <f>IF(AW1118="","",COUNTIF($AW$8:AW1118,AW1118))</f>
        <v/>
      </c>
      <c r="AY1118" s="1231"/>
      <c r="AZ1118" s="1231"/>
      <c r="BA1118" s="1249"/>
      <c r="BB1118" s="1249"/>
    </row>
    <row r="1119" spans="1:54" ht="14.45" customHeight="1">
      <c r="A1119" s="472" t="s">
        <v>1095</v>
      </c>
      <c r="B1119" s="473" t="s">
        <v>1602</v>
      </c>
      <c r="C1119" s="22" t="s">
        <v>5872</v>
      </c>
      <c r="D1119" s="22">
        <v>6</v>
      </c>
      <c r="E1119" s="1270" t="s">
        <v>5801</v>
      </c>
      <c r="F1119" s="474">
        <v>2078910</v>
      </c>
      <c r="G1119" s="475">
        <v>15421101</v>
      </c>
      <c r="H1119" s="478">
        <v>11.94</v>
      </c>
      <c r="I1119" s="474">
        <v>2086710</v>
      </c>
      <c r="J1119" s="475">
        <v>15421107</v>
      </c>
      <c r="K1119" s="644">
        <v>11.94</v>
      </c>
      <c r="L1119" s="1285"/>
      <c r="M1119" s="546">
        <v>16</v>
      </c>
      <c r="N1119" s="9">
        <v>9.5299999999999994</v>
      </c>
      <c r="O1119" s="9" t="s">
        <v>4201</v>
      </c>
      <c r="P1119" s="645" t="s">
        <v>4252</v>
      </c>
      <c r="Q1119" s="836" t="s">
        <v>4273</v>
      </c>
      <c r="R1119" s="826"/>
      <c r="S1119" s="827"/>
      <c r="T1119" s="1300">
        <v>46281</v>
      </c>
      <c r="U1119" s="1302" t="s">
        <v>5534</v>
      </c>
      <c r="V1119" s="812">
        <v>46281</v>
      </c>
      <c r="W1119" s="1306" t="s">
        <v>5754</v>
      </c>
      <c r="X1119" s="814" t="s">
        <v>4206</v>
      </c>
      <c r="Y1119" s="1309">
        <v>168</v>
      </c>
      <c r="Z1119" s="1316">
        <v>46282</v>
      </c>
      <c r="AA1119" s="875" t="s">
        <v>5755</v>
      </c>
      <c r="AB1119" s="1326" t="s">
        <v>4206</v>
      </c>
      <c r="AC1119" s="655"/>
      <c r="AD1119" s="1252"/>
      <c r="AE1119" s="1253"/>
      <c r="AF1119" s="1255"/>
      <c r="AG1119" s="1256"/>
      <c r="AH1119" s="1253"/>
      <c r="AI1119" s="1257"/>
      <c r="AJ1119" s="21" t="s">
        <v>2860</v>
      </c>
      <c r="AK1119" s="33" t="s">
        <v>2860</v>
      </c>
      <c r="AL1119" s="6" t="s">
        <v>2860</v>
      </c>
      <c r="AM1119" s="32" t="s">
        <v>2860</v>
      </c>
      <c r="AN1119" s="16"/>
      <c r="AO1119" s="6"/>
      <c r="AP1119" s="7"/>
      <c r="AQ1119" s="7"/>
      <c r="AR1119" s="1232"/>
      <c r="AS1119" s="1232"/>
      <c r="AT1119" s="1229"/>
      <c r="AU1119" s="1262"/>
      <c r="AV1119" s="1263"/>
      <c r="AW1119" s="1262"/>
      <c r="AX1119" s="1263"/>
      <c r="AY1119" s="1228"/>
      <c r="AZ1119" s="1232"/>
      <c r="BA1119" s="1232"/>
      <c r="BB1119" s="1232"/>
    </row>
    <row r="1120" spans="1:54" ht="14.45" customHeight="1">
      <c r="A1120" s="472" t="s">
        <v>1096</v>
      </c>
      <c r="B1120" s="473" t="s">
        <v>1602</v>
      </c>
      <c r="C1120" s="22" t="s">
        <v>5872</v>
      </c>
      <c r="D1120" s="22">
        <v>6</v>
      </c>
      <c r="E1120" s="1227" t="s">
        <v>3707</v>
      </c>
      <c r="F1120" s="474">
        <v>2086710</v>
      </c>
      <c r="G1120" s="475">
        <v>15421107</v>
      </c>
      <c r="H1120" s="644">
        <v>11.94</v>
      </c>
      <c r="I1120" s="474">
        <v>2093140</v>
      </c>
      <c r="J1120" s="475">
        <v>15421110</v>
      </c>
      <c r="K1120" s="478">
        <v>11.94</v>
      </c>
      <c r="L1120" s="9"/>
      <c r="M1120" s="546">
        <v>16</v>
      </c>
      <c r="N1120" s="9">
        <v>9.5299999999999994</v>
      </c>
      <c r="O1120" s="9" t="s">
        <v>4201</v>
      </c>
      <c r="P1120" s="645" t="s">
        <v>4202</v>
      </c>
      <c r="Q1120" s="1235" t="s">
        <v>5778</v>
      </c>
      <c r="R1120" s="824"/>
      <c r="S1120" s="825"/>
      <c r="T1120" s="14">
        <v>46285</v>
      </c>
      <c r="U1120" s="15" t="s">
        <v>5387</v>
      </c>
      <c r="V1120" s="8">
        <v>46285</v>
      </c>
      <c r="W1120" s="1226" t="s">
        <v>5806</v>
      </c>
      <c r="X1120" s="23" t="s">
        <v>4206</v>
      </c>
      <c r="Y1120" s="486">
        <v>195</v>
      </c>
      <c r="Z1120" s="483">
        <v>46292</v>
      </c>
      <c r="AA1120" s="875" t="s">
        <v>6028</v>
      </c>
      <c r="AB1120" s="484" t="s">
        <v>4206</v>
      </c>
      <c r="AC1120" s="16"/>
      <c r="AD1120" s="6"/>
      <c r="AE1120" s="1254"/>
      <c r="AF1120" s="6"/>
      <c r="AG1120" s="6"/>
      <c r="AH1120" s="6"/>
      <c r="AI1120" s="6"/>
      <c r="AJ1120" s="6"/>
      <c r="AK1120" s="6"/>
      <c r="AL1120" s="485" t="str">
        <f>IF(AA1120="","",AA1120)</f>
        <v>L-RT-061</v>
      </c>
      <c r="AM1120" s="5" t="str">
        <f>IF(AB1120="","",AB1120)</f>
        <v>A</v>
      </c>
      <c r="AN1120" s="1259"/>
      <c r="AO1120" s="4"/>
      <c r="AP1120" s="5"/>
      <c r="AQ1120" s="5"/>
      <c r="AR1120" s="1260"/>
      <c r="AS1120" s="1258"/>
      <c r="AT1120" s="1261"/>
      <c r="AU1120" s="1231" t="str">
        <f>IF(AND(V1120&gt;0,X1120="A",AA1120&lt;&gt;"",AG1120&lt;&gt;"A",AJ1120&lt;&gt;"A",OR(AB1120="NR",AB1120="NT")),1,"")</f>
        <v/>
      </c>
      <c r="AV1120" s="1231" t="str">
        <f>IF(AU1120="","",COUNTIF($AU$8:AU1120,AU1120))</f>
        <v/>
      </c>
      <c r="AW1120" s="1231" t="str">
        <f>IF(AND(V1120&gt;0,X1120="A",AJ1120&lt;&gt;"A",OR(AB1120="",AB1120="NX")),1,"")</f>
        <v/>
      </c>
      <c r="AX1120" s="1231" t="str">
        <f>IF(AW1120="","",COUNTIF($AW$8:AW1120,AW1120))</f>
        <v/>
      </c>
      <c r="AY1120" s="1231"/>
      <c r="AZ1120" s="1231"/>
      <c r="BA1120" s="1249"/>
      <c r="BB1120" s="1249"/>
    </row>
    <row r="1121" spans="1:54" ht="14.45" customHeight="1">
      <c r="A1121" s="472" t="s">
        <v>1097</v>
      </c>
      <c r="B1121" s="473" t="s">
        <v>1602</v>
      </c>
      <c r="C1121" s="22" t="s">
        <v>5872</v>
      </c>
      <c r="D1121" s="22">
        <v>6</v>
      </c>
      <c r="E1121" s="1271" t="s">
        <v>5542</v>
      </c>
      <c r="F1121" s="474">
        <v>2093140</v>
      </c>
      <c r="G1121" s="475">
        <v>15421110</v>
      </c>
      <c r="H1121" s="478">
        <v>11.94</v>
      </c>
      <c r="I1121" s="474">
        <v>2094740</v>
      </c>
      <c r="J1121" s="475">
        <v>15421111</v>
      </c>
      <c r="K1121" s="476">
        <v>11.94</v>
      </c>
      <c r="L1121" s="9"/>
      <c r="M1121" s="546">
        <v>16</v>
      </c>
      <c r="N1121" s="9">
        <v>9.5299999999999994</v>
      </c>
      <c r="O1121" s="9" t="s">
        <v>4201</v>
      </c>
      <c r="P1121" s="645" t="s">
        <v>4252</v>
      </c>
      <c r="Q1121" s="1234" t="s">
        <v>4263</v>
      </c>
      <c r="R1121" s="826"/>
      <c r="S1121" s="827"/>
      <c r="T1121" s="14">
        <v>46277</v>
      </c>
      <c r="U1121" s="15" t="s">
        <v>5534</v>
      </c>
      <c r="V1121" s="8">
        <v>46277</v>
      </c>
      <c r="W1121" s="1233" t="s">
        <v>5543</v>
      </c>
      <c r="X1121" s="23" t="s">
        <v>4206</v>
      </c>
      <c r="Y1121" s="486">
        <v>168</v>
      </c>
      <c r="Z1121" s="1315">
        <v>46279</v>
      </c>
      <c r="AA1121" s="875" t="s">
        <v>5536</v>
      </c>
      <c r="AB1121" s="872" t="s">
        <v>4206</v>
      </c>
      <c r="AC1121" s="655"/>
      <c r="AD1121" s="1252"/>
      <c r="AE1121" s="1253"/>
      <c r="AF1121" s="1255"/>
      <c r="AG1121" s="1256"/>
      <c r="AH1121" s="1253"/>
      <c r="AI1121" s="1257"/>
      <c r="AJ1121" s="21" t="s">
        <v>2860</v>
      </c>
      <c r="AK1121" s="33" t="s">
        <v>2860</v>
      </c>
      <c r="AL1121" s="6" t="s">
        <v>2860</v>
      </c>
      <c r="AM1121" s="32" t="s">
        <v>2860</v>
      </c>
      <c r="AN1121" s="16"/>
      <c r="AO1121" s="6"/>
      <c r="AP1121" s="7"/>
      <c r="AQ1121" s="7"/>
      <c r="AR1121" s="1232"/>
      <c r="AS1121" s="1232"/>
      <c r="AT1121" s="1229"/>
      <c r="AU1121" s="1262"/>
      <c r="AV1121" s="1263"/>
      <c r="AW1121" s="1262"/>
      <c r="AX1121" s="1263"/>
      <c r="AY1121" s="1228"/>
      <c r="AZ1121" s="1232"/>
      <c r="BA1121" s="1232"/>
      <c r="BB1121" s="1232"/>
    </row>
    <row r="1122" spans="1:54" ht="14.45" customHeight="1">
      <c r="A1122" s="472" t="s">
        <v>1098</v>
      </c>
      <c r="B1122" s="473" t="s">
        <v>1602</v>
      </c>
      <c r="C1122" s="22" t="s">
        <v>5872</v>
      </c>
      <c r="D1122" s="22">
        <v>6</v>
      </c>
      <c r="E1122" s="746" t="s">
        <v>3708</v>
      </c>
      <c r="F1122" s="474">
        <v>2094740</v>
      </c>
      <c r="G1122" s="475">
        <v>15421111</v>
      </c>
      <c r="H1122" s="476">
        <v>11.94</v>
      </c>
      <c r="I1122" s="760">
        <v>2094510</v>
      </c>
      <c r="J1122" s="475">
        <v>15421111</v>
      </c>
      <c r="K1122" s="478">
        <v>11.94</v>
      </c>
      <c r="L1122" s="9"/>
      <c r="M1122" s="546">
        <v>16</v>
      </c>
      <c r="N1122" s="9">
        <v>9.5299999999999994</v>
      </c>
      <c r="O1122" s="9" t="s">
        <v>4201</v>
      </c>
      <c r="P1122" s="645" t="s">
        <v>4202</v>
      </c>
      <c r="Q1122" s="10" t="s">
        <v>5778</v>
      </c>
      <c r="R1122" s="826"/>
      <c r="S1122" s="825"/>
      <c r="T1122" s="14">
        <v>46285</v>
      </c>
      <c r="U1122" s="15" t="s">
        <v>5387</v>
      </c>
      <c r="V1122" s="8">
        <v>46285</v>
      </c>
      <c r="W1122" s="1226" t="s">
        <v>5806</v>
      </c>
      <c r="X1122" s="23" t="s">
        <v>4206</v>
      </c>
      <c r="Y1122" s="486">
        <v>195</v>
      </c>
      <c r="Z1122" s="483">
        <v>46292</v>
      </c>
      <c r="AA1122" s="875" t="s">
        <v>6029</v>
      </c>
      <c r="AB1122" s="484" t="s">
        <v>4206</v>
      </c>
      <c r="AC1122" s="16"/>
      <c r="AD1122" s="17"/>
      <c r="AE1122" s="18"/>
      <c r="AF1122" s="9"/>
      <c r="AG1122" s="19"/>
      <c r="AH1122" s="20"/>
      <c r="AI1122" s="9"/>
      <c r="AJ1122" s="21"/>
      <c r="AK1122" s="33"/>
      <c r="AL1122" s="485" t="str">
        <f>IF(AA1122="","",AA1122)</f>
        <v>L-RT-062</v>
      </c>
      <c r="AM1122" s="3" t="str">
        <f>IF(AB1122="","",AB1122)</f>
        <v>A</v>
      </c>
      <c r="AN1122" s="702"/>
      <c r="AO1122" s="4"/>
      <c r="AP1122" s="5"/>
      <c r="AQ1122" s="5"/>
      <c r="AR1122" s="4"/>
      <c r="AS1122" s="5"/>
      <c r="AT1122" s="552"/>
      <c r="AU1122" s="553" t="str">
        <f>IF(AND(V1122&gt;0,X1122="A",AA1122&lt;&gt;"",AG1122&lt;&gt;"A",AJ1122&lt;&gt;"A",OR(AB1122="NR",AB1122="NT")),1,"")</f>
        <v/>
      </c>
      <c r="AV1122" s="554" t="str">
        <f>IF(AU1122="","",COUNTIF($AU$8:AU1122,AU1122))</f>
        <v/>
      </c>
      <c r="AW1122" s="553" t="str">
        <f>IF(AND(V1122&gt;0,X1122="A",AJ1122&lt;&gt;"A",OR(AB1122="",AB1122="NX")),1,"")</f>
        <v/>
      </c>
      <c r="AX1122" s="554" t="str">
        <f>IF(AW1122="","",COUNTIF($AW$8:AW1122,AW1122))</f>
        <v/>
      </c>
      <c r="AY1122" s="27"/>
      <c r="AZ1122" s="6"/>
      <c r="BA1122" s="7"/>
      <c r="BB1122" s="7"/>
    </row>
    <row r="1123" spans="1:54" ht="14.45" customHeight="1">
      <c r="A1123" s="472" t="s">
        <v>1100</v>
      </c>
      <c r="B1123" s="473" t="s">
        <v>1602</v>
      </c>
      <c r="C1123" s="22" t="s">
        <v>5872</v>
      </c>
      <c r="D1123" s="22">
        <v>6</v>
      </c>
      <c r="E1123" s="746" t="s">
        <v>5802</v>
      </c>
      <c r="F1123" s="760">
        <v>2094510</v>
      </c>
      <c r="G1123" s="475">
        <v>15421111</v>
      </c>
      <c r="H1123" s="478">
        <v>11.94</v>
      </c>
      <c r="I1123" s="1275">
        <v>2089690</v>
      </c>
      <c r="J1123" s="1278">
        <v>15421109</v>
      </c>
      <c r="K1123" s="1280">
        <v>11.94</v>
      </c>
      <c r="L1123" s="9"/>
      <c r="M1123" s="546">
        <v>16</v>
      </c>
      <c r="N1123" s="9">
        <v>9.5299999999999994</v>
      </c>
      <c r="O1123" s="9" t="s">
        <v>4201</v>
      </c>
      <c r="P1123" s="645" t="s">
        <v>4252</v>
      </c>
      <c r="Q1123" s="10" t="s">
        <v>4273</v>
      </c>
      <c r="R1123" s="826"/>
      <c r="S1123" s="825"/>
      <c r="T1123" s="14">
        <v>46281</v>
      </c>
      <c r="U1123" s="15" t="s">
        <v>5534</v>
      </c>
      <c r="V1123" s="8">
        <v>46281</v>
      </c>
      <c r="W1123" s="1233" t="s">
        <v>5754</v>
      </c>
      <c r="X1123" s="23" t="s">
        <v>4206</v>
      </c>
      <c r="Y1123" s="486">
        <v>168</v>
      </c>
      <c r="Z1123" s="871">
        <v>46282</v>
      </c>
      <c r="AA1123" s="875" t="s">
        <v>5755</v>
      </c>
      <c r="AB1123" s="872" t="s">
        <v>4206</v>
      </c>
      <c r="AC1123" s="16"/>
      <c r="AD1123" s="17"/>
      <c r="AE1123" s="18"/>
      <c r="AF1123" s="9"/>
      <c r="AG1123" s="19"/>
      <c r="AH1123" s="20"/>
      <c r="AI1123" s="9"/>
      <c r="AJ1123" s="21" t="s">
        <v>2860</v>
      </c>
      <c r="AK1123" s="33" t="s">
        <v>2860</v>
      </c>
      <c r="AL1123" s="485" t="s">
        <v>2860</v>
      </c>
      <c r="AM1123" s="3" t="s">
        <v>2860</v>
      </c>
      <c r="AN1123" s="702"/>
      <c r="AO1123" s="4"/>
      <c r="AP1123" s="5"/>
      <c r="AQ1123" s="5"/>
      <c r="AR1123" s="4"/>
      <c r="AS1123" s="5"/>
      <c r="AT1123" s="552"/>
      <c r="AU1123" s="553"/>
      <c r="AV1123" s="554"/>
      <c r="AW1123" s="553"/>
      <c r="AX1123" s="554"/>
      <c r="AY1123" s="27"/>
      <c r="AZ1123" s="6"/>
      <c r="BA1123" s="7"/>
      <c r="BB1123" s="7"/>
    </row>
    <row r="1124" spans="1:54" ht="14.45" customHeight="1">
      <c r="A1124" s="472" t="s">
        <v>1101</v>
      </c>
      <c r="B1124" s="473" t="s">
        <v>1602</v>
      </c>
      <c r="C1124" s="22" t="s">
        <v>5872</v>
      </c>
      <c r="D1124" s="22">
        <v>6</v>
      </c>
      <c r="E1124" s="1227" t="s">
        <v>3709</v>
      </c>
      <c r="F1124" s="1275">
        <v>2089690</v>
      </c>
      <c r="G1124" s="1278">
        <v>15421109</v>
      </c>
      <c r="H1124" s="1280">
        <v>11.94</v>
      </c>
      <c r="I1124" s="816">
        <v>2083800</v>
      </c>
      <c r="J1124" s="817">
        <v>15421105</v>
      </c>
      <c r="K1124" s="819">
        <v>11.94</v>
      </c>
      <c r="L1124" s="6"/>
      <c r="M1124" s="546">
        <v>16</v>
      </c>
      <c r="N1124" s="9">
        <v>9.5299999999999994</v>
      </c>
      <c r="O1124" s="9" t="s">
        <v>4201</v>
      </c>
      <c r="P1124" s="645" t="s">
        <v>4202</v>
      </c>
      <c r="Q1124" s="10" t="s">
        <v>5777</v>
      </c>
      <c r="R1124" s="826"/>
      <c r="S1124" s="825"/>
      <c r="T1124" s="1">
        <v>46285</v>
      </c>
      <c r="U1124" s="26" t="s">
        <v>5387</v>
      </c>
      <c r="V1124" s="8">
        <v>46285</v>
      </c>
      <c r="W1124" s="1226" t="s">
        <v>5806</v>
      </c>
      <c r="X1124" s="23" t="s">
        <v>4206</v>
      </c>
      <c r="Y1124" s="482">
        <v>195</v>
      </c>
      <c r="Z1124" s="1313">
        <v>46292</v>
      </c>
      <c r="AA1124" s="875" t="s">
        <v>6029</v>
      </c>
      <c r="AB1124" s="1324" t="s">
        <v>4206</v>
      </c>
      <c r="AC1124" s="27"/>
      <c r="AD1124" s="6"/>
      <c r="AE1124" s="1254"/>
      <c r="AF1124" s="6"/>
      <c r="AG1124" s="6"/>
      <c r="AH1124" s="6"/>
      <c r="AI1124" s="6"/>
      <c r="AJ1124" s="6"/>
      <c r="AK1124" s="6"/>
      <c r="AL1124" s="485" t="str">
        <f>IF(AA1124="","",AA1124)</f>
        <v>L-RT-062</v>
      </c>
      <c r="AM1124" s="5" t="str">
        <f>IF(AB1124="","",AB1124)</f>
        <v>A</v>
      </c>
      <c r="AN1124" s="1259"/>
      <c r="AO1124" s="4"/>
      <c r="AP1124" s="5"/>
      <c r="AQ1124" s="5"/>
      <c r="AR1124" s="1260"/>
      <c r="AS1124" s="1258"/>
      <c r="AT1124" s="1261"/>
      <c r="AU1124" s="1231" t="str">
        <f>IF(AND(V1124&gt;0,X1124="A",AA1124&lt;&gt;"",AG1124&lt;&gt;"A",AJ1124&lt;&gt;"A",OR(AB1124="NR",AB1124="NT")),1,"")</f>
        <v/>
      </c>
      <c r="AV1124" s="1231" t="str">
        <f>IF(AU1124="","",COUNTIF($AU$8:AU1124,AU1124))</f>
        <v/>
      </c>
      <c r="AW1124" s="1231" t="str">
        <f>IF(AND(V1124&gt;0,X1124="A",AJ1124&lt;&gt;"A",OR(AB1124="",AB1124="NX")),1,"")</f>
        <v/>
      </c>
      <c r="AX1124" s="1231" t="str">
        <f>IF(AW1124="","",COUNTIF($AW$8:AW1124,AW1124))</f>
        <v/>
      </c>
      <c r="AY1124" s="1231"/>
      <c r="AZ1124" s="1231"/>
      <c r="BA1124" s="1249"/>
      <c r="BB1124" s="1249"/>
    </row>
    <row r="1125" spans="1:54" ht="14.45" customHeight="1">
      <c r="A1125" s="472" t="s">
        <v>1102</v>
      </c>
      <c r="B1125" s="473" t="s">
        <v>1602</v>
      </c>
      <c r="C1125" s="22" t="s">
        <v>5872</v>
      </c>
      <c r="D1125" s="22">
        <v>6</v>
      </c>
      <c r="E1125" s="1270" t="s">
        <v>5803</v>
      </c>
      <c r="F1125" s="816">
        <v>2083800</v>
      </c>
      <c r="G1125" s="817">
        <v>15421105</v>
      </c>
      <c r="H1125" s="819">
        <v>11.94</v>
      </c>
      <c r="I1125" s="1274">
        <v>2085370</v>
      </c>
      <c r="J1125" s="1277">
        <v>15421106</v>
      </c>
      <c r="K1125" s="1281">
        <v>11.94</v>
      </c>
      <c r="L1125" s="1285"/>
      <c r="M1125" s="546">
        <v>16</v>
      </c>
      <c r="N1125" s="9">
        <v>9.5299999999999994</v>
      </c>
      <c r="O1125" s="9" t="s">
        <v>4201</v>
      </c>
      <c r="P1125" s="645" t="s">
        <v>4252</v>
      </c>
      <c r="Q1125" s="10" t="s">
        <v>5785</v>
      </c>
      <c r="R1125" s="826"/>
      <c r="S1125" s="825"/>
      <c r="T1125" s="1300">
        <v>46283</v>
      </c>
      <c r="U1125" s="1302" t="s">
        <v>5534</v>
      </c>
      <c r="V1125" s="812">
        <v>46283</v>
      </c>
      <c r="W1125" s="1306" t="s">
        <v>5794</v>
      </c>
      <c r="X1125" s="814" t="s">
        <v>4206</v>
      </c>
      <c r="Y1125" s="1309">
        <v>168</v>
      </c>
      <c r="Z1125" s="1314">
        <v>46284</v>
      </c>
      <c r="AA1125" s="875" t="s">
        <v>5795</v>
      </c>
      <c r="AB1125" s="1325" t="s">
        <v>4206</v>
      </c>
      <c r="AC1125" s="655"/>
      <c r="AD1125" s="1252"/>
      <c r="AE1125" s="1253"/>
      <c r="AF1125" s="1255"/>
      <c r="AG1125" s="1256"/>
      <c r="AH1125" s="1253"/>
      <c r="AI1125" s="1257"/>
      <c r="AJ1125" s="21" t="s">
        <v>2860</v>
      </c>
      <c r="AK1125" s="33" t="s">
        <v>2860</v>
      </c>
      <c r="AL1125" s="6" t="s">
        <v>2860</v>
      </c>
      <c r="AM1125" s="32" t="s">
        <v>2860</v>
      </c>
      <c r="AN1125" s="16"/>
      <c r="AO1125" s="6"/>
      <c r="AP1125" s="7"/>
      <c r="AQ1125" s="7"/>
      <c r="AR1125" s="1232"/>
      <c r="AS1125" s="1232"/>
      <c r="AT1125" s="1229"/>
      <c r="AU1125" s="1262"/>
      <c r="AV1125" s="1263"/>
      <c r="AW1125" s="1262"/>
      <c r="AX1125" s="1263"/>
      <c r="AY1125" s="1228"/>
      <c r="AZ1125" s="1232"/>
      <c r="BA1125" s="1232"/>
      <c r="BB1125" s="1232"/>
    </row>
    <row r="1126" spans="1:54" ht="14.45" customHeight="1">
      <c r="A1126" s="472" t="s">
        <v>1103</v>
      </c>
      <c r="B1126" s="473" t="s">
        <v>1602</v>
      </c>
      <c r="C1126" s="22" t="s">
        <v>5872</v>
      </c>
      <c r="D1126" s="22">
        <v>6</v>
      </c>
      <c r="E1126" s="1227" t="s">
        <v>3710</v>
      </c>
      <c r="F1126" s="1274">
        <v>2085370</v>
      </c>
      <c r="G1126" s="1277">
        <v>15421106</v>
      </c>
      <c r="H1126" s="1279">
        <v>11.94</v>
      </c>
      <c r="I1126" s="474">
        <v>2086720</v>
      </c>
      <c r="J1126" s="475">
        <v>15421107</v>
      </c>
      <c r="K1126" s="478">
        <v>11.94</v>
      </c>
      <c r="L1126" s="6"/>
      <c r="M1126" s="546">
        <v>16</v>
      </c>
      <c r="N1126" s="9">
        <v>9.5299999999999994</v>
      </c>
      <c r="O1126" s="9" t="s">
        <v>4201</v>
      </c>
      <c r="P1126" s="645" t="s">
        <v>4202</v>
      </c>
      <c r="Q1126" s="1235" t="s">
        <v>5777</v>
      </c>
      <c r="R1126" s="826"/>
      <c r="S1126" s="825"/>
      <c r="T1126" s="1">
        <v>46285</v>
      </c>
      <c r="U1126" s="26" t="s">
        <v>5387</v>
      </c>
      <c r="V1126" s="8">
        <v>46285</v>
      </c>
      <c r="W1126" s="1226" t="s">
        <v>5806</v>
      </c>
      <c r="X1126" s="23" t="s">
        <v>4206</v>
      </c>
      <c r="Y1126" s="482">
        <v>195</v>
      </c>
      <c r="Z1126" s="1313">
        <v>46292</v>
      </c>
      <c r="AA1126" s="875" t="s">
        <v>6029</v>
      </c>
      <c r="AB1126" s="1324" t="s">
        <v>4206</v>
      </c>
      <c r="AC1126" s="27"/>
      <c r="AD1126" s="6"/>
      <c r="AE1126" s="1254"/>
      <c r="AF1126" s="6"/>
      <c r="AG1126" s="6"/>
      <c r="AH1126" s="6"/>
      <c r="AI1126" s="6"/>
      <c r="AJ1126" s="6"/>
      <c r="AK1126" s="6"/>
      <c r="AL1126" s="485" t="str">
        <f>IF(AA1126="","",AA1126)</f>
        <v>L-RT-062</v>
      </c>
      <c r="AM1126" s="5" t="str">
        <f>IF(AB1126="","",AB1126)</f>
        <v>A</v>
      </c>
      <c r="AN1126" s="1259"/>
      <c r="AO1126" s="4"/>
      <c r="AP1126" s="5"/>
      <c r="AQ1126" s="5"/>
      <c r="AR1126" s="1260"/>
      <c r="AS1126" s="1258"/>
      <c r="AT1126" s="1261"/>
      <c r="AU1126" s="1231" t="str">
        <f>IF(AND(V1126&gt;0,X1126="A",AA1126&lt;&gt;"",AG1126&lt;&gt;"A",AJ1126&lt;&gt;"A",OR(AB1126="NR",AB1126="NT")),1,"")</f>
        <v/>
      </c>
      <c r="AV1126" s="1231" t="str">
        <f>IF(AU1126="","",COUNTIF($AU$8:AU1126,AU1126))</f>
        <v/>
      </c>
      <c r="AW1126" s="1231" t="str">
        <f>IF(AND(V1126&gt;0,X1126="A",AJ1126&lt;&gt;"A",OR(AB1126="",AB1126="NX")),1,"")</f>
        <v/>
      </c>
      <c r="AX1126" s="1231" t="str">
        <f>IF(AW1126="","",COUNTIF($AW$8:AW1126,AW1126))</f>
        <v/>
      </c>
      <c r="AY1126" s="1231"/>
      <c r="AZ1126" s="1231"/>
      <c r="BA1126" s="1249"/>
      <c r="BB1126" s="1249"/>
    </row>
    <row r="1127" spans="1:54" ht="14.45" customHeight="1">
      <c r="A1127" s="472" t="s">
        <v>1104</v>
      </c>
      <c r="B1127" s="473" t="s">
        <v>1602</v>
      </c>
      <c r="C1127" s="22" t="s">
        <v>5872</v>
      </c>
      <c r="D1127" s="22">
        <v>6</v>
      </c>
      <c r="E1127" s="1270" t="s">
        <v>5804</v>
      </c>
      <c r="F1127" s="474">
        <v>2086720</v>
      </c>
      <c r="G1127" s="475">
        <v>15421107</v>
      </c>
      <c r="H1127" s="478">
        <v>11.94</v>
      </c>
      <c r="I1127" s="474">
        <v>2090100</v>
      </c>
      <c r="J1127" s="475">
        <v>15421109</v>
      </c>
      <c r="K1127" s="478">
        <v>11.94</v>
      </c>
      <c r="L1127" s="1285"/>
      <c r="M1127" s="546">
        <v>16</v>
      </c>
      <c r="N1127" s="9">
        <v>9.5299999999999994</v>
      </c>
      <c r="O1127" s="9" t="s">
        <v>4201</v>
      </c>
      <c r="P1127" s="645" t="s">
        <v>4252</v>
      </c>
      <c r="Q1127" s="836" t="s">
        <v>4273</v>
      </c>
      <c r="R1127" s="826"/>
      <c r="S1127" s="827"/>
      <c r="T1127" s="1300">
        <v>46281</v>
      </c>
      <c r="U1127" s="1302" t="s">
        <v>5534</v>
      </c>
      <c r="V1127" s="812">
        <v>46281</v>
      </c>
      <c r="W1127" s="1306" t="s">
        <v>5754</v>
      </c>
      <c r="X1127" s="814" t="s">
        <v>4206</v>
      </c>
      <c r="Y1127" s="1309">
        <v>168</v>
      </c>
      <c r="Z1127" s="1314">
        <v>46282</v>
      </c>
      <c r="AA1127" s="875" t="s">
        <v>5755</v>
      </c>
      <c r="AB1127" s="1325" t="s">
        <v>4206</v>
      </c>
      <c r="AC1127" s="655"/>
      <c r="AD1127" s="1252"/>
      <c r="AE1127" s="1253"/>
      <c r="AF1127" s="1255"/>
      <c r="AG1127" s="1256"/>
      <c r="AH1127" s="1253"/>
      <c r="AI1127" s="1257"/>
      <c r="AJ1127" s="21" t="s">
        <v>2860</v>
      </c>
      <c r="AK1127" s="33" t="s">
        <v>2860</v>
      </c>
      <c r="AL1127" s="6" t="s">
        <v>2860</v>
      </c>
      <c r="AM1127" s="32" t="s">
        <v>2860</v>
      </c>
      <c r="AN1127" s="16"/>
      <c r="AO1127" s="6"/>
      <c r="AP1127" s="7"/>
      <c r="AQ1127" s="7"/>
      <c r="AR1127" s="1232"/>
      <c r="AS1127" s="1232"/>
      <c r="AT1127" s="1229"/>
      <c r="AU1127" s="1262"/>
      <c r="AV1127" s="1263"/>
      <c r="AW1127" s="1262"/>
      <c r="AX1127" s="1263"/>
      <c r="AY1127" s="1228"/>
      <c r="AZ1127" s="1232"/>
      <c r="BA1127" s="1232"/>
      <c r="BB1127" s="1232"/>
    </row>
    <row r="1128" spans="1:54" ht="14.45" customHeight="1">
      <c r="A1128" s="472" t="s">
        <v>1105</v>
      </c>
      <c r="B1128" s="473" t="s">
        <v>1602</v>
      </c>
      <c r="C1128" s="22" t="s">
        <v>5872</v>
      </c>
      <c r="D1128" s="22">
        <v>6</v>
      </c>
      <c r="E1128" s="1227" t="s">
        <v>3711</v>
      </c>
      <c r="F1128" s="474">
        <v>2090100</v>
      </c>
      <c r="G1128" s="475">
        <v>15421109</v>
      </c>
      <c r="H1128" s="644">
        <v>11.94</v>
      </c>
      <c r="I1128" s="821">
        <v>2078940</v>
      </c>
      <c r="J1128" s="822">
        <v>15421101</v>
      </c>
      <c r="K1128" s="823">
        <v>11.94</v>
      </c>
      <c r="L1128" s="9"/>
      <c r="M1128" s="546">
        <v>16</v>
      </c>
      <c r="N1128" s="9">
        <v>9.5299999999999994</v>
      </c>
      <c r="O1128" s="9" t="s">
        <v>4201</v>
      </c>
      <c r="P1128" s="645" t="s">
        <v>4202</v>
      </c>
      <c r="Q1128" s="1235" t="s">
        <v>5777</v>
      </c>
      <c r="R1128" s="826"/>
      <c r="S1128" s="825"/>
      <c r="T1128" s="14">
        <v>46285</v>
      </c>
      <c r="U1128" s="15" t="s">
        <v>5387</v>
      </c>
      <c r="V1128" s="8">
        <v>46285</v>
      </c>
      <c r="W1128" s="1226" t="s">
        <v>5806</v>
      </c>
      <c r="X1128" s="23" t="s">
        <v>4206</v>
      </c>
      <c r="Y1128" s="486">
        <v>195</v>
      </c>
      <c r="Z1128" s="483">
        <v>46292</v>
      </c>
      <c r="AA1128" s="875" t="s">
        <v>6029</v>
      </c>
      <c r="AB1128" s="484" t="s">
        <v>4206</v>
      </c>
      <c r="AC1128" s="16"/>
      <c r="AD1128" s="6"/>
      <c r="AE1128" s="1254"/>
      <c r="AF1128" s="6"/>
      <c r="AG1128" s="6"/>
      <c r="AH1128" s="6"/>
      <c r="AI1128" s="6"/>
      <c r="AJ1128" s="6"/>
      <c r="AK1128" s="6"/>
      <c r="AL1128" s="485" t="str">
        <f>IF(AA1128="","",AA1128)</f>
        <v>L-RT-062</v>
      </c>
      <c r="AM1128" s="5" t="str">
        <f>IF(AB1128="","",AB1128)</f>
        <v>A</v>
      </c>
      <c r="AN1128" s="1259"/>
      <c r="AO1128" s="4"/>
      <c r="AP1128" s="5"/>
      <c r="AQ1128" s="5"/>
      <c r="AR1128" s="1260"/>
      <c r="AS1128" s="1258"/>
      <c r="AT1128" s="1261"/>
      <c r="AU1128" s="1231" t="str">
        <f>IF(AND(V1128&gt;0,X1128="A",AA1128&lt;&gt;"",AG1128&lt;&gt;"A",AJ1128&lt;&gt;"A",OR(AB1128="NR",AB1128="NT")),1,"")</f>
        <v/>
      </c>
      <c r="AV1128" s="1231" t="str">
        <f>IF(AU1128="","",COUNTIF($AU$8:AU1128,AU1128))</f>
        <v/>
      </c>
      <c r="AW1128" s="1231" t="str">
        <f>IF(AND(V1128&gt;0,X1128="A",AJ1128&lt;&gt;"A",OR(AB1128="",AB1128="NX")),1,"")</f>
        <v/>
      </c>
      <c r="AX1128" s="1231" t="str">
        <f>IF(AW1128="","",COUNTIF($AW$8:AW1128,AW1128))</f>
        <v/>
      </c>
      <c r="AY1128" s="1231"/>
      <c r="AZ1128" s="1231"/>
      <c r="BA1128" s="1249"/>
      <c r="BB1128" s="1249"/>
    </row>
    <row r="1129" spans="1:54" ht="14.45" customHeight="1">
      <c r="A1129" s="472" t="s">
        <v>1106</v>
      </c>
      <c r="B1129" s="473" t="s">
        <v>1602</v>
      </c>
      <c r="C1129" s="22" t="s">
        <v>5872</v>
      </c>
      <c r="D1129" s="22">
        <v>6</v>
      </c>
      <c r="E1129" s="1271" t="s">
        <v>5811</v>
      </c>
      <c r="F1129" s="474">
        <v>2078940</v>
      </c>
      <c r="G1129" s="475">
        <v>1542111</v>
      </c>
      <c r="H1129" s="476">
        <v>11.94</v>
      </c>
      <c r="I1129" s="474">
        <v>2086410</v>
      </c>
      <c r="J1129" s="475">
        <v>15421107</v>
      </c>
      <c r="K1129" s="644">
        <v>11.94</v>
      </c>
      <c r="L1129" s="9"/>
      <c r="M1129" s="546">
        <v>16</v>
      </c>
      <c r="N1129" s="9">
        <v>9.5299999999999994</v>
      </c>
      <c r="O1129" s="9" t="s">
        <v>4201</v>
      </c>
      <c r="P1129" s="645" t="s">
        <v>4252</v>
      </c>
      <c r="Q1129" s="1237" t="s">
        <v>4281</v>
      </c>
      <c r="R1129" s="826"/>
      <c r="S1129" s="827"/>
      <c r="T1129" s="14">
        <v>46276</v>
      </c>
      <c r="U1129" s="15" t="s">
        <v>5048</v>
      </c>
      <c r="V1129" s="8">
        <v>46276</v>
      </c>
      <c r="W1129" s="1233" t="s">
        <v>5558</v>
      </c>
      <c r="X1129" s="23" t="s">
        <v>4206</v>
      </c>
      <c r="Y1129" s="486">
        <v>168</v>
      </c>
      <c r="Z1129" s="647">
        <v>46280</v>
      </c>
      <c r="AA1129" s="875" t="s">
        <v>5664</v>
      </c>
      <c r="AB1129" s="484" t="s">
        <v>4206</v>
      </c>
      <c r="AC1129" s="655"/>
      <c r="AD1129" s="1252"/>
      <c r="AE1129" s="1253"/>
      <c r="AF1129" s="1255"/>
      <c r="AG1129" s="1256"/>
      <c r="AH1129" s="1253"/>
      <c r="AI1129" s="1257"/>
      <c r="AJ1129" s="21" t="s">
        <v>2860</v>
      </c>
      <c r="AK1129" s="33" t="s">
        <v>2860</v>
      </c>
      <c r="AL1129" s="6" t="s">
        <v>2860</v>
      </c>
      <c r="AM1129" s="32" t="s">
        <v>2860</v>
      </c>
      <c r="AN1129" s="16"/>
      <c r="AO1129" s="6"/>
      <c r="AP1129" s="7"/>
      <c r="AQ1129" s="7"/>
      <c r="AR1129" s="1232"/>
      <c r="AS1129" s="1232"/>
      <c r="AT1129" s="1229"/>
      <c r="AU1129" s="1262"/>
      <c r="AV1129" s="1263"/>
      <c r="AW1129" s="1262"/>
      <c r="AX1129" s="1263"/>
      <c r="AY1129" s="1228"/>
      <c r="AZ1129" s="1232"/>
      <c r="BA1129" s="1232"/>
      <c r="BB1129" s="1232"/>
    </row>
    <row r="1130" spans="1:54" ht="14.45" customHeight="1">
      <c r="A1130" s="472" t="s">
        <v>1107</v>
      </c>
      <c r="B1130" s="473" t="s">
        <v>1602</v>
      </c>
      <c r="C1130" s="22" t="s">
        <v>5872</v>
      </c>
      <c r="D1130" s="22">
        <v>6</v>
      </c>
      <c r="E1130" s="1227" t="s">
        <v>3712</v>
      </c>
      <c r="F1130" s="760">
        <v>2086410</v>
      </c>
      <c r="G1130" s="475">
        <v>15421107</v>
      </c>
      <c r="H1130" s="644">
        <v>11.94</v>
      </c>
      <c r="I1130" s="474">
        <v>2081780</v>
      </c>
      <c r="J1130" s="475">
        <v>15421106</v>
      </c>
      <c r="K1130" s="478">
        <v>11.94</v>
      </c>
      <c r="L1130" s="6"/>
      <c r="M1130" s="546">
        <v>16</v>
      </c>
      <c r="N1130" s="9">
        <v>9.5299999999999994</v>
      </c>
      <c r="O1130" s="9" t="s">
        <v>4201</v>
      </c>
      <c r="P1130" s="645" t="s">
        <v>4202</v>
      </c>
      <c r="Q1130" s="1235" t="s">
        <v>5746</v>
      </c>
      <c r="R1130" s="824"/>
      <c r="S1130" s="825"/>
      <c r="T1130" s="1">
        <v>46284</v>
      </c>
      <c r="U1130" s="26" t="s">
        <v>5387</v>
      </c>
      <c r="V1130" s="8">
        <v>46284</v>
      </c>
      <c r="W1130" s="1226" t="s">
        <v>5757</v>
      </c>
      <c r="X1130" s="23" t="s">
        <v>4206</v>
      </c>
      <c r="Y1130" s="482"/>
      <c r="Z1130" s="1313"/>
      <c r="AA1130" s="24"/>
      <c r="AB1130" s="1324" t="s">
        <v>5074</v>
      </c>
      <c r="AC1130" s="27"/>
      <c r="AD1130" s="6"/>
      <c r="AE1130" s="1254"/>
      <c r="AF1130" s="6"/>
      <c r="AG1130" s="6"/>
      <c r="AH1130" s="6"/>
      <c r="AI1130" s="6"/>
      <c r="AJ1130" s="6"/>
      <c r="AK1130" s="6"/>
      <c r="AL1130" s="485" t="str">
        <f>IF(AA1130="","",AA1130)</f>
        <v/>
      </c>
      <c r="AM1130" s="5" t="str">
        <f>IF(AB1130="","",AB1130)</f>
        <v>NX</v>
      </c>
      <c r="AN1130" s="1259"/>
      <c r="AO1130" s="4"/>
      <c r="AP1130" s="5"/>
      <c r="AQ1130" s="5"/>
      <c r="AR1130" s="4"/>
      <c r="AS1130" s="5"/>
      <c r="AT1130" s="552"/>
      <c r="AU1130" s="553" t="str">
        <f>IF(AND(V1130&gt;0,X1130="A",AA1130&lt;&gt;"",AG1130&lt;&gt;"A",AJ1130&lt;&gt;"A",OR(AB1130="NR",AB1130="NT")),1,"")</f>
        <v/>
      </c>
      <c r="AV1130" s="554" t="str">
        <f>IF(AU1130="","",COUNTIF($AU$8:AU1130,AU1130))</f>
        <v/>
      </c>
      <c r="AW1130" s="553">
        <f>IF(AND(V1130&gt;0,X1130="A",AJ1130&lt;&gt;"A",OR(AB1130="",AB1130="NX")),1,"")</f>
        <v>1</v>
      </c>
      <c r="AX1130" s="554">
        <f>IF(AW1130="","",COUNTIF($AW$8:AW1130,AW1130))</f>
        <v>109</v>
      </c>
      <c r="AY1130" s="27"/>
      <c r="AZ1130" s="6"/>
      <c r="BA1130" s="7"/>
      <c r="BB1130" s="7"/>
    </row>
    <row r="1131" spans="1:54" ht="14.45" customHeight="1">
      <c r="A1131" s="472" t="s">
        <v>1108</v>
      </c>
      <c r="B1131" s="473" t="s">
        <v>1602</v>
      </c>
      <c r="C1131" s="22" t="s">
        <v>5872</v>
      </c>
      <c r="D1131" s="22">
        <v>6</v>
      </c>
      <c r="E1131" s="1270" t="s">
        <v>5753</v>
      </c>
      <c r="F1131" s="474">
        <v>2081780</v>
      </c>
      <c r="G1131" s="475">
        <v>15421106</v>
      </c>
      <c r="H1131" s="478">
        <v>11.94</v>
      </c>
      <c r="I1131" s="474">
        <v>2088710</v>
      </c>
      <c r="J1131" s="475">
        <v>1542408</v>
      </c>
      <c r="K1131" s="476">
        <v>11.94</v>
      </c>
      <c r="L1131" s="1285"/>
      <c r="M1131" s="546">
        <v>16</v>
      </c>
      <c r="N1131" s="9">
        <v>9.5299999999999994</v>
      </c>
      <c r="O1131" s="9" t="s">
        <v>4201</v>
      </c>
      <c r="P1131" s="645" t="s">
        <v>4252</v>
      </c>
      <c r="Q1131" s="836" t="s">
        <v>4273</v>
      </c>
      <c r="R1131" s="826"/>
      <c r="S1131" s="827"/>
      <c r="T1131" s="1300">
        <v>46281</v>
      </c>
      <c r="U1131" s="1302" t="s">
        <v>5534</v>
      </c>
      <c r="V1131" s="812">
        <v>46281</v>
      </c>
      <c r="W1131" s="1306" t="s">
        <v>5754</v>
      </c>
      <c r="X1131" s="814" t="s">
        <v>4206</v>
      </c>
      <c r="Y1131" s="1310">
        <v>168</v>
      </c>
      <c r="Z1131" s="1314">
        <v>46282</v>
      </c>
      <c r="AA1131" s="875" t="s">
        <v>5755</v>
      </c>
      <c r="AB1131" s="1325" t="s">
        <v>4206</v>
      </c>
      <c r="AC1131" s="655"/>
      <c r="AD1131" s="1252"/>
      <c r="AE1131" s="1253"/>
      <c r="AF1131" s="1255"/>
      <c r="AG1131" s="1256"/>
      <c r="AH1131" s="1253"/>
      <c r="AI1131" s="1257"/>
      <c r="AJ1131" s="21" t="s">
        <v>2860</v>
      </c>
      <c r="AK1131" s="33" t="s">
        <v>2860</v>
      </c>
      <c r="AL1131" s="6" t="s">
        <v>2860</v>
      </c>
      <c r="AM1131" s="32" t="s">
        <v>2860</v>
      </c>
      <c r="AN1131" s="16"/>
      <c r="AO1131" s="6"/>
      <c r="AP1131" s="7"/>
      <c r="AQ1131" s="7"/>
      <c r="AR1131" s="4"/>
      <c r="AS1131" s="5"/>
      <c r="AT1131" s="552"/>
      <c r="AU1131" s="553"/>
      <c r="AV1131" s="554"/>
      <c r="AW1131" s="553"/>
      <c r="AX1131" s="554"/>
      <c r="AY1131" s="27"/>
      <c r="AZ1131" s="6"/>
      <c r="BA1131" s="7"/>
      <c r="BB1131" s="7"/>
    </row>
    <row r="1132" spans="1:54" ht="14.45" customHeight="1">
      <c r="A1132" s="472" t="s">
        <v>1109</v>
      </c>
      <c r="B1132" s="473" t="s">
        <v>1602</v>
      </c>
      <c r="C1132" s="22" t="s">
        <v>5872</v>
      </c>
      <c r="D1132" s="22">
        <v>6</v>
      </c>
      <c r="E1132" s="746" t="s">
        <v>3713</v>
      </c>
      <c r="F1132" s="474">
        <v>2088710</v>
      </c>
      <c r="G1132" s="475">
        <v>1542408</v>
      </c>
      <c r="H1132" s="476">
        <v>11.94</v>
      </c>
      <c r="I1132" s="760">
        <v>2085070</v>
      </c>
      <c r="J1132" s="475">
        <v>15421106</v>
      </c>
      <c r="K1132" s="478">
        <v>11.94</v>
      </c>
      <c r="L1132" s="9"/>
      <c r="M1132" s="546">
        <v>16</v>
      </c>
      <c r="N1132" s="9">
        <v>9.5299999999999994</v>
      </c>
      <c r="O1132" s="6" t="s">
        <v>4201</v>
      </c>
      <c r="P1132" s="479" t="s">
        <v>4202</v>
      </c>
      <c r="Q1132" s="10" t="s">
        <v>5746</v>
      </c>
      <c r="R1132" s="826"/>
      <c r="S1132" s="827"/>
      <c r="T1132" s="14">
        <v>46284</v>
      </c>
      <c r="U1132" s="15" t="s">
        <v>5387</v>
      </c>
      <c r="V1132" s="8">
        <v>46284</v>
      </c>
      <c r="W1132" s="1226" t="s">
        <v>5757</v>
      </c>
      <c r="X1132" s="23" t="s">
        <v>4206</v>
      </c>
      <c r="Y1132" s="486">
        <v>195</v>
      </c>
      <c r="Z1132" s="483">
        <v>46292</v>
      </c>
      <c r="AA1132" s="875" t="s">
        <v>6029</v>
      </c>
      <c r="AB1132" s="484" t="s">
        <v>4206</v>
      </c>
      <c r="AC1132" s="16"/>
      <c r="AD1132" s="17"/>
      <c r="AE1132" s="18"/>
      <c r="AF1132" s="9"/>
      <c r="AG1132" s="19"/>
      <c r="AH1132" s="20"/>
      <c r="AI1132" s="9"/>
      <c r="AJ1132" s="21"/>
      <c r="AK1132" s="33"/>
      <c r="AL1132" s="485" t="str">
        <f>IF(AA1132="","",AA1132)</f>
        <v>L-RT-062</v>
      </c>
      <c r="AM1132" s="3" t="str">
        <f>IF(AB1132="","",AB1132)</f>
        <v>A</v>
      </c>
      <c r="AN1132" s="702"/>
      <c r="AO1132" s="4"/>
      <c r="AP1132" s="5"/>
      <c r="AQ1132" s="5"/>
      <c r="AR1132" s="4"/>
      <c r="AS1132" s="5"/>
      <c r="AT1132" s="552"/>
      <c r="AU1132" s="553" t="str">
        <f>IF(AND(V1132&gt;0,X1132="A",AA1132&lt;&gt;"",AG1132&lt;&gt;"A",AJ1132&lt;&gt;"A",OR(AB1132="NR",AB1132="NT")),1,"")</f>
        <v/>
      </c>
      <c r="AV1132" s="554" t="str">
        <f>IF(AU1132="","",COUNTIF($AU$8:AU1132,AU1132))</f>
        <v/>
      </c>
      <c r="AW1132" s="553" t="str">
        <f>IF(AND(V1132&gt;0,X1132="A",AJ1132&lt;&gt;"A",OR(AB1132="",AB1132="NX")),1,"")</f>
        <v/>
      </c>
      <c r="AX1132" s="554" t="str">
        <f>IF(AW1132="","",COUNTIF($AW$8:AW1132,AW1132))</f>
        <v/>
      </c>
      <c r="AY1132" s="27"/>
      <c r="AZ1132" s="6"/>
      <c r="BA1132" s="7"/>
      <c r="BB1132" s="7"/>
    </row>
    <row r="1133" spans="1:54" ht="14.45" customHeight="1">
      <c r="A1133" s="472" t="s">
        <v>1110</v>
      </c>
      <c r="B1133" s="473" t="s">
        <v>1602</v>
      </c>
      <c r="C1133" s="22" t="s">
        <v>5872</v>
      </c>
      <c r="D1133" s="22">
        <v>6</v>
      </c>
      <c r="E1133" s="746" t="s">
        <v>5756</v>
      </c>
      <c r="F1133" s="760">
        <v>2085070</v>
      </c>
      <c r="G1133" s="475">
        <v>15421106</v>
      </c>
      <c r="H1133" s="478">
        <v>11.94</v>
      </c>
      <c r="I1133" s="474">
        <v>2082260</v>
      </c>
      <c r="J1133" s="475">
        <v>15421104</v>
      </c>
      <c r="K1133" s="478">
        <v>11.94</v>
      </c>
      <c r="L1133" s="9"/>
      <c r="M1133" s="546">
        <v>16</v>
      </c>
      <c r="N1133" s="9">
        <v>9.5299999999999994</v>
      </c>
      <c r="O1133" s="9" t="s">
        <v>4201</v>
      </c>
      <c r="P1133" s="645" t="s">
        <v>4252</v>
      </c>
      <c r="Q1133" s="10" t="s">
        <v>4273</v>
      </c>
      <c r="R1133" s="826"/>
      <c r="S1133" s="827"/>
      <c r="T1133" s="14">
        <v>46281</v>
      </c>
      <c r="U1133" s="15" t="s">
        <v>5534</v>
      </c>
      <c r="V1133" s="8">
        <v>46281</v>
      </c>
      <c r="W1133" s="1233" t="s">
        <v>5754</v>
      </c>
      <c r="X1133" s="23" t="s">
        <v>4206</v>
      </c>
      <c r="Y1133" s="486">
        <v>168</v>
      </c>
      <c r="Z1133" s="871">
        <v>46282</v>
      </c>
      <c r="AA1133" s="875" t="s">
        <v>5755</v>
      </c>
      <c r="AB1133" s="872" t="s">
        <v>4206</v>
      </c>
      <c r="AC1133" s="16"/>
      <c r="AD1133" s="17"/>
      <c r="AE1133" s="18"/>
      <c r="AF1133" s="9"/>
      <c r="AG1133" s="19"/>
      <c r="AH1133" s="20"/>
      <c r="AI1133" s="9"/>
      <c r="AJ1133" s="21" t="str">
        <f>IF(AND(K1133&gt;0,M1133="A",P1133&lt;&gt;"",V1133&lt;&gt;"A",Y1133&lt;&gt;"A",OR(Q1133="NR",Q1133="NT")),1,"")</f>
        <v/>
      </c>
      <c r="AK1133" s="33" t="str">
        <f>IF(AJ1133="","",COUNTIF(AJ$8:$AU1133,AJ1133))</f>
        <v/>
      </c>
      <c r="AL1133" s="485" t="str">
        <f>IF(AND(K1133&gt;0,M1133="A",Y1133&lt;&gt;"A",OR(Q1133="",Q1133="NX")),1,"")</f>
        <v/>
      </c>
      <c r="AM1133" s="3" t="str">
        <f>IF(AL1133="","",COUNTIF(AL$8:$AW1133,AL1133))</f>
        <v/>
      </c>
      <c r="AN1133" s="702"/>
      <c r="AO1133" s="4"/>
      <c r="AP1133" s="5"/>
      <c r="AQ1133" s="5"/>
      <c r="AR1133" s="4"/>
      <c r="AS1133" s="5"/>
      <c r="AT1133" s="552"/>
      <c r="AU1133" s="553"/>
      <c r="AV1133" s="554"/>
      <c r="AW1133" s="553"/>
      <c r="AX1133" s="554"/>
      <c r="AY1133" s="27"/>
      <c r="AZ1133" s="6"/>
      <c r="BA1133" s="7"/>
      <c r="BB1133" s="7"/>
    </row>
    <row r="1134" spans="1:54" ht="14.45" customHeight="1">
      <c r="A1134" s="472" t="s">
        <v>1111</v>
      </c>
      <c r="B1134" s="473" t="s">
        <v>1602</v>
      </c>
      <c r="C1134" s="22" t="s">
        <v>5872</v>
      </c>
      <c r="D1134" s="22">
        <v>6</v>
      </c>
      <c r="E1134" s="746" t="s">
        <v>3714</v>
      </c>
      <c r="F1134" s="474">
        <v>2082260</v>
      </c>
      <c r="G1134" s="475">
        <v>15421104</v>
      </c>
      <c r="H1134" s="478">
        <v>11.94</v>
      </c>
      <c r="I1134" s="474">
        <v>2098110</v>
      </c>
      <c r="J1134" s="475">
        <v>15421109</v>
      </c>
      <c r="K1134" s="478">
        <v>11.94</v>
      </c>
      <c r="L1134" s="9"/>
      <c r="M1134" s="546">
        <v>16</v>
      </c>
      <c r="N1134" s="9">
        <v>9.5299999999999994</v>
      </c>
      <c r="O1134" s="9" t="s">
        <v>4201</v>
      </c>
      <c r="P1134" s="645" t="s">
        <v>4202</v>
      </c>
      <c r="Q1134" s="10" t="s">
        <v>5746</v>
      </c>
      <c r="R1134" s="826"/>
      <c r="S1134" s="827"/>
      <c r="T1134" s="14">
        <v>46284</v>
      </c>
      <c r="U1134" s="15" t="s">
        <v>5387</v>
      </c>
      <c r="V1134" s="8">
        <v>46284</v>
      </c>
      <c r="W1134" t="s">
        <v>5757</v>
      </c>
      <c r="X1134" s="23" t="s">
        <v>4206</v>
      </c>
      <c r="Y1134" s="486">
        <v>195</v>
      </c>
      <c r="Z1134" s="871">
        <v>46292</v>
      </c>
      <c r="AA1134" s="875" t="s">
        <v>6029</v>
      </c>
      <c r="AB1134" s="872" t="s">
        <v>4206</v>
      </c>
      <c r="AC1134" s="16"/>
      <c r="AD1134" s="17"/>
      <c r="AE1134" s="18"/>
      <c r="AF1134" s="9"/>
      <c r="AG1134" s="19"/>
      <c r="AH1134" s="20"/>
      <c r="AI1134" s="9"/>
      <c r="AJ1134" s="21"/>
      <c r="AK1134" s="33"/>
      <c r="AL1134" s="485" t="str">
        <f>IF(AA1134="","",AA1134)</f>
        <v>L-RT-062</v>
      </c>
      <c r="AM1134" s="3" t="str">
        <f>IF(AB1134="","",AB1134)</f>
        <v>A</v>
      </c>
      <c r="AN1134" s="702"/>
      <c r="AO1134" s="4"/>
      <c r="AP1134" s="5"/>
      <c r="AQ1134" s="5"/>
      <c r="AR1134" s="4"/>
      <c r="AS1134" s="5"/>
      <c r="AT1134" s="552"/>
      <c r="AU1134" s="553" t="str">
        <f>IF(AND(V1134&gt;0,X1134="A",AA1134&lt;&gt;"",AG1134&lt;&gt;"A",AJ1134&lt;&gt;"A",OR(AB1134="NR",AB1134="NT")),1,"")</f>
        <v/>
      </c>
      <c r="AV1134" s="554" t="str">
        <f>IF(AU1134="","",COUNTIF($AU$8:AU1134,AU1134))</f>
        <v/>
      </c>
      <c r="AW1134" s="553" t="str">
        <f>IF(AND(V1134&gt;0,X1134="A",AJ1134&lt;&gt;"A",OR(AB1134="",AB1134="NX")),1,"")</f>
        <v/>
      </c>
      <c r="AX1134" s="554" t="str">
        <f>IF(AW1134="","",COUNTIF($AW$8:AW1134,AW1134))</f>
        <v/>
      </c>
      <c r="AY1134" s="27"/>
      <c r="AZ1134" s="6"/>
      <c r="BA1134" s="7"/>
      <c r="BB1134" s="7"/>
    </row>
    <row r="1135" spans="1:54" ht="14.45" customHeight="1">
      <c r="A1135" s="472" t="s">
        <v>1112</v>
      </c>
      <c r="B1135" s="473" t="s">
        <v>1602</v>
      </c>
      <c r="C1135" s="22" t="s">
        <v>5872</v>
      </c>
      <c r="D1135" s="22">
        <v>6</v>
      </c>
      <c r="E1135" s="746" t="s">
        <v>3715</v>
      </c>
      <c r="F1135" s="474">
        <v>2098110</v>
      </c>
      <c r="G1135" s="475">
        <v>15421109</v>
      </c>
      <c r="H1135" s="478">
        <v>11.94</v>
      </c>
      <c r="I1135" s="474">
        <v>2095860</v>
      </c>
      <c r="J1135" s="475">
        <v>15421104</v>
      </c>
      <c r="K1135" s="478">
        <v>11.94</v>
      </c>
      <c r="L1135" s="9"/>
      <c r="M1135" s="546">
        <v>16</v>
      </c>
      <c r="N1135" s="9">
        <v>9.5299999999999994</v>
      </c>
      <c r="O1135" s="9" t="s">
        <v>4201</v>
      </c>
      <c r="P1135" s="645" t="s">
        <v>4202</v>
      </c>
      <c r="Q1135" s="10" t="s">
        <v>5746</v>
      </c>
      <c r="R1135" s="826"/>
      <c r="S1135" s="827"/>
      <c r="T1135" s="14">
        <v>46284</v>
      </c>
      <c r="U1135" s="15" t="s">
        <v>5387</v>
      </c>
      <c r="V1135" s="8">
        <v>46284</v>
      </c>
      <c r="W1135" t="s">
        <v>5757</v>
      </c>
      <c r="X1135" s="23" t="s">
        <v>4206</v>
      </c>
      <c r="Y1135" s="486">
        <v>195</v>
      </c>
      <c r="Z1135" s="871">
        <v>46292</v>
      </c>
      <c r="AA1135" s="875" t="s">
        <v>6029</v>
      </c>
      <c r="AB1135" s="872" t="s">
        <v>4206</v>
      </c>
      <c r="AC1135" s="16"/>
      <c r="AD1135" s="17"/>
      <c r="AE1135" s="18"/>
      <c r="AF1135" s="9"/>
      <c r="AG1135" s="19"/>
      <c r="AH1135" s="20"/>
      <c r="AI1135" s="9"/>
      <c r="AJ1135" s="21"/>
      <c r="AK1135" s="33"/>
      <c r="AL1135" s="485" t="str">
        <f>IF(AA1135="","",AA1135)</f>
        <v>L-RT-062</v>
      </c>
      <c r="AM1135" s="3" t="str">
        <f>IF(AB1135="","",AB1135)</f>
        <v>A</v>
      </c>
      <c r="AN1135" s="702"/>
      <c r="AO1135" s="4"/>
      <c r="AP1135" s="5"/>
      <c r="AQ1135" s="5"/>
      <c r="AR1135" s="4"/>
      <c r="AS1135" s="5"/>
      <c r="AT1135" s="552"/>
      <c r="AU1135" s="553" t="str">
        <f>IF(AND(V1135&gt;0,X1135="A",AA1135&lt;&gt;"",AG1135&lt;&gt;"A",AJ1135&lt;&gt;"A",OR(AB1135="NR",AB1135="NT")),1,"")</f>
        <v/>
      </c>
      <c r="AV1135" s="554" t="str">
        <f>IF(AU1135="","",COUNTIF($AU$8:AU1135,AU1135))</f>
        <v/>
      </c>
      <c r="AW1135" s="553" t="str">
        <f>IF(AND(V1135&gt;0,X1135="A",AJ1135&lt;&gt;"A",OR(AB1135="",AB1135="NX")),1,"")</f>
        <v/>
      </c>
      <c r="AX1135" s="554" t="str">
        <f>IF(AW1135="","",COUNTIF($AW$8:AW1135,AW1135))</f>
        <v/>
      </c>
      <c r="AY1135" s="27"/>
      <c r="AZ1135" s="6"/>
      <c r="BA1135" s="7"/>
      <c r="BB1135" s="7"/>
    </row>
    <row r="1136" spans="1:54" ht="14.45" customHeight="1">
      <c r="A1136" s="472" t="s">
        <v>1113</v>
      </c>
      <c r="B1136" s="473" t="s">
        <v>1602</v>
      </c>
      <c r="C1136" s="22" t="s">
        <v>5872</v>
      </c>
      <c r="D1136" s="22">
        <v>6</v>
      </c>
      <c r="E1136" s="746" t="s">
        <v>3716</v>
      </c>
      <c r="F1136" s="474">
        <v>2095860</v>
      </c>
      <c r="G1136" s="475">
        <v>15421104</v>
      </c>
      <c r="H1136" s="478">
        <v>11.94</v>
      </c>
      <c r="I1136" s="474">
        <v>2097920</v>
      </c>
      <c r="J1136" s="475">
        <v>15421112</v>
      </c>
      <c r="K1136" s="478">
        <v>11.94</v>
      </c>
      <c r="L1136" s="9"/>
      <c r="M1136" s="546">
        <v>16</v>
      </c>
      <c r="N1136" s="9">
        <v>9.5299999999999994</v>
      </c>
      <c r="O1136" s="9" t="s">
        <v>4201</v>
      </c>
      <c r="P1136" s="645" t="s">
        <v>4202</v>
      </c>
      <c r="Q1136" s="10" t="s">
        <v>5746</v>
      </c>
      <c r="R1136" s="826"/>
      <c r="S1136" s="827"/>
      <c r="T1136" s="14">
        <v>46284</v>
      </c>
      <c r="U1136" s="15" t="s">
        <v>5387</v>
      </c>
      <c r="V1136" s="8">
        <v>46284</v>
      </c>
      <c r="W1136" t="s">
        <v>5757</v>
      </c>
      <c r="X1136" s="23" t="s">
        <v>4206</v>
      </c>
      <c r="Y1136" s="486">
        <v>195</v>
      </c>
      <c r="Z1136" s="871">
        <v>46292</v>
      </c>
      <c r="AA1136" s="875" t="s">
        <v>6029</v>
      </c>
      <c r="AB1136" s="872" t="s">
        <v>4206</v>
      </c>
      <c r="AC1136" s="16"/>
      <c r="AD1136" s="17"/>
      <c r="AE1136" s="18"/>
      <c r="AF1136" s="9"/>
      <c r="AG1136" s="19"/>
      <c r="AH1136" s="20"/>
      <c r="AI1136" s="9"/>
      <c r="AJ1136" s="21"/>
      <c r="AK1136" s="33"/>
      <c r="AL1136" s="485" t="str">
        <f>IF(AA1136="","",AA1136)</f>
        <v>L-RT-062</v>
      </c>
      <c r="AM1136" s="3" t="str">
        <f>IF(AB1136="","",AB1136)</f>
        <v>A</v>
      </c>
      <c r="AN1136" s="702"/>
      <c r="AO1136" s="4"/>
      <c r="AP1136" s="5"/>
      <c r="AQ1136" s="5"/>
      <c r="AR1136" s="4"/>
      <c r="AS1136" s="5"/>
      <c r="AT1136" s="552"/>
      <c r="AU1136" s="553" t="str">
        <f>IF(AND(V1136&gt;0,X1136="A",AA1136&lt;&gt;"",AG1136&lt;&gt;"A",AJ1136&lt;&gt;"A",OR(AB1136="NR",AB1136="NT")),1,"")</f>
        <v/>
      </c>
      <c r="AV1136" s="554" t="str">
        <f>IF(AU1136="","",COUNTIF($AU$8:AU1136,AU1136))</f>
        <v/>
      </c>
      <c r="AW1136" s="553" t="str">
        <f>IF(AND(V1136&gt;0,X1136="A",AJ1136&lt;&gt;"A",OR(AB1136="",AB1136="NX")),1,"")</f>
        <v/>
      </c>
      <c r="AX1136" s="554" t="str">
        <f>IF(AW1136="","",COUNTIF($AW$8:AW1136,AW1136))</f>
        <v/>
      </c>
      <c r="AY1136" s="27"/>
      <c r="AZ1136" s="6"/>
      <c r="BA1136" s="7"/>
      <c r="BB1136" s="7"/>
    </row>
    <row r="1137" spans="1:54" ht="14.45" customHeight="1">
      <c r="A1137" s="472" t="s">
        <v>1114</v>
      </c>
      <c r="B1137" s="473" t="s">
        <v>1602</v>
      </c>
      <c r="C1137" s="22" t="s">
        <v>5872</v>
      </c>
      <c r="D1137" s="22">
        <v>6</v>
      </c>
      <c r="E1137" s="746" t="s">
        <v>3717</v>
      </c>
      <c r="F1137" s="474">
        <v>2097920</v>
      </c>
      <c r="G1137" s="475">
        <v>15421112</v>
      </c>
      <c r="H1137" s="478">
        <v>11.94</v>
      </c>
      <c r="I1137" s="474">
        <v>2098260</v>
      </c>
      <c r="J1137" s="475">
        <v>15421111</v>
      </c>
      <c r="K1137" s="478">
        <v>11.94</v>
      </c>
      <c r="L1137" s="9"/>
      <c r="M1137" s="546">
        <v>16</v>
      </c>
      <c r="N1137" s="9">
        <v>9.5299999999999994</v>
      </c>
      <c r="O1137" s="9" t="s">
        <v>4201</v>
      </c>
      <c r="P1137" s="645" t="s">
        <v>4202</v>
      </c>
      <c r="Q1137" s="10" t="s">
        <v>5746</v>
      </c>
      <c r="R1137" s="826"/>
      <c r="S1137" s="827"/>
      <c r="T1137" s="14">
        <v>46284</v>
      </c>
      <c r="U1137" s="15" t="s">
        <v>5387</v>
      </c>
      <c r="V1137" s="8">
        <v>46284</v>
      </c>
      <c r="W1137" t="s">
        <v>5757</v>
      </c>
      <c r="X1137" s="23" t="s">
        <v>4206</v>
      </c>
      <c r="Y1137" s="486">
        <v>195</v>
      </c>
      <c r="Z1137" s="871">
        <v>46292</v>
      </c>
      <c r="AA1137" s="875" t="s">
        <v>6029</v>
      </c>
      <c r="AB1137" s="872" t="s">
        <v>4206</v>
      </c>
      <c r="AC1137" s="16"/>
      <c r="AD1137" s="17"/>
      <c r="AE1137" s="18"/>
      <c r="AF1137" s="9"/>
      <c r="AG1137" s="19"/>
      <c r="AH1137" s="20"/>
      <c r="AI1137" s="9"/>
      <c r="AJ1137" s="21"/>
      <c r="AK1137" s="33"/>
      <c r="AL1137" s="485" t="str">
        <f>IF(AA1137="","",AA1137)</f>
        <v>L-RT-062</v>
      </c>
      <c r="AM1137" s="3" t="str">
        <f>IF(AB1137="","",AB1137)</f>
        <v>A</v>
      </c>
      <c r="AN1137" s="702"/>
      <c r="AO1137" s="4"/>
      <c r="AP1137" s="5"/>
      <c r="AQ1137" s="5"/>
      <c r="AR1137" s="4"/>
      <c r="AS1137" s="5"/>
      <c r="AT1137" s="552"/>
      <c r="AU1137" s="553" t="str">
        <f>IF(AND(V1137&gt;0,X1137="A",AA1137&lt;&gt;"",AG1137&lt;&gt;"A",AJ1137&lt;&gt;"A",OR(AB1137="NR",AB1137="NT")),1,"")</f>
        <v/>
      </c>
      <c r="AV1137" s="554" t="str">
        <f>IF(AU1137="","",COUNTIF($AU$8:AU1137,AU1137))</f>
        <v/>
      </c>
      <c r="AW1137" s="553" t="str">
        <f>IF(AND(V1137&gt;0,X1137="A",AJ1137&lt;&gt;"A",OR(AB1137="",AB1137="NX")),1,"")</f>
        <v/>
      </c>
      <c r="AX1137" s="554" t="str">
        <f>IF(AW1137="","",COUNTIF($AW$8:AW1137,AW1137))</f>
        <v/>
      </c>
      <c r="AY1137" s="27"/>
      <c r="AZ1137" s="6"/>
      <c r="BA1137" s="7"/>
      <c r="BB1137" s="7"/>
    </row>
    <row r="1138" spans="1:54" ht="14.45" customHeight="1">
      <c r="A1138" s="472" t="s">
        <v>1115</v>
      </c>
      <c r="B1138" s="473" t="s">
        <v>1602</v>
      </c>
      <c r="C1138" s="22" t="s">
        <v>5872</v>
      </c>
      <c r="D1138" s="22">
        <v>6</v>
      </c>
      <c r="E1138" s="746" t="s">
        <v>3718</v>
      </c>
      <c r="F1138" s="474">
        <v>2098260</v>
      </c>
      <c r="G1138" s="475">
        <v>15421111</v>
      </c>
      <c r="H1138" s="478">
        <v>11.94</v>
      </c>
      <c r="I1138" s="474">
        <v>2094820</v>
      </c>
      <c r="J1138" s="475">
        <v>15421111</v>
      </c>
      <c r="K1138" s="478">
        <v>11.94</v>
      </c>
      <c r="L1138" s="9"/>
      <c r="M1138" s="546">
        <v>16</v>
      </c>
      <c r="N1138" s="9">
        <v>9.5299999999999994</v>
      </c>
      <c r="O1138" s="9" t="s">
        <v>4201</v>
      </c>
      <c r="P1138" s="645" t="s">
        <v>4202</v>
      </c>
      <c r="Q1138" s="10" t="s">
        <v>5746</v>
      </c>
      <c r="R1138" s="826"/>
      <c r="S1138" s="827"/>
      <c r="T1138" s="14">
        <v>46284</v>
      </c>
      <c r="U1138" s="15" t="s">
        <v>5387</v>
      </c>
      <c r="V1138" s="8">
        <v>46284</v>
      </c>
      <c r="W1138" t="s">
        <v>5757</v>
      </c>
      <c r="X1138" s="23" t="s">
        <v>4206</v>
      </c>
      <c r="Y1138" s="486">
        <v>195</v>
      </c>
      <c r="Z1138" s="871">
        <v>46292</v>
      </c>
      <c r="AA1138" s="875" t="s">
        <v>6029</v>
      </c>
      <c r="AB1138" s="872" t="s">
        <v>4206</v>
      </c>
      <c r="AC1138" s="16"/>
      <c r="AD1138" s="17"/>
      <c r="AE1138" s="18"/>
      <c r="AF1138" s="9"/>
      <c r="AG1138" s="19"/>
      <c r="AH1138" s="20"/>
      <c r="AI1138" s="9"/>
      <c r="AJ1138" s="21"/>
      <c r="AK1138" s="33"/>
      <c r="AL1138" s="485" t="str">
        <f>IF(AA1138="","",AA1138)</f>
        <v>L-RT-062</v>
      </c>
      <c r="AM1138" s="3" t="str">
        <f>IF(AB1138="","",AB1138)</f>
        <v>A</v>
      </c>
      <c r="AN1138" s="702"/>
      <c r="AO1138" s="4"/>
      <c r="AP1138" s="5"/>
      <c r="AQ1138" s="5"/>
      <c r="AR1138" s="4"/>
      <c r="AS1138" s="5"/>
      <c r="AT1138" s="552"/>
      <c r="AU1138" s="553" t="str">
        <f>IF(AND(V1138&gt;0,X1138="A",AA1138&lt;&gt;"",AG1138&lt;&gt;"A",AJ1138&lt;&gt;"A",OR(AB1138="NR",AB1138="NT")),1,"")</f>
        <v/>
      </c>
      <c r="AV1138" s="554" t="str">
        <f>IF(AU1138="","",COUNTIF($AU$8:AU1138,AU1138))</f>
        <v/>
      </c>
      <c r="AW1138" s="553" t="str">
        <f>IF(AND(V1138&gt;0,X1138="A",AJ1138&lt;&gt;"A",OR(AB1138="",AB1138="NX")),1,"")</f>
        <v/>
      </c>
      <c r="AX1138" s="554" t="str">
        <f>IF(AW1138="","",COUNTIF($AW$8:AW1138,AW1138))</f>
        <v/>
      </c>
      <c r="AY1138" s="27"/>
      <c r="AZ1138" s="6"/>
      <c r="BA1138" s="7"/>
      <c r="BB1138" s="7"/>
    </row>
    <row r="1139" spans="1:54" ht="14.45" customHeight="1">
      <c r="A1139" s="472" t="s">
        <v>1116</v>
      </c>
      <c r="B1139" s="473" t="s">
        <v>1602</v>
      </c>
      <c r="C1139" s="22" t="s">
        <v>5872</v>
      </c>
      <c r="D1139" s="22">
        <v>6</v>
      </c>
      <c r="E1139" s="746" t="s">
        <v>3719</v>
      </c>
      <c r="F1139" s="474">
        <v>2094820</v>
      </c>
      <c r="G1139" s="475">
        <v>15421111</v>
      </c>
      <c r="H1139" s="478">
        <v>11.94</v>
      </c>
      <c r="I1139" s="474">
        <v>2087610</v>
      </c>
      <c r="J1139" s="475">
        <v>15421107</v>
      </c>
      <c r="K1139" s="478">
        <v>11.94</v>
      </c>
      <c r="L1139" s="9"/>
      <c r="M1139" s="546">
        <v>16</v>
      </c>
      <c r="N1139" s="9">
        <v>9.5299999999999994</v>
      </c>
      <c r="O1139" s="9" t="s">
        <v>4201</v>
      </c>
      <c r="P1139" s="645" t="s">
        <v>4202</v>
      </c>
      <c r="Q1139" s="10" t="s">
        <v>5746</v>
      </c>
      <c r="R1139" s="826"/>
      <c r="S1139" s="827"/>
      <c r="T1139" s="14">
        <v>46284</v>
      </c>
      <c r="U1139" s="15" t="s">
        <v>5387</v>
      </c>
      <c r="V1139" s="8">
        <v>46284</v>
      </c>
      <c r="W1139" t="s">
        <v>5757</v>
      </c>
      <c r="X1139" s="23" t="s">
        <v>4206</v>
      </c>
      <c r="Y1139" s="486">
        <v>195</v>
      </c>
      <c r="Z1139" s="871">
        <v>46292</v>
      </c>
      <c r="AA1139" s="875" t="s">
        <v>6029</v>
      </c>
      <c r="AB1139" s="872" t="s">
        <v>4206</v>
      </c>
      <c r="AC1139" s="16"/>
      <c r="AD1139" s="17"/>
      <c r="AE1139" s="18"/>
      <c r="AF1139" s="9"/>
      <c r="AG1139" s="19"/>
      <c r="AH1139" s="20"/>
      <c r="AI1139" s="9"/>
      <c r="AJ1139" s="21"/>
      <c r="AK1139" s="33"/>
      <c r="AL1139" s="485" t="str">
        <f>IF(AA1139="","",AA1139)</f>
        <v>L-RT-062</v>
      </c>
      <c r="AM1139" s="3" t="str">
        <f>IF(AB1139="","",AB1139)</f>
        <v>A</v>
      </c>
      <c r="AN1139" s="702"/>
      <c r="AO1139" s="4"/>
      <c r="AP1139" s="5"/>
      <c r="AQ1139" s="5"/>
      <c r="AR1139" s="4"/>
      <c r="AS1139" s="5"/>
      <c r="AT1139" s="552"/>
      <c r="AU1139" s="553" t="str">
        <f>IF(AND(V1139&gt;0,X1139="A",AA1139&lt;&gt;"",AG1139&lt;&gt;"A",AJ1139&lt;&gt;"A",OR(AB1139="NR",AB1139="NT")),1,"")</f>
        <v/>
      </c>
      <c r="AV1139" s="554" t="str">
        <f>IF(AU1139="","",COUNTIF($AU$8:AU1139,AU1139))</f>
        <v/>
      </c>
      <c r="AW1139" s="553" t="str">
        <f>IF(AND(V1139&gt;0,X1139="A",AJ1139&lt;&gt;"A",OR(AB1139="",AB1139="NX")),1,"")</f>
        <v/>
      </c>
      <c r="AX1139" s="554" t="str">
        <f>IF(AW1139="","",COUNTIF($AW$8:AW1139,AW1139))</f>
        <v/>
      </c>
      <c r="AY1139" s="27"/>
      <c r="AZ1139" s="6"/>
      <c r="BA1139" s="7"/>
      <c r="BB1139" s="7"/>
    </row>
    <row r="1140" spans="1:54" ht="14.45" customHeight="1">
      <c r="A1140" s="472" t="s">
        <v>1117</v>
      </c>
      <c r="B1140" s="473" t="s">
        <v>1602</v>
      </c>
      <c r="C1140" s="22" t="s">
        <v>5872</v>
      </c>
      <c r="D1140" s="22">
        <v>6</v>
      </c>
      <c r="E1140" s="746" t="s">
        <v>3720</v>
      </c>
      <c r="F1140" s="474">
        <v>2087610</v>
      </c>
      <c r="G1140" s="475">
        <v>15421107</v>
      </c>
      <c r="H1140" s="478">
        <v>11.94</v>
      </c>
      <c r="I1140" s="474">
        <v>2084930</v>
      </c>
      <c r="J1140" s="475">
        <v>15421106</v>
      </c>
      <c r="K1140" s="478">
        <v>11.94</v>
      </c>
      <c r="L1140" s="9"/>
      <c r="M1140" s="546">
        <v>16</v>
      </c>
      <c r="N1140" s="9">
        <v>9.5299999999999994</v>
      </c>
      <c r="O1140" s="6" t="s">
        <v>4201</v>
      </c>
      <c r="P1140" s="479" t="s">
        <v>4202</v>
      </c>
      <c r="Q1140" s="10" t="s">
        <v>5746</v>
      </c>
      <c r="R1140" s="826"/>
      <c r="S1140" s="827"/>
      <c r="T1140" s="14">
        <v>46284</v>
      </c>
      <c r="U1140" s="15" t="s">
        <v>5387</v>
      </c>
      <c r="V1140" s="8">
        <v>46284</v>
      </c>
      <c r="W1140" s="1226" t="s">
        <v>5757</v>
      </c>
      <c r="X1140" s="23" t="s">
        <v>4206</v>
      </c>
      <c r="Y1140" s="486">
        <v>195</v>
      </c>
      <c r="Z1140" s="483">
        <v>46292</v>
      </c>
      <c r="AA1140" s="815" t="s">
        <v>6029</v>
      </c>
      <c r="AB1140" s="484" t="s">
        <v>4206</v>
      </c>
      <c r="AC1140" s="16"/>
      <c r="AD1140" s="17"/>
      <c r="AE1140" s="18"/>
      <c r="AF1140" s="9"/>
      <c r="AG1140" s="19"/>
      <c r="AH1140" s="20"/>
      <c r="AI1140" s="9"/>
      <c r="AJ1140" s="21"/>
      <c r="AK1140" s="33"/>
      <c r="AL1140" s="485" t="str">
        <f>IF(AA1140="","",AA1140)</f>
        <v>L-RT-062</v>
      </c>
      <c r="AM1140" s="3" t="str">
        <f>IF(AB1140="","",AB1140)</f>
        <v>A</v>
      </c>
      <c r="AN1140" s="702"/>
      <c r="AO1140" s="4"/>
      <c r="AP1140" s="5"/>
      <c r="AQ1140" s="5"/>
      <c r="AR1140" s="4"/>
      <c r="AS1140" s="5"/>
      <c r="AT1140" s="552"/>
      <c r="AU1140" s="553" t="str">
        <f>IF(AND(V1140&gt;0,X1140="A",AA1140&lt;&gt;"",AG1140&lt;&gt;"A",AJ1140&lt;&gt;"A",OR(AB1140="NR",AB1140="NT")),1,"")</f>
        <v/>
      </c>
      <c r="AV1140" s="554" t="str">
        <f>IF(AU1140="","",COUNTIF($AU$8:AU1140,AU1140))</f>
        <v/>
      </c>
      <c r="AW1140" s="553" t="str">
        <f>IF(AND(V1140&gt;0,X1140="A",AJ1140&lt;&gt;"A",OR(AB1140="",AB1140="NX")),1,"")</f>
        <v/>
      </c>
      <c r="AX1140" s="554" t="str">
        <f>IF(AW1140="","",COUNTIF($AW$8:AW1140,AW1140))</f>
        <v/>
      </c>
      <c r="AY1140" s="27"/>
      <c r="AZ1140" s="6"/>
      <c r="BA1140" s="7"/>
      <c r="BB1140" s="7"/>
    </row>
    <row r="1141" spans="1:54" ht="14.45" customHeight="1">
      <c r="A1141" s="472" t="s">
        <v>1118</v>
      </c>
      <c r="B1141" s="473" t="s">
        <v>1602</v>
      </c>
      <c r="C1141" s="714" t="s">
        <v>4210</v>
      </c>
      <c r="D1141" s="22">
        <v>6</v>
      </c>
      <c r="E1141" s="746" t="s">
        <v>3721</v>
      </c>
      <c r="F1141" s="474"/>
      <c r="G1141" s="475"/>
      <c r="H1141" s="476"/>
      <c r="I1141" s="474"/>
      <c r="J1141" s="475"/>
      <c r="K1141" s="478"/>
      <c r="L1141" s="9"/>
      <c r="M1141" s="546"/>
      <c r="N1141" s="9"/>
      <c r="O1141" s="6"/>
      <c r="P1141" s="479"/>
      <c r="Q1141" s="10"/>
      <c r="R1141" s="11"/>
      <c r="S1141" s="12"/>
      <c r="T1141" s="14"/>
      <c r="U1141" s="15"/>
      <c r="V1141" s="8"/>
      <c r="W1141" s="13"/>
      <c r="X1141" s="23"/>
      <c r="Y1141" s="486"/>
      <c r="Z1141" s="483"/>
      <c r="AA1141" s="24"/>
      <c r="AB1141" s="484"/>
      <c r="AC1141" s="16"/>
      <c r="AD1141" s="17"/>
      <c r="AE1141" s="18"/>
      <c r="AF1141" s="9"/>
      <c r="AG1141" s="19"/>
      <c r="AH1141" s="20"/>
      <c r="AI1141" s="9"/>
      <c r="AJ1141" s="21"/>
      <c r="AK1141" s="33"/>
      <c r="AL1141" s="485" t="str">
        <f>IF(AA1141="","",AA1141)</f>
        <v/>
      </c>
      <c r="AM1141" s="3" t="str">
        <f>IF(AB1141="","",AB1141)</f>
        <v/>
      </c>
      <c r="AN1141" s="702"/>
      <c r="AO1141" s="4"/>
      <c r="AP1141" s="5"/>
      <c r="AQ1141" s="5"/>
      <c r="AR1141" s="4"/>
      <c r="AS1141" s="5"/>
      <c r="AT1141" s="552"/>
      <c r="AU1141" s="553" t="str">
        <f>IF(AND(V1141&gt;0,X1141="A",AA1141&lt;&gt;"",AG1141&lt;&gt;"A",AJ1141&lt;&gt;"A",OR(AB1141="NR",AB1141="NT")),1,"")</f>
        <v/>
      </c>
      <c r="AV1141" s="554" t="str">
        <f>IF(AU1141="","",COUNTIF($AU$8:AU1141,AU1141))</f>
        <v/>
      </c>
      <c r="AW1141" s="553" t="str">
        <f>IF(AND(V1141&gt;0,X1141="A",AJ1141&lt;&gt;"A",OR(AB1141="",AB1141="NX")),1,"")</f>
        <v/>
      </c>
      <c r="AX1141" s="554" t="str">
        <f>IF(AW1141="","",COUNTIF($AW$8:AW1141,AW1141))</f>
        <v/>
      </c>
      <c r="AY1141" s="27"/>
      <c r="AZ1141" s="6"/>
      <c r="BA1141" s="7"/>
      <c r="BB1141" s="7"/>
    </row>
    <row r="1142" spans="1:54" ht="14.45" customHeight="1">
      <c r="A1142" s="472" t="s">
        <v>1119</v>
      </c>
      <c r="B1142" s="473" t="s">
        <v>1602</v>
      </c>
      <c r="C1142" s="714" t="s">
        <v>4210</v>
      </c>
      <c r="D1142" s="22">
        <v>6</v>
      </c>
      <c r="E1142" s="746" t="s">
        <v>3722</v>
      </c>
      <c r="F1142" s="760"/>
      <c r="G1142" s="475"/>
      <c r="H1142" s="476"/>
      <c r="I1142" s="474"/>
      <c r="J1142" s="475"/>
      <c r="K1142" s="478"/>
      <c r="L1142" s="9"/>
      <c r="M1142" s="546"/>
      <c r="N1142" s="9"/>
      <c r="O1142" s="6"/>
      <c r="P1142" s="479"/>
      <c r="Q1142" s="10"/>
      <c r="R1142" s="11"/>
      <c r="S1142" s="12"/>
      <c r="T1142" s="14"/>
      <c r="U1142" s="15"/>
      <c r="V1142" s="8"/>
      <c r="W1142" s="13"/>
      <c r="X1142" s="23"/>
      <c r="Y1142" s="486"/>
      <c r="Z1142" s="483"/>
      <c r="AA1142" s="24"/>
      <c r="AB1142" s="484"/>
      <c r="AC1142" s="16"/>
      <c r="AD1142" s="17"/>
      <c r="AE1142" s="18"/>
      <c r="AF1142" s="9"/>
      <c r="AG1142" s="19"/>
      <c r="AH1142" s="20"/>
      <c r="AI1142" s="9"/>
      <c r="AJ1142" s="21"/>
      <c r="AK1142" s="33"/>
      <c r="AL1142" s="485" t="str">
        <f>IF(AA1142="","",AA1142)</f>
        <v/>
      </c>
      <c r="AM1142" s="3" t="str">
        <f>IF(AB1142="","",AB1142)</f>
        <v/>
      </c>
      <c r="AN1142" s="702"/>
      <c r="AO1142" s="4"/>
      <c r="AP1142" s="5"/>
      <c r="AQ1142" s="5"/>
      <c r="AR1142" s="4"/>
      <c r="AS1142" s="5"/>
      <c r="AT1142" s="552"/>
      <c r="AU1142" s="553" t="str">
        <f>IF(AND(V1142&gt;0,X1142="A",AA1142&lt;&gt;"",AG1142&lt;&gt;"A",AJ1142&lt;&gt;"A",OR(AB1142="NR",AB1142="NT")),1,"")</f>
        <v/>
      </c>
      <c r="AV1142" s="554" t="str">
        <f>IF(AU1142="","",COUNTIF($AU$8:AU1142,AU1142))</f>
        <v/>
      </c>
      <c r="AW1142" s="553" t="str">
        <f>IF(AND(V1142&gt;0,X1142="A",AJ1142&lt;&gt;"A",OR(AB1142="",AB1142="NX")),1,"")</f>
        <v/>
      </c>
      <c r="AX1142" s="554" t="str">
        <f>IF(AW1142="","",COUNTIF($AW$8:AW1142,AW1142))</f>
        <v/>
      </c>
      <c r="AY1142" s="27"/>
      <c r="AZ1142" s="6"/>
      <c r="BA1142" s="7"/>
      <c r="BB1142" s="7"/>
    </row>
    <row r="1143" spans="1:54" ht="14.45" customHeight="1">
      <c r="A1143" s="472" t="s">
        <v>1120</v>
      </c>
      <c r="B1143" s="473" t="s">
        <v>1602</v>
      </c>
      <c r="C1143" s="714" t="s">
        <v>4210</v>
      </c>
      <c r="D1143" s="22">
        <v>6</v>
      </c>
      <c r="E1143" s="746" t="s">
        <v>3723</v>
      </c>
      <c r="F1143" s="760"/>
      <c r="G1143" s="475"/>
      <c r="H1143" s="476"/>
      <c r="I1143" s="474"/>
      <c r="J1143" s="475"/>
      <c r="K1143" s="478"/>
      <c r="L1143" s="9"/>
      <c r="M1143" s="546"/>
      <c r="N1143" s="9"/>
      <c r="O1143" s="6"/>
      <c r="P1143" s="479"/>
      <c r="Q1143" s="10"/>
      <c r="R1143" s="11"/>
      <c r="S1143" s="12"/>
      <c r="T1143" s="14"/>
      <c r="U1143" s="15"/>
      <c r="V1143" s="8"/>
      <c r="W1143" s="13"/>
      <c r="X1143" s="23"/>
      <c r="Y1143" s="486"/>
      <c r="Z1143" s="483"/>
      <c r="AA1143" s="873"/>
      <c r="AB1143" s="484"/>
      <c r="AC1143" s="16"/>
      <c r="AD1143" s="17"/>
      <c r="AE1143" s="18"/>
      <c r="AF1143" s="9"/>
      <c r="AG1143" s="19"/>
      <c r="AH1143" s="20"/>
      <c r="AI1143" s="9"/>
      <c r="AJ1143" s="21"/>
      <c r="AK1143" s="33"/>
      <c r="AL1143" s="485" t="str">
        <f>IF(AA1143="","",AA1143)</f>
        <v/>
      </c>
      <c r="AM1143" s="3" t="str">
        <f>IF(AB1143="","",AB1143)</f>
        <v/>
      </c>
      <c r="AN1143" s="702"/>
      <c r="AO1143" s="4"/>
      <c r="AP1143" s="5"/>
      <c r="AQ1143" s="5"/>
      <c r="AR1143" s="4"/>
      <c r="AS1143" s="5"/>
      <c r="AT1143" s="552"/>
      <c r="AU1143" s="553" t="str">
        <f>IF(AND(V1143&gt;0,X1143="A",AA1143&lt;&gt;"",AG1143&lt;&gt;"A",AJ1143&lt;&gt;"A",OR(AB1143="NR",AB1143="NT")),1,"")</f>
        <v/>
      </c>
      <c r="AV1143" s="554" t="str">
        <f>IF(AU1143="","",COUNTIF($AU$8:AU1143,AU1143))</f>
        <v/>
      </c>
      <c r="AW1143" s="553" t="str">
        <f>IF(AND(V1143&gt;0,X1143="A",AJ1143&lt;&gt;"A",OR(AB1143="",AB1143="NX")),1,"")</f>
        <v/>
      </c>
      <c r="AX1143" s="554" t="str">
        <f>IF(AW1143="","",COUNTIF($AW$8:AW1143,AW1143))</f>
        <v/>
      </c>
      <c r="AY1143" s="27"/>
      <c r="AZ1143" s="6"/>
      <c r="BA1143" s="7"/>
      <c r="BB1143" s="7"/>
    </row>
    <row r="1144" spans="1:54" ht="14.45" customHeight="1">
      <c r="A1144" s="472" t="s">
        <v>1121</v>
      </c>
      <c r="B1144" s="473" t="s">
        <v>1602</v>
      </c>
      <c r="C1144" s="714" t="s">
        <v>4210</v>
      </c>
      <c r="D1144" s="22">
        <v>6</v>
      </c>
      <c r="E1144" s="746" t="s">
        <v>3724</v>
      </c>
      <c r="F1144" s="760"/>
      <c r="G1144" s="475"/>
      <c r="H1144" s="476"/>
      <c r="I1144" s="474"/>
      <c r="J1144" s="475"/>
      <c r="K1144" s="478"/>
      <c r="L1144" s="9"/>
      <c r="M1144" s="546"/>
      <c r="N1144" s="9"/>
      <c r="O1144" s="9"/>
      <c r="P1144" s="645"/>
      <c r="Q1144" s="10"/>
      <c r="R1144" s="11"/>
      <c r="S1144" s="12"/>
      <c r="T1144" s="14"/>
      <c r="U1144" s="15"/>
      <c r="V1144" s="8"/>
      <c r="W1144" s="1233"/>
      <c r="X1144" s="23"/>
      <c r="Y1144" s="486"/>
      <c r="Z1144" s="871"/>
      <c r="AA1144" s="24"/>
      <c r="AB1144" s="872"/>
      <c r="AC1144" s="16"/>
      <c r="AD1144" s="17"/>
      <c r="AE1144" s="18"/>
      <c r="AF1144" s="9"/>
      <c r="AG1144" s="19"/>
      <c r="AH1144" s="20"/>
      <c r="AI1144" s="9"/>
      <c r="AJ1144" s="21"/>
      <c r="AK1144" s="33"/>
      <c r="AL1144" s="485" t="str">
        <f>IF(AA1144="","",AA1144)</f>
        <v/>
      </c>
      <c r="AM1144" s="3" t="str">
        <f>IF(AB1144="","",AB1144)</f>
        <v/>
      </c>
      <c r="AN1144" s="702"/>
      <c r="AO1144" s="4"/>
      <c r="AP1144" s="5"/>
      <c r="AQ1144" s="5"/>
      <c r="AR1144" s="4"/>
      <c r="AS1144" s="5"/>
      <c r="AT1144" s="552"/>
      <c r="AU1144" s="553" t="str">
        <f>IF(AND(V1144&gt;0,X1144="A",AA1144&lt;&gt;"",AG1144&lt;&gt;"A",AJ1144&lt;&gt;"A",OR(AB1144="NR",AB1144="NT")),1,"")</f>
        <v/>
      </c>
      <c r="AV1144" s="554" t="str">
        <f>IF(AU1144="","",COUNTIF($AU$8:AU1144,AU1144))</f>
        <v/>
      </c>
      <c r="AW1144" s="553" t="str">
        <f>IF(AND(V1144&gt;0,X1144="A",AJ1144&lt;&gt;"A",OR(AB1144="",AB1144="NX")),1,"")</f>
        <v/>
      </c>
      <c r="AX1144" s="554" t="str">
        <f>IF(AW1144="","",COUNTIF($AW$8:AW1144,AW1144))</f>
        <v/>
      </c>
      <c r="AY1144" s="27"/>
      <c r="AZ1144" s="6"/>
      <c r="BA1144" s="7"/>
      <c r="BB1144" s="7"/>
    </row>
    <row r="1145" spans="1:54" ht="14.45" customHeight="1">
      <c r="A1145" s="472" t="s">
        <v>1122</v>
      </c>
      <c r="B1145" s="473" t="s">
        <v>1602</v>
      </c>
      <c r="C1145" s="22" t="s">
        <v>5871</v>
      </c>
      <c r="D1145" s="22">
        <v>6</v>
      </c>
      <c r="E1145" s="746" t="s">
        <v>3725</v>
      </c>
      <c r="F1145" s="760">
        <v>2095880</v>
      </c>
      <c r="G1145" s="475">
        <v>15421111</v>
      </c>
      <c r="H1145" s="478">
        <v>11.94</v>
      </c>
      <c r="I1145" s="474">
        <v>2097910</v>
      </c>
      <c r="J1145" s="475">
        <v>15421112</v>
      </c>
      <c r="K1145" s="478">
        <v>11.94</v>
      </c>
      <c r="L1145" s="9"/>
      <c r="M1145" s="546">
        <v>16</v>
      </c>
      <c r="N1145" s="9">
        <v>9.5299999999999994</v>
      </c>
      <c r="O1145" s="9" t="s">
        <v>4201</v>
      </c>
      <c r="P1145" s="645" t="s">
        <v>4202</v>
      </c>
      <c r="Q1145" s="10" t="s">
        <v>5746</v>
      </c>
      <c r="R1145" s="11"/>
      <c r="S1145" s="12"/>
      <c r="T1145" s="1">
        <v>46284</v>
      </c>
      <c r="U1145" s="15" t="s">
        <v>5387</v>
      </c>
      <c r="V1145" s="8">
        <v>46284</v>
      </c>
      <c r="W1145" s="1226" t="s">
        <v>5757</v>
      </c>
      <c r="X1145" s="23" t="s">
        <v>4206</v>
      </c>
      <c r="Y1145" s="486">
        <v>195</v>
      </c>
      <c r="Z1145" s="871">
        <v>46292</v>
      </c>
      <c r="AA1145" s="875" t="s">
        <v>6029</v>
      </c>
      <c r="AB1145" s="872" t="s">
        <v>4206</v>
      </c>
      <c r="AC1145" s="16"/>
      <c r="AD1145" s="17"/>
      <c r="AE1145" s="18"/>
      <c r="AF1145" s="9"/>
      <c r="AG1145" s="19"/>
      <c r="AH1145" s="20"/>
      <c r="AI1145" s="9"/>
      <c r="AJ1145" s="21"/>
      <c r="AK1145" s="33"/>
      <c r="AL1145" s="485" t="str">
        <f>IF(AA1145="","",AA1145)</f>
        <v>L-RT-062</v>
      </c>
      <c r="AM1145" s="3" t="str">
        <f>IF(AB1145="","",AB1145)</f>
        <v>A</v>
      </c>
      <c r="AN1145" s="702"/>
      <c r="AO1145" s="4"/>
      <c r="AP1145" s="5"/>
      <c r="AQ1145" s="5"/>
      <c r="AR1145" s="4"/>
      <c r="AS1145" s="5"/>
      <c r="AT1145" s="552"/>
      <c r="AU1145" s="553" t="str">
        <f>IF(AND(V1145&gt;0,X1145="A",AA1145&lt;&gt;"",AG1145&lt;&gt;"A",AJ1145&lt;&gt;"A",OR(AB1145="NR",AB1145="NT")),1,"")</f>
        <v/>
      </c>
      <c r="AV1145" s="554" t="str">
        <f>IF(AU1145="","",COUNTIF($AU$8:AU1145,AU1145))</f>
        <v/>
      </c>
      <c r="AW1145" s="553" t="str">
        <f>IF(AND(V1145&gt;0,X1145="A",AJ1145&lt;&gt;"A",OR(AB1145="",AB1145="NX")),1,"")</f>
        <v/>
      </c>
      <c r="AX1145" s="17" t="str">
        <f>IF(AW1145="","",COUNTIF($AW$8:AW1145,AW1145))</f>
        <v/>
      </c>
      <c r="AY1145" s="9"/>
      <c r="AZ1145" s="9"/>
      <c r="BA1145" s="7"/>
      <c r="BB1145" s="7"/>
    </row>
    <row r="1146" spans="1:54" ht="14.45" customHeight="1">
      <c r="A1146" s="472" t="s">
        <v>1123</v>
      </c>
      <c r="B1146" s="473" t="s">
        <v>1602</v>
      </c>
      <c r="C1146" s="22" t="s">
        <v>5871</v>
      </c>
      <c r="D1146" s="22">
        <v>6</v>
      </c>
      <c r="E1146" s="746" t="s">
        <v>6661</v>
      </c>
      <c r="F1146" s="474">
        <v>2097910</v>
      </c>
      <c r="G1146" s="475">
        <v>15421112</v>
      </c>
      <c r="H1146" s="478">
        <v>11.94</v>
      </c>
      <c r="I1146" s="474">
        <v>2094420</v>
      </c>
      <c r="J1146" s="475">
        <v>15421111</v>
      </c>
      <c r="K1146" s="478">
        <v>11.94</v>
      </c>
      <c r="L1146" s="9"/>
      <c r="M1146" s="546">
        <v>16</v>
      </c>
      <c r="N1146" s="9">
        <v>9.5299999999999994</v>
      </c>
      <c r="O1146" s="9" t="s">
        <v>4201</v>
      </c>
      <c r="P1146" s="645" t="s">
        <v>5033</v>
      </c>
      <c r="Q1146" s="10" t="s">
        <v>6512</v>
      </c>
      <c r="R1146" s="11"/>
      <c r="S1146" s="12"/>
      <c r="T1146" s="1300">
        <v>46310</v>
      </c>
      <c r="U1146" s="15" t="s">
        <v>5387</v>
      </c>
      <c r="V1146" s="8">
        <v>46311</v>
      </c>
      <c r="W1146" s="1233" t="s">
        <v>6686</v>
      </c>
      <c r="X1146" s="23" t="s">
        <v>4206</v>
      </c>
      <c r="Y1146" s="486">
        <v>204</v>
      </c>
      <c r="Z1146" s="871">
        <v>46314</v>
      </c>
      <c r="AA1146" s="875" t="s">
        <v>6694</v>
      </c>
      <c r="AB1146" s="872" t="s">
        <v>4206</v>
      </c>
      <c r="AC1146" s="16"/>
      <c r="AD1146" s="17"/>
      <c r="AE1146" s="18"/>
      <c r="AF1146" s="9"/>
      <c r="AG1146" s="19"/>
      <c r="AH1146" s="20"/>
      <c r="AI1146" s="9"/>
      <c r="AJ1146" s="21"/>
      <c r="AK1146" s="33"/>
      <c r="AL1146" s="485" t="str">
        <f>IF(AA1146="","",AA1146)</f>
        <v>L-RT-083</v>
      </c>
      <c r="AM1146" s="3" t="str">
        <f>IF(AB1146="","",AB1146)</f>
        <v>A</v>
      </c>
      <c r="AN1146" s="702" t="s">
        <v>6035</v>
      </c>
      <c r="AO1146" s="4"/>
      <c r="AP1146" s="5"/>
      <c r="AQ1146" s="5"/>
      <c r="AR1146" s="4"/>
      <c r="AS1146" s="5"/>
      <c r="AT1146" s="552"/>
      <c r="AU1146" s="553" t="str">
        <f>IF(AND(V1146&gt;0,X1146="A",AA1146&lt;&gt;"",AG1146&lt;&gt;"A",AJ1146&lt;&gt;"A",OR(AB1146="NR",AB1146="NT")),1,"")</f>
        <v/>
      </c>
      <c r="AV1146" s="554" t="str">
        <f>IF(AU1146="","",COUNTIF($AU$8:AU1146,AU1146))</f>
        <v/>
      </c>
      <c r="AW1146" s="553" t="str">
        <f>IF(AND(V1146&gt;0,X1146="A",AJ1146&lt;&gt;"A",OR(AB1146="",AB1146="NX")),1,"")</f>
        <v/>
      </c>
      <c r="AX1146" s="554" t="str">
        <f>IF(AW1146="","",COUNTIF($AW$8:AW1146,AW1146))</f>
        <v/>
      </c>
      <c r="AY1146" s="1329" t="s">
        <v>5757</v>
      </c>
      <c r="AZ1146" s="815" t="s">
        <v>6029</v>
      </c>
      <c r="BA1146" s="7"/>
      <c r="BB1146" s="7"/>
    </row>
    <row r="1147" spans="1:54" s="773" customFormat="1" ht="14.45" customHeight="1">
      <c r="A1147" s="472" t="s">
        <v>1124</v>
      </c>
      <c r="B1147" s="473" t="s">
        <v>1602</v>
      </c>
      <c r="C1147" s="22" t="s">
        <v>5871</v>
      </c>
      <c r="D1147" s="22">
        <v>6</v>
      </c>
      <c r="E1147" s="746" t="s">
        <v>3727</v>
      </c>
      <c r="F1147" s="474">
        <v>2094420</v>
      </c>
      <c r="G1147" s="475">
        <v>15421111</v>
      </c>
      <c r="H1147" s="476">
        <v>11.94</v>
      </c>
      <c r="I1147" s="474">
        <v>2086490</v>
      </c>
      <c r="J1147" s="475">
        <v>15421107</v>
      </c>
      <c r="K1147" s="478">
        <v>11.94</v>
      </c>
      <c r="L1147" s="9"/>
      <c r="M1147" s="546">
        <v>16</v>
      </c>
      <c r="N1147" s="9">
        <v>9.5299999999999994</v>
      </c>
      <c r="O1147" s="6" t="s">
        <v>4201</v>
      </c>
      <c r="P1147" s="479" t="s">
        <v>4202</v>
      </c>
      <c r="Q1147" s="10" t="s">
        <v>5746</v>
      </c>
      <c r="R1147" s="11"/>
      <c r="S1147" s="12"/>
      <c r="T1147" s="14">
        <v>46284</v>
      </c>
      <c r="U1147" s="15" t="s">
        <v>5387</v>
      </c>
      <c r="V1147" s="8">
        <v>46284</v>
      </c>
      <c r="W1147" s="1226" t="s">
        <v>5757</v>
      </c>
      <c r="X1147" s="23" t="s">
        <v>4206</v>
      </c>
      <c r="Y1147" s="486">
        <v>195</v>
      </c>
      <c r="Z1147" s="483">
        <v>46292</v>
      </c>
      <c r="AA1147" s="815" t="s">
        <v>6029</v>
      </c>
      <c r="AB1147" s="484" t="s">
        <v>4206</v>
      </c>
      <c r="AC1147" s="16"/>
      <c r="AD1147" s="17"/>
      <c r="AE1147" s="18"/>
      <c r="AF1147" s="9"/>
      <c r="AG1147" s="19"/>
      <c r="AH1147" s="20"/>
      <c r="AI1147" s="9"/>
      <c r="AJ1147" s="21"/>
      <c r="AK1147" s="33"/>
      <c r="AL1147" s="485" t="str">
        <f>IF(AA1147="","",AA1147)</f>
        <v>L-RT-062</v>
      </c>
      <c r="AM1147" s="3" t="str">
        <f>IF(AB1147="","",AB1147)</f>
        <v>A</v>
      </c>
      <c r="AN1147" s="702"/>
      <c r="AO1147" s="4"/>
      <c r="AP1147" s="5"/>
      <c r="AQ1147" s="5"/>
      <c r="AR1147" s="4"/>
      <c r="AS1147" s="5"/>
      <c r="AT1147" s="552"/>
      <c r="AU1147" s="553" t="str">
        <f>IF(AND(V1147&gt;0,X1147="A",AA1147&lt;&gt;"",AG1147&lt;&gt;"A",AJ1147&lt;&gt;"A",OR(AB1147="NR",AB1147="NT")),1,"")</f>
        <v/>
      </c>
      <c r="AV1147" s="554" t="str">
        <f>IF(AU1147="","",COUNTIF($AU$8:AU1147,AU1147))</f>
        <v/>
      </c>
      <c r="AW1147" s="553" t="str">
        <f>IF(AND(V1147&gt;0,X1147="A",AJ1147&lt;&gt;"A",OR(AB1147="",AB1147="NX")),1,"")</f>
        <v/>
      </c>
      <c r="AX1147" s="554" t="str">
        <f>IF(AW1147="","",COUNTIF($AW$8:AW1147,AW1147))</f>
        <v/>
      </c>
      <c r="AY1147" s="27"/>
      <c r="AZ1147" s="6"/>
      <c r="BA1147" s="7"/>
      <c r="BB1147" s="7"/>
    </row>
    <row r="1148" spans="1:54" s="773" customFormat="1" ht="14.45" customHeight="1">
      <c r="A1148" s="472" t="s">
        <v>1125</v>
      </c>
      <c r="B1148" s="774" t="s">
        <v>1602</v>
      </c>
      <c r="C1148" s="714" t="s">
        <v>4210</v>
      </c>
      <c r="D1148" s="22">
        <v>7</v>
      </c>
      <c r="E1148" s="747" t="s">
        <v>3728</v>
      </c>
      <c r="F1148" s="775"/>
      <c r="G1148" s="776"/>
      <c r="H1148" s="777"/>
      <c r="I1148" s="778"/>
      <c r="J1148" s="776"/>
      <c r="K1148" s="779"/>
      <c r="L1148" s="780"/>
      <c r="M1148" s="781"/>
      <c r="N1148" s="780"/>
      <c r="O1148" s="782"/>
      <c r="P1148" s="783"/>
      <c r="Q1148" s="784"/>
      <c r="R1148" s="785"/>
      <c r="S1148" s="786"/>
      <c r="T1148" s="787"/>
      <c r="U1148" s="788"/>
      <c r="V1148" s="789"/>
      <c r="W1148" s="780"/>
      <c r="X1148" s="790"/>
      <c r="Y1148" s="791"/>
      <c r="Z1148" s="792"/>
      <c r="AA1148" s="793"/>
      <c r="AB1148" s="794"/>
      <c r="AC1148" s="795"/>
      <c r="AD1148" s="796"/>
      <c r="AE1148" s="797"/>
      <c r="AF1148" s="780"/>
      <c r="AG1148" s="798"/>
      <c r="AH1148" s="799"/>
      <c r="AI1148" s="780"/>
      <c r="AJ1148" s="800"/>
      <c r="AK1148" s="801"/>
      <c r="AL1148" s="802" t="str">
        <f>IF(AA1148="","",AA1148)</f>
        <v/>
      </c>
      <c r="AM1148" s="803" t="str">
        <f>IF(AB1148="","",AB1148)</f>
        <v/>
      </c>
      <c r="AN1148" s="804"/>
      <c r="AO1148" s="805"/>
      <c r="AP1148" s="806"/>
      <c r="AQ1148" s="806"/>
      <c r="AR1148" s="805"/>
      <c r="AS1148" s="806"/>
      <c r="AT1148" s="807"/>
      <c r="AU1148" s="808" t="str">
        <f>IF(AND(V1148&gt;0,X1148="A",AA1148&lt;&gt;"",AG1148&lt;&gt;"A",AJ1148&lt;&gt;"A",OR(AB1148="NR",AB1148="NT")),1,"")</f>
        <v/>
      </c>
      <c r="AV1148" s="809" t="str">
        <f>IF(AU1148="","",COUNTIF($AU$8:AU1148,AU1148))</f>
        <v/>
      </c>
      <c r="AW1148" s="808" t="str">
        <f>IF(AND(V1148&gt;0,X1148="A",AJ1148&lt;&gt;"A",OR(AB1148="",AB1148="NX")),1,"")</f>
        <v/>
      </c>
      <c r="AX1148" s="809" t="str">
        <f>IF(AW1148="","",COUNTIF($AW$8:AW1148,AW1148))</f>
        <v/>
      </c>
      <c r="AY1148" s="810"/>
      <c r="AZ1148" s="782"/>
      <c r="BA1148" s="811"/>
      <c r="BB1148" s="811"/>
    </row>
    <row r="1149" spans="1:54" s="773" customFormat="1" ht="14.45" customHeight="1">
      <c r="A1149" s="472" t="s">
        <v>1126</v>
      </c>
      <c r="B1149" s="774" t="s">
        <v>1602</v>
      </c>
      <c r="C1149" s="714" t="s">
        <v>4210</v>
      </c>
      <c r="D1149" s="22">
        <v>7</v>
      </c>
      <c r="E1149" s="747" t="s">
        <v>3729</v>
      </c>
      <c r="F1149" s="775"/>
      <c r="G1149" s="776"/>
      <c r="H1149" s="777"/>
      <c r="I1149" s="778"/>
      <c r="J1149" s="776"/>
      <c r="K1149" s="779"/>
      <c r="L1149" s="780"/>
      <c r="M1149" s="781"/>
      <c r="N1149" s="780"/>
      <c r="O1149" s="782"/>
      <c r="P1149" s="783"/>
      <c r="Q1149" s="784"/>
      <c r="R1149" s="785"/>
      <c r="S1149" s="786"/>
      <c r="T1149" s="787"/>
      <c r="U1149" s="788"/>
      <c r="V1149" s="789"/>
      <c r="W1149" s="780"/>
      <c r="X1149" s="790"/>
      <c r="Y1149" s="791"/>
      <c r="Z1149" s="792"/>
      <c r="AA1149" s="793"/>
      <c r="AB1149" s="794"/>
      <c r="AC1149" s="795"/>
      <c r="AD1149" s="796"/>
      <c r="AE1149" s="797"/>
      <c r="AF1149" s="780"/>
      <c r="AG1149" s="798"/>
      <c r="AH1149" s="799"/>
      <c r="AI1149" s="780"/>
      <c r="AJ1149" s="800"/>
      <c r="AK1149" s="801"/>
      <c r="AL1149" s="802" t="str">
        <f>IF(AA1149="","",AA1149)</f>
        <v/>
      </c>
      <c r="AM1149" s="803" t="str">
        <f>IF(AB1149="","",AB1149)</f>
        <v/>
      </c>
      <c r="AN1149" s="804"/>
      <c r="AO1149" s="805"/>
      <c r="AP1149" s="806"/>
      <c r="AQ1149" s="806"/>
      <c r="AR1149" s="805"/>
      <c r="AS1149" s="806"/>
      <c r="AT1149" s="807"/>
      <c r="AU1149" s="808" t="str">
        <f>IF(AND(V1149&gt;0,X1149="A",AA1149&lt;&gt;"",AG1149&lt;&gt;"A",AJ1149&lt;&gt;"A",OR(AB1149="NR",AB1149="NT")),1,"")</f>
        <v/>
      </c>
      <c r="AV1149" s="809" t="str">
        <f>IF(AU1149="","",COUNTIF($AU$8:AU1149,AU1149))</f>
        <v/>
      </c>
      <c r="AW1149" s="808" t="str">
        <f>IF(AND(V1149&gt;0,X1149="A",AJ1149&lt;&gt;"A",OR(AB1149="",AB1149="NX")),1,"")</f>
        <v/>
      </c>
      <c r="AX1149" s="809" t="str">
        <f>IF(AW1149="","",COUNTIF($AW$8:AW1149,AW1149))</f>
        <v/>
      </c>
      <c r="AY1149" s="810"/>
      <c r="AZ1149" s="782"/>
      <c r="BA1149" s="811"/>
      <c r="BB1149" s="811"/>
    </row>
    <row r="1150" spans="1:54" s="773" customFormat="1" ht="14.45" customHeight="1">
      <c r="A1150" s="472" t="s">
        <v>1127</v>
      </c>
      <c r="B1150" s="774" t="s">
        <v>1602</v>
      </c>
      <c r="C1150" s="714" t="s">
        <v>4210</v>
      </c>
      <c r="D1150" s="22">
        <v>7</v>
      </c>
      <c r="E1150" s="747" t="s">
        <v>3730</v>
      </c>
      <c r="F1150" s="775"/>
      <c r="G1150" s="776"/>
      <c r="H1150" s="777"/>
      <c r="I1150" s="778"/>
      <c r="J1150" s="776"/>
      <c r="K1150" s="779"/>
      <c r="L1150" s="780"/>
      <c r="M1150" s="781"/>
      <c r="N1150" s="780"/>
      <c r="O1150" s="782"/>
      <c r="P1150" s="783"/>
      <c r="Q1150" s="784"/>
      <c r="R1150" s="785"/>
      <c r="S1150" s="786"/>
      <c r="T1150" s="787"/>
      <c r="U1150" s="788"/>
      <c r="V1150" s="789"/>
      <c r="W1150" s="780"/>
      <c r="X1150" s="790"/>
      <c r="Y1150" s="791"/>
      <c r="Z1150" s="792"/>
      <c r="AA1150" s="793"/>
      <c r="AB1150" s="794"/>
      <c r="AC1150" s="795"/>
      <c r="AD1150" s="796"/>
      <c r="AE1150" s="797"/>
      <c r="AF1150" s="780"/>
      <c r="AG1150" s="798"/>
      <c r="AH1150" s="799"/>
      <c r="AI1150" s="780"/>
      <c r="AJ1150" s="800"/>
      <c r="AK1150" s="801"/>
      <c r="AL1150" s="802" t="str">
        <f>IF(AA1150="","",AA1150)</f>
        <v/>
      </c>
      <c r="AM1150" s="803" t="str">
        <f>IF(AB1150="","",AB1150)</f>
        <v/>
      </c>
      <c r="AN1150" s="804"/>
      <c r="AO1150" s="805"/>
      <c r="AP1150" s="806"/>
      <c r="AQ1150" s="806"/>
      <c r="AR1150" s="805"/>
      <c r="AS1150" s="806"/>
      <c r="AT1150" s="807"/>
      <c r="AU1150" s="808" t="str">
        <f>IF(AND(V1150&gt;0,X1150="A",AA1150&lt;&gt;"",AG1150&lt;&gt;"A",AJ1150&lt;&gt;"A",OR(AB1150="NR",AB1150="NT")),1,"")</f>
        <v/>
      </c>
      <c r="AV1150" s="809" t="str">
        <f>IF(AU1150="","",COUNTIF($AU$8:AU1150,AU1150))</f>
        <v/>
      </c>
      <c r="AW1150" s="808" t="str">
        <f>IF(AND(V1150&gt;0,X1150="A",AJ1150&lt;&gt;"A",OR(AB1150="",AB1150="NX")),1,"")</f>
        <v/>
      </c>
      <c r="AX1150" s="809" t="str">
        <f>IF(AW1150="","",COUNTIF($AW$8:AW1150,AW1150))</f>
        <v/>
      </c>
      <c r="AY1150" s="810"/>
      <c r="AZ1150" s="782"/>
      <c r="BA1150" s="811"/>
      <c r="BB1150" s="811"/>
    </row>
    <row r="1151" spans="1:54" s="773" customFormat="1" ht="14.45" customHeight="1">
      <c r="A1151" s="472" t="s">
        <v>1128</v>
      </c>
      <c r="B1151" s="774" t="s">
        <v>1602</v>
      </c>
      <c r="C1151" s="714" t="s">
        <v>4210</v>
      </c>
      <c r="D1151" s="22">
        <v>7</v>
      </c>
      <c r="E1151" s="747" t="s">
        <v>3731</v>
      </c>
      <c r="F1151" s="775"/>
      <c r="G1151" s="776"/>
      <c r="H1151" s="777"/>
      <c r="I1151" s="778"/>
      <c r="J1151" s="776"/>
      <c r="K1151" s="779"/>
      <c r="L1151" s="780"/>
      <c r="M1151" s="781"/>
      <c r="N1151" s="780"/>
      <c r="O1151" s="782"/>
      <c r="P1151" s="783"/>
      <c r="Q1151" s="784"/>
      <c r="R1151" s="785"/>
      <c r="S1151" s="786"/>
      <c r="T1151" s="787"/>
      <c r="U1151" s="788"/>
      <c r="V1151" s="789"/>
      <c r="W1151" s="780"/>
      <c r="X1151" s="790"/>
      <c r="Y1151" s="791"/>
      <c r="Z1151" s="792"/>
      <c r="AA1151" s="793"/>
      <c r="AB1151" s="794"/>
      <c r="AC1151" s="795"/>
      <c r="AD1151" s="796"/>
      <c r="AE1151" s="797"/>
      <c r="AF1151" s="780"/>
      <c r="AG1151" s="798"/>
      <c r="AH1151" s="799"/>
      <c r="AI1151" s="780"/>
      <c r="AJ1151" s="800"/>
      <c r="AK1151" s="801"/>
      <c r="AL1151" s="802" t="str">
        <f>IF(AA1151="","",AA1151)</f>
        <v/>
      </c>
      <c r="AM1151" s="803" t="str">
        <f>IF(AB1151="","",AB1151)</f>
        <v/>
      </c>
      <c r="AN1151" s="804"/>
      <c r="AO1151" s="805"/>
      <c r="AP1151" s="806"/>
      <c r="AQ1151" s="806"/>
      <c r="AR1151" s="805"/>
      <c r="AS1151" s="806"/>
      <c r="AT1151" s="807"/>
      <c r="AU1151" s="808" t="str">
        <f>IF(AND(V1151&gt;0,X1151="A",AA1151&lt;&gt;"",AG1151&lt;&gt;"A",AJ1151&lt;&gt;"A",OR(AB1151="NR",AB1151="NT")),1,"")</f>
        <v/>
      </c>
      <c r="AV1151" s="809" t="str">
        <f>IF(AU1151="","",COUNTIF($AU$8:AU1151,AU1151))</f>
        <v/>
      </c>
      <c r="AW1151" s="808" t="str">
        <f>IF(AND(V1151&gt;0,X1151="A",AJ1151&lt;&gt;"A",OR(AB1151="",AB1151="NX")),1,"")</f>
        <v/>
      </c>
      <c r="AX1151" s="809" t="str">
        <f>IF(AW1151="","",COUNTIF($AW$8:AW1151,AW1151))</f>
        <v/>
      </c>
      <c r="AY1151" s="810"/>
      <c r="AZ1151" s="782"/>
      <c r="BA1151" s="811"/>
      <c r="BB1151" s="811"/>
    </row>
    <row r="1152" spans="1:54" s="773" customFormat="1" ht="14.45" customHeight="1">
      <c r="A1152" s="472" t="s">
        <v>1129</v>
      </c>
      <c r="B1152" s="774" t="s">
        <v>1602</v>
      </c>
      <c r="C1152" s="714" t="s">
        <v>4210</v>
      </c>
      <c r="D1152" s="22">
        <v>7</v>
      </c>
      <c r="E1152" s="747" t="s">
        <v>3732</v>
      </c>
      <c r="F1152" s="775"/>
      <c r="G1152" s="776"/>
      <c r="H1152" s="777"/>
      <c r="I1152" s="778"/>
      <c r="J1152" s="776"/>
      <c r="K1152" s="779"/>
      <c r="L1152" s="780"/>
      <c r="M1152" s="781"/>
      <c r="N1152" s="780"/>
      <c r="O1152" s="782"/>
      <c r="P1152" s="783"/>
      <c r="Q1152" s="784"/>
      <c r="R1152" s="785"/>
      <c r="S1152" s="786"/>
      <c r="T1152" s="787"/>
      <c r="U1152" s="788"/>
      <c r="V1152" s="789"/>
      <c r="W1152" s="780"/>
      <c r="X1152" s="790"/>
      <c r="Y1152" s="791"/>
      <c r="Z1152" s="792"/>
      <c r="AA1152" s="793"/>
      <c r="AB1152" s="794"/>
      <c r="AC1152" s="795"/>
      <c r="AD1152" s="796"/>
      <c r="AE1152" s="797"/>
      <c r="AF1152" s="780"/>
      <c r="AG1152" s="798"/>
      <c r="AH1152" s="799"/>
      <c r="AI1152" s="780"/>
      <c r="AJ1152" s="800"/>
      <c r="AK1152" s="801"/>
      <c r="AL1152" s="802" t="str">
        <f>IF(AA1152="","",AA1152)</f>
        <v/>
      </c>
      <c r="AM1152" s="803" t="str">
        <f>IF(AB1152="","",AB1152)</f>
        <v/>
      </c>
      <c r="AN1152" s="804"/>
      <c r="AO1152" s="805"/>
      <c r="AP1152" s="806"/>
      <c r="AQ1152" s="806"/>
      <c r="AR1152" s="805"/>
      <c r="AS1152" s="806"/>
      <c r="AT1152" s="807"/>
      <c r="AU1152" s="808" t="str">
        <f>IF(AND(V1152&gt;0,X1152="A",AA1152&lt;&gt;"",AG1152&lt;&gt;"A",AJ1152&lt;&gt;"A",OR(AB1152="NR",AB1152="NT")),1,"")</f>
        <v/>
      </c>
      <c r="AV1152" s="809" t="str">
        <f>IF(AU1152="","",COUNTIF($AU$8:AU1152,AU1152))</f>
        <v/>
      </c>
      <c r="AW1152" s="808" t="str">
        <f>IF(AND(V1152&gt;0,X1152="A",AJ1152&lt;&gt;"A",OR(AB1152="",AB1152="NX")),1,"")</f>
        <v/>
      </c>
      <c r="AX1152" s="809" t="str">
        <f>IF(AW1152="","",COUNTIF($AW$8:AW1152,AW1152))</f>
        <v/>
      </c>
      <c r="AY1152" s="810"/>
      <c r="AZ1152" s="782"/>
      <c r="BA1152" s="811"/>
      <c r="BB1152" s="811"/>
    </row>
    <row r="1153" spans="1:54" s="773" customFormat="1" ht="14.45" customHeight="1">
      <c r="A1153" s="472" t="s">
        <v>1130</v>
      </c>
      <c r="B1153" s="774" t="s">
        <v>1602</v>
      </c>
      <c r="C1153" s="714" t="s">
        <v>4210</v>
      </c>
      <c r="D1153" s="22">
        <v>7</v>
      </c>
      <c r="E1153" s="747" t="s">
        <v>3733</v>
      </c>
      <c r="F1153" s="775"/>
      <c r="G1153" s="776"/>
      <c r="H1153" s="777"/>
      <c r="I1153" s="778"/>
      <c r="J1153" s="776"/>
      <c r="K1153" s="779"/>
      <c r="L1153" s="780"/>
      <c r="M1153" s="781"/>
      <c r="N1153" s="780"/>
      <c r="O1153" s="782"/>
      <c r="P1153" s="783"/>
      <c r="Q1153" s="784"/>
      <c r="R1153" s="785"/>
      <c r="S1153" s="786"/>
      <c r="T1153" s="787"/>
      <c r="U1153" s="788"/>
      <c r="V1153" s="789"/>
      <c r="W1153" s="780"/>
      <c r="X1153" s="790"/>
      <c r="Y1153" s="791"/>
      <c r="Z1153" s="792"/>
      <c r="AA1153" s="793"/>
      <c r="AB1153" s="794"/>
      <c r="AC1153" s="795"/>
      <c r="AD1153" s="796"/>
      <c r="AE1153" s="797"/>
      <c r="AF1153" s="780"/>
      <c r="AG1153" s="798"/>
      <c r="AH1153" s="799"/>
      <c r="AI1153" s="780"/>
      <c r="AJ1153" s="800"/>
      <c r="AK1153" s="801"/>
      <c r="AL1153" s="802" t="str">
        <f>IF(AA1153="","",AA1153)</f>
        <v/>
      </c>
      <c r="AM1153" s="803" t="str">
        <f>IF(AB1153="","",AB1153)</f>
        <v/>
      </c>
      <c r="AN1153" s="804"/>
      <c r="AO1153" s="805"/>
      <c r="AP1153" s="806"/>
      <c r="AQ1153" s="806"/>
      <c r="AR1153" s="805"/>
      <c r="AS1153" s="806"/>
      <c r="AT1153" s="807"/>
      <c r="AU1153" s="808" t="str">
        <f>IF(AND(V1153&gt;0,X1153="A",AA1153&lt;&gt;"",AG1153&lt;&gt;"A",AJ1153&lt;&gt;"A",OR(AB1153="NR",AB1153="NT")),1,"")</f>
        <v/>
      </c>
      <c r="AV1153" s="809" t="str">
        <f>IF(AU1153="","",COUNTIF($AU$8:AU1153,AU1153))</f>
        <v/>
      </c>
      <c r="AW1153" s="808" t="str">
        <f>IF(AND(V1153&gt;0,X1153="A",AJ1153&lt;&gt;"A",OR(AB1153="",AB1153="NX")),1,"")</f>
        <v/>
      </c>
      <c r="AX1153" s="809" t="str">
        <f>IF(AW1153="","",COUNTIF($AW$8:AW1153,AW1153))</f>
        <v/>
      </c>
      <c r="AY1153" s="810"/>
      <c r="AZ1153" s="782"/>
      <c r="BA1153" s="811"/>
      <c r="BB1153" s="811"/>
    </row>
    <row r="1154" spans="1:54" s="773" customFormat="1" ht="14.45" customHeight="1">
      <c r="A1154" s="472" t="s">
        <v>1131</v>
      </c>
      <c r="B1154" s="774" t="s">
        <v>1602</v>
      </c>
      <c r="C1154" s="714" t="s">
        <v>4210</v>
      </c>
      <c r="D1154" s="22">
        <v>7</v>
      </c>
      <c r="E1154" s="747" t="s">
        <v>3734</v>
      </c>
      <c r="F1154" s="775"/>
      <c r="G1154" s="776"/>
      <c r="H1154" s="777"/>
      <c r="I1154" s="778"/>
      <c r="J1154" s="776"/>
      <c r="K1154" s="779"/>
      <c r="L1154" s="780"/>
      <c r="M1154" s="781"/>
      <c r="N1154" s="780"/>
      <c r="O1154" s="782"/>
      <c r="P1154" s="783"/>
      <c r="Q1154" s="784"/>
      <c r="R1154" s="785"/>
      <c r="S1154" s="786"/>
      <c r="T1154" s="787"/>
      <c r="U1154" s="788"/>
      <c r="V1154" s="789"/>
      <c r="W1154" s="780"/>
      <c r="X1154" s="790"/>
      <c r="Y1154" s="791"/>
      <c r="Z1154" s="792"/>
      <c r="AA1154" s="793"/>
      <c r="AB1154" s="794"/>
      <c r="AC1154" s="795"/>
      <c r="AD1154" s="796"/>
      <c r="AE1154" s="797"/>
      <c r="AF1154" s="780"/>
      <c r="AG1154" s="798"/>
      <c r="AH1154" s="799"/>
      <c r="AI1154" s="780"/>
      <c r="AJ1154" s="800"/>
      <c r="AK1154" s="801"/>
      <c r="AL1154" s="802" t="str">
        <f>IF(AA1154="","",AA1154)</f>
        <v/>
      </c>
      <c r="AM1154" s="803" t="str">
        <f>IF(AB1154="","",AB1154)</f>
        <v/>
      </c>
      <c r="AN1154" s="804"/>
      <c r="AO1154" s="805"/>
      <c r="AP1154" s="806"/>
      <c r="AQ1154" s="806"/>
      <c r="AR1154" s="805"/>
      <c r="AS1154" s="806"/>
      <c r="AT1154" s="807"/>
      <c r="AU1154" s="808" t="str">
        <f>IF(AND(V1154&gt;0,X1154="A",AA1154&lt;&gt;"",AG1154&lt;&gt;"A",AJ1154&lt;&gt;"A",OR(AB1154="NR",AB1154="NT")),1,"")</f>
        <v/>
      </c>
      <c r="AV1154" s="809" t="str">
        <f>IF(AU1154="","",COUNTIF($AU$8:AU1154,AU1154))</f>
        <v/>
      </c>
      <c r="AW1154" s="808" t="str">
        <f>IF(AND(V1154&gt;0,X1154="A",AJ1154&lt;&gt;"A",OR(AB1154="",AB1154="NX")),1,"")</f>
        <v/>
      </c>
      <c r="AX1154" s="809" t="str">
        <f>IF(AW1154="","",COUNTIF($AW$8:AW1154,AW1154))</f>
        <v/>
      </c>
      <c r="AY1154" s="810"/>
      <c r="AZ1154" s="782"/>
      <c r="BA1154" s="811"/>
      <c r="BB1154" s="811"/>
    </row>
    <row r="1155" spans="1:54" s="773" customFormat="1" ht="14.45" customHeight="1">
      <c r="A1155" s="472" t="s">
        <v>1132</v>
      </c>
      <c r="B1155" s="774" t="s">
        <v>1602</v>
      </c>
      <c r="C1155" s="714" t="s">
        <v>4210</v>
      </c>
      <c r="D1155" s="22">
        <v>7</v>
      </c>
      <c r="E1155" s="747" t="s">
        <v>3735</v>
      </c>
      <c r="F1155" s="775"/>
      <c r="G1155" s="776"/>
      <c r="H1155" s="777"/>
      <c r="I1155" s="778"/>
      <c r="J1155" s="776"/>
      <c r="K1155" s="779"/>
      <c r="L1155" s="780"/>
      <c r="M1155" s="781"/>
      <c r="N1155" s="780"/>
      <c r="O1155" s="782"/>
      <c r="P1155" s="783"/>
      <c r="Q1155" s="784"/>
      <c r="R1155" s="785"/>
      <c r="S1155" s="786"/>
      <c r="T1155" s="787"/>
      <c r="U1155" s="788"/>
      <c r="V1155" s="789"/>
      <c r="W1155" s="780"/>
      <c r="X1155" s="790"/>
      <c r="Y1155" s="791"/>
      <c r="Z1155" s="792"/>
      <c r="AA1155" s="793"/>
      <c r="AB1155" s="794"/>
      <c r="AC1155" s="795"/>
      <c r="AD1155" s="796"/>
      <c r="AE1155" s="797"/>
      <c r="AF1155" s="780"/>
      <c r="AG1155" s="798"/>
      <c r="AH1155" s="799"/>
      <c r="AI1155" s="780"/>
      <c r="AJ1155" s="800"/>
      <c r="AK1155" s="801"/>
      <c r="AL1155" s="802" t="str">
        <f>IF(AA1155="","",AA1155)</f>
        <v/>
      </c>
      <c r="AM1155" s="803" t="str">
        <f>IF(AB1155="","",AB1155)</f>
        <v/>
      </c>
      <c r="AN1155" s="804"/>
      <c r="AO1155" s="805"/>
      <c r="AP1155" s="806"/>
      <c r="AQ1155" s="806"/>
      <c r="AR1155" s="805"/>
      <c r="AS1155" s="806"/>
      <c r="AT1155" s="807"/>
      <c r="AU1155" s="808" t="str">
        <f>IF(AND(V1155&gt;0,X1155="A",AA1155&lt;&gt;"",AG1155&lt;&gt;"A",AJ1155&lt;&gt;"A",OR(AB1155="NR",AB1155="NT")),1,"")</f>
        <v/>
      </c>
      <c r="AV1155" s="809" t="str">
        <f>IF(AU1155="","",COUNTIF($AU$8:AU1155,AU1155))</f>
        <v/>
      </c>
      <c r="AW1155" s="808" t="str">
        <f>IF(AND(V1155&gt;0,X1155="A",AJ1155&lt;&gt;"A",OR(AB1155="",AB1155="NX")),1,"")</f>
        <v/>
      </c>
      <c r="AX1155" s="809" t="str">
        <f>IF(AW1155="","",COUNTIF($AW$8:AW1155,AW1155))</f>
        <v/>
      </c>
      <c r="AY1155" s="810"/>
      <c r="AZ1155" s="782"/>
      <c r="BA1155" s="811"/>
      <c r="BB1155" s="811"/>
    </row>
    <row r="1156" spans="1:54" s="773" customFormat="1" ht="14.45" customHeight="1">
      <c r="A1156" s="472" t="s">
        <v>1133</v>
      </c>
      <c r="B1156" s="774" t="s">
        <v>1602</v>
      </c>
      <c r="C1156" s="714" t="s">
        <v>4210</v>
      </c>
      <c r="D1156" s="22">
        <v>7</v>
      </c>
      <c r="E1156" s="747" t="s">
        <v>3736</v>
      </c>
      <c r="F1156" s="775"/>
      <c r="G1156" s="776"/>
      <c r="H1156" s="777"/>
      <c r="I1156" s="778"/>
      <c r="J1156" s="776"/>
      <c r="K1156" s="779"/>
      <c r="L1156" s="780"/>
      <c r="M1156" s="781"/>
      <c r="N1156" s="780"/>
      <c r="O1156" s="782"/>
      <c r="P1156" s="783"/>
      <c r="Q1156" s="784"/>
      <c r="R1156" s="785"/>
      <c r="S1156" s="786"/>
      <c r="T1156" s="787"/>
      <c r="U1156" s="788"/>
      <c r="V1156" s="789"/>
      <c r="W1156" s="780"/>
      <c r="X1156" s="790"/>
      <c r="Y1156" s="791"/>
      <c r="Z1156" s="792"/>
      <c r="AA1156" s="793"/>
      <c r="AB1156" s="794"/>
      <c r="AC1156" s="795"/>
      <c r="AD1156" s="796"/>
      <c r="AE1156" s="797"/>
      <c r="AF1156" s="780"/>
      <c r="AG1156" s="798"/>
      <c r="AH1156" s="799"/>
      <c r="AI1156" s="780"/>
      <c r="AJ1156" s="800"/>
      <c r="AK1156" s="801"/>
      <c r="AL1156" s="802" t="str">
        <f>IF(AA1156="","",AA1156)</f>
        <v/>
      </c>
      <c r="AM1156" s="803" t="str">
        <f>IF(AB1156="","",AB1156)</f>
        <v/>
      </c>
      <c r="AN1156" s="804"/>
      <c r="AO1156" s="805"/>
      <c r="AP1156" s="806"/>
      <c r="AQ1156" s="806"/>
      <c r="AR1156" s="805"/>
      <c r="AS1156" s="806"/>
      <c r="AT1156" s="807"/>
      <c r="AU1156" s="808" t="str">
        <f>IF(AND(V1156&gt;0,X1156="A",AA1156&lt;&gt;"",AG1156&lt;&gt;"A",AJ1156&lt;&gt;"A",OR(AB1156="NR",AB1156="NT")),1,"")</f>
        <v/>
      </c>
      <c r="AV1156" s="809" t="str">
        <f>IF(AU1156="","",COUNTIF($AU$8:AU1156,AU1156))</f>
        <v/>
      </c>
      <c r="AW1156" s="808" t="str">
        <f>IF(AND(V1156&gt;0,X1156="A",AJ1156&lt;&gt;"A",OR(AB1156="",AB1156="NX")),1,"")</f>
        <v/>
      </c>
      <c r="AX1156" s="809" t="str">
        <f>IF(AW1156="","",COUNTIF($AW$8:AW1156,AW1156))</f>
        <v/>
      </c>
      <c r="AY1156" s="810"/>
      <c r="AZ1156" s="782"/>
      <c r="BA1156" s="811"/>
      <c r="BB1156" s="811"/>
    </row>
    <row r="1157" spans="1:54" s="773" customFormat="1" ht="14.45" customHeight="1">
      <c r="A1157" s="472" t="s">
        <v>1134</v>
      </c>
      <c r="B1157" s="774" t="s">
        <v>1602</v>
      </c>
      <c r="C1157" s="714" t="s">
        <v>4210</v>
      </c>
      <c r="D1157" s="22">
        <v>7</v>
      </c>
      <c r="E1157" s="747" t="s">
        <v>3737</v>
      </c>
      <c r="F1157" s="775"/>
      <c r="G1157" s="776"/>
      <c r="H1157" s="777"/>
      <c r="I1157" s="778"/>
      <c r="J1157" s="776"/>
      <c r="K1157" s="779"/>
      <c r="L1157" s="780"/>
      <c r="M1157" s="781"/>
      <c r="N1157" s="780"/>
      <c r="O1157" s="782"/>
      <c r="P1157" s="783"/>
      <c r="Q1157" s="784"/>
      <c r="R1157" s="785"/>
      <c r="S1157" s="786"/>
      <c r="T1157" s="787"/>
      <c r="U1157" s="788"/>
      <c r="V1157" s="789"/>
      <c r="W1157" s="780"/>
      <c r="X1157" s="790"/>
      <c r="Y1157" s="791"/>
      <c r="Z1157" s="792"/>
      <c r="AA1157" s="793"/>
      <c r="AB1157" s="794"/>
      <c r="AC1157" s="795"/>
      <c r="AD1157" s="796"/>
      <c r="AE1157" s="797"/>
      <c r="AF1157" s="780"/>
      <c r="AG1157" s="798"/>
      <c r="AH1157" s="799"/>
      <c r="AI1157" s="780"/>
      <c r="AJ1157" s="800"/>
      <c r="AK1157" s="801"/>
      <c r="AL1157" s="802" t="str">
        <f>IF(AA1157="","",AA1157)</f>
        <v/>
      </c>
      <c r="AM1157" s="803" t="str">
        <f>IF(AB1157="","",AB1157)</f>
        <v/>
      </c>
      <c r="AN1157" s="804"/>
      <c r="AO1157" s="805"/>
      <c r="AP1157" s="806"/>
      <c r="AQ1157" s="806"/>
      <c r="AR1157" s="805"/>
      <c r="AS1157" s="806"/>
      <c r="AT1157" s="807"/>
      <c r="AU1157" s="808" t="str">
        <f>IF(AND(V1157&gt;0,X1157="A",AA1157&lt;&gt;"",AG1157&lt;&gt;"A",AJ1157&lt;&gt;"A",OR(AB1157="NR",AB1157="NT")),1,"")</f>
        <v/>
      </c>
      <c r="AV1157" s="809" t="str">
        <f>IF(AU1157="","",COUNTIF($AU$8:AU1157,AU1157))</f>
        <v/>
      </c>
      <c r="AW1157" s="808" t="str">
        <f>IF(AND(V1157&gt;0,X1157="A",AJ1157&lt;&gt;"A",OR(AB1157="",AB1157="NX")),1,"")</f>
        <v/>
      </c>
      <c r="AX1157" s="809" t="str">
        <f>IF(AW1157="","",COUNTIF($AW$8:AW1157,AW1157))</f>
        <v/>
      </c>
      <c r="AY1157" s="810"/>
      <c r="AZ1157" s="782"/>
      <c r="BA1157" s="811"/>
      <c r="BB1157" s="811"/>
    </row>
    <row r="1158" spans="1:54" s="773" customFormat="1" ht="14.45" customHeight="1">
      <c r="A1158" s="472" t="s">
        <v>1135</v>
      </c>
      <c r="B1158" s="774" t="s">
        <v>1602</v>
      </c>
      <c r="C1158" s="714" t="s">
        <v>4210</v>
      </c>
      <c r="D1158" s="22">
        <v>7</v>
      </c>
      <c r="E1158" s="747" t="s">
        <v>3738</v>
      </c>
      <c r="F1158" s="775"/>
      <c r="G1158" s="776"/>
      <c r="H1158" s="777"/>
      <c r="I1158" s="778"/>
      <c r="J1158" s="776"/>
      <c r="K1158" s="779"/>
      <c r="L1158" s="780"/>
      <c r="M1158" s="781"/>
      <c r="N1158" s="780"/>
      <c r="O1158" s="782"/>
      <c r="P1158" s="783"/>
      <c r="Q1158" s="784"/>
      <c r="R1158" s="785"/>
      <c r="S1158" s="786"/>
      <c r="T1158" s="787"/>
      <c r="U1158" s="788"/>
      <c r="V1158" s="789"/>
      <c r="W1158" s="780"/>
      <c r="X1158" s="790"/>
      <c r="Y1158" s="791"/>
      <c r="Z1158" s="792"/>
      <c r="AA1158" s="793"/>
      <c r="AB1158" s="794"/>
      <c r="AC1158" s="795"/>
      <c r="AD1158" s="796"/>
      <c r="AE1158" s="797"/>
      <c r="AF1158" s="780"/>
      <c r="AG1158" s="798"/>
      <c r="AH1158" s="799"/>
      <c r="AI1158" s="780"/>
      <c r="AJ1158" s="800"/>
      <c r="AK1158" s="801"/>
      <c r="AL1158" s="802" t="str">
        <f>IF(AA1158="","",AA1158)</f>
        <v/>
      </c>
      <c r="AM1158" s="803" t="str">
        <f>IF(AB1158="","",AB1158)</f>
        <v/>
      </c>
      <c r="AN1158" s="804"/>
      <c r="AO1158" s="805"/>
      <c r="AP1158" s="806"/>
      <c r="AQ1158" s="806"/>
      <c r="AR1158" s="805"/>
      <c r="AS1158" s="806"/>
      <c r="AT1158" s="807"/>
      <c r="AU1158" s="808" t="str">
        <f>IF(AND(V1158&gt;0,X1158="A",AA1158&lt;&gt;"",AG1158&lt;&gt;"A",AJ1158&lt;&gt;"A",OR(AB1158="NR",AB1158="NT")),1,"")</f>
        <v/>
      </c>
      <c r="AV1158" s="809" t="str">
        <f>IF(AU1158="","",COUNTIF($AU$8:AU1158,AU1158))</f>
        <v/>
      </c>
      <c r="AW1158" s="808" t="str">
        <f>IF(AND(V1158&gt;0,X1158="A",AJ1158&lt;&gt;"A",OR(AB1158="",AB1158="NX")),1,"")</f>
        <v/>
      </c>
      <c r="AX1158" s="809" t="str">
        <f>IF(AW1158="","",COUNTIF($AW$8:AW1158,AW1158))</f>
        <v/>
      </c>
      <c r="AY1158" s="810"/>
      <c r="AZ1158" s="782"/>
      <c r="BA1158" s="811"/>
      <c r="BB1158" s="811"/>
    </row>
    <row r="1159" spans="1:54" s="773" customFormat="1" ht="14.45" customHeight="1">
      <c r="A1159" s="472" t="s">
        <v>1136</v>
      </c>
      <c r="B1159" s="774" t="s">
        <v>1602</v>
      </c>
      <c r="C1159" s="714" t="s">
        <v>4210</v>
      </c>
      <c r="D1159" s="22">
        <v>7</v>
      </c>
      <c r="E1159" s="747" t="s">
        <v>3739</v>
      </c>
      <c r="F1159" s="775"/>
      <c r="G1159" s="776"/>
      <c r="H1159" s="777"/>
      <c r="I1159" s="778"/>
      <c r="J1159" s="776"/>
      <c r="K1159" s="779"/>
      <c r="L1159" s="780"/>
      <c r="M1159" s="781"/>
      <c r="N1159" s="780"/>
      <c r="O1159" s="782"/>
      <c r="P1159" s="783"/>
      <c r="Q1159" s="784"/>
      <c r="R1159" s="785"/>
      <c r="S1159" s="786"/>
      <c r="T1159" s="787"/>
      <c r="U1159" s="788"/>
      <c r="V1159" s="789"/>
      <c r="W1159" s="780"/>
      <c r="X1159" s="790"/>
      <c r="Y1159" s="791"/>
      <c r="Z1159" s="792"/>
      <c r="AA1159" s="793"/>
      <c r="AB1159" s="794"/>
      <c r="AC1159" s="795"/>
      <c r="AD1159" s="796"/>
      <c r="AE1159" s="797"/>
      <c r="AF1159" s="780"/>
      <c r="AG1159" s="798"/>
      <c r="AH1159" s="799"/>
      <c r="AI1159" s="780"/>
      <c r="AJ1159" s="800"/>
      <c r="AK1159" s="801"/>
      <c r="AL1159" s="802" t="str">
        <f>IF(AA1159="","",AA1159)</f>
        <v/>
      </c>
      <c r="AM1159" s="803" t="str">
        <f>IF(AB1159="","",AB1159)</f>
        <v/>
      </c>
      <c r="AN1159" s="804"/>
      <c r="AO1159" s="805"/>
      <c r="AP1159" s="806"/>
      <c r="AQ1159" s="806"/>
      <c r="AR1159" s="805"/>
      <c r="AS1159" s="806"/>
      <c r="AT1159" s="807"/>
      <c r="AU1159" s="808" t="str">
        <f>IF(AND(V1159&gt;0,X1159="A",AA1159&lt;&gt;"",AG1159&lt;&gt;"A",AJ1159&lt;&gt;"A",OR(AB1159="NR",AB1159="NT")),1,"")</f>
        <v/>
      </c>
      <c r="AV1159" s="809" t="str">
        <f>IF(AU1159="","",COUNTIF($AU$8:AU1159,AU1159))</f>
        <v/>
      </c>
      <c r="AW1159" s="808" t="str">
        <f>IF(AND(V1159&gt;0,X1159="A",AJ1159&lt;&gt;"A",OR(AB1159="",AB1159="NX")),1,"")</f>
        <v/>
      </c>
      <c r="AX1159" s="809" t="str">
        <f>IF(AW1159="","",COUNTIF($AW$8:AW1159,AW1159))</f>
        <v/>
      </c>
      <c r="AY1159" s="810"/>
      <c r="AZ1159" s="782"/>
      <c r="BA1159" s="811"/>
      <c r="BB1159" s="811"/>
    </row>
    <row r="1160" spans="1:54" s="773" customFormat="1" ht="14.45" customHeight="1">
      <c r="A1160" s="472" t="s">
        <v>1137</v>
      </c>
      <c r="B1160" s="774" t="s">
        <v>1602</v>
      </c>
      <c r="C1160" s="714" t="s">
        <v>4210</v>
      </c>
      <c r="D1160" s="22">
        <v>7</v>
      </c>
      <c r="E1160" s="747" t="s">
        <v>3740</v>
      </c>
      <c r="F1160" s="775"/>
      <c r="G1160" s="776"/>
      <c r="H1160" s="777"/>
      <c r="I1160" s="778"/>
      <c r="J1160" s="776"/>
      <c r="K1160" s="779"/>
      <c r="L1160" s="780"/>
      <c r="M1160" s="781"/>
      <c r="N1160" s="780"/>
      <c r="O1160" s="782"/>
      <c r="P1160" s="783"/>
      <c r="Q1160" s="784"/>
      <c r="R1160" s="785"/>
      <c r="S1160" s="786"/>
      <c r="T1160" s="787"/>
      <c r="U1160" s="788"/>
      <c r="V1160" s="789"/>
      <c r="W1160" s="780"/>
      <c r="X1160" s="790"/>
      <c r="Y1160" s="791"/>
      <c r="Z1160" s="792"/>
      <c r="AA1160" s="793"/>
      <c r="AB1160" s="794"/>
      <c r="AC1160" s="795"/>
      <c r="AD1160" s="796"/>
      <c r="AE1160" s="797"/>
      <c r="AF1160" s="780"/>
      <c r="AG1160" s="798"/>
      <c r="AH1160" s="799"/>
      <c r="AI1160" s="780"/>
      <c r="AJ1160" s="800"/>
      <c r="AK1160" s="801"/>
      <c r="AL1160" s="802" t="str">
        <f>IF(AA1160="","",AA1160)</f>
        <v/>
      </c>
      <c r="AM1160" s="803" t="str">
        <f>IF(AB1160="","",AB1160)</f>
        <v/>
      </c>
      <c r="AN1160" s="804"/>
      <c r="AO1160" s="805"/>
      <c r="AP1160" s="806"/>
      <c r="AQ1160" s="806"/>
      <c r="AR1160" s="805"/>
      <c r="AS1160" s="806"/>
      <c r="AT1160" s="807"/>
      <c r="AU1160" s="808" t="str">
        <f>IF(AND(V1160&gt;0,X1160="A",AA1160&lt;&gt;"",AG1160&lt;&gt;"A",AJ1160&lt;&gt;"A",OR(AB1160="NR",AB1160="NT")),1,"")</f>
        <v/>
      </c>
      <c r="AV1160" s="809" t="str">
        <f>IF(AU1160="","",COUNTIF($AU$8:AU1160,AU1160))</f>
        <v/>
      </c>
      <c r="AW1160" s="808" t="str">
        <f>IF(AND(V1160&gt;0,X1160="A",AJ1160&lt;&gt;"A",OR(AB1160="",AB1160="NX")),1,"")</f>
        <v/>
      </c>
      <c r="AX1160" s="809" t="str">
        <f>IF(AW1160="","",COUNTIF($AW$8:AW1160,AW1160))</f>
        <v/>
      </c>
      <c r="AY1160" s="810"/>
      <c r="AZ1160" s="782"/>
      <c r="BA1160" s="811"/>
      <c r="BB1160" s="811"/>
    </row>
    <row r="1161" spans="1:54" s="773" customFormat="1" ht="14.45" customHeight="1">
      <c r="A1161" s="472" t="s">
        <v>1138</v>
      </c>
      <c r="B1161" s="774" t="s">
        <v>1602</v>
      </c>
      <c r="C1161" s="714" t="s">
        <v>4210</v>
      </c>
      <c r="D1161" s="22">
        <v>7</v>
      </c>
      <c r="E1161" s="747" t="s">
        <v>3741</v>
      </c>
      <c r="F1161" s="775"/>
      <c r="G1161" s="776"/>
      <c r="H1161" s="777"/>
      <c r="I1161" s="778"/>
      <c r="J1161" s="776"/>
      <c r="K1161" s="779"/>
      <c r="L1161" s="780"/>
      <c r="M1161" s="781"/>
      <c r="N1161" s="780"/>
      <c r="O1161" s="782"/>
      <c r="P1161" s="783"/>
      <c r="Q1161" s="784"/>
      <c r="R1161" s="785"/>
      <c r="S1161" s="786"/>
      <c r="T1161" s="787"/>
      <c r="U1161" s="788"/>
      <c r="V1161" s="789"/>
      <c r="W1161" s="780"/>
      <c r="X1161" s="790"/>
      <c r="Y1161" s="791"/>
      <c r="Z1161" s="792"/>
      <c r="AA1161" s="793"/>
      <c r="AB1161" s="794"/>
      <c r="AC1161" s="795"/>
      <c r="AD1161" s="796"/>
      <c r="AE1161" s="797"/>
      <c r="AF1161" s="780"/>
      <c r="AG1161" s="798"/>
      <c r="AH1161" s="799"/>
      <c r="AI1161" s="780"/>
      <c r="AJ1161" s="800"/>
      <c r="AK1161" s="801"/>
      <c r="AL1161" s="802" t="str">
        <f>IF(AA1161="","",AA1161)</f>
        <v/>
      </c>
      <c r="AM1161" s="803" t="str">
        <f>IF(AB1161="","",AB1161)</f>
        <v/>
      </c>
      <c r="AN1161" s="804"/>
      <c r="AO1161" s="805"/>
      <c r="AP1161" s="806"/>
      <c r="AQ1161" s="806"/>
      <c r="AR1161" s="805"/>
      <c r="AS1161" s="806"/>
      <c r="AT1161" s="807"/>
      <c r="AU1161" s="808" t="str">
        <f>IF(AND(V1161&gt;0,X1161="A",AA1161&lt;&gt;"",AG1161&lt;&gt;"A",AJ1161&lt;&gt;"A",OR(AB1161="NR",AB1161="NT")),1,"")</f>
        <v/>
      </c>
      <c r="AV1161" s="809" t="str">
        <f>IF(AU1161="","",COUNTIF($AU$8:AU1161,AU1161))</f>
        <v/>
      </c>
      <c r="AW1161" s="808" t="str">
        <f>IF(AND(V1161&gt;0,X1161="A",AJ1161&lt;&gt;"A",OR(AB1161="",AB1161="NX")),1,"")</f>
        <v/>
      </c>
      <c r="AX1161" s="809" t="str">
        <f>IF(AW1161="","",COUNTIF($AW$8:AW1161,AW1161))</f>
        <v/>
      </c>
      <c r="AY1161" s="810"/>
      <c r="AZ1161" s="782"/>
      <c r="BA1161" s="811"/>
      <c r="BB1161" s="811"/>
    </row>
    <row r="1162" spans="1:54" s="773" customFormat="1" ht="14.45" customHeight="1">
      <c r="A1162" s="472" t="s">
        <v>1140</v>
      </c>
      <c r="B1162" s="774" t="s">
        <v>1602</v>
      </c>
      <c r="C1162" s="714" t="s">
        <v>4210</v>
      </c>
      <c r="D1162" s="22">
        <v>7</v>
      </c>
      <c r="E1162" s="747" t="s">
        <v>3742</v>
      </c>
      <c r="F1162" s="775"/>
      <c r="G1162" s="776"/>
      <c r="H1162" s="777"/>
      <c r="I1162" s="778"/>
      <c r="J1162" s="776"/>
      <c r="K1162" s="779"/>
      <c r="L1162" s="780"/>
      <c r="M1162" s="781"/>
      <c r="N1162" s="780"/>
      <c r="O1162" s="782"/>
      <c r="P1162" s="783"/>
      <c r="Q1162" s="784"/>
      <c r="R1162" s="785"/>
      <c r="S1162" s="786"/>
      <c r="T1162" s="787"/>
      <c r="U1162" s="788"/>
      <c r="V1162" s="789"/>
      <c r="W1162" s="780"/>
      <c r="X1162" s="790"/>
      <c r="Y1162" s="791"/>
      <c r="Z1162" s="792"/>
      <c r="AA1162" s="793"/>
      <c r="AB1162" s="794"/>
      <c r="AC1162" s="795"/>
      <c r="AD1162" s="796"/>
      <c r="AE1162" s="797"/>
      <c r="AF1162" s="780"/>
      <c r="AG1162" s="798"/>
      <c r="AH1162" s="799"/>
      <c r="AI1162" s="780"/>
      <c r="AJ1162" s="800"/>
      <c r="AK1162" s="801"/>
      <c r="AL1162" s="802" t="str">
        <f>IF(AA1162="","",AA1162)</f>
        <v/>
      </c>
      <c r="AM1162" s="803" t="str">
        <f>IF(AB1162="","",AB1162)</f>
        <v/>
      </c>
      <c r="AN1162" s="804"/>
      <c r="AO1162" s="805"/>
      <c r="AP1162" s="806"/>
      <c r="AQ1162" s="806"/>
      <c r="AR1162" s="805"/>
      <c r="AS1162" s="806"/>
      <c r="AT1162" s="807"/>
      <c r="AU1162" s="808" t="str">
        <f>IF(AND(V1162&gt;0,X1162="A",AA1162&lt;&gt;"",AG1162&lt;&gt;"A",AJ1162&lt;&gt;"A",OR(AB1162="NR",AB1162="NT")),1,"")</f>
        <v/>
      </c>
      <c r="AV1162" s="809" t="str">
        <f>IF(AU1162="","",COUNTIF($AU$8:AU1162,AU1162))</f>
        <v/>
      </c>
      <c r="AW1162" s="808" t="str">
        <f>IF(AND(V1162&gt;0,X1162="A",AJ1162&lt;&gt;"A",OR(AB1162="",AB1162="NX")),1,"")</f>
        <v/>
      </c>
      <c r="AX1162" s="809" t="str">
        <f>IF(AW1162="","",COUNTIF($AW$8:AW1162,AW1162))</f>
        <v/>
      </c>
      <c r="AY1162" s="810"/>
      <c r="AZ1162" s="782"/>
      <c r="BA1162" s="811"/>
      <c r="BB1162" s="811"/>
    </row>
    <row r="1163" spans="1:54" s="773" customFormat="1" ht="14.45" customHeight="1">
      <c r="A1163" s="472" t="s">
        <v>1141</v>
      </c>
      <c r="B1163" s="774" t="s">
        <v>1602</v>
      </c>
      <c r="C1163" s="714" t="s">
        <v>4210</v>
      </c>
      <c r="D1163" s="22">
        <v>7</v>
      </c>
      <c r="E1163" s="747" t="s">
        <v>3743</v>
      </c>
      <c r="F1163" s="775"/>
      <c r="G1163" s="776"/>
      <c r="H1163" s="777"/>
      <c r="I1163" s="778"/>
      <c r="J1163" s="776"/>
      <c r="K1163" s="779"/>
      <c r="L1163" s="780"/>
      <c r="M1163" s="781"/>
      <c r="N1163" s="780"/>
      <c r="O1163" s="782"/>
      <c r="P1163" s="783"/>
      <c r="Q1163" s="784"/>
      <c r="R1163" s="785"/>
      <c r="S1163" s="786"/>
      <c r="T1163" s="787"/>
      <c r="U1163" s="788"/>
      <c r="V1163" s="789"/>
      <c r="W1163" s="780"/>
      <c r="X1163" s="790"/>
      <c r="Y1163" s="791"/>
      <c r="Z1163" s="792"/>
      <c r="AA1163" s="793"/>
      <c r="AB1163" s="794"/>
      <c r="AC1163" s="795"/>
      <c r="AD1163" s="796"/>
      <c r="AE1163" s="797"/>
      <c r="AF1163" s="780"/>
      <c r="AG1163" s="798"/>
      <c r="AH1163" s="799"/>
      <c r="AI1163" s="780"/>
      <c r="AJ1163" s="800"/>
      <c r="AK1163" s="801"/>
      <c r="AL1163" s="802" t="str">
        <f>IF(AA1163="","",AA1163)</f>
        <v/>
      </c>
      <c r="AM1163" s="803" t="str">
        <f>IF(AB1163="","",AB1163)</f>
        <v/>
      </c>
      <c r="AN1163" s="804"/>
      <c r="AO1163" s="805"/>
      <c r="AP1163" s="806"/>
      <c r="AQ1163" s="806"/>
      <c r="AR1163" s="805"/>
      <c r="AS1163" s="806"/>
      <c r="AT1163" s="807"/>
      <c r="AU1163" s="808" t="str">
        <f>IF(AND(V1163&gt;0,X1163="A",AA1163&lt;&gt;"",AG1163&lt;&gt;"A",AJ1163&lt;&gt;"A",OR(AB1163="NR",AB1163="NT")),1,"")</f>
        <v/>
      </c>
      <c r="AV1163" s="809" t="str">
        <f>IF(AU1163="","",COUNTIF($AU$8:AU1163,AU1163))</f>
        <v/>
      </c>
      <c r="AW1163" s="808" t="str">
        <f>IF(AND(V1163&gt;0,X1163="A",AJ1163&lt;&gt;"A",OR(AB1163="",AB1163="NX")),1,"")</f>
        <v/>
      </c>
      <c r="AX1163" s="809" t="str">
        <f>IF(AW1163="","",COUNTIF($AW$8:AW1163,AW1163))</f>
        <v/>
      </c>
      <c r="AY1163" s="810"/>
      <c r="AZ1163" s="782"/>
      <c r="BA1163" s="811"/>
      <c r="BB1163" s="811"/>
    </row>
    <row r="1164" spans="1:54" s="773" customFormat="1" ht="14.45" customHeight="1">
      <c r="A1164" s="472" t="s">
        <v>1142</v>
      </c>
      <c r="B1164" s="774" t="s">
        <v>1602</v>
      </c>
      <c r="C1164" s="714" t="s">
        <v>4210</v>
      </c>
      <c r="D1164" s="22">
        <v>7</v>
      </c>
      <c r="E1164" s="747" t="s">
        <v>3744</v>
      </c>
      <c r="F1164" s="775"/>
      <c r="G1164" s="776"/>
      <c r="H1164" s="777"/>
      <c r="I1164" s="778"/>
      <c r="J1164" s="776"/>
      <c r="K1164" s="779"/>
      <c r="L1164" s="780"/>
      <c r="M1164" s="781"/>
      <c r="N1164" s="780"/>
      <c r="O1164" s="782"/>
      <c r="P1164" s="783"/>
      <c r="Q1164" s="784"/>
      <c r="R1164" s="785"/>
      <c r="S1164" s="786"/>
      <c r="T1164" s="787"/>
      <c r="U1164" s="788"/>
      <c r="V1164" s="789"/>
      <c r="W1164" s="780"/>
      <c r="X1164" s="790"/>
      <c r="Y1164" s="791"/>
      <c r="Z1164" s="792"/>
      <c r="AA1164" s="793"/>
      <c r="AB1164" s="794"/>
      <c r="AC1164" s="795"/>
      <c r="AD1164" s="796"/>
      <c r="AE1164" s="797"/>
      <c r="AF1164" s="780"/>
      <c r="AG1164" s="798"/>
      <c r="AH1164" s="799"/>
      <c r="AI1164" s="780"/>
      <c r="AJ1164" s="800"/>
      <c r="AK1164" s="801"/>
      <c r="AL1164" s="802" t="str">
        <f>IF(AA1164="","",AA1164)</f>
        <v/>
      </c>
      <c r="AM1164" s="803" t="str">
        <f>IF(AB1164="","",AB1164)</f>
        <v/>
      </c>
      <c r="AN1164" s="804"/>
      <c r="AO1164" s="805"/>
      <c r="AP1164" s="806"/>
      <c r="AQ1164" s="806"/>
      <c r="AR1164" s="805"/>
      <c r="AS1164" s="806"/>
      <c r="AT1164" s="807"/>
      <c r="AU1164" s="808" t="str">
        <f>IF(AND(V1164&gt;0,X1164="A",AA1164&lt;&gt;"",AG1164&lt;&gt;"A",AJ1164&lt;&gt;"A",OR(AB1164="NR",AB1164="NT")),1,"")</f>
        <v/>
      </c>
      <c r="AV1164" s="809" t="str">
        <f>IF(AU1164="","",COUNTIF($AU$8:AU1164,AU1164))</f>
        <v/>
      </c>
      <c r="AW1164" s="808" t="str">
        <f>IF(AND(V1164&gt;0,X1164="A",AJ1164&lt;&gt;"A",OR(AB1164="",AB1164="NX")),1,"")</f>
        <v/>
      </c>
      <c r="AX1164" s="809" t="str">
        <f>IF(AW1164="","",COUNTIF($AW$8:AW1164,AW1164))</f>
        <v/>
      </c>
      <c r="AY1164" s="810"/>
      <c r="AZ1164" s="782"/>
      <c r="BA1164" s="811"/>
      <c r="BB1164" s="811"/>
    </row>
    <row r="1165" spans="1:54" s="773" customFormat="1" ht="14.45" customHeight="1">
      <c r="A1165" s="472" t="s">
        <v>1143</v>
      </c>
      <c r="B1165" s="774" t="s">
        <v>1602</v>
      </c>
      <c r="C1165" s="714" t="s">
        <v>4210</v>
      </c>
      <c r="D1165" s="22">
        <v>7</v>
      </c>
      <c r="E1165" s="747" t="s">
        <v>3745</v>
      </c>
      <c r="F1165" s="775"/>
      <c r="G1165" s="776"/>
      <c r="H1165" s="777"/>
      <c r="I1165" s="778"/>
      <c r="J1165" s="776"/>
      <c r="K1165" s="779"/>
      <c r="L1165" s="780"/>
      <c r="M1165" s="781"/>
      <c r="N1165" s="780"/>
      <c r="O1165" s="782"/>
      <c r="P1165" s="783"/>
      <c r="Q1165" s="784"/>
      <c r="R1165" s="785"/>
      <c r="S1165" s="786"/>
      <c r="T1165" s="787"/>
      <c r="U1165" s="788"/>
      <c r="V1165" s="789"/>
      <c r="W1165" s="780"/>
      <c r="X1165" s="790"/>
      <c r="Y1165" s="791"/>
      <c r="Z1165" s="792"/>
      <c r="AA1165" s="793"/>
      <c r="AB1165" s="794"/>
      <c r="AC1165" s="795"/>
      <c r="AD1165" s="796"/>
      <c r="AE1165" s="797"/>
      <c r="AF1165" s="780"/>
      <c r="AG1165" s="798"/>
      <c r="AH1165" s="799"/>
      <c r="AI1165" s="780"/>
      <c r="AJ1165" s="800"/>
      <c r="AK1165" s="801"/>
      <c r="AL1165" s="802" t="str">
        <f>IF(AA1165="","",AA1165)</f>
        <v/>
      </c>
      <c r="AM1165" s="803" t="str">
        <f>IF(AB1165="","",AB1165)</f>
        <v/>
      </c>
      <c r="AN1165" s="804"/>
      <c r="AO1165" s="805"/>
      <c r="AP1165" s="806"/>
      <c r="AQ1165" s="806"/>
      <c r="AR1165" s="805"/>
      <c r="AS1165" s="806"/>
      <c r="AT1165" s="807"/>
      <c r="AU1165" s="808" t="str">
        <f>IF(AND(V1165&gt;0,X1165="A",AA1165&lt;&gt;"",AG1165&lt;&gt;"A",AJ1165&lt;&gt;"A",OR(AB1165="NR",AB1165="NT")),1,"")</f>
        <v/>
      </c>
      <c r="AV1165" s="809" t="str">
        <f>IF(AU1165="","",COUNTIF($AU$8:AU1165,AU1165))</f>
        <v/>
      </c>
      <c r="AW1165" s="808" t="str">
        <f>IF(AND(V1165&gt;0,X1165="A",AJ1165&lt;&gt;"A",OR(AB1165="",AB1165="NX")),1,"")</f>
        <v/>
      </c>
      <c r="AX1165" s="809" t="str">
        <f>IF(AW1165="","",COUNTIF($AW$8:AW1165,AW1165))</f>
        <v/>
      </c>
      <c r="AY1165" s="810"/>
      <c r="AZ1165" s="782"/>
      <c r="BA1165" s="811"/>
      <c r="BB1165" s="811"/>
    </row>
    <row r="1166" spans="1:54" s="773" customFormat="1" ht="14.45" customHeight="1">
      <c r="A1166" s="472" t="s">
        <v>1144</v>
      </c>
      <c r="B1166" s="774" t="s">
        <v>1602</v>
      </c>
      <c r="C1166" s="714" t="s">
        <v>4210</v>
      </c>
      <c r="D1166" s="22">
        <v>7</v>
      </c>
      <c r="E1166" s="747" t="s">
        <v>3746</v>
      </c>
      <c r="F1166" s="775"/>
      <c r="G1166" s="776"/>
      <c r="H1166" s="777"/>
      <c r="I1166" s="778"/>
      <c r="J1166" s="776"/>
      <c r="K1166" s="779"/>
      <c r="L1166" s="780"/>
      <c r="M1166" s="781"/>
      <c r="N1166" s="780"/>
      <c r="O1166" s="782"/>
      <c r="P1166" s="783"/>
      <c r="Q1166" s="784"/>
      <c r="R1166" s="785"/>
      <c r="S1166" s="786"/>
      <c r="T1166" s="787"/>
      <c r="U1166" s="788"/>
      <c r="V1166" s="789"/>
      <c r="W1166" s="780"/>
      <c r="X1166" s="790"/>
      <c r="Y1166" s="791"/>
      <c r="Z1166" s="792"/>
      <c r="AA1166" s="793"/>
      <c r="AB1166" s="794"/>
      <c r="AC1166" s="795"/>
      <c r="AD1166" s="796"/>
      <c r="AE1166" s="797"/>
      <c r="AF1166" s="780"/>
      <c r="AG1166" s="798"/>
      <c r="AH1166" s="799"/>
      <c r="AI1166" s="780"/>
      <c r="AJ1166" s="800"/>
      <c r="AK1166" s="801"/>
      <c r="AL1166" s="802" t="str">
        <f>IF(AA1166="","",AA1166)</f>
        <v/>
      </c>
      <c r="AM1166" s="803" t="str">
        <f>IF(AB1166="","",AB1166)</f>
        <v/>
      </c>
      <c r="AN1166" s="804"/>
      <c r="AO1166" s="805"/>
      <c r="AP1166" s="806"/>
      <c r="AQ1166" s="806"/>
      <c r="AR1166" s="805"/>
      <c r="AS1166" s="806"/>
      <c r="AT1166" s="807"/>
      <c r="AU1166" s="808" t="str">
        <f>IF(AND(V1166&gt;0,X1166="A",AA1166&lt;&gt;"",AG1166&lt;&gt;"A",AJ1166&lt;&gt;"A",OR(AB1166="NR",AB1166="NT")),1,"")</f>
        <v/>
      </c>
      <c r="AV1166" s="809" t="str">
        <f>IF(AU1166="","",COUNTIF($AU$8:AU1166,AU1166))</f>
        <v/>
      </c>
      <c r="AW1166" s="808" t="str">
        <f>IF(AND(V1166&gt;0,X1166="A",AJ1166&lt;&gt;"A",OR(AB1166="",AB1166="NX")),1,"")</f>
        <v/>
      </c>
      <c r="AX1166" s="809" t="str">
        <f>IF(AW1166="","",COUNTIF($AW$8:AW1166,AW1166))</f>
        <v/>
      </c>
      <c r="AY1166" s="810"/>
      <c r="AZ1166" s="782"/>
      <c r="BA1166" s="811"/>
      <c r="BB1166" s="811"/>
    </row>
    <row r="1167" spans="1:54" s="773" customFormat="1" ht="14.45" customHeight="1">
      <c r="A1167" s="472" t="s">
        <v>1145</v>
      </c>
      <c r="B1167" s="774" t="s">
        <v>1602</v>
      </c>
      <c r="C1167" s="714" t="s">
        <v>4210</v>
      </c>
      <c r="D1167" s="22">
        <v>7</v>
      </c>
      <c r="E1167" s="747" t="s">
        <v>3747</v>
      </c>
      <c r="F1167" s="775"/>
      <c r="G1167" s="776"/>
      <c r="H1167" s="777"/>
      <c r="I1167" s="778"/>
      <c r="J1167" s="776"/>
      <c r="K1167" s="779"/>
      <c r="L1167" s="780"/>
      <c r="M1167" s="781"/>
      <c r="N1167" s="780"/>
      <c r="O1167" s="782"/>
      <c r="P1167" s="783"/>
      <c r="Q1167" s="784"/>
      <c r="R1167" s="785"/>
      <c r="S1167" s="786"/>
      <c r="T1167" s="787"/>
      <c r="U1167" s="788"/>
      <c r="V1167" s="789"/>
      <c r="W1167" s="780"/>
      <c r="X1167" s="790"/>
      <c r="Y1167" s="791"/>
      <c r="Z1167" s="792"/>
      <c r="AA1167" s="793"/>
      <c r="AB1167" s="794"/>
      <c r="AC1167" s="795"/>
      <c r="AD1167" s="796"/>
      <c r="AE1167" s="797"/>
      <c r="AF1167" s="780"/>
      <c r="AG1167" s="798"/>
      <c r="AH1167" s="799"/>
      <c r="AI1167" s="780"/>
      <c r="AJ1167" s="800"/>
      <c r="AK1167" s="801"/>
      <c r="AL1167" s="802" t="str">
        <f>IF(AA1167="","",AA1167)</f>
        <v/>
      </c>
      <c r="AM1167" s="803" t="str">
        <f>IF(AB1167="","",AB1167)</f>
        <v/>
      </c>
      <c r="AN1167" s="804"/>
      <c r="AO1167" s="805"/>
      <c r="AP1167" s="806"/>
      <c r="AQ1167" s="806"/>
      <c r="AR1167" s="805"/>
      <c r="AS1167" s="806"/>
      <c r="AT1167" s="807"/>
      <c r="AU1167" s="808" t="str">
        <f>IF(AND(V1167&gt;0,X1167="A",AA1167&lt;&gt;"",AG1167&lt;&gt;"A",AJ1167&lt;&gt;"A",OR(AB1167="NR",AB1167="NT")),1,"")</f>
        <v/>
      </c>
      <c r="AV1167" s="809" t="str">
        <f>IF(AU1167="","",COUNTIF($AU$8:AU1167,AU1167))</f>
        <v/>
      </c>
      <c r="AW1167" s="808" t="str">
        <f>IF(AND(V1167&gt;0,X1167="A",AJ1167&lt;&gt;"A",OR(AB1167="",AB1167="NX")),1,"")</f>
        <v/>
      </c>
      <c r="AX1167" s="809" t="str">
        <f>IF(AW1167="","",COUNTIF($AW$8:AW1167,AW1167))</f>
        <v/>
      </c>
      <c r="AY1167" s="810"/>
      <c r="AZ1167" s="782"/>
      <c r="BA1167" s="811"/>
      <c r="BB1167" s="811"/>
    </row>
    <row r="1168" spans="1:54" s="773" customFormat="1" ht="14.45" customHeight="1">
      <c r="A1168" s="472" t="s">
        <v>1146</v>
      </c>
      <c r="B1168" s="774" t="s">
        <v>1602</v>
      </c>
      <c r="C1168" s="714" t="s">
        <v>4210</v>
      </c>
      <c r="D1168" s="22">
        <v>7</v>
      </c>
      <c r="E1168" s="747" t="s">
        <v>3748</v>
      </c>
      <c r="F1168" s="775"/>
      <c r="G1168" s="776"/>
      <c r="H1168" s="777"/>
      <c r="I1168" s="778"/>
      <c r="J1168" s="776"/>
      <c r="K1168" s="779"/>
      <c r="L1168" s="780"/>
      <c r="M1168" s="781"/>
      <c r="N1168" s="780"/>
      <c r="O1168" s="782"/>
      <c r="P1168" s="783"/>
      <c r="Q1168" s="784"/>
      <c r="R1168" s="785"/>
      <c r="S1168" s="786"/>
      <c r="T1168" s="787"/>
      <c r="U1168" s="788"/>
      <c r="V1168" s="789"/>
      <c r="W1168" s="780"/>
      <c r="X1168" s="790"/>
      <c r="Y1168" s="791"/>
      <c r="Z1168" s="792"/>
      <c r="AA1168" s="793"/>
      <c r="AB1168" s="794"/>
      <c r="AC1168" s="795"/>
      <c r="AD1168" s="796"/>
      <c r="AE1168" s="797"/>
      <c r="AF1168" s="780"/>
      <c r="AG1168" s="798"/>
      <c r="AH1168" s="799"/>
      <c r="AI1168" s="780"/>
      <c r="AJ1168" s="800"/>
      <c r="AK1168" s="801"/>
      <c r="AL1168" s="802" t="str">
        <f>IF(AA1168="","",AA1168)</f>
        <v/>
      </c>
      <c r="AM1168" s="803" t="str">
        <f>IF(AB1168="","",AB1168)</f>
        <v/>
      </c>
      <c r="AN1168" s="804"/>
      <c r="AO1168" s="805"/>
      <c r="AP1168" s="806"/>
      <c r="AQ1168" s="806"/>
      <c r="AR1168" s="805"/>
      <c r="AS1168" s="806"/>
      <c r="AT1168" s="807"/>
      <c r="AU1168" s="808" t="str">
        <f>IF(AND(V1168&gt;0,X1168="A",AA1168&lt;&gt;"",AG1168&lt;&gt;"A",AJ1168&lt;&gt;"A",OR(AB1168="NR",AB1168="NT")),1,"")</f>
        <v/>
      </c>
      <c r="AV1168" s="809" t="str">
        <f>IF(AU1168="","",COUNTIF($AU$8:AU1168,AU1168))</f>
        <v/>
      </c>
      <c r="AW1168" s="808" t="str">
        <f>IF(AND(V1168&gt;0,X1168="A",AJ1168&lt;&gt;"A",OR(AB1168="",AB1168="NX")),1,"")</f>
        <v/>
      </c>
      <c r="AX1168" s="809" t="str">
        <f>IF(AW1168="","",COUNTIF($AW$8:AW1168,AW1168))</f>
        <v/>
      </c>
      <c r="AY1168" s="810"/>
      <c r="AZ1168" s="782"/>
      <c r="BA1168" s="811"/>
      <c r="BB1168" s="811"/>
    </row>
    <row r="1169" spans="1:54" s="773" customFormat="1" ht="14.45" customHeight="1">
      <c r="A1169" s="472" t="s">
        <v>1147</v>
      </c>
      <c r="B1169" s="774" t="s">
        <v>1602</v>
      </c>
      <c r="C1169" s="714" t="s">
        <v>4210</v>
      </c>
      <c r="D1169" s="22">
        <v>7</v>
      </c>
      <c r="E1169" s="747" t="s">
        <v>3749</v>
      </c>
      <c r="F1169" s="775"/>
      <c r="G1169" s="776"/>
      <c r="H1169" s="777"/>
      <c r="I1169" s="778"/>
      <c r="J1169" s="776"/>
      <c r="K1169" s="779"/>
      <c r="L1169" s="780"/>
      <c r="M1169" s="781"/>
      <c r="N1169" s="780"/>
      <c r="O1169" s="782"/>
      <c r="P1169" s="783"/>
      <c r="Q1169" s="784"/>
      <c r="R1169" s="785"/>
      <c r="S1169" s="786"/>
      <c r="T1169" s="787"/>
      <c r="U1169" s="788"/>
      <c r="V1169" s="789"/>
      <c r="W1169" s="780"/>
      <c r="X1169" s="790"/>
      <c r="Y1169" s="791"/>
      <c r="Z1169" s="792"/>
      <c r="AA1169" s="793"/>
      <c r="AB1169" s="794"/>
      <c r="AC1169" s="795"/>
      <c r="AD1169" s="796"/>
      <c r="AE1169" s="797"/>
      <c r="AF1169" s="780"/>
      <c r="AG1169" s="798"/>
      <c r="AH1169" s="799"/>
      <c r="AI1169" s="780"/>
      <c r="AJ1169" s="800"/>
      <c r="AK1169" s="801"/>
      <c r="AL1169" s="802" t="str">
        <f>IF(AA1169="","",AA1169)</f>
        <v/>
      </c>
      <c r="AM1169" s="803" t="str">
        <f>IF(AB1169="","",AB1169)</f>
        <v/>
      </c>
      <c r="AN1169" s="804"/>
      <c r="AO1169" s="805"/>
      <c r="AP1169" s="806"/>
      <c r="AQ1169" s="806"/>
      <c r="AR1169" s="805"/>
      <c r="AS1169" s="806"/>
      <c r="AT1169" s="807"/>
      <c r="AU1169" s="808" t="str">
        <f>IF(AND(V1169&gt;0,X1169="A",AA1169&lt;&gt;"",AG1169&lt;&gt;"A",AJ1169&lt;&gt;"A",OR(AB1169="NR",AB1169="NT")),1,"")</f>
        <v/>
      </c>
      <c r="AV1169" s="809" t="str">
        <f>IF(AU1169="","",COUNTIF($AU$8:AU1169,AU1169))</f>
        <v/>
      </c>
      <c r="AW1169" s="808" t="str">
        <f>IF(AND(V1169&gt;0,X1169="A",AJ1169&lt;&gt;"A",OR(AB1169="",AB1169="NX")),1,"")</f>
        <v/>
      </c>
      <c r="AX1169" s="809" t="str">
        <f>IF(AW1169="","",COUNTIF($AW$8:AW1169,AW1169))</f>
        <v/>
      </c>
      <c r="AY1169" s="810"/>
      <c r="AZ1169" s="782"/>
      <c r="BA1169" s="811"/>
      <c r="BB1169" s="811"/>
    </row>
    <row r="1170" spans="1:54" s="773" customFormat="1" ht="14.45" customHeight="1">
      <c r="A1170" s="472" t="s">
        <v>1148</v>
      </c>
      <c r="B1170" s="774" t="s">
        <v>1602</v>
      </c>
      <c r="C1170" s="714" t="s">
        <v>4210</v>
      </c>
      <c r="D1170" s="22">
        <v>7</v>
      </c>
      <c r="E1170" s="747" t="s">
        <v>3750</v>
      </c>
      <c r="F1170" s="775"/>
      <c r="G1170" s="776"/>
      <c r="H1170" s="777"/>
      <c r="I1170" s="778"/>
      <c r="J1170" s="776"/>
      <c r="K1170" s="779"/>
      <c r="L1170" s="780"/>
      <c r="M1170" s="781"/>
      <c r="N1170" s="780"/>
      <c r="O1170" s="782"/>
      <c r="P1170" s="783"/>
      <c r="Q1170" s="784"/>
      <c r="R1170" s="785"/>
      <c r="S1170" s="786"/>
      <c r="T1170" s="787"/>
      <c r="U1170" s="788"/>
      <c r="V1170" s="789"/>
      <c r="W1170" s="780"/>
      <c r="X1170" s="790"/>
      <c r="Y1170" s="791"/>
      <c r="Z1170" s="792"/>
      <c r="AA1170" s="793"/>
      <c r="AB1170" s="794"/>
      <c r="AC1170" s="795"/>
      <c r="AD1170" s="796"/>
      <c r="AE1170" s="797"/>
      <c r="AF1170" s="780"/>
      <c r="AG1170" s="798"/>
      <c r="AH1170" s="799"/>
      <c r="AI1170" s="780"/>
      <c r="AJ1170" s="800"/>
      <c r="AK1170" s="801"/>
      <c r="AL1170" s="802" t="str">
        <f>IF(AA1170="","",AA1170)</f>
        <v/>
      </c>
      <c r="AM1170" s="803" t="str">
        <f>IF(AB1170="","",AB1170)</f>
        <v/>
      </c>
      <c r="AN1170" s="804"/>
      <c r="AO1170" s="805"/>
      <c r="AP1170" s="806"/>
      <c r="AQ1170" s="806"/>
      <c r="AR1170" s="805"/>
      <c r="AS1170" s="806"/>
      <c r="AT1170" s="807"/>
      <c r="AU1170" s="808" t="str">
        <f>IF(AND(V1170&gt;0,X1170="A",AA1170&lt;&gt;"",AG1170&lt;&gt;"A",AJ1170&lt;&gt;"A",OR(AB1170="NR",AB1170="NT")),1,"")</f>
        <v/>
      </c>
      <c r="AV1170" s="809" t="str">
        <f>IF(AU1170="","",COUNTIF($AU$8:AU1170,AU1170))</f>
        <v/>
      </c>
      <c r="AW1170" s="808" t="str">
        <f>IF(AND(V1170&gt;0,X1170="A",AJ1170&lt;&gt;"A",OR(AB1170="",AB1170="NX")),1,"")</f>
        <v/>
      </c>
      <c r="AX1170" s="809" t="str">
        <f>IF(AW1170="","",COUNTIF($AW$8:AW1170,AW1170))</f>
        <v/>
      </c>
      <c r="AY1170" s="810"/>
      <c r="AZ1170" s="782"/>
      <c r="BA1170" s="811"/>
      <c r="BB1170" s="811"/>
    </row>
    <row r="1171" spans="1:54" s="773" customFormat="1" ht="14.45" customHeight="1">
      <c r="A1171" s="472" t="s">
        <v>1149</v>
      </c>
      <c r="B1171" s="774" t="s">
        <v>1602</v>
      </c>
      <c r="C1171" s="714" t="s">
        <v>4210</v>
      </c>
      <c r="D1171" s="22">
        <v>7</v>
      </c>
      <c r="E1171" s="747" t="s">
        <v>3751</v>
      </c>
      <c r="F1171" s="775"/>
      <c r="G1171" s="776"/>
      <c r="H1171" s="777"/>
      <c r="I1171" s="778"/>
      <c r="J1171" s="776"/>
      <c r="K1171" s="779"/>
      <c r="L1171" s="780"/>
      <c r="M1171" s="781"/>
      <c r="N1171" s="780"/>
      <c r="O1171" s="782"/>
      <c r="P1171" s="783"/>
      <c r="Q1171" s="784"/>
      <c r="R1171" s="785"/>
      <c r="S1171" s="786"/>
      <c r="T1171" s="787"/>
      <c r="U1171" s="788"/>
      <c r="V1171" s="789"/>
      <c r="W1171" s="780"/>
      <c r="X1171" s="790"/>
      <c r="Y1171" s="791"/>
      <c r="Z1171" s="792"/>
      <c r="AA1171" s="793"/>
      <c r="AB1171" s="794"/>
      <c r="AC1171" s="795"/>
      <c r="AD1171" s="796"/>
      <c r="AE1171" s="797"/>
      <c r="AF1171" s="780"/>
      <c r="AG1171" s="798"/>
      <c r="AH1171" s="799"/>
      <c r="AI1171" s="780"/>
      <c r="AJ1171" s="800"/>
      <c r="AK1171" s="801"/>
      <c r="AL1171" s="802" t="str">
        <f>IF(AA1171="","",AA1171)</f>
        <v/>
      </c>
      <c r="AM1171" s="803" t="str">
        <f>IF(AB1171="","",AB1171)</f>
        <v/>
      </c>
      <c r="AN1171" s="804"/>
      <c r="AO1171" s="805"/>
      <c r="AP1171" s="806"/>
      <c r="AQ1171" s="806"/>
      <c r="AR1171" s="805"/>
      <c r="AS1171" s="806"/>
      <c r="AT1171" s="807"/>
      <c r="AU1171" s="808" t="str">
        <f>IF(AND(V1171&gt;0,X1171="A",AA1171&lt;&gt;"",AG1171&lt;&gt;"A",AJ1171&lt;&gt;"A",OR(AB1171="NR",AB1171="NT")),1,"")</f>
        <v/>
      </c>
      <c r="AV1171" s="809" t="str">
        <f>IF(AU1171="","",COUNTIF($AU$8:AU1171,AU1171))</f>
        <v/>
      </c>
      <c r="AW1171" s="808" t="str">
        <f>IF(AND(V1171&gt;0,X1171="A",AJ1171&lt;&gt;"A",OR(AB1171="",AB1171="NX")),1,"")</f>
        <v/>
      </c>
      <c r="AX1171" s="809" t="str">
        <f>IF(AW1171="","",COUNTIF($AW$8:AW1171,AW1171))</f>
        <v/>
      </c>
      <c r="AY1171" s="810"/>
      <c r="AZ1171" s="782"/>
      <c r="BA1171" s="811"/>
      <c r="BB1171" s="811"/>
    </row>
    <row r="1172" spans="1:54" s="773" customFormat="1" ht="14.45" customHeight="1">
      <c r="A1172" s="472" t="s">
        <v>1150</v>
      </c>
      <c r="B1172" s="774" t="s">
        <v>1602</v>
      </c>
      <c r="C1172" s="714" t="s">
        <v>4210</v>
      </c>
      <c r="D1172" s="22">
        <v>7</v>
      </c>
      <c r="E1172" s="747" t="s">
        <v>3752</v>
      </c>
      <c r="F1172" s="775"/>
      <c r="G1172" s="776"/>
      <c r="H1172" s="777"/>
      <c r="I1172" s="778"/>
      <c r="J1172" s="776"/>
      <c r="K1172" s="779"/>
      <c r="L1172" s="780"/>
      <c r="M1172" s="781"/>
      <c r="N1172" s="780"/>
      <c r="O1172" s="782"/>
      <c r="P1172" s="783"/>
      <c r="Q1172" s="784"/>
      <c r="R1172" s="785"/>
      <c r="S1172" s="786"/>
      <c r="T1172" s="787"/>
      <c r="U1172" s="788"/>
      <c r="V1172" s="789"/>
      <c r="W1172" s="780"/>
      <c r="X1172" s="790"/>
      <c r="Y1172" s="791"/>
      <c r="Z1172" s="792"/>
      <c r="AA1172" s="793"/>
      <c r="AB1172" s="794"/>
      <c r="AC1172" s="795"/>
      <c r="AD1172" s="796"/>
      <c r="AE1172" s="797"/>
      <c r="AF1172" s="780"/>
      <c r="AG1172" s="798"/>
      <c r="AH1172" s="799"/>
      <c r="AI1172" s="780"/>
      <c r="AJ1172" s="800"/>
      <c r="AK1172" s="801"/>
      <c r="AL1172" s="802" t="str">
        <f>IF(AA1172="","",AA1172)</f>
        <v/>
      </c>
      <c r="AM1172" s="803" t="str">
        <f>IF(AB1172="","",AB1172)</f>
        <v/>
      </c>
      <c r="AN1172" s="804"/>
      <c r="AO1172" s="805"/>
      <c r="AP1172" s="806"/>
      <c r="AQ1172" s="806"/>
      <c r="AR1172" s="805"/>
      <c r="AS1172" s="806"/>
      <c r="AT1172" s="807"/>
      <c r="AU1172" s="808" t="str">
        <f>IF(AND(V1172&gt;0,X1172="A",AA1172&lt;&gt;"",AG1172&lt;&gt;"A",AJ1172&lt;&gt;"A",OR(AB1172="NR",AB1172="NT")),1,"")</f>
        <v/>
      </c>
      <c r="AV1172" s="809" t="str">
        <f>IF(AU1172="","",COUNTIF($AU$8:AU1172,AU1172))</f>
        <v/>
      </c>
      <c r="AW1172" s="808" t="str">
        <f>IF(AND(V1172&gt;0,X1172="A",AJ1172&lt;&gt;"A",OR(AB1172="",AB1172="NX")),1,"")</f>
        <v/>
      </c>
      <c r="AX1172" s="809" t="str">
        <f>IF(AW1172="","",COUNTIF($AW$8:AW1172,AW1172))</f>
        <v/>
      </c>
      <c r="AY1172" s="810"/>
      <c r="AZ1172" s="782"/>
      <c r="BA1172" s="811"/>
      <c r="BB1172" s="811"/>
    </row>
    <row r="1173" spans="1:54" ht="14.45" customHeight="1">
      <c r="A1173" s="472" t="s">
        <v>1151</v>
      </c>
      <c r="B1173" s="774" t="s">
        <v>1602</v>
      </c>
      <c r="C1173" s="714" t="s">
        <v>4210</v>
      </c>
      <c r="D1173" s="22">
        <v>7</v>
      </c>
      <c r="E1173" s="747" t="s">
        <v>3753</v>
      </c>
      <c r="F1173" s="775"/>
      <c r="G1173" s="776"/>
      <c r="H1173" s="777"/>
      <c r="I1173" s="778"/>
      <c r="J1173" s="776"/>
      <c r="K1173" s="777"/>
      <c r="L1173" s="780"/>
      <c r="M1173" s="781"/>
      <c r="N1173" s="780"/>
      <c r="O1173" s="780"/>
      <c r="P1173" s="796"/>
      <c r="Q1173" s="784"/>
      <c r="R1173" s="785"/>
      <c r="S1173" s="786"/>
      <c r="T1173" s="1301"/>
      <c r="U1173" s="788"/>
      <c r="V1173" s="789"/>
      <c r="W1173" s="780"/>
      <c r="X1173" s="790"/>
      <c r="Y1173" s="791"/>
      <c r="Z1173" s="792"/>
      <c r="AA1173" s="793"/>
      <c r="AB1173" s="794"/>
      <c r="AC1173" s="795"/>
      <c r="AD1173" s="796"/>
      <c r="AE1173" s="797"/>
      <c r="AF1173" s="780"/>
      <c r="AG1173" s="798"/>
      <c r="AH1173" s="799"/>
      <c r="AI1173" s="780"/>
      <c r="AJ1173" s="800"/>
      <c r="AK1173" s="801"/>
      <c r="AL1173" s="802" t="str">
        <f>IF(AA1173="","",AA1173)</f>
        <v/>
      </c>
      <c r="AM1173" s="803" t="str">
        <f>IF(AB1173="","",AB1173)</f>
        <v/>
      </c>
      <c r="AN1173" s="804"/>
      <c r="AO1173" s="805"/>
      <c r="AP1173" s="806"/>
      <c r="AQ1173" s="806"/>
      <c r="AR1173" s="805"/>
      <c r="AS1173" s="806"/>
      <c r="AT1173" s="807"/>
      <c r="AU1173" s="808" t="str">
        <f>IF(AND(V1173&gt;0,X1173="A",AA1173&lt;&gt;"",AG1173&lt;&gt;"A",AJ1173&lt;&gt;"A",OR(AB1173="NR",AB1173="NT")),1,"")</f>
        <v/>
      </c>
      <c r="AV1173" s="809" t="str">
        <f>IF(AU1173="","",COUNTIF($AU$8:AU1173,AU1173))</f>
        <v/>
      </c>
      <c r="AW1173" s="808" t="str">
        <f>IF(AND(V1173&gt;0,X1173="A",AJ1173&lt;&gt;"A",OR(AB1173="",AB1173="NX")),1,"")</f>
        <v/>
      </c>
      <c r="AX1173" s="809" t="str">
        <f>IF(AW1173="","",COUNTIF($AW$8:AW1173,AW1173))</f>
        <v/>
      </c>
      <c r="AY1173" s="1330"/>
      <c r="AZ1173" s="780"/>
      <c r="BA1173" s="811"/>
      <c r="BB1173" s="811"/>
    </row>
    <row r="1174" spans="1:54" ht="14.45" customHeight="1">
      <c r="A1174" s="472" t="s">
        <v>1152</v>
      </c>
      <c r="B1174" s="473" t="s">
        <v>1602</v>
      </c>
      <c r="C1174" s="22" t="s">
        <v>5870</v>
      </c>
      <c r="D1174" s="22">
        <v>7</v>
      </c>
      <c r="E1174" s="746" t="s">
        <v>6660</v>
      </c>
      <c r="F1174" s="760"/>
      <c r="G1174" s="475"/>
      <c r="H1174" s="476"/>
      <c r="I1174" s="760">
        <v>2079570</v>
      </c>
      <c r="J1174" s="475">
        <v>15421102</v>
      </c>
      <c r="K1174" s="478">
        <v>11.94</v>
      </c>
      <c r="L1174" s="9"/>
      <c r="M1174" s="546">
        <v>16</v>
      </c>
      <c r="N1174" s="9">
        <v>9.5299999999999994</v>
      </c>
      <c r="O1174" s="9" t="s">
        <v>4201</v>
      </c>
      <c r="P1174" s="645" t="s">
        <v>5033</v>
      </c>
      <c r="Q1174" s="10" t="s">
        <v>6512</v>
      </c>
      <c r="R1174" s="11"/>
      <c r="S1174" s="12"/>
      <c r="T1174" s="1300">
        <v>46310</v>
      </c>
      <c r="U1174" s="15" t="s">
        <v>5387</v>
      </c>
      <c r="V1174" s="8">
        <v>46311</v>
      </c>
      <c r="W1174" s="1233" t="s">
        <v>6686</v>
      </c>
      <c r="X1174" s="23" t="s">
        <v>4206</v>
      </c>
      <c r="Y1174" s="486">
        <v>204</v>
      </c>
      <c r="Z1174" s="483">
        <v>46314</v>
      </c>
      <c r="AA1174" s="1318" t="s">
        <v>6694</v>
      </c>
      <c r="AB1174" s="484" t="s">
        <v>4206</v>
      </c>
      <c r="AC1174" s="16"/>
      <c r="AD1174" s="17"/>
      <c r="AE1174" s="18"/>
      <c r="AF1174" s="9"/>
      <c r="AG1174" s="19"/>
      <c r="AH1174" s="20"/>
      <c r="AI1174" s="9"/>
      <c r="AJ1174" s="21"/>
      <c r="AK1174" s="33"/>
      <c r="AL1174" s="485" t="str">
        <f>IF(AA1174="","",AA1174)</f>
        <v>L-RT-083</v>
      </c>
      <c r="AM1174" s="3" t="str">
        <f>IF(AB1174="","",AB1174)</f>
        <v>A</v>
      </c>
      <c r="AN1174" s="702" t="s">
        <v>5873</v>
      </c>
      <c r="AO1174" s="4"/>
      <c r="AP1174" s="5"/>
      <c r="AQ1174" s="5"/>
      <c r="AR1174" s="4"/>
      <c r="AS1174" s="5"/>
      <c r="AT1174" s="552"/>
      <c r="AU1174" s="553" t="str">
        <f>IF(AND(V1174&gt;0,X1174="A",AA1174&lt;&gt;"",AG1174&lt;&gt;"A",AJ1174&lt;&gt;"A",OR(AB1174="NR",AB1174="NT")),1,"")</f>
        <v/>
      </c>
      <c r="AV1174" s="554" t="str">
        <f>IF(AU1174="","",COUNTIF($AU$8:AU1174,AU1174))</f>
        <v/>
      </c>
      <c r="AW1174" s="553" t="str">
        <f>IF(AND(V1174&gt;0,X1174="A",AJ1174&lt;&gt;"A",OR(AB1174="",AB1174="NX")),1,"")</f>
        <v/>
      </c>
      <c r="AX1174" s="554" t="str">
        <f>IF(AW1174="","",COUNTIF($AW$8:AW1174,AW1174))</f>
        <v/>
      </c>
      <c r="AY1174" s="1329" t="s">
        <v>5757</v>
      </c>
      <c r="AZ1174" s="1335" t="s">
        <v>6503</v>
      </c>
      <c r="BA1174" s="7"/>
      <c r="BB1174" s="7"/>
    </row>
    <row r="1175" spans="1:54" ht="14.45" customHeight="1">
      <c r="A1175" s="472" t="s">
        <v>1153</v>
      </c>
      <c r="B1175" s="473" t="s">
        <v>1602</v>
      </c>
      <c r="C1175" s="22" t="s">
        <v>5870</v>
      </c>
      <c r="D1175" s="22">
        <v>7</v>
      </c>
      <c r="E1175" s="746" t="s">
        <v>3755</v>
      </c>
      <c r="F1175" s="760">
        <v>2079570</v>
      </c>
      <c r="G1175" s="475">
        <v>15421102</v>
      </c>
      <c r="H1175" s="478">
        <v>11.94</v>
      </c>
      <c r="I1175" s="474">
        <v>2098240</v>
      </c>
      <c r="J1175" s="475">
        <v>15421112</v>
      </c>
      <c r="K1175" s="478">
        <v>11.94</v>
      </c>
      <c r="L1175" s="9"/>
      <c r="M1175" s="546">
        <v>16</v>
      </c>
      <c r="N1175" s="9">
        <v>9.5299999999999994</v>
      </c>
      <c r="O1175" s="9" t="s">
        <v>4201</v>
      </c>
      <c r="P1175" s="645" t="s">
        <v>4202</v>
      </c>
      <c r="Q1175" s="10" t="s">
        <v>5746</v>
      </c>
      <c r="R1175" s="11"/>
      <c r="S1175" s="12"/>
      <c r="T1175" s="14">
        <v>46284</v>
      </c>
      <c r="U1175" s="15" t="s">
        <v>5387</v>
      </c>
      <c r="V1175" s="8">
        <v>46284</v>
      </c>
      <c r="W1175" s="1226" t="s">
        <v>5757</v>
      </c>
      <c r="X1175" s="23" t="s">
        <v>4206</v>
      </c>
      <c r="Y1175" s="486">
        <v>167</v>
      </c>
      <c r="Z1175" s="483">
        <v>46287</v>
      </c>
      <c r="AA1175" s="878" t="s">
        <v>5892</v>
      </c>
      <c r="AB1175" s="484" t="s">
        <v>4206</v>
      </c>
      <c r="AC1175" s="16"/>
      <c r="AD1175" s="17"/>
      <c r="AE1175" s="18"/>
      <c r="AF1175" s="9"/>
      <c r="AG1175" s="19"/>
      <c r="AH1175" s="20"/>
      <c r="AI1175" s="9"/>
      <c r="AJ1175" s="21"/>
      <c r="AK1175" s="33"/>
      <c r="AL1175" s="485" t="str">
        <f>IF(AA1175="","",AA1175)</f>
        <v>L-RT-52</v>
      </c>
      <c r="AM1175" s="3" t="str">
        <f>IF(AB1175="","",AB1175)</f>
        <v>A</v>
      </c>
      <c r="AN1175" s="702"/>
      <c r="AO1175" s="4"/>
      <c r="AP1175" s="5"/>
      <c r="AQ1175" s="5"/>
      <c r="AR1175" s="4"/>
      <c r="AS1175" s="5"/>
      <c r="AT1175" s="552"/>
      <c r="AU1175" s="553" t="str">
        <f>IF(AND(V1175&gt;0,X1175="A",AA1175&lt;&gt;"",AG1175&lt;&gt;"A",AJ1175&lt;&gt;"A",OR(AB1175="NR",AB1175="NT")),1,"")</f>
        <v/>
      </c>
      <c r="AV1175" s="554" t="str">
        <f>IF(AU1175="","",COUNTIF($AU$8:AU1175,AU1175))</f>
        <v/>
      </c>
      <c r="AW1175" s="553" t="str">
        <f>IF(AND(V1175&gt;0,X1175="A",AJ1175&lt;&gt;"A",OR(AB1175="",AB1175="NX")),1,"")</f>
        <v/>
      </c>
      <c r="AX1175" s="554" t="str">
        <f>IF(AW1175="","",COUNTIF($AW$8:AW1175,AW1175))</f>
        <v/>
      </c>
      <c r="AY1175" s="553"/>
      <c r="AZ1175" s="9"/>
      <c r="BA1175" s="7"/>
      <c r="BB1175" s="7"/>
    </row>
    <row r="1176" spans="1:54" ht="14.45" customHeight="1">
      <c r="A1176" s="472" t="s">
        <v>1154</v>
      </c>
      <c r="B1176" s="473" t="s">
        <v>1602</v>
      </c>
      <c r="C1176" s="22" t="s">
        <v>5870</v>
      </c>
      <c r="D1176" s="22">
        <v>7</v>
      </c>
      <c r="E1176" s="746" t="s">
        <v>6656</v>
      </c>
      <c r="F1176" s="474">
        <v>2098240</v>
      </c>
      <c r="G1176" s="475">
        <v>15421112</v>
      </c>
      <c r="H1176" s="478">
        <v>11.94</v>
      </c>
      <c r="I1176" s="474">
        <v>2080190</v>
      </c>
      <c r="J1176" s="475">
        <v>15421102</v>
      </c>
      <c r="K1176" s="478">
        <v>11.94</v>
      </c>
      <c r="L1176" s="9"/>
      <c r="M1176" s="546">
        <v>16</v>
      </c>
      <c r="N1176" s="9">
        <v>9.5299999999999994</v>
      </c>
      <c r="O1176" s="9" t="s">
        <v>4201</v>
      </c>
      <c r="P1176" s="645" t="s">
        <v>5033</v>
      </c>
      <c r="Q1176" s="10" t="s">
        <v>6512</v>
      </c>
      <c r="R1176" s="880">
        <v>46311</v>
      </c>
      <c r="S1176" s="12"/>
      <c r="T1176" s="14">
        <v>46309</v>
      </c>
      <c r="U1176" s="15" t="s">
        <v>5387</v>
      </c>
      <c r="V1176" s="8">
        <v>46309</v>
      </c>
      <c r="W1176" s="1305" t="s">
        <v>6657</v>
      </c>
      <c r="X1176" s="23" t="s">
        <v>4206</v>
      </c>
      <c r="Y1176" s="486"/>
      <c r="Z1176" s="483">
        <v>46312</v>
      </c>
      <c r="AA1176" s="1318" t="s">
        <v>6672</v>
      </c>
      <c r="AB1176" s="484" t="s">
        <v>4206</v>
      </c>
      <c r="AC1176" s="16"/>
      <c r="AD1176" s="17"/>
      <c r="AE1176" s="18"/>
      <c r="AF1176" s="9"/>
      <c r="AG1176" s="19"/>
      <c r="AH1176" s="20"/>
      <c r="AI1176" s="9"/>
      <c r="AJ1176" s="21"/>
      <c r="AK1176" s="33"/>
      <c r="AL1176" s="485" t="str">
        <f>IF(AA1176="","",AA1176)</f>
        <v>L-RT-082</v>
      </c>
      <c r="AM1176" s="3" t="str">
        <f>IF(AB1176="","",AB1176)</f>
        <v>A</v>
      </c>
      <c r="AN1176" s="702" t="s">
        <v>5874</v>
      </c>
      <c r="AO1176" s="4"/>
      <c r="AP1176" s="5"/>
      <c r="AQ1176" s="5"/>
      <c r="AR1176" s="4"/>
      <c r="AS1176" s="5"/>
      <c r="AT1176" s="552"/>
      <c r="AU1176" s="553" t="str">
        <f>IF(AND(V1176&gt;0,X1176="A",AA1176&lt;&gt;"",AG1176&lt;&gt;"A",AJ1176&lt;&gt;"A",OR(AB1176="NR",AB1176="NT")),1,"")</f>
        <v/>
      </c>
      <c r="AV1176" s="554" t="str">
        <f>IF(AU1176="","",COUNTIF($AU$8:AU1176,AU1176))</f>
        <v/>
      </c>
      <c r="AW1176" s="553" t="str">
        <f>IF(AND(V1176&gt;0,X1176="A",AJ1176&lt;&gt;"A",OR(AB1176="",AB1176="NX")),1,"")</f>
        <v/>
      </c>
      <c r="AX1176" s="554" t="str">
        <f>IF(AW1176="","",COUNTIF($AW$8:AW1176,AW1176))</f>
        <v/>
      </c>
      <c r="AY1176" s="1329" t="s">
        <v>5757</v>
      </c>
      <c r="AZ1176" s="1335" t="s">
        <v>6503</v>
      </c>
      <c r="BA1176" s="7"/>
      <c r="BB1176" s="7"/>
    </row>
    <row r="1177" spans="1:54" ht="14.45" customHeight="1">
      <c r="A1177" s="472" t="s">
        <v>1155</v>
      </c>
      <c r="B1177" s="473" t="s">
        <v>1602</v>
      </c>
      <c r="C1177" s="22" t="s">
        <v>5870</v>
      </c>
      <c r="D1177" s="22">
        <v>7</v>
      </c>
      <c r="E1177" s="746" t="s">
        <v>3757</v>
      </c>
      <c r="F1177" s="474">
        <v>2080190</v>
      </c>
      <c r="G1177" s="475">
        <v>15421102</v>
      </c>
      <c r="H1177" s="478">
        <v>11.94</v>
      </c>
      <c r="I1177" s="474">
        <v>2085230</v>
      </c>
      <c r="J1177" s="475">
        <v>15421106</v>
      </c>
      <c r="K1177" s="478">
        <v>11.94</v>
      </c>
      <c r="L1177" s="9"/>
      <c r="M1177" s="546">
        <v>16</v>
      </c>
      <c r="N1177" s="9">
        <v>9.5299999999999994</v>
      </c>
      <c r="O1177" s="9" t="s">
        <v>4201</v>
      </c>
      <c r="P1177" s="645" t="s">
        <v>4202</v>
      </c>
      <c r="Q1177" s="10" t="s">
        <v>5746</v>
      </c>
      <c r="R1177" s="11"/>
      <c r="S1177" s="12"/>
      <c r="T1177" s="14">
        <v>46284</v>
      </c>
      <c r="U1177" s="15" t="s">
        <v>5387</v>
      </c>
      <c r="V1177" s="8">
        <v>46284</v>
      </c>
      <c r="W1177" t="s">
        <v>5757</v>
      </c>
      <c r="X1177" s="23" t="s">
        <v>4206</v>
      </c>
      <c r="Y1177" s="486">
        <v>167</v>
      </c>
      <c r="Z1177" s="483">
        <v>46287</v>
      </c>
      <c r="AA1177" s="80" t="s">
        <v>5892</v>
      </c>
      <c r="AB1177" s="484" t="s">
        <v>4206</v>
      </c>
      <c r="AC1177" s="16"/>
      <c r="AD1177" s="17"/>
      <c r="AE1177" s="18"/>
      <c r="AF1177" s="9"/>
      <c r="AG1177" s="19"/>
      <c r="AH1177" s="20"/>
      <c r="AI1177" s="9"/>
      <c r="AJ1177" s="21"/>
      <c r="AK1177" s="33"/>
      <c r="AL1177" s="485" t="str">
        <f>IF(AA1177="","",AA1177)</f>
        <v>L-RT-52</v>
      </c>
      <c r="AM1177" s="3" t="str">
        <f>IF(AB1177="","",AB1177)</f>
        <v>A</v>
      </c>
      <c r="AN1177" s="702"/>
      <c r="AO1177" s="4"/>
      <c r="AP1177" s="5"/>
      <c r="AQ1177" s="5"/>
      <c r="AR1177" s="4"/>
      <c r="AS1177" s="5"/>
      <c r="AT1177" s="552"/>
      <c r="AU1177" s="553" t="str">
        <f>IF(AND(V1177&gt;0,X1177="A",AA1177&lt;&gt;"",AG1177&lt;&gt;"A",AJ1177&lt;&gt;"A",OR(AB1177="NR",AB1177="NT")),1,"")</f>
        <v/>
      </c>
      <c r="AV1177" s="554" t="str">
        <f>IF(AU1177="","",COUNTIF($AU$8:AU1177,AU1177))</f>
        <v/>
      </c>
      <c r="AW1177" s="553" t="str">
        <f>IF(AND(V1177&gt;0,X1177="A",AJ1177&lt;&gt;"A",OR(AB1177="",AB1177="NX")),1,"")</f>
        <v/>
      </c>
      <c r="AX1177" s="554" t="str">
        <f>IF(AW1177="","",COUNTIF($AW$8:AW1177,AW1177))</f>
        <v/>
      </c>
      <c r="AY1177" s="27"/>
      <c r="AZ1177" s="6"/>
      <c r="BA1177" s="7"/>
      <c r="BB1177" s="7"/>
    </row>
    <row r="1178" spans="1:54" ht="14.45" customHeight="1">
      <c r="A1178" s="472" t="s">
        <v>1156</v>
      </c>
      <c r="B1178" s="473" t="s">
        <v>1602</v>
      </c>
      <c r="C1178" s="22" t="s">
        <v>5870</v>
      </c>
      <c r="D1178" s="22">
        <v>7</v>
      </c>
      <c r="E1178" s="746" t="s">
        <v>3758</v>
      </c>
      <c r="F1178" s="474">
        <v>2085230</v>
      </c>
      <c r="G1178" s="475">
        <v>15421106</v>
      </c>
      <c r="H1178" s="478">
        <v>11.94</v>
      </c>
      <c r="I1178" s="474">
        <v>2087250</v>
      </c>
      <c r="J1178" s="475">
        <v>15421107</v>
      </c>
      <c r="K1178" s="478">
        <v>11.94</v>
      </c>
      <c r="L1178" s="9"/>
      <c r="M1178" s="546">
        <v>16</v>
      </c>
      <c r="N1178" s="9">
        <v>9.5299999999999994</v>
      </c>
      <c r="O1178" s="9" t="s">
        <v>4201</v>
      </c>
      <c r="P1178" s="645" t="s">
        <v>4202</v>
      </c>
      <c r="Q1178" s="10" t="s">
        <v>5746</v>
      </c>
      <c r="R1178" s="11"/>
      <c r="S1178" s="12"/>
      <c r="T1178" s="1">
        <v>46284</v>
      </c>
      <c r="U1178" s="15" t="s">
        <v>5387</v>
      </c>
      <c r="V1178" s="8">
        <v>46284</v>
      </c>
      <c r="W1178" s="1226" t="s">
        <v>5757</v>
      </c>
      <c r="X1178" s="23" t="s">
        <v>4206</v>
      </c>
      <c r="Y1178" s="486">
        <v>167</v>
      </c>
      <c r="Z1178" s="483">
        <v>46287</v>
      </c>
      <c r="AA1178" s="878" t="s">
        <v>5892</v>
      </c>
      <c r="AB1178" s="484" t="s">
        <v>4206</v>
      </c>
      <c r="AC1178" s="16"/>
      <c r="AD1178" s="17"/>
      <c r="AE1178" s="18"/>
      <c r="AF1178" s="9"/>
      <c r="AG1178" s="19"/>
      <c r="AH1178" s="20"/>
      <c r="AI1178" s="9"/>
      <c r="AJ1178" s="21"/>
      <c r="AK1178" s="33"/>
      <c r="AL1178" s="485" t="str">
        <f>IF(AA1178="","",AA1178)</f>
        <v>L-RT-52</v>
      </c>
      <c r="AM1178" s="3" t="str">
        <f>IF(AB1178="","",AB1178)</f>
        <v>A</v>
      </c>
      <c r="AN1178" s="702"/>
      <c r="AO1178" s="4"/>
      <c r="AP1178" s="5"/>
      <c r="AQ1178" s="5"/>
      <c r="AR1178" s="4"/>
      <c r="AS1178" s="5"/>
      <c r="AT1178" s="552"/>
      <c r="AU1178" s="553" t="str">
        <f>IF(AND(V1178&gt;0,X1178="A",AA1178&lt;&gt;"",AG1178&lt;&gt;"A",AJ1178&lt;&gt;"A",OR(AB1178="NR",AB1178="NT")),1,"")</f>
        <v/>
      </c>
      <c r="AV1178" s="554" t="str">
        <f>IF(AU1178="","",COUNTIF($AU$8:AU1178,AU1178))</f>
        <v/>
      </c>
      <c r="AW1178" s="553" t="str">
        <f>IF(AND(V1178&gt;0,X1178="A",AJ1178&lt;&gt;"A",OR(AB1178="",AB1178="NX")),1,"")</f>
        <v/>
      </c>
      <c r="AX1178" s="554" t="str">
        <f>IF(AW1178="","",COUNTIF($AW$8:AW1178,AW1178))</f>
        <v/>
      </c>
      <c r="AY1178" s="1231"/>
      <c r="AZ1178" s="9"/>
      <c r="BA1178" s="7"/>
      <c r="BB1178" s="7"/>
    </row>
    <row r="1179" spans="1:54" ht="14.45" customHeight="1">
      <c r="A1179" s="472" t="s">
        <v>1157</v>
      </c>
      <c r="B1179" s="473" t="s">
        <v>1602</v>
      </c>
      <c r="C1179" s="22" t="s">
        <v>5870</v>
      </c>
      <c r="D1179" s="22">
        <v>7</v>
      </c>
      <c r="E1179" s="746" t="s">
        <v>6659</v>
      </c>
      <c r="F1179" s="474">
        <v>2087250</v>
      </c>
      <c r="G1179" s="475">
        <v>15421107</v>
      </c>
      <c r="H1179" s="478">
        <v>11.94</v>
      </c>
      <c r="I1179" s="474">
        <v>2080040</v>
      </c>
      <c r="J1179" s="475">
        <v>15421102</v>
      </c>
      <c r="K1179" s="478">
        <v>11.94</v>
      </c>
      <c r="L1179" s="9"/>
      <c r="M1179" s="546">
        <v>16</v>
      </c>
      <c r="N1179" s="9">
        <v>9.5299999999999994</v>
      </c>
      <c r="O1179" s="9" t="s">
        <v>4201</v>
      </c>
      <c r="P1179" s="645" t="s">
        <v>5033</v>
      </c>
      <c r="Q1179" s="10" t="s">
        <v>6512</v>
      </c>
      <c r="R1179" s="11"/>
      <c r="S1179" s="12"/>
      <c r="T1179" s="1300">
        <v>46310</v>
      </c>
      <c r="U1179" s="15" t="s">
        <v>5387</v>
      </c>
      <c r="V1179" s="8">
        <v>46311</v>
      </c>
      <c r="W1179" s="1245" t="s">
        <v>6686</v>
      </c>
      <c r="X1179" s="23" t="s">
        <v>4206</v>
      </c>
      <c r="Y1179" s="486">
        <v>204</v>
      </c>
      <c r="Z1179" s="483">
        <v>46314</v>
      </c>
      <c r="AA1179" s="879" t="s">
        <v>6694</v>
      </c>
      <c r="AB1179" s="484" t="s">
        <v>4206</v>
      </c>
      <c r="AC1179" s="16"/>
      <c r="AD1179" s="17"/>
      <c r="AE1179" s="18"/>
      <c r="AF1179" s="9"/>
      <c r="AG1179" s="19"/>
      <c r="AH1179" s="20"/>
      <c r="AI1179" s="9"/>
      <c r="AJ1179" s="21"/>
      <c r="AK1179" s="33"/>
      <c r="AL1179" s="485" t="str">
        <f>IF(AA1179="","",AA1179)</f>
        <v>L-RT-083</v>
      </c>
      <c r="AM1179" s="3" t="str">
        <f>IF(AB1179="","",AB1179)</f>
        <v>A</v>
      </c>
      <c r="AN1179" s="702" t="s">
        <v>5875</v>
      </c>
      <c r="AO1179" s="4"/>
      <c r="AP1179" s="5"/>
      <c r="AQ1179" s="5"/>
      <c r="AR1179" s="4"/>
      <c r="AS1179" s="5"/>
      <c r="AT1179" s="552"/>
      <c r="AU1179" s="553" t="str">
        <f>IF(AND(V1179&gt;0,X1179="A",AA1179&lt;&gt;"",AG1179&lt;&gt;"A",AJ1179&lt;&gt;"A",OR(AB1179="NR",AB1179="NT")),1,"")</f>
        <v/>
      </c>
      <c r="AV1179" s="554" t="str">
        <f>IF(AU1179="","",COUNTIF($AU$8:AU1179,AU1179))</f>
        <v/>
      </c>
      <c r="AW1179" s="553" t="str">
        <f>IF(AND(V1179&gt;0,X1179="A",AJ1179&lt;&gt;"A",OR(AB1179="",AB1179="NX")),1,"")</f>
        <v/>
      </c>
      <c r="AX1179" s="554" t="str">
        <f>IF(AW1179="","",COUNTIF($AW$8:AW1179,AW1179))</f>
        <v/>
      </c>
      <c r="AY1179" s="886" t="s">
        <v>5758</v>
      </c>
      <c r="AZ1179" s="879" t="s">
        <v>6503</v>
      </c>
      <c r="BA1179" s="7"/>
      <c r="BB1179" s="7"/>
    </row>
    <row r="1180" spans="1:54" ht="14.45" customHeight="1">
      <c r="A1180" s="472" t="s">
        <v>1158</v>
      </c>
      <c r="B1180" s="473" t="s">
        <v>1602</v>
      </c>
      <c r="C1180" s="22" t="s">
        <v>5870</v>
      </c>
      <c r="D1180" s="22">
        <v>7</v>
      </c>
      <c r="E1180" s="746" t="s">
        <v>6655</v>
      </c>
      <c r="F1180" s="474">
        <v>2080040</v>
      </c>
      <c r="G1180" s="475">
        <v>15421102</v>
      </c>
      <c r="H1180" s="478">
        <v>11.94</v>
      </c>
      <c r="I1180" s="474">
        <v>2090020</v>
      </c>
      <c r="J1180" s="475">
        <v>15421110</v>
      </c>
      <c r="K1180" s="478">
        <v>11.94</v>
      </c>
      <c r="L1180" s="9"/>
      <c r="M1180" s="546">
        <v>16</v>
      </c>
      <c r="N1180" s="9">
        <v>9.5299999999999994</v>
      </c>
      <c r="O1180" s="9" t="s">
        <v>4201</v>
      </c>
      <c r="P1180" s="645" t="s">
        <v>5033</v>
      </c>
      <c r="Q1180" s="10" t="s">
        <v>6512</v>
      </c>
      <c r="R1180" s="880">
        <v>46311</v>
      </c>
      <c r="S1180" s="12"/>
      <c r="T1180" s="14">
        <v>46309</v>
      </c>
      <c r="U1180" s="15" t="s">
        <v>5387</v>
      </c>
      <c r="V1180" s="8">
        <v>46309</v>
      </c>
      <c r="W1180" s="884" t="s">
        <v>6657</v>
      </c>
      <c r="X1180" s="23" t="s">
        <v>4206</v>
      </c>
      <c r="Y1180" s="486"/>
      <c r="Z1180" s="483">
        <v>46312</v>
      </c>
      <c r="AA1180" s="879" t="s">
        <v>6672</v>
      </c>
      <c r="AB1180" s="484" t="s">
        <v>4206</v>
      </c>
      <c r="AC1180" s="16"/>
      <c r="AD1180" s="17"/>
      <c r="AE1180" s="18"/>
      <c r="AF1180" s="9"/>
      <c r="AG1180" s="19"/>
      <c r="AH1180" s="20"/>
      <c r="AI1180" s="9"/>
      <c r="AJ1180" s="21"/>
      <c r="AK1180" s="33"/>
      <c r="AL1180" s="485" t="str">
        <f>IF(AA1180="","",AA1180)</f>
        <v>L-RT-082</v>
      </c>
      <c r="AM1180" s="3" t="str">
        <f>IF(AB1180="","",AB1180)</f>
        <v>A</v>
      </c>
      <c r="AN1180" s="702" t="s">
        <v>5876</v>
      </c>
      <c r="AO1180" s="4"/>
      <c r="AP1180" s="5"/>
      <c r="AQ1180" s="5"/>
      <c r="AR1180" s="4"/>
      <c r="AS1180" s="5"/>
      <c r="AT1180" s="552"/>
      <c r="AU1180" s="553" t="str">
        <f>IF(AND(V1180&gt;0,X1180="A",AA1180&lt;&gt;"",AG1180&lt;&gt;"A",AJ1180&lt;&gt;"A",OR(AB1180="NR",AB1180="NT")),1,"")</f>
        <v/>
      </c>
      <c r="AV1180" s="554" t="str">
        <f>IF(AU1180="","",COUNTIF($AU$8:AU1180,AU1180))</f>
        <v/>
      </c>
      <c r="AW1180" s="553" t="str">
        <f>IF(AND(V1180&gt;0,X1180="A",AJ1180&lt;&gt;"A",OR(AB1180="",AB1180="NX")),1,"")</f>
        <v/>
      </c>
      <c r="AX1180" s="554" t="str">
        <f>IF(AW1180="","",COUNTIF($AW$8:AW1180,AW1180))</f>
        <v/>
      </c>
      <c r="AY1180" s="886" t="s">
        <v>5758</v>
      </c>
      <c r="AZ1180" s="879" t="s">
        <v>6503</v>
      </c>
      <c r="BA1180" s="7"/>
      <c r="BB1180" s="7"/>
    </row>
    <row r="1181" spans="1:54" ht="14.45" customHeight="1">
      <c r="A1181" s="472" t="s">
        <v>1159</v>
      </c>
      <c r="B1181" s="473" t="s">
        <v>1602</v>
      </c>
      <c r="C1181" s="22" t="s">
        <v>5870</v>
      </c>
      <c r="D1181" s="22">
        <v>7</v>
      </c>
      <c r="E1181" s="746" t="s">
        <v>6654</v>
      </c>
      <c r="F1181" s="474">
        <v>2090020</v>
      </c>
      <c r="G1181" s="475">
        <v>15421110</v>
      </c>
      <c r="H1181" s="478">
        <v>11.94</v>
      </c>
      <c r="I1181" s="474">
        <v>2080180</v>
      </c>
      <c r="J1181" s="475">
        <v>15421102</v>
      </c>
      <c r="K1181" s="478">
        <v>11.94</v>
      </c>
      <c r="L1181" s="9"/>
      <c r="M1181" s="546">
        <v>16</v>
      </c>
      <c r="N1181" s="9">
        <v>9.5299999999999994</v>
      </c>
      <c r="O1181" s="9" t="s">
        <v>4201</v>
      </c>
      <c r="P1181" s="645" t="s">
        <v>5033</v>
      </c>
      <c r="Q1181" s="10" t="s">
        <v>6512</v>
      </c>
      <c r="R1181" s="880">
        <v>46311</v>
      </c>
      <c r="S1181" s="12"/>
      <c r="T1181" s="14">
        <v>46309</v>
      </c>
      <c r="U1181" s="15" t="s">
        <v>5387</v>
      </c>
      <c r="V1181" s="8">
        <v>46309</v>
      </c>
      <c r="W1181" s="1305" t="s">
        <v>6657</v>
      </c>
      <c r="X1181" s="23" t="s">
        <v>4206</v>
      </c>
      <c r="Y1181" s="486"/>
      <c r="Z1181" s="483">
        <v>46312</v>
      </c>
      <c r="AA1181" s="1318" t="s">
        <v>6672</v>
      </c>
      <c r="AB1181" s="484" t="s">
        <v>4206</v>
      </c>
      <c r="AC1181" s="16"/>
      <c r="AD1181" s="17"/>
      <c r="AE1181" s="18"/>
      <c r="AF1181" s="9"/>
      <c r="AG1181" s="19"/>
      <c r="AH1181" s="20"/>
      <c r="AI1181" s="9"/>
      <c r="AJ1181" s="21"/>
      <c r="AK1181" s="33"/>
      <c r="AL1181" s="485" t="str">
        <f>IF(AA1181="","",AA1181)</f>
        <v>L-RT-082</v>
      </c>
      <c r="AM1181" s="3" t="str">
        <f>IF(AB1181="","",AB1181)</f>
        <v>A</v>
      </c>
      <c r="AN1181" s="702" t="s">
        <v>5877</v>
      </c>
      <c r="AO1181" s="4"/>
      <c r="AP1181" s="5"/>
      <c r="AQ1181" s="5"/>
      <c r="AR1181" s="4"/>
      <c r="AS1181" s="5"/>
      <c r="AT1181" s="552"/>
      <c r="AU1181" s="553" t="str">
        <f>IF(AND(V1181&gt;0,X1181="A",AA1181&lt;&gt;"",AG1181&lt;&gt;"A",AJ1181&lt;&gt;"A",OR(AB1181="NR",AB1181="NT")),1,"")</f>
        <v/>
      </c>
      <c r="AV1181" s="554" t="str">
        <f>IF(AU1181="","",COUNTIF($AU$8:AU1181,AU1181))</f>
        <v/>
      </c>
      <c r="AW1181" s="553" t="str">
        <f>IF(AND(V1181&gt;0,X1181="A",AJ1181&lt;&gt;"A",OR(AB1181="",AB1181="NX")),1,"")</f>
        <v/>
      </c>
      <c r="AX1181" s="554" t="str">
        <f>IF(AW1181="","",COUNTIF($AW$8:AW1181,AW1181))</f>
        <v/>
      </c>
      <c r="AY1181" s="1329" t="s">
        <v>5758</v>
      </c>
      <c r="AZ1181" s="1335" t="s">
        <v>6503</v>
      </c>
      <c r="BA1181" s="7"/>
      <c r="BB1181" s="7"/>
    </row>
    <row r="1182" spans="1:54" ht="14.45" customHeight="1">
      <c r="A1182" s="472" t="s">
        <v>1160</v>
      </c>
      <c r="B1182" s="473" t="s">
        <v>1602</v>
      </c>
      <c r="C1182" s="22" t="s">
        <v>5870</v>
      </c>
      <c r="D1182" s="22">
        <v>7</v>
      </c>
      <c r="E1182" s="1227" t="s">
        <v>3762</v>
      </c>
      <c r="F1182" s="474">
        <v>2080180</v>
      </c>
      <c r="G1182" s="475">
        <v>15421102</v>
      </c>
      <c r="H1182" s="478">
        <v>11.94</v>
      </c>
      <c r="I1182" s="474">
        <v>2091100</v>
      </c>
      <c r="J1182" s="475">
        <v>15421109</v>
      </c>
      <c r="K1182" s="478">
        <v>11.94</v>
      </c>
      <c r="L1182" s="6"/>
      <c r="M1182" s="546">
        <v>16</v>
      </c>
      <c r="N1182" s="9">
        <v>9.5299999999999994</v>
      </c>
      <c r="O1182" s="9" t="s">
        <v>4201</v>
      </c>
      <c r="P1182" s="645" t="s">
        <v>4202</v>
      </c>
      <c r="Q1182" s="1235" t="s">
        <v>5746</v>
      </c>
      <c r="R1182" s="1241"/>
      <c r="S1182" s="12"/>
      <c r="T1182" s="1">
        <v>46284</v>
      </c>
      <c r="U1182" s="26" t="s">
        <v>5387</v>
      </c>
      <c r="V1182" s="8">
        <v>46284</v>
      </c>
      <c r="W1182" s="1226" t="s">
        <v>5758</v>
      </c>
      <c r="X1182" s="23" t="s">
        <v>4206</v>
      </c>
      <c r="Y1182" s="482">
        <v>167</v>
      </c>
      <c r="Z1182" s="1313">
        <v>46287</v>
      </c>
      <c r="AA1182" s="1230" t="s">
        <v>5892</v>
      </c>
      <c r="AB1182" s="1324" t="s">
        <v>4206</v>
      </c>
      <c r="AC1182" s="27"/>
      <c r="AD1182" s="6"/>
      <c r="AE1182" s="1254"/>
      <c r="AF1182" s="6"/>
      <c r="AG1182" s="6"/>
      <c r="AH1182" s="6"/>
      <c r="AI1182" s="6"/>
      <c r="AJ1182" s="6"/>
      <c r="AK1182" s="6"/>
      <c r="AL1182" s="485" t="str">
        <f>IF(AA1182="","",AA1182)</f>
        <v>L-RT-52</v>
      </c>
      <c r="AM1182" s="5" t="str">
        <f>IF(AB1182="","",AB1182)</f>
        <v>A</v>
      </c>
      <c r="AN1182" s="1259"/>
      <c r="AO1182" s="4"/>
      <c r="AP1182" s="5"/>
      <c r="AQ1182" s="5"/>
      <c r="AR1182" s="4"/>
      <c r="AS1182" s="5"/>
      <c r="AT1182" s="552"/>
      <c r="AU1182" s="553" t="str">
        <f>IF(AND(V1182&gt;0,X1182="A",AA1182&lt;&gt;"",AG1182&lt;&gt;"A",AJ1182&lt;&gt;"A",OR(AB1182="NR",AB1182="NT")),1,"")</f>
        <v/>
      </c>
      <c r="AV1182" s="554" t="str">
        <f>IF(AU1182="","",COUNTIF($AU$8:AU1182,AU1182))</f>
        <v/>
      </c>
      <c r="AW1182" s="553" t="str">
        <f>IF(AND(V1182&gt;0,X1182="A",AJ1182&lt;&gt;"A",OR(AB1182="",AB1182="NX")),1,"")</f>
        <v/>
      </c>
      <c r="AX1182" s="554" t="str">
        <f>IF(AW1182="","",COUNTIF($AW$8:AW1182,AW1182))</f>
        <v/>
      </c>
      <c r="AY1182" s="27"/>
      <c r="AZ1182" s="6"/>
      <c r="BA1182" s="7"/>
      <c r="BB1182" s="7"/>
    </row>
    <row r="1183" spans="1:54" ht="14.45" customHeight="1">
      <c r="A1183" s="472" t="s">
        <v>1161</v>
      </c>
      <c r="B1183" s="473" t="s">
        <v>1602</v>
      </c>
      <c r="C1183" s="22" t="s">
        <v>5870</v>
      </c>
      <c r="D1183" s="22">
        <v>7</v>
      </c>
      <c r="E1183" s="1270" t="s">
        <v>5747</v>
      </c>
      <c r="F1183" s="474">
        <v>2091100</v>
      </c>
      <c r="G1183" s="475">
        <v>15421109</v>
      </c>
      <c r="H1183" s="478">
        <v>11.94</v>
      </c>
      <c r="I1183" s="474">
        <v>2088800</v>
      </c>
      <c r="J1183" s="475">
        <v>15421108</v>
      </c>
      <c r="K1183" s="644">
        <v>11.94</v>
      </c>
      <c r="L1183" s="1285"/>
      <c r="M1183" s="546">
        <v>16</v>
      </c>
      <c r="N1183" s="9">
        <v>9.5299999999999994</v>
      </c>
      <c r="O1183" s="9" t="s">
        <v>4201</v>
      </c>
      <c r="P1183" s="645" t="s">
        <v>4252</v>
      </c>
      <c r="Q1183" s="1237" t="s">
        <v>4281</v>
      </c>
      <c r="R1183" s="826"/>
      <c r="S1183" s="12"/>
      <c r="T1183" s="1300">
        <v>46280</v>
      </c>
      <c r="U1183" s="1302" t="s">
        <v>5534</v>
      </c>
      <c r="V1183" s="8">
        <v>46280</v>
      </c>
      <c r="W1183" s="1304" t="s">
        <v>5712</v>
      </c>
      <c r="X1183" s="772" t="s">
        <v>4206</v>
      </c>
      <c r="Y1183" s="1309">
        <v>168</v>
      </c>
      <c r="Z1183" s="1312">
        <v>46281</v>
      </c>
      <c r="AA1183" s="1320" t="s">
        <v>5713</v>
      </c>
      <c r="AB1183" s="1323" t="s">
        <v>4206</v>
      </c>
      <c r="AC1183" s="655"/>
      <c r="AD1183" s="1252"/>
      <c r="AE1183" s="1253"/>
      <c r="AF1183" s="1255"/>
      <c r="AG1183" s="1256"/>
      <c r="AH1183" s="1253"/>
      <c r="AI1183" s="1257"/>
      <c r="AJ1183" s="21" t="s">
        <v>2860</v>
      </c>
      <c r="AK1183" s="33" t="s">
        <v>2860</v>
      </c>
      <c r="AL1183" s="6" t="s">
        <v>2860</v>
      </c>
      <c r="AM1183" s="32" t="s">
        <v>2860</v>
      </c>
      <c r="AN1183" s="16"/>
      <c r="AO1183" s="6"/>
      <c r="AP1183" s="7"/>
      <c r="AQ1183" s="7"/>
      <c r="AR1183" s="4"/>
      <c r="AS1183" s="5"/>
      <c r="AT1183" s="552"/>
      <c r="AU1183" s="553"/>
      <c r="AV1183" s="554"/>
      <c r="AW1183" s="553"/>
      <c r="AX1183" s="554"/>
      <c r="AY1183" s="27"/>
      <c r="AZ1183" s="6"/>
      <c r="BA1183" s="7"/>
      <c r="BB1183" s="7"/>
    </row>
    <row r="1184" spans="1:54" ht="14.45" customHeight="1">
      <c r="A1184" s="472" t="s">
        <v>1162</v>
      </c>
      <c r="B1184" s="473" t="s">
        <v>1602</v>
      </c>
      <c r="C1184" s="22" t="s">
        <v>5870</v>
      </c>
      <c r="D1184" s="22">
        <v>7</v>
      </c>
      <c r="E1184" s="1227" t="s">
        <v>3763</v>
      </c>
      <c r="F1184" s="474">
        <v>2088800</v>
      </c>
      <c r="G1184" s="475">
        <v>15421108</v>
      </c>
      <c r="H1184" s="644">
        <v>11.94</v>
      </c>
      <c r="I1184" s="474">
        <v>2081840</v>
      </c>
      <c r="J1184" s="475">
        <v>15421104</v>
      </c>
      <c r="K1184" s="478">
        <v>11.94</v>
      </c>
      <c r="L1184" s="9"/>
      <c r="M1184" s="546">
        <v>16</v>
      </c>
      <c r="N1184" s="9">
        <v>9.5299999999999994</v>
      </c>
      <c r="O1184" s="9" t="s">
        <v>4201</v>
      </c>
      <c r="P1184" s="645" t="s">
        <v>4202</v>
      </c>
      <c r="Q1184" s="1235" t="s">
        <v>5746</v>
      </c>
      <c r="R1184" s="824"/>
      <c r="S1184" s="12"/>
      <c r="T1184" s="14">
        <v>46284</v>
      </c>
      <c r="U1184" s="15" t="s">
        <v>5387</v>
      </c>
      <c r="V1184" s="8">
        <v>46284</v>
      </c>
      <c r="W1184" s="1226" t="s">
        <v>5758</v>
      </c>
      <c r="X1184" s="23" t="s">
        <v>4206</v>
      </c>
      <c r="Y1184" s="486">
        <v>167</v>
      </c>
      <c r="Z1184" s="483">
        <v>46287</v>
      </c>
      <c r="AA1184" s="878" t="s">
        <v>5892</v>
      </c>
      <c r="AB1184" s="484" t="s">
        <v>4206</v>
      </c>
      <c r="AC1184" s="16"/>
      <c r="AD1184" s="6"/>
      <c r="AE1184" s="1254"/>
      <c r="AF1184" s="6"/>
      <c r="AG1184" s="6"/>
      <c r="AH1184" s="6"/>
      <c r="AI1184" s="6"/>
      <c r="AJ1184" s="6"/>
      <c r="AK1184" s="6"/>
      <c r="AL1184" s="485" t="str">
        <f>IF(AA1184="","",AA1184)</f>
        <v>L-RT-52</v>
      </c>
      <c r="AM1184" s="5" t="str">
        <f>IF(AB1184="","",AB1184)</f>
        <v>A</v>
      </c>
      <c r="AN1184" s="1259"/>
      <c r="AO1184" s="4"/>
      <c r="AP1184" s="5"/>
      <c r="AQ1184" s="5"/>
      <c r="AR1184" s="4"/>
      <c r="AS1184" s="5"/>
      <c r="AT1184" s="552"/>
      <c r="AU1184" s="553" t="str">
        <f>IF(AND(V1184&gt;0,X1184="A",AA1184&lt;&gt;"",AG1184&lt;&gt;"A",AJ1184&lt;&gt;"A",OR(AB1184="NR",AB1184="NT")),1,"")</f>
        <v/>
      </c>
      <c r="AV1184" s="554" t="str">
        <f>IF(AU1184="","",COUNTIF($AU$8:AU1184,AU1184))</f>
        <v/>
      </c>
      <c r="AW1184" s="553" t="str">
        <f>IF(AND(V1184&gt;0,X1184="A",AJ1184&lt;&gt;"A",OR(AB1184="",AB1184="NX")),1,"")</f>
        <v/>
      </c>
      <c r="AX1184" s="554" t="str">
        <f>IF(AW1184="","",COUNTIF($AW$8:AW1184,AW1184))</f>
        <v/>
      </c>
      <c r="AY1184" s="27"/>
      <c r="AZ1184" s="6"/>
      <c r="BA1184" s="7"/>
      <c r="BB1184" s="7"/>
    </row>
    <row r="1185" spans="1:54" ht="14.45" customHeight="1">
      <c r="A1185" s="472" t="s">
        <v>1163</v>
      </c>
      <c r="B1185" s="473" t="s">
        <v>1602</v>
      </c>
      <c r="C1185" s="22" t="s">
        <v>5870</v>
      </c>
      <c r="D1185" s="22">
        <v>7</v>
      </c>
      <c r="E1185" s="1270" t="s">
        <v>5748</v>
      </c>
      <c r="F1185" s="474">
        <v>2081840</v>
      </c>
      <c r="G1185" s="475">
        <v>15421104</v>
      </c>
      <c r="H1185" s="478">
        <v>11.94</v>
      </c>
      <c r="I1185" s="474">
        <v>2084530</v>
      </c>
      <c r="J1185" s="475">
        <v>15421106</v>
      </c>
      <c r="K1185" s="478">
        <v>11.94</v>
      </c>
      <c r="L1185" s="9"/>
      <c r="M1185" s="546">
        <v>16</v>
      </c>
      <c r="N1185" s="9">
        <v>9.5299999999999994</v>
      </c>
      <c r="O1185" s="9" t="s">
        <v>4201</v>
      </c>
      <c r="P1185" s="645" t="s">
        <v>4252</v>
      </c>
      <c r="Q1185" s="1237" t="s">
        <v>4281</v>
      </c>
      <c r="R1185" s="826"/>
      <c r="S1185" s="12"/>
      <c r="T1185" s="14">
        <v>46280</v>
      </c>
      <c r="U1185" s="15" t="s">
        <v>5534</v>
      </c>
      <c r="V1185" s="8">
        <v>46280</v>
      </c>
      <c r="W1185" s="1245" t="s">
        <v>5712</v>
      </c>
      <c r="X1185" s="23" t="s">
        <v>4206</v>
      </c>
      <c r="Y1185" s="486">
        <v>168</v>
      </c>
      <c r="Z1185" s="647">
        <v>46281</v>
      </c>
      <c r="AA1185" s="24" t="s">
        <v>5713</v>
      </c>
      <c r="AB1185" s="484" t="s">
        <v>4206</v>
      </c>
      <c r="AC1185" s="655"/>
      <c r="AD1185" s="1252"/>
      <c r="AE1185" s="1253"/>
      <c r="AF1185" s="1255"/>
      <c r="AG1185" s="1256"/>
      <c r="AH1185" s="1253"/>
      <c r="AI1185" s="1257"/>
      <c r="AJ1185" s="21" t="s">
        <v>2860</v>
      </c>
      <c r="AK1185" s="33" t="s">
        <v>2860</v>
      </c>
      <c r="AL1185" s="6" t="s">
        <v>2860</v>
      </c>
      <c r="AM1185" s="32" t="s">
        <v>2860</v>
      </c>
      <c r="AN1185" s="16"/>
      <c r="AO1185" s="6"/>
      <c r="AP1185" s="7"/>
      <c r="AQ1185" s="7"/>
      <c r="AR1185" s="4"/>
      <c r="AS1185" s="5"/>
      <c r="AT1185" s="552"/>
      <c r="AU1185" s="553"/>
      <c r="AV1185" s="554"/>
      <c r="AW1185" s="553"/>
      <c r="AX1185" s="554"/>
      <c r="AY1185" s="553"/>
      <c r="AZ1185" s="9"/>
      <c r="BA1185" s="7"/>
      <c r="BB1185" s="7"/>
    </row>
    <row r="1186" spans="1:54" ht="14.45" customHeight="1">
      <c r="A1186" s="472" t="s">
        <v>1164</v>
      </c>
      <c r="B1186" s="473" t="s">
        <v>1602</v>
      </c>
      <c r="C1186" s="22" t="s">
        <v>5870</v>
      </c>
      <c r="D1186" s="22">
        <v>7</v>
      </c>
      <c r="E1186" s="1227" t="s">
        <v>6653</v>
      </c>
      <c r="F1186" s="474">
        <v>2084530</v>
      </c>
      <c r="G1186" s="475">
        <v>15421106</v>
      </c>
      <c r="H1186" s="478">
        <v>11.94</v>
      </c>
      <c r="I1186" s="474">
        <v>2089530</v>
      </c>
      <c r="J1186" s="475">
        <v>15421109</v>
      </c>
      <c r="K1186" s="644">
        <v>11.94</v>
      </c>
      <c r="L1186" s="9"/>
      <c r="M1186" s="546">
        <v>16</v>
      </c>
      <c r="N1186" s="9">
        <v>9.5299999999999994</v>
      </c>
      <c r="O1186" s="9" t="s">
        <v>4201</v>
      </c>
      <c r="P1186" s="645" t="s">
        <v>5033</v>
      </c>
      <c r="Q1186" s="1235" t="s">
        <v>6512</v>
      </c>
      <c r="R1186" s="1298">
        <v>46311</v>
      </c>
      <c r="S1186" s="12"/>
      <c r="T1186" s="14">
        <v>46309</v>
      </c>
      <c r="U1186" s="15" t="s">
        <v>5387</v>
      </c>
      <c r="V1186" s="8">
        <v>46309</v>
      </c>
      <c r="W1186" s="885" t="s">
        <v>6657</v>
      </c>
      <c r="X1186" s="23" t="s">
        <v>4206</v>
      </c>
      <c r="Y1186" s="486"/>
      <c r="Z1186" s="483">
        <v>46312</v>
      </c>
      <c r="AA1186" s="879" t="s">
        <v>6672</v>
      </c>
      <c r="AB1186" s="484" t="s">
        <v>4206</v>
      </c>
      <c r="AC1186" s="16"/>
      <c r="AD1186" s="6"/>
      <c r="AE1186" s="1254"/>
      <c r="AF1186" s="6"/>
      <c r="AG1186" s="6"/>
      <c r="AH1186" s="6"/>
      <c r="AI1186" s="6"/>
      <c r="AJ1186" s="6"/>
      <c r="AK1186" s="6"/>
      <c r="AL1186" s="485" t="str">
        <f>IF(AA1186="","",AA1186)</f>
        <v>L-RT-082</v>
      </c>
      <c r="AM1186" s="5" t="str">
        <f>IF(AB1186="","",AB1186)</f>
        <v>A</v>
      </c>
      <c r="AN1186" s="1259" t="s">
        <v>5878</v>
      </c>
      <c r="AO1186" s="4"/>
      <c r="AP1186" s="5"/>
      <c r="AQ1186" s="5"/>
      <c r="AR1186" s="4"/>
      <c r="AS1186" s="5"/>
      <c r="AT1186" s="552"/>
      <c r="AU1186" s="553" t="str">
        <f>IF(AND(V1186&gt;0,X1186="A",AA1186&lt;&gt;"",AG1186&lt;&gt;"A",AJ1186&lt;&gt;"A",OR(AB1186="NR",AB1186="NT")),1,"")</f>
        <v/>
      </c>
      <c r="AV1186" s="554" t="str">
        <f>IF(AU1186="","",COUNTIF($AU$8:AU1186,AU1186))</f>
        <v/>
      </c>
      <c r="AW1186" s="553" t="str">
        <f>IF(AND(V1186&gt;0,X1186="A",AJ1186&lt;&gt;"A",OR(AB1186="",AB1186="NX")),1,"")</f>
        <v/>
      </c>
      <c r="AX1186" s="554" t="str">
        <f>IF(AW1186="","",COUNTIF($AW$8:AW1186,AW1186))</f>
        <v/>
      </c>
      <c r="AY1186" s="1329" t="s">
        <v>5758</v>
      </c>
      <c r="AZ1186" s="1335" t="s">
        <v>6503</v>
      </c>
      <c r="BA1186" s="7"/>
      <c r="BB1186" s="7"/>
    </row>
    <row r="1187" spans="1:54" ht="14.45" customHeight="1">
      <c r="A1187" s="472" t="s">
        <v>1165</v>
      </c>
      <c r="B1187" s="473" t="s">
        <v>1602</v>
      </c>
      <c r="C1187" s="22" t="s">
        <v>5870</v>
      </c>
      <c r="D1187" s="22">
        <v>7</v>
      </c>
      <c r="E1187" s="1270" t="s">
        <v>5749</v>
      </c>
      <c r="F1187" s="474">
        <v>2089530</v>
      </c>
      <c r="G1187" s="475">
        <v>15421109</v>
      </c>
      <c r="H1187" s="644">
        <v>11.94</v>
      </c>
      <c r="I1187" s="474">
        <v>2088750</v>
      </c>
      <c r="J1187" s="475">
        <v>15421108</v>
      </c>
      <c r="K1187" s="478">
        <v>11.94</v>
      </c>
      <c r="L1187" s="9"/>
      <c r="M1187" s="546">
        <v>16</v>
      </c>
      <c r="N1187" s="9">
        <v>9.5299999999999994</v>
      </c>
      <c r="O1187" s="9" t="s">
        <v>4201</v>
      </c>
      <c r="P1187" s="645" t="s">
        <v>4252</v>
      </c>
      <c r="Q1187" s="1234" t="s">
        <v>4263</v>
      </c>
      <c r="R1187" s="826"/>
      <c r="S1187" s="12"/>
      <c r="T1187" s="14">
        <v>46280</v>
      </c>
      <c r="U1187" s="15" t="s">
        <v>5534</v>
      </c>
      <c r="V1187" s="8">
        <v>46280</v>
      </c>
      <c r="W1187" s="1233" t="s">
        <v>5712</v>
      </c>
      <c r="X1187" s="23" t="s">
        <v>4206</v>
      </c>
      <c r="Y1187" s="486">
        <v>168</v>
      </c>
      <c r="Z1187" s="647">
        <v>46281</v>
      </c>
      <c r="AA1187" s="1248" t="s">
        <v>5713</v>
      </c>
      <c r="AB1187" s="484" t="s">
        <v>4206</v>
      </c>
      <c r="AC1187" s="655"/>
      <c r="AD1187" s="1252"/>
      <c r="AE1187" s="1253"/>
      <c r="AF1187" s="1255"/>
      <c r="AG1187" s="1256"/>
      <c r="AH1187" s="1253"/>
      <c r="AI1187" s="1257"/>
      <c r="AJ1187" s="21" t="s">
        <v>2860</v>
      </c>
      <c r="AK1187" s="33" t="s">
        <v>2860</v>
      </c>
      <c r="AL1187" s="6" t="s">
        <v>2860</v>
      </c>
      <c r="AM1187" s="32" t="s">
        <v>2860</v>
      </c>
      <c r="AN1187" s="16"/>
      <c r="AO1187" s="6"/>
      <c r="AP1187" s="7"/>
      <c r="AQ1187" s="7"/>
      <c r="AR1187" s="4"/>
      <c r="AS1187" s="5"/>
      <c r="AT1187" s="552"/>
      <c r="AU1187" s="553"/>
      <c r="AV1187" s="554"/>
      <c r="AW1187" s="553"/>
      <c r="AX1187" s="554"/>
      <c r="AY1187" s="27"/>
      <c r="AZ1187" s="6"/>
      <c r="BA1187" s="7"/>
      <c r="BB1187" s="7"/>
    </row>
    <row r="1188" spans="1:54" ht="14.45" customHeight="1">
      <c r="A1188" s="472" t="s">
        <v>1166</v>
      </c>
      <c r="B1188" s="473" t="s">
        <v>1602</v>
      </c>
      <c r="C1188" s="22" t="s">
        <v>5870</v>
      </c>
      <c r="D1188" s="22">
        <v>7</v>
      </c>
      <c r="E1188" s="1227" t="s">
        <v>3765</v>
      </c>
      <c r="F1188" s="474">
        <v>2088750</v>
      </c>
      <c r="G1188" s="475">
        <v>15421108</v>
      </c>
      <c r="H1188" s="478">
        <v>11.94</v>
      </c>
      <c r="I1188" s="474">
        <v>2089850</v>
      </c>
      <c r="J1188" s="475">
        <v>15421109</v>
      </c>
      <c r="K1188" s="644">
        <v>11.94</v>
      </c>
      <c r="L1188" s="6"/>
      <c r="M1188" s="546">
        <v>16</v>
      </c>
      <c r="N1188" s="9">
        <v>9.5299999999999994</v>
      </c>
      <c r="O1188" s="9" t="s">
        <v>4201</v>
      </c>
      <c r="P1188" s="645" t="s">
        <v>4202</v>
      </c>
      <c r="Q1188" s="1235" t="s">
        <v>5746</v>
      </c>
      <c r="R1188" s="824"/>
      <c r="S1188" s="12"/>
      <c r="T1188" s="1">
        <v>46284</v>
      </c>
      <c r="U1188" s="26" t="s">
        <v>5387</v>
      </c>
      <c r="V1188" s="8">
        <v>46284</v>
      </c>
      <c r="W1188" s="1226" t="s">
        <v>5758</v>
      </c>
      <c r="X1188" s="23" t="s">
        <v>4206</v>
      </c>
      <c r="Y1188" s="482">
        <v>167</v>
      </c>
      <c r="Z1188" s="1313">
        <v>46287</v>
      </c>
      <c r="AA1188" s="1230" t="s">
        <v>5892</v>
      </c>
      <c r="AB1188" s="1324" t="s">
        <v>4206</v>
      </c>
      <c r="AC1188" s="27"/>
      <c r="AD1188" s="6"/>
      <c r="AE1188" s="1254"/>
      <c r="AF1188" s="6"/>
      <c r="AG1188" s="6"/>
      <c r="AH1188" s="6"/>
      <c r="AI1188" s="6"/>
      <c r="AJ1188" s="6"/>
      <c r="AK1188" s="6"/>
      <c r="AL1188" s="485" t="str">
        <f>IF(AA1188="","",AA1188)</f>
        <v>L-RT-52</v>
      </c>
      <c r="AM1188" s="5" t="str">
        <f>IF(AB1188="","",AB1188)</f>
        <v>A</v>
      </c>
      <c r="AN1188" s="1259"/>
      <c r="AO1188" s="4"/>
      <c r="AP1188" s="5"/>
      <c r="AQ1188" s="5"/>
      <c r="AR1188" s="4"/>
      <c r="AS1188" s="5"/>
      <c r="AT1188" s="552"/>
      <c r="AU1188" s="553" t="str">
        <f>IF(AND(V1188&gt;0,X1188="A",AA1188&lt;&gt;"",AG1188&lt;&gt;"A",AJ1188&lt;&gt;"A",OR(AB1188="NR",AB1188="NT")),1,"")</f>
        <v/>
      </c>
      <c r="AV1188" s="554" t="str">
        <f>IF(AU1188="","",COUNTIF($AU$8:AU1188,AU1188))</f>
        <v/>
      </c>
      <c r="AW1188" s="553" t="str">
        <f>IF(AND(V1188&gt;0,X1188="A",AJ1188&lt;&gt;"A",OR(AB1188="",AB1188="NX")),1,"")</f>
        <v/>
      </c>
      <c r="AX1188" s="554" t="str">
        <f>IF(AW1188="","",COUNTIF($AW$8:AW1188,AW1188))</f>
        <v/>
      </c>
      <c r="AY1188" s="27"/>
      <c r="AZ1188" s="6"/>
      <c r="BA1188" s="7"/>
      <c r="BB1188" s="7"/>
    </row>
    <row r="1189" spans="1:54" ht="14.45" customHeight="1">
      <c r="A1189" s="472" t="s">
        <v>1167</v>
      </c>
      <c r="B1189" s="473" t="s">
        <v>1602</v>
      </c>
      <c r="C1189" s="22" t="s">
        <v>5870</v>
      </c>
      <c r="D1189" s="22">
        <v>7</v>
      </c>
      <c r="E1189" s="1270" t="s">
        <v>5750</v>
      </c>
      <c r="F1189" s="474">
        <v>2089850</v>
      </c>
      <c r="G1189" s="475">
        <v>15421109</v>
      </c>
      <c r="H1189" s="644">
        <v>11.94</v>
      </c>
      <c r="I1189" s="474">
        <v>2086310</v>
      </c>
      <c r="J1189" s="475">
        <v>15421107</v>
      </c>
      <c r="K1189" s="644">
        <v>11.94</v>
      </c>
      <c r="L1189" s="1285"/>
      <c r="M1189" s="546">
        <v>16</v>
      </c>
      <c r="N1189" s="9">
        <v>9.5299999999999994</v>
      </c>
      <c r="O1189" s="9" t="s">
        <v>4201</v>
      </c>
      <c r="P1189" s="645" t="s">
        <v>4252</v>
      </c>
      <c r="Q1189" s="1239" t="s">
        <v>4327</v>
      </c>
      <c r="R1189" s="1297"/>
      <c r="S1189" s="12"/>
      <c r="T1189" s="1300">
        <v>46280</v>
      </c>
      <c r="U1189" s="1302" t="s">
        <v>5534</v>
      </c>
      <c r="V1189" s="8">
        <v>46280</v>
      </c>
      <c r="W1189" s="1304" t="s">
        <v>5712</v>
      </c>
      <c r="X1189" s="772" t="s">
        <v>4206</v>
      </c>
      <c r="Y1189" s="1309">
        <v>168</v>
      </c>
      <c r="Z1189" s="1312">
        <v>46281</v>
      </c>
      <c r="AA1189" s="1320" t="s">
        <v>5713</v>
      </c>
      <c r="AB1189" s="1323" t="s">
        <v>4206</v>
      </c>
      <c r="AC1189" s="655"/>
      <c r="AD1189" s="1252"/>
      <c r="AE1189" s="1253"/>
      <c r="AF1189" s="1255"/>
      <c r="AG1189" s="1256"/>
      <c r="AH1189" s="1253"/>
      <c r="AI1189" s="1257"/>
      <c r="AJ1189" s="21" t="s">
        <v>2860</v>
      </c>
      <c r="AK1189" s="33" t="s">
        <v>2860</v>
      </c>
      <c r="AL1189" s="6" t="s">
        <v>2860</v>
      </c>
      <c r="AM1189" s="32" t="s">
        <v>2860</v>
      </c>
      <c r="AN1189" s="16"/>
      <c r="AO1189" s="6"/>
      <c r="AP1189" s="7"/>
      <c r="AQ1189" s="7"/>
      <c r="AR1189" s="4"/>
      <c r="AS1189" s="5"/>
      <c r="AT1189" s="552"/>
      <c r="AU1189" s="553"/>
      <c r="AV1189" s="554"/>
      <c r="AW1189" s="553"/>
      <c r="AX1189" s="554"/>
      <c r="AY1189" s="27"/>
      <c r="AZ1189" s="6"/>
      <c r="BA1189" s="7"/>
      <c r="BB1189" s="7"/>
    </row>
    <row r="1190" spans="1:54" ht="14.45" customHeight="1">
      <c r="A1190" s="472" t="s">
        <v>1168</v>
      </c>
      <c r="B1190" s="473" t="s">
        <v>1602</v>
      </c>
      <c r="C1190" s="22" t="s">
        <v>5870</v>
      </c>
      <c r="D1190" s="22">
        <v>7</v>
      </c>
      <c r="E1190" s="1227" t="s">
        <v>3766</v>
      </c>
      <c r="F1190" s="474">
        <v>2086310</v>
      </c>
      <c r="G1190" s="475">
        <v>15421107</v>
      </c>
      <c r="H1190" s="644">
        <v>11.94</v>
      </c>
      <c r="I1190" s="474">
        <v>2079230</v>
      </c>
      <c r="J1190" s="475">
        <v>15421102</v>
      </c>
      <c r="K1190" s="478">
        <v>11.94</v>
      </c>
      <c r="L1190" s="9"/>
      <c r="M1190" s="546">
        <v>16</v>
      </c>
      <c r="N1190" s="9">
        <v>9.5299999999999994</v>
      </c>
      <c r="O1190" s="9" t="s">
        <v>4201</v>
      </c>
      <c r="P1190" s="645" t="s">
        <v>4202</v>
      </c>
      <c r="Q1190" s="1235" t="s">
        <v>5746</v>
      </c>
      <c r="R1190" s="824"/>
      <c r="S1190" s="12"/>
      <c r="T1190" s="14">
        <v>46284</v>
      </c>
      <c r="U1190" s="15" t="s">
        <v>5387</v>
      </c>
      <c r="V1190" s="8">
        <v>46284</v>
      </c>
      <c r="W1190" s="1226" t="s">
        <v>5758</v>
      </c>
      <c r="X1190" s="23" t="s">
        <v>4206</v>
      </c>
      <c r="Y1190" s="486">
        <v>167</v>
      </c>
      <c r="Z1190" s="483">
        <v>46287</v>
      </c>
      <c r="AA1190" s="878" t="s">
        <v>5892</v>
      </c>
      <c r="AB1190" s="484" t="s">
        <v>4206</v>
      </c>
      <c r="AC1190" s="16"/>
      <c r="AD1190" s="6"/>
      <c r="AE1190" s="1254"/>
      <c r="AF1190" s="6"/>
      <c r="AG1190" s="6"/>
      <c r="AH1190" s="6"/>
      <c r="AI1190" s="6"/>
      <c r="AJ1190" s="6"/>
      <c r="AK1190" s="6"/>
      <c r="AL1190" s="485" t="str">
        <f>IF(AA1190="","",AA1190)</f>
        <v>L-RT-52</v>
      </c>
      <c r="AM1190" s="5" t="str">
        <f>IF(AB1190="","",AB1190)</f>
        <v>A</v>
      </c>
      <c r="AN1190" s="1259"/>
      <c r="AO1190" s="4"/>
      <c r="AP1190" s="5"/>
      <c r="AQ1190" s="5"/>
      <c r="AR1190" s="4"/>
      <c r="AS1190" s="5"/>
      <c r="AT1190" s="552"/>
      <c r="AU1190" s="553" t="str">
        <f>IF(AND(V1190&gt;0,X1190="A",AA1190&lt;&gt;"",AG1190&lt;&gt;"A",AJ1190&lt;&gt;"A",OR(AB1190="NR",AB1190="NT")),1,"")</f>
        <v/>
      </c>
      <c r="AV1190" s="554" t="str">
        <f>IF(AU1190="","",COUNTIF($AU$8:AU1190,AU1190))</f>
        <v/>
      </c>
      <c r="AW1190" s="553" t="str">
        <f>IF(AND(V1190&gt;0,X1190="A",AJ1190&lt;&gt;"A",OR(AB1190="",AB1190="NX")),1,"")</f>
        <v/>
      </c>
      <c r="AX1190" s="554" t="str">
        <f>IF(AW1190="","",COUNTIF($AW$8:AW1190,AW1190))</f>
        <v/>
      </c>
      <c r="AY1190" s="27"/>
      <c r="AZ1190" s="6"/>
      <c r="BA1190" s="7"/>
      <c r="BB1190" s="7"/>
    </row>
    <row r="1191" spans="1:54" ht="14.45" customHeight="1">
      <c r="A1191" s="472" t="s">
        <v>1169</v>
      </c>
      <c r="B1191" s="473" t="s">
        <v>1602</v>
      </c>
      <c r="C1191" s="22" t="s">
        <v>5870</v>
      </c>
      <c r="D1191" s="22">
        <v>7</v>
      </c>
      <c r="E1191" s="1270" t="s">
        <v>5751</v>
      </c>
      <c r="F1191" s="474">
        <v>2079230</v>
      </c>
      <c r="G1191" s="475">
        <v>15421102</v>
      </c>
      <c r="H1191" s="478">
        <v>11.94</v>
      </c>
      <c r="I1191" s="474">
        <v>2087590</v>
      </c>
      <c r="J1191" s="475">
        <v>15421107</v>
      </c>
      <c r="K1191" s="644">
        <v>11.94</v>
      </c>
      <c r="L1191" s="9"/>
      <c r="M1191" s="546">
        <v>16</v>
      </c>
      <c r="N1191" s="9">
        <v>9.5299999999999994</v>
      </c>
      <c r="O1191" s="9" t="s">
        <v>4201</v>
      </c>
      <c r="P1191" s="645" t="s">
        <v>4252</v>
      </c>
      <c r="Q1191" s="1238" t="s">
        <v>4268</v>
      </c>
      <c r="R1191" s="1296"/>
      <c r="S1191" s="12"/>
      <c r="T1191" s="14">
        <v>46279</v>
      </c>
      <c r="U1191" s="15" t="s">
        <v>5534</v>
      </c>
      <c r="V1191" s="8">
        <v>46279</v>
      </c>
      <c r="W1191" s="1233" t="s">
        <v>5663</v>
      </c>
      <c r="X1191" s="23" t="s">
        <v>4206</v>
      </c>
      <c r="Y1191" s="486">
        <v>168</v>
      </c>
      <c r="Z1191" s="647">
        <v>46280</v>
      </c>
      <c r="AA1191" s="1248" t="s">
        <v>5668</v>
      </c>
      <c r="AB1191" s="484" t="s">
        <v>4206</v>
      </c>
      <c r="AC1191" s="655"/>
      <c r="AD1191" s="1252"/>
      <c r="AE1191" s="1253"/>
      <c r="AF1191" s="1255"/>
      <c r="AG1191" s="1256"/>
      <c r="AH1191" s="1253"/>
      <c r="AI1191" s="1257"/>
      <c r="AJ1191" s="21" t="s">
        <v>2860</v>
      </c>
      <c r="AK1191" s="33" t="s">
        <v>2860</v>
      </c>
      <c r="AL1191" s="6" t="s">
        <v>2860</v>
      </c>
      <c r="AM1191" s="32" t="s">
        <v>2860</v>
      </c>
      <c r="AN1191" s="16"/>
      <c r="AO1191" s="6"/>
      <c r="AP1191" s="7"/>
      <c r="AQ1191" s="7"/>
      <c r="AR1191" s="4"/>
      <c r="AS1191" s="5"/>
      <c r="AT1191" s="552"/>
      <c r="AU1191" s="553"/>
      <c r="AV1191" s="554"/>
      <c r="AW1191" s="553"/>
      <c r="AX1191" s="554"/>
      <c r="AY1191" s="27"/>
      <c r="AZ1191" s="6"/>
      <c r="BA1191" s="7"/>
      <c r="BB1191" s="7"/>
    </row>
    <row r="1192" spans="1:54" ht="14.45" customHeight="1">
      <c r="A1192" s="472" t="s">
        <v>1170</v>
      </c>
      <c r="B1192" s="473" t="s">
        <v>1602</v>
      </c>
      <c r="C1192" s="22" t="s">
        <v>5870</v>
      </c>
      <c r="D1192" s="22">
        <v>7</v>
      </c>
      <c r="E1192" s="1227" t="s">
        <v>3767</v>
      </c>
      <c r="F1192" s="474">
        <v>2087590</v>
      </c>
      <c r="G1192" s="475">
        <v>15421107</v>
      </c>
      <c r="H1192" s="644">
        <v>11.94</v>
      </c>
      <c r="I1192" s="474">
        <v>2086880</v>
      </c>
      <c r="J1192" s="475">
        <v>15421107</v>
      </c>
      <c r="K1192" s="478">
        <v>11.94</v>
      </c>
      <c r="L1192" s="9"/>
      <c r="M1192" s="546">
        <v>16</v>
      </c>
      <c r="N1192" s="9">
        <v>9.5299999999999994</v>
      </c>
      <c r="O1192" s="9" t="s">
        <v>4201</v>
      </c>
      <c r="P1192" s="645" t="s">
        <v>4202</v>
      </c>
      <c r="Q1192" s="1235" t="s">
        <v>5746</v>
      </c>
      <c r="R1192" s="1294"/>
      <c r="S1192" s="12"/>
      <c r="T1192" s="14">
        <v>46284</v>
      </c>
      <c r="U1192" s="15" t="s">
        <v>5387</v>
      </c>
      <c r="V1192" s="8">
        <v>46284</v>
      </c>
      <c r="W1192" s="1226" t="s">
        <v>5758</v>
      </c>
      <c r="X1192" s="23" t="s">
        <v>4206</v>
      </c>
      <c r="Y1192" s="486">
        <v>167</v>
      </c>
      <c r="Z1192" s="483">
        <v>46287</v>
      </c>
      <c r="AA1192" s="878" t="s">
        <v>5892</v>
      </c>
      <c r="AB1192" s="484" t="s">
        <v>4206</v>
      </c>
      <c r="AC1192" s="16"/>
      <c r="AD1192" s="6"/>
      <c r="AE1192" s="1254"/>
      <c r="AF1192" s="6"/>
      <c r="AG1192" s="6"/>
      <c r="AH1192" s="6"/>
      <c r="AI1192" s="6"/>
      <c r="AJ1192" s="6"/>
      <c r="AK1192" s="6"/>
      <c r="AL1192" s="485" t="str">
        <f>IF(AA1192="","",AA1192)</f>
        <v>L-RT-52</v>
      </c>
      <c r="AM1192" s="5" t="str">
        <f>IF(AB1192="","",AB1192)</f>
        <v>A</v>
      </c>
      <c r="AN1192" s="1259"/>
      <c r="AO1192" s="4"/>
      <c r="AP1192" s="5"/>
      <c r="AQ1192" s="5"/>
      <c r="AR1192" s="4"/>
      <c r="AS1192" s="5"/>
      <c r="AT1192" s="552"/>
      <c r="AU1192" s="553" t="str">
        <f>IF(AND(V1192&gt;0,X1192="A",AA1192&lt;&gt;"",AG1192&lt;&gt;"A",AJ1192&lt;&gt;"A",OR(AB1192="NR",AB1192="NT")),1,"")</f>
        <v/>
      </c>
      <c r="AV1192" s="554" t="str">
        <f>IF(AU1192="","",COUNTIF($AU$8:AU1192,AU1192))</f>
        <v/>
      </c>
      <c r="AW1192" s="553" t="str">
        <f>IF(AND(V1192&gt;0,X1192="A",AJ1192&lt;&gt;"A",OR(AB1192="",AB1192="NX")),1,"")</f>
        <v/>
      </c>
      <c r="AX1192" s="554" t="str">
        <f>IF(AW1192="","",COUNTIF($AW$8:AW1192,AW1192))</f>
        <v/>
      </c>
      <c r="AY1192" s="27"/>
      <c r="AZ1192" s="6"/>
      <c r="BA1192" s="7"/>
      <c r="BB1192" s="7"/>
    </row>
    <row r="1193" spans="1:54" ht="14.45" customHeight="1">
      <c r="A1193" s="472" t="s">
        <v>1171</v>
      </c>
      <c r="B1193" s="473" t="s">
        <v>1602</v>
      </c>
      <c r="C1193" s="22" t="s">
        <v>5870</v>
      </c>
      <c r="D1193" s="22">
        <v>7</v>
      </c>
      <c r="E1193" s="1270" t="s">
        <v>5752</v>
      </c>
      <c r="F1193" s="474">
        <v>2086880</v>
      </c>
      <c r="G1193" s="475">
        <v>15421107</v>
      </c>
      <c r="H1193" s="478">
        <v>11.94</v>
      </c>
      <c r="I1193" s="474">
        <v>2086950</v>
      </c>
      <c r="J1193" s="475">
        <v>15421107</v>
      </c>
      <c r="K1193" s="478">
        <v>11.94</v>
      </c>
      <c r="L1193" s="9"/>
      <c r="M1193" s="546">
        <v>16</v>
      </c>
      <c r="N1193" s="9">
        <v>9.5299999999999994</v>
      </c>
      <c r="O1193" s="9" t="s">
        <v>4201</v>
      </c>
      <c r="P1193" s="645" t="s">
        <v>4252</v>
      </c>
      <c r="Q1193" s="1237" t="s">
        <v>4281</v>
      </c>
      <c r="R1193" s="1296"/>
      <c r="S1193" s="12"/>
      <c r="T1193" s="14">
        <v>46279</v>
      </c>
      <c r="U1193" s="15" t="s">
        <v>5534</v>
      </c>
      <c r="V1193" s="8">
        <v>46279</v>
      </c>
      <c r="W1193" s="1233" t="s">
        <v>5663</v>
      </c>
      <c r="X1193" s="23" t="s">
        <v>4206</v>
      </c>
      <c r="Y1193" s="486">
        <v>168</v>
      </c>
      <c r="Z1193" s="647">
        <v>46280</v>
      </c>
      <c r="AA1193" s="1248" t="s">
        <v>5668</v>
      </c>
      <c r="AB1193" s="484" t="s">
        <v>4206</v>
      </c>
      <c r="AC1193" s="655"/>
      <c r="AD1193" s="1252"/>
      <c r="AE1193" s="1253"/>
      <c r="AF1193" s="1255"/>
      <c r="AG1193" s="1256"/>
      <c r="AH1193" s="1253"/>
      <c r="AI1193" s="1257"/>
      <c r="AJ1193" s="21" t="s">
        <v>2860</v>
      </c>
      <c r="AK1193" s="33" t="s">
        <v>2860</v>
      </c>
      <c r="AL1193" s="6" t="s">
        <v>2860</v>
      </c>
      <c r="AM1193" s="32" t="s">
        <v>2860</v>
      </c>
      <c r="AN1193" s="16"/>
      <c r="AO1193" s="6"/>
      <c r="AP1193" s="7"/>
      <c r="AQ1193" s="7"/>
      <c r="AR1193" s="4"/>
      <c r="AS1193" s="5"/>
      <c r="AT1193" s="552"/>
      <c r="AU1193" s="553"/>
      <c r="AV1193" s="554"/>
      <c r="AW1193" s="553"/>
      <c r="AX1193" s="554"/>
      <c r="AY1193" s="27"/>
      <c r="AZ1193" s="6"/>
      <c r="BA1193" s="7"/>
      <c r="BB1193" s="7"/>
    </row>
    <row r="1194" spans="1:54" ht="14.45" customHeight="1">
      <c r="A1194" s="472" t="s">
        <v>1172</v>
      </c>
      <c r="B1194" s="473" t="s">
        <v>1602</v>
      </c>
      <c r="C1194" s="22" t="s">
        <v>5870</v>
      </c>
      <c r="D1194" s="22">
        <v>7</v>
      </c>
      <c r="E1194" s="1227" t="s">
        <v>3768</v>
      </c>
      <c r="F1194" s="474">
        <v>2086950</v>
      </c>
      <c r="G1194" s="475">
        <v>15421107</v>
      </c>
      <c r="H1194" s="478">
        <v>11.94</v>
      </c>
      <c r="I1194" s="474">
        <v>2084540</v>
      </c>
      <c r="J1194" s="475">
        <v>15421106</v>
      </c>
      <c r="K1194" s="644">
        <v>11.94</v>
      </c>
      <c r="L1194" s="6"/>
      <c r="M1194" s="546">
        <v>16</v>
      </c>
      <c r="N1194" s="9">
        <v>9.5299999999999994</v>
      </c>
      <c r="O1194" s="9" t="s">
        <v>4201</v>
      </c>
      <c r="P1194" s="645" t="s">
        <v>4202</v>
      </c>
      <c r="Q1194" s="1235" t="s">
        <v>5746</v>
      </c>
      <c r="R1194" s="1294"/>
      <c r="S1194" s="12"/>
      <c r="T1194" s="1">
        <v>46284</v>
      </c>
      <c r="U1194" s="26" t="s">
        <v>5387</v>
      </c>
      <c r="V1194" s="8">
        <v>46284</v>
      </c>
      <c r="W1194" s="1226" t="s">
        <v>5758</v>
      </c>
      <c r="X1194" s="23" t="s">
        <v>4206</v>
      </c>
      <c r="Y1194" s="482">
        <v>167</v>
      </c>
      <c r="Z1194" s="1313">
        <v>46287</v>
      </c>
      <c r="AA1194" s="1230" t="s">
        <v>5892</v>
      </c>
      <c r="AB1194" s="1324" t="s">
        <v>4206</v>
      </c>
      <c r="AC1194" s="27"/>
      <c r="AD1194" s="6"/>
      <c r="AE1194" s="1254"/>
      <c r="AF1194" s="6"/>
      <c r="AG1194" s="6"/>
      <c r="AH1194" s="6"/>
      <c r="AI1194" s="6"/>
      <c r="AJ1194" s="6"/>
      <c r="AK1194" s="6"/>
      <c r="AL1194" s="485" t="str">
        <f>IF(AA1194="","",AA1194)</f>
        <v>L-RT-52</v>
      </c>
      <c r="AM1194" s="5" t="str">
        <f>IF(AB1194="","",AB1194)</f>
        <v>A</v>
      </c>
      <c r="AN1194" s="1259"/>
      <c r="AO1194" s="4"/>
      <c r="AP1194" s="5"/>
      <c r="AQ1194" s="5"/>
      <c r="AR1194" s="4"/>
      <c r="AS1194" s="5"/>
      <c r="AT1194" s="552"/>
      <c r="AU1194" s="553" t="str">
        <f>IF(AND(V1194&gt;0,X1194="A",AA1194&lt;&gt;"",AG1194&lt;&gt;"A",AJ1194&lt;&gt;"A",OR(AB1194="NR",AB1194="NT")),1,"")</f>
        <v/>
      </c>
      <c r="AV1194" s="554" t="str">
        <f>IF(AU1194="","",COUNTIF($AU$8:AU1194,AU1194))</f>
        <v/>
      </c>
      <c r="AW1194" s="553" t="str">
        <f>IF(AND(V1194&gt;0,X1194="A",AJ1194&lt;&gt;"A",OR(AB1194="",AB1194="NX")),1,"")</f>
        <v/>
      </c>
      <c r="AX1194" s="554" t="str">
        <f>IF(AW1194="","",COUNTIF($AW$8:AW1194,AW1194))</f>
        <v/>
      </c>
      <c r="AY1194" s="27"/>
      <c r="AZ1194" s="6"/>
      <c r="BA1194" s="7"/>
      <c r="BB1194" s="7"/>
    </row>
    <row r="1195" spans="1:54" ht="14.45" customHeight="1">
      <c r="A1195" s="472" t="s">
        <v>1173</v>
      </c>
      <c r="B1195" s="473" t="s">
        <v>1602</v>
      </c>
      <c r="C1195" s="22" t="s">
        <v>5870</v>
      </c>
      <c r="D1195" s="22">
        <v>7</v>
      </c>
      <c r="E1195" s="1270" t="s">
        <v>5730</v>
      </c>
      <c r="F1195" s="474">
        <v>2084540</v>
      </c>
      <c r="G1195" s="475">
        <v>15421106</v>
      </c>
      <c r="H1195" s="644">
        <v>11.94</v>
      </c>
      <c r="I1195" s="474">
        <v>2086440</v>
      </c>
      <c r="J1195" s="475">
        <v>15421107</v>
      </c>
      <c r="K1195" s="644">
        <v>11.94</v>
      </c>
      <c r="L1195" s="1285"/>
      <c r="M1195" s="546">
        <v>16</v>
      </c>
      <c r="N1195" s="9">
        <v>9.5299999999999994</v>
      </c>
      <c r="O1195" s="6" t="s">
        <v>4201</v>
      </c>
      <c r="P1195" s="479" t="s">
        <v>4252</v>
      </c>
      <c r="Q1195" s="836" t="s">
        <v>4273</v>
      </c>
      <c r="R1195" s="1296"/>
      <c r="S1195" s="12"/>
      <c r="T1195" s="1300">
        <v>46280</v>
      </c>
      <c r="U1195" s="1302" t="s">
        <v>5534</v>
      </c>
      <c r="V1195" s="8">
        <v>46280</v>
      </c>
      <c r="W1195" s="1233" t="s">
        <v>5712</v>
      </c>
      <c r="X1195" s="23" t="s">
        <v>4206</v>
      </c>
      <c r="Y1195" s="1309">
        <v>168</v>
      </c>
      <c r="Z1195" s="1312">
        <v>46281</v>
      </c>
      <c r="AA1195" s="1320" t="s">
        <v>5731</v>
      </c>
      <c r="AB1195" s="1323" t="s">
        <v>4206</v>
      </c>
      <c r="AC1195" s="655"/>
      <c r="AD1195" s="1252"/>
      <c r="AE1195" s="1253"/>
      <c r="AF1195" s="1255"/>
      <c r="AG1195" s="1256"/>
      <c r="AH1195" s="1253"/>
      <c r="AI1195" s="1257"/>
      <c r="AJ1195" s="21" t="s">
        <v>2860</v>
      </c>
      <c r="AK1195" s="33" t="s">
        <v>2860</v>
      </c>
      <c r="AL1195" s="6" t="s">
        <v>2860</v>
      </c>
      <c r="AM1195" s="32" t="s">
        <v>2860</v>
      </c>
      <c r="AN1195" s="16"/>
      <c r="AO1195" s="6"/>
      <c r="AP1195" s="7"/>
      <c r="AQ1195" s="7"/>
      <c r="AR1195" s="4"/>
      <c r="AS1195" s="5"/>
      <c r="AT1195" s="552"/>
      <c r="AU1195" s="553"/>
      <c r="AV1195" s="554"/>
      <c r="AW1195" s="553"/>
      <c r="AX1195" s="554"/>
      <c r="AY1195" s="27"/>
      <c r="AZ1195" s="6"/>
      <c r="BA1195" s="7"/>
      <c r="BB1195" s="7"/>
    </row>
    <row r="1196" spans="1:54" ht="14.45" customHeight="1">
      <c r="A1196" s="472" t="s">
        <v>1174</v>
      </c>
      <c r="B1196" s="473" t="s">
        <v>1602</v>
      </c>
      <c r="C1196" s="22" t="s">
        <v>5870</v>
      </c>
      <c r="D1196" s="22">
        <v>7</v>
      </c>
      <c r="E1196" s="1227" t="s">
        <v>3769</v>
      </c>
      <c r="F1196" s="474">
        <v>2086440</v>
      </c>
      <c r="G1196" s="475">
        <v>15421107</v>
      </c>
      <c r="H1196" s="644">
        <v>11.94</v>
      </c>
      <c r="I1196" s="474">
        <v>2087470</v>
      </c>
      <c r="J1196" s="475">
        <v>15421107</v>
      </c>
      <c r="K1196" s="478">
        <v>11.94</v>
      </c>
      <c r="L1196" s="6"/>
      <c r="M1196" s="546">
        <v>16</v>
      </c>
      <c r="N1196" s="9">
        <v>9.5299999999999994</v>
      </c>
      <c r="O1196" s="9" t="s">
        <v>4201</v>
      </c>
      <c r="P1196" s="645" t="s">
        <v>4202</v>
      </c>
      <c r="Q1196" s="1235" t="s">
        <v>5732</v>
      </c>
      <c r="R1196" s="1294"/>
      <c r="S1196" s="12"/>
      <c r="T1196" s="1">
        <v>46283</v>
      </c>
      <c r="U1196" s="26" t="s">
        <v>5534</v>
      </c>
      <c r="V1196" s="8">
        <v>46283</v>
      </c>
      <c r="W1196" s="1226" t="s">
        <v>5733</v>
      </c>
      <c r="X1196" s="23" t="s">
        <v>4206</v>
      </c>
      <c r="Y1196" s="482">
        <v>167</v>
      </c>
      <c r="Z1196" s="1313">
        <v>46287</v>
      </c>
      <c r="AA1196" s="1230" t="s">
        <v>5893</v>
      </c>
      <c r="AB1196" s="1324" t="s">
        <v>4206</v>
      </c>
      <c r="AC1196" s="27"/>
      <c r="AD1196" s="6"/>
      <c r="AE1196" s="1254"/>
      <c r="AF1196" s="6"/>
      <c r="AG1196" s="6"/>
      <c r="AH1196" s="6"/>
      <c r="AI1196" s="6"/>
      <c r="AJ1196" s="6"/>
      <c r="AK1196" s="6"/>
      <c r="AL1196" s="485" t="str">
        <f>IF(AA1196="","",AA1196)</f>
        <v>L-RT-53</v>
      </c>
      <c r="AM1196" s="5" t="str">
        <f>IF(AB1196="","",AB1196)</f>
        <v>A</v>
      </c>
      <c r="AN1196" s="1259"/>
      <c r="AO1196" s="4"/>
      <c r="AP1196" s="5"/>
      <c r="AQ1196" s="5"/>
      <c r="AR1196" s="4"/>
      <c r="AS1196" s="5"/>
      <c r="AT1196" s="552"/>
      <c r="AU1196" s="553" t="str">
        <f>IF(AND(V1196&gt;0,X1196="A",AA1196&lt;&gt;"",AG1196&lt;&gt;"A",AJ1196&lt;&gt;"A",OR(AB1196="NR",AB1196="NT")),1,"")</f>
        <v/>
      </c>
      <c r="AV1196" s="554" t="str">
        <f>IF(AU1196="","",COUNTIF($AU$8:AU1196,AU1196))</f>
        <v/>
      </c>
      <c r="AW1196" s="553" t="str">
        <f>IF(AND(V1196&gt;0,X1196="A",AJ1196&lt;&gt;"A",OR(AB1196="",AB1196="NX")),1,"")</f>
        <v/>
      </c>
      <c r="AX1196" s="554" t="str">
        <f>IF(AW1196="","",COUNTIF($AW$8:AW1196,AW1196))</f>
        <v/>
      </c>
      <c r="AY1196" s="27"/>
      <c r="AZ1196" s="6"/>
      <c r="BA1196" s="7"/>
      <c r="BB1196" s="7"/>
    </row>
    <row r="1197" spans="1:54" ht="14.45" customHeight="1">
      <c r="A1197" s="472" t="s">
        <v>1175</v>
      </c>
      <c r="B1197" s="473" t="s">
        <v>1602</v>
      </c>
      <c r="C1197" s="22" t="s">
        <v>5870</v>
      </c>
      <c r="D1197" s="22">
        <v>7</v>
      </c>
      <c r="E1197" s="1270" t="s">
        <v>5729</v>
      </c>
      <c r="F1197" s="474">
        <v>2087470</v>
      </c>
      <c r="G1197" s="475">
        <v>15421107</v>
      </c>
      <c r="H1197" s="478">
        <v>11.94</v>
      </c>
      <c r="I1197" s="474">
        <v>2087790</v>
      </c>
      <c r="J1197" s="475">
        <v>15421108</v>
      </c>
      <c r="K1197" s="644">
        <v>11.94</v>
      </c>
      <c r="L1197" s="1285"/>
      <c r="M1197" s="546">
        <v>16</v>
      </c>
      <c r="N1197" s="9">
        <v>9.5299999999999994</v>
      </c>
      <c r="O1197" s="6" t="s">
        <v>4201</v>
      </c>
      <c r="P1197" s="479" t="s">
        <v>4252</v>
      </c>
      <c r="Q1197" s="1239" t="s">
        <v>4327</v>
      </c>
      <c r="R1197" s="1295"/>
      <c r="S1197" s="12"/>
      <c r="T1197" s="1300">
        <v>46280</v>
      </c>
      <c r="U1197" s="1302" t="s">
        <v>5534</v>
      </c>
      <c r="V1197" s="8">
        <v>46280</v>
      </c>
      <c r="W1197" s="1233" t="s">
        <v>5712</v>
      </c>
      <c r="X1197" s="23" t="s">
        <v>4206</v>
      </c>
      <c r="Y1197" s="1309">
        <v>168</v>
      </c>
      <c r="Z1197" s="1312">
        <v>46281</v>
      </c>
      <c r="AA1197" s="1320" t="s">
        <v>5713</v>
      </c>
      <c r="AB1197" s="1323" t="s">
        <v>4206</v>
      </c>
      <c r="AC1197" s="655"/>
      <c r="AD1197" s="1252"/>
      <c r="AE1197" s="1253"/>
      <c r="AF1197" s="1255"/>
      <c r="AG1197" s="1256"/>
      <c r="AH1197" s="1253"/>
      <c r="AI1197" s="1257"/>
      <c r="AJ1197" s="21" t="s">
        <v>2860</v>
      </c>
      <c r="AK1197" s="33" t="s">
        <v>2860</v>
      </c>
      <c r="AL1197" s="6" t="s">
        <v>2860</v>
      </c>
      <c r="AM1197" s="32" t="s">
        <v>2860</v>
      </c>
      <c r="AN1197" s="16"/>
      <c r="AO1197" s="6"/>
      <c r="AP1197" s="7"/>
      <c r="AQ1197" s="7"/>
      <c r="AR1197" s="4"/>
      <c r="AS1197" s="5"/>
      <c r="AT1197" s="552"/>
      <c r="AU1197" s="553"/>
      <c r="AV1197" s="554"/>
      <c r="AW1197" s="553"/>
      <c r="AX1197" s="554"/>
      <c r="AY1197" s="27"/>
      <c r="AZ1197" s="6"/>
      <c r="BA1197" s="7"/>
      <c r="BB1197" s="7"/>
    </row>
    <row r="1198" spans="1:54" ht="14.45" customHeight="1">
      <c r="A1198" s="472" t="s">
        <v>1176</v>
      </c>
      <c r="B1198" s="473" t="s">
        <v>1602</v>
      </c>
      <c r="C1198" s="22" t="s">
        <v>5870</v>
      </c>
      <c r="D1198" s="22">
        <v>7</v>
      </c>
      <c r="E1198" s="1227" t="s">
        <v>3770</v>
      </c>
      <c r="F1198" s="474">
        <v>2087790</v>
      </c>
      <c r="G1198" s="475">
        <v>15421108</v>
      </c>
      <c r="H1198" s="644">
        <v>11.94</v>
      </c>
      <c r="I1198" s="474">
        <v>2081880</v>
      </c>
      <c r="J1198" s="475">
        <v>15421104</v>
      </c>
      <c r="K1198" s="478">
        <v>11.94</v>
      </c>
      <c r="L1198" s="6"/>
      <c r="M1198" s="546">
        <v>16</v>
      </c>
      <c r="N1198" s="9">
        <v>9.5299999999999994</v>
      </c>
      <c r="O1198" s="9" t="s">
        <v>4201</v>
      </c>
      <c r="P1198" s="645" t="s">
        <v>4202</v>
      </c>
      <c r="Q1198" s="1235" t="s">
        <v>5732</v>
      </c>
      <c r="R1198" s="1294"/>
      <c r="S1198" s="12"/>
      <c r="T1198" s="1">
        <v>46283</v>
      </c>
      <c r="U1198" s="26" t="s">
        <v>5534</v>
      </c>
      <c r="V1198" s="8">
        <v>46283</v>
      </c>
      <c r="W1198" s="1226" t="s">
        <v>5733</v>
      </c>
      <c r="X1198" s="23" t="s">
        <v>4206</v>
      </c>
      <c r="Y1198" s="482">
        <v>167</v>
      </c>
      <c r="Z1198" s="1313">
        <v>46287</v>
      </c>
      <c r="AA1198" s="1230" t="s">
        <v>5893</v>
      </c>
      <c r="AB1198" s="1324" t="s">
        <v>4206</v>
      </c>
      <c r="AC1198" s="27"/>
      <c r="AD1198" s="6"/>
      <c r="AE1198" s="1254"/>
      <c r="AF1198" s="6"/>
      <c r="AG1198" s="6"/>
      <c r="AH1198" s="6"/>
      <c r="AI1198" s="6"/>
      <c r="AJ1198" s="6"/>
      <c r="AK1198" s="6"/>
      <c r="AL1198" s="485" t="str">
        <f>IF(AA1198="","",AA1198)</f>
        <v>L-RT-53</v>
      </c>
      <c r="AM1198" s="5" t="str">
        <f>IF(AB1198="","",AB1198)</f>
        <v>A</v>
      </c>
      <c r="AN1198" s="1259"/>
      <c r="AO1198" s="4"/>
      <c r="AP1198" s="5"/>
      <c r="AQ1198" s="5"/>
      <c r="AR1198" s="1260"/>
      <c r="AS1198" s="5"/>
      <c r="AT1198" s="552"/>
      <c r="AU1198" s="553" t="str">
        <f>IF(AND(V1198&gt;0,X1198="A",AA1198&lt;&gt;"",AG1198&lt;&gt;"A",AJ1198&lt;&gt;"A",OR(AB1198="NR",AB1198="NT")),1,"")</f>
        <v/>
      </c>
      <c r="AV1198" s="554" t="str">
        <f>IF(AU1198="","",COUNTIF($AU$8:AU1198,AU1198))</f>
        <v/>
      </c>
      <c r="AW1198" s="553" t="str">
        <f>IF(AND(V1198&gt;0,X1198="A",AJ1198&lt;&gt;"A",OR(AB1198="",AB1198="NX")),1,"")</f>
        <v/>
      </c>
      <c r="AX1198" s="554" t="str">
        <f>IF(AW1198="","",COUNTIF($AW$8:AW1198,AW1198))</f>
        <v/>
      </c>
      <c r="AY1198" s="27"/>
      <c r="AZ1198" s="6"/>
      <c r="BA1198" s="7"/>
      <c r="BB1198" s="7"/>
    </row>
    <row r="1199" spans="1:54" ht="14.45" customHeight="1">
      <c r="A1199" s="472" t="s">
        <v>1177</v>
      </c>
      <c r="B1199" s="473" t="s">
        <v>1602</v>
      </c>
      <c r="C1199" s="22" t="s">
        <v>5870</v>
      </c>
      <c r="D1199" s="22">
        <v>7</v>
      </c>
      <c r="E1199" s="1270" t="s">
        <v>5728</v>
      </c>
      <c r="F1199" s="474">
        <v>2081880</v>
      </c>
      <c r="G1199" s="475">
        <v>15421104</v>
      </c>
      <c r="H1199" s="478">
        <v>11.94</v>
      </c>
      <c r="I1199" s="474">
        <v>2095680</v>
      </c>
      <c r="J1199" s="475">
        <v>15421111</v>
      </c>
      <c r="K1199" s="476">
        <v>11.94</v>
      </c>
      <c r="L1199" s="1285"/>
      <c r="M1199" s="546">
        <v>16</v>
      </c>
      <c r="N1199" s="9">
        <v>9.5299999999999994</v>
      </c>
      <c r="O1199" s="6" t="s">
        <v>4201</v>
      </c>
      <c r="P1199" s="479" t="s">
        <v>4252</v>
      </c>
      <c r="Q1199" s="836" t="s">
        <v>4273</v>
      </c>
      <c r="R1199" s="826"/>
      <c r="S1199" s="12"/>
      <c r="T1199" s="1300">
        <v>46280</v>
      </c>
      <c r="U1199" s="1302" t="s">
        <v>5534</v>
      </c>
      <c r="V1199" s="8">
        <v>46280</v>
      </c>
      <c r="W1199" s="1245" t="s">
        <v>5712</v>
      </c>
      <c r="X1199" s="23" t="s">
        <v>4206</v>
      </c>
      <c r="Y1199" s="1309">
        <v>168</v>
      </c>
      <c r="Z1199" s="1312">
        <v>46281</v>
      </c>
      <c r="AA1199" s="1319" t="s">
        <v>5713</v>
      </c>
      <c r="AB1199" s="1323" t="s">
        <v>4206</v>
      </c>
      <c r="AC1199" s="655"/>
      <c r="AD1199" s="1252"/>
      <c r="AE1199" s="1253"/>
      <c r="AF1199" s="1255"/>
      <c r="AG1199" s="1256"/>
      <c r="AH1199" s="1253"/>
      <c r="AI1199" s="1257"/>
      <c r="AJ1199" s="21" t="s">
        <v>2860</v>
      </c>
      <c r="AK1199" s="33" t="s">
        <v>2860</v>
      </c>
      <c r="AL1199" s="6" t="s">
        <v>2860</v>
      </c>
      <c r="AM1199" s="32" t="s">
        <v>2860</v>
      </c>
      <c r="AN1199" s="16"/>
      <c r="AO1199" s="6"/>
      <c r="AP1199" s="7"/>
      <c r="AQ1199" s="7"/>
      <c r="AR1199" s="1232"/>
      <c r="AS1199" s="5"/>
      <c r="AT1199" s="552"/>
      <c r="AU1199" s="553"/>
      <c r="AV1199" s="554"/>
      <c r="AW1199" s="553"/>
      <c r="AX1199" s="554"/>
      <c r="AY1199" s="553"/>
      <c r="AZ1199" s="9"/>
      <c r="BA1199" s="7"/>
      <c r="BB1199" s="7"/>
    </row>
    <row r="1200" spans="1:54" ht="14.45" customHeight="1">
      <c r="A1200" s="472" t="s">
        <v>1178</v>
      </c>
      <c r="B1200" s="473" t="s">
        <v>1602</v>
      </c>
      <c r="C1200" s="22" t="s">
        <v>5870</v>
      </c>
      <c r="D1200" s="22">
        <v>7</v>
      </c>
      <c r="E1200" s="746" t="s">
        <v>6652</v>
      </c>
      <c r="F1200" s="474">
        <v>2095680</v>
      </c>
      <c r="G1200" s="475">
        <v>15421111</v>
      </c>
      <c r="H1200" s="476">
        <v>11.94</v>
      </c>
      <c r="I1200" s="760">
        <v>2088480</v>
      </c>
      <c r="J1200" s="475">
        <v>15421108</v>
      </c>
      <c r="K1200" s="478">
        <v>11.94</v>
      </c>
      <c r="L1200" s="9"/>
      <c r="M1200" s="546">
        <v>16</v>
      </c>
      <c r="N1200" s="9">
        <v>9.5299999999999994</v>
      </c>
      <c r="O1200" s="6" t="s">
        <v>4201</v>
      </c>
      <c r="P1200" s="479" t="s">
        <v>5033</v>
      </c>
      <c r="Q1200" s="10" t="s">
        <v>6512</v>
      </c>
      <c r="R1200" s="880">
        <v>46311</v>
      </c>
      <c r="S1200" s="12"/>
      <c r="T1200" s="14">
        <v>46309</v>
      </c>
      <c r="U1200" s="15" t="s">
        <v>5534</v>
      </c>
      <c r="V1200" s="8">
        <v>46309</v>
      </c>
      <c r="W1200" s="885" t="s">
        <v>6657</v>
      </c>
      <c r="X1200" s="23" t="s">
        <v>4206</v>
      </c>
      <c r="Y1200" s="486"/>
      <c r="Z1200" s="483">
        <v>46312</v>
      </c>
      <c r="AA1200" s="879" t="s">
        <v>6672</v>
      </c>
      <c r="AB1200" s="484" t="s">
        <v>4206</v>
      </c>
      <c r="AC1200" s="16"/>
      <c r="AD1200" s="17"/>
      <c r="AE1200" s="18"/>
      <c r="AF1200" s="9"/>
      <c r="AG1200" s="19"/>
      <c r="AH1200" s="20"/>
      <c r="AI1200" s="9"/>
      <c r="AJ1200" s="21"/>
      <c r="AK1200" s="33"/>
      <c r="AL1200" s="485" t="str">
        <f>IF(AA1200="","",AA1200)</f>
        <v>L-RT-082</v>
      </c>
      <c r="AM1200" s="3" t="str">
        <f>IF(AB1200="","",AB1200)</f>
        <v>A</v>
      </c>
      <c r="AN1200" s="702" t="s">
        <v>5890</v>
      </c>
      <c r="AO1200" s="4"/>
      <c r="AP1200" s="5"/>
      <c r="AQ1200" s="5"/>
      <c r="AR1200" s="4"/>
      <c r="AS1200" s="5"/>
      <c r="AT1200" s="552"/>
      <c r="AU1200" s="553" t="str">
        <f>IF(AND(V1200&gt;0,X1200="A",AA1200&lt;&gt;"",AG1200&lt;&gt;"A",AJ1200&lt;&gt;"A",OR(AB1200="NR",AB1200="NT")),1,"")</f>
        <v/>
      </c>
      <c r="AV1200" s="554" t="str">
        <f>IF(AU1200="","",COUNTIF($AU$8:AU1200,AU1200))</f>
        <v/>
      </c>
      <c r="AW1200" s="553" t="str">
        <f>IF(AND(V1200&gt;0,X1200="A",AJ1200&lt;&gt;"A",OR(AB1200="",AB1200="NX")),1,"")</f>
        <v/>
      </c>
      <c r="AX1200" s="554" t="str">
        <f>IF(AW1200="","",COUNTIF($AW$8:AW1200,AW1200))</f>
        <v/>
      </c>
      <c r="AY1200" s="1329" t="s">
        <v>5733</v>
      </c>
      <c r="AZ1200" s="1335" t="s">
        <v>6504</v>
      </c>
      <c r="BA1200" s="7"/>
      <c r="BB1200" s="7"/>
    </row>
    <row r="1201" spans="1:54" ht="14.45" customHeight="1">
      <c r="A1201" s="472" t="s">
        <v>1179</v>
      </c>
      <c r="B1201" s="473" t="s">
        <v>1602</v>
      </c>
      <c r="C1201" s="22" t="s">
        <v>5870</v>
      </c>
      <c r="D1201" s="22">
        <v>7</v>
      </c>
      <c r="E1201" s="746" t="s">
        <v>5723</v>
      </c>
      <c r="F1201" s="760">
        <v>2088480</v>
      </c>
      <c r="G1201" s="475">
        <v>15421108</v>
      </c>
      <c r="H1201" s="478">
        <v>11.94</v>
      </c>
      <c r="I1201" s="474">
        <v>2097010</v>
      </c>
      <c r="J1201" s="475">
        <v>15421111</v>
      </c>
      <c r="K1201" s="476">
        <v>11.94</v>
      </c>
      <c r="L1201" s="9"/>
      <c r="M1201" s="546">
        <v>16</v>
      </c>
      <c r="N1201" s="9">
        <v>9.5299999999999994</v>
      </c>
      <c r="O1201" s="6" t="s">
        <v>4201</v>
      </c>
      <c r="P1201" s="479" t="s">
        <v>4252</v>
      </c>
      <c r="Q1201" s="10" t="s">
        <v>4273</v>
      </c>
      <c r="R1201" s="11"/>
      <c r="S1201" s="12"/>
      <c r="T1201" s="14">
        <v>46280</v>
      </c>
      <c r="U1201" s="15" t="s">
        <v>5534</v>
      </c>
      <c r="V1201" s="8">
        <v>46280</v>
      </c>
      <c r="W1201" s="1245" t="s">
        <v>5712</v>
      </c>
      <c r="X1201" s="23" t="s">
        <v>4206</v>
      </c>
      <c r="Y1201" s="486">
        <v>168</v>
      </c>
      <c r="Z1201" s="483">
        <v>46281</v>
      </c>
      <c r="AA1201" s="24" t="s">
        <v>5713</v>
      </c>
      <c r="AB1201" s="484" t="s">
        <v>4206</v>
      </c>
      <c r="AC1201" s="16"/>
      <c r="AD1201" s="17"/>
      <c r="AE1201" s="18"/>
      <c r="AF1201" s="9"/>
      <c r="AG1201" s="19"/>
      <c r="AH1201" s="20"/>
      <c r="AI1201" s="9"/>
      <c r="AJ1201" s="21" t="str">
        <f>IF(AND(K1201&gt;0,M1201="A",P1201&lt;&gt;"",V1201&lt;&gt;"A",Y1201&lt;&gt;"A",OR(Q1201="NR",Q1201="NT")),1,"")</f>
        <v/>
      </c>
      <c r="AK1201" s="33" t="str">
        <f>IF(AJ1201="","",COUNTIF(AJ$8:$AU1201,AJ1201))</f>
        <v/>
      </c>
      <c r="AL1201" s="485" t="str">
        <f>IF(AND(K1201&gt;0,M1201="A",Y1201&lt;&gt;"A",OR(Q1201="",Q1201="NX")),1,"")</f>
        <v/>
      </c>
      <c r="AM1201" s="3" t="str">
        <f>IF(AL1201="","",COUNTIF(AL$8:$AW1201,AL1201))</f>
        <v/>
      </c>
      <c r="AN1201" s="702"/>
      <c r="AO1201" s="4"/>
      <c r="AP1201" s="5"/>
      <c r="AQ1201" s="5"/>
      <c r="AR1201" s="4"/>
      <c r="AS1201" s="5"/>
      <c r="AT1201" s="552"/>
      <c r="AU1201" s="553"/>
      <c r="AV1201" s="554"/>
      <c r="AW1201" s="553"/>
      <c r="AX1201" s="554"/>
      <c r="AY1201" s="1231"/>
      <c r="AZ1201" s="9"/>
      <c r="BA1201" s="7"/>
      <c r="BB1201" s="7"/>
    </row>
    <row r="1202" spans="1:54" ht="14.45" customHeight="1">
      <c r="A1202" s="472" t="s">
        <v>1180</v>
      </c>
      <c r="B1202" s="473" t="s">
        <v>1602</v>
      </c>
      <c r="C1202" s="22" t="s">
        <v>5870</v>
      </c>
      <c r="D1202" s="22">
        <v>7</v>
      </c>
      <c r="E1202" s="746" t="s">
        <v>6651</v>
      </c>
      <c r="F1202" s="474">
        <v>2097010</v>
      </c>
      <c r="G1202" s="475">
        <v>15421111</v>
      </c>
      <c r="H1202" s="476">
        <v>11.94</v>
      </c>
      <c r="I1202" s="760">
        <v>2087300</v>
      </c>
      <c r="J1202" s="475">
        <v>15421107</v>
      </c>
      <c r="K1202" s="478">
        <v>11.94</v>
      </c>
      <c r="L1202" s="9"/>
      <c r="M1202" s="546">
        <v>16</v>
      </c>
      <c r="N1202" s="9">
        <v>9.5299999999999994</v>
      </c>
      <c r="O1202" s="6" t="s">
        <v>4201</v>
      </c>
      <c r="P1202" s="479" t="s">
        <v>5033</v>
      </c>
      <c r="Q1202" s="10" t="s">
        <v>6512</v>
      </c>
      <c r="R1202" s="880">
        <v>46311</v>
      </c>
      <c r="S1202" s="12"/>
      <c r="T1202" s="14">
        <v>46309</v>
      </c>
      <c r="U1202" s="15" t="s">
        <v>5387</v>
      </c>
      <c r="V1202" s="8">
        <v>46309</v>
      </c>
      <c r="W1202" s="885" t="s">
        <v>6657</v>
      </c>
      <c r="X1202" s="23" t="s">
        <v>4206</v>
      </c>
      <c r="Y1202" s="486"/>
      <c r="Z1202" s="483">
        <v>46312</v>
      </c>
      <c r="AA1202" s="879" t="s">
        <v>6672</v>
      </c>
      <c r="AB1202" s="484" t="s">
        <v>4206</v>
      </c>
      <c r="AC1202" s="16"/>
      <c r="AD1202" s="17"/>
      <c r="AE1202" s="18"/>
      <c r="AF1202" s="9"/>
      <c r="AG1202" s="19"/>
      <c r="AH1202" s="20"/>
      <c r="AI1202" s="9"/>
      <c r="AJ1202" s="21"/>
      <c r="AK1202" s="33"/>
      <c r="AL1202" s="485" t="str">
        <f>IF(AA1202="","",AA1202)</f>
        <v>L-RT-082</v>
      </c>
      <c r="AM1202" s="3" t="str">
        <f>IF(AB1202="","",AB1202)</f>
        <v>A</v>
      </c>
      <c r="AN1202" s="702" t="s">
        <v>5889</v>
      </c>
      <c r="AO1202" s="4"/>
      <c r="AP1202" s="5"/>
      <c r="AQ1202" s="5"/>
      <c r="AR1202" s="4"/>
      <c r="AS1202" s="5"/>
      <c r="AT1202" s="552"/>
      <c r="AU1202" s="553" t="str">
        <f>IF(AND(V1202&gt;0,X1202="A",AA1202&lt;&gt;"",AG1202&lt;&gt;"A",AJ1202&lt;&gt;"A",OR(AB1202="NR",AB1202="NT")),1,"")</f>
        <v/>
      </c>
      <c r="AV1202" s="554" t="str">
        <f>IF(AU1202="","",COUNTIF($AU$8:AU1202,AU1202))</f>
        <v/>
      </c>
      <c r="AW1202" s="553" t="str">
        <f>IF(AND(V1202&gt;0,X1202="A",AJ1202&lt;&gt;"A",OR(AB1202="",AB1202="NX")),1,"")</f>
        <v/>
      </c>
      <c r="AX1202" s="554" t="str">
        <f>IF(AW1202="","",COUNTIF($AW$8:AW1202,AW1202))</f>
        <v/>
      </c>
      <c r="AY1202" s="1329" t="s">
        <v>5727</v>
      </c>
      <c r="AZ1202" s="1335" t="s">
        <v>6504</v>
      </c>
      <c r="BA1202" s="7"/>
      <c r="BB1202" s="7"/>
    </row>
    <row r="1203" spans="1:54" ht="14.45" customHeight="1">
      <c r="A1203" s="472" t="s">
        <v>1181</v>
      </c>
      <c r="B1203" s="473" t="s">
        <v>1602</v>
      </c>
      <c r="C1203" s="22" t="s">
        <v>5870</v>
      </c>
      <c r="D1203" s="22">
        <v>7</v>
      </c>
      <c r="E1203" s="746" t="s">
        <v>5724</v>
      </c>
      <c r="F1203" s="760">
        <v>2087300</v>
      </c>
      <c r="G1203" s="475">
        <v>15421107</v>
      </c>
      <c r="H1203" s="478">
        <v>11.94</v>
      </c>
      <c r="I1203" s="474">
        <v>2091440</v>
      </c>
      <c r="J1203" s="475">
        <v>15421109</v>
      </c>
      <c r="K1203" s="476">
        <v>11.94</v>
      </c>
      <c r="L1203" s="9"/>
      <c r="M1203" s="546">
        <v>16</v>
      </c>
      <c r="N1203" s="9">
        <v>9.5299999999999994</v>
      </c>
      <c r="O1203" s="6" t="s">
        <v>4201</v>
      </c>
      <c r="P1203" s="479" t="s">
        <v>4252</v>
      </c>
      <c r="Q1203" s="10" t="s">
        <v>4281</v>
      </c>
      <c r="R1203" s="1240"/>
      <c r="S1203" s="12"/>
      <c r="T1203" s="14">
        <v>46280</v>
      </c>
      <c r="U1203" s="15" t="s">
        <v>5534</v>
      </c>
      <c r="V1203" s="8">
        <v>46280</v>
      </c>
      <c r="W1203" s="13" t="s">
        <v>5712</v>
      </c>
      <c r="X1203" s="23" t="s">
        <v>4206</v>
      </c>
      <c r="Y1203" s="486">
        <v>168</v>
      </c>
      <c r="Z1203" s="483">
        <v>46281</v>
      </c>
      <c r="AA1203" s="1248" t="s">
        <v>5713</v>
      </c>
      <c r="AB1203" s="484" t="s">
        <v>4206</v>
      </c>
      <c r="AC1203" s="16"/>
      <c r="AD1203" s="17"/>
      <c r="AE1203" s="18"/>
      <c r="AF1203" s="9"/>
      <c r="AG1203" s="19"/>
      <c r="AH1203" s="20"/>
      <c r="AI1203" s="9"/>
      <c r="AJ1203" s="21" t="str">
        <f>IF(AND(K1203&gt;0,M1203="A",P1203&lt;&gt;"",V1203&lt;&gt;"A",Y1203&lt;&gt;"A",OR(Q1203="NR",Q1203="NT")),1,"")</f>
        <v/>
      </c>
      <c r="AK1203" s="33" t="str">
        <f>IF(AJ1203="","",COUNTIF(AJ$8:$AU1203,AJ1203))</f>
        <v/>
      </c>
      <c r="AL1203" s="485" t="str">
        <f>IF(AND(K1203&gt;0,M1203="A",Y1203&lt;&gt;"A",OR(Q1203="",Q1203="NX")),1,"")</f>
        <v/>
      </c>
      <c r="AM1203" s="3" t="str">
        <f>IF(AL1203="","",COUNTIF(AL$8:$AW1203,AL1203))</f>
        <v/>
      </c>
      <c r="AN1203" s="702"/>
      <c r="AO1203" s="4"/>
      <c r="AP1203" s="5"/>
      <c r="AQ1203" s="5"/>
      <c r="AR1203" s="4"/>
      <c r="AS1203" s="5"/>
      <c r="AT1203" s="552"/>
      <c r="AU1203" s="553"/>
      <c r="AV1203" s="554"/>
      <c r="AW1203" s="553"/>
      <c r="AX1203" s="554"/>
      <c r="AY1203" s="27"/>
      <c r="AZ1203" s="6"/>
      <c r="BA1203" s="7"/>
      <c r="BB1203" s="7"/>
    </row>
    <row r="1204" spans="1:54" ht="14.45" customHeight="1">
      <c r="A1204" s="472" t="s">
        <v>1182</v>
      </c>
      <c r="B1204" s="473" t="s">
        <v>1602</v>
      </c>
      <c r="C1204" s="22" t="s">
        <v>5870</v>
      </c>
      <c r="D1204" s="22">
        <v>7</v>
      </c>
      <c r="E1204" s="746" t="s">
        <v>3773</v>
      </c>
      <c r="F1204" s="474">
        <v>2091440</v>
      </c>
      <c r="G1204" s="475">
        <v>15421109</v>
      </c>
      <c r="H1204" s="476">
        <v>11.94</v>
      </c>
      <c r="I1204" s="760">
        <v>2097830</v>
      </c>
      <c r="J1204" s="475">
        <v>15421112</v>
      </c>
      <c r="K1204" s="478">
        <v>11.94</v>
      </c>
      <c r="L1204" s="9"/>
      <c r="M1204" s="546">
        <v>16</v>
      </c>
      <c r="N1204" s="9">
        <v>9.5299999999999994</v>
      </c>
      <c r="O1204" s="6" t="s">
        <v>4201</v>
      </c>
      <c r="P1204" s="479" t="s">
        <v>4202</v>
      </c>
      <c r="Q1204" s="10" t="s">
        <v>5722</v>
      </c>
      <c r="R1204" s="1293"/>
      <c r="S1204" s="12"/>
      <c r="T1204" s="14">
        <v>46282</v>
      </c>
      <c r="U1204" s="15" t="s">
        <v>5387</v>
      </c>
      <c r="V1204" s="8">
        <v>46283</v>
      </c>
      <c r="W1204" s="13" t="s">
        <v>5727</v>
      </c>
      <c r="X1204" s="23" t="s">
        <v>4206</v>
      </c>
      <c r="Y1204" s="486">
        <v>167</v>
      </c>
      <c r="Z1204" s="483"/>
      <c r="AA1204" s="878"/>
      <c r="AB1204" s="484" t="s">
        <v>5074</v>
      </c>
      <c r="AC1204" s="16"/>
      <c r="AD1204" s="17"/>
      <c r="AE1204" s="18"/>
      <c r="AF1204" s="9"/>
      <c r="AG1204" s="19"/>
      <c r="AH1204" s="20"/>
      <c r="AI1204" s="9"/>
      <c r="AJ1204" s="21"/>
      <c r="AK1204" s="33"/>
      <c r="AL1204" s="485" t="str">
        <f>IF(AA1204="","",AA1204)</f>
        <v/>
      </c>
      <c r="AM1204" s="3" t="str">
        <f>IF(AB1204="","",AB1204)</f>
        <v>NX</v>
      </c>
      <c r="AN1204" s="702" t="s">
        <v>5921</v>
      </c>
      <c r="AO1204" s="4"/>
      <c r="AP1204" s="5"/>
      <c r="AQ1204" s="5"/>
      <c r="AR1204" s="4"/>
      <c r="AS1204" s="5"/>
      <c r="AT1204" s="552"/>
      <c r="AU1204" s="553" t="str">
        <f>IF(AND(V1204&gt;0,X1204="A",AA1204&lt;&gt;"",AG1204&lt;&gt;"A",AJ1204&lt;&gt;"A",OR(AB1204="NR",AB1204="NT")),1,"")</f>
        <v/>
      </c>
      <c r="AV1204" s="554" t="str">
        <f>IF(AU1204="","",COUNTIF($AU$8:AU1204,AU1204))</f>
        <v/>
      </c>
      <c r="AW1204" s="553">
        <f>IF(AND(V1204&gt;0,X1204="A",AJ1204&lt;&gt;"A",OR(AB1204="",AB1204="NX")),1,"")</f>
        <v>1</v>
      </c>
      <c r="AX1204" s="554">
        <f>IF(AW1204="","",COUNTIF($AW$8:AW1204,AW1204))</f>
        <v>110</v>
      </c>
      <c r="AY1204" s="27"/>
      <c r="AZ1204" s="6"/>
      <c r="BA1204" s="7"/>
      <c r="BB1204" s="7"/>
    </row>
    <row r="1205" spans="1:54" ht="14.45" customHeight="1">
      <c r="A1205" s="472" t="s">
        <v>1183</v>
      </c>
      <c r="B1205" s="473" t="s">
        <v>1602</v>
      </c>
      <c r="C1205" s="22" t="s">
        <v>5870</v>
      </c>
      <c r="D1205" s="22">
        <v>7</v>
      </c>
      <c r="E1205" s="746" t="s">
        <v>5725</v>
      </c>
      <c r="F1205" s="760">
        <v>2097830</v>
      </c>
      <c r="G1205" s="475">
        <v>15421112</v>
      </c>
      <c r="H1205" s="478">
        <v>11.94</v>
      </c>
      <c r="I1205" s="474">
        <v>2094710</v>
      </c>
      <c r="J1205" s="475">
        <v>15421111</v>
      </c>
      <c r="K1205" s="476">
        <v>11.94</v>
      </c>
      <c r="L1205" s="9"/>
      <c r="M1205" s="546">
        <v>16</v>
      </c>
      <c r="N1205" s="9">
        <v>9.5299999999999994</v>
      </c>
      <c r="O1205" s="6" t="s">
        <v>4201</v>
      </c>
      <c r="P1205" s="479" t="s">
        <v>4252</v>
      </c>
      <c r="Q1205" s="10" t="s">
        <v>4263</v>
      </c>
      <c r="R1205" s="1240"/>
      <c r="S1205" s="12"/>
      <c r="T1205" s="14">
        <v>46280</v>
      </c>
      <c r="U1205" s="15" t="s">
        <v>5534</v>
      </c>
      <c r="V1205" s="8">
        <v>46280</v>
      </c>
      <c r="W1205" s="13" t="s">
        <v>5712</v>
      </c>
      <c r="X1205" s="23" t="s">
        <v>4206</v>
      </c>
      <c r="Y1205" s="486">
        <v>168</v>
      </c>
      <c r="Z1205" s="483">
        <v>46281</v>
      </c>
      <c r="AA1205" s="1248" t="s">
        <v>5713</v>
      </c>
      <c r="AB1205" s="484" t="s">
        <v>4206</v>
      </c>
      <c r="AC1205" s="16"/>
      <c r="AD1205" s="17"/>
      <c r="AE1205" s="18"/>
      <c r="AF1205" s="9"/>
      <c r="AG1205" s="19"/>
      <c r="AH1205" s="20"/>
      <c r="AI1205" s="9"/>
      <c r="AJ1205" s="21" t="str">
        <f>IF(AND(K1205&gt;0,M1205="A",P1205&lt;&gt;"",V1205&lt;&gt;"A",Y1205&lt;&gt;"A",OR(Q1205="NR",Q1205="NT")),1,"")</f>
        <v/>
      </c>
      <c r="AK1205" s="33" t="str">
        <f>IF(AJ1205="","",COUNTIF(AJ$8:$AU1205,AJ1205))</f>
        <v/>
      </c>
      <c r="AL1205" s="485" t="str">
        <f>IF(AND(K1205&gt;0,M1205="A",Y1205&lt;&gt;"A",OR(Q1205="",Q1205="NX")),1,"")</f>
        <v/>
      </c>
      <c r="AM1205" s="3" t="str">
        <f>IF(AL1205="","",COUNTIF(AL$8:$AW1205,AL1205))</f>
        <v/>
      </c>
      <c r="AN1205" s="702"/>
      <c r="AO1205" s="4"/>
      <c r="AP1205" s="5"/>
      <c r="AQ1205" s="5"/>
      <c r="AR1205" s="4"/>
      <c r="AS1205" s="5"/>
      <c r="AT1205" s="552"/>
      <c r="AU1205" s="553"/>
      <c r="AV1205" s="554"/>
      <c r="AW1205" s="553"/>
      <c r="AX1205" s="554"/>
      <c r="AY1205" s="27"/>
      <c r="AZ1205" s="6"/>
      <c r="BA1205" s="7"/>
      <c r="BB1205" s="7"/>
    </row>
    <row r="1206" spans="1:54" ht="14.45" customHeight="1">
      <c r="A1206" s="472" t="s">
        <v>1184</v>
      </c>
      <c r="B1206" s="473" t="s">
        <v>1602</v>
      </c>
      <c r="C1206" s="22" t="s">
        <v>5870</v>
      </c>
      <c r="D1206" s="22">
        <v>7</v>
      </c>
      <c r="E1206" s="746" t="s">
        <v>3774</v>
      </c>
      <c r="F1206" s="474">
        <v>2094710</v>
      </c>
      <c r="G1206" s="475">
        <v>15421111</v>
      </c>
      <c r="H1206" s="476">
        <v>11.94</v>
      </c>
      <c r="I1206" s="760">
        <v>2096800</v>
      </c>
      <c r="J1206" s="475">
        <v>15421111</v>
      </c>
      <c r="K1206" s="478">
        <v>11.94</v>
      </c>
      <c r="L1206" s="9"/>
      <c r="M1206" s="546">
        <v>16</v>
      </c>
      <c r="N1206" s="9">
        <v>9.5299999999999994</v>
      </c>
      <c r="O1206" s="6" t="s">
        <v>4201</v>
      </c>
      <c r="P1206" s="479" t="s">
        <v>4202</v>
      </c>
      <c r="Q1206" s="10" t="s">
        <v>5722</v>
      </c>
      <c r="R1206" s="1243"/>
      <c r="S1206" s="12"/>
      <c r="T1206" s="14">
        <v>46282</v>
      </c>
      <c r="U1206" s="15" t="s">
        <v>5387</v>
      </c>
      <c r="V1206" s="8">
        <v>46283</v>
      </c>
      <c r="W1206" s="13" t="s">
        <v>5727</v>
      </c>
      <c r="X1206" s="23" t="s">
        <v>4206</v>
      </c>
      <c r="Y1206" s="486">
        <v>167</v>
      </c>
      <c r="Z1206" s="483">
        <v>46287</v>
      </c>
      <c r="AA1206" s="878" t="s">
        <v>5893</v>
      </c>
      <c r="AB1206" s="484" t="s">
        <v>4206</v>
      </c>
      <c r="AC1206" s="16"/>
      <c r="AD1206" s="17"/>
      <c r="AE1206" s="18"/>
      <c r="AF1206" s="9"/>
      <c r="AG1206" s="19"/>
      <c r="AH1206" s="20"/>
      <c r="AI1206" s="9"/>
      <c r="AJ1206" s="21"/>
      <c r="AK1206" s="33"/>
      <c r="AL1206" s="485" t="str">
        <f>IF(AA1206="","",AA1206)</f>
        <v>L-RT-53</v>
      </c>
      <c r="AM1206" s="3" t="str">
        <f>IF(AB1206="","",AB1206)</f>
        <v>A</v>
      </c>
      <c r="AN1206" s="702"/>
      <c r="AO1206" s="4"/>
      <c r="AP1206" s="5"/>
      <c r="AQ1206" s="5"/>
      <c r="AR1206" s="4"/>
      <c r="AS1206" s="5"/>
      <c r="AT1206" s="552"/>
      <c r="AU1206" s="553" t="str">
        <f>IF(AND(V1206&gt;0,X1206="A",AA1206&lt;&gt;"",AG1206&lt;&gt;"A",AJ1206&lt;&gt;"A",OR(AB1206="NR",AB1206="NT")),1,"")</f>
        <v/>
      </c>
      <c r="AV1206" s="554" t="str">
        <f>IF(AU1206="","",COUNTIF($AU$8:AU1206,AU1206))</f>
        <v/>
      </c>
      <c r="AW1206" s="553" t="str">
        <f>IF(AND(V1206&gt;0,X1206="A",AJ1206&lt;&gt;"A",OR(AB1206="",AB1206="NX")),1,"")</f>
        <v/>
      </c>
      <c r="AX1206" s="554" t="str">
        <f>IF(AW1206="","",COUNTIF($AW$8:AW1206,AW1206))</f>
        <v/>
      </c>
      <c r="AY1206" s="27"/>
      <c r="AZ1206" s="6"/>
      <c r="BA1206" s="7"/>
      <c r="BB1206" s="7"/>
    </row>
    <row r="1207" spans="1:54" ht="14.45" customHeight="1">
      <c r="A1207" s="472" t="s">
        <v>1185</v>
      </c>
      <c r="B1207" s="473" t="s">
        <v>1602</v>
      </c>
      <c r="C1207" s="22" t="s">
        <v>5870</v>
      </c>
      <c r="D1207" s="22">
        <v>7</v>
      </c>
      <c r="E1207" s="746" t="s">
        <v>5726</v>
      </c>
      <c r="F1207" s="760">
        <v>2096800</v>
      </c>
      <c r="G1207" s="475">
        <v>15421111</v>
      </c>
      <c r="H1207" s="478">
        <v>11.94</v>
      </c>
      <c r="I1207" s="474">
        <v>2096420</v>
      </c>
      <c r="J1207" s="475">
        <v>15421111</v>
      </c>
      <c r="K1207" s="476">
        <v>11.94</v>
      </c>
      <c r="L1207" s="9"/>
      <c r="M1207" s="546">
        <v>16</v>
      </c>
      <c r="N1207" s="9">
        <v>9.5299999999999994</v>
      </c>
      <c r="O1207" s="6" t="s">
        <v>4201</v>
      </c>
      <c r="P1207" s="479" t="s">
        <v>4252</v>
      </c>
      <c r="Q1207" s="10" t="s">
        <v>4263</v>
      </c>
      <c r="R1207" s="1240"/>
      <c r="S1207" s="12"/>
      <c r="T1207" s="14">
        <v>46280</v>
      </c>
      <c r="U1207" s="15" t="s">
        <v>5534</v>
      </c>
      <c r="V1207" s="8">
        <v>46280</v>
      </c>
      <c r="W1207" s="13" t="s">
        <v>5712</v>
      </c>
      <c r="X1207" s="23" t="s">
        <v>4206</v>
      </c>
      <c r="Y1207" s="486">
        <v>168</v>
      </c>
      <c r="Z1207" s="483">
        <v>46281</v>
      </c>
      <c r="AA1207" s="1248" t="s">
        <v>5713</v>
      </c>
      <c r="AB1207" s="484" t="s">
        <v>4206</v>
      </c>
      <c r="AC1207" s="16"/>
      <c r="AD1207" s="17"/>
      <c r="AE1207" s="18"/>
      <c r="AF1207" s="9"/>
      <c r="AG1207" s="19"/>
      <c r="AH1207" s="20"/>
      <c r="AI1207" s="9"/>
      <c r="AJ1207" s="21" t="str">
        <f>IF(AND(K1207&gt;0,M1207="A",P1207&lt;&gt;"",V1207&lt;&gt;"A",Y1207&lt;&gt;"A",OR(Q1207="NR",Q1207="NT")),1,"")</f>
        <v/>
      </c>
      <c r="AK1207" s="33" t="str">
        <f>IF(AJ1207="","",COUNTIF(AJ$8:$AU1207,AJ1207))</f>
        <v/>
      </c>
      <c r="AL1207" s="485" t="str">
        <f>IF(AND(K1207&gt;0,M1207="A",Y1207&lt;&gt;"A",OR(Q1207="",Q1207="NX")),1,"")</f>
        <v/>
      </c>
      <c r="AM1207" s="3" t="str">
        <f>IF(AL1207="","",COUNTIF(AL$8:$AW1207,AL1207))</f>
        <v/>
      </c>
      <c r="AN1207" s="702"/>
      <c r="AO1207" s="4"/>
      <c r="AP1207" s="5"/>
      <c r="AQ1207" s="5"/>
      <c r="AR1207" s="4"/>
      <c r="AS1207" s="5"/>
      <c r="AT1207" s="552"/>
      <c r="AU1207" s="553"/>
      <c r="AV1207" s="554"/>
      <c r="AW1207" s="553"/>
      <c r="AX1207" s="554"/>
      <c r="AY1207" s="27"/>
      <c r="AZ1207" s="6"/>
      <c r="BA1207" s="7"/>
      <c r="BB1207" s="7"/>
    </row>
    <row r="1208" spans="1:54" ht="14.45" customHeight="1">
      <c r="A1208" s="472" t="s">
        <v>1186</v>
      </c>
      <c r="B1208" s="473" t="s">
        <v>1602</v>
      </c>
      <c r="C1208" s="22" t="s">
        <v>5870</v>
      </c>
      <c r="D1208" s="22">
        <v>7</v>
      </c>
      <c r="E1208" s="746" t="s">
        <v>3775</v>
      </c>
      <c r="F1208" s="474">
        <v>2096420</v>
      </c>
      <c r="G1208" s="475">
        <v>15421111</v>
      </c>
      <c r="H1208" s="476">
        <v>11.94</v>
      </c>
      <c r="I1208" s="760">
        <v>2083570</v>
      </c>
      <c r="J1208" s="475">
        <v>15421105</v>
      </c>
      <c r="K1208" s="478">
        <v>11.94</v>
      </c>
      <c r="L1208" s="9"/>
      <c r="M1208" s="546">
        <v>16</v>
      </c>
      <c r="N1208" s="9">
        <v>9.5299999999999994</v>
      </c>
      <c r="O1208" s="6" t="s">
        <v>4201</v>
      </c>
      <c r="P1208" s="479" t="s">
        <v>4202</v>
      </c>
      <c r="Q1208" s="10" t="s">
        <v>5722</v>
      </c>
      <c r="R1208" s="1226"/>
      <c r="S1208" s="12"/>
      <c r="T1208" s="14">
        <v>46282</v>
      </c>
      <c r="U1208" s="15" t="s">
        <v>5387</v>
      </c>
      <c r="V1208" s="8">
        <v>46283</v>
      </c>
      <c r="W1208" s="13" t="s">
        <v>5727</v>
      </c>
      <c r="X1208" s="23" t="s">
        <v>4206</v>
      </c>
      <c r="Y1208" s="486">
        <v>167</v>
      </c>
      <c r="Z1208" s="483">
        <v>46287</v>
      </c>
      <c r="AA1208" s="878" t="s">
        <v>5893</v>
      </c>
      <c r="AB1208" s="484" t="s">
        <v>4206</v>
      </c>
      <c r="AC1208" s="16"/>
      <c r="AD1208" s="17"/>
      <c r="AE1208" s="18"/>
      <c r="AF1208" s="9"/>
      <c r="AG1208" s="19"/>
      <c r="AH1208" s="20"/>
      <c r="AI1208" s="9"/>
      <c r="AJ1208" s="21"/>
      <c r="AK1208" s="33"/>
      <c r="AL1208" s="485" t="str">
        <f>IF(AA1208="","",AA1208)</f>
        <v>L-RT-53</v>
      </c>
      <c r="AM1208" s="3" t="str">
        <f>IF(AB1208="","",AB1208)</f>
        <v>A</v>
      </c>
      <c r="AN1208" s="702"/>
      <c r="AO1208" s="4"/>
      <c r="AP1208" s="5"/>
      <c r="AQ1208" s="5"/>
      <c r="AR1208" s="4"/>
      <c r="AS1208" s="5"/>
      <c r="AT1208" s="552"/>
      <c r="AU1208" s="553" t="str">
        <f>IF(AND(V1208&gt;0,X1208="A",AA1208&lt;&gt;"",AG1208&lt;&gt;"A",AJ1208&lt;&gt;"A",OR(AB1208="NR",AB1208="NT")),1,"")</f>
        <v/>
      </c>
      <c r="AV1208" s="554" t="str">
        <f>IF(AU1208="","",COUNTIF($AU$8:AU1208,AU1208))</f>
        <v/>
      </c>
      <c r="AW1208" s="553" t="str">
        <f>IF(AND(V1208&gt;0,X1208="A",AJ1208&lt;&gt;"A",OR(AB1208="",AB1208="NX")),1,"")</f>
        <v/>
      </c>
      <c r="AX1208" s="554" t="str">
        <f>IF(AW1208="","",COUNTIF($AW$8:AW1208,AW1208))</f>
        <v/>
      </c>
      <c r="AY1208" s="27"/>
      <c r="AZ1208" s="6"/>
      <c r="BA1208" s="7"/>
      <c r="BB1208" s="7"/>
    </row>
    <row r="1209" spans="1:54" ht="14.45" customHeight="1">
      <c r="A1209" s="472" t="s">
        <v>1187</v>
      </c>
      <c r="B1209" s="473" t="s">
        <v>1602</v>
      </c>
      <c r="C1209" s="22" t="s">
        <v>5870</v>
      </c>
      <c r="D1209" s="22">
        <v>7</v>
      </c>
      <c r="E1209" s="746" t="s">
        <v>5721</v>
      </c>
      <c r="F1209" s="760">
        <v>2083570</v>
      </c>
      <c r="G1209" s="475">
        <v>15421105</v>
      </c>
      <c r="H1209" s="478">
        <v>11.94</v>
      </c>
      <c r="I1209" s="474">
        <v>2079460</v>
      </c>
      <c r="J1209" s="475">
        <v>15421102</v>
      </c>
      <c r="K1209" s="476">
        <v>11.94</v>
      </c>
      <c r="L1209" s="9"/>
      <c r="M1209" s="546">
        <v>16</v>
      </c>
      <c r="N1209" s="9">
        <v>9.5299999999999994</v>
      </c>
      <c r="O1209" s="6" t="s">
        <v>4201</v>
      </c>
      <c r="P1209" s="479" t="s">
        <v>4252</v>
      </c>
      <c r="Q1209" s="10" t="s">
        <v>4263</v>
      </c>
      <c r="R1209" s="1240"/>
      <c r="S1209" s="12"/>
      <c r="T1209" s="14">
        <v>46280</v>
      </c>
      <c r="U1209" s="15" t="s">
        <v>5534</v>
      </c>
      <c r="V1209" s="8">
        <v>46280</v>
      </c>
      <c r="W1209" s="13" t="s">
        <v>5712</v>
      </c>
      <c r="X1209" s="23" t="s">
        <v>4206</v>
      </c>
      <c r="Y1209" s="486">
        <v>168</v>
      </c>
      <c r="Z1209" s="483">
        <v>46281</v>
      </c>
      <c r="AA1209" s="1248" t="s">
        <v>5713</v>
      </c>
      <c r="AB1209" s="484" t="s">
        <v>4206</v>
      </c>
      <c r="AC1209" s="16"/>
      <c r="AD1209" s="17"/>
      <c r="AE1209" s="18"/>
      <c r="AF1209" s="9"/>
      <c r="AG1209" s="19"/>
      <c r="AH1209" s="20"/>
      <c r="AI1209" s="9"/>
      <c r="AJ1209" s="21" t="str">
        <f>IF(AND(K1209&gt;0,M1209="A",P1209&lt;&gt;"",V1209&lt;&gt;"A",Y1209&lt;&gt;"A",OR(Q1209="NR",Q1209="NT")),1,"")</f>
        <v/>
      </c>
      <c r="AK1209" s="33" t="str">
        <f>IF(AJ1209="","",COUNTIF(AJ$8:$AU1209,AJ1209))</f>
        <v/>
      </c>
      <c r="AL1209" s="485" t="str">
        <f>IF(AND(K1209&gt;0,M1209="A",Y1209&lt;&gt;"A",OR(Q1209="",Q1209="NX")),1,"")</f>
        <v/>
      </c>
      <c r="AM1209" s="3" t="str">
        <f>IF(AL1209="","",COUNTIF(AL$8:$AW1209,AL1209))</f>
        <v/>
      </c>
      <c r="AN1209" s="702"/>
      <c r="AO1209" s="4"/>
      <c r="AP1209" s="5"/>
      <c r="AQ1209" s="5"/>
      <c r="AR1209" s="4"/>
      <c r="AS1209" s="5"/>
      <c r="AT1209" s="552"/>
      <c r="AU1209" s="553"/>
      <c r="AV1209" s="554"/>
      <c r="AW1209" s="553"/>
      <c r="AX1209" s="554"/>
      <c r="AY1209" s="27"/>
      <c r="AZ1209" s="6"/>
      <c r="BA1209" s="7"/>
      <c r="BB1209" s="7"/>
    </row>
    <row r="1210" spans="1:54" ht="14.45" customHeight="1">
      <c r="A1210" s="472" t="s">
        <v>1188</v>
      </c>
      <c r="B1210" s="473" t="s">
        <v>1602</v>
      </c>
      <c r="C1210" s="22" t="s">
        <v>5870</v>
      </c>
      <c r="D1210" s="22">
        <v>7</v>
      </c>
      <c r="E1210" s="746" t="s">
        <v>3776</v>
      </c>
      <c r="F1210" s="474">
        <v>2079460</v>
      </c>
      <c r="G1210" s="475">
        <v>15421102</v>
      </c>
      <c r="H1210" s="476">
        <v>11.94</v>
      </c>
      <c r="I1210" s="760">
        <v>2083080</v>
      </c>
      <c r="J1210" s="475">
        <v>15421105</v>
      </c>
      <c r="K1210" s="478">
        <v>11.94</v>
      </c>
      <c r="L1210" s="9"/>
      <c r="M1210" s="546">
        <v>16</v>
      </c>
      <c r="N1210" s="9">
        <v>9.5299999999999994</v>
      </c>
      <c r="O1210" s="6" t="s">
        <v>4201</v>
      </c>
      <c r="P1210" s="479" t="s">
        <v>4202</v>
      </c>
      <c r="Q1210" s="10" t="s">
        <v>5722</v>
      </c>
      <c r="R1210" s="1226"/>
      <c r="S1210" s="12"/>
      <c r="T1210" s="14">
        <v>46282</v>
      </c>
      <c r="U1210" s="15" t="s">
        <v>5387</v>
      </c>
      <c r="V1210" s="8">
        <v>46283</v>
      </c>
      <c r="W1210" s="13" t="s">
        <v>5727</v>
      </c>
      <c r="X1210" s="23" t="s">
        <v>4206</v>
      </c>
      <c r="Y1210" s="486">
        <v>167</v>
      </c>
      <c r="Z1210" s="483">
        <v>46287</v>
      </c>
      <c r="AA1210" s="878" t="s">
        <v>5893</v>
      </c>
      <c r="AB1210" s="484" t="s">
        <v>4206</v>
      </c>
      <c r="AC1210" s="16"/>
      <c r="AD1210" s="17"/>
      <c r="AE1210" s="18"/>
      <c r="AF1210" s="9"/>
      <c r="AG1210" s="19"/>
      <c r="AH1210" s="20"/>
      <c r="AI1210" s="9"/>
      <c r="AJ1210" s="21"/>
      <c r="AK1210" s="33"/>
      <c r="AL1210" s="485" t="str">
        <f>IF(AA1210="","",AA1210)</f>
        <v>L-RT-53</v>
      </c>
      <c r="AM1210" s="3" t="str">
        <f>IF(AB1210="","",AB1210)</f>
        <v>A</v>
      </c>
      <c r="AN1210" s="702"/>
      <c r="AO1210" s="4"/>
      <c r="AP1210" s="5"/>
      <c r="AQ1210" s="5"/>
      <c r="AR1210" s="4"/>
      <c r="AS1210" s="5"/>
      <c r="AT1210" s="552"/>
      <c r="AU1210" s="553" t="str">
        <f>IF(AND(V1210&gt;0,X1210="A",AA1210&lt;&gt;"",AG1210&lt;&gt;"A",AJ1210&lt;&gt;"A",OR(AB1210="NR",AB1210="NT")),1,"")</f>
        <v/>
      </c>
      <c r="AV1210" s="554" t="str">
        <f>IF(AU1210="","",COUNTIF($AU$8:AU1210,AU1210))</f>
        <v/>
      </c>
      <c r="AW1210" s="553" t="str">
        <f>IF(AND(V1210&gt;0,X1210="A",AJ1210&lt;&gt;"A",OR(AB1210="",AB1210="NX")),1,"")</f>
        <v/>
      </c>
      <c r="AX1210" s="554" t="str">
        <f>IF(AW1210="","",COUNTIF($AW$8:AW1210,AW1210))</f>
        <v/>
      </c>
      <c r="AY1210" s="27"/>
      <c r="AZ1210" s="6"/>
      <c r="BA1210" s="7"/>
      <c r="BB1210" s="7"/>
    </row>
    <row r="1211" spans="1:54" ht="14.45" customHeight="1">
      <c r="A1211" s="472" t="s">
        <v>1189</v>
      </c>
      <c r="B1211" s="473" t="s">
        <v>1602</v>
      </c>
      <c r="C1211" s="22" t="s">
        <v>5870</v>
      </c>
      <c r="D1211" s="22">
        <v>7</v>
      </c>
      <c r="E1211" s="746" t="s">
        <v>5720</v>
      </c>
      <c r="F1211" s="760">
        <v>2083080</v>
      </c>
      <c r="G1211" s="475">
        <v>15421105</v>
      </c>
      <c r="H1211" s="478">
        <v>11.94</v>
      </c>
      <c r="I1211" s="474">
        <v>2084550</v>
      </c>
      <c r="J1211" s="475">
        <v>15421106</v>
      </c>
      <c r="K1211" s="478">
        <v>11.94</v>
      </c>
      <c r="L1211" s="9"/>
      <c r="M1211" s="546">
        <v>16</v>
      </c>
      <c r="N1211" s="9">
        <v>9.5299999999999994</v>
      </c>
      <c r="O1211" s="6" t="s">
        <v>4201</v>
      </c>
      <c r="P1211" s="479" t="s">
        <v>4252</v>
      </c>
      <c r="Q1211" s="10" t="s">
        <v>4281</v>
      </c>
      <c r="R1211" s="1240"/>
      <c r="S1211" s="12"/>
      <c r="T1211" s="14">
        <v>46280</v>
      </c>
      <c r="U1211" s="15" t="s">
        <v>5534</v>
      </c>
      <c r="V1211" s="8">
        <v>46280</v>
      </c>
      <c r="W1211" s="13" t="s">
        <v>5712</v>
      </c>
      <c r="X1211" s="23" t="s">
        <v>4206</v>
      </c>
      <c r="Y1211" s="486">
        <v>168</v>
      </c>
      <c r="Z1211" s="483">
        <v>46281</v>
      </c>
      <c r="AA1211" s="1248" t="s">
        <v>5713</v>
      </c>
      <c r="AB1211" s="484" t="s">
        <v>4206</v>
      </c>
      <c r="AC1211" s="16"/>
      <c r="AD1211" s="17"/>
      <c r="AE1211" s="18"/>
      <c r="AF1211" s="9"/>
      <c r="AG1211" s="19"/>
      <c r="AH1211" s="20"/>
      <c r="AI1211" s="9"/>
      <c r="AJ1211" s="21" t="str">
        <f>IF(AND(K1211&gt;0,M1211="A",P1211&lt;&gt;"",V1211&lt;&gt;"A",Y1211&lt;&gt;"A",OR(Q1211="NR",Q1211="NT")),1,"")</f>
        <v/>
      </c>
      <c r="AK1211" s="33" t="str">
        <f>IF(AJ1211="","",COUNTIF(AJ$8:$AU1211,AJ1211))</f>
        <v/>
      </c>
      <c r="AL1211" s="485" t="str">
        <f>IF(AND(K1211&gt;0,M1211="A",Y1211&lt;&gt;"A",OR(Q1211="",Q1211="NX")),1,"")</f>
        <v/>
      </c>
      <c r="AM1211" s="3" t="str">
        <f>IF(AL1211="","",COUNTIF(AL$8:$AW1211,AL1211))</f>
        <v/>
      </c>
      <c r="AN1211" s="702"/>
      <c r="AO1211" s="4"/>
      <c r="AP1211" s="5"/>
      <c r="AQ1211" s="5"/>
      <c r="AR1211" s="4"/>
      <c r="AS1211" s="5"/>
      <c r="AT1211" s="552"/>
      <c r="AU1211" s="553"/>
      <c r="AV1211" s="554"/>
      <c r="AW1211" s="553"/>
      <c r="AX1211" s="554"/>
      <c r="AY1211" s="27"/>
      <c r="AZ1211" s="6"/>
      <c r="BA1211" s="7"/>
      <c r="BB1211" s="7"/>
    </row>
    <row r="1212" spans="1:54" ht="14.45" customHeight="1">
      <c r="A1212" s="472" t="s">
        <v>1190</v>
      </c>
      <c r="B1212" s="473" t="s">
        <v>1602</v>
      </c>
      <c r="C1212" s="22" t="s">
        <v>5870</v>
      </c>
      <c r="D1212" s="22">
        <v>7</v>
      </c>
      <c r="E1212" s="746" t="s">
        <v>3777</v>
      </c>
      <c r="F1212" s="474">
        <v>2084550</v>
      </c>
      <c r="G1212" s="475">
        <v>15421106</v>
      </c>
      <c r="H1212" s="476">
        <v>11.94</v>
      </c>
      <c r="I1212" s="474">
        <v>2087670</v>
      </c>
      <c r="J1212" s="475">
        <v>15421108</v>
      </c>
      <c r="K1212" s="478">
        <v>11.94</v>
      </c>
      <c r="L1212" s="9"/>
      <c r="M1212" s="546">
        <v>16</v>
      </c>
      <c r="N1212" s="9">
        <v>9.5299999999999994</v>
      </c>
      <c r="O1212" s="6" t="s">
        <v>4201</v>
      </c>
      <c r="P1212" s="479" t="s">
        <v>4202</v>
      </c>
      <c r="Q1212" s="10" t="s">
        <v>5722</v>
      </c>
      <c r="R1212" s="1226"/>
      <c r="S1212" s="12"/>
      <c r="T1212" s="14">
        <v>46282</v>
      </c>
      <c r="U1212" s="15" t="s">
        <v>5387</v>
      </c>
      <c r="V1212" s="8">
        <v>46283</v>
      </c>
      <c r="W1212" s="13" t="s">
        <v>5727</v>
      </c>
      <c r="X1212" s="23" t="s">
        <v>4206</v>
      </c>
      <c r="Y1212" s="486">
        <v>167</v>
      </c>
      <c r="Z1212" s="483">
        <v>46287</v>
      </c>
      <c r="AA1212" s="878" t="s">
        <v>5893</v>
      </c>
      <c r="AB1212" s="484" t="s">
        <v>4206</v>
      </c>
      <c r="AC1212" s="16"/>
      <c r="AD1212" s="17"/>
      <c r="AE1212" s="18"/>
      <c r="AF1212" s="9"/>
      <c r="AG1212" s="19"/>
      <c r="AH1212" s="20"/>
      <c r="AI1212" s="9"/>
      <c r="AJ1212" s="21"/>
      <c r="AK1212" s="33"/>
      <c r="AL1212" s="485" t="str">
        <f>IF(AA1212="","",AA1212)</f>
        <v>L-RT-53</v>
      </c>
      <c r="AM1212" s="3" t="str">
        <f>IF(AB1212="","",AB1212)</f>
        <v>A</v>
      </c>
      <c r="AN1212" s="702"/>
      <c r="AO1212" s="4"/>
      <c r="AP1212" s="5"/>
      <c r="AQ1212" s="5"/>
      <c r="AR1212" s="4"/>
      <c r="AS1212" s="5"/>
      <c r="AT1212" s="552"/>
      <c r="AU1212" s="553" t="str">
        <f>IF(AND(V1212&gt;0,X1212="A",AA1212&lt;&gt;"",AG1212&lt;&gt;"A",AJ1212&lt;&gt;"A",OR(AB1212="NR",AB1212="NT")),1,"")</f>
        <v/>
      </c>
      <c r="AV1212" s="554" t="str">
        <f>IF(AU1212="","",COUNTIF($AU$8:AU1212,AU1212))</f>
        <v/>
      </c>
      <c r="AW1212" s="553" t="str">
        <f>IF(AND(V1212&gt;0,X1212="A",AJ1212&lt;&gt;"A",OR(AB1212="",AB1212="NX")),1,"")</f>
        <v/>
      </c>
      <c r="AX1212" s="554" t="str">
        <f>IF(AW1212="","",COUNTIF($AW$8:AW1212,AW1212))</f>
        <v/>
      </c>
      <c r="AY1212" s="27"/>
      <c r="AZ1212" s="6"/>
      <c r="BA1212" s="7"/>
      <c r="BB1212" s="7"/>
    </row>
    <row r="1213" spans="1:54" ht="14.45" customHeight="1">
      <c r="A1213" s="472" t="s">
        <v>1191</v>
      </c>
      <c r="B1213" s="473" t="s">
        <v>1602</v>
      </c>
      <c r="C1213" s="22" t="s">
        <v>5870</v>
      </c>
      <c r="D1213" s="22">
        <v>7</v>
      </c>
      <c r="E1213" s="746" t="s">
        <v>5711</v>
      </c>
      <c r="F1213" s="760">
        <v>2087670</v>
      </c>
      <c r="G1213" s="475">
        <v>15421108</v>
      </c>
      <c r="H1213" s="476">
        <v>11.94</v>
      </c>
      <c r="I1213" s="474">
        <v>2087310</v>
      </c>
      <c r="J1213" s="475">
        <v>15421107</v>
      </c>
      <c r="K1213" s="478">
        <v>11.94</v>
      </c>
      <c r="L1213" s="9"/>
      <c r="M1213" s="546">
        <v>16</v>
      </c>
      <c r="N1213" s="9">
        <v>9.5299999999999994</v>
      </c>
      <c r="O1213" s="6" t="s">
        <v>4201</v>
      </c>
      <c r="P1213" s="479" t="s">
        <v>4252</v>
      </c>
      <c r="Q1213" s="10" t="s">
        <v>4281</v>
      </c>
      <c r="R1213" s="11"/>
      <c r="S1213" s="12"/>
      <c r="T1213" s="14">
        <v>46280</v>
      </c>
      <c r="U1213" s="15" t="s">
        <v>5534</v>
      </c>
      <c r="V1213" s="8">
        <v>46280</v>
      </c>
      <c r="W1213" s="13" t="s">
        <v>5712</v>
      </c>
      <c r="X1213" s="23" t="s">
        <v>4206</v>
      </c>
      <c r="Y1213" s="486">
        <v>168</v>
      </c>
      <c r="Z1213" s="483">
        <v>46281</v>
      </c>
      <c r="AA1213" s="1248" t="s">
        <v>5713</v>
      </c>
      <c r="AB1213" s="484" t="s">
        <v>4206</v>
      </c>
      <c r="AC1213" s="16"/>
      <c r="AD1213" s="17"/>
      <c r="AE1213" s="18"/>
      <c r="AF1213" s="9"/>
      <c r="AG1213" s="19"/>
      <c r="AH1213" s="20"/>
      <c r="AI1213" s="9"/>
      <c r="AJ1213" s="21" t="str">
        <f>IF(AND(K1213&gt;0,M1213="A",P1213&lt;&gt;"",V1213&lt;&gt;"A",Y1213&lt;&gt;"A",OR(Q1213="NR",Q1213="NT")),1,"")</f>
        <v/>
      </c>
      <c r="AK1213" s="33" t="str">
        <f>IF(AJ1213="","",COUNTIF(AJ$8:$AU1213,AJ1213))</f>
        <v/>
      </c>
      <c r="AL1213" s="485" t="str">
        <f>IF(AND(K1213&gt;0,M1213="A",Y1213&lt;&gt;"A",OR(Q1213="",Q1213="NX")),1,"")</f>
        <v/>
      </c>
      <c r="AM1213" s="3" t="str">
        <f>IF(AL1213="","",COUNTIF(AL$8:$AW1213,AL1213))</f>
        <v/>
      </c>
      <c r="AN1213" s="702"/>
      <c r="AO1213" s="4"/>
      <c r="AP1213" s="5"/>
      <c r="AQ1213" s="5"/>
      <c r="AR1213" s="4"/>
      <c r="AS1213" s="5"/>
      <c r="AT1213" s="552"/>
      <c r="AU1213" s="553"/>
      <c r="AV1213" s="554"/>
      <c r="AW1213" s="553"/>
      <c r="AX1213" s="554"/>
      <c r="AY1213" s="27"/>
      <c r="AZ1213" s="6"/>
      <c r="BA1213" s="7"/>
      <c r="BB1213" s="7"/>
    </row>
    <row r="1214" spans="1:54" ht="14.45" customHeight="1">
      <c r="A1214" s="472" t="s">
        <v>1192</v>
      </c>
      <c r="B1214" s="473" t="s">
        <v>1602</v>
      </c>
      <c r="C1214" s="22" t="s">
        <v>5870</v>
      </c>
      <c r="D1214" s="22">
        <v>7</v>
      </c>
      <c r="E1214" s="746" t="s">
        <v>3778</v>
      </c>
      <c r="F1214" s="760">
        <v>2087310</v>
      </c>
      <c r="G1214" s="475">
        <v>15421107</v>
      </c>
      <c r="H1214" s="476">
        <v>11.94</v>
      </c>
      <c r="I1214" s="474">
        <v>2093880</v>
      </c>
      <c r="J1214" s="475">
        <v>15421110</v>
      </c>
      <c r="K1214" s="478">
        <v>11.94</v>
      </c>
      <c r="L1214" s="9"/>
      <c r="M1214" s="546">
        <v>16</v>
      </c>
      <c r="N1214" s="9">
        <v>9.5299999999999994</v>
      </c>
      <c r="O1214" s="6" t="s">
        <v>4201</v>
      </c>
      <c r="P1214" s="479" t="s">
        <v>4202</v>
      </c>
      <c r="Q1214" s="10" t="s">
        <v>5710</v>
      </c>
      <c r="R1214" s="11"/>
      <c r="S1214" s="12"/>
      <c r="T1214" s="14">
        <v>46281</v>
      </c>
      <c r="U1214" s="15" t="s">
        <v>5387</v>
      </c>
      <c r="V1214" s="8">
        <v>46281</v>
      </c>
      <c r="W1214" s="13" t="s">
        <v>5714</v>
      </c>
      <c r="X1214" s="23" t="s">
        <v>4206</v>
      </c>
      <c r="Y1214" s="486">
        <v>167</v>
      </c>
      <c r="Z1214" s="483">
        <v>46287</v>
      </c>
      <c r="AA1214" s="80" t="s">
        <v>5893</v>
      </c>
      <c r="AB1214" s="484" t="s">
        <v>4206</v>
      </c>
      <c r="AC1214" s="16"/>
      <c r="AD1214" s="17"/>
      <c r="AE1214" s="18"/>
      <c r="AF1214" s="9"/>
      <c r="AG1214" s="19"/>
      <c r="AH1214" s="20"/>
      <c r="AI1214" s="9"/>
      <c r="AJ1214" s="21"/>
      <c r="AK1214" s="33"/>
      <c r="AL1214" s="485" t="str">
        <f>IF(AA1214="","",AA1214)</f>
        <v>L-RT-53</v>
      </c>
      <c r="AM1214" s="3" t="str">
        <f>IF(AB1214="","",AB1214)</f>
        <v>A</v>
      </c>
      <c r="AN1214" s="702"/>
      <c r="AO1214" s="4"/>
      <c r="AP1214" s="5"/>
      <c r="AQ1214" s="5"/>
      <c r="AR1214" s="4"/>
      <c r="AS1214" s="5"/>
      <c r="AT1214" s="552"/>
      <c r="AU1214" s="553" t="str">
        <f>IF(AND(V1214&gt;0,X1214="A",AA1214&lt;&gt;"",AG1214&lt;&gt;"A",AJ1214&lt;&gt;"A",OR(AB1214="NR",AB1214="NT")),1,"")</f>
        <v/>
      </c>
      <c r="AV1214" s="554" t="str">
        <f>IF(AU1214="","",COUNTIF($AU$8:AU1214,AU1214))</f>
        <v/>
      </c>
      <c r="AW1214" s="553" t="str">
        <f>IF(AND(V1214&gt;0,X1214="A",AJ1214&lt;&gt;"A",OR(AB1214="",AB1214="NX")),1,"")</f>
        <v/>
      </c>
      <c r="AX1214" s="554" t="str">
        <f>IF(AW1214="","",COUNTIF($AW$8:AW1214,AW1214))</f>
        <v/>
      </c>
      <c r="AY1214" s="27"/>
      <c r="AZ1214" s="6"/>
      <c r="BA1214" s="7"/>
      <c r="BB1214" s="7"/>
    </row>
    <row r="1215" spans="1:54" ht="14.45" customHeight="1">
      <c r="A1215" s="472" t="s">
        <v>1193</v>
      </c>
      <c r="B1215" s="473" t="s">
        <v>1602</v>
      </c>
      <c r="C1215" s="22" t="s">
        <v>5870</v>
      </c>
      <c r="D1215" s="22">
        <v>7</v>
      </c>
      <c r="E1215" s="746" t="s">
        <v>3779</v>
      </c>
      <c r="F1215" s="760">
        <v>2093880</v>
      </c>
      <c r="G1215" s="475">
        <v>15421110</v>
      </c>
      <c r="H1215" s="476">
        <v>11.94</v>
      </c>
      <c r="I1215" s="474">
        <v>2080450</v>
      </c>
      <c r="J1215" s="475">
        <v>15421102</v>
      </c>
      <c r="K1215" s="478">
        <v>11.94</v>
      </c>
      <c r="L1215" s="9"/>
      <c r="M1215" s="546">
        <v>16</v>
      </c>
      <c r="N1215" s="9">
        <v>9.5299999999999994</v>
      </c>
      <c r="O1215" s="6" t="s">
        <v>4201</v>
      </c>
      <c r="P1215" s="479" t="s">
        <v>4202</v>
      </c>
      <c r="Q1215" s="10" t="s">
        <v>5710</v>
      </c>
      <c r="R1215" s="11"/>
      <c r="S1215" s="12"/>
      <c r="T1215" s="14">
        <v>46281</v>
      </c>
      <c r="U1215" s="15" t="s">
        <v>5387</v>
      </c>
      <c r="V1215" s="8">
        <v>46281</v>
      </c>
      <c r="W1215" s="1245" t="s">
        <v>5714</v>
      </c>
      <c r="X1215" s="23" t="s">
        <v>4206</v>
      </c>
      <c r="Y1215" s="486">
        <v>167</v>
      </c>
      <c r="Z1215" s="483">
        <v>46287</v>
      </c>
      <c r="AA1215" s="878" t="s">
        <v>5893</v>
      </c>
      <c r="AB1215" s="484" t="s">
        <v>4206</v>
      </c>
      <c r="AC1215" s="16"/>
      <c r="AD1215" s="17"/>
      <c r="AE1215" s="18"/>
      <c r="AF1215" s="9"/>
      <c r="AG1215" s="19"/>
      <c r="AH1215" s="20"/>
      <c r="AI1215" s="9"/>
      <c r="AJ1215" s="21"/>
      <c r="AK1215" s="33"/>
      <c r="AL1215" s="485" t="str">
        <f>IF(AA1215="","",AA1215)</f>
        <v>L-RT-53</v>
      </c>
      <c r="AM1215" s="3" t="str">
        <f>IF(AB1215="","",AB1215)</f>
        <v>A</v>
      </c>
      <c r="AN1215" s="702"/>
      <c r="AO1215" s="4"/>
      <c r="AP1215" s="5"/>
      <c r="AQ1215" s="5"/>
      <c r="AR1215" s="4"/>
      <c r="AS1215" s="5"/>
      <c r="AT1215" s="552"/>
      <c r="AU1215" s="553" t="str">
        <f>IF(AND(V1215&gt;0,X1215="A",AA1215&lt;&gt;"",AG1215&lt;&gt;"A",AJ1215&lt;&gt;"A",OR(AB1215="NR",AB1215="NT")),1,"")</f>
        <v/>
      </c>
      <c r="AV1215" s="554" t="str">
        <f>IF(AU1215="","",COUNTIF($AU$8:AU1215,AU1215))</f>
        <v/>
      </c>
      <c r="AW1215" s="553" t="str">
        <f>IF(AND(V1215&gt;0,X1215="A",AJ1215&lt;&gt;"A",OR(AB1215="",AB1215="NX")),1,"")</f>
        <v/>
      </c>
      <c r="AX1215" s="554" t="str">
        <f>IF(AW1215="","",COUNTIF($AW$8:AW1215,AW1215))</f>
        <v/>
      </c>
      <c r="AY1215" s="9"/>
      <c r="AZ1215" s="9"/>
      <c r="BA1215" s="7"/>
      <c r="BB1215" s="7"/>
    </row>
    <row r="1216" spans="1:54" ht="14.45" customHeight="1">
      <c r="A1216" s="472" t="s">
        <v>1194</v>
      </c>
      <c r="B1216" s="473" t="s">
        <v>1602</v>
      </c>
      <c r="C1216" s="22" t="s">
        <v>5870</v>
      </c>
      <c r="D1216" s="22">
        <v>7</v>
      </c>
      <c r="E1216" s="746" t="s">
        <v>6650</v>
      </c>
      <c r="F1216" s="760">
        <v>2080450</v>
      </c>
      <c r="G1216" s="475">
        <v>15421102</v>
      </c>
      <c r="H1216" s="476">
        <v>11.94</v>
      </c>
      <c r="I1216" s="474">
        <v>2080090</v>
      </c>
      <c r="J1216" s="475">
        <v>15421102</v>
      </c>
      <c r="K1216" s="478">
        <v>11.94</v>
      </c>
      <c r="L1216" s="9"/>
      <c r="M1216" s="546">
        <v>16</v>
      </c>
      <c r="N1216" s="9">
        <v>9.5299999999999994</v>
      </c>
      <c r="O1216" s="6" t="s">
        <v>4201</v>
      </c>
      <c r="P1216" s="479" t="s">
        <v>5033</v>
      </c>
      <c r="Q1216" s="10" t="s">
        <v>6512</v>
      </c>
      <c r="R1216" s="880">
        <v>46311</v>
      </c>
      <c r="S1216" s="12"/>
      <c r="T1216" s="14">
        <v>46309</v>
      </c>
      <c r="U1216" s="15" t="s">
        <v>5387</v>
      </c>
      <c r="V1216" s="8">
        <v>46309</v>
      </c>
      <c r="W1216" s="885" t="s">
        <v>6657</v>
      </c>
      <c r="X1216" s="23" t="s">
        <v>4206</v>
      </c>
      <c r="Y1216" s="486"/>
      <c r="Z1216" s="483">
        <v>46312</v>
      </c>
      <c r="AA1216" s="1318" t="s">
        <v>6672</v>
      </c>
      <c r="AB1216" s="484" t="s">
        <v>4206</v>
      </c>
      <c r="AC1216" s="16"/>
      <c r="AD1216" s="17"/>
      <c r="AE1216" s="18"/>
      <c r="AF1216" s="9"/>
      <c r="AG1216" s="19"/>
      <c r="AH1216" s="20"/>
      <c r="AI1216" s="9"/>
      <c r="AJ1216" s="21"/>
      <c r="AK1216" s="33"/>
      <c r="AL1216" s="485" t="str">
        <f>IF(AA1216="","",AA1216)</f>
        <v>L-RT-082</v>
      </c>
      <c r="AM1216" s="3" t="str">
        <f>IF(AB1216="","",AB1216)</f>
        <v>A</v>
      </c>
      <c r="AN1216" s="702" t="s">
        <v>5891</v>
      </c>
      <c r="AO1216" s="4"/>
      <c r="AP1216" s="5"/>
      <c r="AQ1216" s="5"/>
      <c r="AR1216" s="4"/>
      <c r="AS1216" s="5"/>
      <c r="AT1216" s="552"/>
      <c r="AU1216" s="553" t="str">
        <f>IF(AND(V1216&gt;0,X1216="A",AA1216&lt;&gt;"",AG1216&lt;&gt;"A",AJ1216&lt;&gt;"A",OR(AB1216="NR",AB1216="NT")),1,"")</f>
        <v/>
      </c>
      <c r="AV1216" s="554" t="str">
        <f>IF(AU1216="","",COUNTIF($AU$8:AU1216,AU1216))</f>
        <v/>
      </c>
      <c r="AW1216" s="553" t="str">
        <f>IF(AND(V1216&gt;0,X1216="A",AJ1216&lt;&gt;"A",OR(AB1216="",AB1216="NX")),1,"")</f>
        <v/>
      </c>
      <c r="AX1216" s="554" t="str">
        <f>IF(AW1216="","",COUNTIF($AW$8:AW1216,AW1216))</f>
        <v/>
      </c>
      <c r="AY1216" s="1328" t="s">
        <v>5714</v>
      </c>
      <c r="AZ1216" s="1335" t="s">
        <v>6504</v>
      </c>
      <c r="BA1216" s="7"/>
      <c r="BB1216" s="7"/>
    </row>
    <row r="1217" spans="1:54" ht="14.45" customHeight="1">
      <c r="A1217" s="472" t="s">
        <v>1195</v>
      </c>
      <c r="B1217" s="473" t="s">
        <v>1602</v>
      </c>
      <c r="C1217" s="22" t="s">
        <v>5870</v>
      </c>
      <c r="D1217" s="22">
        <v>7</v>
      </c>
      <c r="E1217" s="746" t="s">
        <v>3780</v>
      </c>
      <c r="F1217" s="760">
        <v>2080090</v>
      </c>
      <c r="G1217" s="475">
        <v>15421102</v>
      </c>
      <c r="H1217" s="476">
        <v>11.94</v>
      </c>
      <c r="I1217" s="474">
        <v>20866550</v>
      </c>
      <c r="J1217" s="475">
        <v>15421107</v>
      </c>
      <c r="K1217" s="478">
        <v>11.94</v>
      </c>
      <c r="L1217" s="9"/>
      <c r="M1217" s="546">
        <v>16</v>
      </c>
      <c r="N1217" s="9">
        <v>9.5299999999999994</v>
      </c>
      <c r="O1217" s="6" t="s">
        <v>4201</v>
      </c>
      <c r="P1217" s="479" t="s">
        <v>4202</v>
      </c>
      <c r="Q1217" s="10" t="s">
        <v>5710</v>
      </c>
      <c r="R1217" s="11"/>
      <c r="S1217" s="12"/>
      <c r="T1217" s="14">
        <v>46281</v>
      </c>
      <c r="U1217" s="15" t="s">
        <v>5387</v>
      </c>
      <c r="V1217" s="8">
        <v>46281</v>
      </c>
      <c r="W1217" s="13" t="s">
        <v>5714</v>
      </c>
      <c r="X1217" s="23" t="s">
        <v>4206</v>
      </c>
      <c r="Y1217" s="486">
        <v>167</v>
      </c>
      <c r="Z1217" s="483">
        <v>46287</v>
      </c>
      <c r="AA1217" s="80" t="s">
        <v>5893</v>
      </c>
      <c r="AB1217" s="484" t="s">
        <v>4206</v>
      </c>
      <c r="AC1217" s="16"/>
      <c r="AD1217" s="17"/>
      <c r="AE1217" s="18"/>
      <c r="AF1217" s="9"/>
      <c r="AG1217" s="19"/>
      <c r="AH1217" s="20"/>
      <c r="AI1217" s="9"/>
      <c r="AJ1217" s="21"/>
      <c r="AK1217" s="33"/>
      <c r="AL1217" s="485" t="str">
        <f>IF(AA1217="","",AA1217)</f>
        <v>L-RT-53</v>
      </c>
      <c r="AM1217" s="3" t="str">
        <f>IF(AB1217="","",AB1217)</f>
        <v>A</v>
      </c>
      <c r="AN1217" s="702"/>
      <c r="AO1217" s="4"/>
      <c r="AP1217" s="5"/>
      <c r="AQ1217" s="5"/>
      <c r="AR1217" s="4"/>
      <c r="AS1217" s="5"/>
      <c r="AT1217" s="552"/>
      <c r="AU1217" s="553" t="str">
        <f>IF(AND(V1217&gt;0,X1217="A",AA1217&lt;&gt;"",AG1217&lt;&gt;"A",AJ1217&lt;&gt;"A",OR(AB1217="NR",AB1217="NT")),1,"")</f>
        <v/>
      </c>
      <c r="AV1217" s="554" t="str">
        <f>IF(AU1217="","",COUNTIF($AU$8:AU1217,AU1217))</f>
        <v/>
      </c>
      <c r="AW1217" s="553" t="str">
        <f>IF(AND(V1217&gt;0,X1217="A",AJ1217&lt;&gt;"A",OR(AB1217="",AB1217="NX")),1,"")</f>
        <v/>
      </c>
      <c r="AX1217" s="554" t="str">
        <f>IF(AW1217="","",COUNTIF($AW$8:AW1217,AW1217))</f>
        <v/>
      </c>
      <c r="AY1217" s="27"/>
      <c r="AZ1217" s="6"/>
      <c r="BA1217" s="7"/>
      <c r="BB1217" s="7"/>
    </row>
    <row r="1218" spans="1:54" ht="14.45" customHeight="1">
      <c r="A1218" s="472" t="s">
        <v>1196</v>
      </c>
      <c r="B1218" s="473" t="s">
        <v>1602</v>
      </c>
      <c r="C1218" s="22" t="s">
        <v>5870</v>
      </c>
      <c r="D1218" s="22">
        <v>7</v>
      </c>
      <c r="E1218" s="746" t="s">
        <v>3781</v>
      </c>
      <c r="F1218" s="760">
        <v>20866550</v>
      </c>
      <c r="G1218" s="475">
        <v>15421107</v>
      </c>
      <c r="H1218" s="476">
        <v>11.94</v>
      </c>
      <c r="I1218" s="474">
        <v>2098330</v>
      </c>
      <c r="J1218" s="475">
        <v>15421112</v>
      </c>
      <c r="K1218" s="478">
        <v>11.94</v>
      </c>
      <c r="L1218" s="9"/>
      <c r="M1218" s="546">
        <v>16</v>
      </c>
      <c r="N1218" s="9">
        <v>9.5299999999999994</v>
      </c>
      <c r="O1218" s="6" t="s">
        <v>4201</v>
      </c>
      <c r="P1218" s="479" t="s">
        <v>4202</v>
      </c>
      <c r="Q1218" s="10" t="s">
        <v>5710</v>
      </c>
      <c r="R1218" s="11"/>
      <c r="S1218" s="12"/>
      <c r="T1218" s="14">
        <v>46281</v>
      </c>
      <c r="U1218" s="15" t="s">
        <v>5387</v>
      </c>
      <c r="V1218" s="8">
        <v>46281</v>
      </c>
      <c r="W1218" s="13" t="s">
        <v>5714</v>
      </c>
      <c r="X1218" s="23" t="s">
        <v>4206</v>
      </c>
      <c r="Y1218" s="486">
        <v>167</v>
      </c>
      <c r="Z1218" s="483">
        <v>46287</v>
      </c>
      <c r="AA1218" s="878" t="s">
        <v>5893</v>
      </c>
      <c r="AB1218" s="484" t="s">
        <v>4206</v>
      </c>
      <c r="AC1218" s="16"/>
      <c r="AD1218" s="17"/>
      <c r="AE1218" s="18"/>
      <c r="AF1218" s="9"/>
      <c r="AG1218" s="19"/>
      <c r="AH1218" s="20"/>
      <c r="AI1218" s="9"/>
      <c r="AJ1218" s="21"/>
      <c r="AK1218" s="33"/>
      <c r="AL1218" s="485" t="str">
        <f>IF(AA1218="","",AA1218)</f>
        <v>L-RT-53</v>
      </c>
      <c r="AM1218" s="3" t="str">
        <f>IF(AB1218="","",AB1218)</f>
        <v>A</v>
      </c>
      <c r="AN1218" s="702"/>
      <c r="AO1218" s="4"/>
      <c r="AP1218" s="5"/>
      <c r="AQ1218" s="5"/>
      <c r="AR1218" s="4"/>
      <c r="AS1218" s="5"/>
      <c r="AT1218" s="552"/>
      <c r="AU1218" s="553" t="str">
        <f>IF(AND(V1218&gt;0,X1218="A",AA1218&lt;&gt;"",AG1218&lt;&gt;"A",AJ1218&lt;&gt;"A",OR(AB1218="NR",AB1218="NT")),1,"")</f>
        <v/>
      </c>
      <c r="AV1218" s="554" t="str">
        <f>IF(AU1218="","",COUNTIF($AU$8:AU1218,AU1218))</f>
        <v/>
      </c>
      <c r="AW1218" s="553" t="str">
        <f>IF(AND(V1218&gt;0,X1218="A",AJ1218&lt;&gt;"A",OR(AB1218="",AB1218="NX")),1,"")</f>
        <v/>
      </c>
      <c r="AX1218" s="554" t="str">
        <f>IF(AW1218="","",COUNTIF($AW$8:AW1218,AW1218))</f>
        <v/>
      </c>
      <c r="AY1218" s="27"/>
      <c r="AZ1218" s="6"/>
      <c r="BA1218" s="7"/>
      <c r="BB1218" s="7"/>
    </row>
    <row r="1219" spans="1:54" ht="14.45" customHeight="1">
      <c r="A1219" s="472" t="s">
        <v>1197</v>
      </c>
      <c r="B1219" s="473" t="s">
        <v>1602</v>
      </c>
      <c r="C1219" s="714" t="s">
        <v>4210</v>
      </c>
      <c r="D1219" s="22"/>
      <c r="E1219" s="746" t="s">
        <v>3782</v>
      </c>
      <c r="F1219" s="760">
        <v>2098330</v>
      </c>
      <c r="G1219" s="475">
        <v>15421112</v>
      </c>
      <c r="H1219" s="476">
        <v>11.94</v>
      </c>
      <c r="I1219" s="474" t="s">
        <v>5406</v>
      </c>
      <c r="J1219" s="475"/>
      <c r="K1219" s="478"/>
      <c r="L1219" s="9"/>
      <c r="M1219" s="546"/>
      <c r="N1219" s="9"/>
      <c r="O1219" s="6"/>
      <c r="P1219" s="479"/>
      <c r="Q1219" s="10"/>
      <c r="R1219" s="11"/>
      <c r="S1219" s="12"/>
      <c r="T1219" s="14"/>
      <c r="U1219" s="15"/>
      <c r="V1219" s="8"/>
      <c r="W1219" s="13"/>
      <c r="X1219" s="23"/>
      <c r="Y1219" s="486"/>
      <c r="Z1219" s="483"/>
      <c r="AA1219" s="24"/>
      <c r="AB1219" s="484"/>
      <c r="AC1219" s="16"/>
      <c r="AD1219" s="17"/>
      <c r="AE1219" s="18"/>
      <c r="AF1219" s="9"/>
      <c r="AG1219" s="19"/>
      <c r="AH1219" s="20"/>
      <c r="AI1219" s="9"/>
      <c r="AJ1219" s="21"/>
      <c r="AK1219" s="33"/>
      <c r="AL1219" s="485" t="str">
        <f>IF(AA1219="","",AA1219)</f>
        <v/>
      </c>
      <c r="AM1219" s="3" t="str">
        <f>IF(AB1219="","",AB1219)</f>
        <v/>
      </c>
      <c r="AN1219" s="702"/>
      <c r="AO1219" s="4"/>
      <c r="AP1219" s="5"/>
      <c r="AQ1219" s="5"/>
      <c r="AR1219" s="4"/>
      <c r="AS1219" s="5"/>
      <c r="AT1219" s="552"/>
      <c r="AU1219" s="553" t="str">
        <f>IF(AND(V1219&gt;0,X1219="A",AA1219&lt;&gt;"",AG1219&lt;&gt;"A",AJ1219&lt;&gt;"A",OR(AB1219="NR",AB1219="NT")),1,"")</f>
        <v/>
      </c>
      <c r="AV1219" s="554" t="str">
        <f>IF(AU1219="","",COUNTIF($AU$8:AU1219,AU1219))</f>
        <v/>
      </c>
      <c r="AW1219" s="553" t="str">
        <f>IF(AND(V1219&gt;0,X1219="A",AJ1219&lt;&gt;"A",OR(AB1219="",AB1219="NX")),1,"")</f>
        <v/>
      </c>
      <c r="AX1219" s="554" t="str">
        <f>IF(AW1219="","",COUNTIF($AW$8:AW1219,AW1219))</f>
        <v/>
      </c>
      <c r="AY1219" s="27"/>
      <c r="AZ1219" s="6"/>
      <c r="BA1219" s="7"/>
      <c r="BB1219" s="7"/>
    </row>
    <row r="1220" spans="1:54" ht="14.45" customHeight="1">
      <c r="A1220" s="472" t="s">
        <v>1198</v>
      </c>
      <c r="B1220" s="473" t="s">
        <v>1602</v>
      </c>
      <c r="C1220" s="714" t="s">
        <v>4210</v>
      </c>
      <c r="D1220" s="22"/>
      <c r="E1220" s="746" t="s">
        <v>3783</v>
      </c>
      <c r="F1220" s="760" t="s">
        <v>5406</v>
      </c>
      <c r="G1220" s="475"/>
      <c r="H1220" s="476"/>
      <c r="I1220" s="474" t="s">
        <v>5385</v>
      </c>
      <c r="J1220" s="475"/>
      <c r="K1220" s="478"/>
      <c r="L1220" s="9"/>
      <c r="M1220" s="546"/>
      <c r="N1220" s="9"/>
      <c r="O1220" s="6"/>
      <c r="P1220" s="479"/>
      <c r="Q1220" s="10"/>
      <c r="R1220" s="11"/>
      <c r="S1220" s="12"/>
      <c r="T1220" s="14"/>
      <c r="U1220" s="15"/>
      <c r="V1220" s="8"/>
      <c r="W1220" s="13"/>
      <c r="X1220" s="23"/>
      <c r="Y1220" s="486"/>
      <c r="Z1220" s="483"/>
      <c r="AA1220" s="24"/>
      <c r="AB1220" s="484"/>
      <c r="AC1220" s="16"/>
      <c r="AD1220" s="17"/>
      <c r="AE1220" s="18"/>
      <c r="AF1220" s="9"/>
      <c r="AG1220" s="19"/>
      <c r="AH1220" s="20"/>
      <c r="AI1220" s="9"/>
      <c r="AJ1220" s="21"/>
      <c r="AK1220" s="33"/>
      <c r="AL1220" s="485" t="str">
        <f>IF(AA1220="","",AA1220)</f>
        <v/>
      </c>
      <c r="AM1220" s="3" t="str">
        <f>IF(AB1220="","",AB1220)</f>
        <v/>
      </c>
      <c r="AN1220" s="702"/>
      <c r="AO1220" s="4"/>
      <c r="AP1220" s="5"/>
      <c r="AQ1220" s="5"/>
      <c r="AR1220" s="4"/>
      <c r="AS1220" s="5"/>
      <c r="AT1220" s="552"/>
      <c r="AU1220" s="553" t="str">
        <f>IF(AND(V1220&gt;0,X1220="A",AA1220&lt;&gt;"",AG1220&lt;&gt;"A",AJ1220&lt;&gt;"A",OR(AB1220="NR",AB1220="NT")),1,"")</f>
        <v/>
      </c>
      <c r="AV1220" s="554" t="str">
        <f>IF(AU1220="","",COUNTIF($AU$8:AU1220,AU1220))</f>
        <v/>
      </c>
      <c r="AW1220" s="553" t="str">
        <f>IF(AND(V1220&gt;0,X1220="A",AJ1220&lt;&gt;"A",OR(AB1220="",AB1220="NX")),1,"")</f>
        <v/>
      </c>
      <c r="AX1220" s="554" t="str">
        <f>IF(AW1220="","",COUNTIF($AW$8:AW1220,AW1220))</f>
        <v/>
      </c>
      <c r="AY1220" s="27"/>
      <c r="AZ1220" s="6"/>
      <c r="BA1220" s="7"/>
      <c r="BB1220" s="7"/>
    </row>
    <row r="1221" spans="1:54" ht="14.45" customHeight="1">
      <c r="A1221" s="472" t="s">
        <v>1199</v>
      </c>
      <c r="B1221" s="473" t="s">
        <v>1602</v>
      </c>
      <c r="C1221" s="714" t="s">
        <v>4210</v>
      </c>
      <c r="D1221" s="22"/>
      <c r="E1221" s="746" t="s">
        <v>3784</v>
      </c>
      <c r="F1221" s="760" t="s">
        <v>5385</v>
      </c>
      <c r="G1221" s="475"/>
      <c r="H1221" s="476"/>
      <c r="I1221" s="474" t="s">
        <v>5385</v>
      </c>
      <c r="J1221" s="475"/>
      <c r="K1221" s="478"/>
      <c r="L1221" s="9"/>
      <c r="M1221" s="546"/>
      <c r="N1221" s="9"/>
      <c r="O1221" s="6"/>
      <c r="P1221" s="479"/>
      <c r="Q1221" s="10"/>
      <c r="R1221" s="11"/>
      <c r="S1221" s="12"/>
      <c r="T1221" s="14"/>
      <c r="U1221" s="15"/>
      <c r="V1221" s="8"/>
      <c r="W1221" s="13"/>
      <c r="X1221" s="23"/>
      <c r="Y1221" s="486"/>
      <c r="Z1221" s="483"/>
      <c r="AA1221" s="24"/>
      <c r="AB1221" s="484"/>
      <c r="AC1221" s="16"/>
      <c r="AD1221" s="17"/>
      <c r="AE1221" s="18"/>
      <c r="AF1221" s="9"/>
      <c r="AG1221" s="19"/>
      <c r="AH1221" s="20"/>
      <c r="AI1221" s="9"/>
      <c r="AJ1221" s="21"/>
      <c r="AK1221" s="33"/>
      <c r="AL1221" s="485" t="str">
        <f>IF(AA1221="","",AA1221)</f>
        <v/>
      </c>
      <c r="AM1221" s="3" t="str">
        <f>IF(AB1221="","",AB1221)</f>
        <v/>
      </c>
      <c r="AN1221" s="702"/>
      <c r="AO1221" s="4"/>
      <c r="AP1221" s="5"/>
      <c r="AQ1221" s="5"/>
      <c r="AR1221" s="4"/>
      <c r="AS1221" s="5"/>
      <c r="AT1221" s="552"/>
      <c r="AU1221" s="553" t="str">
        <f>IF(AND(V1221&gt;0,X1221="A",AA1221&lt;&gt;"",AG1221&lt;&gt;"A",AJ1221&lt;&gt;"A",OR(AB1221="NR",AB1221="NT")),1,"")</f>
        <v/>
      </c>
      <c r="AV1221" s="554" t="str">
        <f>IF(AU1221="","",COUNTIF($AU$8:AU1221,AU1221))</f>
        <v/>
      </c>
      <c r="AW1221" s="553" t="str">
        <f>IF(AND(V1221&gt;0,X1221="A",AJ1221&lt;&gt;"A",OR(AB1221="",AB1221="NX")),1,"")</f>
        <v/>
      </c>
      <c r="AX1221" s="554" t="str">
        <f>IF(AW1221="","",COUNTIF($AW$8:AW1221,AW1221))</f>
        <v/>
      </c>
      <c r="AY1221" s="27"/>
      <c r="AZ1221" s="6"/>
      <c r="BA1221" s="7"/>
      <c r="BB1221" s="7"/>
    </row>
    <row r="1222" spans="1:54" ht="14.45" customHeight="1">
      <c r="A1222" s="472" t="s">
        <v>1200</v>
      </c>
      <c r="B1222" s="473" t="s">
        <v>1602</v>
      </c>
      <c r="C1222" s="714" t="s">
        <v>4210</v>
      </c>
      <c r="D1222" s="22"/>
      <c r="E1222" s="746" t="s">
        <v>3785</v>
      </c>
      <c r="F1222" s="760" t="s">
        <v>5385</v>
      </c>
      <c r="G1222" s="475"/>
      <c r="H1222" s="476"/>
      <c r="I1222" s="474" t="s">
        <v>5385</v>
      </c>
      <c r="J1222" s="475"/>
      <c r="K1222" s="478"/>
      <c r="L1222" s="9"/>
      <c r="M1222" s="546"/>
      <c r="N1222" s="9"/>
      <c r="O1222" s="6"/>
      <c r="P1222" s="479"/>
      <c r="Q1222" s="10"/>
      <c r="R1222" s="11"/>
      <c r="S1222" s="12"/>
      <c r="T1222" s="14"/>
      <c r="U1222" s="15"/>
      <c r="V1222" s="8"/>
      <c r="W1222" s="13"/>
      <c r="X1222" s="23"/>
      <c r="Y1222" s="486"/>
      <c r="Z1222" s="483"/>
      <c r="AA1222" s="24"/>
      <c r="AB1222" s="484"/>
      <c r="AC1222" s="16"/>
      <c r="AD1222" s="17"/>
      <c r="AE1222" s="18"/>
      <c r="AF1222" s="9"/>
      <c r="AG1222" s="19"/>
      <c r="AH1222" s="20"/>
      <c r="AI1222" s="9"/>
      <c r="AJ1222" s="21"/>
      <c r="AK1222" s="33"/>
      <c r="AL1222" s="485" t="str">
        <f>IF(AA1222="","",AA1222)</f>
        <v/>
      </c>
      <c r="AM1222" s="3" t="str">
        <f>IF(AB1222="","",AB1222)</f>
        <v/>
      </c>
      <c r="AN1222" s="702"/>
      <c r="AO1222" s="4"/>
      <c r="AP1222" s="5"/>
      <c r="AQ1222" s="5"/>
      <c r="AR1222" s="4"/>
      <c r="AS1222" s="5"/>
      <c r="AT1222" s="552"/>
      <c r="AU1222" s="553" t="str">
        <f>IF(AND(V1222&gt;0,X1222="A",AA1222&lt;&gt;"",AG1222&lt;&gt;"A",AJ1222&lt;&gt;"A",OR(AB1222="NR",AB1222="NT")),1,"")</f>
        <v/>
      </c>
      <c r="AV1222" s="554" t="str">
        <f>IF(AU1222="","",COUNTIF($AU$8:AU1222,AU1222))</f>
        <v/>
      </c>
      <c r="AW1222" s="553" t="str">
        <f>IF(AND(V1222&gt;0,X1222="A",AJ1222&lt;&gt;"A",OR(AB1222="",AB1222="NX")),1,"")</f>
        <v/>
      </c>
      <c r="AX1222" s="554" t="str">
        <f>IF(AW1222="","",COUNTIF($AW$8:AW1222,AW1222))</f>
        <v/>
      </c>
      <c r="AY1222" s="27"/>
      <c r="AZ1222" s="6"/>
      <c r="BA1222" s="7"/>
      <c r="BB1222" s="7"/>
    </row>
    <row r="1223" spans="1:54" ht="14.45" customHeight="1">
      <c r="A1223" s="472" t="s">
        <v>1201</v>
      </c>
      <c r="B1223" s="473" t="s">
        <v>1602</v>
      </c>
      <c r="C1223" s="714" t="s">
        <v>4210</v>
      </c>
      <c r="D1223" s="22"/>
      <c r="E1223" s="746" t="s">
        <v>3786</v>
      </c>
      <c r="F1223" s="760" t="s">
        <v>5385</v>
      </c>
      <c r="G1223" s="475"/>
      <c r="H1223" s="476"/>
      <c r="I1223" s="474" t="s">
        <v>5385</v>
      </c>
      <c r="J1223" s="475"/>
      <c r="K1223" s="478"/>
      <c r="L1223" s="9"/>
      <c r="M1223" s="546"/>
      <c r="N1223" s="9"/>
      <c r="O1223" s="6"/>
      <c r="P1223" s="479"/>
      <c r="Q1223" s="10"/>
      <c r="R1223" s="11"/>
      <c r="S1223" s="12"/>
      <c r="T1223" s="14"/>
      <c r="U1223" s="15"/>
      <c r="V1223" s="8"/>
      <c r="W1223" s="13"/>
      <c r="X1223" s="23"/>
      <c r="Y1223" s="486"/>
      <c r="Z1223" s="483"/>
      <c r="AA1223" s="24"/>
      <c r="AB1223" s="484"/>
      <c r="AC1223" s="16"/>
      <c r="AD1223" s="17"/>
      <c r="AE1223" s="18"/>
      <c r="AF1223" s="9"/>
      <c r="AG1223" s="19"/>
      <c r="AH1223" s="20"/>
      <c r="AI1223" s="9"/>
      <c r="AJ1223" s="21"/>
      <c r="AK1223" s="33"/>
      <c r="AL1223" s="485" t="str">
        <f>IF(AA1223="","",AA1223)</f>
        <v/>
      </c>
      <c r="AM1223" s="3" t="str">
        <f>IF(AB1223="","",AB1223)</f>
        <v/>
      </c>
      <c r="AN1223" s="702"/>
      <c r="AO1223" s="4"/>
      <c r="AP1223" s="5"/>
      <c r="AQ1223" s="5"/>
      <c r="AR1223" s="4"/>
      <c r="AS1223" s="5"/>
      <c r="AT1223" s="552"/>
      <c r="AU1223" s="553" t="str">
        <f>IF(AND(V1223&gt;0,X1223="A",AA1223&lt;&gt;"",AG1223&lt;&gt;"A",AJ1223&lt;&gt;"A",OR(AB1223="NR",AB1223="NT")),1,"")</f>
        <v/>
      </c>
      <c r="AV1223" s="554" t="str">
        <f>IF(AU1223="","",COUNTIF($AU$8:AU1223,AU1223))</f>
        <v/>
      </c>
      <c r="AW1223" s="553" t="str">
        <f>IF(AND(V1223&gt;0,X1223="A",AJ1223&lt;&gt;"A",OR(AB1223="",AB1223="NX")),1,"")</f>
        <v/>
      </c>
      <c r="AX1223" s="554" t="str">
        <f>IF(AW1223="","",COUNTIF($AW$8:AW1223,AW1223))</f>
        <v/>
      </c>
      <c r="AY1223" s="27"/>
      <c r="AZ1223" s="6"/>
      <c r="BA1223" s="7"/>
      <c r="BB1223" s="7"/>
    </row>
    <row r="1224" spans="1:54" ht="14.45" customHeight="1">
      <c r="A1224" s="472" t="s">
        <v>1202</v>
      </c>
      <c r="B1224" s="473" t="s">
        <v>1602</v>
      </c>
      <c r="C1224" s="714" t="s">
        <v>4210</v>
      </c>
      <c r="D1224" s="22"/>
      <c r="E1224" s="746" t="s">
        <v>3787</v>
      </c>
      <c r="F1224" s="760" t="s">
        <v>5385</v>
      </c>
      <c r="G1224" s="475"/>
      <c r="H1224" s="476"/>
      <c r="I1224" s="474" t="s">
        <v>5385</v>
      </c>
      <c r="J1224" s="475"/>
      <c r="K1224" s="478"/>
      <c r="L1224" s="9"/>
      <c r="M1224" s="546"/>
      <c r="N1224" s="9"/>
      <c r="O1224" s="6"/>
      <c r="P1224" s="479"/>
      <c r="Q1224" s="10"/>
      <c r="R1224" s="11"/>
      <c r="S1224" s="12"/>
      <c r="T1224" s="14"/>
      <c r="U1224" s="15"/>
      <c r="V1224" s="8"/>
      <c r="W1224" s="13"/>
      <c r="X1224" s="23"/>
      <c r="Y1224" s="486"/>
      <c r="Z1224" s="483"/>
      <c r="AA1224" s="24"/>
      <c r="AB1224" s="484"/>
      <c r="AC1224" s="16"/>
      <c r="AD1224" s="17"/>
      <c r="AE1224" s="18"/>
      <c r="AF1224" s="9"/>
      <c r="AG1224" s="19"/>
      <c r="AH1224" s="20"/>
      <c r="AI1224" s="9"/>
      <c r="AJ1224" s="21"/>
      <c r="AK1224" s="33"/>
      <c r="AL1224" s="485" t="str">
        <f>IF(AA1224="","",AA1224)</f>
        <v/>
      </c>
      <c r="AM1224" s="3" t="str">
        <f>IF(AB1224="","",AB1224)</f>
        <v/>
      </c>
      <c r="AN1224" s="702"/>
      <c r="AO1224" s="4"/>
      <c r="AP1224" s="5"/>
      <c r="AQ1224" s="5"/>
      <c r="AR1224" s="4"/>
      <c r="AS1224" s="5"/>
      <c r="AT1224" s="552"/>
      <c r="AU1224" s="553" t="str">
        <f>IF(AND(V1224&gt;0,X1224="A",AA1224&lt;&gt;"",AG1224&lt;&gt;"A",AJ1224&lt;&gt;"A",OR(AB1224="NR",AB1224="NT")),1,"")</f>
        <v/>
      </c>
      <c r="AV1224" s="554" t="str">
        <f>IF(AU1224="","",COUNTIF($AU$8:AU1224,AU1224))</f>
        <v/>
      </c>
      <c r="AW1224" s="553" t="str">
        <f>IF(AND(V1224&gt;0,X1224="A",AJ1224&lt;&gt;"A",OR(AB1224="",AB1224="NX")),1,"")</f>
        <v/>
      </c>
      <c r="AX1224" s="554" t="str">
        <f>IF(AW1224="","",COUNTIF($AW$8:AW1224,AW1224))</f>
        <v/>
      </c>
      <c r="AY1224" s="27"/>
      <c r="AZ1224" s="6"/>
      <c r="BA1224" s="7"/>
      <c r="BB1224" s="7"/>
    </row>
    <row r="1225" spans="1:54" ht="14.45" customHeight="1">
      <c r="A1225" s="472" t="s">
        <v>1203</v>
      </c>
      <c r="B1225" s="473" t="s">
        <v>1602</v>
      </c>
      <c r="C1225" s="714" t="s">
        <v>4210</v>
      </c>
      <c r="D1225" s="22"/>
      <c r="E1225" s="746" t="s">
        <v>3788</v>
      </c>
      <c r="F1225" s="760" t="s">
        <v>5385</v>
      </c>
      <c r="G1225" s="475"/>
      <c r="H1225" s="476"/>
      <c r="I1225" s="474" t="s">
        <v>5385</v>
      </c>
      <c r="J1225" s="475"/>
      <c r="K1225" s="478"/>
      <c r="L1225" s="9"/>
      <c r="M1225" s="546"/>
      <c r="N1225" s="9"/>
      <c r="O1225" s="6"/>
      <c r="P1225" s="479"/>
      <c r="Q1225" s="10"/>
      <c r="R1225" s="11"/>
      <c r="S1225" s="12"/>
      <c r="T1225" s="14"/>
      <c r="U1225" s="15"/>
      <c r="V1225" s="8"/>
      <c r="W1225" s="13"/>
      <c r="X1225" s="23"/>
      <c r="Y1225" s="486"/>
      <c r="Z1225" s="483"/>
      <c r="AA1225" s="24"/>
      <c r="AB1225" s="484"/>
      <c r="AC1225" s="16"/>
      <c r="AD1225" s="17"/>
      <c r="AE1225" s="18"/>
      <c r="AF1225" s="9"/>
      <c r="AG1225" s="19"/>
      <c r="AH1225" s="20"/>
      <c r="AI1225" s="9"/>
      <c r="AJ1225" s="21"/>
      <c r="AK1225" s="33"/>
      <c r="AL1225" s="485" t="str">
        <f>IF(AA1225="","",AA1225)</f>
        <v/>
      </c>
      <c r="AM1225" s="3" t="str">
        <f>IF(AB1225="","",AB1225)</f>
        <v/>
      </c>
      <c r="AN1225" s="702"/>
      <c r="AO1225" s="4"/>
      <c r="AP1225" s="5"/>
      <c r="AQ1225" s="5"/>
      <c r="AR1225" s="4"/>
      <c r="AS1225" s="5"/>
      <c r="AT1225" s="552"/>
      <c r="AU1225" s="553" t="str">
        <f>IF(AND(V1225&gt;0,X1225="A",AA1225&lt;&gt;"",AG1225&lt;&gt;"A",AJ1225&lt;&gt;"A",OR(AB1225="NR",AB1225="NT")),1,"")</f>
        <v/>
      </c>
      <c r="AV1225" s="554" t="str">
        <f>IF(AU1225="","",COUNTIF($AU$8:AU1225,AU1225))</f>
        <v/>
      </c>
      <c r="AW1225" s="553" t="str">
        <f>IF(AND(V1225&gt;0,X1225="A",AJ1225&lt;&gt;"A",OR(AB1225="",AB1225="NX")),1,"")</f>
        <v/>
      </c>
      <c r="AX1225" s="554" t="str">
        <f>IF(AW1225="","",COUNTIF($AW$8:AW1225,AW1225))</f>
        <v/>
      </c>
      <c r="AY1225" s="27"/>
      <c r="AZ1225" s="6"/>
      <c r="BA1225" s="7"/>
      <c r="BB1225" s="7"/>
    </row>
    <row r="1226" spans="1:54" ht="14.45" customHeight="1">
      <c r="A1226" s="472" t="s">
        <v>1204</v>
      </c>
      <c r="B1226" s="473" t="s">
        <v>1602</v>
      </c>
      <c r="C1226" s="714" t="s">
        <v>4210</v>
      </c>
      <c r="D1226" s="22"/>
      <c r="E1226" s="746" t="s">
        <v>3789</v>
      </c>
      <c r="F1226" s="760" t="s">
        <v>5385</v>
      </c>
      <c r="G1226" s="475"/>
      <c r="H1226" s="476"/>
      <c r="I1226" s="474" t="s">
        <v>5385</v>
      </c>
      <c r="J1226" s="475"/>
      <c r="K1226" s="478"/>
      <c r="L1226" s="9"/>
      <c r="M1226" s="546"/>
      <c r="N1226" s="9"/>
      <c r="O1226" s="6"/>
      <c r="P1226" s="479"/>
      <c r="Q1226" s="10"/>
      <c r="R1226" s="11"/>
      <c r="S1226" s="12"/>
      <c r="T1226" s="14"/>
      <c r="U1226" s="15"/>
      <c r="V1226" s="8"/>
      <c r="W1226" s="13"/>
      <c r="X1226" s="23"/>
      <c r="Y1226" s="486"/>
      <c r="Z1226" s="483"/>
      <c r="AA1226" s="24"/>
      <c r="AB1226" s="484"/>
      <c r="AC1226" s="16"/>
      <c r="AD1226" s="17"/>
      <c r="AE1226" s="18"/>
      <c r="AF1226" s="9"/>
      <c r="AG1226" s="19"/>
      <c r="AH1226" s="20"/>
      <c r="AI1226" s="9"/>
      <c r="AJ1226" s="21"/>
      <c r="AK1226" s="33"/>
      <c r="AL1226" s="485" t="str">
        <f>IF(AA1226="","",AA1226)</f>
        <v/>
      </c>
      <c r="AM1226" s="3" t="str">
        <f>IF(AB1226="","",AB1226)</f>
        <v/>
      </c>
      <c r="AN1226" s="702"/>
      <c r="AO1226" s="4"/>
      <c r="AP1226" s="5"/>
      <c r="AQ1226" s="5"/>
      <c r="AR1226" s="4"/>
      <c r="AS1226" s="5"/>
      <c r="AT1226" s="552"/>
      <c r="AU1226" s="553" t="str">
        <f>IF(AND(V1226&gt;0,X1226="A",AA1226&lt;&gt;"",AG1226&lt;&gt;"A",AJ1226&lt;&gt;"A",OR(AB1226="NR",AB1226="NT")),1,"")</f>
        <v/>
      </c>
      <c r="AV1226" s="554" t="str">
        <f>IF(AU1226="","",COUNTIF($AU$8:AU1226,AU1226))</f>
        <v/>
      </c>
      <c r="AW1226" s="553" t="str">
        <f>IF(AND(V1226&gt;0,X1226="A",AJ1226&lt;&gt;"A",OR(AB1226="",AB1226="NX")),1,"")</f>
        <v/>
      </c>
      <c r="AX1226" s="554" t="str">
        <f>IF(AW1226="","",COUNTIF($AW$8:AW1226,AW1226))</f>
        <v/>
      </c>
      <c r="AY1226" s="27"/>
      <c r="AZ1226" s="6"/>
      <c r="BA1226" s="7"/>
      <c r="BB1226" s="7"/>
    </row>
    <row r="1227" spans="1:54" ht="14.45" customHeight="1">
      <c r="A1227" s="472" t="s">
        <v>1205</v>
      </c>
      <c r="B1227" s="473" t="s">
        <v>1602</v>
      </c>
      <c r="C1227" s="714" t="s">
        <v>4210</v>
      </c>
      <c r="D1227" s="22"/>
      <c r="E1227" s="746" t="s">
        <v>3790</v>
      </c>
      <c r="F1227" s="760" t="s">
        <v>5385</v>
      </c>
      <c r="G1227" s="475"/>
      <c r="H1227" s="476"/>
      <c r="I1227" s="474" t="s">
        <v>5385</v>
      </c>
      <c r="J1227" s="475"/>
      <c r="K1227" s="478"/>
      <c r="L1227" s="9"/>
      <c r="M1227" s="546"/>
      <c r="N1227" s="9"/>
      <c r="O1227" s="6"/>
      <c r="P1227" s="479"/>
      <c r="Q1227" s="10"/>
      <c r="R1227" s="11"/>
      <c r="S1227" s="12"/>
      <c r="T1227" s="14"/>
      <c r="U1227" s="15"/>
      <c r="V1227" s="8"/>
      <c r="W1227" s="13"/>
      <c r="X1227" s="23"/>
      <c r="Y1227" s="486"/>
      <c r="Z1227" s="483"/>
      <c r="AA1227" s="24"/>
      <c r="AB1227" s="484"/>
      <c r="AC1227" s="16"/>
      <c r="AD1227" s="17"/>
      <c r="AE1227" s="18"/>
      <c r="AF1227" s="9"/>
      <c r="AG1227" s="19"/>
      <c r="AH1227" s="20"/>
      <c r="AI1227" s="9"/>
      <c r="AJ1227" s="21"/>
      <c r="AK1227" s="33"/>
      <c r="AL1227" s="485" t="str">
        <f>IF(AA1227="","",AA1227)</f>
        <v/>
      </c>
      <c r="AM1227" s="3" t="str">
        <f>IF(AB1227="","",AB1227)</f>
        <v/>
      </c>
      <c r="AN1227" s="702"/>
      <c r="AO1227" s="4"/>
      <c r="AP1227" s="5"/>
      <c r="AQ1227" s="5"/>
      <c r="AR1227" s="4"/>
      <c r="AS1227" s="5"/>
      <c r="AT1227" s="552"/>
      <c r="AU1227" s="553" t="str">
        <f>IF(AND(V1227&gt;0,X1227="A",AA1227&lt;&gt;"",AG1227&lt;&gt;"A",AJ1227&lt;&gt;"A",OR(AB1227="NR",AB1227="NT")),1,"")</f>
        <v/>
      </c>
      <c r="AV1227" s="554" t="str">
        <f>IF(AU1227="","",COUNTIF($AU$8:AU1227,AU1227))</f>
        <v/>
      </c>
      <c r="AW1227" s="553" t="str">
        <f>IF(AND(V1227&gt;0,X1227="A",AJ1227&lt;&gt;"A",OR(AB1227="",AB1227="NX")),1,"")</f>
        <v/>
      </c>
      <c r="AX1227" s="554" t="str">
        <f>IF(AW1227="","",COUNTIF($AW$8:AW1227,AW1227))</f>
        <v/>
      </c>
      <c r="AY1227" s="27"/>
      <c r="AZ1227" s="6"/>
      <c r="BA1227" s="7"/>
      <c r="BB1227" s="7"/>
    </row>
    <row r="1228" spans="1:54" ht="14.45" customHeight="1">
      <c r="A1228" s="472" t="s">
        <v>1206</v>
      </c>
      <c r="B1228" s="473" t="s">
        <v>1602</v>
      </c>
      <c r="C1228" s="714" t="s">
        <v>4210</v>
      </c>
      <c r="D1228" s="22"/>
      <c r="E1228" s="746" t="s">
        <v>3791</v>
      </c>
      <c r="F1228" s="760" t="s">
        <v>5385</v>
      </c>
      <c r="G1228" s="475"/>
      <c r="H1228" s="476"/>
      <c r="I1228" s="474" t="s">
        <v>5385</v>
      </c>
      <c r="J1228" s="475"/>
      <c r="K1228" s="478"/>
      <c r="L1228" s="9"/>
      <c r="M1228" s="546"/>
      <c r="N1228" s="9"/>
      <c r="O1228" s="6"/>
      <c r="P1228" s="479"/>
      <c r="Q1228" s="10"/>
      <c r="R1228" s="11"/>
      <c r="S1228" s="12"/>
      <c r="T1228" s="14"/>
      <c r="U1228" s="15"/>
      <c r="V1228" s="8"/>
      <c r="W1228" s="13"/>
      <c r="X1228" s="23"/>
      <c r="Y1228" s="486"/>
      <c r="Z1228" s="483"/>
      <c r="AA1228" s="24"/>
      <c r="AB1228" s="484"/>
      <c r="AC1228" s="16"/>
      <c r="AD1228" s="17"/>
      <c r="AE1228" s="18"/>
      <c r="AF1228" s="9"/>
      <c r="AG1228" s="19"/>
      <c r="AH1228" s="20"/>
      <c r="AI1228" s="9"/>
      <c r="AJ1228" s="21"/>
      <c r="AK1228" s="33"/>
      <c r="AL1228" s="485" t="str">
        <f>IF(AA1228="","",AA1228)</f>
        <v/>
      </c>
      <c r="AM1228" s="3" t="str">
        <f>IF(AB1228="","",AB1228)</f>
        <v/>
      </c>
      <c r="AN1228" s="702"/>
      <c r="AO1228" s="4"/>
      <c r="AP1228" s="5"/>
      <c r="AQ1228" s="5"/>
      <c r="AR1228" s="4"/>
      <c r="AS1228" s="5"/>
      <c r="AT1228" s="552"/>
      <c r="AU1228" s="553" t="str">
        <f>IF(AND(V1228&gt;0,X1228="A",AA1228&lt;&gt;"",AG1228&lt;&gt;"A",AJ1228&lt;&gt;"A",OR(AB1228="NR",AB1228="NT")),1,"")</f>
        <v/>
      </c>
      <c r="AV1228" s="554" t="str">
        <f>IF(AU1228="","",COUNTIF($AU$8:AU1228,AU1228))</f>
        <v/>
      </c>
      <c r="AW1228" s="553" t="str">
        <f>IF(AND(V1228&gt;0,X1228="A",AJ1228&lt;&gt;"A",OR(AB1228="",AB1228="NX")),1,"")</f>
        <v/>
      </c>
      <c r="AX1228" s="554" t="str">
        <f>IF(AW1228="","",COUNTIF($AW$8:AW1228,AW1228))</f>
        <v/>
      </c>
      <c r="AY1228" s="27"/>
      <c r="AZ1228" s="6"/>
      <c r="BA1228" s="7"/>
      <c r="BB1228" s="7"/>
    </row>
    <row r="1229" spans="1:54" ht="14.45" customHeight="1">
      <c r="A1229" s="472" t="s">
        <v>1207</v>
      </c>
      <c r="B1229" s="473" t="s">
        <v>1602</v>
      </c>
      <c r="C1229" s="714" t="s">
        <v>4210</v>
      </c>
      <c r="D1229" s="22"/>
      <c r="E1229" s="746" t="s">
        <v>3792</v>
      </c>
      <c r="F1229" s="760" t="s">
        <v>5385</v>
      </c>
      <c r="G1229" s="475"/>
      <c r="H1229" s="476"/>
      <c r="I1229" s="474" t="s">
        <v>5385</v>
      </c>
      <c r="J1229" s="475"/>
      <c r="K1229" s="478"/>
      <c r="L1229" s="9"/>
      <c r="M1229" s="546"/>
      <c r="N1229" s="9"/>
      <c r="O1229" s="6"/>
      <c r="P1229" s="479"/>
      <c r="Q1229" s="10"/>
      <c r="R1229" s="11"/>
      <c r="S1229" s="12"/>
      <c r="T1229" s="14"/>
      <c r="U1229" s="15"/>
      <c r="V1229" s="8"/>
      <c r="W1229" s="13"/>
      <c r="X1229" s="23"/>
      <c r="Y1229" s="486"/>
      <c r="Z1229" s="483"/>
      <c r="AA1229" s="24"/>
      <c r="AB1229" s="484"/>
      <c r="AC1229" s="16"/>
      <c r="AD1229" s="17"/>
      <c r="AE1229" s="18"/>
      <c r="AF1229" s="9"/>
      <c r="AG1229" s="19"/>
      <c r="AH1229" s="20"/>
      <c r="AI1229" s="9"/>
      <c r="AJ1229" s="21"/>
      <c r="AK1229" s="33"/>
      <c r="AL1229" s="485" t="str">
        <f>IF(AA1229="","",AA1229)</f>
        <v/>
      </c>
      <c r="AM1229" s="3" t="str">
        <f>IF(AB1229="","",AB1229)</f>
        <v/>
      </c>
      <c r="AN1229" s="702"/>
      <c r="AO1229" s="4"/>
      <c r="AP1229" s="5"/>
      <c r="AQ1229" s="5"/>
      <c r="AR1229" s="4"/>
      <c r="AS1229" s="5"/>
      <c r="AT1229" s="552"/>
      <c r="AU1229" s="553" t="str">
        <f>IF(AND(V1229&gt;0,X1229="A",AA1229&lt;&gt;"",AG1229&lt;&gt;"A",AJ1229&lt;&gt;"A",OR(AB1229="NR",AB1229="NT")),1,"")</f>
        <v/>
      </c>
      <c r="AV1229" s="554" t="str">
        <f>IF(AU1229="","",COUNTIF($AU$8:AU1229,AU1229))</f>
        <v/>
      </c>
      <c r="AW1229" s="553" t="str">
        <f>IF(AND(V1229&gt;0,X1229="A",AJ1229&lt;&gt;"A",OR(AB1229="",AB1229="NX")),1,"")</f>
        <v/>
      </c>
      <c r="AX1229" s="554" t="str">
        <f>IF(AW1229="","",COUNTIF($AW$8:AW1229,AW1229))</f>
        <v/>
      </c>
      <c r="AY1229" s="27"/>
      <c r="AZ1229" s="6"/>
      <c r="BA1229" s="7"/>
      <c r="BB1229" s="7"/>
    </row>
    <row r="1230" spans="1:54" ht="14.45" customHeight="1">
      <c r="A1230" s="472" t="s">
        <v>1208</v>
      </c>
      <c r="B1230" s="473" t="s">
        <v>1602</v>
      </c>
      <c r="C1230" s="714" t="s">
        <v>4210</v>
      </c>
      <c r="D1230" s="22"/>
      <c r="E1230" s="746" t="s">
        <v>3793</v>
      </c>
      <c r="F1230" s="760" t="s">
        <v>5385</v>
      </c>
      <c r="G1230" s="475"/>
      <c r="H1230" s="476"/>
      <c r="I1230" s="474" t="s">
        <v>5385</v>
      </c>
      <c r="J1230" s="475"/>
      <c r="K1230" s="478"/>
      <c r="L1230" s="9"/>
      <c r="M1230" s="546"/>
      <c r="N1230" s="9"/>
      <c r="O1230" s="6"/>
      <c r="P1230" s="479"/>
      <c r="Q1230" s="10"/>
      <c r="R1230" s="11"/>
      <c r="S1230" s="12"/>
      <c r="T1230" s="14"/>
      <c r="U1230" s="15"/>
      <c r="V1230" s="8"/>
      <c r="W1230" s="13"/>
      <c r="X1230" s="23"/>
      <c r="Y1230" s="486"/>
      <c r="Z1230" s="483"/>
      <c r="AA1230" s="24"/>
      <c r="AB1230" s="484"/>
      <c r="AC1230" s="16"/>
      <c r="AD1230" s="17"/>
      <c r="AE1230" s="18"/>
      <c r="AF1230" s="9"/>
      <c r="AG1230" s="19"/>
      <c r="AH1230" s="20"/>
      <c r="AI1230" s="9"/>
      <c r="AJ1230" s="21"/>
      <c r="AK1230" s="33"/>
      <c r="AL1230" s="485" t="str">
        <f>IF(AA1230="","",AA1230)</f>
        <v/>
      </c>
      <c r="AM1230" s="3" t="str">
        <f>IF(AB1230="","",AB1230)</f>
        <v/>
      </c>
      <c r="AN1230" s="702"/>
      <c r="AO1230" s="4"/>
      <c r="AP1230" s="5"/>
      <c r="AQ1230" s="5"/>
      <c r="AR1230" s="4"/>
      <c r="AS1230" s="5"/>
      <c r="AT1230" s="552"/>
      <c r="AU1230" s="553" t="str">
        <f>IF(AND(V1230&gt;0,X1230="A",AA1230&lt;&gt;"",AG1230&lt;&gt;"A",AJ1230&lt;&gt;"A",OR(AB1230="NR",AB1230="NT")),1,"")</f>
        <v/>
      </c>
      <c r="AV1230" s="554" t="str">
        <f>IF(AU1230="","",COUNTIF($AU$8:AU1230,AU1230))</f>
        <v/>
      </c>
      <c r="AW1230" s="553" t="str">
        <f>IF(AND(V1230&gt;0,X1230="A",AJ1230&lt;&gt;"A",OR(AB1230="",AB1230="NX")),1,"")</f>
        <v/>
      </c>
      <c r="AX1230" s="554" t="str">
        <f>IF(AW1230="","",COUNTIF($AW$8:AW1230,AW1230))</f>
        <v/>
      </c>
      <c r="AY1230" s="27"/>
      <c r="AZ1230" s="6"/>
      <c r="BA1230" s="7"/>
      <c r="BB1230" s="7"/>
    </row>
    <row r="1231" spans="1:54" ht="14.45" customHeight="1">
      <c r="A1231" s="472" t="s">
        <v>1209</v>
      </c>
      <c r="B1231" s="473" t="s">
        <v>1602</v>
      </c>
      <c r="C1231" s="714" t="s">
        <v>4210</v>
      </c>
      <c r="D1231" s="22"/>
      <c r="E1231" s="746" t="s">
        <v>3794</v>
      </c>
      <c r="F1231" s="760" t="s">
        <v>5385</v>
      </c>
      <c r="G1231" s="475"/>
      <c r="H1231" s="476"/>
      <c r="I1231" s="474" t="s">
        <v>5385</v>
      </c>
      <c r="J1231" s="475"/>
      <c r="K1231" s="478"/>
      <c r="L1231" s="9"/>
      <c r="M1231" s="546"/>
      <c r="N1231" s="9"/>
      <c r="O1231" s="6"/>
      <c r="P1231" s="479"/>
      <c r="Q1231" s="10"/>
      <c r="R1231" s="11"/>
      <c r="S1231" s="12"/>
      <c r="T1231" s="14"/>
      <c r="U1231" s="15"/>
      <c r="V1231" s="8"/>
      <c r="W1231" s="13"/>
      <c r="X1231" s="23"/>
      <c r="Y1231" s="486"/>
      <c r="Z1231" s="483"/>
      <c r="AA1231" s="24"/>
      <c r="AB1231" s="484"/>
      <c r="AC1231" s="16"/>
      <c r="AD1231" s="17"/>
      <c r="AE1231" s="18"/>
      <c r="AF1231" s="9"/>
      <c r="AG1231" s="19"/>
      <c r="AH1231" s="20"/>
      <c r="AI1231" s="9"/>
      <c r="AJ1231" s="21"/>
      <c r="AK1231" s="33"/>
      <c r="AL1231" s="485" t="str">
        <f>IF(AA1231="","",AA1231)</f>
        <v/>
      </c>
      <c r="AM1231" s="3" t="str">
        <f>IF(AB1231="","",AB1231)</f>
        <v/>
      </c>
      <c r="AN1231" s="702"/>
      <c r="AO1231" s="4"/>
      <c r="AP1231" s="5"/>
      <c r="AQ1231" s="5"/>
      <c r="AR1231" s="4"/>
      <c r="AS1231" s="5"/>
      <c r="AT1231" s="552"/>
      <c r="AU1231" s="553" t="str">
        <f>IF(AND(V1231&gt;0,X1231="A",AA1231&lt;&gt;"",AG1231&lt;&gt;"A",AJ1231&lt;&gt;"A",OR(AB1231="NR",AB1231="NT")),1,"")</f>
        <v/>
      </c>
      <c r="AV1231" s="554" t="str">
        <f>IF(AU1231="","",COUNTIF($AU$8:AU1231,AU1231))</f>
        <v/>
      </c>
      <c r="AW1231" s="553" t="str">
        <f>IF(AND(V1231&gt;0,X1231="A",AJ1231&lt;&gt;"A",OR(AB1231="",AB1231="NX")),1,"")</f>
        <v/>
      </c>
      <c r="AX1231" s="554" t="str">
        <f>IF(AW1231="","",COUNTIF($AW$8:AW1231,AW1231))</f>
        <v/>
      </c>
      <c r="AY1231" s="27"/>
      <c r="AZ1231" s="6"/>
      <c r="BA1231" s="7"/>
      <c r="BB1231" s="7"/>
    </row>
    <row r="1232" spans="1:54" ht="14.45" customHeight="1">
      <c r="A1232" s="472" t="s">
        <v>1210</v>
      </c>
      <c r="B1232" s="473" t="s">
        <v>1602</v>
      </c>
      <c r="C1232" s="714" t="s">
        <v>4210</v>
      </c>
      <c r="D1232" s="22"/>
      <c r="E1232" s="746" t="s">
        <v>3795</v>
      </c>
      <c r="F1232" s="760" t="s">
        <v>5385</v>
      </c>
      <c r="G1232" s="475"/>
      <c r="H1232" s="476"/>
      <c r="I1232" s="474" t="s">
        <v>5385</v>
      </c>
      <c r="J1232" s="475"/>
      <c r="K1232" s="478"/>
      <c r="L1232" s="9"/>
      <c r="M1232" s="546"/>
      <c r="N1232" s="9"/>
      <c r="O1232" s="6"/>
      <c r="P1232" s="479"/>
      <c r="Q1232" s="10"/>
      <c r="R1232" s="11"/>
      <c r="S1232" s="12"/>
      <c r="T1232" s="14"/>
      <c r="U1232" s="15"/>
      <c r="V1232" s="8"/>
      <c r="W1232" s="13"/>
      <c r="X1232" s="23"/>
      <c r="Y1232" s="486"/>
      <c r="Z1232" s="483"/>
      <c r="AA1232" s="24"/>
      <c r="AB1232" s="484"/>
      <c r="AC1232" s="16"/>
      <c r="AD1232" s="17"/>
      <c r="AE1232" s="18"/>
      <c r="AF1232" s="9"/>
      <c r="AG1232" s="19"/>
      <c r="AH1232" s="20"/>
      <c r="AI1232" s="9"/>
      <c r="AJ1232" s="21"/>
      <c r="AK1232" s="33"/>
      <c r="AL1232" s="485" t="str">
        <f>IF(AA1232="","",AA1232)</f>
        <v/>
      </c>
      <c r="AM1232" s="3" t="str">
        <f>IF(AB1232="","",AB1232)</f>
        <v/>
      </c>
      <c r="AN1232" s="702"/>
      <c r="AO1232" s="4"/>
      <c r="AP1232" s="5"/>
      <c r="AQ1232" s="5"/>
      <c r="AR1232" s="4"/>
      <c r="AS1232" s="5"/>
      <c r="AT1232" s="552"/>
      <c r="AU1232" s="553" t="str">
        <f>IF(AND(V1232&gt;0,X1232="A",AA1232&lt;&gt;"",AG1232&lt;&gt;"A",AJ1232&lt;&gt;"A",OR(AB1232="NR",AB1232="NT")),1,"")</f>
        <v/>
      </c>
      <c r="AV1232" s="554" t="str">
        <f>IF(AU1232="","",COUNTIF($AU$8:AU1232,AU1232))</f>
        <v/>
      </c>
      <c r="AW1232" s="553" t="str">
        <f>IF(AND(V1232&gt;0,X1232="A",AJ1232&lt;&gt;"A",OR(AB1232="",AB1232="NX")),1,"")</f>
        <v/>
      </c>
      <c r="AX1232" s="554" t="str">
        <f>IF(AW1232="","",COUNTIF($AW$8:AW1232,AW1232))</f>
        <v/>
      </c>
      <c r="AY1232" s="27"/>
      <c r="AZ1232" s="6"/>
      <c r="BA1232" s="7"/>
      <c r="BB1232" s="7"/>
    </row>
    <row r="1233" spans="1:54" ht="14.45" customHeight="1">
      <c r="A1233" s="472" t="s">
        <v>1211</v>
      </c>
      <c r="B1233" s="473" t="s">
        <v>1602</v>
      </c>
      <c r="C1233" s="714" t="s">
        <v>4210</v>
      </c>
      <c r="D1233" s="22"/>
      <c r="E1233" s="746" t="s">
        <v>3796</v>
      </c>
      <c r="F1233" s="760" t="s">
        <v>5385</v>
      </c>
      <c r="G1233" s="475"/>
      <c r="H1233" s="476"/>
      <c r="I1233" s="474" t="s">
        <v>5385</v>
      </c>
      <c r="J1233" s="475"/>
      <c r="K1233" s="476"/>
      <c r="L1233" s="9"/>
      <c r="M1233" s="546"/>
      <c r="N1233" s="9"/>
      <c r="O1233" s="6"/>
      <c r="P1233" s="479"/>
      <c r="Q1233" s="10"/>
      <c r="R1233" s="11"/>
      <c r="S1233" s="12"/>
      <c r="T1233" s="14"/>
      <c r="U1233" s="15"/>
      <c r="V1233" s="8"/>
      <c r="W1233" s="13"/>
      <c r="X1233" s="23"/>
      <c r="Y1233" s="486"/>
      <c r="Z1233" s="483"/>
      <c r="AA1233" s="24"/>
      <c r="AB1233" s="484"/>
      <c r="AC1233" s="16"/>
      <c r="AD1233" s="17"/>
      <c r="AE1233" s="18"/>
      <c r="AF1233" s="9"/>
      <c r="AG1233" s="19"/>
      <c r="AH1233" s="20"/>
      <c r="AI1233" s="9"/>
      <c r="AJ1233" s="21"/>
      <c r="AK1233" s="33"/>
      <c r="AL1233" s="485" t="str">
        <f>IF(AA1233="","",AA1233)</f>
        <v/>
      </c>
      <c r="AM1233" s="3" t="str">
        <f>IF(AB1233="","",AB1233)</f>
        <v/>
      </c>
      <c r="AN1233" s="702"/>
      <c r="AO1233" s="4"/>
      <c r="AP1233" s="5"/>
      <c r="AQ1233" s="5"/>
      <c r="AR1233" s="4"/>
      <c r="AS1233" s="5"/>
      <c r="AT1233" s="552"/>
      <c r="AU1233" s="553" t="str">
        <f>IF(AND(V1233&gt;0,X1233="A",AA1233&lt;&gt;"",AG1233&lt;&gt;"A",AJ1233&lt;&gt;"A",OR(AB1233="NR",AB1233="NT")),1,"")</f>
        <v/>
      </c>
      <c r="AV1233" s="554" t="str">
        <f>IF(AU1233="","",COUNTIF($AU$8:AU1233,AU1233))</f>
        <v/>
      </c>
      <c r="AW1233" s="553" t="str">
        <f>IF(AND(V1233&gt;0,X1233="A",AJ1233&lt;&gt;"A",OR(AB1233="",AB1233="NX")),1,"")</f>
        <v/>
      </c>
      <c r="AX1233" s="554" t="str">
        <f>IF(AW1233="","",COUNTIF($AW$8:AW1233,AW1233))</f>
        <v/>
      </c>
      <c r="AY1233" s="27"/>
      <c r="AZ1233" s="6"/>
      <c r="BA1233" s="7"/>
      <c r="BB1233" s="7"/>
    </row>
    <row r="1234" spans="1:54" ht="14.45" customHeight="1">
      <c r="A1234" s="472" t="s">
        <v>1212</v>
      </c>
      <c r="B1234" s="473" t="s">
        <v>1602</v>
      </c>
      <c r="C1234" s="714" t="s">
        <v>4210</v>
      </c>
      <c r="D1234" s="22"/>
      <c r="E1234" s="746" t="s">
        <v>3797</v>
      </c>
      <c r="F1234" s="760" t="s">
        <v>5385</v>
      </c>
      <c r="G1234" s="475"/>
      <c r="H1234" s="476"/>
      <c r="I1234" s="760">
        <v>2086960</v>
      </c>
      <c r="J1234" s="475">
        <v>15421107</v>
      </c>
      <c r="K1234" s="478">
        <v>11.94</v>
      </c>
      <c r="L1234" s="9"/>
      <c r="M1234" s="546"/>
      <c r="N1234" s="9"/>
      <c r="O1234" s="6"/>
      <c r="P1234" s="479"/>
      <c r="Q1234" s="10"/>
      <c r="R1234" s="11"/>
      <c r="S1234" s="12"/>
      <c r="T1234" s="14"/>
      <c r="U1234" s="15"/>
      <c r="V1234" s="8"/>
      <c r="W1234" s="13"/>
      <c r="X1234" s="23"/>
      <c r="Y1234" s="486"/>
      <c r="Z1234" s="483"/>
      <c r="AA1234" s="1248"/>
      <c r="AB1234" s="484"/>
      <c r="AC1234" s="16"/>
      <c r="AD1234" s="17"/>
      <c r="AE1234" s="18"/>
      <c r="AF1234" s="9"/>
      <c r="AG1234" s="19"/>
      <c r="AH1234" s="20"/>
      <c r="AI1234" s="9"/>
      <c r="AJ1234" s="21"/>
      <c r="AK1234" s="33"/>
      <c r="AL1234" s="485" t="str">
        <f>IF(AA1234="","",AA1234)</f>
        <v/>
      </c>
      <c r="AM1234" s="3" t="str">
        <f>IF(AB1234="","",AB1234)</f>
        <v/>
      </c>
      <c r="AN1234" s="702"/>
      <c r="AO1234" s="4"/>
      <c r="AP1234" s="5"/>
      <c r="AQ1234" s="5"/>
      <c r="AR1234" s="4"/>
      <c r="AS1234" s="5"/>
      <c r="AT1234" s="552"/>
      <c r="AU1234" s="553" t="str">
        <f>IF(AND(V1234&gt;0,X1234="A",AA1234&lt;&gt;"",AG1234&lt;&gt;"A",AJ1234&lt;&gt;"A",OR(AB1234="NR",AB1234="NT")),1,"")</f>
        <v/>
      </c>
      <c r="AV1234" s="554" t="str">
        <f>IF(AU1234="","",COUNTIF($AU$8:AU1234,AU1234))</f>
        <v/>
      </c>
      <c r="AW1234" s="553" t="str">
        <f>IF(AND(V1234&gt;0,X1234="A",AJ1234&lt;&gt;"A",OR(AB1234="",AB1234="NX")),1,"")</f>
        <v/>
      </c>
      <c r="AX1234" s="554" t="str">
        <f>IF(AW1234="","",COUNTIF($AW$8:AW1234,AW1234))</f>
        <v/>
      </c>
      <c r="AY1234" s="27"/>
      <c r="AZ1234" s="6"/>
      <c r="BA1234" s="7"/>
      <c r="BB1234" s="7"/>
    </row>
    <row r="1235" spans="1:54" ht="14.45" customHeight="1">
      <c r="A1235" s="472" t="s">
        <v>1213</v>
      </c>
      <c r="B1235" s="473" t="s">
        <v>1602</v>
      </c>
      <c r="C1235" s="22" t="s">
        <v>5869</v>
      </c>
      <c r="D1235" s="22">
        <v>8</v>
      </c>
      <c r="E1235" s="746" t="s">
        <v>3798</v>
      </c>
      <c r="F1235" s="760">
        <v>2086960</v>
      </c>
      <c r="G1235" s="475">
        <v>15421107</v>
      </c>
      <c r="H1235" s="476">
        <v>11.94</v>
      </c>
      <c r="I1235" s="474">
        <v>2081210</v>
      </c>
      <c r="J1235" s="475">
        <v>15421103</v>
      </c>
      <c r="K1235" s="478">
        <v>11.94</v>
      </c>
      <c r="L1235" s="9"/>
      <c r="M1235" s="546">
        <v>16</v>
      </c>
      <c r="N1235" s="9">
        <v>9.5299999999999994</v>
      </c>
      <c r="O1235" s="6" t="s">
        <v>4201</v>
      </c>
      <c r="P1235" s="479" t="s">
        <v>4202</v>
      </c>
      <c r="Q1235" s="10" t="s">
        <v>5710</v>
      </c>
      <c r="R1235" s="11"/>
      <c r="S1235" s="12"/>
      <c r="T1235" s="14">
        <v>46281</v>
      </c>
      <c r="U1235" s="15" t="s">
        <v>5387</v>
      </c>
      <c r="V1235" s="8">
        <v>46281</v>
      </c>
      <c r="W1235" s="13" t="s">
        <v>5714</v>
      </c>
      <c r="X1235" s="23" t="s">
        <v>4206</v>
      </c>
      <c r="Y1235" s="486">
        <v>167</v>
      </c>
      <c r="Z1235" s="483">
        <v>46286</v>
      </c>
      <c r="AA1235" s="878" t="s">
        <v>5827</v>
      </c>
      <c r="AB1235" s="484" t="s">
        <v>4206</v>
      </c>
      <c r="AC1235" s="16"/>
      <c r="AD1235" s="17"/>
      <c r="AE1235" s="18"/>
      <c r="AF1235" s="9"/>
      <c r="AG1235" s="19"/>
      <c r="AH1235" s="20"/>
      <c r="AI1235" s="9"/>
      <c r="AJ1235" s="21"/>
      <c r="AK1235" s="33"/>
      <c r="AL1235" s="485" t="str">
        <f>IF(AA1235="","",AA1235)</f>
        <v>L-RT-050</v>
      </c>
      <c r="AM1235" s="3" t="str">
        <f>IF(AB1235="","",AB1235)</f>
        <v>A</v>
      </c>
      <c r="AN1235" s="702"/>
      <c r="AO1235" s="4"/>
      <c r="AP1235" s="5"/>
      <c r="AQ1235" s="5"/>
      <c r="AR1235" s="4"/>
      <c r="AS1235" s="5"/>
      <c r="AT1235" s="552"/>
      <c r="AU1235" s="553" t="str">
        <f>IF(AND(V1235&gt;0,X1235="A",AA1235&lt;&gt;"",AG1235&lt;&gt;"A",AJ1235&lt;&gt;"A",OR(AB1235="NR",AB1235="NT")),1,"")</f>
        <v/>
      </c>
      <c r="AV1235" s="554" t="str">
        <f>IF(AU1235="","",COUNTIF($AU$8:AU1235,AU1235))</f>
        <v/>
      </c>
      <c r="AW1235" s="553" t="str">
        <f>IF(AND(V1235&gt;0,X1235="A",AJ1235&lt;&gt;"A",OR(AB1235="",AB1235="NX")),1,"")</f>
        <v/>
      </c>
      <c r="AX1235" s="554" t="str">
        <f>IF(AW1235="","",COUNTIF($AW$8:AW1235,AW1235))</f>
        <v/>
      </c>
      <c r="AY1235" s="27"/>
      <c r="AZ1235" s="6"/>
      <c r="BA1235" s="7"/>
      <c r="BB1235" s="7"/>
    </row>
    <row r="1236" spans="1:54" ht="14.45" customHeight="1">
      <c r="A1236" s="472" t="s">
        <v>1214</v>
      </c>
      <c r="B1236" s="473" t="s">
        <v>1602</v>
      </c>
      <c r="C1236" s="22" t="s">
        <v>5869</v>
      </c>
      <c r="D1236" s="22">
        <v>8</v>
      </c>
      <c r="E1236" s="746" t="s">
        <v>6647</v>
      </c>
      <c r="F1236" s="760">
        <v>2081210</v>
      </c>
      <c r="G1236" s="475">
        <v>15421103</v>
      </c>
      <c r="H1236" s="476">
        <v>11.94</v>
      </c>
      <c r="I1236" s="474">
        <v>2086270</v>
      </c>
      <c r="J1236" s="475">
        <v>15421107</v>
      </c>
      <c r="K1236" s="478">
        <v>11.94</v>
      </c>
      <c r="L1236" s="9"/>
      <c r="M1236" s="546">
        <v>16</v>
      </c>
      <c r="N1236" s="9">
        <v>9.5299999999999994</v>
      </c>
      <c r="O1236" s="6" t="s">
        <v>4201</v>
      </c>
      <c r="P1236" s="479" t="s">
        <v>5033</v>
      </c>
      <c r="Q1236" s="10" t="s">
        <v>6584</v>
      </c>
      <c r="R1236" s="880">
        <v>46311</v>
      </c>
      <c r="S1236" s="12"/>
      <c r="T1236" s="14">
        <v>46308</v>
      </c>
      <c r="U1236" s="15"/>
      <c r="V1236" s="8">
        <v>46308</v>
      </c>
      <c r="W1236" s="13" t="s">
        <v>6649</v>
      </c>
      <c r="X1236" s="23" t="s">
        <v>4206</v>
      </c>
      <c r="Y1236" s="486"/>
      <c r="Z1236" s="483">
        <v>46312</v>
      </c>
      <c r="AA1236" s="1318" t="s">
        <v>6672</v>
      </c>
      <c r="AB1236" s="484" t="s">
        <v>4206</v>
      </c>
      <c r="AC1236" s="16"/>
      <c r="AD1236" s="17"/>
      <c r="AE1236" s="18"/>
      <c r="AF1236" s="9"/>
      <c r="AG1236" s="19"/>
      <c r="AH1236" s="20"/>
      <c r="AI1236" s="9"/>
      <c r="AJ1236" s="21"/>
      <c r="AK1236" s="33"/>
      <c r="AL1236" s="485" t="str">
        <f>IF(AA1236="","",AA1236)</f>
        <v>L-RT-082</v>
      </c>
      <c r="AM1236" s="3" t="str">
        <f>IF(AB1236="","",AB1236)</f>
        <v>A</v>
      </c>
      <c r="AN1236" s="702" t="s">
        <v>5828</v>
      </c>
      <c r="AO1236" s="4"/>
      <c r="AP1236" s="5"/>
      <c r="AQ1236" s="5"/>
      <c r="AR1236" s="4"/>
      <c r="AS1236" s="5"/>
      <c r="AT1236" s="552"/>
      <c r="AU1236" s="553" t="str">
        <f>IF(AND(V1236&gt;0,X1236="A",AA1236&lt;&gt;"",AG1236&lt;&gt;"A",AJ1236&lt;&gt;"A",OR(AB1236="NR",AB1236="NT")),1,"")</f>
        <v/>
      </c>
      <c r="AV1236" s="554" t="str">
        <f>IF(AU1236="","",COUNTIF($AU$8:AU1236,AU1236))</f>
        <v/>
      </c>
      <c r="AW1236" s="553" t="str">
        <f>IF(AND(V1236&gt;0,X1236="A",AJ1236&lt;&gt;"A",OR(AB1236="",AB1236="NX")),1,"")</f>
        <v/>
      </c>
      <c r="AX1236" s="554" t="str">
        <f>IF(AW1236="","",COUNTIF($AW$8:AW1236,AW1236))</f>
        <v/>
      </c>
      <c r="AY1236" s="887" t="s">
        <v>5714</v>
      </c>
      <c r="AZ1236" s="6" t="s">
        <v>5827</v>
      </c>
      <c r="BA1236" s="7"/>
      <c r="BB1236" s="7"/>
    </row>
    <row r="1237" spans="1:54" ht="14.45" customHeight="1">
      <c r="A1237" s="472" t="s">
        <v>1215</v>
      </c>
      <c r="B1237" s="473" t="s">
        <v>1602</v>
      </c>
      <c r="C1237" s="22" t="s">
        <v>5869</v>
      </c>
      <c r="D1237" s="22">
        <v>8</v>
      </c>
      <c r="E1237" s="746" t="s">
        <v>3799</v>
      </c>
      <c r="F1237" s="760">
        <v>2086270</v>
      </c>
      <c r="G1237" s="475">
        <v>15421107</v>
      </c>
      <c r="H1237" s="476">
        <v>11.94</v>
      </c>
      <c r="I1237" s="474">
        <v>2078800</v>
      </c>
      <c r="J1237" s="475">
        <v>15421101</v>
      </c>
      <c r="K1237" s="478">
        <v>11.94</v>
      </c>
      <c r="L1237" s="9"/>
      <c r="M1237" s="546">
        <v>16</v>
      </c>
      <c r="N1237" s="9">
        <v>9.5299999999999994</v>
      </c>
      <c r="O1237" s="6" t="s">
        <v>4201</v>
      </c>
      <c r="P1237" s="479" t="s">
        <v>4202</v>
      </c>
      <c r="Q1237" s="10" t="s">
        <v>5710</v>
      </c>
      <c r="R1237" s="11"/>
      <c r="S1237" s="12"/>
      <c r="T1237" s="14">
        <v>46281</v>
      </c>
      <c r="U1237" s="15" t="s">
        <v>5387</v>
      </c>
      <c r="V1237" s="8">
        <v>46281</v>
      </c>
      <c r="W1237" s="13" t="s">
        <v>5714</v>
      </c>
      <c r="X1237" s="23" t="s">
        <v>4206</v>
      </c>
      <c r="Y1237" s="486">
        <v>167</v>
      </c>
      <c r="Z1237" s="483">
        <v>46286</v>
      </c>
      <c r="AA1237" s="80" t="s">
        <v>5827</v>
      </c>
      <c r="AB1237" s="484" t="s">
        <v>4206</v>
      </c>
      <c r="AC1237" s="16"/>
      <c r="AD1237" s="17"/>
      <c r="AE1237" s="18"/>
      <c r="AF1237" s="9"/>
      <c r="AG1237" s="19"/>
      <c r="AH1237" s="20"/>
      <c r="AI1237" s="9"/>
      <c r="AJ1237" s="21"/>
      <c r="AK1237" s="33"/>
      <c r="AL1237" s="485" t="str">
        <f>IF(AA1237="","",AA1237)</f>
        <v>L-RT-050</v>
      </c>
      <c r="AM1237" s="3" t="str">
        <f>IF(AB1237="","",AB1237)</f>
        <v>A</v>
      </c>
      <c r="AN1237" s="702"/>
      <c r="AO1237" s="4"/>
      <c r="AP1237" s="5"/>
      <c r="AQ1237" s="5"/>
      <c r="AR1237" s="4"/>
      <c r="AS1237" s="5"/>
      <c r="AT1237" s="552"/>
      <c r="AU1237" s="553" t="str">
        <f>IF(AND(V1237&gt;0,X1237="A",AA1237&lt;&gt;"",AG1237&lt;&gt;"A",AJ1237&lt;&gt;"A",OR(AB1237="NR",AB1237="NT")),1,"")</f>
        <v/>
      </c>
      <c r="AV1237" s="554" t="str">
        <f>IF(AU1237="","",COUNTIF($AU$8:AU1237,AU1237))</f>
        <v/>
      </c>
      <c r="AW1237" s="553" t="str">
        <f>IF(AND(V1237&gt;0,X1237="A",AJ1237&lt;&gt;"A",OR(AB1237="",AB1237="NX")),1,"")</f>
        <v/>
      </c>
      <c r="AX1237" s="554" t="str">
        <f>IF(AW1237="","",COUNTIF($AW$8:AW1237,AW1237))</f>
        <v/>
      </c>
      <c r="AY1237" s="27"/>
      <c r="AZ1237" s="6"/>
      <c r="BA1237" s="7"/>
      <c r="BB1237" s="7"/>
    </row>
    <row r="1238" spans="1:54" ht="14.45" customHeight="1">
      <c r="A1238" s="472" t="s">
        <v>1216</v>
      </c>
      <c r="B1238" s="473" t="s">
        <v>1602</v>
      </c>
      <c r="C1238" s="22" t="s">
        <v>5869</v>
      </c>
      <c r="D1238" s="22">
        <v>8</v>
      </c>
      <c r="E1238" s="746" t="s">
        <v>3800</v>
      </c>
      <c r="F1238" s="760">
        <v>2078800</v>
      </c>
      <c r="G1238" s="475">
        <v>15421101</v>
      </c>
      <c r="H1238" s="476">
        <v>11.94</v>
      </c>
      <c r="I1238" s="474">
        <v>2086300</v>
      </c>
      <c r="J1238" s="475">
        <v>15421107</v>
      </c>
      <c r="K1238" s="478">
        <v>11.94</v>
      </c>
      <c r="L1238" s="9"/>
      <c r="M1238" s="546">
        <v>16</v>
      </c>
      <c r="N1238" s="9">
        <v>9.5299999999999994</v>
      </c>
      <c r="O1238" s="6" t="s">
        <v>4201</v>
      </c>
      <c r="P1238" s="479" t="s">
        <v>4202</v>
      </c>
      <c r="Q1238" s="10" t="s">
        <v>5710</v>
      </c>
      <c r="R1238" s="11"/>
      <c r="S1238" s="12"/>
      <c r="T1238" s="14">
        <v>46281</v>
      </c>
      <c r="U1238" s="15" t="s">
        <v>5387</v>
      </c>
      <c r="V1238" s="8">
        <v>46281</v>
      </c>
      <c r="W1238" s="13" t="s">
        <v>5714</v>
      </c>
      <c r="X1238" s="23" t="s">
        <v>4206</v>
      </c>
      <c r="Y1238" s="486">
        <v>167</v>
      </c>
      <c r="Z1238" s="483">
        <v>46286</v>
      </c>
      <c r="AA1238" s="80" t="s">
        <v>5827</v>
      </c>
      <c r="AB1238" s="484" t="s">
        <v>4206</v>
      </c>
      <c r="AC1238" s="16"/>
      <c r="AD1238" s="17"/>
      <c r="AE1238" s="18"/>
      <c r="AF1238" s="9"/>
      <c r="AG1238" s="19"/>
      <c r="AH1238" s="20"/>
      <c r="AI1238" s="9"/>
      <c r="AJ1238" s="21"/>
      <c r="AK1238" s="33"/>
      <c r="AL1238" s="485" t="str">
        <f>IF(AA1238="","",AA1238)</f>
        <v>L-RT-050</v>
      </c>
      <c r="AM1238" s="3" t="str">
        <f>IF(AB1238="","",AB1238)</f>
        <v>A</v>
      </c>
      <c r="AN1238" s="702"/>
      <c r="AO1238" s="4"/>
      <c r="AP1238" s="5"/>
      <c r="AQ1238" s="5"/>
      <c r="AR1238" s="4"/>
      <c r="AS1238" s="5"/>
      <c r="AT1238" s="552"/>
      <c r="AU1238" s="553" t="str">
        <f>IF(AND(V1238&gt;0,X1238="A",AA1238&lt;&gt;"",AG1238&lt;&gt;"A",AJ1238&lt;&gt;"A",OR(AB1238="NR",AB1238="NT")),1,"")</f>
        <v/>
      </c>
      <c r="AV1238" s="554" t="str">
        <f>IF(AU1238="","",COUNTIF($AU$8:AU1238,AU1238))</f>
        <v/>
      </c>
      <c r="AW1238" s="553" t="str">
        <f>IF(AND(V1238&gt;0,X1238="A",AJ1238&lt;&gt;"A",OR(AB1238="",AB1238="NX")),1,"")</f>
        <v/>
      </c>
      <c r="AX1238" s="554" t="str">
        <f>IF(AW1238="","",COUNTIF($AW$8:AW1238,AW1238))</f>
        <v/>
      </c>
      <c r="AY1238" s="27"/>
      <c r="AZ1238" s="6"/>
      <c r="BA1238" s="7"/>
      <c r="BB1238" s="7"/>
    </row>
    <row r="1239" spans="1:54" ht="14.45" customHeight="1">
      <c r="A1239" s="472" t="s">
        <v>1217</v>
      </c>
      <c r="B1239" s="473" t="s">
        <v>1602</v>
      </c>
      <c r="C1239" s="22" t="s">
        <v>5869</v>
      </c>
      <c r="D1239" s="22">
        <v>8</v>
      </c>
      <c r="E1239" s="746" t="s">
        <v>3801</v>
      </c>
      <c r="F1239" s="760">
        <v>2086300</v>
      </c>
      <c r="G1239" s="475">
        <v>15421107</v>
      </c>
      <c r="H1239" s="476">
        <v>11.94</v>
      </c>
      <c r="I1239" s="474">
        <v>2097140</v>
      </c>
      <c r="J1239" s="475">
        <v>15421112</v>
      </c>
      <c r="K1239" s="478">
        <v>11.94</v>
      </c>
      <c r="L1239" s="9"/>
      <c r="M1239" s="546">
        <v>16</v>
      </c>
      <c r="N1239" s="9">
        <v>9.5299999999999994</v>
      </c>
      <c r="O1239" s="6" t="s">
        <v>4201</v>
      </c>
      <c r="P1239" s="479" t="s">
        <v>4202</v>
      </c>
      <c r="Q1239" s="10" t="s">
        <v>5710</v>
      </c>
      <c r="R1239" s="11"/>
      <c r="S1239" s="12"/>
      <c r="T1239" s="14">
        <v>46281</v>
      </c>
      <c r="U1239" s="15" t="s">
        <v>5387</v>
      </c>
      <c r="V1239" s="8">
        <v>46281</v>
      </c>
      <c r="W1239" s="13" t="s">
        <v>5714</v>
      </c>
      <c r="X1239" s="23" t="s">
        <v>4206</v>
      </c>
      <c r="Y1239" s="486">
        <v>167</v>
      </c>
      <c r="Z1239" s="483">
        <v>46286</v>
      </c>
      <c r="AA1239" s="80" t="s">
        <v>5827</v>
      </c>
      <c r="AB1239" s="484" t="s">
        <v>4206</v>
      </c>
      <c r="AC1239" s="16"/>
      <c r="AD1239" s="17"/>
      <c r="AE1239" s="18"/>
      <c r="AF1239" s="9"/>
      <c r="AG1239" s="19"/>
      <c r="AH1239" s="20"/>
      <c r="AI1239" s="9"/>
      <c r="AJ1239" s="21"/>
      <c r="AK1239" s="33"/>
      <c r="AL1239" s="485" t="str">
        <f>IF(AA1239="","",AA1239)</f>
        <v>L-RT-050</v>
      </c>
      <c r="AM1239" s="3" t="str">
        <f>IF(AB1239="","",AB1239)</f>
        <v>A</v>
      </c>
      <c r="AN1239" s="702"/>
      <c r="AO1239" s="4"/>
      <c r="AP1239" s="5"/>
      <c r="AQ1239" s="5"/>
      <c r="AR1239" s="4"/>
      <c r="AS1239" s="5"/>
      <c r="AT1239" s="552"/>
      <c r="AU1239" s="553" t="str">
        <f>IF(AND(V1239&gt;0,X1239="A",AA1239&lt;&gt;"",AG1239&lt;&gt;"A",AJ1239&lt;&gt;"A",OR(AB1239="NR",AB1239="NT")),1,"")</f>
        <v/>
      </c>
      <c r="AV1239" s="554" t="str">
        <f>IF(AU1239="","",COUNTIF($AU$8:AU1239,AU1239))</f>
        <v/>
      </c>
      <c r="AW1239" s="553" t="str">
        <f>IF(AND(V1239&gt;0,X1239="A",AJ1239&lt;&gt;"A",OR(AB1239="",AB1239="NX")),1,"")</f>
        <v/>
      </c>
      <c r="AX1239" s="554" t="str">
        <f>IF(AW1239="","",COUNTIF($AW$8:AW1239,AW1239))</f>
        <v/>
      </c>
      <c r="AY1239" s="27"/>
      <c r="AZ1239" s="6"/>
      <c r="BA1239" s="7"/>
      <c r="BB1239" s="7"/>
    </row>
    <row r="1240" spans="1:54" ht="14.45" customHeight="1">
      <c r="A1240" s="472" t="s">
        <v>1218</v>
      </c>
      <c r="B1240" s="473" t="s">
        <v>1602</v>
      </c>
      <c r="C1240" s="22" t="s">
        <v>5869</v>
      </c>
      <c r="D1240" s="22">
        <v>8</v>
      </c>
      <c r="E1240" s="746" t="s">
        <v>3802</v>
      </c>
      <c r="F1240" s="760">
        <v>2097140</v>
      </c>
      <c r="G1240" s="475">
        <v>15421112</v>
      </c>
      <c r="H1240" s="476">
        <v>11.94</v>
      </c>
      <c r="I1240" s="474">
        <v>2086600</v>
      </c>
      <c r="J1240" s="475">
        <v>15421105</v>
      </c>
      <c r="K1240" s="478">
        <v>11.94</v>
      </c>
      <c r="L1240" s="9"/>
      <c r="M1240" s="546">
        <v>16</v>
      </c>
      <c r="N1240" s="9">
        <v>9.5299999999999994</v>
      </c>
      <c r="O1240" s="6" t="s">
        <v>4201</v>
      </c>
      <c r="P1240" s="479" t="s">
        <v>4202</v>
      </c>
      <c r="Q1240" s="10" t="s">
        <v>5710</v>
      </c>
      <c r="R1240" s="11"/>
      <c r="S1240" s="12"/>
      <c r="T1240" s="14">
        <v>46281</v>
      </c>
      <c r="U1240" s="15" t="s">
        <v>5387</v>
      </c>
      <c r="V1240" s="8">
        <v>46281</v>
      </c>
      <c r="W1240" s="13" t="s">
        <v>5714</v>
      </c>
      <c r="X1240" s="23" t="s">
        <v>4206</v>
      </c>
      <c r="Y1240" s="486">
        <v>167</v>
      </c>
      <c r="Z1240" s="483">
        <v>46286</v>
      </c>
      <c r="AA1240" s="878" t="s">
        <v>5827</v>
      </c>
      <c r="AB1240" s="484" t="s">
        <v>4206</v>
      </c>
      <c r="AC1240" s="16"/>
      <c r="AD1240" s="17"/>
      <c r="AE1240" s="18"/>
      <c r="AF1240" s="9"/>
      <c r="AG1240" s="19"/>
      <c r="AH1240" s="20"/>
      <c r="AI1240" s="9"/>
      <c r="AJ1240" s="21"/>
      <c r="AK1240" s="33"/>
      <c r="AL1240" s="485" t="str">
        <f>IF(AA1240="","",AA1240)</f>
        <v>L-RT-050</v>
      </c>
      <c r="AM1240" s="3" t="str">
        <f>IF(AB1240="","",AB1240)</f>
        <v>A</v>
      </c>
      <c r="AN1240" s="702"/>
      <c r="AO1240" s="4"/>
      <c r="AP1240" s="5"/>
      <c r="AQ1240" s="5"/>
      <c r="AR1240" s="4"/>
      <c r="AS1240" s="5"/>
      <c r="AT1240" s="552"/>
      <c r="AU1240" s="553" t="str">
        <f>IF(AND(V1240&gt;0,X1240="A",AA1240&lt;&gt;"",AG1240&lt;&gt;"A",AJ1240&lt;&gt;"A",OR(AB1240="NR",AB1240="NT")),1,"")</f>
        <v/>
      </c>
      <c r="AV1240" s="554" t="str">
        <f>IF(AU1240="","",COUNTIF($AU$8:AU1240,AU1240))</f>
        <v/>
      </c>
      <c r="AW1240" s="553" t="str">
        <f>IF(AND(V1240&gt;0,X1240="A",AJ1240&lt;&gt;"A",OR(AB1240="",AB1240="NX")),1,"")</f>
        <v/>
      </c>
      <c r="AX1240" s="554" t="str">
        <f>IF(AW1240="","",COUNTIF($AW$8:AW1240,AW1240))</f>
        <v/>
      </c>
      <c r="AY1240" s="27"/>
      <c r="AZ1240" s="6"/>
      <c r="BA1240" s="7"/>
      <c r="BB1240" s="7"/>
    </row>
    <row r="1241" spans="1:54" ht="14.45" customHeight="1">
      <c r="A1241" s="472" t="s">
        <v>1219</v>
      </c>
      <c r="B1241" s="473" t="s">
        <v>1602</v>
      </c>
      <c r="C1241" s="22" t="s">
        <v>5869</v>
      </c>
      <c r="D1241" s="22">
        <v>8</v>
      </c>
      <c r="E1241" s="746" t="s">
        <v>6643</v>
      </c>
      <c r="F1241" s="760">
        <v>2086600</v>
      </c>
      <c r="G1241" s="475">
        <v>15421105</v>
      </c>
      <c r="H1241" s="476">
        <v>11.94</v>
      </c>
      <c r="I1241" s="474">
        <v>2083060</v>
      </c>
      <c r="J1241" s="475">
        <v>15421105</v>
      </c>
      <c r="K1241" s="478">
        <v>11.94</v>
      </c>
      <c r="L1241" s="9"/>
      <c r="M1241" s="546">
        <v>16</v>
      </c>
      <c r="N1241" s="9">
        <v>9.5299999999999994</v>
      </c>
      <c r="O1241" s="6" t="s">
        <v>4201</v>
      </c>
      <c r="P1241" s="479" t="s">
        <v>5033</v>
      </c>
      <c r="Q1241" s="10" t="s">
        <v>6512</v>
      </c>
      <c r="R1241" s="880">
        <v>46311</v>
      </c>
      <c r="S1241" s="12"/>
      <c r="T1241" s="14">
        <v>46308</v>
      </c>
      <c r="U1241" s="15"/>
      <c r="V1241" s="8">
        <v>46308</v>
      </c>
      <c r="W1241" s="13" t="s">
        <v>6649</v>
      </c>
      <c r="X1241" s="23" t="s">
        <v>4206</v>
      </c>
      <c r="Y1241" s="486"/>
      <c r="Z1241" s="483">
        <v>46312</v>
      </c>
      <c r="AA1241" s="879" t="s">
        <v>6672</v>
      </c>
      <c r="AB1241" s="484" t="s">
        <v>4206</v>
      </c>
      <c r="AC1241" s="16"/>
      <c r="AD1241" s="17"/>
      <c r="AE1241" s="18"/>
      <c r="AF1241" s="9"/>
      <c r="AG1241" s="19"/>
      <c r="AH1241" s="20"/>
      <c r="AI1241" s="9"/>
      <c r="AJ1241" s="21"/>
      <c r="AK1241" s="33"/>
      <c r="AL1241" s="485" t="str">
        <f>IF(AA1241="","",AA1241)</f>
        <v>L-RT-082</v>
      </c>
      <c r="AM1241" s="3" t="str">
        <f>IF(AB1241="","",AB1241)</f>
        <v>A</v>
      </c>
      <c r="AN1241" s="702" t="s">
        <v>5829</v>
      </c>
      <c r="AO1241" s="4"/>
      <c r="AP1241" s="5"/>
      <c r="AQ1241" s="5"/>
      <c r="AR1241" s="4"/>
      <c r="AS1241" s="5"/>
      <c r="AT1241" s="552"/>
      <c r="AU1241" s="553" t="str">
        <f>IF(AND(V1241&gt;0,X1241="A",AA1241&lt;&gt;"",AG1241&lt;&gt;"A",AJ1241&lt;&gt;"A",OR(AB1241="NR",AB1241="NT")),1,"")</f>
        <v/>
      </c>
      <c r="AV1241" s="554" t="str">
        <f>IF(AU1241="","",COUNTIF($AU$8:AU1241,AU1241))</f>
        <v/>
      </c>
      <c r="AW1241" s="553" t="str">
        <f>IF(AND(V1241&gt;0,X1241="A",AJ1241&lt;&gt;"A",OR(AB1241="",AB1241="NX")),1,"")</f>
        <v/>
      </c>
      <c r="AX1241" s="554" t="str">
        <f>IF(AW1241="","",COUNTIF($AW$8:AW1241,AW1241))</f>
        <v/>
      </c>
      <c r="AY1241" s="887" t="s">
        <v>5714</v>
      </c>
      <c r="AZ1241" s="6" t="s">
        <v>5827</v>
      </c>
      <c r="BA1241" s="7"/>
      <c r="BB1241" s="7"/>
    </row>
    <row r="1242" spans="1:54" ht="14.45" customHeight="1">
      <c r="A1242" s="472" t="s">
        <v>1220</v>
      </c>
      <c r="B1242" s="473" t="s">
        <v>1602</v>
      </c>
      <c r="C1242" s="22" t="s">
        <v>5869</v>
      </c>
      <c r="D1242" s="22">
        <v>8</v>
      </c>
      <c r="E1242" s="746" t="s">
        <v>6642</v>
      </c>
      <c r="F1242" s="760">
        <v>2083060</v>
      </c>
      <c r="G1242" s="475">
        <v>15421105</v>
      </c>
      <c r="H1242" s="476">
        <v>11.94</v>
      </c>
      <c r="I1242" s="474">
        <v>2081770</v>
      </c>
      <c r="J1242" s="475">
        <v>15421103</v>
      </c>
      <c r="K1242" s="478">
        <v>11.94</v>
      </c>
      <c r="L1242" s="9"/>
      <c r="M1242" s="546">
        <v>16</v>
      </c>
      <c r="N1242" s="9">
        <v>9.5299999999999994</v>
      </c>
      <c r="O1242" s="6" t="s">
        <v>4201</v>
      </c>
      <c r="P1242" s="479" t="s">
        <v>5033</v>
      </c>
      <c r="Q1242" s="10" t="s">
        <v>6512</v>
      </c>
      <c r="R1242" s="880">
        <v>46311</v>
      </c>
      <c r="S1242" s="12"/>
      <c r="T1242" s="14">
        <v>46308</v>
      </c>
      <c r="U1242" s="15"/>
      <c r="V1242" s="8">
        <v>46308</v>
      </c>
      <c r="W1242" s="13" t="s">
        <v>6649</v>
      </c>
      <c r="X1242" s="23" t="s">
        <v>4206</v>
      </c>
      <c r="Y1242" s="486"/>
      <c r="Z1242" s="483">
        <v>46312</v>
      </c>
      <c r="AA1242" s="879" t="s">
        <v>6672</v>
      </c>
      <c r="AB1242" s="484" t="s">
        <v>4206</v>
      </c>
      <c r="AC1242" s="16"/>
      <c r="AD1242" s="17"/>
      <c r="AE1242" s="18"/>
      <c r="AF1242" s="9"/>
      <c r="AG1242" s="19"/>
      <c r="AH1242" s="20"/>
      <c r="AI1242" s="9"/>
      <c r="AJ1242" s="21"/>
      <c r="AK1242" s="33"/>
      <c r="AL1242" s="485" t="str">
        <f>IF(AA1242="","",AA1242)</f>
        <v>L-RT-082</v>
      </c>
      <c r="AM1242" s="3" t="str">
        <f>IF(AB1242="","",AB1242)</f>
        <v>A</v>
      </c>
      <c r="AN1242" s="702" t="s">
        <v>5830</v>
      </c>
      <c r="AO1242" s="4"/>
      <c r="AP1242" s="5"/>
      <c r="AQ1242" s="5"/>
      <c r="AR1242" s="4"/>
      <c r="AS1242" s="5"/>
      <c r="AT1242" s="552"/>
      <c r="AU1242" s="553" t="str">
        <f>IF(AND(V1242&gt;0,X1242="A",AA1242&lt;&gt;"",AG1242&lt;&gt;"A",AJ1242&lt;&gt;"A",OR(AB1242="NR",AB1242="NT")),1,"")</f>
        <v/>
      </c>
      <c r="AV1242" s="554" t="str">
        <f>IF(AU1242="","",COUNTIF($AU$8:AU1242,AU1242))</f>
        <v/>
      </c>
      <c r="AW1242" s="553" t="str">
        <f>IF(AND(V1242&gt;0,X1242="A",AJ1242&lt;&gt;"A",OR(AB1242="",AB1242="NX")),1,"")</f>
        <v/>
      </c>
      <c r="AX1242" s="554" t="str">
        <f>IF(AW1242="","",COUNTIF($AW$8:AW1242,AW1242))</f>
        <v/>
      </c>
      <c r="AY1242" s="887" t="s">
        <v>5714</v>
      </c>
      <c r="AZ1242" s="6" t="s">
        <v>5827</v>
      </c>
      <c r="BA1242" s="7"/>
      <c r="BB1242" s="7"/>
    </row>
    <row r="1243" spans="1:54" ht="14.45" customHeight="1">
      <c r="A1243" s="472" t="s">
        <v>1221</v>
      </c>
      <c r="B1243" s="473" t="s">
        <v>1602</v>
      </c>
      <c r="C1243" s="22" t="s">
        <v>5869</v>
      </c>
      <c r="D1243" s="22">
        <v>8</v>
      </c>
      <c r="E1243" s="746" t="s">
        <v>3803</v>
      </c>
      <c r="F1243" s="760">
        <v>2081770</v>
      </c>
      <c r="G1243" s="475">
        <v>15421103</v>
      </c>
      <c r="H1243" s="476">
        <v>11.94</v>
      </c>
      <c r="I1243" s="474">
        <v>2086740</v>
      </c>
      <c r="J1243" s="475">
        <v>15421107</v>
      </c>
      <c r="K1243" s="478">
        <v>11.94</v>
      </c>
      <c r="L1243" s="9"/>
      <c r="M1243" s="546">
        <v>16</v>
      </c>
      <c r="N1243" s="9">
        <v>9.5299999999999994</v>
      </c>
      <c r="O1243" s="6" t="s">
        <v>4201</v>
      </c>
      <c r="P1243" s="479" t="s">
        <v>4202</v>
      </c>
      <c r="Q1243" s="10" t="s">
        <v>5682</v>
      </c>
      <c r="R1243" s="11"/>
      <c r="S1243" s="12"/>
      <c r="T1243" s="14">
        <v>46280</v>
      </c>
      <c r="U1243" s="15" t="s">
        <v>5387</v>
      </c>
      <c r="V1243" s="8">
        <v>46280</v>
      </c>
      <c r="W1243" s="13" t="s">
        <v>5701</v>
      </c>
      <c r="X1243" s="23" t="s">
        <v>4206</v>
      </c>
      <c r="Y1243" s="486">
        <v>167</v>
      </c>
      <c r="Z1243" s="483">
        <v>46286</v>
      </c>
      <c r="AA1243" s="878" t="s">
        <v>5827</v>
      </c>
      <c r="AB1243" s="484" t="s">
        <v>4206</v>
      </c>
      <c r="AC1243" s="16"/>
      <c r="AD1243" s="17"/>
      <c r="AE1243" s="18"/>
      <c r="AF1243" s="9"/>
      <c r="AG1243" s="19"/>
      <c r="AH1243" s="20"/>
      <c r="AI1243" s="9"/>
      <c r="AJ1243" s="21"/>
      <c r="AK1243" s="33"/>
      <c r="AL1243" s="485" t="str">
        <f>IF(AA1243="","",AA1243)</f>
        <v>L-RT-050</v>
      </c>
      <c r="AM1243" s="3" t="str">
        <f>IF(AB1243="","",AB1243)</f>
        <v>A</v>
      </c>
      <c r="AN1243" s="702"/>
      <c r="AO1243" s="4"/>
      <c r="AP1243" s="5"/>
      <c r="AQ1243" s="5"/>
      <c r="AR1243" s="4"/>
      <c r="AS1243" s="5"/>
      <c r="AT1243" s="552"/>
      <c r="AU1243" s="553" t="str">
        <f>IF(AND(V1243&gt;0,X1243="A",AA1243&lt;&gt;"",AG1243&lt;&gt;"A",AJ1243&lt;&gt;"A",OR(AB1243="NR",AB1243="NT")),1,"")</f>
        <v/>
      </c>
      <c r="AV1243" s="554" t="str">
        <f>IF(AU1243="","",COUNTIF($AU$8:AU1243,AU1243))</f>
        <v/>
      </c>
      <c r="AW1243" s="553" t="str">
        <f>IF(AND(V1243&gt;0,X1243="A",AJ1243&lt;&gt;"A",OR(AB1243="",AB1243="NX")),1,"")</f>
        <v/>
      </c>
      <c r="AX1243" s="554" t="str">
        <f>IF(AW1243="","",COUNTIF($AW$8:AW1243,AW1243))</f>
        <v/>
      </c>
      <c r="AY1243" s="27"/>
      <c r="AZ1243" s="6"/>
      <c r="BA1243" s="7"/>
      <c r="BB1243" s="7"/>
    </row>
    <row r="1244" spans="1:54" ht="14.45" customHeight="1">
      <c r="A1244" s="472" t="s">
        <v>1222</v>
      </c>
      <c r="B1244" s="473" t="s">
        <v>1602</v>
      </c>
      <c r="C1244" s="22" t="s">
        <v>5869</v>
      </c>
      <c r="D1244" s="22">
        <v>8</v>
      </c>
      <c r="E1244" s="746" t="s">
        <v>3804</v>
      </c>
      <c r="F1244" s="760">
        <v>2086740</v>
      </c>
      <c r="G1244" s="475">
        <v>15421107</v>
      </c>
      <c r="H1244" s="476">
        <v>11.94</v>
      </c>
      <c r="I1244" s="474">
        <v>2096490</v>
      </c>
      <c r="J1244" s="475">
        <v>15421111</v>
      </c>
      <c r="K1244" s="478">
        <v>11.94</v>
      </c>
      <c r="L1244" s="9"/>
      <c r="M1244" s="546">
        <v>16</v>
      </c>
      <c r="N1244" s="9">
        <v>9.5299999999999994</v>
      </c>
      <c r="O1244" s="6" t="s">
        <v>4201</v>
      </c>
      <c r="P1244" s="479" t="s">
        <v>4202</v>
      </c>
      <c r="Q1244" s="10" t="s">
        <v>5682</v>
      </c>
      <c r="R1244" s="11"/>
      <c r="S1244" s="12"/>
      <c r="T1244" s="14">
        <v>46280</v>
      </c>
      <c r="U1244" s="15" t="s">
        <v>5387</v>
      </c>
      <c r="V1244" s="8">
        <v>46280</v>
      </c>
      <c r="W1244" s="13" t="s">
        <v>5701</v>
      </c>
      <c r="X1244" s="23" t="s">
        <v>4206</v>
      </c>
      <c r="Y1244" s="486">
        <v>167</v>
      </c>
      <c r="Z1244" s="483">
        <v>46286</v>
      </c>
      <c r="AA1244" s="878" t="s">
        <v>5827</v>
      </c>
      <c r="AB1244" s="484" t="s">
        <v>4206</v>
      </c>
      <c r="AC1244" s="16"/>
      <c r="AD1244" s="17"/>
      <c r="AE1244" s="18"/>
      <c r="AF1244" s="9"/>
      <c r="AG1244" s="19"/>
      <c r="AH1244" s="20"/>
      <c r="AI1244" s="9"/>
      <c r="AJ1244" s="21"/>
      <c r="AK1244" s="33"/>
      <c r="AL1244" s="485" t="str">
        <f>IF(AA1244="","",AA1244)</f>
        <v>L-RT-050</v>
      </c>
      <c r="AM1244" s="3" t="str">
        <f>IF(AB1244="","",AB1244)</f>
        <v>A</v>
      </c>
      <c r="AN1244" s="702"/>
      <c r="AO1244" s="4"/>
      <c r="AP1244" s="5"/>
      <c r="AQ1244" s="5"/>
      <c r="AR1244" s="4"/>
      <c r="AS1244" s="5"/>
      <c r="AT1244" s="552"/>
      <c r="AU1244" s="553" t="str">
        <f>IF(AND(V1244&gt;0,X1244="A",AA1244&lt;&gt;"",AG1244&lt;&gt;"A",AJ1244&lt;&gt;"A",OR(AB1244="NR",AB1244="NT")),1,"")</f>
        <v/>
      </c>
      <c r="AV1244" s="554" t="str">
        <f>IF(AU1244="","",COUNTIF($AU$8:AU1244,AU1244))</f>
        <v/>
      </c>
      <c r="AW1244" s="553" t="str">
        <f>IF(AND(V1244&gt;0,X1244="A",AJ1244&lt;&gt;"A",OR(AB1244="",AB1244="NX")),1,"")</f>
        <v/>
      </c>
      <c r="AX1244" s="554" t="str">
        <f>IF(AW1244="","",COUNTIF($AW$8:AW1244,AW1244))</f>
        <v/>
      </c>
      <c r="AY1244" s="27"/>
      <c r="AZ1244" s="6"/>
      <c r="BA1244" s="7"/>
      <c r="BB1244" s="7"/>
    </row>
    <row r="1245" spans="1:54" ht="14.45" customHeight="1">
      <c r="A1245" s="472" t="s">
        <v>1223</v>
      </c>
      <c r="B1245" s="473" t="s">
        <v>1602</v>
      </c>
      <c r="C1245" s="22" t="s">
        <v>5869</v>
      </c>
      <c r="D1245" s="22">
        <v>8</v>
      </c>
      <c r="E1245" s="746" t="s">
        <v>3805</v>
      </c>
      <c r="F1245" s="760">
        <v>2096490</v>
      </c>
      <c r="G1245" s="475">
        <v>15421111</v>
      </c>
      <c r="H1245" s="476">
        <v>11.94</v>
      </c>
      <c r="I1245" s="474">
        <v>2094340</v>
      </c>
      <c r="J1245" s="475">
        <v>15421110</v>
      </c>
      <c r="K1245" s="478">
        <v>11.94</v>
      </c>
      <c r="L1245" s="9"/>
      <c r="M1245" s="546">
        <v>16</v>
      </c>
      <c r="N1245" s="9">
        <v>9.5299999999999994</v>
      </c>
      <c r="O1245" s="6" t="s">
        <v>4201</v>
      </c>
      <c r="P1245" s="479" t="s">
        <v>4202</v>
      </c>
      <c r="Q1245" s="10" t="s">
        <v>5682</v>
      </c>
      <c r="R1245" s="11"/>
      <c r="S1245" s="12"/>
      <c r="T1245" s="14">
        <v>46280</v>
      </c>
      <c r="U1245" s="15" t="s">
        <v>5387</v>
      </c>
      <c r="V1245" s="8">
        <v>46280</v>
      </c>
      <c r="W1245" s="13" t="s">
        <v>5701</v>
      </c>
      <c r="X1245" s="23" t="s">
        <v>4206</v>
      </c>
      <c r="Y1245" s="486">
        <v>167</v>
      </c>
      <c r="Z1245" s="483">
        <v>46286</v>
      </c>
      <c r="AA1245" s="878" t="s">
        <v>5827</v>
      </c>
      <c r="AB1245" s="484" t="s">
        <v>4206</v>
      </c>
      <c r="AC1245" s="16"/>
      <c r="AD1245" s="17"/>
      <c r="AE1245" s="18"/>
      <c r="AF1245" s="9"/>
      <c r="AG1245" s="19"/>
      <c r="AH1245" s="20"/>
      <c r="AI1245" s="9"/>
      <c r="AJ1245" s="21"/>
      <c r="AK1245" s="33"/>
      <c r="AL1245" s="485" t="str">
        <f>IF(AA1245="","",AA1245)</f>
        <v>L-RT-050</v>
      </c>
      <c r="AM1245" s="3" t="str">
        <f>IF(AB1245="","",AB1245)</f>
        <v>A</v>
      </c>
      <c r="AN1245" s="702"/>
      <c r="AO1245" s="4"/>
      <c r="AP1245" s="5"/>
      <c r="AQ1245" s="5"/>
      <c r="AR1245" s="4"/>
      <c r="AS1245" s="5"/>
      <c r="AT1245" s="552"/>
      <c r="AU1245" s="553" t="str">
        <f>IF(AND(V1245&gt;0,X1245="A",AA1245&lt;&gt;"",AG1245&lt;&gt;"A",AJ1245&lt;&gt;"A",OR(AB1245="NR",AB1245="NT")),1,"")</f>
        <v/>
      </c>
      <c r="AV1245" s="554" t="str">
        <f>IF(AU1245="","",COUNTIF($AU$8:AU1245,AU1245))</f>
        <v/>
      </c>
      <c r="AW1245" s="553" t="str">
        <f>IF(AND(V1245&gt;0,X1245="A",AJ1245&lt;&gt;"A",OR(AB1245="",AB1245="NX")),1,"")</f>
        <v/>
      </c>
      <c r="AX1245" s="554" t="str">
        <f>IF(AW1245="","",COUNTIF($AW$8:AW1245,AW1245))</f>
        <v/>
      </c>
      <c r="AY1245" s="27"/>
      <c r="AZ1245" s="6"/>
      <c r="BA1245" s="7"/>
      <c r="BB1245" s="7"/>
    </row>
    <row r="1246" spans="1:54" ht="14.45" customHeight="1">
      <c r="A1246" s="472" t="s">
        <v>1224</v>
      </c>
      <c r="B1246" s="473" t="s">
        <v>1602</v>
      </c>
      <c r="C1246" s="22" t="s">
        <v>5869</v>
      </c>
      <c r="D1246" s="22">
        <v>8</v>
      </c>
      <c r="E1246" s="746" t="s">
        <v>3806</v>
      </c>
      <c r="F1246" s="760">
        <v>2094340</v>
      </c>
      <c r="G1246" s="475">
        <v>15421110</v>
      </c>
      <c r="H1246" s="476">
        <v>11.94</v>
      </c>
      <c r="I1246" s="474">
        <v>2098010</v>
      </c>
      <c r="J1246" s="475">
        <v>15421111</v>
      </c>
      <c r="K1246" s="478">
        <v>11.94</v>
      </c>
      <c r="L1246" s="9"/>
      <c r="M1246" s="546">
        <v>16</v>
      </c>
      <c r="N1246" s="9">
        <v>9.5299999999999994</v>
      </c>
      <c r="O1246" s="6" t="s">
        <v>4201</v>
      </c>
      <c r="P1246" s="479" t="s">
        <v>4202</v>
      </c>
      <c r="Q1246" s="10" t="s">
        <v>5682</v>
      </c>
      <c r="R1246" s="11"/>
      <c r="S1246" s="12"/>
      <c r="T1246" s="14">
        <v>46280</v>
      </c>
      <c r="U1246" s="15" t="s">
        <v>5387</v>
      </c>
      <c r="V1246" s="8">
        <v>46280</v>
      </c>
      <c r="W1246" s="13" t="s">
        <v>5701</v>
      </c>
      <c r="X1246" s="23" t="s">
        <v>4206</v>
      </c>
      <c r="Y1246" s="486">
        <v>167</v>
      </c>
      <c r="Z1246" s="483">
        <v>46286</v>
      </c>
      <c r="AA1246" s="878" t="s">
        <v>5827</v>
      </c>
      <c r="AB1246" s="484" t="s">
        <v>4206</v>
      </c>
      <c r="AC1246" s="16"/>
      <c r="AD1246" s="17"/>
      <c r="AE1246" s="18"/>
      <c r="AF1246" s="9"/>
      <c r="AG1246" s="19"/>
      <c r="AH1246" s="20"/>
      <c r="AI1246" s="9"/>
      <c r="AJ1246" s="21"/>
      <c r="AK1246" s="33"/>
      <c r="AL1246" s="485" t="str">
        <f>IF(AA1246="","",AA1246)</f>
        <v>L-RT-050</v>
      </c>
      <c r="AM1246" s="3" t="str">
        <f>IF(AB1246="","",AB1246)</f>
        <v>A</v>
      </c>
      <c r="AN1246" s="702"/>
      <c r="AO1246" s="4"/>
      <c r="AP1246" s="5"/>
      <c r="AQ1246" s="5"/>
      <c r="AR1246" s="4"/>
      <c r="AS1246" s="5"/>
      <c r="AT1246" s="552"/>
      <c r="AU1246" s="553" t="str">
        <f>IF(AND(V1246&gt;0,X1246="A",AA1246&lt;&gt;"",AG1246&lt;&gt;"A",AJ1246&lt;&gt;"A",OR(AB1246="NR",AB1246="NT")),1,"")</f>
        <v/>
      </c>
      <c r="AV1246" s="554" t="str">
        <f>IF(AU1246="","",COUNTIF($AU$8:AU1246,AU1246))</f>
        <v/>
      </c>
      <c r="AW1246" s="553" t="str">
        <f>IF(AND(V1246&gt;0,X1246="A",AJ1246&lt;&gt;"A",OR(AB1246="",AB1246="NX")),1,"")</f>
        <v/>
      </c>
      <c r="AX1246" s="554" t="str">
        <f>IF(AW1246="","",COUNTIF($AW$8:AW1246,AW1246))</f>
        <v/>
      </c>
      <c r="AY1246" s="27"/>
      <c r="AZ1246" s="6"/>
      <c r="BA1246" s="7"/>
      <c r="BB1246" s="7"/>
    </row>
    <row r="1247" spans="1:54" ht="14.45" customHeight="1">
      <c r="A1247" s="472" t="s">
        <v>1225</v>
      </c>
      <c r="B1247" s="473" t="s">
        <v>1602</v>
      </c>
      <c r="C1247" s="22" t="s">
        <v>5869</v>
      </c>
      <c r="D1247" s="22">
        <v>8</v>
      </c>
      <c r="E1247" s="746" t="s">
        <v>3807</v>
      </c>
      <c r="F1247" s="760">
        <v>2098010</v>
      </c>
      <c r="G1247" s="475">
        <v>15421111</v>
      </c>
      <c r="H1247" s="476">
        <v>11.94</v>
      </c>
      <c r="I1247" s="474">
        <v>2087280</v>
      </c>
      <c r="J1247" s="475">
        <v>15421107</v>
      </c>
      <c r="K1247" s="478">
        <v>11.94</v>
      </c>
      <c r="L1247" s="9"/>
      <c r="M1247" s="546">
        <v>16</v>
      </c>
      <c r="N1247" s="9">
        <v>9.5299999999999994</v>
      </c>
      <c r="O1247" s="6" t="s">
        <v>4201</v>
      </c>
      <c r="P1247" s="479" t="s">
        <v>4202</v>
      </c>
      <c r="Q1247" s="10" t="s">
        <v>5682</v>
      </c>
      <c r="R1247" s="11"/>
      <c r="S1247" s="12"/>
      <c r="T1247" s="14">
        <v>46280</v>
      </c>
      <c r="U1247" s="15" t="s">
        <v>5387</v>
      </c>
      <c r="V1247" s="8">
        <v>46280</v>
      </c>
      <c r="W1247" s="13" t="s">
        <v>5701</v>
      </c>
      <c r="X1247" s="23" t="s">
        <v>4206</v>
      </c>
      <c r="Y1247" s="486">
        <v>167</v>
      </c>
      <c r="Z1247" s="483">
        <v>46286</v>
      </c>
      <c r="AA1247" s="878" t="s">
        <v>5827</v>
      </c>
      <c r="AB1247" s="484" t="s">
        <v>4206</v>
      </c>
      <c r="AC1247" s="16"/>
      <c r="AD1247" s="17"/>
      <c r="AE1247" s="18"/>
      <c r="AF1247" s="9"/>
      <c r="AG1247" s="19"/>
      <c r="AH1247" s="20"/>
      <c r="AI1247" s="9"/>
      <c r="AJ1247" s="21"/>
      <c r="AK1247" s="33"/>
      <c r="AL1247" s="485" t="str">
        <f>IF(AA1247="","",AA1247)</f>
        <v>L-RT-050</v>
      </c>
      <c r="AM1247" s="3" t="str">
        <f>IF(AB1247="","",AB1247)</f>
        <v>A</v>
      </c>
      <c r="AN1247" s="702"/>
      <c r="AO1247" s="4"/>
      <c r="AP1247" s="5"/>
      <c r="AQ1247" s="5"/>
      <c r="AR1247" s="4"/>
      <c r="AS1247" s="5"/>
      <c r="AT1247" s="552"/>
      <c r="AU1247" s="553" t="str">
        <f>IF(AND(V1247&gt;0,X1247="A",AA1247&lt;&gt;"",AG1247&lt;&gt;"A",AJ1247&lt;&gt;"A",OR(AB1247="NR",AB1247="NT")),1,"")</f>
        <v/>
      </c>
      <c r="AV1247" s="554" t="str">
        <f>IF(AU1247="","",COUNTIF($AU$8:AU1247,AU1247))</f>
        <v/>
      </c>
      <c r="AW1247" s="553" t="str">
        <f>IF(AND(V1247&gt;0,X1247="A",AJ1247&lt;&gt;"A",OR(AB1247="",AB1247="NX")),1,"")</f>
        <v/>
      </c>
      <c r="AX1247" s="554" t="str">
        <f>IF(AW1247="","",COUNTIF($AW$8:AW1247,AW1247))</f>
        <v/>
      </c>
      <c r="AY1247" s="27"/>
      <c r="AZ1247" s="6"/>
      <c r="BA1247" s="7"/>
      <c r="BB1247" s="7"/>
    </row>
    <row r="1248" spans="1:54" ht="14.45" customHeight="1">
      <c r="A1248" s="472" t="s">
        <v>1226</v>
      </c>
      <c r="B1248" s="473" t="s">
        <v>1602</v>
      </c>
      <c r="C1248" s="22" t="s">
        <v>5869</v>
      </c>
      <c r="D1248" s="22">
        <v>8</v>
      </c>
      <c r="E1248" s="746" t="s">
        <v>3808</v>
      </c>
      <c r="F1248" s="760">
        <v>2087280</v>
      </c>
      <c r="G1248" s="475">
        <v>15421107</v>
      </c>
      <c r="H1248" s="476">
        <v>11.94</v>
      </c>
      <c r="I1248" s="474">
        <v>2092700</v>
      </c>
      <c r="J1248" s="475">
        <v>15421110</v>
      </c>
      <c r="K1248" s="478">
        <v>11.94</v>
      </c>
      <c r="L1248" s="9"/>
      <c r="M1248" s="546">
        <v>16</v>
      </c>
      <c r="N1248" s="9">
        <v>9.5299999999999994</v>
      </c>
      <c r="O1248" s="6" t="s">
        <v>4201</v>
      </c>
      <c r="P1248" s="479" t="s">
        <v>4202</v>
      </c>
      <c r="Q1248" s="10" t="s">
        <v>5682</v>
      </c>
      <c r="R1248" s="11"/>
      <c r="S1248" s="12"/>
      <c r="T1248" s="14">
        <v>46280</v>
      </c>
      <c r="U1248" s="15" t="s">
        <v>5387</v>
      </c>
      <c r="V1248" s="8">
        <v>46280</v>
      </c>
      <c r="W1248" s="13" t="s">
        <v>5701</v>
      </c>
      <c r="X1248" s="23" t="s">
        <v>4206</v>
      </c>
      <c r="Y1248" s="486">
        <v>167</v>
      </c>
      <c r="Z1248" s="483">
        <v>46286</v>
      </c>
      <c r="AA1248" s="1284" t="s">
        <v>5827</v>
      </c>
      <c r="AB1248" s="484" t="s">
        <v>4206</v>
      </c>
      <c r="AC1248" s="16"/>
      <c r="AD1248" s="17"/>
      <c r="AE1248" s="18"/>
      <c r="AF1248" s="9"/>
      <c r="AG1248" s="19"/>
      <c r="AH1248" s="20"/>
      <c r="AI1248" s="9"/>
      <c r="AJ1248" s="21"/>
      <c r="AK1248" s="33"/>
      <c r="AL1248" s="485" t="str">
        <f>IF(AA1248="","",AA1248)</f>
        <v>L-RT-050</v>
      </c>
      <c r="AM1248" s="3" t="str">
        <f>IF(AB1248="","",AB1248)</f>
        <v>A</v>
      </c>
      <c r="AN1248" s="702"/>
      <c r="AO1248" s="4"/>
      <c r="AP1248" s="5"/>
      <c r="AQ1248" s="5"/>
      <c r="AR1248" s="4"/>
      <c r="AS1248" s="5"/>
      <c r="AT1248" s="552"/>
      <c r="AU1248" s="553" t="str">
        <f>IF(AND(V1248&gt;0,X1248="A",AA1248&lt;&gt;"",AG1248&lt;&gt;"A",AJ1248&lt;&gt;"A",OR(AB1248="NR",AB1248="NT")),1,"")</f>
        <v/>
      </c>
      <c r="AV1248" s="554" t="str">
        <f>IF(AU1248="","",COUNTIF($AU$8:AU1248,AU1248))</f>
        <v/>
      </c>
      <c r="AW1248" s="553" t="str">
        <f>IF(AND(V1248&gt;0,X1248="A",AJ1248&lt;&gt;"A",OR(AB1248="",AB1248="NX")),1,"")</f>
        <v/>
      </c>
      <c r="AX1248" s="554" t="str">
        <f>IF(AW1248="","",COUNTIF($AW$8:AW1248,AW1248))</f>
        <v/>
      </c>
      <c r="AY1248" s="27"/>
      <c r="AZ1248" s="6"/>
      <c r="BA1248" s="7"/>
      <c r="BB1248" s="7"/>
    </row>
    <row r="1249" spans="1:54" ht="15" customHeight="1">
      <c r="A1249" s="472" t="s">
        <v>1227</v>
      </c>
      <c r="B1249" s="473" t="s">
        <v>1602</v>
      </c>
      <c r="C1249" s="22" t="s">
        <v>5869</v>
      </c>
      <c r="D1249" s="22">
        <v>8</v>
      </c>
      <c r="E1249" s="746" t="s">
        <v>3809</v>
      </c>
      <c r="F1249" s="760">
        <v>2092700</v>
      </c>
      <c r="G1249" s="475">
        <v>15421110</v>
      </c>
      <c r="H1249" s="476">
        <v>11.94</v>
      </c>
      <c r="I1249" s="474">
        <v>2078490</v>
      </c>
      <c r="J1249" s="475">
        <v>15421101</v>
      </c>
      <c r="K1249" s="478">
        <v>11.94</v>
      </c>
      <c r="L1249" s="9"/>
      <c r="M1249" s="546">
        <v>16</v>
      </c>
      <c r="N1249" s="9">
        <v>9.5299999999999994</v>
      </c>
      <c r="O1249" s="6" t="s">
        <v>4201</v>
      </c>
      <c r="P1249" s="479" t="s">
        <v>4202</v>
      </c>
      <c r="Q1249" s="10" t="s">
        <v>5682</v>
      </c>
      <c r="R1249" s="11"/>
      <c r="S1249" s="12"/>
      <c r="T1249" s="14">
        <v>46280</v>
      </c>
      <c r="U1249" s="15" t="s">
        <v>5387</v>
      </c>
      <c r="V1249" s="8">
        <v>46280</v>
      </c>
      <c r="W1249" s="13" t="s">
        <v>5701</v>
      </c>
      <c r="X1249" s="23" t="s">
        <v>4206</v>
      </c>
      <c r="Y1249" s="486">
        <v>167</v>
      </c>
      <c r="Z1249" s="483">
        <v>46286</v>
      </c>
      <c r="AA1249" s="878" t="s">
        <v>5827</v>
      </c>
      <c r="AB1249" s="484" t="s">
        <v>4206</v>
      </c>
      <c r="AC1249" s="16"/>
      <c r="AD1249" s="17"/>
      <c r="AE1249" s="18"/>
      <c r="AF1249" s="9"/>
      <c r="AG1249" s="19"/>
      <c r="AH1249" s="20"/>
      <c r="AI1249" s="9"/>
      <c r="AJ1249" s="21"/>
      <c r="AK1249" s="33"/>
      <c r="AL1249" s="485" t="str">
        <f>IF(AA1249="","",AA1249)</f>
        <v>L-RT-050</v>
      </c>
      <c r="AM1249" s="3" t="str">
        <f>IF(AB1249="","",AB1249)</f>
        <v>A</v>
      </c>
      <c r="AN1249" s="702"/>
      <c r="AO1249" s="4"/>
      <c r="AP1249" s="5"/>
      <c r="AQ1249" s="5"/>
      <c r="AR1249" s="4"/>
      <c r="AS1249" s="5"/>
      <c r="AT1249" s="552"/>
      <c r="AU1249" s="553" t="str">
        <f>IF(AND(V1249&gt;0,X1249="A",AA1249&lt;&gt;"",AG1249&lt;&gt;"A",AJ1249&lt;&gt;"A",OR(AB1249="NR",AB1249="NT")),1,"")</f>
        <v/>
      </c>
      <c r="AV1249" s="554" t="str">
        <f>IF(AU1249="","",COUNTIF($AU$8:AU1249,AU1249))</f>
        <v/>
      </c>
      <c r="AW1249" s="553" t="str">
        <f>IF(AND(V1249&gt;0,X1249="A",AJ1249&lt;&gt;"A",OR(AB1249="",AB1249="NX")),1,"")</f>
        <v/>
      </c>
      <c r="AX1249" s="554" t="str">
        <f>IF(AW1249="","",COUNTIF($AW$8:AW1249,AW1249))</f>
        <v/>
      </c>
      <c r="AY1249" s="27"/>
      <c r="AZ1249" s="6"/>
      <c r="BA1249" s="7"/>
      <c r="BB1249" s="7"/>
    </row>
    <row r="1250" spans="1:54" ht="14.45" customHeight="1">
      <c r="A1250" s="472" t="s">
        <v>1228</v>
      </c>
      <c r="B1250" s="473" t="s">
        <v>1602</v>
      </c>
      <c r="C1250" s="22" t="s">
        <v>5869</v>
      </c>
      <c r="D1250" s="22">
        <v>8</v>
      </c>
      <c r="E1250" s="746" t="s">
        <v>5662</v>
      </c>
      <c r="F1250" s="760">
        <v>2078490</v>
      </c>
      <c r="G1250" s="475">
        <v>15421101</v>
      </c>
      <c r="H1250" s="476">
        <v>11.94</v>
      </c>
      <c r="I1250" s="474">
        <v>2080220</v>
      </c>
      <c r="J1250" s="475">
        <v>15421102</v>
      </c>
      <c r="K1250" s="478">
        <v>11.94</v>
      </c>
      <c r="L1250" s="9"/>
      <c r="M1250" s="546">
        <v>16</v>
      </c>
      <c r="N1250" s="9">
        <v>9.5299999999999994</v>
      </c>
      <c r="O1250" s="6" t="s">
        <v>4201</v>
      </c>
      <c r="P1250" s="479" t="s">
        <v>4252</v>
      </c>
      <c r="Q1250" s="10" t="s">
        <v>4253</v>
      </c>
      <c r="R1250" s="11"/>
      <c r="S1250" s="12"/>
      <c r="T1250" s="14">
        <v>46279</v>
      </c>
      <c r="U1250" s="15" t="s">
        <v>5534</v>
      </c>
      <c r="V1250" s="8">
        <v>46279</v>
      </c>
      <c r="W1250" s="13" t="s">
        <v>5663</v>
      </c>
      <c r="X1250" s="23" t="s">
        <v>4206</v>
      </c>
      <c r="Y1250" s="486">
        <v>168</v>
      </c>
      <c r="Z1250" s="483">
        <v>46280</v>
      </c>
      <c r="AA1250" s="24" t="s">
        <v>5664</v>
      </c>
      <c r="AB1250" s="484" t="s">
        <v>4206</v>
      </c>
      <c r="AC1250" s="16"/>
      <c r="AD1250" s="17"/>
      <c r="AE1250" s="18"/>
      <c r="AF1250" s="9"/>
      <c r="AG1250" s="19"/>
      <c r="AH1250" s="20"/>
      <c r="AI1250" s="9"/>
      <c r="AJ1250" s="21" t="str">
        <f>IF(AND(K1250&gt;0,M1250="A",P1250&lt;&gt;"",V1250&lt;&gt;"A",Y1250&lt;&gt;"A",OR(Q1250="NR",Q1250="NT")),1,"")</f>
        <v/>
      </c>
      <c r="AK1250" s="33" t="str">
        <f>IF(AJ1250="","",COUNTIF(AJ$8:$AU1250,AJ1250))</f>
        <v/>
      </c>
      <c r="AL1250" s="485" t="str">
        <f>IF(AND(K1250&gt;0,M1250="A",Y1250&lt;&gt;"A",OR(Q1250="",Q1250="NX")),1,"")</f>
        <v/>
      </c>
      <c r="AM1250" s="3" t="str">
        <f>IF(AL1250="","",COUNTIF(AL$8:$AW1250,AL1250))</f>
        <v/>
      </c>
      <c r="AN1250" s="702"/>
      <c r="AO1250" s="4"/>
      <c r="AP1250" s="5"/>
      <c r="AQ1250" s="5"/>
      <c r="AR1250" s="4"/>
      <c r="AS1250" s="5"/>
      <c r="AT1250" s="552"/>
      <c r="AU1250" s="553"/>
      <c r="AV1250" s="554"/>
      <c r="AW1250" s="553"/>
      <c r="AX1250" s="554"/>
      <c r="AY1250" s="9"/>
      <c r="AZ1250" s="9"/>
      <c r="BA1250" s="7"/>
      <c r="BB1250" s="7"/>
    </row>
    <row r="1251" spans="1:54" ht="14.45" customHeight="1">
      <c r="A1251" s="472" t="s">
        <v>1229</v>
      </c>
      <c r="B1251" s="473" t="s">
        <v>1602</v>
      </c>
      <c r="C1251" s="22" t="s">
        <v>5869</v>
      </c>
      <c r="D1251" s="22">
        <v>8</v>
      </c>
      <c r="E1251" s="746" t="s">
        <v>6646</v>
      </c>
      <c r="F1251" s="760">
        <v>2080220</v>
      </c>
      <c r="G1251" s="475">
        <v>15421102</v>
      </c>
      <c r="H1251" s="476">
        <v>11.94</v>
      </c>
      <c r="I1251" s="474">
        <v>2083560</v>
      </c>
      <c r="J1251" s="475">
        <v>15421105</v>
      </c>
      <c r="K1251" s="478">
        <v>11.94</v>
      </c>
      <c r="L1251" s="9"/>
      <c r="M1251" s="546">
        <v>16</v>
      </c>
      <c r="N1251" s="9">
        <v>9.5299999999999994</v>
      </c>
      <c r="O1251" s="6" t="s">
        <v>4201</v>
      </c>
      <c r="P1251" s="479" t="s">
        <v>5033</v>
      </c>
      <c r="Q1251" s="10" t="s">
        <v>6584</v>
      </c>
      <c r="R1251" s="880">
        <v>46311</v>
      </c>
      <c r="S1251" s="12"/>
      <c r="T1251" s="14">
        <v>46308</v>
      </c>
      <c r="U1251" s="15"/>
      <c r="V1251" s="8">
        <v>46308</v>
      </c>
      <c r="W1251" s="13" t="s">
        <v>6649</v>
      </c>
      <c r="X1251" s="23" t="s">
        <v>4206</v>
      </c>
      <c r="Y1251" s="486"/>
      <c r="Z1251" s="483">
        <v>46312</v>
      </c>
      <c r="AA1251" s="879" t="s">
        <v>6672</v>
      </c>
      <c r="AB1251" s="484" t="s">
        <v>4206</v>
      </c>
      <c r="AC1251" s="16"/>
      <c r="AD1251" s="17"/>
      <c r="AE1251" s="18"/>
      <c r="AF1251" s="9"/>
      <c r="AG1251" s="19"/>
      <c r="AH1251" s="20"/>
      <c r="AI1251" s="9"/>
      <c r="AJ1251" s="21"/>
      <c r="AK1251" s="33"/>
      <c r="AL1251" s="485" t="str">
        <f>IF(AA1251="","",AA1251)</f>
        <v>L-RT-082</v>
      </c>
      <c r="AM1251" s="3" t="str">
        <f>IF(AB1251="","",AB1251)</f>
        <v>A</v>
      </c>
      <c r="AN1251" s="702" t="s">
        <v>5832</v>
      </c>
      <c r="AO1251" s="4"/>
      <c r="AP1251" s="5"/>
      <c r="AQ1251" s="5"/>
      <c r="AR1251" s="4"/>
      <c r="AS1251" s="5"/>
      <c r="AT1251" s="552"/>
      <c r="AU1251" s="553" t="str">
        <f>IF(AND(V1251&gt;0,X1251="A",AA1251&lt;&gt;"",AG1251&lt;&gt;"A",AJ1251&lt;&gt;"A",OR(AB1251="NR",AB1251="NT")),1,"")</f>
        <v/>
      </c>
      <c r="AV1251" s="554" t="str">
        <f>IF(AU1251="","",COUNTIF($AU$8:AU1251,AU1251))</f>
        <v/>
      </c>
      <c r="AW1251" s="553" t="str">
        <f>IF(AND(V1251&gt;0,X1251="A",AJ1251&lt;&gt;"A",OR(AB1251="",AB1251="NX")),1,"")</f>
        <v/>
      </c>
      <c r="AX1251" s="554" t="str">
        <f>IF(AW1251="","",COUNTIF($AW$8:AW1251,AW1251))</f>
        <v/>
      </c>
      <c r="AY1251" s="1264" t="s">
        <v>5701</v>
      </c>
      <c r="AZ1251" s="1335" t="s">
        <v>5831</v>
      </c>
      <c r="BA1251" s="7"/>
      <c r="BB1251" s="7"/>
    </row>
    <row r="1252" spans="1:54" ht="14.45" customHeight="1">
      <c r="A1252" s="472" t="s">
        <v>1230</v>
      </c>
      <c r="B1252" s="473" t="s">
        <v>1602</v>
      </c>
      <c r="C1252" s="22" t="s">
        <v>5869</v>
      </c>
      <c r="D1252" s="22">
        <v>8</v>
      </c>
      <c r="E1252" s="746" t="s">
        <v>5665</v>
      </c>
      <c r="F1252" s="760">
        <v>2083560</v>
      </c>
      <c r="G1252" s="475">
        <v>15421105</v>
      </c>
      <c r="H1252" s="476">
        <v>11.94</v>
      </c>
      <c r="I1252" s="474">
        <v>2087150</v>
      </c>
      <c r="J1252" s="475">
        <v>15421107</v>
      </c>
      <c r="K1252" s="476">
        <v>11.94</v>
      </c>
      <c r="L1252" s="9"/>
      <c r="M1252" s="546">
        <v>16</v>
      </c>
      <c r="N1252" s="9">
        <v>9.5299999999999994</v>
      </c>
      <c r="O1252" s="6" t="s">
        <v>4201</v>
      </c>
      <c r="P1252" s="479" t="s">
        <v>4252</v>
      </c>
      <c r="Q1252" s="10" t="s">
        <v>4263</v>
      </c>
      <c r="R1252" s="11"/>
      <c r="S1252" s="12"/>
      <c r="T1252" s="14">
        <v>46279</v>
      </c>
      <c r="U1252" s="15" t="s">
        <v>5534</v>
      </c>
      <c r="V1252" s="8">
        <v>46279</v>
      </c>
      <c r="W1252" s="13" t="s">
        <v>5663</v>
      </c>
      <c r="X1252" s="23" t="s">
        <v>4206</v>
      </c>
      <c r="Y1252" s="486">
        <v>168</v>
      </c>
      <c r="Z1252" s="483">
        <v>46280</v>
      </c>
      <c r="AA1252" s="1248" t="s">
        <v>5664</v>
      </c>
      <c r="AB1252" s="484" t="s">
        <v>4206</v>
      </c>
      <c r="AC1252" s="16"/>
      <c r="AD1252" s="17"/>
      <c r="AE1252" s="18"/>
      <c r="AF1252" s="9"/>
      <c r="AG1252" s="19"/>
      <c r="AH1252" s="20"/>
      <c r="AI1252" s="9"/>
      <c r="AJ1252" s="21" t="str">
        <f>IF(AND(K1252&gt;0,M1252="A",P1252&lt;&gt;"",V1252&lt;&gt;"A",Y1252&lt;&gt;"A",OR(Q1252="NR",Q1252="NT")),1,"")</f>
        <v/>
      </c>
      <c r="AK1252" s="33" t="str">
        <f>IF(AJ1252="","",COUNTIF(AJ$8:$AU1252,AJ1252))</f>
        <v/>
      </c>
      <c r="AL1252" s="485" t="str">
        <f>IF(AND(K1252&gt;0,M1252="A",Y1252&lt;&gt;"A",OR(Q1252="",Q1252="NX")),1,"")</f>
        <v/>
      </c>
      <c r="AM1252" s="3" t="str">
        <f>IF(AL1252="","",COUNTIF(AL$8:$AW1252,AL1252))</f>
        <v/>
      </c>
      <c r="AN1252" s="702"/>
      <c r="AO1252" s="4"/>
      <c r="AP1252" s="5"/>
      <c r="AQ1252" s="5"/>
      <c r="AR1252" s="4"/>
      <c r="AS1252" s="5"/>
      <c r="AT1252" s="552"/>
      <c r="AU1252" s="553"/>
      <c r="AV1252" s="554"/>
      <c r="AW1252" s="553"/>
      <c r="AX1252" s="554"/>
      <c r="AY1252" s="27"/>
      <c r="AZ1252" s="6"/>
      <c r="BA1252" s="7"/>
      <c r="BB1252" s="7"/>
    </row>
    <row r="1253" spans="1:54" ht="14.45" customHeight="1">
      <c r="A1253" s="472" t="s">
        <v>1231</v>
      </c>
      <c r="B1253" s="473" t="s">
        <v>1602</v>
      </c>
      <c r="C1253" s="22" t="s">
        <v>5869</v>
      </c>
      <c r="D1253" s="22">
        <v>8</v>
      </c>
      <c r="E1253" s="746" t="s">
        <v>3810</v>
      </c>
      <c r="F1253" s="760">
        <v>2087150</v>
      </c>
      <c r="G1253" s="475">
        <v>15421107</v>
      </c>
      <c r="H1253" s="476">
        <v>11.94</v>
      </c>
      <c r="I1253" s="760">
        <v>2081740</v>
      </c>
      <c r="J1253" s="475">
        <v>15421103</v>
      </c>
      <c r="K1253" s="478">
        <v>11.94</v>
      </c>
      <c r="L1253" s="9"/>
      <c r="M1253" s="546">
        <v>16</v>
      </c>
      <c r="N1253" s="9">
        <v>9.5299999999999994</v>
      </c>
      <c r="O1253" s="6" t="s">
        <v>4201</v>
      </c>
      <c r="P1253" s="479" t="s">
        <v>4202</v>
      </c>
      <c r="Q1253" s="10" t="s">
        <v>5682</v>
      </c>
      <c r="R1253" s="11"/>
      <c r="S1253" s="12"/>
      <c r="T1253" s="14">
        <v>46280</v>
      </c>
      <c r="U1253" s="15" t="s">
        <v>5387</v>
      </c>
      <c r="V1253" s="8">
        <v>46280</v>
      </c>
      <c r="W1253" s="13" t="s">
        <v>5701</v>
      </c>
      <c r="X1253" s="23" t="s">
        <v>4206</v>
      </c>
      <c r="Y1253" s="486">
        <v>167</v>
      </c>
      <c r="Z1253" s="483">
        <v>46286</v>
      </c>
      <c r="AA1253" s="878" t="s">
        <v>5831</v>
      </c>
      <c r="AB1253" s="484" t="s">
        <v>4206</v>
      </c>
      <c r="AC1253" s="16"/>
      <c r="AD1253" s="17"/>
      <c r="AE1253" s="18"/>
      <c r="AF1253" s="9"/>
      <c r="AG1253" s="19"/>
      <c r="AH1253" s="20"/>
      <c r="AI1253" s="9"/>
      <c r="AJ1253" s="21"/>
      <c r="AK1253" s="33"/>
      <c r="AL1253" s="485" t="str">
        <f>IF(AA1253="","",AA1253)</f>
        <v>L-RT-051</v>
      </c>
      <c r="AM1253" s="3" t="str">
        <f>IF(AB1253="","",AB1253)</f>
        <v>A</v>
      </c>
      <c r="AN1253" s="702"/>
      <c r="AO1253" s="4"/>
      <c r="AP1253" s="5"/>
      <c r="AQ1253" s="5"/>
      <c r="AR1253" s="4"/>
      <c r="AS1253" s="5"/>
      <c r="AT1253" s="552"/>
      <c r="AU1253" s="553" t="str">
        <f>IF(AND(V1253&gt;0,X1253="A",AA1253&lt;&gt;"",AG1253&lt;&gt;"A",AJ1253&lt;&gt;"A",OR(AB1253="NR",AB1253="NT")),1,"")</f>
        <v/>
      </c>
      <c r="AV1253" s="554" t="str">
        <f>IF(AU1253="","",COUNTIF($AU$8:AU1253,AU1253))</f>
        <v/>
      </c>
      <c r="AW1253" s="553" t="str">
        <f>IF(AND(V1253&gt;0,X1253="A",AJ1253&lt;&gt;"A",OR(AB1253="",AB1253="NX")),1,"")</f>
        <v/>
      </c>
      <c r="AX1253" s="554" t="str">
        <f>IF(AW1253="","",COUNTIF($AW$8:AW1253,AW1253))</f>
        <v/>
      </c>
      <c r="AY1253" s="27"/>
      <c r="AZ1253" s="6"/>
      <c r="BA1253" s="7"/>
      <c r="BB1253" s="7"/>
    </row>
    <row r="1254" spans="1:54" ht="14.45" customHeight="1">
      <c r="A1254" s="472" t="s">
        <v>1232</v>
      </c>
      <c r="B1254" s="473" t="s">
        <v>1602</v>
      </c>
      <c r="C1254" s="22" t="s">
        <v>5869</v>
      </c>
      <c r="D1254" s="22">
        <v>8</v>
      </c>
      <c r="E1254" s="746" t="s">
        <v>5666</v>
      </c>
      <c r="F1254" s="760">
        <v>2081740</v>
      </c>
      <c r="G1254" s="475">
        <v>15421103</v>
      </c>
      <c r="H1254" s="476">
        <v>11.94</v>
      </c>
      <c r="I1254" s="474">
        <v>2094760</v>
      </c>
      <c r="J1254" s="475">
        <v>15421111</v>
      </c>
      <c r="K1254" s="478">
        <v>11.94</v>
      </c>
      <c r="L1254" s="9"/>
      <c r="M1254" s="546">
        <v>16</v>
      </c>
      <c r="N1254" s="9">
        <v>9.5299999999999994</v>
      </c>
      <c r="O1254" s="6" t="s">
        <v>4201</v>
      </c>
      <c r="P1254" s="479" t="s">
        <v>4252</v>
      </c>
      <c r="Q1254" s="10" t="s">
        <v>4268</v>
      </c>
      <c r="R1254" s="11"/>
      <c r="S1254" s="12"/>
      <c r="T1254" s="14">
        <v>46279</v>
      </c>
      <c r="U1254" s="15" t="s">
        <v>5534</v>
      </c>
      <c r="V1254" s="8">
        <v>46279</v>
      </c>
      <c r="W1254" s="13" t="s">
        <v>5667</v>
      </c>
      <c r="X1254" s="23" t="s">
        <v>4206</v>
      </c>
      <c r="Y1254" s="486">
        <v>168</v>
      </c>
      <c r="Z1254" s="483">
        <v>46280</v>
      </c>
      <c r="AA1254" s="1248" t="s">
        <v>5668</v>
      </c>
      <c r="AB1254" s="484" t="s">
        <v>4206</v>
      </c>
      <c r="AC1254" s="16"/>
      <c r="AD1254" s="17"/>
      <c r="AE1254" s="18"/>
      <c r="AF1254" s="9"/>
      <c r="AG1254" s="19"/>
      <c r="AH1254" s="20"/>
      <c r="AI1254" s="9"/>
      <c r="AJ1254" s="21" t="str">
        <f>IF(AND(K1254&gt;0,M1254="A",P1254&lt;&gt;"",V1254&lt;&gt;"A",Y1254&lt;&gt;"A",OR(Q1254="NR",Q1254="NT")),1,"")</f>
        <v/>
      </c>
      <c r="AK1254" s="33" t="str">
        <f>IF(AJ1254="","",COUNTIF(AJ$8:$AU1254,AJ1254))</f>
        <v/>
      </c>
      <c r="AL1254" s="485" t="str">
        <f>IF(AND(K1254&gt;0,M1254="A",Y1254&lt;&gt;"A",OR(Q1254="",Q1254="NX")),1,"")</f>
        <v/>
      </c>
      <c r="AM1254" s="3" t="str">
        <f>IF(AL1254="","",COUNTIF(AL$8:$AW1254,AL1254))</f>
        <v/>
      </c>
      <c r="AN1254" s="702"/>
      <c r="AO1254" s="4"/>
      <c r="AP1254" s="5"/>
      <c r="AQ1254" s="5"/>
      <c r="AR1254" s="4"/>
      <c r="AS1254" s="5"/>
      <c r="AT1254" s="552"/>
      <c r="AU1254" s="553"/>
      <c r="AV1254" s="554"/>
      <c r="AW1254" s="553"/>
      <c r="AX1254" s="554"/>
      <c r="AY1254" s="27"/>
      <c r="AZ1254" s="6"/>
      <c r="BA1254" s="7"/>
      <c r="BB1254" s="7"/>
    </row>
    <row r="1255" spans="1:54" ht="14.45" customHeight="1">
      <c r="A1255" s="472" t="s">
        <v>1233</v>
      </c>
      <c r="B1255" s="473" t="s">
        <v>1602</v>
      </c>
      <c r="C1255" s="22" t="s">
        <v>5869</v>
      </c>
      <c r="D1255" s="22">
        <v>8</v>
      </c>
      <c r="E1255" s="746" t="s">
        <v>3811</v>
      </c>
      <c r="F1255" s="760">
        <v>2094760</v>
      </c>
      <c r="G1255" s="475">
        <v>15421111</v>
      </c>
      <c r="H1255" s="476">
        <v>11.94</v>
      </c>
      <c r="I1255" s="474">
        <v>2087760</v>
      </c>
      <c r="J1255" s="475">
        <v>15421108</v>
      </c>
      <c r="K1255" s="478">
        <v>11.94</v>
      </c>
      <c r="L1255" s="9"/>
      <c r="M1255" s="546">
        <v>16</v>
      </c>
      <c r="N1255" s="9">
        <v>9.5299999999999994</v>
      </c>
      <c r="O1255" s="6" t="s">
        <v>4201</v>
      </c>
      <c r="P1255" s="479" t="s">
        <v>4202</v>
      </c>
      <c r="Q1255" s="10" t="s">
        <v>5682</v>
      </c>
      <c r="R1255" s="11"/>
      <c r="S1255" s="12"/>
      <c r="T1255" s="14">
        <v>46280</v>
      </c>
      <c r="U1255" s="15" t="s">
        <v>5387</v>
      </c>
      <c r="V1255" s="8">
        <v>46280</v>
      </c>
      <c r="W1255" s="13" t="s">
        <v>5701</v>
      </c>
      <c r="X1255" s="23" t="s">
        <v>4206</v>
      </c>
      <c r="Y1255" s="486">
        <v>167</v>
      </c>
      <c r="Z1255" s="483">
        <v>46286</v>
      </c>
      <c r="AA1255" s="878" t="s">
        <v>5831</v>
      </c>
      <c r="AB1255" s="484" t="s">
        <v>4206</v>
      </c>
      <c r="AC1255" s="16"/>
      <c r="AD1255" s="17"/>
      <c r="AE1255" s="18"/>
      <c r="AF1255" s="9"/>
      <c r="AG1255" s="19"/>
      <c r="AH1255" s="20"/>
      <c r="AI1255" s="9"/>
      <c r="AJ1255" s="21"/>
      <c r="AK1255" s="33"/>
      <c r="AL1255" s="485" t="str">
        <f>IF(AA1255="","",AA1255)</f>
        <v>L-RT-051</v>
      </c>
      <c r="AM1255" s="3" t="str">
        <f>IF(AB1255="","",AB1255)</f>
        <v>A</v>
      </c>
      <c r="AN1255" s="702"/>
      <c r="AO1255" s="4"/>
      <c r="AP1255" s="5"/>
      <c r="AQ1255" s="5"/>
      <c r="AR1255" s="4"/>
      <c r="AS1255" s="5"/>
      <c r="AT1255" s="552"/>
      <c r="AU1255" s="553" t="str">
        <f>IF(AND(V1255&gt;0,X1255="A",AA1255&lt;&gt;"",AG1255&lt;&gt;"A",AJ1255&lt;&gt;"A",OR(AB1255="NR",AB1255="NT")),1,"")</f>
        <v/>
      </c>
      <c r="AV1255" s="554" t="str">
        <f>IF(AU1255="","",COUNTIF($AU$8:AU1255,AU1255))</f>
        <v/>
      </c>
      <c r="AW1255" s="553" t="str">
        <f>IF(AND(V1255&gt;0,X1255="A",AJ1255&lt;&gt;"A",OR(AB1255="",AB1255="NX")),1,"")</f>
        <v/>
      </c>
      <c r="AX1255" s="554" t="str">
        <f>IF(AW1255="","",COUNTIF($AW$8:AW1255,AW1255))</f>
        <v/>
      </c>
      <c r="AY1255" s="27"/>
      <c r="AZ1255" s="6"/>
      <c r="BA1255" s="7"/>
      <c r="BB1255" s="7"/>
    </row>
    <row r="1256" spans="1:54" ht="14.45" customHeight="1">
      <c r="A1256" s="472" t="s">
        <v>1234</v>
      </c>
      <c r="B1256" s="473" t="s">
        <v>1602</v>
      </c>
      <c r="C1256" s="22" t="s">
        <v>5869</v>
      </c>
      <c r="D1256" s="22">
        <v>8</v>
      </c>
      <c r="E1256" s="746" t="s">
        <v>5669</v>
      </c>
      <c r="F1256" s="760">
        <v>2087760</v>
      </c>
      <c r="G1256" s="475">
        <v>15421108</v>
      </c>
      <c r="H1256" s="476">
        <v>11.94</v>
      </c>
      <c r="I1256" s="474">
        <v>2096840</v>
      </c>
      <c r="J1256" s="475">
        <v>15421112</v>
      </c>
      <c r="K1256" s="478">
        <v>11.94</v>
      </c>
      <c r="L1256" s="9"/>
      <c r="M1256" s="546">
        <v>16</v>
      </c>
      <c r="N1256" s="9">
        <v>9.5299999999999994</v>
      </c>
      <c r="O1256" s="6" t="s">
        <v>4201</v>
      </c>
      <c r="P1256" s="479" t="s">
        <v>4252</v>
      </c>
      <c r="Q1256" s="10" t="s">
        <v>4268</v>
      </c>
      <c r="R1256" s="11"/>
      <c r="S1256" s="12"/>
      <c r="T1256" s="14">
        <v>46279</v>
      </c>
      <c r="U1256" s="15" t="s">
        <v>5534</v>
      </c>
      <c r="V1256" s="8">
        <v>46279</v>
      </c>
      <c r="W1256" s="13" t="s">
        <v>5667</v>
      </c>
      <c r="X1256" s="23" t="s">
        <v>4206</v>
      </c>
      <c r="Y1256" s="486">
        <v>168</v>
      </c>
      <c r="Z1256" s="483">
        <v>46280</v>
      </c>
      <c r="AA1256" s="1248" t="s">
        <v>5668</v>
      </c>
      <c r="AB1256" s="484" t="s">
        <v>4206</v>
      </c>
      <c r="AC1256" s="16"/>
      <c r="AD1256" s="17"/>
      <c r="AE1256" s="18"/>
      <c r="AF1256" s="9"/>
      <c r="AG1256" s="19"/>
      <c r="AH1256" s="20"/>
      <c r="AI1256" s="9"/>
      <c r="AJ1256" s="21" t="str">
        <f>IF(AND(K1256&gt;0,M1256="A",P1256&lt;&gt;"",V1256&lt;&gt;"A",Y1256&lt;&gt;"A",OR(Q1256="NR",Q1256="NT")),1,"")</f>
        <v/>
      </c>
      <c r="AK1256" s="33" t="str">
        <f>IF(AJ1256="","",COUNTIF(AJ$8:$AU1256,AJ1256))</f>
        <v/>
      </c>
      <c r="AL1256" s="485" t="str">
        <f>IF(AND(K1256&gt;0,M1256="A",Y1256&lt;&gt;"A",OR(Q1256="",Q1256="NX")),1,"")</f>
        <v/>
      </c>
      <c r="AM1256" s="3" t="str">
        <f>IF(AL1256="","",COUNTIF(AL$8:$AW1256,AL1256))</f>
        <v/>
      </c>
      <c r="AN1256" s="702"/>
      <c r="AO1256" s="4"/>
      <c r="AP1256" s="5"/>
      <c r="AQ1256" s="5"/>
      <c r="AR1256" s="4"/>
      <c r="AS1256" s="5"/>
      <c r="AT1256" s="552"/>
      <c r="AU1256" s="553"/>
      <c r="AV1256" s="554"/>
      <c r="AW1256" s="553"/>
      <c r="AX1256" s="554"/>
      <c r="AY1256" s="27"/>
      <c r="AZ1256" s="6"/>
      <c r="BA1256" s="7"/>
      <c r="BB1256" s="7"/>
    </row>
    <row r="1257" spans="1:54" ht="14.45" customHeight="1">
      <c r="A1257" s="472" t="s">
        <v>1235</v>
      </c>
      <c r="B1257" s="473" t="s">
        <v>1602</v>
      </c>
      <c r="C1257" s="22" t="s">
        <v>5869</v>
      </c>
      <c r="D1257" s="22">
        <v>8</v>
      </c>
      <c r="E1257" s="746" t="s">
        <v>3812</v>
      </c>
      <c r="F1257" s="760">
        <v>2096840</v>
      </c>
      <c r="G1257" s="475">
        <v>15421112</v>
      </c>
      <c r="H1257" s="476">
        <v>11.94</v>
      </c>
      <c r="I1257" s="474">
        <v>2095840</v>
      </c>
      <c r="J1257" s="475">
        <v>15421112</v>
      </c>
      <c r="K1257" s="478">
        <v>11.94</v>
      </c>
      <c r="L1257" s="9"/>
      <c r="M1257" s="546">
        <v>16</v>
      </c>
      <c r="N1257" s="9">
        <v>9.5299999999999994</v>
      </c>
      <c r="O1257" s="6" t="s">
        <v>4201</v>
      </c>
      <c r="P1257" s="479" t="s">
        <v>4202</v>
      </c>
      <c r="Q1257" s="10" t="s">
        <v>5682</v>
      </c>
      <c r="R1257" s="11"/>
      <c r="S1257" s="12"/>
      <c r="T1257" s="14">
        <v>46280</v>
      </c>
      <c r="U1257" s="15" t="s">
        <v>5387</v>
      </c>
      <c r="V1257" s="8">
        <v>46280</v>
      </c>
      <c r="W1257" s="13" t="s">
        <v>5701</v>
      </c>
      <c r="X1257" s="23" t="s">
        <v>4206</v>
      </c>
      <c r="Y1257" s="486">
        <v>167</v>
      </c>
      <c r="Z1257" s="483">
        <v>46286</v>
      </c>
      <c r="AA1257" s="878" t="s">
        <v>5831</v>
      </c>
      <c r="AB1257" s="484" t="s">
        <v>4206</v>
      </c>
      <c r="AC1257" s="16"/>
      <c r="AD1257" s="17"/>
      <c r="AE1257" s="18"/>
      <c r="AF1257" s="9"/>
      <c r="AG1257" s="19"/>
      <c r="AH1257" s="20"/>
      <c r="AI1257" s="9"/>
      <c r="AJ1257" s="21"/>
      <c r="AK1257" s="33"/>
      <c r="AL1257" s="485" t="str">
        <f>IF(AA1257="","",AA1257)</f>
        <v>L-RT-051</v>
      </c>
      <c r="AM1257" s="3" t="str">
        <f>IF(AB1257="","",AB1257)</f>
        <v>A</v>
      </c>
      <c r="AN1257" s="702"/>
      <c r="AO1257" s="4"/>
      <c r="AP1257" s="5"/>
      <c r="AQ1257" s="5"/>
      <c r="AR1257" s="4"/>
      <c r="AS1257" s="5"/>
      <c r="AT1257" s="552"/>
      <c r="AU1257" s="553" t="str">
        <f>IF(AND(V1257&gt;0,X1257="A",AA1257&lt;&gt;"",AG1257&lt;&gt;"A",AJ1257&lt;&gt;"A",OR(AB1257="NR",AB1257="NT")),1,"")</f>
        <v/>
      </c>
      <c r="AV1257" s="554" t="str">
        <f>IF(AU1257="","",COUNTIF($AU$8:AU1257,AU1257))</f>
        <v/>
      </c>
      <c r="AW1257" s="553" t="str">
        <f>IF(AND(V1257&gt;0,X1257="A",AJ1257&lt;&gt;"A",OR(AB1257="",AB1257="NX")),1,"")</f>
        <v/>
      </c>
      <c r="AX1257" s="554" t="str">
        <f>IF(AW1257="","",COUNTIF($AW$8:AW1257,AW1257))</f>
        <v/>
      </c>
      <c r="AY1257" s="27"/>
      <c r="AZ1257" s="6"/>
      <c r="BA1257" s="7"/>
      <c r="BB1257" s="7"/>
    </row>
    <row r="1258" spans="1:54" ht="14.45" customHeight="1">
      <c r="A1258" s="472" t="s">
        <v>1236</v>
      </c>
      <c r="B1258" s="473" t="s">
        <v>1602</v>
      </c>
      <c r="C1258" s="22" t="s">
        <v>5869</v>
      </c>
      <c r="D1258" s="22">
        <v>8</v>
      </c>
      <c r="E1258" s="746" t="s">
        <v>5670</v>
      </c>
      <c r="F1258" s="760">
        <v>2095840</v>
      </c>
      <c r="G1258" s="475">
        <v>15421112</v>
      </c>
      <c r="H1258" s="476">
        <v>11.94</v>
      </c>
      <c r="I1258" s="474">
        <v>2083510</v>
      </c>
      <c r="J1258" s="475">
        <v>15421105</v>
      </c>
      <c r="K1258" s="478">
        <v>11.94</v>
      </c>
      <c r="L1258" s="9"/>
      <c r="M1258" s="546">
        <v>16</v>
      </c>
      <c r="N1258" s="9">
        <v>9.5299999999999994</v>
      </c>
      <c r="O1258" s="6" t="s">
        <v>4201</v>
      </c>
      <c r="P1258" s="479" t="s">
        <v>4252</v>
      </c>
      <c r="Q1258" s="10" t="s">
        <v>4268</v>
      </c>
      <c r="R1258" s="11"/>
      <c r="S1258" s="12"/>
      <c r="T1258" s="14">
        <v>46279</v>
      </c>
      <c r="U1258" s="15" t="s">
        <v>5534</v>
      </c>
      <c r="V1258" s="8">
        <v>46279</v>
      </c>
      <c r="W1258" s="13" t="s">
        <v>5663</v>
      </c>
      <c r="X1258" s="23" t="s">
        <v>4206</v>
      </c>
      <c r="Y1258" s="486">
        <v>168</v>
      </c>
      <c r="Z1258" s="483">
        <v>46280</v>
      </c>
      <c r="AA1258" s="1248" t="s">
        <v>5668</v>
      </c>
      <c r="AB1258" s="484" t="s">
        <v>4206</v>
      </c>
      <c r="AC1258" s="16"/>
      <c r="AD1258" s="17"/>
      <c r="AE1258" s="18"/>
      <c r="AF1258" s="9"/>
      <c r="AG1258" s="19"/>
      <c r="AH1258" s="20"/>
      <c r="AI1258" s="9"/>
      <c r="AJ1258" s="21" t="str">
        <f>IF(AND(K1258&gt;0,M1258="A",P1258&lt;&gt;"",V1258&lt;&gt;"A",Y1258&lt;&gt;"A",OR(Q1258="NR",Q1258="NT")),1,"")</f>
        <v/>
      </c>
      <c r="AK1258" s="33" t="str">
        <f>IF(AJ1258="","",COUNTIF(AJ$8:$AU1258,AJ1258))</f>
        <v/>
      </c>
      <c r="AL1258" s="485" t="str">
        <f>IF(AND(K1258&gt;0,M1258="A",Y1258&lt;&gt;"A",OR(Q1258="",Q1258="NX")),1,"")</f>
        <v/>
      </c>
      <c r="AM1258" s="3" t="str">
        <f>IF(AL1258="","",COUNTIF(AL$8:$AW1258,AL1258))</f>
        <v/>
      </c>
      <c r="AN1258" s="702"/>
      <c r="AO1258" s="4"/>
      <c r="AP1258" s="5"/>
      <c r="AQ1258" s="5"/>
      <c r="AR1258" s="4"/>
      <c r="AS1258" s="5"/>
      <c r="AT1258" s="552"/>
      <c r="AU1258" s="553"/>
      <c r="AV1258" s="554"/>
      <c r="AW1258" s="553"/>
      <c r="AX1258" s="554"/>
      <c r="AY1258" s="27"/>
      <c r="AZ1258" s="6"/>
      <c r="BA1258" s="7"/>
      <c r="BB1258" s="7"/>
    </row>
    <row r="1259" spans="1:54" ht="14.45" customHeight="1">
      <c r="A1259" s="472" t="s">
        <v>1237</v>
      </c>
      <c r="B1259" s="473" t="s">
        <v>1602</v>
      </c>
      <c r="C1259" s="22" t="s">
        <v>5869</v>
      </c>
      <c r="D1259" s="22">
        <v>8</v>
      </c>
      <c r="E1259" s="746" t="s">
        <v>3813</v>
      </c>
      <c r="F1259" s="760">
        <v>2083510</v>
      </c>
      <c r="G1259" s="475">
        <v>15421105</v>
      </c>
      <c r="H1259" s="476">
        <v>11.94</v>
      </c>
      <c r="I1259" s="474">
        <v>2087540</v>
      </c>
      <c r="J1259" s="475">
        <v>15421107</v>
      </c>
      <c r="K1259" s="478">
        <v>11.94</v>
      </c>
      <c r="L1259" s="9"/>
      <c r="M1259" s="546">
        <v>16</v>
      </c>
      <c r="N1259" s="9">
        <v>9.5299999999999994</v>
      </c>
      <c r="O1259" s="6" t="s">
        <v>4201</v>
      </c>
      <c r="P1259" s="479" t="s">
        <v>4202</v>
      </c>
      <c r="Q1259" s="10" t="s">
        <v>5682</v>
      </c>
      <c r="R1259" s="11"/>
      <c r="S1259" s="12"/>
      <c r="T1259" s="14">
        <v>46280</v>
      </c>
      <c r="U1259" s="15" t="s">
        <v>5387</v>
      </c>
      <c r="V1259" s="8">
        <v>46280</v>
      </c>
      <c r="W1259" s="13" t="s">
        <v>5701</v>
      </c>
      <c r="X1259" s="23" t="s">
        <v>4206</v>
      </c>
      <c r="Y1259" s="486">
        <v>167</v>
      </c>
      <c r="Z1259" s="483">
        <v>46286</v>
      </c>
      <c r="AA1259" s="878" t="s">
        <v>5831</v>
      </c>
      <c r="AB1259" s="484" t="s">
        <v>4206</v>
      </c>
      <c r="AC1259" s="16"/>
      <c r="AD1259" s="17"/>
      <c r="AE1259" s="18"/>
      <c r="AF1259" s="9"/>
      <c r="AG1259" s="19"/>
      <c r="AH1259" s="20"/>
      <c r="AI1259" s="9"/>
      <c r="AJ1259" s="21"/>
      <c r="AK1259" s="33"/>
      <c r="AL1259" s="485" t="str">
        <f>IF(AA1259="","",AA1259)</f>
        <v>L-RT-051</v>
      </c>
      <c r="AM1259" s="3" t="str">
        <f>IF(AB1259="","",AB1259)</f>
        <v>A</v>
      </c>
      <c r="AN1259" s="702"/>
      <c r="AO1259" s="4"/>
      <c r="AP1259" s="5"/>
      <c r="AQ1259" s="5"/>
      <c r="AR1259" s="4"/>
      <c r="AS1259" s="5"/>
      <c r="AT1259" s="552"/>
      <c r="AU1259" s="553" t="str">
        <f>IF(AND(V1259&gt;0,X1259="A",AA1259&lt;&gt;"",AG1259&lt;&gt;"A",AJ1259&lt;&gt;"A",OR(AB1259="NR",AB1259="NT")),1,"")</f>
        <v/>
      </c>
      <c r="AV1259" s="554" t="str">
        <f>IF(AU1259="","",COUNTIF($AU$8:AU1259,AU1259))</f>
        <v/>
      </c>
      <c r="AW1259" s="553" t="str">
        <f>IF(AND(V1259&gt;0,X1259="A",AJ1259&lt;&gt;"A",OR(AB1259="",AB1259="NX")),1,"")</f>
        <v/>
      </c>
      <c r="AX1259" s="554" t="str">
        <f>IF(AW1259="","",COUNTIF($AW$8:AW1259,AW1259))</f>
        <v/>
      </c>
      <c r="AY1259" s="27"/>
      <c r="AZ1259" s="6"/>
      <c r="BA1259" s="7"/>
      <c r="BB1259" s="7"/>
    </row>
    <row r="1260" spans="1:54" ht="14.45" customHeight="1">
      <c r="A1260" s="472" t="s">
        <v>1238</v>
      </c>
      <c r="B1260" s="473" t="s">
        <v>1602</v>
      </c>
      <c r="C1260" s="22" t="s">
        <v>5869</v>
      </c>
      <c r="D1260" s="22">
        <v>8</v>
      </c>
      <c r="E1260" s="746" t="s">
        <v>5671</v>
      </c>
      <c r="F1260" s="760">
        <v>2087540</v>
      </c>
      <c r="G1260" s="475">
        <v>15421107</v>
      </c>
      <c r="H1260" s="476">
        <v>11.94</v>
      </c>
      <c r="I1260" s="474">
        <v>2084360</v>
      </c>
      <c r="J1260" s="475">
        <v>15421106</v>
      </c>
      <c r="K1260" s="478">
        <v>11.94</v>
      </c>
      <c r="L1260" s="9"/>
      <c r="M1260" s="546">
        <v>16</v>
      </c>
      <c r="N1260" s="9">
        <v>9.5299999999999994</v>
      </c>
      <c r="O1260" s="6" t="s">
        <v>4201</v>
      </c>
      <c r="P1260" s="479" t="s">
        <v>4252</v>
      </c>
      <c r="Q1260" s="10" t="s">
        <v>4281</v>
      </c>
      <c r="R1260" s="11"/>
      <c r="S1260" s="12"/>
      <c r="T1260" s="14">
        <v>46279</v>
      </c>
      <c r="U1260" s="15" t="s">
        <v>5534</v>
      </c>
      <c r="V1260" s="8">
        <v>46279</v>
      </c>
      <c r="W1260" s="13" t="s">
        <v>5663</v>
      </c>
      <c r="X1260" s="23" t="s">
        <v>4206</v>
      </c>
      <c r="Y1260" s="486">
        <v>168</v>
      </c>
      <c r="Z1260" s="483">
        <v>46280</v>
      </c>
      <c r="AA1260" s="1248" t="s">
        <v>5664</v>
      </c>
      <c r="AB1260" s="484" t="s">
        <v>4206</v>
      </c>
      <c r="AC1260" s="16"/>
      <c r="AD1260" s="17"/>
      <c r="AE1260" s="18"/>
      <c r="AF1260" s="9"/>
      <c r="AG1260" s="19"/>
      <c r="AH1260" s="20"/>
      <c r="AI1260" s="9"/>
      <c r="AJ1260" s="21" t="str">
        <f>IF(AND(K1260&gt;0,M1260="A",P1260&lt;&gt;"",V1260&lt;&gt;"A",Y1260&lt;&gt;"A",OR(Q1260="NR",Q1260="NT")),1,"")</f>
        <v/>
      </c>
      <c r="AK1260" s="33" t="str">
        <f>IF(AJ1260="","",COUNTIF(AJ$8:$AU1260,AJ1260))</f>
        <v/>
      </c>
      <c r="AL1260" s="485" t="str">
        <f>IF(AND(K1260&gt;0,M1260="A",Y1260&lt;&gt;"A",OR(Q1260="",Q1260="NX")),1,"")</f>
        <v/>
      </c>
      <c r="AM1260" s="3" t="str">
        <f>IF(AL1260="","",COUNTIF(AL$8:$AW1260,AL1260))</f>
        <v/>
      </c>
      <c r="AN1260" s="702"/>
      <c r="AO1260" s="4"/>
      <c r="AP1260" s="5"/>
      <c r="AQ1260" s="5"/>
      <c r="AR1260" s="4"/>
      <c r="AS1260" s="5"/>
      <c r="AT1260" s="552"/>
      <c r="AU1260" s="553"/>
      <c r="AV1260" s="554"/>
      <c r="AW1260" s="553"/>
      <c r="AX1260" s="554"/>
      <c r="AY1260" s="27"/>
      <c r="AZ1260" s="6"/>
      <c r="BA1260" s="7"/>
      <c r="BB1260" s="7"/>
    </row>
    <row r="1261" spans="1:54" ht="14.45" customHeight="1">
      <c r="A1261" s="472" t="s">
        <v>1239</v>
      </c>
      <c r="B1261" s="473" t="s">
        <v>1602</v>
      </c>
      <c r="C1261" s="22" t="s">
        <v>5869</v>
      </c>
      <c r="D1261" s="22">
        <v>8</v>
      </c>
      <c r="E1261" s="746" t="s">
        <v>3814</v>
      </c>
      <c r="F1261" s="760">
        <v>2084360</v>
      </c>
      <c r="G1261" s="475">
        <v>15421106</v>
      </c>
      <c r="H1261" s="476">
        <v>11.94</v>
      </c>
      <c r="I1261" s="474">
        <v>2088040</v>
      </c>
      <c r="J1261" s="475">
        <v>15421112</v>
      </c>
      <c r="K1261" s="478">
        <v>11.94</v>
      </c>
      <c r="L1261" s="9"/>
      <c r="M1261" s="546">
        <v>16</v>
      </c>
      <c r="N1261" s="9">
        <v>9.5299999999999994</v>
      </c>
      <c r="O1261" s="6" t="s">
        <v>4201</v>
      </c>
      <c r="P1261" s="479" t="s">
        <v>4202</v>
      </c>
      <c r="Q1261" s="10" t="s">
        <v>5682</v>
      </c>
      <c r="R1261" s="11"/>
      <c r="S1261" s="12"/>
      <c r="T1261" s="14">
        <v>46280</v>
      </c>
      <c r="U1261" s="15" t="s">
        <v>5387</v>
      </c>
      <c r="V1261" s="8">
        <v>46280</v>
      </c>
      <c r="W1261" s="13" t="s">
        <v>5701</v>
      </c>
      <c r="X1261" s="23" t="s">
        <v>4206</v>
      </c>
      <c r="Y1261" s="486">
        <v>167</v>
      </c>
      <c r="Z1261" s="483">
        <v>46286</v>
      </c>
      <c r="AA1261" s="878" t="s">
        <v>5831</v>
      </c>
      <c r="AB1261" s="484" t="s">
        <v>4206</v>
      </c>
      <c r="AC1261" s="16"/>
      <c r="AD1261" s="17"/>
      <c r="AE1261" s="18"/>
      <c r="AF1261" s="9"/>
      <c r="AG1261" s="19"/>
      <c r="AH1261" s="20"/>
      <c r="AI1261" s="9"/>
      <c r="AJ1261" s="21"/>
      <c r="AK1261" s="33"/>
      <c r="AL1261" s="485" t="str">
        <f>IF(AA1261="","",AA1261)</f>
        <v>L-RT-051</v>
      </c>
      <c r="AM1261" s="3" t="str">
        <f>IF(AB1261="","",AB1261)</f>
        <v>A</v>
      </c>
      <c r="AN1261" s="702"/>
      <c r="AO1261" s="4"/>
      <c r="AP1261" s="5"/>
      <c r="AQ1261" s="5"/>
      <c r="AR1261" s="4"/>
      <c r="AS1261" s="5"/>
      <c r="AT1261" s="552"/>
      <c r="AU1261" s="553" t="str">
        <f>IF(AND(V1261&gt;0,X1261="A",AA1261&lt;&gt;"",AG1261&lt;&gt;"A",AJ1261&lt;&gt;"A",OR(AB1261="NR",AB1261="NT")),1,"")</f>
        <v/>
      </c>
      <c r="AV1261" s="554" t="str">
        <f>IF(AU1261="","",COUNTIF($AU$8:AU1261,AU1261))</f>
        <v/>
      </c>
      <c r="AW1261" s="553" t="str">
        <f>IF(AND(V1261&gt;0,X1261="A",AJ1261&lt;&gt;"A",OR(AB1261="",AB1261="NX")),1,"")</f>
        <v/>
      </c>
      <c r="AX1261" s="554" t="str">
        <f>IF(AW1261="","",COUNTIF($AW$8:AW1261,AW1261))</f>
        <v/>
      </c>
      <c r="AY1261" s="27"/>
      <c r="AZ1261" s="6"/>
      <c r="BA1261" s="7"/>
      <c r="BB1261" s="7"/>
    </row>
    <row r="1262" spans="1:54" ht="14.45" customHeight="1">
      <c r="A1262" s="472" t="s">
        <v>1240</v>
      </c>
      <c r="B1262" s="473" t="s">
        <v>1602</v>
      </c>
      <c r="C1262" s="22" t="s">
        <v>5869</v>
      </c>
      <c r="D1262" s="22">
        <v>8</v>
      </c>
      <c r="E1262" s="746" t="s">
        <v>5672</v>
      </c>
      <c r="F1262" s="760">
        <v>2088040</v>
      </c>
      <c r="G1262" s="475">
        <v>15421112</v>
      </c>
      <c r="H1262" s="476">
        <v>11.94</v>
      </c>
      <c r="I1262" s="474">
        <v>2078680</v>
      </c>
      <c r="J1262" s="475">
        <v>15421101</v>
      </c>
      <c r="K1262" s="478">
        <v>11.94</v>
      </c>
      <c r="L1262" s="9"/>
      <c r="M1262" s="546">
        <v>16</v>
      </c>
      <c r="N1262" s="9">
        <v>9.5299999999999994</v>
      </c>
      <c r="O1262" s="6" t="s">
        <v>4201</v>
      </c>
      <c r="P1262" s="479" t="s">
        <v>4252</v>
      </c>
      <c r="Q1262" s="10" t="s">
        <v>4253</v>
      </c>
      <c r="R1262" s="11"/>
      <c r="S1262" s="12"/>
      <c r="T1262" s="14">
        <v>46279</v>
      </c>
      <c r="U1262" s="15" t="s">
        <v>5534</v>
      </c>
      <c r="V1262" s="8">
        <v>46279</v>
      </c>
      <c r="W1262" s="13" t="s">
        <v>5663</v>
      </c>
      <c r="X1262" s="23" t="s">
        <v>4206</v>
      </c>
      <c r="Y1262" s="486">
        <v>168</v>
      </c>
      <c r="Z1262" s="483">
        <v>46280</v>
      </c>
      <c r="AA1262" s="1248" t="s">
        <v>5664</v>
      </c>
      <c r="AB1262" s="484" t="s">
        <v>4206</v>
      </c>
      <c r="AC1262" s="16"/>
      <c r="AD1262" s="17"/>
      <c r="AE1262" s="18"/>
      <c r="AF1262" s="9"/>
      <c r="AG1262" s="19"/>
      <c r="AH1262" s="20"/>
      <c r="AI1262" s="9"/>
      <c r="AJ1262" s="21" t="str">
        <f>IF(AND(K1262&gt;0,M1262="A",P1262&lt;&gt;"",V1262&lt;&gt;"A",Y1262&lt;&gt;"A",OR(Q1262="NR",Q1262="NT")),1,"")</f>
        <v/>
      </c>
      <c r="AK1262" s="33" t="str">
        <f>IF(AJ1262="","",COUNTIF(AJ$8:$AU1262,AJ1262))</f>
        <v/>
      </c>
      <c r="AL1262" s="485" t="str">
        <f>IF(AND(K1262&gt;0,M1262="A",Y1262&lt;&gt;"A",OR(Q1262="",Q1262="NX")),1,"")</f>
        <v/>
      </c>
      <c r="AM1262" s="3" t="str">
        <f>IF(AL1262="","",COUNTIF(AL$8:$AW1262,AL1262))</f>
        <v/>
      </c>
      <c r="AN1262" s="702"/>
      <c r="AO1262" s="4"/>
      <c r="AP1262" s="5"/>
      <c r="AQ1262" s="5"/>
      <c r="AR1262" s="4"/>
      <c r="AS1262" s="5"/>
      <c r="AT1262" s="552"/>
      <c r="AU1262" s="553"/>
      <c r="AV1262" s="554"/>
      <c r="AW1262" s="553"/>
      <c r="AX1262" s="554"/>
      <c r="AY1262" s="27"/>
      <c r="AZ1262" s="6"/>
      <c r="BA1262" s="7"/>
      <c r="BB1262" s="7"/>
    </row>
    <row r="1263" spans="1:54" ht="14.45" customHeight="1">
      <c r="A1263" s="472" t="s">
        <v>1241</v>
      </c>
      <c r="B1263" s="473" t="s">
        <v>1602</v>
      </c>
      <c r="C1263" s="22" t="s">
        <v>5869</v>
      </c>
      <c r="D1263" s="22">
        <v>8</v>
      </c>
      <c r="E1263" s="746" t="s">
        <v>3815</v>
      </c>
      <c r="F1263" s="760">
        <v>2078680</v>
      </c>
      <c r="G1263" s="475">
        <v>15421101</v>
      </c>
      <c r="H1263" s="476">
        <v>11.94</v>
      </c>
      <c r="I1263" s="474">
        <v>2078780</v>
      </c>
      <c r="J1263" s="475">
        <v>15421101</v>
      </c>
      <c r="K1263" s="478">
        <v>11.94</v>
      </c>
      <c r="L1263" s="9"/>
      <c r="M1263" s="546">
        <v>16</v>
      </c>
      <c r="N1263" s="9">
        <v>9.5299999999999994</v>
      </c>
      <c r="O1263" s="6" t="s">
        <v>4201</v>
      </c>
      <c r="P1263" s="479" t="s">
        <v>4202</v>
      </c>
      <c r="Q1263" s="10" t="s">
        <v>5682</v>
      </c>
      <c r="R1263" s="11"/>
      <c r="S1263" s="12"/>
      <c r="T1263" s="14">
        <v>46280</v>
      </c>
      <c r="U1263" s="15" t="s">
        <v>5387</v>
      </c>
      <c r="V1263" s="8">
        <v>46280</v>
      </c>
      <c r="W1263" s="13" t="s">
        <v>5701</v>
      </c>
      <c r="X1263" s="23" t="s">
        <v>4206</v>
      </c>
      <c r="Y1263" s="486">
        <v>167</v>
      </c>
      <c r="Z1263" s="483">
        <v>46286</v>
      </c>
      <c r="AA1263" s="878" t="s">
        <v>5831</v>
      </c>
      <c r="AB1263" s="484" t="s">
        <v>4206</v>
      </c>
      <c r="AC1263" s="16"/>
      <c r="AD1263" s="17"/>
      <c r="AE1263" s="18"/>
      <c r="AF1263" s="9"/>
      <c r="AG1263" s="19"/>
      <c r="AH1263" s="20"/>
      <c r="AI1263" s="9"/>
      <c r="AJ1263" s="21"/>
      <c r="AK1263" s="33"/>
      <c r="AL1263" s="485" t="str">
        <f>IF(AA1263="","",AA1263)</f>
        <v>L-RT-051</v>
      </c>
      <c r="AM1263" s="3" t="str">
        <f>IF(AB1263="","",AB1263)</f>
        <v>A</v>
      </c>
      <c r="AN1263" s="702"/>
      <c r="AO1263" s="4"/>
      <c r="AP1263" s="5"/>
      <c r="AQ1263" s="5"/>
      <c r="AR1263" s="4"/>
      <c r="AS1263" s="5"/>
      <c r="AT1263" s="552"/>
      <c r="AU1263" s="553" t="str">
        <f>IF(AND(V1263&gt;0,X1263="A",AA1263&lt;&gt;"",AG1263&lt;&gt;"A",AJ1263&lt;&gt;"A",OR(AB1263="NR",AB1263="NT")),1,"")</f>
        <v/>
      </c>
      <c r="AV1263" s="554" t="str">
        <f>IF(AU1263="","",COUNTIF($AU$8:AU1263,AU1263))</f>
        <v/>
      </c>
      <c r="AW1263" s="553" t="str">
        <f>IF(AND(V1263&gt;0,X1263="A",AJ1263&lt;&gt;"A",OR(AB1263="",AB1263="NX")),1,"")</f>
        <v/>
      </c>
      <c r="AX1263" s="554" t="str">
        <f>IF(AW1263="","",COUNTIF($AW$8:AW1263,AW1263))</f>
        <v/>
      </c>
      <c r="AY1263" s="27"/>
      <c r="AZ1263" s="6"/>
      <c r="BA1263" s="7"/>
      <c r="BB1263" s="7"/>
    </row>
    <row r="1264" spans="1:54" ht="14.45" customHeight="1">
      <c r="A1264" s="472" t="s">
        <v>1242</v>
      </c>
      <c r="B1264" s="473" t="s">
        <v>1602</v>
      </c>
      <c r="C1264" s="22" t="s">
        <v>5869</v>
      </c>
      <c r="D1264" s="22">
        <v>8</v>
      </c>
      <c r="E1264" s="746" t="s">
        <v>5673</v>
      </c>
      <c r="F1264" s="760">
        <v>2078780</v>
      </c>
      <c r="G1264" s="475">
        <v>15421101</v>
      </c>
      <c r="H1264" s="476">
        <v>11.94</v>
      </c>
      <c r="I1264" s="474">
        <v>2086180</v>
      </c>
      <c r="J1264" s="475">
        <v>15421107</v>
      </c>
      <c r="K1264" s="478">
        <v>11.94</v>
      </c>
      <c r="L1264" s="9"/>
      <c r="M1264" s="546">
        <v>16</v>
      </c>
      <c r="N1264" s="9">
        <v>9.5299999999999994</v>
      </c>
      <c r="O1264" s="6" t="s">
        <v>4201</v>
      </c>
      <c r="P1264" s="479" t="s">
        <v>4252</v>
      </c>
      <c r="Q1264" s="10" t="s">
        <v>4263</v>
      </c>
      <c r="R1264" s="11"/>
      <c r="S1264" s="12"/>
      <c r="T1264" s="14">
        <v>46279</v>
      </c>
      <c r="U1264" s="15" t="s">
        <v>5534</v>
      </c>
      <c r="V1264" s="8">
        <v>46279</v>
      </c>
      <c r="W1264" s="13" t="s">
        <v>5663</v>
      </c>
      <c r="X1264" s="23" t="s">
        <v>4206</v>
      </c>
      <c r="Y1264" s="486">
        <v>168</v>
      </c>
      <c r="Z1264" s="483">
        <v>46280</v>
      </c>
      <c r="AA1264" s="1248" t="s">
        <v>5664</v>
      </c>
      <c r="AB1264" s="484" t="s">
        <v>4206</v>
      </c>
      <c r="AC1264" s="16"/>
      <c r="AD1264" s="17"/>
      <c r="AE1264" s="18"/>
      <c r="AF1264" s="9"/>
      <c r="AG1264" s="19"/>
      <c r="AH1264" s="20"/>
      <c r="AI1264" s="9"/>
      <c r="AJ1264" s="21" t="str">
        <f>IF(AND(K1264&gt;0,M1264="A",P1264&lt;&gt;"",V1264&lt;&gt;"A",Y1264&lt;&gt;"A",OR(Q1264="NR",Q1264="NT")),1,"")</f>
        <v/>
      </c>
      <c r="AK1264" s="33" t="str">
        <f>IF(AJ1264="","",COUNTIF(AJ$8:$AU1264,AJ1264))</f>
        <v/>
      </c>
      <c r="AL1264" s="485" t="str">
        <f>IF(AND(K1264&gt;0,M1264="A",Y1264&lt;&gt;"A",OR(Q1264="",Q1264="NX")),1,"")</f>
        <v/>
      </c>
      <c r="AM1264" s="3" t="str">
        <f>IF(AL1264="","",COUNTIF(AL$8:$AW1264,AL1264))</f>
        <v/>
      </c>
      <c r="AN1264" s="702"/>
      <c r="AO1264" s="4"/>
      <c r="AP1264" s="5"/>
      <c r="AQ1264" s="5"/>
      <c r="AR1264" s="4"/>
      <c r="AS1264" s="5"/>
      <c r="AT1264" s="552"/>
      <c r="AU1264" s="553"/>
      <c r="AV1264" s="554"/>
      <c r="AW1264" s="553"/>
      <c r="AX1264" s="554"/>
      <c r="AY1264" s="27"/>
      <c r="AZ1264" s="6"/>
      <c r="BA1264" s="7"/>
      <c r="BB1264" s="7"/>
    </row>
    <row r="1265" spans="1:54" ht="14.45" customHeight="1">
      <c r="A1265" s="472" t="s">
        <v>1243</v>
      </c>
      <c r="B1265" s="473" t="s">
        <v>1602</v>
      </c>
      <c r="C1265" s="22" t="s">
        <v>5869</v>
      </c>
      <c r="D1265" s="22">
        <v>8</v>
      </c>
      <c r="E1265" s="746" t="s">
        <v>3816</v>
      </c>
      <c r="F1265" s="760">
        <v>2086180</v>
      </c>
      <c r="G1265" s="475">
        <v>15421107</v>
      </c>
      <c r="H1265" s="476">
        <v>11.94</v>
      </c>
      <c r="I1265" s="474">
        <v>2091010</v>
      </c>
      <c r="J1265" s="475">
        <v>15421109</v>
      </c>
      <c r="K1265" s="478">
        <v>11.94</v>
      </c>
      <c r="L1265" s="9"/>
      <c r="M1265" s="546">
        <v>16</v>
      </c>
      <c r="N1265" s="9">
        <v>9.5299999999999994</v>
      </c>
      <c r="O1265" s="6" t="s">
        <v>4201</v>
      </c>
      <c r="P1265" s="479" t="s">
        <v>4202</v>
      </c>
      <c r="Q1265" s="10" t="s">
        <v>5682</v>
      </c>
      <c r="R1265" s="11"/>
      <c r="S1265" s="12"/>
      <c r="T1265" s="14">
        <v>46280</v>
      </c>
      <c r="U1265" s="15" t="s">
        <v>5387</v>
      </c>
      <c r="V1265" s="8">
        <v>46280</v>
      </c>
      <c r="W1265" s="13" t="s">
        <v>5701</v>
      </c>
      <c r="X1265" s="23" t="s">
        <v>4206</v>
      </c>
      <c r="Y1265" s="486">
        <v>167</v>
      </c>
      <c r="Z1265" s="483">
        <v>46286</v>
      </c>
      <c r="AA1265" s="878" t="s">
        <v>5831</v>
      </c>
      <c r="AB1265" s="484" t="s">
        <v>4206</v>
      </c>
      <c r="AC1265" s="16"/>
      <c r="AD1265" s="17"/>
      <c r="AE1265" s="18"/>
      <c r="AF1265" s="9"/>
      <c r="AG1265" s="19"/>
      <c r="AH1265" s="20"/>
      <c r="AI1265" s="9"/>
      <c r="AJ1265" s="21"/>
      <c r="AK1265" s="33"/>
      <c r="AL1265" s="485" t="str">
        <f>IF(AA1265="","",AA1265)</f>
        <v>L-RT-051</v>
      </c>
      <c r="AM1265" s="3" t="str">
        <f>IF(AB1265="","",AB1265)</f>
        <v>A</v>
      </c>
      <c r="AN1265" s="702"/>
      <c r="AO1265" s="4"/>
      <c r="AP1265" s="5"/>
      <c r="AQ1265" s="5"/>
      <c r="AR1265" s="4"/>
      <c r="AS1265" s="5"/>
      <c r="AT1265" s="552"/>
      <c r="AU1265" s="553" t="str">
        <f>IF(AND(V1265&gt;0,X1265="A",AA1265&lt;&gt;"",AG1265&lt;&gt;"A",AJ1265&lt;&gt;"A",OR(AB1265="NR",AB1265="NT")),1,"")</f>
        <v/>
      </c>
      <c r="AV1265" s="554" t="str">
        <f>IF(AU1265="","",COUNTIF($AU$8:AU1265,AU1265))</f>
        <v/>
      </c>
      <c r="AW1265" s="553" t="str">
        <f>IF(AND(V1265&gt;0,X1265="A",AJ1265&lt;&gt;"A",OR(AB1265="",AB1265="NX")),1,"")</f>
        <v/>
      </c>
      <c r="AX1265" s="554" t="str">
        <f>IF(AW1265="","",COUNTIF($AW$8:AW1265,AW1265))</f>
        <v/>
      </c>
      <c r="AY1265" s="27"/>
      <c r="AZ1265" s="6"/>
      <c r="BA1265" s="7"/>
      <c r="BB1265" s="7"/>
    </row>
    <row r="1266" spans="1:54" ht="14.45" customHeight="1">
      <c r="A1266" s="472" t="s">
        <v>1244</v>
      </c>
      <c r="B1266" s="473" t="s">
        <v>1602</v>
      </c>
      <c r="C1266" s="22" t="s">
        <v>5869</v>
      </c>
      <c r="D1266" s="22">
        <v>8</v>
      </c>
      <c r="E1266" s="746" t="s">
        <v>5674</v>
      </c>
      <c r="F1266" s="760">
        <v>2091010</v>
      </c>
      <c r="G1266" s="475">
        <v>15421109</v>
      </c>
      <c r="H1266" s="476">
        <v>11.94</v>
      </c>
      <c r="I1266" s="474">
        <v>2094880</v>
      </c>
      <c r="J1266" s="475">
        <v>15421111</v>
      </c>
      <c r="K1266" s="478">
        <v>11.94</v>
      </c>
      <c r="L1266" s="9"/>
      <c r="M1266" s="546">
        <v>16</v>
      </c>
      <c r="N1266" s="9">
        <v>9.5299999999999994</v>
      </c>
      <c r="O1266" s="6" t="s">
        <v>4201</v>
      </c>
      <c r="P1266" s="479" t="s">
        <v>4252</v>
      </c>
      <c r="Q1266" s="10" t="s">
        <v>4281</v>
      </c>
      <c r="R1266" s="11"/>
      <c r="S1266" s="12"/>
      <c r="T1266" s="14">
        <v>46279</v>
      </c>
      <c r="U1266" s="15" t="s">
        <v>5534</v>
      </c>
      <c r="V1266" s="8">
        <v>46279</v>
      </c>
      <c r="W1266" s="13" t="s">
        <v>5663</v>
      </c>
      <c r="X1266" s="23" t="s">
        <v>4206</v>
      </c>
      <c r="Y1266" s="486">
        <v>168</v>
      </c>
      <c r="Z1266" s="483">
        <v>46280</v>
      </c>
      <c r="AA1266" s="24" t="s">
        <v>5664</v>
      </c>
      <c r="AB1266" s="484" t="s">
        <v>4206</v>
      </c>
      <c r="AC1266" s="16"/>
      <c r="AD1266" s="17"/>
      <c r="AE1266" s="18"/>
      <c r="AF1266" s="9"/>
      <c r="AG1266" s="19"/>
      <c r="AH1266" s="20"/>
      <c r="AI1266" s="9"/>
      <c r="AJ1266" s="21" t="str">
        <f>IF(AND(K1266&gt;0,M1266="A",P1266&lt;&gt;"",V1266&lt;&gt;"A",Y1266&lt;&gt;"A",OR(Q1266="NR",Q1266="NT")),1,"")</f>
        <v/>
      </c>
      <c r="AK1266" s="33" t="str">
        <f>IF(AJ1266="","",COUNTIF(AJ$8:$AU1266,AJ1266))</f>
        <v/>
      </c>
      <c r="AL1266" s="485" t="str">
        <f>IF(AND(K1266&gt;0,M1266="A",Y1266&lt;&gt;"A",OR(Q1266="",Q1266="NX")),1,"")</f>
        <v/>
      </c>
      <c r="AM1266" s="3" t="str">
        <f>IF(AL1266="","",COUNTIF(AL$8:$AW1266,AL1266))</f>
        <v/>
      </c>
      <c r="AN1266" s="702"/>
      <c r="AO1266" s="4"/>
      <c r="AP1266" s="5"/>
      <c r="AQ1266" s="5"/>
      <c r="AR1266" s="4"/>
      <c r="AS1266" s="5"/>
      <c r="AT1266" s="552"/>
      <c r="AU1266" s="553"/>
      <c r="AV1266" s="554"/>
      <c r="AW1266" s="553"/>
      <c r="AX1266" s="554"/>
      <c r="AY1266" s="27"/>
      <c r="AZ1266" s="6"/>
      <c r="BA1266" s="7"/>
      <c r="BB1266" s="7"/>
    </row>
    <row r="1267" spans="1:54" ht="14.45" customHeight="1">
      <c r="A1267" s="472" t="s">
        <v>1245</v>
      </c>
      <c r="B1267" s="473" t="s">
        <v>1602</v>
      </c>
      <c r="C1267" s="22" t="s">
        <v>5869</v>
      </c>
      <c r="D1267" s="22">
        <v>8</v>
      </c>
      <c r="E1267" s="746" t="s">
        <v>6641</v>
      </c>
      <c r="F1267" s="760">
        <v>2094880</v>
      </c>
      <c r="G1267" s="475">
        <v>15421111</v>
      </c>
      <c r="H1267" s="476">
        <v>11.94</v>
      </c>
      <c r="I1267" s="474">
        <v>2091660</v>
      </c>
      <c r="J1267" s="475">
        <v>15421112</v>
      </c>
      <c r="K1267" s="478">
        <v>11.94</v>
      </c>
      <c r="L1267" s="9"/>
      <c r="M1267" s="546">
        <v>16</v>
      </c>
      <c r="N1267" s="9">
        <v>9.5299999999999994</v>
      </c>
      <c r="O1267" s="6" t="s">
        <v>4201</v>
      </c>
      <c r="P1267" s="479" t="s">
        <v>5033</v>
      </c>
      <c r="Q1267" s="10" t="s">
        <v>6512</v>
      </c>
      <c r="R1267" s="880">
        <v>46311</v>
      </c>
      <c r="S1267" s="12"/>
      <c r="T1267" s="14">
        <v>46308</v>
      </c>
      <c r="U1267" s="15"/>
      <c r="V1267" s="8">
        <v>46308</v>
      </c>
      <c r="W1267" s="13" t="s">
        <v>6649</v>
      </c>
      <c r="X1267" s="23" t="s">
        <v>4206</v>
      </c>
      <c r="Y1267" s="486"/>
      <c r="Z1267" s="483">
        <v>46312</v>
      </c>
      <c r="AA1267" s="879" t="s">
        <v>6672</v>
      </c>
      <c r="AB1267" s="484" t="s">
        <v>4206</v>
      </c>
      <c r="AC1267" s="16"/>
      <c r="AD1267" s="17"/>
      <c r="AE1267" s="18"/>
      <c r="AF1267" s="9"/>
      <c r="AG1267" s="19"/>
      <c r="AH1267" s="20"/>
      <c r="AI1267" s="9"/>
      <c r="AJ1267" s="21"/>
      <c r="AK1267" s="33"/>
      <c r="AL1267" s="485" t="str">
        <f>IF(AA1267="","",AA1267)</f>
        <v>L-RT-082</v>
      </c>
      <c r="AM1267" s="3" t="str">
        <f>IF(AB1267="","",AB1267)</f>
        <v>A</v>
      </c>
      <c r="AN1267" s="702" t="s">
        <v>5833</v>
      </c>
      <c r="AO1267" s="4"/>
      <c r="AP1267" s="5"/>
      <c r="AQ1267" s="5"/>
      <c r="AR1267" s="4"/>
      <c r="AS1267" s="5"/>
      <c r="AT1267" s="552"/>
      <c r="AU1267" s="553" t="str">
        <f>IF(AND(V1267&gt;0,X1267="A",AA1267&lt;&gt;"",AG1267&lt;&gt;"A",AJ1267&lt;&gt;"A",OR(AB1267="NR",AB1267="NT")),1,"")</f>
        <v/>
      </c>
      <c r="AV1267" s="554" t="str">
        <f>IF(AU1267="","",COUNTIF($AU$8:AU1267,AU1267))</f>
        <v/>
      </c>
      <c r="AW1267" s="553" t="str">
        <f>IF(AND(V1267&gt;0,X1267="A",AJ1267&lt;&gt;"A",OR(AB1267="",AB1267="NX")),1,"")</f>
        <v/>
      </c>
      <c r="AX1267" s="554" t="str">
        <f>IF(AW1267="","",COUNTIF($AW$8:AW1267,AW1267))</f>
        <v/>
      </c>
      <c r="AY1267" s="27" t="s">
        <v>5701</v>
      </c>
      <c r="AZ1267" s="6" t="s">
        <v>5831</v>
      </c>
      <c r="BA1267" s="7"/>
      <c r="BB1267" s="7"/>
    </row>
    <row r="1268" spans="1:54" ht="14.45" customHeight="1">
      <c r="A1268" s="472" t="s">
        <v>1246</v>
      </c>
      <c r="B1268" s="473" t="s">
        <v>1602</v>
      </c>
      <c r="C1268" s="22" t="s">
        <v>5869</v>
      </c>
      <c r="D1268" s="22">
        <v>8</v>
      </c>
      <c r="E1268" s="746" t="s">
        <v>5675</v>
      </c>
      <c r="F1268" s="760">
        <v>2091660</v>
      </c>
      <c r="G1268" s="475">
        <v>15421112</v>
      </c>
      <c r="H1268" s="476">
        <v>11.94</v>
      </c>
      <c r="I1268" s="474">
        <v>2086850</v>
      </c>
      <c r="J1268" s="475">
        <v>15421107</v>
      </c>
      <c r="K1268" s="478">
        <v>11.94</v>
      </c>
      <c r="L1268" s="9"/>
      <c r="M1268" s="546">
        <v>16</v>
      </c>
      <c r="N1268" s="9">
        <v>9.5299999999999994</v>
      </c>
      <c r="O1268" s="6" t="s">
        <v>4201</v>
      </c>
      <c r="P1268" s="479" t="s">
        <v>4252</v>
      </c>
      <c r="Q1268" s="10" t="s">
        <v>4263</v>
      </c>
      <c r="R1268" s="11"/>
      <c r="S1268" s="12"/>
      <c r="T1268" s="14">
        <v>46279</v>
      </c>
      <c r="U1268" s="15" t="s">
        <v>5534</v>
      </c>
      <c r="V1268" s="8">
        <v>46279</v>
      </c>
      <c r="W1268" s="13" t="s">
        <v>5663</v>
      </c>
      <c r="X1268" s="23" t="s">
        <v>4206</v>
      </c>
      <c r="Y1268" s="486">
        <v>168</v>
      </c>
      <c r="Z1268" s="483">
        <v>46280</v>
      </c>
      <c r="AA1268" s="1248" t="s">
        <v>5664</v>
      </c>
      <c r="AB1268" s="484" t="s">
        <v>4206</v>
      </c>
      <c r="AC1268" s="16"/>
      <c r="AD1268" s="17"/>
      <c r="AE1268" s="18"/>
      <c r="AF1268" s="9"/>
      <c r="AG1268" s="19"/>
      <c r="AH1268" s="20"/>
      <c r="AI1268" s="9"/>
      <c r="AJ1268" s="21" t="str">
        <f>IF(AND(K1268&gt;0,M1268="A",P1268&lt;&gt;"",V1268&lt;&gt;"A",Y1268&lt;&gt;"A",OR(Q1268="NR",Q1268="NT")),1,"")</f>
        <v/>
      </c>
      <c r="AK1268" s="33" t="str">
        <f>IF(AJ1268="","",COUNTIF(AJ$8:$AU1268,AJ1268))</f>
        <v/>
      </c>
      <c r="AL1268" s="485" t="str">
        <f>IF(AND(K1268&gt;0,M1268="A",Y1268&lt;&gt;"A",OR(Q1268="",Q1268="NX")),1,"")</f>
        <v/>
      </c>
      <c r="AM1268" s="3" t="str">
        <f>IF(AL1268="","",COUNTIF(AL$8:$AW1268,AL1268))</f>
        <v/>
      </c>
      <c r="AN1268" s="702"/>
      <c r="AO1268" s="4"/>
      <c r="AP1268" s="5"/>
      <c r="AQ1268" s="5"/>
      <c r="AR1268" s="4"/>
      <c r="AS1268" s="5"/>
      <c r="AT1268" s="552"/>
      <c r="AU1268" s="553"/>
      <c r="AV1268" s="554"/>
      <c r="AW1268" s="553"/>
      <c r="AX1268" s="554"/>
      <c r="AY1268" s="27"/>
      <c r="AZ1268" s="6"/>
      <c r="BA1268" s="7"/>
      <c r="BB1268" s="7"/>
    </row>
    <row r="1269" spans="1:54" ht="14.45" customHeight="1">
      <c r="A1269" s="472" t="s">
        <v>1247</v>
      </c>
      <c r="B1269" s="473" t="s">
        <v>1602</v>
      </c>
      <c r="C1269" s="22" t="s">
        <v>5869</v>
      </c>
      <c r="D1269" s="22">
        <v>8</v>
      </c>
      <c r="E1269" s="746" t="s">
        <v>3817</v>
      </c>
      <c r="F1269" s="760">
        <v>2086850</v>
      </c>
      <c r="G1269" s="475">
        <v>15421107</v>
      </c>
      <c r="H1269" s="476">
        <v>11.94</v>
      </c>
      <c r="I1269" s="474">
        <v>2083630</v>
      </c>
      <c r="J1269" s="475">
        <v>15421110</v>
      </c>
      <c r="K1269" s="478">
        <v>11.94</v>
      </c>
      <c r="L1269" s="9"/>
      <c r="M1269" s="546">
        <v>16</v>
      </c>
      <c r="N1269" s="9">
        <v>9.5299999999999994</v>
      </c>
      <c r="O1269" s="6" t="s">
        <v>4201</v>
      </c>
      <c r="P1269" s="479" t="s">
        <v>4202</v>
      </c>
      <c r="Q1269" s="10" t="s">
        <v>5682</v>
      </c>
      <c r="R1269" s="11"/>
      <c r="S1269" s="12"/>
      <c r="T1269" s="14">
        <v>46280</v>
      </c>
      <c r="U1269" s="15" t="s">
        <v>5387</v>
      </c>
      <c r="V1269" s="8">
        <v>46280</v>
      </c>
      <c r="W1269" s="13" t="s">
        <v>5701</v>
      </c>
      <c r="X1269" s="23" t="s">
        <v>4206</v>
      </c>
      <c r="Y1269" s="486">
        <v>167</v>
      </c>
      <c r="Z1269" s="483">
        <v>46286</v>
      </c>
      <c r="AA1269" s="878" t="s">
        <v>5831</v>
      </c>
      <c r="AB1269" s="484" t="s">
        <v>4206</v>
      </c>
      <c r="AC1269" s="16"/>
      <c r="AD1269" s="17"/>
      <c r="AE1269" s="18"/>
      <c r="AF1269" s="9"/>
      <c r="AG1269" s="19"/>
      <c r="AH1269" s="20"/>
      <c r="AI1269" s="9"/>
      <c r="AJ1269" s="21"/>
      <c r="AK1269" s="33"/>
      <c r="AL1269" s="485" t="str">
        <f>IF(AA1269="","",AA1269)</f>
        <v>L-RT-051</v>
      </c>
      <c r="AM1269" s="3" t="str">
        <f>IF(AB1269="","",AB1269)</f>
        <v>A</v>
      </c>
      <c r="AN1269" s="702"/>
      <c r="AO1269" s="4"/>
      <c r="AP1269" s="5"/>
      <c r="AQ1269" s="5"/>
      <c r="AR1269" s="4"/>
      <c r="AS1269" s="5"/>
      <c r="AT1269" s="552"/>
      <c r="AU1269" s="553" t="str">
        <f>IF(AND(V1269&gt;0,X1269="A",AA1269&lt;&gt;"",AG1269&lt;&gt;"A",AJ1269&lt;&gt;"A",OR(AB1269="NR",AB1269="NT")),1,"")</f>
        <v/>
      </c>
      <c r="AV1269" s="554" t="str">
        <f>IF(AU1269="","",COUNTIF($AU$8:AU1269,AU1269))</f>
        <v/>
      </c>
      <c r="AW1269" s="553" t="str">
        <f>IF(AND(V1269&gt;0,X1269="A",AJ1269&lt;&gt;"A",OR(AB1269="",AB1269="NX")),1,"")</f>
        <v/>
      </c>
      <c r="AX1269" s="554" t="str">
        <f>IF(AW1269="","",COUNTIF($AW$8:AW1269,AW1269))</f>
        <v/>
      </c>
      <c r="AY1269" s="27"/>
      <c r="AZ1269" s="6"/>
      <c r="BA1269" s="7"/>
      <c r="BB1269" s="7"/>
    </row>
    <row r="1270" spans="1:54" ht="14.45" customHeight="1">
      <c r="A1270" s="472" t="s">
        <v>1248</v>
      </c>
      <c r="B1270" s="473" t="s">
        <v>1602</v>
      </c>
      <c r="C1270" s="22" t="s">
        <v>5869</v>
      </c>
      <c r="D1270" s="22">
        <v>8</v>
      </c>
      <c r="E1270" s="746" t="s">
        <v>5676</v>
      </c>
      <c r="F1270" s="760">
        <v>2083630</v>
      </c>
      <c r="G1270" s="475">
        <v>15421110</v>
      </c>
      <c r="H1270" s="476">
        <v>11.94</v>
      </c>
      <c r="I1270" s="474">
        <v>2085460</v>
      </c>
      <c r="J1270" s="475">
        <v>15421107</v>
      </c>
      <c r="K1270" s="478">
        <v>11.94</v>
      </c>
      <c r="L1270" s="9"/>
      <c r="M1270" s="546">
        <v>16</v>
      </c>
      <c r="N1270" s="9">
        <v>9.5299999999999994</v>
      </c>
      <c r="O1270" s="6" t="s">
        <v>4201</v>
      </c>
      <c r="P1270" s="479" t="s">
        <v>4252</v>
      </c>
      <c r="Q1270" s="10" t="s">
        <v>4253</v>
      </c>
      <c r="R1270" s="11"/>
      <c r="S1270" s="12"/>
      <c r="T1270" s="14">
        <v>46279</v>
      </c>
      <c r="U1270" s="15" t="s">
        <v>5534</v>
      </c>
      <c r="V1270" s="8">
        <v>46279</v>
      </c>
      <c r="W1270" s="13" t="s">
        <v>5663</v>
      </c>
      <c r="X1270" s="23" t="s">
        <v>4206</v>
      </c>
      <c r="Y1270" s="486">
        <v>168</v>
      </c>
      <c r="Z1270" s="483">
        <v>46280</v>
      </c>
      <c r="AA1270" s="24" t="s">
        <v>5664</v>
      </c>
      <c r="AB1270" s="484" t="s">
        <v>4206</v>
      </c>
      <c r="AC1270" s="16"/>
      <c r="AD1270" s="17"/>
      <c r="AE1270" s="18"/>
      <c r="AF1270" s="9"/>
      <c r="AG1270" s="19"/>
      <c r="AH1270" s="20"/>
      <c r="AI1270" s="9"/>
      <c r="AJ1270" s="21" t="str">
        <f>IF(AND(K1270&gt;0,M1270="A",P1270&lt;&gt;"",V1270&lt;&gt;"A",Y1270&lt;&gt;"A",OR(Q1270="NR",Q1270="NT")),1,"")</f>
        <v/>
      </c>
      <c r="AK1270" s="33" t="str">
        <f>IF(AJ1270="","",COUNTIF(AJ$8:$AU1270,AJ1270))</f>
        <v/>
      </c>
      <c r="AL1270" s="485" t="str">
        <f>IF(AND(K1270&gt;0,M1270="A",Y1270&lt;&gt;"A",OR(Q1270="",Q1270="NX")),1,"")</f>
        <v/>
      </c>
      <c r="AM1270" s="3" t="str">
        <f>IF(AL1270="","",COUNTIF(AL$8:$AW1270,AL1270))</f>
        <v/>
      </c>
      <c r="AN1270" s="702"/>
      <c r="AO1270" s="4"/>
      <c r="AP1270" s="5"/>
      <c r="AQ1270" s="5"/>
      <c r="AR1270" s="4"/>
      <c r="AS1270" s="5"/>
      <c r="AT1270" s="552"/>
      <c r="AU1270" s="553"/>
      <c r="AV1270" s="554"/>
      <c r="AW1270" s="553"/>
      <c r="AX1270" s="554"/>
      <c r="AY1270" s="27"/>
      <c r="AZ1270" s="6"/>
      <c r="BA1270" s="7"/>
      <c r="BB1270" s="7"/>
    </row>
    <row r="1271" spans="1:54" ht="14.45" customHeight="1">
      <c r="A1271" s="472" t="s">
        <v>1249</v>
      </c>
      <c r="B1271" s="473" t="s">
        <v>1602</v>
      </c>
      <c r="C1271" s="714" t="s">
        <v>4210</v>
      </c>
      <c r="D1271" s="22">
        <v>8</v>
      </c>
      <c r="E1271" s="746" t="s">
        <v>3818</v>
      </c>
      <c r="F1271" s="760">
        <v>2085460</v>
      </c>
      <c r="G1271" s="475">
        <v>15421107</v>
      </c>
      <c r="H1271" s="476">
        <v>11.94</v>
      </c>
      <c r="I1271" s="474" t="s">
        <v>5406</v>
      </c>
      <c r="J1271" s="475"/>
      <c r="K1271" s="478"/>
      <c r="L1271" s="9"/>
      <c r="M1271" s="546"/>
      <c r="N1271" s="9"/>
      <c r="O1271" s="6"/>
      <c r="P1271" s="479"/>
      <c r="Q1271" s="10"/>
      <c r="R1271" s="11"/>
      <c r="S1271" s="12"/>
      <c r="T1271" s="14"/>
      <c r="U1271" s="15"/>
      <c r="V1271" s="8"/>
      <c r="W1271" s="13"/>
      <c r="X1271" s="23"/>
      <c r="Y1271" s="486"/>
      <c r="Z1271" s="483"/>
      <c r="AA1271" s="24"/>
      <c r="AB1271" s="484"/>
      <c r="AC1271" s="16"/>
      <c r="AD1271" s="17"/>
      <c r="AE1271" s="18"/>
      <c r="AF1271" s="9"/>
      <c r="AG1271" s="19"/>
      <c r="AH1271" s="20"/>
      <c r="AI1271" s="9"/>
      <c r="AJ1271" s="21"/>
      <c r="AK1271" s="33"/>
      <c r="AL1271" s="485" t="str">
        <f>IF(AA1271="","",AA1271)</f>
        <v/>
      </c>
      <c r="AM1271" s="3" t="str">
        <f>IF(AB1271="","",AB1271)</f>
        <v/>
      </c>
      <c r="AN1271" s="702"/>
      <c r="AO1271" s="4"/>
      <c r="AP1271" s="5"/>
      <c r="AQ1271" s="5"/>
      <c r="AR1271" s="4"/>
      <c r="AS1271" s="5"/>
      <c r="AT1271" s="552"/>
      <c r="AU1271" s="553" t="str">
        <f>IF(AND(V1271&gt;0,X1271="A",AA1271&lt;&gt;"",AG1271&lt;&gt;"A",AJ1271&lt;&gt;"A",OR(AB1271="NR",AB1271="NT")),1,"")</f>
        <v/>
      </c>
      <c r="AV1271" s="554" t="str">
        <f>IF(AU1271="","",COUNTIF($AU$8:AU1271,AU1271))</f>
        <v/>
      </c>
      <c r="AW1271" s="553" t="str">
        <f>IF(AND(V1271&gt;0,X1271="A",AJ1271&lt;&gt;"A",OR(AB1271="",AB1271="NX")),1,"")</f>
        <v/>
      </c>
      <c r="AX1271" s="554" t="str">
        <f>IF(AW1271="","",COUNTIF($AW$8:AW1271,AW1271))</f>
        <v/>
      </c>
      <c r="AY1271" s="27"/>
      <c r="AZ1271" s="6"/>
      <c r="BA1271" s="7"/>
      <c r="BB1271" s="7"/>
    </row>
    <row r="1272" spans="1:54" ht="14.45" customHeight="1">
      <c r="A1272" s="472" t="s">
        <v>1250</v>
      </c>
      <c r="B1272" s="473" t="s">
        <v>1602</v>
      </c>
      <c r="C1272" s="714" t="s">
        <v>4210</v>
      </c>
      <c r="D1272" s="22">
        <v>8</v>
      </c>
      <c r="E1272" s="746" t="s">
        <v>3819</v>
      </c>
      <c r="F1272" s="760" t="s">
        <v>5406</v>
      </c>
      <c r="G1272" s="475"/>
      <c r="H1272" s="476"/>
      <c r="I1272" s="474" t="s">
        <v>5406</v>
      </c>
      <c r="J1272" s="475"/>
      <c r="K1272" s="478"/>
      <c r="L1272" s="9"/>
      <c r="M1272" s="546"/>
      <c r="N1272" s="9"/>
      <c r="O1272" s="6"/>
      <c r="P1272" s="479"/>
      <c r="Q1272" s="10"/>
      <c r="R1272" s="11"/>
      <c r="S1272" s="12"/>
      <c r="T1272" s="14"/>
      <c r="U1272" s="15"/>
      <c r="V1272" s="8"/>
      <c r="W1272" s="13"/>
      <c r="X1272" s="23"/>
      <c r="Y1272" s="486"/>
      <c r="Z1272" s="483"/>
      <c r="AA1272" s="24"/>
      <c r="AB1272" s="484"/>
      <c r="AC1272" s="16"/>
      <c r="AD1272" s="17"/>
      <c r="AE1272" s="18"/>
      <c r="AF1272" s="9"/>
      <c r="AG1272" s="19"/>
      <c r="AH1272" s="20"/>
      <c r="AI1272" s="9"/>
      <c r="AJ1272" s="21"/>
      <c r="AK1272" s="33"/>
      <c r="AL1272" s="485" t="str">
        <f>IF(AA1272="","",AA1272)</f>
        <v/>
      </c>
      <c r="AM1272" s="3" t="str">
        <f>IF(AB1272="","",AB1272)</f>
        <v/>
      </c>
      <c r="AN1272" s="702"/>
      <c r="AO1272" s="4"/>
      <c r="AP1272" s="5"/>
      <c r="AQ1272" s="5"/>
      <c r="AR1272" s="4"/>
      <c r="AS1272" s="5"/>
      <c r="AT1272" s="552"/>
      <c r="AU1272" s="553" t="str">
        <f>IF(AND(V1272&gt;0,X1272="A",AA1272&lt;&gt;"",AG1272&lt;&gt;"A",AJ1272&lt;&gt;"A",OR(AB1272="NR",AB1272="NT")),1,"")</f>
        <v/>
      </c>
      <c r="AV1272" s="554" t="str">
        <f>IF(AU1272="","",COUNTIF($AU$8:AU1272,AU1272))</f>
        <v/>
      </c>
      <c r="AW1272" s="553" t="str">
        <f>IF(AND(V1272&gt;0,X1272="A",AJ1272&lt;&gt;"A",OR(AB1272="",AB1272="NX")),1,"")</f>
        <v/>
      </c>
      <c r="AX1272" s="554" t="str">
        <f>IF(AW1272="","",COUNTIF($AW$8:AW1272,AW1272))</f>
        <v/>
      </c>
      <c r="AY1272" s="27"/>
      <c r="AZ1272" s="6"/>
      <c r="BA1272" s="7"/>
      <c r="BB1272" s="7"/>
    </row>
    <row r="1273" spans="1:54" ht="14.45" customHeight="1">
      <c r="A1273" s="472" t="s">
        <v>1251</v>
      </c>
      <c r="B1273" s="473" t="s">
        <v>1602</v>
      </c>
      <c r="C1273" s="714" t="s">
        <v>4210</v>
      </c>
      <c r="D1273" s="22">
        <v>8</v>
      </c>
      <c r="E1273" s="746" t="s">
        <v>3820</v>
      </c>
      <c r="F1273" s="760" t="s">
        <v>5406</v>
      </c>
      <c r="G1273" s="475"/>
      <c r="H1273" s="476"/>
      <c r="I1273" s="474" t="s">
        <v>5406</v>
      </c>
      <c r="J1273" s="475"/>
      <c r="K1273" s="478"/>
      <c r="L1273" s="9"/>
      <c r="M1273" s="546"/>
      <c r="N1273" s="9"/>
      <c r="O1273" s="6"/>
      <c r="P1273" s="479"/>
      <c r="Q1273" s="10"/>
      <c r="R1273" s="11"/>
      <c r="S1273" s="12"/>
      <c r="T1273" s="14"/>
      <c r="U1273" s="15"/>
      <c r="V1273" s="8"/>
      <c r="W1273" s="13"/>
      <c r="X1273" s="23"/>
      <c r="Y1273" s="486"/>
      <c r="Z1273" s="483"/>
      <c r="AA1273" s="24"/>
      <c r="AB1273" s="484"/>
      <c r="AC1273" s="16"/>
      <c r="AD1273" s="17"/>
      <c r="AE1273" s="18"/>
      <c r="AF1273" s="9"/>
      <c r="AG1273" s="19"/>
      <c r="AH1273" s="20"/>
      <c r="AI1273" s="9"/>
      <c r="AJ1273" s="21"/>
      <c r="AK1273" s="33"/>
      <c r="AL1273" s="485" t="str">
        <f>IF(AA1273="","",AA1273)</f>
        <v/>
      </c>
      <c r="AM1273" s="3" t="str">
        <f>IF(AB1273="","",AB1273)</f>
        <v/>
      </c>
      <c r="AN1273" s="702"/>
      <c r="AO1273" s="4"/>
      <c r="AP1273" s="5"/>
      <c r="AQ1273" s="5"/>
      <c r="AR1273" s="4"/>
      <c r="AS1273" s="5"/>
      <c r="AT1273" s="552"/>
      <c r="AU1273" s="553" t="str">
        <f>IF(AND(V1273&gt;0,X1273="A",AA1273&lt;&gt;"",AG1273&lt;&gt;"A",AJ1273&lt;&gt;"A",OR(AB1273="NR",AB1273="NT")),1,"")</f>
        <v/>
      </c>
      <c r="AV1273" s="554" t="str">
        <f>IF(AU1273="","",COUNTIF($AU$8:AU1273,AU1273))</f>
        <v/>
      </c>
      <c r="AW1273" s="553" t="str">
        <f>IF(AND(V1273&gt;0,X1273="A",AJ1273&lt;&gt;"A",OR(AB1273="",AB1273="NX")),1,"")</f>
        <v/>
      </c>
      <c r="AX1273" s="554" t="str">
        <f>IF(AW1273="","",COUNTIF($AW$8:AW1273,AW1273))</f>
        <v/>
      </c>
      <c r="AY1273" s="27"/>
      <c r="AZ1273" s="6"/>
      <c r="BA1273" s="7"/>
      <c r="BB1273" s="7"/>
    </row>
    <row r="1274" spans="1:54" ht="14.45" customHeight="1">
      <c r="A1274" s="472" t="s">
        <v>1252</v>
      </c>
      <c r="B1274" s="473" t="s">
        <v>1602</v>
      </c>
      <c r="C1274" s="714" t="s">
        <v>4210</v>
      </c>
      <c r="D1274" s="22">
        <v>8</v>
      </c>
      <c r="E1274" s="746" t="s">
        <v>3821</v>
      </c>
      <c r="F1274" s="760" t="s">
        <v>5406</v>
      </c>
      <c r="G1274" s="475"/>
      <c r="H1274" s="476"/>
      <c r="I1274" s="474">
        <v>2078670</v>
      </c>
      <c r="J1274" s="475">
        <v>15421101</v>
      </c>
      <c r="K1274" s="478">
        <v>11.94</v>
      </c>
      <c r="L1274" s="9"/>
      <c r="M1274" s="546"/>
      <c r="N1274" s="9"/>
      <c r="O1274" s="6"/>
      <c r="P1274" s="479"/>
      <c r="Q1274" s="10"/>
      <c r="R1274" s="11"/>
      <c r="S1274" s="12"/>
      <c r="T1274" s="14"/>
      <c r="U1274" s="15"/>
      <c r="V1274" s="8"/>
      <c r="W1274" s="13"/>
      <c r="X1274" s="23"/>
      <c r="Y1274" s="486"/>
      <c r="Z1274" s="483"/>
      <c r="AA1274" s="24"/>
      <c r="AB1274" s="484"/>
      <c r="AC1274" s="16"/>
      <c r="AD1274" s="17"/>
      <c r="AE1274" s="18"/>
      <c r="AF1274" s="9"/>
      <c r="AG1274" s="19"/>
      <c r="AH1274" s="20"/>
      <c r="AI1274" s="9"/>
      <c r="AJ1274" s="21"/>
      <c r="AK1274" s="33"/>
      <c r="AL1274" s="485" t="str">
        <f>IF(AA1274="","",AA1274)</f>
        <v/>
      </c>
      <c r="AM1274" s="3" t="str">
        <f>IF(AB1274="","",AB1274)</f>
        <v/>
      </c>
      <c r="AN1274" s="702"/>
      <c r="AO1274" s="4"/>
      <c r="AP1274" s="5"/>
      <c r="AQ1274" s="5"/>
      <c r="AR1274" s="4"/>
      <c r="AS1274" s="5"/>
      <c r="AT1274" s="552"/>
      <c r="AU1274" s="553" t="str">
        <f>IF(AND(V1274&gt;0,X1274="A",AA1274&lt;&gt;"",AG1274&lt;&gt;"A",AJ1274&lt;&gt;"A",OR(AB1274="NR",AB1274="NT")),1,"")</f>
        <v/>
      </c>
      <c r="AV1274" s="554" t="str">
        <f>IF(AU1274="","",COUNTIF($AU$8:AU1274,AU1274))</f>
        <v/>
      </c>
      <c r="AW1274" s="553" t="str">
        <f>IF(AND(V1274&gt;0,X1274="A",AJ1274&lt;&gt;"A",OR(AB1274="",AB1274="NX")),1,"")</f>
        <v/>
      </c>
      <c r="AX1274" s="554" t="str">
        <f>IF(AW1274="","",COUNTIF($AW$8:AW1274,AW1274))</f>
        <v/>
      </c>
      <c r="AY1274" s="27"/>
      <c r="AZ1274" s="6"/>
      <c r="BA1274" s="7"/>
      <c r="BB1274" s="7"/>
    </row>
    <row r="1275" spans="1:54" ht="14.45" customHeight="1">
      <c r="A1275" s="472" t="s">
        <v>1253</v>
      </c>
      <c r="B1275" s="473" t="s">
        <v>1602</v>
      </c>
      <c r="C1275" s="22" t="s">
        <v>5868</v>
      </c>
      <c r="D1275" s="22">
        <v>8</v>
      </c>
      <c r="E1275" s="746" t="s">
        <v>5677</v>
      </c>
      <c r="F1275" s="760">
        <v>2078670</v>
      </c>
      <c r="G1275" s="475">
        <v>15421101</v>
      </c>
      <c r="H1275" s="476">
        <v>11.94</v>
      </c>
      <c r="I1275" s="474">
        <v>2093560</v>
      </c>
      <c r="J1275" s="475">
        <v>15421110</v>
      </c>
      <c r="K1275" s="478">
        <v>11.94</v>
      </c>
      <c r="L1275" s="9"/>
      <c r="M1275" s="546">
        <v>16</v>
      </c>
      <c r="N1275" s="9">
        <v>9.5299999999999994</v>
      </c>
      <c r="O1275" s="6" t="s">
        <v>4201</v>
      </c>
      <c r="P1275" s="479" t="s">
        <v>4252</v>
      </c>
      <c r="Q1275" s="10" t="s">
        <v>4253</v>
      </c>
      <c r="R1275" s="11"/>
      <c r="S1275" s="12"/>
      <c r="T1275" s="14">
        <v>46279</v>
      </c>
      <c r="U1275" s="15" t="s">
        <v>5534</v>
      </c>
      <c r="V1275" s="8">
        <v>46279</v>
      </c>
      <c r="W1275" s="13" t="s">
        <v>5663</v>
      </c>
      <c r="X1275" s="23" t="s">
        <v>4206</v>
      </c>
      <c r="Y1275" s="486">
        <v>168</v>
      </c>
      <c r="Z1275" s="483">
        <v>46280</v>
      </c>
      <c r="AA1275" s="24" t="s">
        <v>5664</v>
      </c>
      <c r="AB1275" s="484" t="s">
        <v>4206</v>
      </c>
      <c r="AC1275" s="16"/>
      <c r="AD1275" s="17"/>
      <c r="AE1275" s="18"/>
      <c r="AF1275" s="9"/>
      <c r="AG1275" s="19"/>
      <c r="AH1275" s="20"/>
      <c r="AI1275" s="9"/>
      <c r="AJ1275" s="21" t="str">
        <f>IF(AND(K1275&gt;0,M1275="A",P1275&lt;&gt;"",V1275&lt;&gt;"A",Y1275&lt;&gt;"A",OR(Q1275="NR",Q1275="NT")),1,"")</f>
        <v/>
      </c>
      <c r="AK1275" s="33" t="str">
        <f>IF(AJ1275="","",COUNTIF(AJ$8:$AU1275,AJ1275))</f>
        <v/>
      </c>
      <c r="AL1275" s="485" t="str">
        <f>IF(AND(K1275&gt;0,M1275="A",Y1275&lt;&gt;"A",OR(Q1275="",Q1275="NX")),1,"")</f>
        <v/>
      </c>
      <c r="AM1275" s="3" t="str">
        <f>IF(AL1275="","",COUNTIF(AL$8:$AW1275,AL1275))</f>
        <v/>
      </c>
      <c r="AN1275" s="702"/>
      <c r="AO1275" s="4"/>
      <c r="AP1275" s="5"/>
      <c r="AQ1275" s="5"/>
      <c r="AR1275" s="4"/>
      <c r="AS1275" s="5"/>
      <c r="AT1275" s="552"/>
      <c r="AU1275" s="553"/>
      <c r="AV1275" s="554"/>
      <c r="AW1275" s="553"/>
      <c r="AX1275" s="554"/>
      <c r="AY1275" s="9"/>
      <c r="AZ1275" s="9"/>
      <c r="BA1275" s="7"/>
      <c r="BB1275" s="7"/>
    </row>
    <row r="1276" spans="1:54" ht="14.45" customHeight="1">
      <c r="A1276" s="472" t="s">
        <v>1254</v>
      </c>
      <c r="B1276" s="473" t="s">
        <v>1602</v>
      </c>
      <c r="C1276" s="22" t="s">
        <v>5868</v>
      </c>
      <c r="D1276" s="22">
        <v>8</v>
      </c>
      <c r="E1276" s="746" t="s">
        <v>6645</v>
      </c>
      <c r="F1276" s="760">
        <v>2093560</v>
      </c>
      <c r="G1276" s="475">
        <v>15421110</v>
      </c>
      <c r="H1276" s="476">
        <v>11.94</v>
      </c>
      <c r="I1276" s="474">
        <v>2088310</v>
      </c>
      <c r="J1276" s="475">
        <v>15421108</v>
      </c>
      <c r="K1276" s="478">
        <v>11.94</v>
      </c>
      <c r="L1276" s="9"/>
      <c r="M1276" s="546">
        <v>16</v>
      </c>
      <c r="N1276" s="9">
        <v>9.5299999999999994</v>
      </c>
      <c r="O1276" s="6" t="s">
        <v>4201</v>
      </c>
      <c r="P1276" s="479" t="s">
        <v>5033</v>
      </c>
      <c r="Q1276" s="10" t="s">
        <v>6584</v>
      </c>
      <c r="R1276" s="880">
        <v>46311</v>
      </c>
      <c r="S1276" s="12"/>
      <c r="T1276" s="14">
        <v>46308</v>
      </c>
      <c r="U1276" s="15"/>
      <c r="V1276" s="8">
        <v>46308</v>
      </c>
      <c r="W1276" s="13" t="s">
        <v>6649</v>
      </c>
      <c r="X1276" s="23" t="s">
        <v>4206</v>
      </c>
      <c r="Y1276" s="486"/>
      <c r="Z1276" s="483">
        <v>46312</v>
      </c>
      <c r="AA1276" s="879" t="s">
        <v>6672</v>
      </c>
      <c r="AB1276" s="484" t="s">
        <v>4206</v>
      </c>
      <c r="AC1276" s="16"/>
      <c r="AD1276" s="17"/>
      <c r="AE1276" s="18"/>
      <c r="AF1276" s="9"/>
      <c r="AG1276" s="19"/>
      <c r="AH1276" s="20"/>
      <c r="AI1276" s="9"/>
      <c r="AJ1276" s="21"/>
      <c r="AK1276" s="33"/>
      <c r="AL1276" s="485" t="str">
        <f>IF(AA1276="","",AA1276)</f>
        <v>L-RT-082</v>
      </c>
      <c r="AM1276" s="3" t="str">
        <f>IF(AB1276="","",AB1276)</f>
        <v>A</v>
      </c>
      <c r="AN1276" s="702" t="s">
        <v>5834</v>
      </c>
      <c r="AO1276" s="4"/>
      <c r="AP1276" s="5"/>
      <c r="AQ1276" s="5"/>
      <c r="AR1276" s="4"/>
      <c r="AS1276" s="5"/>
      <c r="AT1276" s="552"/>
      <c r="AU1276" s="553" t="str">
        <f>IF(AND(V1276&gt;0,X1276="A",AA1276&lt;&gt;"",AG1276&lt;&gt;"A",AJ1276&lt;&gt;"A",OR(AB1276="NR",AB1276="NT")),1,"")</f>
        <v/>
      </c>
      <c r="AV1276" s="554" t="str">
        <f>IF(AU1276="","",COUNTIF($AU$8:AU1276,AU1276))</f>
        <v/>
      </c>
      <c r="AW1276" s="553" t="str">
        <f>IF(AND(V1276&gt;0,X1276="A",AJ1276&lt;&gt;"A",OR(AB1276="",AB1276="NX")),1,"")</f>
        <v/>
      </c>
      <c r="AX1276" s="554" t="str">
        <f>IF(AW1276="","",COUNTIF($AW$8:AW1276,AW1276))</f>
        <v/>
      </c>
      <c r="AY1276" s="1264" t="s">
        <v>5702</v>
      </c>
      <c r="AZ1276" s="1335" t="s">
        <v>5831</v>
      </c>
      <c r="BA1276" s="7"/>
      <c r="BB1276" s="7"/>
    </row>
    <row r="1277" spans="1:54" ht="14.45" customHeight="1">
      <c r="A1277" s="472" t="s">
        <v>1255</v>
      </c>
      <c r="B1277" s="473" t="s">
        <v>1602</v>
      </c>
      <c r="C1277" s="22" t="s">
        <v>5868</v>
      </c>
      <c r="D1277" s="22">
        <v>8</v>
      </c>
      <c r="E1277" s="746" t="s">
        <v>5680</v>
      </c>
      <c r="F1277" s="760">
        <v>2088310</v>
      </c>
      <c r="G1277" s="475">
        <v>15421108</v>
      </c>
      <c r="H1277" s="476">
        <v>11.94</v>
      </c>
      <c r="I1277" s="474">
        <v>2086170</v>
      </c>
      <c r="J1277" s="475">
        <v>15421107</v>
      </c>
      <c r="K1277" s="478">
        <v>11.94</v>
      </c>
      <c r="L1277" s="9"/>
      <c r="M1277" s="546">
        <v>16</v>
      </c>
      <c r="N1277" s="9">
        <v>9.5299999999999994</v>
      </c>
      <c r="O1277" s="6" t="s">
        <v>4201</v>
      </c>
      <c r="P1277" s="479" t="s">
        <v>4252</v>
      </c>
      <c r="Q1277" s="10" t="s">
        <v>4263</v>
      </c>
      <c r="R1277" s="11"/>
      <c r="S1277" s="12"/>
      <c r="T1277" s="14">
        <v>46279</v>
      </c>
      <c r="U1277" s="15" t="s">
        <v>5534</v>
      </c>
      <c r="V1277" s="8">
        <v>46279</v>
      </c>
      <c r="W1277" s="13" t="s">
        <v>5663</v>
      </c>
      <c r="X1277" s="23" t="s">
        <v>4206</v>
      </c>
      <c r="Y1277" s="486">
        <v>168</v>
      </c>
      <c r="Z1277" s="483">
        <v>46280</v>
      </c>
      <c r="AA1277" s="24" t="s">
        <v>5664</v>
      </c>
      <c r="AB1277" s="484" t="s">
        <v>4206</v>
      </c>
      <c r="AC1277" s="16"/>
      <c r="AD1277" s="17"/>
      <c r="AE1277" s="18"/>
      <c r="AF1277" s="9"/>
      <c r="AG1277" s="19"/>
      <c r="AH1277" s="20"/>
      <c r="AI1277" s="9"/>
      <c r="AJ1277" s="21" t="str">
        <f>IF(AND(K1277&gt;0,M1277="A",P1277&lt;&gt;"",V1277&lt;&gt;"A",Y1277&lt;&gt;"A",OR(Q1277="NR",Q1277="NT")),1,"")</f>
        <v/>
      </c>
      <c r="AK1277" s="33" t="str">
        <f>IF(AJ1277="","",COUNTIF(AJ$8:$AU1277,AJ1277))</f>
        <v/>
      </c>
      <c r="AL1277" s="485" t="str">
        <f>IF(AND(K1277&gt;0,M1277="A",Y1277&lt;&gt;"A",OR(Q1277="",Q1277="NX")),1,"")</f>
        <v/>
      </c>
      <c r="AM1277" s="3" t="str">
        <f>IF(AL1277="","",COUNTIF(AL$8:$AW1277,AL1277))</f>
        <v/>
      </c>
      <c r="AN1277" s="702"/>
      <c r="AO1277" s="4"/>
      <c r="AP1277" s="5"/>
      <c r="AQ1277" s="5"/>
      <c r="AR1277" s="4"/>
      <c r="AS1277" s="5"/>
      <c r="AT1277" s="552"/>
      <c r="AU1277" s="553"/>
      <c r="AV1277" s="554"/>
      <c r="AW1277" s="553"/>
      <c r="AX1277" s="554"/>
      <c r="AY1277" s="9"/>
      <c r="AZ1277" s="9"/>
      <c r="BA1277" s="7"/>
      <c r="BB1277" s="7"/>
    </row>
    <row r="1278" spans="1:54" ht="14.45" customHeight="1">
      <c r="A1278" s="472" t="s">
        <v>1256</v>
      </c>
      <c r="B1278" s="473" t="s">
        <v>1602</v>
      </c>
      <c r="C1278" s="22" t="s">
        <v>5868</v>
      </c>
      <c r="D1278" s="22">
        <v>8</v>
      </c>
      <c r="E1278" s="746" t="s">
        <v>6644</v>
      </c>
      <c r="F1278" s="760">
        <v>2086170</v>
      </c>
      <c r="G1278" s="475">
        <v>15421107</v>
      </c>
      <c r="H1278" s="476">
        <v>11.94</v>
      </c>
      <c r="I1278" s="474">
        <v>2096520</v>
      </c>
      <c r="J1278" s="475">
        <v>15421111</v>
      </c>
      <c r="K1278" s="478">
        <v>11.94</v>
      </c>
      <c r="L1278" s="9"/>
      <c r="M1278" s="546">
        <v>16</v>
      </c>
      <c r="N1278" s="9">
        <v>9.5299999999999994</v>
      </c>
      <c r="O1278" s="6" t="s">
        <v>4201</v>
      </c>
      <c r="P1278" s="479" t="s">
        <v>5033</v>
      </c>
      <c r="Q1278" s="10" t="s">
        <v>6584</v>
      </c>
      <c r="R1278" s="880">
        <v>46311</v>
      </c>
      <c r="S1278" s="12"/>
      <c r="T1278" s="14">
        <v>46308</v>
      </c>
      <c r="U1278" s="15"/>
      <c r="V1278" s="8">
        <v>46308</v>
      </c>
      <c r="W1278" s="13" t="s">
        <v>6649</v>
      </c>
      <c r="X1278" s="23" t="s">
        <v>4206</v>
      </c>
      <c r="Y1278" s="486"/>
      <c r="Z1278" s="483"/>
      <c r="AA1278" s="879"/>
      <c r="AB1278" s="484"/>
      <c r="AC1278" s="16"/>
      <c r="AD1278" s="17"/>
      <c r="AE1278" s="18"/>
      <c r="AF1278" s="9"/>
      <c r="AG1278" s="19"/>
      <c r="AH1278" s="20"/>
      <c r="AI1278" s="9"/>
      <c r="AJ1278" s="21"/>
      <c r="AK1278" s="33"/>
      <c r="AL1278" s="485" t="str">
        <f>IF(AA1278="","",AA1278)</f>
        <v/>
      </c>
      <c r="AM1278" s="3" t="str">
        <f>IF(AB1278="","",AB1278)</f>
        <v/>
      </c>
      <c r="AN1278" s="702"/>
      <c r="AO1278" s="4"/>
      <c r="AP1278" s="5"/>
      <c r="AQ1278" s="5"/>
      <c r="AR1278" s="4"/>
      <c r="AS1278" s="5"/>
      <c r="AT1278" s="552"/>
      <c r="AU1278" s="553" t="str">
        <f>IF(AND(V1278&gt;0,X1278="A",AA1278&lt;&gt;"",AG1278&lt;&gt;"A",AJ1278&lt;&gt;"A",OR(AB1278="NR",AB1278="NT")),1,"")</f>
        <v/>
      </c>
      <c r="AV1278" s="554" t="str">
        <f>IF(AU1278="","",COUNTIF($AU$8:AU1278,AU1278))</f>
        <v/>
      </c>
      <c r="AW1278" s="553">
        <f>IF(AND(V1278&gt;0,X1278="A",AJ1278&lt;&gt;"A",OR(AB1278="",AB1278="NX")),1,"")</f>
        <v>1</v>
      </c>
      <c r="AX1278" s="554">
        <f>IF(AW1278="","",COUNTIF($AW$8:AW1278,AW1278))</f>
        <v>111</v>
      </c>
      <c r="AY1278" s="1264" t="s">
        <v>5702</v>
      </c>
      <c r="AZ1278" s="1335" t="s">
        <v>5831</v>
      </c>
      <c r="BA1278" s="7"/>
      <c r="BB1278" s="7"/>
    </row>
    <row r="1279" spans="1:54" ht="14.45" customHeight="1">
      <c r="A1279" s="472" t="s">
        <v>1257</v>
      </c>
      <c r="B1279" s="473" t="s">
        <v>1602</v>
      </c>
      <c r="C1279" s="22" t="s">
        <v>5868</v>
      </c>
      <c r="D1279" s="22">
        <v>8</v>
      </c>
      <c r="E1279" s="746" t="s">
        <v>5679</v>
      </c>
      <c r="F1279" s="760">
        <v>2096520</v>
      </c>
      <c r="G1279" s="475">
        <v>15421111</v>
      </c>
      <c r="H1279" s="476">
        <v>11.94</v>
      </c>
      <c r="I1279" s="474">
        <v>2096520</v>
      </c>
      <c r="J1279" s="475">
        <v>15421111</v>
      </c>
      <c r="K1279" s="478">
        <v>11.94</v>
      </c>
      <c r="L1279" s="9"/>
      <c r="M1279" s="546">
        <v>16</v>
      </c>
      <c r="N1279" s="9">
        <v>9.5299999999999994</v>
      </c>
      <c r="O1279" s="6" t="s">
        <v>4201</v>
      </c>
      <c r="P1279" s="479" t="s">
        <v>4252</v>
      </c>
      <c r="Q1279" s="10" t="s">
        <v>4263</v>
      </c>
      <c r="R1279" s="11"/>
      <c r="S1279" s="12"/>
      <c r="T1279" s="14">
        <v>46279</v>
      </c>
      <c r="U1279" s="15" t="s">
        <v>5534</v>
      </c>
      <c r="V1279" s="8">
        <v>46279</v>
      </c>
      <c r="W1279" s="13" t="s">
        <v>5663</v>
      </c>
      <c r="X1279" s="23" t="s">
        <v>4206</v>
      </c>
      <c r="Y1279" s="486">
        <v>168</v>
      </c>
      <c r="Z1279" s="483">
        <v>46280</v>
      </c>
      <c r="AA1279" s="24" t="s">
        <v>5664</v>
      </c>
      <c r="AB1279" s="484" t="s">
        <v>4206</v>
      </c>
      <c r="AC1279" s="16"/>
      <c r="AD1279" s="17"/>
      <c r="AE1279" s="18"/>
      <c r="AF1279" s="9"/>
      <c r="AG1279" s="19"/>
      <c r="AH1279" s="20"/>
      <c r="AI1279" s="9"/>
      <c r="AJ1279" s="21" t="str">
        <f>IF(AND(K1279&gt;0,M1279="A",P1279&lt;&gt;"",V1279&lt;&gt;"A",Y1279&lt;&gt;"A",OR(Q1279="NR",Q1279="NT")),1,"")</f>
        <v/>
      </c>
      <c r="AK1279" s="33" t="str">
        <f>IF(AJ1279="","",COUNTIF(AJ$8:$AU1279,AJ1279))</f>
        <v/>
      </c>
      <c r="AL1279" s="485" t="str">
        <f>IF(AND(K1279&gt;0,M1279="A",Y1279&lt;&gt;"A",OR(Q1279="",Q1279="NX")),1,"")</f>
        <v/>
      </c>
      <c r="AM1279" s="3" t="str">
        <f>IF(AL1279="","",COUNTIF(AL$8:$AW1279,AL1279))</f>
        <v/>
      </c>
      <c r="AN1279" s="702"/>
      <c r="AO1279" s="4"/>
      <c r="AP1279" s="5"/>
      <c r="AQ1279" s="5"/>
      <c r="AR1279" s="4"/>
      <c r="AS1279" s="5"/>
      <c r="AT1279" s="552"/>
      <c r="AU1279" s="553"/>
      <c r="AV1279" s="554"/>
      <c r="AW1279" s="553"/>
      <c r="AX1279" s="554"/>
      <c r="AY1279" s="27"/>
      <c r="AZ1279" s="6"/>
      <c r="BA1279" s="7"/>
      <c r="BB1279" s="7"/>
    </row>
    <row r="1280" spans="1:54" ht="14.45" customHeight="1">
      <c r="A1280" s="472" t="s">
        <v>1258</v>
      </c>
      <c r="B1280" s="473" t="s">
        <v>1602</v>
      </c>
      <c r="C1280" s="22" t="s">
        <v>5868</v>
      </c>
      <c r="D1280" s="22">
        <v>8</v>
      </c>
      <c r="E1280" s="746" t="s">
        <v>6648</v>
      </c>
      <c r="F1280" s="760">
        <v>2096520</v>
      </c>
      <c r="G1280" s="475">
        <v>15421111</v>
      </c>
      <c r="H1280" s="476">
        <v>11.94</v>
      </c>
      <c r="I1280" s="474">
        <v>2088660</v>
      </c>
      <c r="J1280" s="475">
        <v>15421108</v>
      </c>
      <c r="K1280" s="478">
        <v>11.94</v>
      </c>
      <c r="L1280" s="9"/>
      <c r="M1280" s="546">
        <v>16</v>
      </c>
      <c r="N1280" s="9">
        <v>9.5299999999999994</v>
      </c>
      <c r="O1280" s="6" t="s">
        <v>4201</v>
      </c>
      <c r="P1280" s="479" t="s">
        <v>5033</v>
      </c>
      <c r="Q1280" s="10" t="s">
        <v>6584</v>
      </c>
      <c r="R1280" s="880">
        <v>46311</v>
      </c>
      <c r="S1280" s="12"/>
      <c r="T1280" s="14">
        <v>46308</v>
      </c>
      <c r="U1280" s="15"/>
      <c r="V1280" s="8">
        <v>46308</v>
      </c>
      <c r="W1280" s="13" t="s">
        <v>6649</v>
      </c>
      <c r="X1280" s="23" t="s">
        <v>4206</v>
      </c>
      <c r="Y1280" s="486"/>
      <c r="Z1280" s="483">
        <v>46312</v>
      </c>
      <c r="AA1280" s="879" t="s">
        <v>6672</v>
      </c>
      <c r="AB1280" s="484" t="s">
        <v>4206</v>
      </c>
      <c r="AC1280" s="16"/>
      <c r="AD1280" s="17"/>
      <c r="AE1280" s="18"/>
      <c r="AF1280" s="9"/>
      <c r="AG1280" s="19"/>
      <c r="AH1280" s="20"/>
      <c r="AI1280" s="9"/>
      <c r="AJ1280" s="21"/>
      <c r="AK1280" s="33"/>
      <c r="AL1280" s="485" t="str">
        <f>IF(AA1280="","",AA1280)</f>
        <v>L-RT-082</v>
      </c>
      <c r="AM1280" s="3" t="str">
        <f>IF(AB1280="","",AB1280)</f>
        <v>A</v>
      </c>
      <c r="AN1280" s="702" t="s">
        <v>5835</v>
      </c>
      <c r="AO1280" s="4"/>
      <c r="AP1280" s="5"/>
      <c r="AQ1280" s="5"/>
      <c r="AR1280" s="4"/>
      <c r="AS1280" s="5"/>
      <c r="AT1280" s="552"/>
      <c r="AU1280" s="553" t="str">
        <f>IF(AND(V1280&gt;0,X1280="A",AA1280&lt;&gt;"",AG1280&lt;&gt;"A",AJ1280&lt;&gt;"A",OR(AB1280="NR",AB1280="NT")),1,"")</f>
        <v/>
      </c>
      <c r="AV1280" s="554" t="str">
        <f>IF(AU1280="","",COUNTIF($AU$8:AU1280,AU1280))</f>
        <v/>
      </c>
      <c r="AW1280" s="553" t="str">
        <f>IF(AND(V1280&gt;0,X1280="A",AJ1280&lt;&gt;"A",OR(AB1280="",AB1280="NX")),1,"")</f>
        <v/>
      </c>
      <c r="AX1280" s="554" t="str">
        <f>IF(AW1280="","",COUNTIF($AW$8:AW1280,AW1280))</f>
        <v/>
      </c>
      <c r="AY1280" s="27" t="s">
        <v>5702</v>
      </c>
      <c r="AZ1280" s="6" t="s">
        <v>5831</v>
      </c>
      <c r="BA1280" s="7"/>
      <c r="BB1280" s="7"/>
    </row>
    <row r="1281" spans="1:54" ht="14.45" customHeight="1">
      <c r="A1281" s="472" t="s">
        <v>1259</v>
      </c>
      <c r="B1281" s="473" t="s">
        <v>1602</v>
      </c>
      <c r="C1281" s="22" t="s">
        <v>5868</v>
      </c>
      <c r="D1281" s="22">
        <v>8</v>
      </c>
      <c r="E1281" s="746" t="s">
        <v>5678</v>
      </c>
      <c r="F1281" s="760">
        <v>2088660</v>
      </c>
      <c r="G1281" s="475">
        <v>15421108</v>
      </c>
      <c r="H1281" s="476">
        <v>11.94</v>
      </c>
      <c r="I1281" s="474">
        <v>2098400</v>
      </c>
      <c r="J1281" s="475">
        <v>15421112</v>
      </c>
      <c r="K1281" s="478">
        <v>11.94</v>
      </c>
      <c r="L1281" s="9"/>
      <c r="M1281" s="546">
        <v>16</v>
      </c>
      <c r="N1281" s="9">
        <v>9.5299999999999994</v>
      </c>
      <c r="O1281" s="6" t="s">
        <v>4201</v>
      </c>
      <c r="P1281" s="479" t="s">
        <v>4252</v>
      </c>
      <c r="Q1281" s="10" t="s">
        <v>4253</v>
      </c>
      <c r="R1281" s="11"/>
      <c r="S1281" s="12"/>
      <c r="T1281" s="14">
        <v>46279</v>
      </c>
      <c r="U1281" s="15" t="s">
        <v>5534</v>
      </c>
      <c r="V1281" s="8">
        <v>46279</v>
      </c>
      <c r="W1281" s="13" t="s">
        <v>5663</v>
      </c>
      <c r="X1281" s="23" t="s">
        <v>4206</v>
      </c>
      <c r="Y1281" s="486">
        <v>168</v>
      </c>
      <c r="Z1281" s="483">
        <v>46280</v>
      </c>
      <c r="AA1281" s="24" t="s">
        <v>5664</v>
      </c>
      <c r="AB1281" s="484" t="s">
        <v>4206</v>
      </c>
      <c r="AC1281" s="16"/>
      <c r="AD1281" s="17"/>
      <c r="AE1281" s="18"/>
      <c r="AF1281" s="9"/>
      <c r="AG1281" s="19"/>
      <c r="AH1281" s="20"/>
      <c r="AI1281" s="9"/>
      <c r="AJ1281" s="21" t="str">
        <f>IF(AND(K1281&gt;0,M1281="A",P1281&lt;&gt;"",V1281&lt;&gt;"A",Y1281&lt;&gt;"A",OR(Q1281="NR",Q1281="NT")),1,"")</f>
        <v/>
      </c>
      <c r="AK1281" s="33" t="str">
        <f>IF(AJ1281="","",COUNTIF(AJ$8:$AU1281,AJ1281))</f>
        <v/>
      </c>
      <c r="AL1281" s="485" t="str">
        <f>IF(AND(K1281&gt;0,M1281="A",Y1281&lt;&gt;"A",OR(Q1281="",Q1281="NX")),1,"")</f>
        <v/>
      </c>
      <c r="AM1281" s="3" t="str">
        <f>IF(AL1281="","",COUNTIF(AL$8:$AW1281,AL1281))</f>
        <v/>
      </c>
      <c r="AN1281" s="702"/>
      <c r="AO1281" s="4"/>
      <c r="AP1281" s="5"/>
      <c r="AQ1281" s="5"/>
      <c r="AR1281" s="4"/>
      <c r="AS1281" s="5"/>
      <c r="AT1281" s="552"/>
      <c r="AU1281" s="553"/>
      <c r="AV1281" s="554"/>
      <c r="AW1281" s="553"/>
      <c r="AX1281" s="554"/>
      <c r="AY1281" s="27"/>
      <c r="AZ1281" s="6"/>
      <c r="BA1281" s="7"/>
      <c r="BB1281" s="7"/>
    </row>
    <row r="1282" spans="1:54" ht="14.45" customHeight="1">
      <c r="A1282" s="472" t="s">
        <v>1260</v>
      </c>
      <c r="B1282" s="473" t="s">
        <v>1602</v>
      </c>
      <c r="C1282" s="714" t="s">
        <v>4210</v>
      </c>
      <c r="D1282" s="22">
        <v>8</v>
      </c>
      <c r="E1282" s="746" t="s">
        <v>3822</v>
      </c>
      <c r="F1282" s="760">
        <v>2098400</v>
      </c>
      <c r="G1282" s="475">
        <v>15421112</v>
      </c>
      <c r="H1282" s="476">
        <v>11.94</v>
      </c>
      <c r="I1282" s="760" t="s">
        <v>5406</v>
      </c>
      <c r="J1282" s="475"/>
      <c r="K1282" s="478"/>
      <c r="L1282" s="9"/>
      <c r="M1282" s="546"/>
      <c r="N1282" s="9"/>
      <c r="O1282" s="6"/>
      <c r="P1282" s="479"/>
      <c r="Q1282" s="10"/>
      <c r="R1282" s="11"/>
      <c r="S1282" s="12"/>
      <c r="T1282" s="14"/>
      <c r="U1282" s="15"/>
      <c r="V1282" s="8"/>
      <c r="W1282" s="13"/>
      <c r="X1282" s="23"/>
      <c r="Y1282" s="486"/>
      <c r="Z1282" s="483"/>
      <c r="AA1282" s="24"/>
      <c r="AB1282" s="484"/>
      <c r="AC1282" s="16"/>
      <c r="AD1282" s="17"/>
      <c r="AE1282" s="18"/>
      <c r="AF1282" s="9"/>
      <c r="AG1282" s="19"/>
      <c r="AH1282" s="20"/>
      <c r="AI1282" s="9"/>
      <c r="AJ1282" s="21"/>
      <c r="AK1282" s="33"/>
      <c r="AL1282" s="485" t="str">
        <f>IF(AA1282="","",AA1282)</f>
        <v/>
      </c>
      <c r="AM1282" s="3" t="str">
        <f>IF(AB1282="","",AB1282)</f>
        <v/>
      </c>
      <c r="AN1282" s="702"/>
      <c r="AO1282" s="4"/>
      <c r="AP1282" s="5"/>
      <c r="AQ1282" s="5"/>
      <c r="AR1282" s="4"/>
      <c r="AS1282" s="5"/>
      <c r="AT1282" s="552"/>
      <c r="AU1282" s="553" t="str">
        <f>IF(AND(V1282&gt;0,X1282="A",AA1282&lt;&gt;"",AG1282&lt;&gt;"A",AJ1282&lt;&gt;"A",OR(AB1282="NR",AB1282="NT")),1,"")</f>
        <v/>
      </c>
      <c r="AV1282" s="554" t="str">
        <f>IF(AU1282="","",COUNTIF($AU$8:AU1282,AU1282))</f>
        <v/>
      </c>
      <c r="AW1282" s="553" t="str">
        <f>IF(AND(V1282&gt;0,X1282="A",AJ1282&lt;&gt;"A",OR(AB1282="",AB1282="NX")),1,"")</f>
        <v/>
      </c>
      <c r="AX1282" s="554" t="str">
        <f>IF(AW1282="","",COUNTIF($AW$8:AW1282,AW1282))</f>
        <v/>
      </c>
      <c r="AY1282" s="27"/>
      <c r="AZ1282" s="6"/>
      <c r="BA1282" s="7"/>
      <c r="BB1282" s="7"/>
    </row>
    <row r="1283" spans="1:54" ht="14.45" customHeight="1">
      <c r="A1283" s="472" t="s">
        <v>1261</v>
      </c>
      <c r="B1283" s="473" t="s">
        <v>1602</v>
      </c>
      <c r="C1283" s="714" t="s">
        <v>4210</v>
      </c>
      <c r="D1283" s="22">
        <v>8</v>
      </c>
      <c r="E1283" s="746" t="s">
        <v>3823</v>
      </c>
      <c r="F1283" s="760" t="s">
        <v>5406</v>
      </c>
      <c r="G1283" s="475"/>
      <c r="H1283" s="476"/>
      <c r="I1283" s="760" t="s">
        <v>5406</v>
      </c>
      <c r="J1283" s="475"/>
      <c r="K1283" s="478"/>
      <c r="L1283" s="9"/>
      <c r="M1283" s="546"/>
      <c r="N1283" s="9"/>
      <c r="O1283" s="6"/>
      <c r="P1283" s="479"/>
      <c r="Q1283" s="10"/>
      <c r="R1283" s="11"/>
      <c r="S1283" s="12"/>
      <c r="T1283" s="14"/>
      <c r="U1283" s="15"/>
      <c r="V1283" s="8"/>
      <c r="W1283" s="13"/>
      <c r="X1283" s="23"/>
      <c r="Y1283" s="486"/>
      <c r="Z1283" s="483"/>
      <c r="AA1283" s="24"/>
      <c r="AB1283" s="484"/>
      <c r="AC1283" s="16"/>
      <c r="AD1283" s="17"/>
      <c r="AE1283" s="18"/>
      <c r="AF1283" s="9"/>
      <c r="AG1283" s="19"/>
      <c r="AH1283" s="20"/>
      <c r="AI1283" s="9"/>
      <c r="AJ1283" s="21"/>
      <c r="AK1283" s="33"/>
      <c r="AL1283" s="485" t="str">
        <f>IF(AA1283="","",AA1283)</f>
        <v/>
      </c>
      <c r="AM1283" s="3" t="str">
        <f>IF(AB1283="","",AB1283)</f>
        <v/>
      </c>
      <c r="AN1283" s="702"/>
      <c r="AO1283" s="4"/>
      <c r="AP1283" s="5"/>
      <c r="AQ1283" s="5"/>
      <c r="AR1283" s="4"/>
      <c r="AS1283" s="5"/>
      <c r="AT1283" s="552"/>
      <c r="AU1283" s="553" t="str">
        <f>IF(AND(V1283&gt;0,X1283="A",AA1283&lt;&gt;"",AG1283&lt;&gt;"A",AJ1283&lt;&gt;"A",OR(AB1283="NR",AB1283="NT")),1,"")</f>
        <v/>
      </c>
      <c r="AV1283" s="554" t="str">
        <f>IF(AU1283="","",COUNTIF($AU$8:AU1283,AU1283))</f>
        <v/>
      </c>
      <c r="AW1283" s="553" t="str">
        <f>IF(AND(V1283&gt;0,X1283="A",AJ1283&lt;&gt;"A",OR(AB1283="",AB1283="NX")),1,"")</f>
        <v/>
      </c>
      <c r="AX1283" s="554" t="str">
        <f>IF(AW1283="","",COUNTIF($AW$8:AW1283,AW1283))</f>
        <v/>
      </c>
      <c r="AY1283" s="27"/>
      <c r="AZ1283" s="6"/>
      <c r="BA1283" s="7"/>
      <c r="BB1283" s="7"/>
    </row>
    <row r="1284" spans="1:54" ht="14.45" customHeight="1">
      <c r="A1284" s="472" t="s">
        <v>1262</v>
      </c>
      <c r="B1284" s="473" t="s">
        <v>1602</v>
      </c>
      <c r="C1284" s="714" t="s">
        <v>4210</v>
      </c>
      <c r="D1284" s="22">
        <v>8</v>
      </c>
      <c r="E1284" s="746" t="s">
        <v>3824</v>
      </c>
      <c r="F1284" s="760" t="s">
        <v>5406</v>
      </c>
      <c r="G1284" s="475"/>
      <c r="H1284" s="476"/>
      <c r="I1284" s="760" t="s">
        <v>5406</v>
      </c>
      <c r="J1284" s="475"/>
      <c r="K1284" s="478"/>
      <c r="L1284" s="9"/>
      <c r="M1284" s="546"/>
      <c r="N1284" s="9"/>
      <c r="O1284" s="6"/>
      <c r="P1284" s="479"/>
      <c r="Q1284" s="10"/>
      <c r="R1284" s="11"/>
      <c r="S1284" s="12"/>
      <c r="T1284" s="14"/>
      <c r="U1284" s="15"/>
      <c r="V1284" s="8"/>
      <c r="W1284" s="13"/>
      <c r="X1284" s="23"/>
      <c r="Y1284" s="486"/>
      <c r="Z1284" s="483"/>
      <c r="AA1284" s="24"/>
      <c r="AB1284" s="484"/>
      <c r="AC1284" s="16"/>
      <c r="AD1284" s="17"/>
      <c r="AE1284" s="18"/>
      <c r="AF1284" s="9"/>
      <c r="AG1284" s="19"/>
      <c r="AH1284" s="20"/>
      <c r="AI1284" s="9"/>
      <c r="AJ1284" s="21"/>
      <c r="AK1284" s="33"/>
      <c r="AL1284" s="485" t="str">
        <f>IF(AA1284="","",AA1284)</f>
        <v/>
      </c>
      <c r="AM1284" s="3" t="str">
        <f>IF(AB1284="","",AB1284)</f>
        <v/>
      </c>
      <c r="AN1284" s="702"/>
      <c r="AO1284" s="4"/>
      <c r="AP1284" s="5"/>
      <c r="AQ1284" s="5"/>
      <c r="AR1284" s="4"/>
      <c r="AS1284" s="5"/>
      <c r="AT1284" s="552"/>
      <c r="AU1284" s="553" t="str">
        <f>IF(AND(V1284&gt;0,X1284="A",AA1284&lt;&gt;"",AG1284&lt;&gt;"A",AJ1284&lt;&gt;"A",OR(AB1284="NR",AB1284="NT")),1,"")</f>
        <v/>
      </c>
      <c r="AV1284" s="554" t="str">
        <f>IF(AU1284="","",COUNTIF($AU$8:AU1284,AU1284))</f>
        <v/>
      </c>
      <c r="AW1284" s="553" t="str">
        <f>IF(AND(V1284&gt;0,X1284="A",AJ1284&lt;&gt;"A",OR(AB1284="",AB1284="NX")),1,"")</f>
        <v/>
      </c>
      <c r="AX1284" s="554" t="str">
        <f>IF(AW1284="","",COUNTIF($AW$8:AW1284,AW1284))</f>
        <v/>
      </c>
      <c r="AY1284" s="27"/>
      <c r="AZ1284" s="6"/>
      <c r="BA1284" s="7"/>
      <c r="BB1284" s="7"/>
    </row>
    <row r="1285" spans="1:54" ht="14.45" customHeight="1">
      <c r="A1285" s="472" t="s">
        <v>1263</v>
      </c>
      <c r="B1285" s="473" t="s">
        <v>1602</v>
      </c>
      <c r="C1285" s="714" t="s">
        <v>4210</v>
      </c>
      <c r="D1285" s="22">
        <v>8</v>
      </c>
      <c r="E1285" s="746" t="s">
        <v>3825</v>
      </c>
      <c r="F1285" s="760" t="s">
        <v>5406</v>
      </c>
      <c r="G1285" s="475"/>
      <c r="H1285" s="476"/>
      <c r="I1285" s="474">
        <v>2097040</v>
      </c>
      <c r="J1285" s="475">
        <v>15421111</v>
      </c>
      <c r="K1285" s="478">
        <v>11.94</v>
      </c>
      <c r="L1285" s="9"/>
      <c r="M1285" s="546"/>
      <c r="N1285" s="9"/>
      <c r="O1285" s="6"/>
      <c r="P1285" s="479"/>
      <c r="Q1285" s="10"/>
      <c r="R1285" s="11"/>
      <c r="S1285" s="12"/>
      <c r="T1285" s="14"/>
      <c r="U1285" s="15"/>
      <c r="V1285" s="8"/>
      <c r="W1285" s="13"/>
      <c r="X1285" s="23"/>
      <c r="Y1285" s="486"/>
      <c r="Z1285" s="483"/>
      <c r="AA1285" s="1248"/>
      <c r="AB1285" s="484"/>
      <c r="AC1285" s="16"/>
      <c r="AD1285" s="17"/>
      <c r="AE1285" s="18"/>
      <c r="AF1285" s="9"/>
      <c r="AG1285" s="19"/>
      <c r="AH1285" s="20"/>
      <c r="AI1285" s="9"/>
      <c r="AJ1285" s="21"/>
      <c r="AK1285" s="33"/>
      <c r="AL1285" s="485" t="str">
        <f>IF(AA1285="","",AA1285)</f>
        <v/>
      </c>
      <c r="AM1285" s="3" t="str">
        <f>IF(AB1285="","",AB1285)</f>
        <v/>
      </c>
      <c r="AN1285" s="702"/>
      <c r="AO1285" s="4"/>
      <c r="AP1285" s="5"/>
      <c r="AQ1285" s="5"/>
      <c r="AR1285" s="4"/>
      <c r="AS1285" s="5"/>
      <c r="AT1285" s="552"/>
      <c r="AU1285" s="553" t="str">
        <f>IF(AND(V1285&gt;0,X1285="A",AA1285&lt;&gt;"",AG1285&lt;&gt;"A",AJ1285&lt;&gt;"A",OR(AB1285="NR",AB1285="NT")),1,"")</f>
        <v/>
      </c>
      <c r="AV1285" s="554" t="str">
        <f>IF(AU1285="","",COUNTIF($AU$8:AU1285,AU1285))</f>
        <v/>
      </c>
      <c r="AW1285" s="553" t="str">
        <f>IF(AND(V1285&gt;0,X1285="A",AJ1285&lt;&gt;"A",OR(AB1285="",AB1285="NX")),1,"")</f>
        <v/>
      </c>
      <c r="AX1285" s="554" t="str">
        <f>IF(AW1285="","",COUNTIF($AW$8:AW1285,AW1285))</f>
        <v/>
      </c>
      <c r="AY1285" s="27"/>
      <c r="AZ1285" s="6"/>
      <c r="BA1285" s="7"/>
      <c r="BB1285" s="7"/>
    </row>
    <row r="1286" spans="1:54" ht="14.45" customHeight="1">
      <c r="A1286" s="472" t="s">
        <v>1264</v>
      </c>
      <c r="B1286" s="473" t="s">
        <v>1602</v>
      </c>
      <c r="C1286" s="22" t="s">
        <v>5867</v>
      </c>
      <c r="D1286" s="22">
        <v>8</v>
      </c>
      <c r="E1286" s="746" t="s">
        <v>3826</v>
      </c>
      <c r="F1286" s="760">
        <v>2097040</v>
      </c>
      <c r="G1286" s="475">
        <v>15421111</v>
      </c>
      <c r="H1286" s="476">
        <v>11.94</v>
      </c>
      <c r="I1286" s="474">
        <v>2082540</v>
      </c>
      <c r="J1286" s="475">
        <v>15421104</v>
      </c>
      <c r="K1286" s="478">
        <v>11.94</v>
      </c>
      <c r="L1286" s="9"/>
      <c r="M1286" s="546">
        <v>16</v>
      </c>
      <c r="N1286" s="9">
        <v>9.5299999999999994</v>
      </c>
      <c r="O1286" s="6" t="s">
        <v>4201</v>
      </c>
      <c r="P1286" s="479" t="s">
        <v>4202</v>
      </c>
      <c r="Q1286" s="10" t="s">
        <v>5682</v>
      </c>
      <c r="R1286" s="11"/>
      <c r="S1286" s="12"/>
      <c r="T1286" s="14">
        <v>46280</v>
      </c>
      <c r="U1286" s="15" t="s">
        <v>5387</v>
      </c>
      <c r="V1286" s="8">
        <v>46280</v>
      </c>
      <c r="W1286" s="13" t="s">
        <v>5702</v>
      </c>
      <c r="X1286" s="23" t="s">
        <v>4206</v>
      </c>
      <c r="Y1286" s="486">
        <v>167</v>
      </c>
      <c r="Z1286" s="483">
        <v>46284</v>
      </c>
      <c r="AA1286" s="878" t="s">
        <v>5741</v>
      </c>
      <c r="AB1286" s="484" t="s">
        <v>4206</v>
      </c>
      <c r="AC1286" s="16"/>
      <c r="AD1286" s="17"/>
      <c r="AE1286" s="18"/>
      <c r="AF1286" s="9"/>
      <c r="AG1286" s="19"/>
      <c r="AH1286" s="20"/>
      <c r="AI1286" s="9"/>
      <c r="AJ1286" s="21"/>
      <c r="AK1286" s="33"/>
      <c r="AL1286" s="485" t="str">
        <f>IF(AA1286="","",AA1286)</f>
        <v>L-RT-047</v>
      </c>
      <c r="AM1286" s="3" t="str">
        <f>IF(AB1286="","",AB1286)</f>
        <v>A</v>
      </c>
      <c r="AN1286" s="702"/>
      <c r="AO1286" s="4"/>
      <c r="AP1286" s="5"/>
      <c r="AQ1286" s="5"/>
      <c r="AR1286" s="4"/>
      <c r="AS1286" s="5"/>
      <c r="AT1286" s="552"/>
      <c r="AU1286" s="553" t="str">
        <f>IF(AND(V1286&gt;0,X1286="A",AA1286&lt;&gt;"",AG1286&lt;&gt;"A",AJ1286&lt;&gt;"A",OR(AB1286="NR",AB1286="NT")),1,"")</f>
        <v/>
      </c>
      <c r="AV1286" s="554" t="str">
        <f>IF(AU1286="","",COUNTIF($AU$8:AU1286,AU1286))</f>
        <v/>
      </c>
      <c r="AW1286" s="553" t="str">
        <f>IF(AND(V1286&gt;0,X1286="A",AJ1286&lt;&gt;"A",OR(AB1286="",AB1286="NX")),1,"")</f>
        <v/>
      </c>
      <c r="AX1286" s="554" t="str">
        <f>IF(AW1286="","",COUNTIF($AW$8:AW1286,AW1286))</f>
        <v/>
      </c>
      <c r="AY1286" s="27"/>
      <c r="AZ1286" s="6"/>
      <c r="BA1286" s="7"/>
      <c r="BB1286" s="7"/>
    </row>
    <row r="1287" spans="1:54" ht="14.45" customHeight="1">
      <c r="A1287" s="472" t="s">
        <v>1265</v>
      </c>
      <c r="B1287" s="473" t="s">
        <v>1602</v>
      </c>
      <c r="C1287" s="22" t="s">
        <v>5867</v>
      </c>
      <c r="D1287" s="22">
        <v>8</v>
      </c>
      <c r="E1287" s="746" t="s">
        <v>3827</v>
      </c>
      <c r="F1287" s="760">
        <v>2082540</v>
      </c>
      <c r="G1287" s="475">
        <v>15421104</v>
      </c>
      <c r="H1287" s="476">
        <v>11.94</v>
      </c>
      <c r="I1287" s="474">
        <v>2092190</v>
      </c>
      <c r="J1287" s="475">
        <v>15421110</v>
      </c>
      <c r="K1287" s="478">
        <v>11.94</v>
      </c>
      <c r="L1287" s="9"/>
      <c r="M1287" s="546">
        <v>16</v>
      </c>
      <c r="N1287" s="9">
        <v>9.5299999999999994</v>
      </c>
      <c r="O1287" s="6" t="s">
        <v>4201</v>
      </c>
      <c r="P1287" s="479" t="s">
        <v>4202</v>
      </c>
      <c r="Q1287" s="10" t="s">
        <v>5682</v>
      </c>
      <c r="R1287" s="11"/>
      <c r="S1287" s="12"/>
      <c r="T1287" s="14">
        <v>46280</v>
      </c>
      <c r="U1287" s="15" t="s">
        <v>5387</v>
      </c>
      <c r="V1287" s="8">
        <v>46280</v>
      </c>
      <c r="W1287" s="13" t="s">
        <v>5702</v>
      </c>
      <c r="X1287" s="23" t="s">
        <v>4206</v>
      </c>
      <c r="Y1287" s="486">
        <v>167</v>
      </c>
      <c r="Z1287" s="483">
        <v>46284</v>
      </c>
      <c r="AA1287" s="24" t="s">
        <v>5741</v>
      </c>
      <c r="AB1287" s="484" t="s">
        <v>4206</v>
      </c>
      <c r="AC1287" s="16"/>
      <c r="AD1287" s="17"/>
      <c r="AE1287" s="18"/>
      <c r="AF1287" s="9"/>
      <c r="AG1287" s="19"/>
      <c r="AH1287" s="20"/>
      <c r="AI1287" s="9"/>
      <c r="AJ1287" s="21"/>
      <c r="AK1287" s="33"/>
      <c r="AL1287" s="485" t="str">
        <f>IF(AA1287="","",AA1287)</f>
        <v>L-RT-047</v>
      </c>
      <c r="AM1287" s="3" t="str">
        <f>IF(AB1287="","",AB1287)</f>
        <v>A</v>
      </c>
      <c r="AN1287" s="702"/>
      <c r="AO1287" s="4"/>
      <c r="AP1287" s="5"/>
      <c r="AQ1287" s="5"/>
      <c r="AR1287" s="4"/>
      <c r="AS1287" s="5"/>
      <c r="AT1287" s="552"/>
      <c r="AU1287" s="553" t="str">
        <f>IF(AND(V1287&gt;0,X1287="A",AA1287&lt;&gt;"",AG1287&lt;&gt;"A",AJ1287&lt;&gt;"A",OR(AB1287="NR",AB1287="NT")),1,"")</f>
        <v/>
      </c>
      <c r="AV1287" s="554" t="str">
        <f>IF(AU1287="","",COUNTIF($AU$8:AU1287,AU1287))</f>
        <v/>
      </c>
      <c r="AW1287" s="553" t="str">
        <f>IF(AND(V1287&gt;0,X1287="A",AJ1287&lt;&gt;"A",OR(AB1287="",AB1287="NX")),1,"")</f>
        <v/>
      </c>
      <c r="AX1287" s="554" t="str">
        <f>IF(AW1287="","",COUNTIF($AW$8:AW1287,AW1287))</f>
        <v/>
      </c>
      <c r="AY1287" s="27"/>
      <c r="AZ1287" s="6"/>
      <c r="BA1287" s="7"/>
      <c r="BB1287" s="7"/>
    </row>
    <row r="1288" spans="1:54" ht="14.45" customHeight="1">
      <c r="A1288" s="472" t="s">
        <v>1266</v>
      </c>
      <c r="B1288" s="473" t="s">
        <v>1602</v>
      </c>
      <c r="C1288" s="22" t="s">
        <v>5867</v>
      </c>
      <c r="D1288" s="22">
        <v>8</v>
      </c>
      <c r="E1288" s="746" t="s">
        <v>3828</v>
      </c>
      <c r="F1288" s="760">
        <v>2092190</v>
      </c>
      <c r="G1288" s="475">
        <v>15421110</v>
      </c>
      <c r="H1288" s="476">
        <v>11.94</v>
      </c>
      <c r="I1288" s="474">
        <v>2080380</v>
      </c>
      <c r="J1288" s="475">
        <v>15421103</v>
      </c>
      <c r="K1288" s="478">
        <v>11.94</v>
      </c>
      <c r="L1288" s="9"/>
      <c r="M1288" s="546">
        <v>16</v>
      </c>
      <c r="N1288" s="9">
        <v>9.5299999999999994</v>
      </c>
      <c r="O1288" s="6" t="s">
        <v>4201</v>
      </c>
      <c r="P1288" s="479" t="s">
        <v>4202</v>
      </c>
      <c r="Q1288" s="10" t="s">
        <v>5682</v>
      </c>
      <c r="R1288" s="11"/>
      <c r="S1288" s="12"/>
      <c r="T1288" s="14">
        <v>46280</v>
      </c>
      <c r="U1288" s="15" t="s">
        <v>5387</v>
      </c>
      <c r="V1288" s="8">
        <v>46280</v>
      </c>
      <c r="W1288" s="13" t="s">
        <v>5702</v>
      </c>
      <c r="X1288" s="23" t="s">
        <v>4206</v>
      </c>
      <c r="Y1288" s="486">
        <v>167</v>
      </c>
      <c r="Z1288" s="483">
        <v>46284</v>
      </c>
      <c r="AA1288" s="24" t="s">
        <v>5741</v>
      </c>
      <c r="AB1288" s="484" t="s">
        <v>4206</v>
      </c>
      <c r="AC1288" s="16"/>
      <c r="AD1288" s="17"/>
      <c r="AE1288" s="18"/>
      <c r="AF1288" s="9"/>
      <c r="AG1288" s="19"/>
      <c r="AH1288" s="20"/>
      <c r="AI1288" s="9"/>
      <c r="AJ1288" s="21"/>
      <c r="AK1288" s="33"/>
      <c r="AL1288" s="485" t="str">
        <f>IF(AA1288="","",AA1288)</f>
        <v>L-RT-047</v>
      </c>
      <c r="AM1288" s="3" t="str">
        <f>IF(AB1288="","",AB1288)</f>
        <v>A</v>
      </c>
      <c r="AN1288" s="702"/>
      <c r="AO1288" s="4"/>
      <c r="AP1288" s="5"/>
      <c r="AQ1288" s="5"/>
      <c r="AR1288" s="4"/>
      <c r="AS1288" s="5"/>
      <c r="AT1288" s="552"/>
      <c r="AU1288" s="553" t="str">
        <f>IF(AND(V1288&gt;0,X1288="A",AA1288&lt;&gt;"",AG1288&lt;&gt;"A",AJ1288&lt;&gt;"A",OR(AB1288="NR",AB1288="NT")),1,"")</f>
        <v/>
      </c>
      <c r="AV1288" s="554" t="str">
        <f>IF(AU1288="","",COUNTIF($AU$8:AU1288,AU1288))</f>
        <v/>
      </c>
      <c r="AW1288" s="553" t="str">
        <f>IF(AND(V1288&gt;0,X1288="A",AJ1288&lt;&gt;"A",OR(AB1288="",AB1288="NX")),1,"")</f>
        <v/>
      </c>
      <c r="AX1288" s="554" t="str">
        <f>IF(AW1288="","",COUNTIF($AW$8:AW1288,AW1288))</f>
        <v/>
      </c>
      <c r="AY1288" s="27"/>
      <c r="AZ1288" s="6"/>
      <c r="BA1288" s="7"/>
      <c r="BB1288" s="7"/>
    </row>
    <row r="1289" spans="1:54" ht="14.45" customHeight="1">
      <c r="A1289" s="472" t="s">
        <v>1267</v>
      </c>
      <c r="B1289" s="473" t="s">
        <v>1602</v>
      </c>
      <c r="C1289" s="22" t="s">
        <v>5867</v>
      </c>
      <c r="D1289" s="22">
        <v>8</v>
      </c>
      <c r="E1289" s="746" t="s">
        <v>3829</v>
      </c>
      <c r="F1289" s="760">
        <v>2080380</v>
      </c>
      <c r="G1289" s="475">
        <v>15421103</v>
      </c>
      <c r="H1289" s="476">
        <v>11.94</v>
      </c>
      <c r="I1289" s="474">
        <v>2087480</v>
      </c>
      <c r="J1289" s="475">
        <v>15421107</v>
      </c>
      <c r="K1289" s="478">
        <v>11.94</v>
      </c>
      <c r="L1289" s="9"/>
      <c r="M1289" s="546">
        <v>16</v>
      </c>
      <c r="N1289" s="9">
        <v>9.5299999999999994</v>
      </c>
      <c r="O1289" s="6" t="s">
        <v>4201</v>
      </c>
      <c r="P1289" s="479" t="s">
        <v>4202</v>
      </c>
      <c r="Q1289" s="10" t="s">
        <v>5682</v>
      </c>
      <c r="R1289" s="11"/>
      <c r="S1289" s="12"/>
      <c r="T1289" s="14">
        <v>46280</v>
      </c>
      <c r="U1289" s="15" t="s">
        <v>5387</v>
      </c>
      <c r="V1289" s="8">
        <v>46280</v>
      </c>
      <c r="W1289" s="13" t="s">
        <v>5702</v>
      </c>
      <c r="X1289" s="23" t="s">
        <v>4206</v>
      </c>
      <c r="Y1289" s="486">
        <v>167</v>
      </c>
      <c r="Z1289" s="483">
        <v>46284</v>
      </c>
      <c r="AA1289" s="24" t="s">
        <v>5741</v>
      </c>
      <c r="AB1289" s="484" t="s">
        <v>4206</v>
      </c>
      <c r="AC1289" s="16"/>
      <c r="AD1289" s="17"/>
      <c r="AE1289" s="18"/>
      <c r="AF1289" s="9"/>
      <c r="AG1289" s="19"/>
      <c r="AH1289" s="20"/>
      <c r="AI1289" s="9"/>
      <c r="AJ1289" s="21"/>
      <c r="AK1289" s="33"/>
      <c r="AL1289" s="485" t="str">
        <f>IF(AA1289="","",AA1289)</f>
        <v>L-RT-047</v>
      </c>
      <c r="AM1289" s="3" t="str">
        <f>IF(AB1289="","",AB1289)</f>
        <v>A</v>
      </c>
      <c r="AN1289" s="702"/>
      <c r="AO1289" s="4"/>
      <c r="AP1289" s="5"/>
      <c r="AQ1289" s="5"/>
      <c r="AR1289" s="4"/>
      <c r="AS1289" s="5"/>
      <c r="AT1289" s="552"/>
      <c r="AU1289" s="553" t="str">
        <f>IF(AND(V1289&gt;0,X1289="A",AA1289&lt;&gt;"",AG1289&lt;&gt;"A",AJ1289&lt;&gt;"A",OR(AB1289="NR",AB1289="NT")),1,"")</f>
        <v/>
      </c>
      <c r="AV1289" s="554" t="str">
        <f>IF(AU1289="","",COUNTIF($AU$8:AU1289,AU1289))</f>
        <v/>
      </c>
      <c r="AW1289" s="553" t="str">
        <f>IF(AND(V1289&gt;0,X1289="A",AJ1289&lt;&gt;"A",OR(AB1289="",AB1289="NX")),1,"")</f>
        <v/>
      </c>
      <c r="AX1289" s="554" t="str">
        <f>IF(AW1289="","",COUNTIF($AW$8:AW1289,AW1289))</f>
        <v/>
      </c>
      <c r="AY1289" s="27"/>
      <c r="AZ1289" s="6"/>
      <c r="BA1289" s="7"/>
      <c r="BB1289" s="7"/>
    </row>
    <row r="1290" spans="1:54" ht="14.45" customHeight="1">
      <c r="A1290" s="472" t="s">
        <v>1268</v>
      </c>
      <c r="B1290" s="473" t="s">
        <v>1602</v>
      </c>
      <c r="C1290" s="22" t="s">
        <v>5867</v>
      </c>
      <c r="D1290" s="22">
        <v>8</v>
      </c>
      <c r="E1290" s="746" t="s">
        <v>6640</v>
      </c>
      <c r="F1290" s="760">
        <v>2087480</v>
      </c>
      <c r="G1290" s="475">
        <v>15421107</v>
      </c>
      <c r="H1290" s="476">
        <v>11.94</v>
      </c>
      <c r="I1290" s="474">
        <v>2080790</v>
      </c>
      <c r="J1290" s="475">
        <v>15421103</v>
      </c>
      <c r="K1290" s="478">
        <v>11.94</v>
      </c>
      <c r="L1290" s="9"/>
      <c r="M1290" s="546">
        <v>16</v>
      </c>
      <c r="N1290" s="9">
        <v>9.5299999999999994</v>
      </c>
      <c r="O1290" s="6" t="s">
        <v>4201</v>
      </c>
      <c r="P1290" s="479" t="s">
        <v>5033</v>
      </c>
      <c r="Q1290" s="10" t="s">
        <v>6512</v>
      </c>
      <c r="R1290" s="880">
        <v>46311</v>
      </c>
      <c r="S1290" s="12"/>
      <c r="T1290" s="14">
        <v>46308</v>
      </c>
      <c r="U1290" s="15"/>
      <c r="V1290" s="8">
        <v>46308</v>
      </c>
      <c r="W1290" s="13" t="s">
        <v>6649</v>
      </c>
      <c r="X1290" s="23" t="s">
        <v>4206</v>
      </c>
      <c r="Y1290" s="486"/>
      <c r="Z1290" s="483">
        <v>46312</v>
      </c>
      <c r="AA1290" s="879" t="s">
        <v>6672</v>
      </c>
      <c r="AB1290" s="484" t="s">
        <v>4206</v>
      </c>
      <c r="AC1290" s="16"/>
      <c r="AD1290" s="17"/>
      <c r="AE1290" s="18"/>
      <c r="AF1290" s="9"/>
      <c r="AG1290" s="19"/>
      <c r="AH1290" s="20"/>
      <c r="AI1290" s="9"/>
      <c r="AJ1290" s="21"/>
      <c r="AK1290" s="33"/>
      <c r="AL1290" s="485" t="str">
        <f>IF(AA1290="","",AA1290)</f>
        <v>L-RT-082</v>
      </c>
      <c r="AM1290" s="3" t="str">
        <f>IF(AB1290="","",AB1290)</f>
        <v>A</v>
      </c>
      <c r="AN1290" s="702" t="s">
        <v>5740</v>
      </c>
      <c r="AO1290" s="4"/>
      <c r="AP1290" s="5"/>
      <c r="AQ1290" s="5"/>
      <c r="AR1290" s="4"/>
      <c r="AS1290" s="5"/>
      <c r="AT1290" s="552"/>
      <c r="AU1290" s="553" t="str">
        <f>IF(AND(V1290&gt;0,X1290="A",AA1290&lt;&gt;"",AG1290&lt;&gt;"A",AJ1290&lt;&gt;"A",OR(AB1290="NR",AB1290="NT")),1,"")</f>
        <v/>
      </c>
      <c r="AV1290" s="554" t="str">
        <f>IF(AU1290="","",COUNTIF($AU$8:AU1290,AU1290))</f>
        <v/>
      </c>
      <c r="AW1290" s="553" t="str">
        <f>IF(AND(V1290&gt;0,X1290="A",AJ1290&lt;&gt;"A",OR(AB1290="",AB1290="NX")),1,"")</f>
        <v/>
      </c>
      <c r="AX1290" s="554" t="str">
        <f>IF(AW1290="","",COUNTIF($AW$8:AW1290,AW1290))</f>
        <v/>
      </c>
      <c r="AY1290" s="27" t="s">
        <v>5702</v>
      </c>
      <c r="AZ1290" s="6" t="s">
        <v>5741</v>
      </c>
      <c r="BA1290" s="7"/>
      <c r="BB1290" s="7"/>
    </row>
    <row r="1291" spans="1:54" ht="14.45" customHeight="1">
      <c r="A1291" s="472" t="s">
        <v>1269</v>
      </c>
      <c r="B1291" s="473" t="s">
        <v>1602</v>
      </c>
      <c r="C1291" s="22" t="s">
        <v>5867</v>
      </c>
      <c r="D1291" s="22">
        <v>8</v>
      </c>
      <c r="E1291" s="746" t="s">
        <v>5681</v>
      </c>
      <c r="F1291" s="760">
        <v>2080790</v>
      </c>
      <c r="G1291" s="475">
        <v>15421103</v>
      </c>
      <c r="H1291" s="476">
        <v>11.94</v>
      </c>
      <c r="I1291" s="474">
        <v>2079180</v>
      </c>
      <c r="J1291" s="475">
        <v>15421102</v>
      </c>
      <c r="K1291" s="478">
        <v>11.94</v>
      </c>
      <c r="L1291" s="9"/>
      <c r="M1291" s="546">
        <v>16</v>
      </c>
      <c r="N1291" s="9">
        <v>9.5299999999999994</v>
      </c>
      <c r="O1291" s="6" t="s">
        <v>4201</v>
      </c>
      <c r="P1291" s="479" t="s">
        <v>4252</v>
      </c>
      <c r="Q1291" s="10" t="s">
        <v>4281</v>
      </c>
      <c r="R1291" s="11"/>
      <c r="S1291" s="12"/>
      <c r="T1291" s="14">
        <v>46279</v>
      </c>
      <c r="U1291" s="15" t="s">
        <v>5534</v>
      </c>
      <c r="V1291" s="8">
        <v>46279</v>
      </c>
      <c r="W1291" s="13" t="s">
        <v>5663</v>
      </c>
      <c r="X1291" s="23" t="s">
        <v>4206</v>
      </c>
      <c r="Y1291" s="486">
        <v>168</v>
      </c>
      <c r="Z1291" s="483">
        <v>46280</v>
      </c>
      <c r="AA1291" s="24" t="s">
        <v>5664</v>
      </c>
      <c r="AB1291" s="484" t="s">
        <v>4206</v>
      </c>
      <c r="AC1291" s="16"/>
      <c r="AD1291" s="17"/>
      <c r="AE1291" s="18"/>
      <c r="AF1291" s="9"/>
      <c r="AG1291" s="19"/>
      <c r="AH1291" s="20"/>
      <c r="AI1291" s="9"/>
      <c r="AJ1291" s="21" t="str">
        <f>IF(AND(K1291&gt;0,M1291="A",P1291&lt;&gt;"",V1291&lt;&gt;"A",Y1291&lt;&gt;"A",OR(Q1291="NR",Q1291="NT")),1,"")</f>
        <v/>
      </c>
      <c r="AK1291" s="33" t="str">
        <f>IF(AJ1291="","",COUNTIF(AJ$8:$AU1291,AJ1291))</f>
        <v/>
      </c>
      <c r="AL1291" s="485" t="str">
        <f>IF(AND(K1291&gt;0,M1291="A",Y1291&lt;&gt;"A",OR(Q1291="",Q1291="NX")),1,"")</f>
        <v/>
      </c>
      <c r="AM1291" s="3" t="str">
        <f>IF(AL1291="","",COUNTIF(AL$8:$AW1291,AL1291))</f>
        <v/>
      </c>
      <c r="AN1291" s="702"/>
      <c r="AO1291" s="4"/>
      <c r="AP1291" s="5"/>
      <c r="AQ1291" s="5"/>
      <c r="AR1291" s="4"/>
      <c r="AS1291" s="5"/>
      <c r="AT1291" s="552"/>
      <c r="AU1291" s="553"/>
      <c r="AV1291" s="554"/>
      <c r="AW1291" s="553"/>
      <c r="AX1291" s="554"/>
      <c r="AY1291" s="27"/>
      <c r="AZ1291" s="6"/>
      <c r="BA1291" s="7"/>
      <c r="BB1291" s="7"/>
    </row>
    <row r="1292" spans="1:54" ht="14.45" customHeight="1">
      <c r="A1292" s="472" t="s">
        <v>1270</v>
      </c>
      <c r="B1292" s="473" t="s">
        <v>1602</v>
      </c>
      <c r="C1292" s="22" t="s">
        <v>5867</v>
      </c>
      <c r="D1292" s="22">
        <v>8</v>
      </c>
      <c r="E1292" s="746" t="s">
        <v>3830</v>
      </c>
      <c r="F1292" s="760">
        <v>2079180</v>
      </c>
      <c r="G1292" s="475">
        <v>15421102</v>
      </c>
      <c r="H1292" s="476">
        <v>11.94</v>
      </c>
      <c r="I1292" s="474">
        <v>2082860</v>
      </c>
      <c r="J1292" s="475">
        <v>15421105</v>
      </c>
      <c r="K1292" s="478">
        <v>11.94</v>
      </c>
      <c r="L1292" s="9"/>
      <c r="M1292" s="546">
        <v>16</v>
      </c>
      <c r="N1292" s="9">
        <v>9.5299999999999994</v>
      </c>
      <c r="O1292" s="6" t="s">
        <v>4201</v>
      </c>
      <c r="P1292" s="479" t="s">
        <v>4202</v>
      </c>
      <c r="Q1292" s="10" t="s">
        <v>5682</v>
      </c>
      <c r="R1292" s="11"/>
      <c r="S1292" s="12"/>
      <c r="T1292" s="14">
        <v>46280</v>
      </c>
      <c r="U1292" s="15" t="s">
        <v>5387</v>
      </c>
      <c r="V1292" s="8">
        <v>46280</v>
      </c>
      <c r="W1292" s="13" t="s">
        <v>5702</v>
      </c>
      <c r="X1292" s="23" t="s">
        <v>4206</v>
      </c>
      <c r="Y1292" s="486">
        <v>167</v>
      </c>
      <c r="Z1292" s="483">
        <v>46284</v>
      </c>
      <c r="AA1292" s="24" t="s">
        <v>5741</v>
      </c>
      <c r="AB1292" s="484" t="s">
        <v>4206</v>
      </c>
      <c r="AC1292" s="16"/>
      <c r="AD1292" s="17"/>
      <c r="AE1292" s="18"/>
      <c r="AF1292" s="9"/>
      <c r="AG1292" s="19"/>
      <c r="AH1292" s="20"/>
      <c r="AI1292" s="9"/>
      <c r="AJ1292" s="21"/>
      <c r="AK1292" s="33"/>
      <c r="AL1292" s="485" t="str">
        <f>IF(AA1292="","",AA1292)</f>
        <v>L-RT-047</v>
      </c>
      <c r="AM1292" s="3" t="str">
        <f>IF(AB1292="","",AB1292)</f>
        <v>A</v>
      </c>
      <c r="AN1292" s="702"/>
      <c r="AO1292" s="4"/>
      <c r="AP1292" s="5"/>
      <c r="AQ1292" s="5"/>
      <c r="AR1292" s="4"/>
      <c r="AS1292" s="5"/>
      <c r="AT1292" s="552"/>
      <c r="AU1292" s="553" t="str">
        <f>IF(AND(V1292&gt;0,X1292="A",AA1292&lt;&gt;"",AG1292&lt;&gt;"A",AJ1292&lt;&gt;"A",OR(AB1292="NR",AB1292="NT")),1,"")</f>
        <v/>
      </c>
      <c r="AV1292" s="554" t="str">
        <f>IF(AU1292="","",COUNTIF($AU$8:AU1292,AU1292))</f>
        <v/>
      </c>
      <c r="AW1292" s="553" t="str">
        <f>IF(AND(V1292&gt;0,X1292="A",AJ1292&lt;&gt;"A",OR(AB1292="",AB1292="NX")),1,"")</f>
        <v/>
      </c>
      <c r="AX1292" s="554" t="str">
        <f>IF(AW1292="","",COUNTIF($AW$8:AW1292,AW1292))</f>
        <v/>
      </c>
      <c r="AY1292" s="27"/>
      <c r="AZ1292" s="6"/>
      <c r="BA1292" s="7"/>
      <c r="BB1292" s="7"/>
    </row>
    <row r="1293" spans="1:54" ht="14.45" customHeight="1">
      <c r="A1293" s="472" t="s">
        <v>1271</v>
      </c>
      <c r="B1293" s="473" t="s">
        <v>1602</v>
      </c>
      <c r="C1293" s="22" t="s">
        <v>5867</v>
      </c>
      <c r="D1293" s="22">
        <v>8</v>
      </c>
      <c r="E1293" s="746" t="s">
        <v>3831</v>
      </c>
      <c r="F1293" s="760">
        <v>2082860</v>
      </c>
      <c r="G1293" s="475">
        <v>15421105</v>
      </c>
      <c r="H1293" s="476">
        <v>11.94</v>
      </c>
      <c r="I1293" s="474">
        <v>2079430</v>
      </c>
      <c r="J1293" s="475">
        <v>15421102</v>
      </c>
      <c r="K1293" s="478">
        <v>11.94</v>
      </c>
      <c r="L1293" s="9"/>
      <c r="M1293" s="546">
        <v>16</v>
      </c>
      <c r="N1293" s="9">
        <v>9.5299999999999994</v>
      </c>
      <c r="O1293" s="6" t="s">
        <v>4201</v>
      </c>
      <c r="P1293" s="479" t="s">
        <v>4202</v>
      </c>
      <c r="Q1293" s="10" t="s">
        <v>5682</v>
      </c>
      <c r="R1293" s="11"/>
      <c r="S1293" s="12"/>
      <c r="T1293" s="14">
        <v>46280</v>
      </c>
      <c r="U1293" s="15" t="s">
        <v>5387</v>
      </c>
      <c r="V1293" s="8">
        <v>46280</v>
      </c>
      <c r="W1293" s="13" t="s">
        <v>5702</v>
      </c>
      <c r="X1293" s="23" t="s">
        <v>4206</v>
      </c>
      <c r="Y1293" s="486">
        <v>167</v>
      </c>
      <c r="Z1293" s="483">
        <v>46284</v>
      </c>
      <c r="AA1293" s="24" t="s">
        <v>5741</v>
      </c>
      <c r="AB1293" s="484" t="s">
        <v>4206</v>
      </c>
      <c r="AC1293" s="16"/>
      <c r="AD1293" s="17"/>
      <c r="AE1293" s="18"/>
      <c r="AF1293" s="9"/>
      <c r="AG1293" s="19"/>
      <c r="AH1293" s="20"/>
      <c r="AI1293" s="9"/>
      <c r="AJ1293" s="21"/>
      <c r="AK1293" s="33"/>
      <c r="AL1293" s="485" t="str">
        <f>IF(AA1293="","",AA1293)</f>
        <v>L-RT-047</v>
      </c>
      <c r="AM1293" s="3" t="str">
        <f>IF(AB1293="","",AB1293)</f>
        <v>A</v>
      </c>
      <c r="AN1293" s="702"/>
      <c r="AO1293" s="4"/>
      <c r="AP1293" s="5"/>
      <c r="AQ1293" s="5"/>
      <c r="AR1293" s="4"/>
      <c r="AS1293" s="5"/>
      <c r="AT1293" s="552"/>
      <c r="AU1293" s="553" t="str">
        <f>IF(AND(V1293&gt;0,X1293="A",AA1293&lt;&gt;"",AG1293&lt;&gt;"A",AJ1293&lt;&gt;"A",OR(AB1293="NR",AB1293="NT")),1,"")</f>
        <v/>
      </c>
      <c r="AV1293" s="554" t="str">
        <f>IF(AU1293="","",COUNTIF($AU$8:AU1293,AU1293))</f>
        <v/>
      </c>
      <c r="AW1293" s="553" t="str">
        <f>IF(AND(V1293&gt;0,X1293="A",AJ1293&lt;&gt;"A",OR(AB1293="",AB1293="NX")),1,"")</f>
        <v/>
      </c>
      <c r="AX1293" s="554" t="str">
        <f>IF(AW1293="","",COUNTIF($AW$8:AW1293,AW1293))</f>
        <v/>
      </c>
      <c r="AY1293" s="27"/>
      <c r="AZ1293" s="6"/>
      <c r="BA1293" s="7"/>
      <c r="BB1293" s="7"/>
    </row>
    <row r="1294" spans="1:54" ht="14.45" customHeight="1">
      <c r="A1294" s="472" t="s">
        <v>1272</v>
      </c>
      <c r="B1294" s="473" t="s">
        <v>1602</v>
      </c>
      <c r="C1294" s="22" t="s">
        <v>5867</v>
      </c>
      <c r="D1294" s="22">
        <v>8</v>
      </c>
      <c r="E1294" s="746" t="s">
        <v>3832</v>
      </c>
      <c r="F1294" s="760">
        <v>2079430</v>
      </c>
      <c r="G1294" s="475">
        <v>15421102</v>
      </c>
      <c r="H1294" s="476">
        <v>11.94</v>
      </c>
      <c r="I1294" s="474">
        <v>2097360</v>
      </c>
      <c r="J1294" s="475">
        <v>15421112</v>
      </c>
      <c r="K1294" s="478">
        <v>11.94</v>
      </c>
      <c r="L1294" s="9"/>
      <c r="M1294" s="546">
        <v>16</v>
      </c>
      <c r="N1294" s="9">
        <v>9.5299999999999994</v>
      </c>
      <c r="O1294" s="6" t="s">
        <v>4201</v>
      </c>
      <c r="P1294" s="479" t="s">
        <v>4202</v>
      </c>
      <c r="Q1294" s="10" t="s">
        <v>5682</v>
      </c>
      <c r="R1294" s="11"/>
      <c r="S1294" s="12"/>
      <c r="T1294" s="14">
        <v>46280</v>
      </c>
      <c r="U1294" s="15" t="s">
        <v>5387</v>
      </c>
      <c r="V1294" s="8">
        <v>46280</v>
      </c>
      <c r="W1294" s="13" t="s">
        <v>5702</v>
      </c>
      <c r="X1294" s="23" t="s">
        <v>4206</v>
      </c>
      <c r="Y1294" s="486">
        <v>167</v>
      </c>
      <c r="Z1294" s="483">
        <v>46284</v>
      </c>
      <c r="AA1294" s="24" t="s">
        <v>5741</v>
      </c>
      <c r="AB1294" s="484" t="s">
        <v>4206</v>
      </c>
      <c r="AC1294" s="16"/>
      <c r="AD1294" s="17"/>
      <c r="AE1294" s="18"/>
      <c r="AF1294" s="9"/>
      <c r="AG1294" s="19"/>
      <c r="AH1294" s="20"/>
      <c r="AI1294" s="9"/>
      <c r="AJ1294" s="21"/>
      <c r="AK1294" s="33"/>
      <c r="AL1294" s="485" t="str">
        <f>IF(AA1294="","",AA1294)</f>
        <v>L-RT-047</v>
      </c>
      <c r="AM1294" s="3" t="str">
        <f>IF(AB1294="","",AB1294)</f>
        <v>A</v>
      </c>
      <c r="AN1294" s="702"/>
      <c r="AO1294" s="4"/>
      <c r="AP1294" s="5"/>
      <c r="AQ1294" s="5"/>
      <c r="AR1294" s="4"/>
      <c r="AS1294" s="5"/>
      <c r="AT1294" s="552"/>
      <c r="AU1294" s="553" t="str">
        <f>IF(AND(V1294&gt;0,X1294="A",AA1294&lt;&gt;"",AG1294&lt;&gt;"A",AJ1294&lt;&gt;"A",OR(AB1294="NR",AB1294="NT")),1,"")</f>
        <v/>
      </c>
      <c r="AV1294" s="554" t="str">
        <f>IF(AU1294="","",COUNTIF($AU$8:AU1294,AU1294))</f>
        <v/>
      </c>
      <c r="AW1294" s="553" t="str">
        <f>IF(AND(V1294&gt;0,X1294="A",AJ1294&lt;&gt;"A",OR(AB1294="",AB1294="NX")),1,"")</f>
        <v/>
      </c>
      <c r="AX1294" s="554" t="str">
        <f>IF(AW1294="","",COUNTIF($AW$8:AW1294,AW1294))</f>
        <v/>
      </c>
      <c r="AY1294" s="27"/>
      <c r="AZ1294" s="6"/>
      <c r="BA1294" s="7"/>
      <c r="BB1294" s="7"/>
    </row>
    <row r="1295" spans="1:54" ht="14.45" customHeight="1">
      <c r="A1295" s="472" t="s">
        <v>1273</v>
      </c>
      <c r="B1295" s="473" t="s">
        <v>1602</v>
      </c>
      <c r="C1295" s="22" t="s">
        <v>5867</v>
      </c>
      <c r="D1295" s="22">
        <v>8</v>
      </c>
      <c r="E1295" s="746" t="s">
        <v>3833</v>
      </c>
      <c r="F1295" s="760">
        <v>2097360</v>
      </c>
      <c r="G1295" s="475">
        <v>15421112</v>
      </c>
      <c r="H1295" s="476">
        <v>11.94</v>
      </c>
      <c r="I1295" s="474">
        <v>2094350</v>
      </c>
      <c r="J1295" s="475">
        <v>15421110</v>
      </c>
      <c r="K1295" s="478">
        <v>11.94</v>
      </c>
      <c r="L1295" s="9"/>
      <c r="M1295" s="546">
        <v>16</v>
      </c>
      <c r="N1295" s="9">
        <v>9.5299999999999994</v>
      </c>
      <c r="O1295" s="6" t="s">
        <v>4201</v>
      </c>
      <c r="P1295" s="479" t="s">
        <v>4202</v>
      </c>
      <c r="Q1295" s="10" t="s">
        <v>5682</v>
      </c>
      <c r="R1295" s="11"/>
      <c r="S1295" s="12"/>
      <c r="T1295" s="14">
        <v>46280</v>
      </c>
      <c r="U1295" s="15" t="s">
        <v>5387</v>
      </c>
      <c r="V1295" s="8">
        <v>46280</v>
      </c>
      <c r="W1295" s="13" t="s">
        <v>5702</v>
      </c>
      <c r="X1295" s="23" t="s">
        <v>4206</v>
      </c>
      <c r="Y1295" s="486">
        <v>167</v>
      </c>
      <c r="Z1295" s="483">
        <v>46284</v>
      </c>
      <c r="AA1295" s="24" t="s">
        <v>5741</v>
      </c>
      <c r="AB1295" s="484" t="s">
        <v>4206</v>
      </c>
      <c r="AC1295" s="16"/>
      <c r="AD1295" s="17"/>
      <c r="AE1295" s="18"/>
      <c r="AF1295" s="9"/>
      <c r="AG1295" s="19"/>
      <c r="AH1295" s="20"/>
      <c r="AI1295" s="9"/>
      <c r="AJ1295" s="21"/>
      <c r="AK1295" s="33"/>
      <c r="AL1295" s="485" t="str">
        <f>IF(AA1295="","",AA1295)</f>
        <v>L-RT-047</v>
      </c>
      <c r="AM1295" s="3" t="str">
        <f>IF(AB1295="","",AB1295)</f>
        <v>A</v>
      </c>
      <c r="AN1295" s="702"/>
      <c r="AO1295" s="4"/>
      <c r="AP1295" s="5"/>
      <c r="AQ1295" s="5"/>
      <c r="AR1295" s="4"/>
      <c r="AS1295" s="5"/>
      <c r="AT1295" s="552"/>
      <c r="AU1295" s="553" t="str">
        <f>IF(AND(V1295&gt;0,X1295="A",AA1295&lt;&gt;"",AG1295&lt;&gt;"A",AJ1295&lt;&gt;"A",OR(AB1295="NR",AB1295="NT")),1,"")</f>
        <v/>
      </c>
      <c r="AV1295" s="554" t="str">
        <f>IF(AU1295="","",COUNTIF($AU$8:AU1295,AU1295))</f>
        <v/>
      </c>
      <c r="AW1295" s="553" t="str">
        <f>IF(AND(V1295&gt;0,X1295="A",AJ1295&lt;&gt;"A",OR(AB1295="",AB1295="NX")),1,"")</f>
        <v/>
      </c>
      <c r="AX1295" s="554" t="str">
        <f>IF(AW1295="","",COUNTIF($AW$8:AW1295,AW1295))</f>
        <v/>
      </c>
      <c r="AY1295" s="27"/>
      <c r="AZ1295" s="6"/>
      <c r="BA1295" s="7"/>
      <c r="BB1295" s="7"/>
    </row>
    <row r="1296" spans="1:54" ht="14.45" customHeight="1">
      <c r="A1296" s="472" t="s">
        <v>1274</v>
      </c>
      <c r="B1296" s="473" t="s">
        <v>1602</v>
      </c>
      <c r="C1296" s="22" t="s">
        <v>5867</v>
      </c>
      <c r="D1296" s="22">
        <v>8</v>
      </c>
      <c r="E1296" s="746" t="s">
        <v>3834</v>
      </c>
      <c r="F1296" s="760">
        <v>2094350</v>
      </c>
      <c r="G1296" s="475">
        <v>15421110</v>
      </c>
      <c r="H1296" s="476">
        <v>11.94</v>
      </c>
      <c r="I1296" s="474">
        <v>2097300</v>
      </c>
      <c r="J1296" s="475">
        <v>15421111</v>
      </c>
      <c r="K1296" s="478">
        <v>11.94</v>
      </c>
      <c r="L1296" s="9"/>
      <c r="M1296" s="546">
        <v>16</v>
      </c>
      <c r="N1296" s="9">
        <v>9.5299999999999994</v>
      </c>
      <c r="O1296" s="6" t="s">
        <v>4201</v>
      </c>
      <c r="P1296" s="479" t="s">
        <v>4202</v>
      </c>
      <c r="Q1296" s="10" t="s">
        <v>5682</v>
      </c>
      <c r="R1296" s="11"/>
      <c r="S1296" s="12"/>
      <c r="T1296" s="14">
        <v>46280</v>
      </c>
      <c r="U1296" s="15" t="s">
        <v>5387</v>
      </c>
      <c r="V1296" s="8">
        <v>46280</v>
      </c>
      <c r="W1296" s="13" t="s">
        <v>5702</v>
      </c>
      <c r="X1296" s="23" t="s">
        <v>4206</v>
      </c>
      <c r="Y1296" s="486">
        <v>167</v>
      </c>
      <c r="Z1296" s="483">
        <v>46284</v>
      </c>
      <c r="AA1296" s="24" t="s">
        <v>5741</v>
      </c>
      <c r="AB1296" s="484" t="s">
        <v>4206</v>
      </c>
      <c r="AC1296" s="16"/>
      <c r="AD1296" s="17"/>
      <c r="AE1296" s="18"/>
      <c r="AF1296" s="9"/>
      <c r="AG1296" s="19"/>
      <c r="AH1296" s="20"/>
      <c r="AI1296" s="9"/>
      <c r="AJ1296" s="21"/>
      <c r="AK1296" s="33"/>
      <c r="AL1296" s="485" t="str">
        <f>IF(AA1296="","",AA1296)</f>
        <v>L-RT-047</v>
      </c>
      <c r="AM1296" s="3" t="str">
        <f>IF(AB1296="","",AB1296)</f>
        <v>A</v>
      </c>
      <c r="AN1296" s="702"/>
      <c r="AO1296" s="4"/>
      <c r="AP1296" s="5"/>
      <c r="AQ1296" s="5"/>
      <c r="AR1296" s="4"/>
      <c r="AS1296" s="5"/>
      <c r="AT1296" s="552"/>
      <c r="AU1296" s="553" t="str">
        <f>IF(AND(V1296&gt;0,X1296="A",AA1296&lt;&gt;"",AG1296&lt;&gt;"A",AJ1296&lt;&gt;"A",OR(AB1296="NR",AB1296="NT")),1,"")</f>
        <v/>
      </c>
      <c r="AV1296" s="554" t="str">
        <f>IF(AU1296="","",COUNTIF($AU$8:AU1296,AU1296))</f>
        <v/>
      </c>
      <c r="AW1296" s="553" t="str">
        <f>IF(AND(V1296&gt;0,X1296="A",AJ1296&lt;&gt;"A",OR(AB1296="",AB1296="NX")),1,"")</f>
        <v/>
      </c>
      <c r="AX1296" s="554" t="str">
        <f>IF(AW1296="","",COUNTIF($AW$8:AW1296,AW1296))</f>
        <v/>
      </c>
      <c r="AY1296" s="27"/>
      <c r="AZ1296" s="6"/>
      <c r="BA1296" s="7"/>
      <c r="BB1296" s="7"/>
    </row>
    <row r="1297" spans="1:54" ht="14.45" customHeight="1">
      <c r="A1297" s="472" t="s">
        <v>1275</v>
      </c>
      <c r="B1297" s="473" t="s">
        <v>1602</v>
      </c>
      <c r="C1297" s="22" t="s">
        <v>5867</v>
      </c>
      <c r="D1297" s="22">
        <v>8</v>
      </c>
      <c r="E1297" s="746" t="s">
        <v>3835</v>
      </c>
      <c r="F1297" s="760">
        <v>2097300</v>
      </c>
      <c r="G1297" s="475">
        <v>15421111</v>
      </c>
      <c r="H1297" s="476">
        <v>11.94</v>
      </c>
      <c r="I1297" s="474">
        <v>2079890</v>
      </c>
      <c r="J1297" s="475">
        <v>15421102</v>
      </c>
      <c r="K1297" s="478">
        <v>11.94</v>
      </c>
      <c r="L1297" s="9"/>
      <c r="M1297" s="546">
        <v>16</v>
      </c>
      <c r="N1297" s="9">
        <v>9.5299999999999994</v>
      </c>
      <c r="O1297" s="6" t="s">
        <v>4201</v>
      </c>
      <c r="P1297" s="479" t="s">
        <v>4202</v>
      </c>
      <c r="Q1297" s="10" t="s">
        <v>5306</v>
      </c>
      <c r="R1297" s="11"/>
      <c r="S1297" s="12"/>
      <c r="T1297" s="14">
        <v>46279</v>
      </c>
      <c r="U1297" s="15" t="s">
        <v>5387</v>
      </c>
      <c r="V1297" s="8">
        <v>46279</v>
      </c>
      <c r="W1297" s="13" t="s">
        <v>5584</v>
      </c>
      <c r="X1297" s="23" t="s">
        <v>4206</v>
      </c>
      <c r="Y1297" s="486">
        <v>167</v>
      </c>
      <c r="Z1297" s="483">
        <v>46284</v>
      </c>
      <c r="AA1297" s="24" t="s">
        <v>5741</v>
      </c>
      <c r="AB1297" s="484" t="s">
        <v>4206</v>
      </c>
      <c r="AC1297" s="16"/>
      <c r="AD1297" s="17"/>
      <c r="AE1297" s="18"/>
      <c r="AF1297" s="9"/>
      <c r="AG1297" s="19"/>
      <c r="AH1297" s="20"/>
      <c r="AI1297" s="9"/>
      <c r="AJ1297" s="21"/>
      <c r="AK1297" s="33"/>
      <c r="AL1297" s="485" t="str">
        <f>IF(AA1297="","",AA1297)</f>
        <v>L-RT-047</v>
      </c>
      <c r="AM1297" s="3" t="str">
        <f>IF(AB1297="","",AB1297)</f>
        <v>A</v>
      </c>
      <c r="AN1297" s="702"/>
      <c r="AO1297" s="4"/>
      <c r="AP1297" s="5"/>
      <c r="AQ1297" s="5"/>
      <c r="AR1297" s="4"/>
      <c r="AS1297" s="5"/>
      <c r="AT1297" s="552"/>
      <c r="AU1297" s="553" t="str">
        <f>IF(AND(V1297&gt;0,X1297="A",AA1297&lt;&gt;"",AG1297&lt;&gt;"A",AJ1297&lt;&gt;"A",OR(AB1297="NR",AB1297="NT")),1,"")</f>
        <v/>
      </c>
      <c r="AV1297" s="554" t="str">
        <f>IF(AU1297="","",COUNTIF($AU$8:AU1297,AU1297))</f>
        <v/>
      </c>
      <c r="AW1297" s="553" t="str">
        <f>IF(AND(V1297&gt;0,X1297="A",AJ1297&lt;&gt;"A",OR(AB1297="",AB1297="NX")),1,"")</f>
        <v/>
      </c>
      <c r="AX1297" s="554" t="str">
        <f>IF(AW1297="","",COUNTIF($AW$8:AW1297,AW1297))</f>
        <v/>
      </c>
      <c r="AY1297" s="27"/>
      <c r="AZ1297" s="6"/>
      <c r="BA1297" s="7"/>
      <c r="BB1297" s="7"/>
    </row>
    <row r="1298" spans="1:54" ht="14.45" customHeight="1">
      <c r="A1298" s="472" t="s">
        <v>1276</v>
      </c>
      <c r="B1298" s="473" t="s">
        <v>1602</v>
      </c>
      <c r="C1298" s="22" t="s">
        <v>5867</v>
      </c>
      <c r="D1298" s="22">
        <v>8</v>
      </c>
      <c r="E1298" s="746" t="s">
        <v>3836</v>
      </c>
      <c r="F1298" s="760">
        <v>2079890</v>
      </c>
      <c r="G1298" s="475">
        <v>15421102</v>
      </c>
      <c r="H1298" s="476">
        <v>11.94</v>
      </c>
      <c r="I1298" s="474">
        <v>2094700</v>
      </c>
      <c r="J1298" s="475">
        <v>15421111</v>
      </c>
      <c r="K1298" s="478">
        <v>11.94</v>
      </c>
      <c r="L1298" s="9"/>
      <c r="M1298" s="546">
        <v>16</v>
      </c>
      <c r="N1298" s="9">
        <v>9.5299999999999994</v>
      </c>
      <c r="O1298" s="6" t="s">
        <v>4201</v>
      </c>
      <c r="P1298" s="479" t="s">
        <v>4202</v>
      </c>
      <c r="Q1298" s="10" t="s">
        <v>5306</v>
      </c>
      <c r="R1298" s="11"/>
      <c r="S1298" s="12"/>
      <c r="T1298" s="14">
        <v>46279</v>
      </c>
      <c r="U1298" s="15" t="s">
        <v>5387</v>
      </c>
      <c r="V1298" s="8">
        <v>46279</v>
      </c>
      <c r="W1298" s="13" t="s">
        <v>5584</v>
      </c>
      <c r="X1298" s="23" t="s">
        <v>4206</v>
      </c>
      <c r="Y1298" s="486">
        <v>167</v>
      </c>
      <c r="Z1298" s="483">
        <v>46284</v>
      </c>
      <c r="AA1298" s="24" t="s">
        <v>5741</v>
      </c>
      <c r="AB1298" s="484" t="s">
        <v>4206</v>
      </c>
      <c r="AC1298" s="16"/>
      <c r="AD1298" s="17"/>
      <c r="AE1298" s="18"/>
      <c r="AF1298" s="9"/>
      <c r="AG1298" s="19"/>
      <c r="AH1298" s="20"/>
      <c r="AI1298" s="9"/>
      <c r="AJ1298" s="21"/>
      <c r="AK1298" s="33"/>
      <c r="AL1298" s="485" t="str">
        <f>IF(AA1298="","",AA1298)</f>
        <v>L-RT-047</v>
      </c>
      <c r="AM1298" s="3" t="str">
        <f>IF(AB1298="","",AB1298)</f>
        <v>A</v>
      </c>
      <c r="AN1298" s="702"/>
      <c r="AO1298" s="4"/>
      <c r="AP1298" s="5"/>
      <c r="AQ1298" s="5"/>
      <c r="AR1298" s="4"/>
      <c r="AS1298" s="5"/>
      <c r="AT1298" s="552"/>
      <c r="AU1298" s="553" t="str">
        <f>IF(AND(V1298&gt;0,X1298="A",AA1298&lt;&gt;"",AG1298&lt;&gt;"A",AJ1298&lt;&gt;"A",OR(AB1298="NR",AB1298="NT")),1,"")</f>
        <v/>
      </c>
      <c r="AV1298" s="554" t="str">
        <f>IF(AU1298="","",COUNTIF($AU$8:AU1298,AU1298))</f>
        <v/>
      </c>
      <c r="AW1298" s="553" t="str">
        <f>IF(AND(V1298&gt;0,X1298="A",AJ1298&lt;&gt;"A",OR(AB1298="",AB1298="NX")),1,"")</f>
        <v/>
      </c>
      <c r="AX1298" s="554" t="str">
        <f>IF(AW1298="","",COUNTIF($AW$8:AW1298,AW1298))</f>
        <v/>
      </c>
      <c r="AY1298" s="27"/>
      <c r="AZ1298" s="6"/>
      <c r="BA1298" s="7"/>
      <c r="BB1298" s="7"/>
    </row>
    <row r="1299" spans="1:54" ht="14.45" customHeight="1">
      <c r="A1299" s="472" t="s">
        <v>1277</v>
      </c>
      <c r="B1299" s="473" t="s">
        <v>1602</v>
      </c>
      <c r="C1299" s="22" t="s">
        <v>5867</v>
      </c>
      <c r="D1299" s="22">
        <v>8</v>
      </c>
      <c r="E1299" s="746" t="s">
        <v>5533</v>
      </c>
      <c r="F1299" s="760">
        <v>2094700</v>
      </c>
      <c r="G1299" s="475">
        <v>15421111</v>
      </c>
      <c r="H1299" s="476">
        <v>11.94</v>
      </c>
      <c r="I1299" s="474">
        <v>2082510</v>
      </c>
      <c r="J1299" s="475">
        <v>15421104</v>
      </c>
      <c r="K1299" s="478">
        <v>11.94</v>
      </c>
      <c r="L1299" s="9"/>
      <c r="M1299" s="546">
        <v>16</v>
      </c>
      <c r="N1299" s="9">
        <v>9.5299999999999994</v>
      </c>
      <c r="O1299" s="6" t="s">
        <v>4201</v>
      </c>
      <c r="P1299" s="479" t="s">
        <v>4252</v>
      </c>
      <c r="Q1299" s="10" t="s">
        <v>4253</v>
      </c>
      <c r="R1299" s="11"/>
      <c r="S1299" s="12"/>
      <c r="T1299" s="14">
        <v>46278</v>
      </c>
      <c r="U1299" s="15" t="s">
        <v>5534</v>
      </c>
      <c r="V1299" s="8">
        <v>46278</v>
      </c>
      <c r="W1299" s="13" t="s">
        <v>5535</v>
      </c>
      <c r="X1299" s="23" t="s">
        <v>4206</v>
      </c>
      <c r="Y1299" s="486">
        <v>168</v>
      </c>
      <c r="Z1299" s="483">
        <v>46279</v>
      </c>
      <c r="AA1299" s="24" t="s">
        <v>5536</v>
      </c>
      <c r="AB1299" s="484" t="s">
        <v>4206</v>
      </c>
      <c r="AC1299" s="16"/>
      <c r="AD1299" s="17"/>
      <c r="AE1299" s="18"/>
      <c r="AF1299" s="9"/>
      <c r="AG1299" s="19"/>
      <c r="AH1299" s="20"/>
      <c r="AI1299" s="9"/>
      <c r="AJ1299" s="21" t="str">
        <f>IF(AND(K1299&gt;0,M1299="A",P1299&lt;&gt;"",V1299&lt;&gt;"A",Y1299&lt;&gt;"A",OR(Q1299="NR",Q1299="NT")),1,"")</f>
        <v/>
      </c>
      <c r="AK1299" s="33" t="str">
        <f>IF(AJ1299="","",COUNTIF(AJ$8:$AU1299,AJ1299))</f>
        <v/>
      </c>
      <c r="AL1299" s="485" t="str">
        <f>IF(AND(K1299&gt;0,M1299="A",Y1299&lt;&gt;"A",OR(Q1299="",Q1299="NX")),1,"")</f>
        <v/>
      </c>
      <c r="AM1299" s="3" t="str">
        <f>IF(AL1299="","",COUNTIF(AL$8:$AW1299,AL1299))</f>
        <v/>
      </c>
      <c r="AN1299" s="702"/>
      <c r="AO1299" s="4"/>
      <c r="AP1299" s="5"/>
      <c r="AQ1299" s="5"/>
      <c r="AR1299" s="4"/>
      <c r="AS1299" s="5"/>
      <c r="AT1299" s="552"/>
      <c r="AU1299" s="553"/>
      <c r="AV1299" s="554"/>
      <c r="AW1299" s="553"/>
      <c r="AX1299" s="554"/>
      <c r="AY1299" s="27"/>
      <c r="AZ1299" s="6"/>
      <c r="BA1299" s="7"/>
      <c r="BB1299" s="7"/>
    </row>
    <row r="1300" spans="1:54" ht="14.45" customHeight="1">
      <c r="A1300" s="472" t="s">
        <v>1278</v>
      </c>
      <c r="B1300" s="473" t="s">
        <v>1602</v>
      </c>
      <c r="C1300" s="22" t="s">
        <v>5867</v>
      </c>
      <c r="D1300" s="22">
        <v>8</v>
      </c>
      <c r="E1300" s="746" t="s">
        <v>3837</v>
      </c>
      <c r="F1300" s="760">
        <v>2082510</v>
      </c>
      <c r="G1300" s="475">
        <v>15421104</v>
      </c>
      <c r="H1300" s="476">
        <v>11.94</v>
      </c>
      <c r="I1300" s="474">
        <v>2085260</v>
      </c>
      <c r="J1300" s="475">
        <v>15421104</v>
      </c>
      <c r="K1300" s="478">
        <v>11.94</v>
      </c>
      <c r="L1300" s="9"/>
      <c r="M1300" s="546">
        <v>16</v>
      </c>
      <c r="N1300" s="9">
        <v>9.5299999999999994</v>
      </c>
      <c r="O1300" s="6" t="s">
        <v>4201</v>
      </c>
      <c r="P1300" s="479" t="s">
        <v>4202</v>
      </c>
      <c r="Q1300" s="10" t="s">
        <v>5306</v>
      </c>
      <c r="R1300" s="11"/>
      <c r="S1300" s="12"/>
      <c r="T1300" s="14">
        <v>46279</v>
      </c>
      <c r="U1300" s="15" t="s">
        <v>5387</v>
      </c>
      <c r="V1300" s="8">
        <v>46279</v>
      </c>
      <c r="W1300" s="13" t="s">
        <v>5584</v>
      </c>
      <c r="X1300" s="23" t="s">
        <v>4206</v>
      </c>
      <c r="Y1300" s="486">
        <v>167</v>
      </c>
      <c r="Z1300" s="483">
        <v>46284</v>
      </c>
      <c r="AA1300" s="24" t="s">
        <v>5741</v>
      </c>
      <c r="AB1300" s="484" t="s">
        <v>4206</v>
      </c>
      <c r="AC1300" s="16"/>
      <c r="AD1300" s="17"/>
      <c r="AE1300" s="18"/>
      <c r="AF1300" s="9"/>
      <c r="AG1300" s="19"/>
      <c r="AH1300" s="20"/>
      <c r="AI1300" s="9"/>
      <c r="AJ1300" s="21"/>
      <c r="AK1300" s="33"/>
      <c r="AL1300" s="485" t="str">
        <f>IF(AA1300="","",AA1300)</f>
        <v>L-RT-047</v>
      </c>
      <c r="AM1300" s="3" t="str">
        <f>IF(AB1300="","",AB1300)</f>
        <v>A</v>
      </c>
      <c r="AN1300" s="702"/>
      <c r="AO1300" s="4"/>
      <c r="AP1300" s="5"/>
      <c r="AQ1300" s="5"/>
      <c r="AR1300" s="4"/>
      <c r="AS1300" s="5"/>
      <c r="AT1300" s="552"/>
      <c r="AU1300" s="553" t="str">
        <f>IF(AND(V1300&gt;0,X1300="A",AA1300&lt;&gt;"",AG1300&lt;&gt;"A",AJ1300&lt;&gt;"A",OR(AB1300="NR",AB1300="NT")),1,"")</f>
        <v/>
      </c>
      <c r="AV1300" s="554" t="str">
        <f>IF(AU1300="","",COUNTIF($AU$8:AU1300,AU1300))</f>
        <v/>
      </c>
      <c r="AW1300" s="553" t="str">
        <f>IF(AND(V1300&gt;0,X1300="A",AJ1300&lt;&gt;"A",OR(AB1300="",AB1300="NX")),1,"")</f>
        <v/>
      </c>
      <c r="AX1300" s="554" t="str">
        <f>IF(AW1300="","",COUNTIF($AW$8:AW1300,AW1300))</f>
        <v/>
      </c>
      <c r="AY1300" s="27"/>
      <c r="AZ1300" s="6"/>
      <c r="BA1300" s="7"/>
      <c r="BB1300" s="7"/>
    </row>
    <row r="1301" spans="1:54" ht="14.45" customHeight="1">
      <c r="A1301" s="472" t="s">
        <v>1279</v>
      </c>
      <c r="B1301" s="473" t="s">
        <v>1602</v>
      </c>
      <c r="C1301" s="22" t="s">
        <v>5867</v>
      </c>
      <c r="D1301" s="22">
        <v>8</v>
      </c>
      <c r="E1301" s="746" t="s">
        <v>5537</v>
      </c>
      <c r="F1301" s="760">
        <v>2085260</v>
      </c>
      <c r="G1301" s="475">
        <v>15421104</v>
      </c>
      <c r="H1301" s="476">
        <v>11.94</v>
      </c>
      <c r="I1301" s="474">
        <v>2083020</v>
      </c>
      <c r="J1301" s="475">
        <v>15421105</v>
      </c>
      <c r="K1301" s="478">
        <v>11.94</v>
      </c>
      <c r="L1301" s="9"/>
      <c r="M1301" s="546">
        <v>16</v>
      </c>
      <c r="N1301" s="9">
        <v>9.5299999999999994</v>
      </c>
      <c r="O1301" s="6" t="s">
        <v>4201</v>
      </c>
      <c r="P1301" s="479" t="s">
        <v>4252</v>
      </c>
      <c r="Q1301" s="10" t="s">
        <v>4253</v>
      </c>
      <c r="R1301" s="11"/>
      <c r="S1301" s="12"/>
      <c r="T1301" s="14">
        <v>46278</v>
      </c>
      <c r="U1301" s="15" t="s">
        <v>5534</v>
      </c>
      <c r="V1301" s="8">
        <v>46278</v>
      </c>
      <c r="W1301" s="13" t="s">
        <v>5535</v>
      </c>
      <c r="X1301" s="23" t="s">
        <v>4206</v>
      </c>
      <c r="Y1301" s="486">
        <v>168</v>
      </c>
      <c r="Z1301" s="483">
        <v>46279</v>
      </c>
      <c r="AA1301" s="24" t="s">
        <v>5536</v>
      </c>
      <c r="AB1301" s="484" t="s">
        <v>4206</v>
      </c>
      <c r="AC1301" s="16"/>
      <c r="AD1301" s="17"/>
      <c r="AE1301" s="18"/>
      <c r="AF1301" s="9"/>
      <c r="AG1301" s="19"/>
      <c r="AH1301" s="20"/>
      <c r="AI1301" s="9"/>
      <c r="AJ1301" s="21" t="str">
        <f>IF(AND(K1301&gt;0,M1301="A",P1301&lt;&gt;"",V1301&lt;&gt;"A",Y1301&lt;&gt;"A",OR(Q1301="NR",Q1301="NT")),1,"")</f>
        <v/>
      </c>
      <c r="AK1301" s="33" t="str">
        <f>IF(AJ1301="","",COUNTIF(AJ$8:$AU1301,AJ1301))</f>
        <v/>
      </c>
      <c r="AL1301" s="485" t="str">
        <f>IF(AND(K1301&gt;0,M1301="A",Y1301&lt;&gt;"A",OR(Q1301="",Q1301="NX")),1,"")</f>
        <v/>
      </c>
      <c r="AM1301" s="3" t="str">
        <f>IF(AL1301="","",COUNTIF(AL$8:$AW1301,AL1301))</f>
        <v/>
      </c>
      <c r="AN1301" s="702"/>
      <c r="AO1301" s="4"/>
      <c r="AP1301" s="5"/>
      <c r="AQ1301" s="5"/>
      <c r="AR1301" s="4"/>
      <c r="AS1301" s="5"/>
      <c r="AT1301" s="552"/>
      <c r="AU1301" s="553"/>
      <c r="AV1301" s="554"/>
      <c r="AW1301" s="553"/>
      <c r="AX1301" s="554"/>
      <c r="AY1301" s="27"/>
      <c r="AZ1301" s="6"/>
      <c r="BA1301" s="7"/>
      <c r="BB1301" s="7"/>
    </row>
    <row r="1302" spans="1:54" ht="14.45" customHeight="1">
      <c r="A1302" s="472" t="s">
        <v>1280</v>
      </c>
      <c r="B1302" s="473" t="s">
        <v>1602</v>
      </c>
      <c r="C1302" s="22" t="s">
        <v>5867</v>
      </c>
      <c r="D1302" s="22">
        <v>8</v>
      </c>
      <c r="E1302" s="746" t="s">
        <v>3838</v>
      </c>
      <c r="F1302" s="760">
        <v>2083020</v>
      </c>
      <c r="G1302" s="475">
        <v>15421105</v>
      </c>
      <c r="H1302" s="476">
        <v>11.94</v>
      </c>
      <c r="I1302" s="474">
        <v>2090130</v>
      </c>
      <c r="J1302" s="475">
        <v>15421109</v>
      </c>
      <c r="K1302" s="478">
        <v>11.94</v>
      </c>
      <c r="L1302" s="9"/>
      <c r="M1302" s="546">
        <v>16</v>
      </c>
      <c r="N1302" s="9">
        <v>9.5299999999999994</v>
      </c>
      <c r="O1302" s="6" t="s">
        <v>4201</v>
      </c>
      <c r="P1302" s="479" t="s">
        <v>4202</v>
      </c>
      <c r="Q1302" s="10" t="s">
        <v>5306</v>
      </c>
      <c r="R1302" s="11"/>
      <c r="S1302" s="12"/>
      <c r="T1302" s="14">
        <v>46279</v>
      </c>
      <c r="U1302" s="15" t="s">
        <v>5387</v>
      </c>
      <c r="V1302" s="8">
        <v>46279</v>
      </c>
      <c r="W1302" s="13" t="s">
        <v>5584</v>
      </c>
      <c r="X1302" s="23" t="s">
        <v>4206</v>
      </c>
      <c r="Y1302" s="486">
        <v>167</v>
      </c>
      <c r="Z1302" s="483">
        <v>46284</v>
      </c>
      <c r="AA1302" s="24" t="s">
        <v>5741</v>
      </c>
      <c r="AB1302" s="484" t="s">
        <v>4206</v>
      </c>
      <c r="AC1302" s="16"/>
      <c r="AD1302" s="17"/>
      <c r="AE1302" s="18"/>
      <c r="AF1302" s="9"/>
      <c r="AG1302" s="19"/>
      <c r="AH1302" s="20"/>
      <c r="AI1302" s="9"/>
      <c r="AJ1302" s="21"/>
      <c r="AK1302" s="33"/>
      <c r="AL1302" s="485" t="str">
        <f>IF(AA1302="","",AA1302)</f>
        <v>L-RT-047</v>
      </c>
      <c r="AM1302" s="3" t="str">
        <f>IF(AB1302="","",AB1302)</f>
        <v>A</v>
      </c>
      <c r="AN1302" s="702"/>
      <c r="AO1302" s="4"/>
      <c r="AP1302" s="5"/>
      <c r="AQ1302" s="5"/>
      <c r="AR1302" s="4"/>
      <c r="AS1302" s="5"/>
      <c r="AT1302" s="552"/>
      <c r="AU1302" s="553" t="str">
        <f>IF(AND(V1302&gt;0,X1302="A",AA1302&lt;&gt;"",AG1302&lt;&gt;"A",AJ1302&lt;&gt;"A",OR(AB1302="NR",AB1302="NT")),1,"")</f>
        <v/>
      </c>
      <c r="AV1302" s="554" t="str">
        <f>IF(AU1302="","",COUNTIF($AU$8:AU1302,AU1302))</f>
        <v/>
      </c>
      <c r="AW1302" s="553" t="str">
        <f>IF(AND(V1302&gt;0,X1302="A",AJ1302&lt;&gt;"A",OR(AB1302="",AB1302="NX")),1,"")</f>
        <v/>
      </c>
      <c r="AX1302" s="554" t="str">
        <f>IF(AW1302="","",COUNTIF($AW$8:AW1302,AW1302))</f>
        <v/>
      </c>
      <c r="AY1302" s="27"/>
      <c r="AZ1302" s="6"/>
      <c r="BA1302" s="7"/>
      <c r="BB1302" s="7"/>
    </row>
    <row r="1303" spans="1:54" ht="14.45" customHeight="1">
      <c r="A1303" s="472" t="s">
        <v>1281</v>
      </c>
      <c r="B1303" s="473" t="s">
        <v>1602</v>
      </c>
      <c r="C1303" s="22" t="s">
        <v>5867</v>
      </c>
      <c r="D1303" s="22">
        <v>8</v>
      </c>
      <c r="E1303" s="746" t="s">
        <v>5538</v>
      </c>
      <c r="F1303" s="760">
        <v>2090130</v>
      </c>
      <c r="G1303" s="475">
        <v>15421109</v>
      </c>
      <c r="H1303" s="476">
        <v>11.94</v>
      </c>
      <c r="I1303" s="474">
        <v>2086480</v>
      </c>
      <c r="J1303" s="475">
        <v>15421107</v>
      </c>
      <c r="K1303" s="478">
        <v>11.94</v>
      </c>
      <c r="L1303" s="9"/>
      <c r="M1303" s="546">
        <v>16</v>
      </c>
      <c r="N1303" s="9">
        <v>9.5299999999999994</v>
      </c>
      <c r="O1303" s="6" t="s">
        <v>4201</v>
      </c>
      <c r="P1303" s="479" t="s">
        <v>4252</v>
      </c>
      <c r="Q1303" s="10" t="s">
        <v>4263</v>
      </c>
      <c r="R1303" s="11"/>
      <c r="S1303" s="12"/>
      <c r="T1303" s="14">
        <v>46278</v>
      </c>
      <c r="U1303" s="15" t="s">
        <v>5534</v>
      </c>
      <c r="V1303" s="8">
        <v>46278</v>
      </c>
      <c r="W1303" s="13" t="s">
        <v>5535</v>
      </c>
      <c r="X1303" s="23" t="s">
        <v>4206</v>
      </c>
      <c r="Y1303" s="486">
        <v>168</v>
      </c>
      <c r="Z1303" s="483">
        <v>46279</v>
      </c>
      <c r="AA1303" s="24" t="s">
        <v>5536</v>
      </c>
      <c r="AB1303" s="484" t="s">
        <v>4206</v>
      </c>
      <c r="AC1303" s="16"/>
      <c r="AD1303" s="17"/>
      <c r="AE1303" s="18"/>
      <c r="AF1303" s="9"/>
      <c r="AG1303" s="19"/>
      <c r="AH1303" s="20"/>
      <c r="AI1303" s="9"/>
      <c r="AJ1303" s="21" t="str">
        <f>IF(AND(K1303&gt;0,M1303="A",P1303&lt;&gt;"",V1303&lt;&gt;"A",Y1303&lt;&gt;"A",OR(Q1303="NR",Q1303="NT")),1,"")</f>
        <v/>
      </c>
      <c r="AK1303" s="33" t="str">
        <f>IF(AJ1303="","",COUNTIF(AJ$8:$AU1303,AJ1303))</f>
        <v/>
      </c>
      <c r="AL1303" s="485" t="str">
        <f>IF(AND(K1303&gt;0,M1303="A",Y1303&lt;&gt;"A",OR(Q1303="",Q1303="NX")),1,"")</f>
        <v/>
      </c>
      <c r="AM1303" s="3" t="str">
        <f>IF(AL1303="","",COUNTIF(AL$8:$AW1303,AL1303))</f>
        <v/>
      </c>
      <c r="AN1303" s="702"/>
      <c r="AO1303" s="4"/>
      <c r="AP1303" s="5"/>
      <c r="AQ1303" s="5"/>
      <c r="AR1303" s="4"/>
      <c r="AS1303" s="5"/>
      <c r="AT1303" s="552"/>
      <c r="AU1303" s="553"/>
      <c r="AV1303" s="554"/>
      <c r="AW1303" s="553"/>
      <c r="AX1303" s="554"/>
      <c r="AY1303" s="27"/>
      <c r="AZ1303" s="6"/>
      <c r="BA1303" s="7"/>
      <c r="BB1303" s="7"/>
    </row>
    <row r="1304" spans="1:54" ht="14.45" customHeight="1">
      <c r="A1304" s="472" t="s">
        <v>1282</v>
      </c>
      <c r="B1304" s="473" t="s">
        <v>1602</v>
      </c>
      <c r="C1304" s="22" t="s">
        <v>5867</v>
      </c>
      <c r="D1304" s="22">
        <v>8</v>
      </c>
      <c r="E1304" s="746" t="s">
        <v>3839</v>
      </c>
      <c r="F1304" s="760">
        <v>2086480</v>
      </c>
      <c r="G1304" s="475">
        <v>15421107</v>
      </c>
      <c r="H1304" s="476">
        <v>11.94</v>
      </c>
      <c r="I1304" s="474">
        <v>2098120</v>
      </c>
      <c r="J1304" s="475">
        <v>15421112</v>
      </c>
      <c r="K1304" s="478">
        <v>11.94</v>
      </c>
      <c r="L1304" s="9"/>
      <c r="M1304" s="546">
        <v>16</v>
      </c>
      <c r="N1304" s="9">
        <v>9.5299999999999994</v>
      </c>
      <c r="O1304" s="6" t="s">
        <v>4201</v>
      </c>
      <c r="P1304" s="479" t="s">
        <v>4202</v>
      </c>
      <c r="Q1304" s="10" t="s">
        <v>5306</v>
      </c>
      <c r="R1304" s="11"/>
      <c r="S1304" s="12"/>
      <c r="T1304" s="14">
        <v>46279</v>
      </c>
      <c r="U1304" s="15" t="s">
        <v>5387</v>
      </c>
      <c r="V1304" s="8">
        <v>46279</v>
      </c>
      <c r="W1304" s="13" t="s">
        <v>5584</v>
      </c>
      <c r="X1304" s="23" t="s">
        <v>4206</v>
      </c>
      <c r="Y1304" s="486">
        <v>167</v>
      </c>
      <c r="Z1304" s="483">
        <v>46284</v>
      </c>
      <c r="AA1304" s="24" t="s">
        <v>5741</v>
      </c>
      <c r="AB1304" s="484" t="s">
        <v>4206</v>
      </c>
      <c r="AC1304" s="16"/>
      <c r="AD1304" s="17"/>
      <c r="AE1304" s="18"/>
      <c r="AF1304" s="9"/>
      <c r="AG1304" s="19"/>
      <c r="AH1304" s="20"/>
      <c r="AI1304" s="9"/>
      <c r="AJ1304" s="21"/>
      <c r="AK1304" s="33"/>
      <c r="AL1304" s="485" t="str">
        <f>IF(AA1304="","",AA1304)</f>
        <v>L-RT-047</v>
      </c>
      <c r="AM1304" s="3" t="str">
        <f>IF(AB1304="","",AB1304)</f>
        <v>A</v>
      </c>
      <c r="AN1304" s="702"/>
      <c r="AO1304" s="4"/>
      <c r="AP1304" s="5"/>
      <c r="AQ1304" s="5"/>
      <c r="AR1304" s="4"/>
      <c r="AS1304" s="5"/>
      <c r="AT1304" s="552"/>
      <c r="AU1304" s="553" t="str">
        <f>IF(AND(V1304&gt;0,X1304="A",AA1304&lt;&gt;"",AG1304&lt;&gt;"A",AJ1304&lt;&gt;"A",OR(AB1304="NR",AB1304="NT")),1,"")</f>
        <v/>
      </c>
      <c r="AV1304" s="554" t="str">
        <f>IF(AU1304="","",COUNTIF($AU$8:AU1304,AU1304))</f>
        <v/>
      </c>
      <c r="AW1304" s="553" t="str">
        <f>IF(AND(V1304&gt;0,X1304="A",AJ1304&lt;&gt;"A",OR(AB1304="",AB1304="NX")),1,"")</f>
        <v/>
      </c>
      <c r="AX1304" s="554" t="str">
        <f>IF(AW1304="","",COUNTIF($AW$8:AW1304,AW1304))</f>
        <v/>
      </c>
      <c r="AY1304" s="27"/>
      <c r="AZ1304" s="6"/>
      <c r="BA1304" s="7"/>
      <c r="BB1304" s="7"/>
    </row>
    <row r="1305" spans="1:54" ht="14.45" customHeight="1">
      <c r="A1305" s="472" t="s">
        <v>1283</v>
      </c>
      <c r="B1305" s="473" t="s">
        <v>1602</v>
      </c>
      <c r="C1305" s="22" t="s">
        <v>5867</v>
      </c>
      <c r="D1305" s="22">
        <v>8</v>
      </c>
      <c r="E1305" s="746" t="s">
        <v>5539</v>
      </c>
      <c r="F1305" s="760">
        <v>2098120</v>
      </c>
      <c r="G1305" s="475">
        <v>15421112</v>
      </c>
      <c r="H1305" s="476">
        <v>11.94</v>
      </c>
      <c r="I1305" s="474">
        <v>2084560</v>
      </c>
      <c r="J1305" s="475">
        <v>15421106</v>
      </c>
      <c r="K1305" s="478">
        <v>11.94</v>
      </c>
      <c r="L1305" s="9"/>
      <c r="M1305" s="546">
        <v>16</v>
      </c>
      <c r="N1305" s="9">
        <v>9.5299999999999994</v>
      </c>
      <c r="O1305" s="6" t="s">
        <v>4201</v>
      </c>
      <c r="P1305" s="479" t="s">
        <v>4252</v>
      </c>
      <c r="Q1305" s="10" t="s">
        <v>4268</v>
      </c>
      <c r="R1305" s="11"/>
      <c r="S1305" s="12"/>
      <c r="T1305" s="14">
        <v>46277</v>
      </c>
      <c r="U1305" s="15" t="s">
        <v>5534</v>
      </c>
      <c r="V1305" s="8">
        <v>46277</v>
      </c>
      <c r="W1305" s="13" t="s">
        <v>5540</v>
      </c>
      <c r="X1305" s="23" t="s">
        <v>4206</v>
      </c>
      <c r="Y1305" s="486">
        <v>168</v>
      </c>
      <c r="Z1305" s="483">
        <v>46279</v>
      </c>
      <c r="AA1305" s="24" t="s">
        <v>5536</v>
      </c>
      <c r="AB1305" s="484" t="s">
        <v>4206</v>
      </c>
      <c r="AC1305" s="16"/>
      <c r="AD1305" s="17"/>
      <c r="AE1305" s="18"/>
      <c r="AF1305" s="9"/>
      <c r="AG1305" s="19"/>
      <c r="AH1305" s="20"/>
      <c r="AI1305" s="9"/>
      <c r="AJ1305" s="21" t="str">
        <f>IF(AND(K1305&gt;0,M1305="A",P1305&lt;&gt;"",V1305&lt;&gt;"A",Y1305&lt;&gt;"A",OR(Q1305="NR",Q1305="NT")),1,"")</f>
        <v/>
      </c>
      <c r="AK1305" s="33" t="str">
        <f>IF(AJ1305="","",COUNTIF(AJ$8:$AU1305,AJ1305))</f>
        <v/>
      </c>
      <c r="AL1305" s="485" t="str">
        <f>IF(AND(K1305&gt;0,M1305="A",Y1305&lt;&gt;"A",OR(Q1305="",Q1305="NX")),1,"")</f>
        <v/>
      </c>
      <c r="AM1305" s="3" t="str">
        <f>IF(AL1305="","",COUNTIF(AL$8:$AW1305,AL1305))</f>
        <v/>
      </c>
      <c r="AN1305" s="702"/>
      <c r="AO1305" s="4"/>
      <c r="AP1305" s="5"/>
      <c r="AQ1305" s="5"/>
      <c r="AR1305" s="4"/>
      <c r="AS1305" s="5"/>
      <c r="AT1305" s="552"/>
      <c r="AU1305" s="553"/>
      <c r="AV1305" s="554"/>
      <c r="AW1305" s="553"/>
      <c r="AX1305" s="554"/>
      <c r="AY1305" s="27"/>
      <c r="AZ1305" s="6"/>
      <c r="BA1305" s="7"/>
      <c r="BB1305" s="7"/>
    </row>
    <row r="1306" spans="1:54" ht="14.45" customHeight="1">
      <c r="A1306" s="472" t="s">
        <v>1284</v>
      </c>
      <c r="B1306" s="473" t="s">
        <v>1602</v>
      </c>
      <c r="C1306" s="22" t="s">
        <v>5867</v>
      </c>
      <c r="D1306" s="22">
        <v>8</v>
      </c>
      <c r="E1306" s="746" t="s">
        <v>3840</v>
      </c>
      <c r="F1306" s="760">
        <v>2084560</v>
      </c>
      <c r="G1306" s="475">
        <v>15421106</v>
      </c>
      <c r="H1306" s="476">
        <v>11.94</v>
      </c>
      <c r="I1306" s="474">
        <v>2097590</v>
      </c>
      <c r="J1306" s="475">
        <v>15421112</v>
      </c>
      <c r="K1306" s="478">
        <v>11.94</v>
      </c>
      <c r="L1306" s="9"/>
      <c r="M1306" s="546">
        <v>16</v>
      </c>
      <c r="N1306" s="9">
        <v>9.5299999999999994</v>
      </c>
      <c r="O1306" s="6" t="s">
        <v>4201</v>
      </c>
      <c r="P1306" s="479" t="s">
        <v>4202</v>
      </c>
      <c r="Q1306" s="10" t="s">
        <v>5306</v>
      </c>
      <c r="R1306" s="11"/>
      <c r="S1306" s="12"/>
      <c r="T1306" s="14">
        <v>46279</v>
      </c>
      <c r="U1306" s="15" t="s">
        <v>5387</v>
      </c>
      <c r="V1306" s="8">
        <v>46279</v>
      </c>
      <c r="W1306" s="13" t="s">
        <v>5584</v>
      </c>
      <c r="X1306" s="23" t="s">
        <v>4206</v>
      </c>
      <c r="Y1306" s="486">
        <v>167</v>
      </c>
      <c r="Z1306" s="483">
        <v>46284</v>
      </c>
      <c r="AA1306" s="24" t="s">
        <v>5742</v>
      </c>
      <c r="AB1306" s="484" t="s">
        <v>4206</v>
      </c>
      <c r="AC1306" s="16"/>
      <c r="AD1306" s="17"/>
      <c r="AE1306" s="18"/>
      <c r="AF1306" s="9"/>
      <c r="AG1306" s="19"/>
      <c r="AH1306" s="20"/>
      <c r="AI1306" s="9"/>
      <c r="AJ1306" s="21"/>
      <c r="AK1306" s="33"/>
      <c r="AL1306" s="485" t="str">
        <f>IF(AA1306="","",AA1306)</f>
        <v>L-RT-048</v>
      </c>
      <c r="AM1306" s="3" t="str">
        <f>IF(AB1306="","",AB1306)</f>
        <v>A</v>
      </c>
      <c r="AN1306" s="702"/>
      <c r="AO1306" s="4"/>
      <c r="AP1306" s="5"/>
      <c r="AQ1306" s="5"/>
      <c r="AR1306" s="4"/>
      <c r="AS1306" s="5"/>
      <c r="AT1306" s="552"/>
      <c r="AU1306" s="553" t="str">
        <f>IF(AND(V1306&gt;0,X1306="A",AA1306&lt;&gt;"",AG1306&lt;&gt;"A",AJ1306&lt;&gt;"A",OR(AB1306="NR",AB1306="NT")),1,"")</f>
        <v/>
      </c>
      <c r="AV1306" s="554" t="str">
        <f>IF(AU1306="","",COUNTIF($AU$8:AU1306,AU1306))</f>
        <v/>
      </c>
      <c r="AW1306" s="553" t="str">
        <f>IF(AND(V1306&gt;0,X1306="A",AJ1306&lt;&gt;"A",OR(AB1306="",AB1306="NX")),1,"")</f>
        <v/>
      </c>
      <c r="AX1306" s="554" t="str">
        <f>IF(AW1306="","",COUNTIF($AW$8:AW1306,AW1306))</f>
        <v/>
      </c>
      <c r="AY1306" s="27"/>
      <c r="AZ1306" s="6"/>
      <c r="BA1306" s="7"/>
      <c r="BB1306" s="7"/>
    </row>
    <row r="1307" spans="1:54" ht="14.45" customHeight="1">
      <c r="A1307" s="472" t="s">
        <v>1285</v>
      </c>
      <c r="B1307" s="473" t="s">
        <v>1602</v>
      </c>
      <c r="C1307" s="22" t="s">
        <v>5867</v>
      </c>
      <c r="D1307" s="22">
        <v>8</v>
      </c>
      <c r="E1307" s="746" t="s">
        <v>5582</v>
      </c>
      <c r="F1307" s="760">
        <v>2097590</v>
      </c>
      <c r="G1307" s="475">
        <v>15421112</v>
      </c>
      <c r="H1307" s="476">
        <v>11.94</v>
      </c>
      <c r="I1307" s="474">
        <v>2086280</v>
      </c>
      <c r="J1307" s="475">
        <v>15421107</v>
      </c>
      <c r="K1307" s="478">
        <v>11.94</v>
      </c>
      <c r="L1307" s="9"/>
      <c r="M1307" s="546">
        <v>16</v>
      </c>
      <c r="N1307" s="9">
        <v>9.5299999999999994</v>
      </c>
      <c r="O1307" s="6" t="s">
        <v>4201</v>
      </c>
      <c r="P1307" s="479" t="s">
        <v>4252</v>
      </c>
      <c r="Q1307" s="10" t="s">
        <v>4263</v>
      </c>
      <c r="R1307" s="11"/>
      <c r="S1307" s="12"/>
      <c r="T1307" s="14">
        <v>46278</v>
      </c>
      <c r="U1307" s="15" t="s">
        <v>5534</v>
      </c>
      <c r="V1307" s="8">
        <v>46278</v>
      </c>
      <c r="W1307" s="13" t="s">
        <v>5535</v>
      </c>
      <c r="X1307" s="23" t="s">
        <v>4206</v>
      </c>
      <c r="Y1307" s="486">
        <v>168</v>
      </c>
      <c r="Z1307" s="483">
        <v>46279</v>
      </c>
      <c r="AA1307" s="24" t="s">
        <v>5536</v>
      </c>
      <c r="AB1307" s="484" t="s">
        <v>4206</v>
      </c>
      <c r="AC1307" s="16"/>
      <c r="AD1307" s="17"/>
      <c r="AE1307" s="18"/>
      <c r="AF1307" s="9"/>
      <c r="AG1307" s="19"/>
      <c r="AH1307" s="20"/>
      <c r="AI1307" s="9"/>
      <c r="AJ1307" s="21" t="str">
        <f>IF(AND(K1307&gt;0,M1307="A",P1307&lt;&gt;"",V1307&lt;&gt;"A",Y1307&lt;&gt;"A",OR(Q1307="NR",Q1307="NT")),1,"")</f>
        <v/>
      </c>
      <c r="AK1307" s="33" t="str">
        <f>IF(AJ1307="","",COUNTIF(AJ$8:$AU1307,AJ1307))</f>
        <v/>
      </c>
      <c r="AL1307" s="485" t="str">
        <f>IF(AND(K1307&gt;0,M1307="A",Y1307&lt;&gt;"A",OR(Q1307="",Q1307="NX")),1,"")</f>
        <v/>
      </c>
      <c r="AM1307" s="3" t="str">
        <f>IF(AL1307="","",COUNTIF(AL$8:$AW1307,AL1307))</f>
        <v/>
      </c>
      <c r="AN1307" s="702"/>
      <c r="AO1307" s="4"/>
      <c r="AP1307" s="5"/>
      <c r="AQ1307" s="5"/>
      <c r="AR1307" s="4"/>
      <c r="AS1307" s="5"/>
      <c r="AT1307" s="552"/>
      <c r="AU1307" s="553"/>
      <c r="AV1307" s="554"/>
      <c r="AW1307" s="553"/>
      <c r="AX1307" s="554"/>
      <c r="AY1307" s="27"/>
      <c r="AZ1307" s="6"/>
      <c r="BA1307" s="7"/>
      <c r="BB1307" s="7"/>
    </row>
    <row r="1308" spans="1:54" ht="14.45" customHeight="1">
      <c r="A1308" s="472" t="s">
        <v>1286</v>
      </c>
      <c r="B1308" s="473" t="s">
        <v>1602</v>
      </c>
      <c r="C1308" s="22" t="s">
        <v>5867</v>
      </c>
      <c r="D1308" s="22">
        <v>8</v>
      </c>
      <c r="E1308" s="746" t="s">
        <v>3841</v>
      </c>
      <c r="F1308" s="760">
        <v>2086280</v>
      </c>
      <c r="G1308" s="475">
        <v>15421107</v>
      </c>
      <c r="H1308" s="476">
        <v>11.94</v>
      </c>
      <c r="I1308" s="474">
        <v>2098080</v>
      </c>
      <c r="J1308" s="475">
        <v>15421112</v>
      </c>
      <c r="K1308" s="478">
        <v>11.94</v>
      </c>
      <c r="L1308" s="9"/>
      <c r="M1308" s="546">
        <v>16</v>
      </c>
      <c r="N1308" s="9">
        <v>9.5299999999999994</v>
      </c>
      <c r="O1308" s="6" t="s">
        <v>4201</v>
      </c>
      <c r="P1308" s="479" t="s">
        <v>4202</v>
      </c>
      <c r="Q1308" s="10" t="s">
        <v>5306</v>
      </c>
      <c r="R1308" s="11"/>
      <c r="S1308" s="12"/>
      <c r="T1308" s="14">
        <v>46279</v>
      </c>
      <c r="U1308" s="15" t="s">
        <v>5387</v>
      </c>
      <c r="V1308" s="8">
        <v>46279</v>
      </c>
      <c r="W1308" s="13" t="s">
        <v>5584</v>
      </c>
      <c r="X1308" s="23" t="s">
        <v>4206</v>
      </c>
      <c r="Y1308" s="486">
        <v>167</v>
      </c>
      <c r="Z1308" s="483">
        <v>46284</v>
      </c>
      <c r="AA1308" s="24" t="s">
        <v>5742</v>
      </c>
      <c r="AB1308" s="484" t="s">
        <v>4206</v>
      </c>
      <c r="AC1308" s="16"/>
      <c r="AD1308" s="17"/>
      <c r="AE1308" s="18"/>
      <c r="AF1308" s="9"/>
      <c r="AG1308" s="19"/>
      <c r="AH1308" s="20"/>
      <c r="AI1308" s="9"/>
      <c r="AJ1308" s="21"/>
      <c r="AK1308" s="33"/>
      <c r="AL1308" s="485" t="str">
        <f>IF(AA1308="","",AA1308)</f>
        <v>L-RT-048</v>
      </c>
      <c r="AM1308" s="3" t="str">
        <f>IF(AB1308="","",AB1308)</f>
        <v>A</v>
      </c>
      <c r="AN1308" s="702"/>
      <c r="AO1308" s="4"/>
      <c r="AP1308" s="5"/>
      <c r="AQ1308" s="5"/>
      <c r="AR1308" s="4"/>
      <c r="AS1308" s="5"/>
      <c r="AT1308" s="552"/>
      <c r="AU1308" s="553" t="str">
        <f>IF(AND(V1308&gt;0,X1308="A",AA1308&lt;&gt;"",AG1308&lt;&gt;"A",AJ1308&lt;&gt;"A",OR(AB1308="NR",AB1308="NT")),1,"")</f>
        <v/>
      </c>
      <c r="AV1308" s="554" t="str">
        <f>IF(AU1308="","",COUNTIF($AU$8:AU1308,AU1308))</f>
        <v/>
      </c>
      <c r="AW1308" s="553" t="str">
        <f>IF(AND(V1308&gt;0,X1308="A",AJ1308&lt;&gt;"A",OR(AB1308="",AB1308="NX")),1,"")</f>
        <v/>
      </c>
      <c r="AX1308" s="554" t="str">
        <f>IF(AW1308="","",COUNTIF($AW$8:AW1308,AW1308))</f>
        <v/>
      </c>
      <c r="AY1308" s="27"/>
      <c r="AZ1308" s="6"/>
      <c r="BA1308" s="7"/>
      <c r="BB1308" s="7"/>
    </row>
    <row r="1309" spans="1:54" ht="14.45" customHeight="1">
      <c r="A1309" s="472" t="s">
        <v>1287</v>
      </c>
      <c r="B1309" s="473" t="s">
        <v>1602</v>
      </c>
      <c r="C1309" s="22" t="s">
        <v>5867</v>
      </c>
      <c r="D1309" s="22">
        <v>8</v>
      </c>
      <c r="E1309" s="746" t="s">
        <v>5541</v>
      </c>
      <c r="F1309" s="760">
        <v>2098080</v>
      </c>
      <c r="G1309" s="475">
        <v>15421112</v>
      </c>
      <c r="H1309" s="476">
        <v>11.94</v>
      </c>
      <c r="I1309" s="474">
        <v>2083890</v>
      </c>
      <c r="J1309" s="475">
        <v>15421106</v>
      </c>
      <c r="K1309" s="478">
        <v>11.94</v>
      </c>
      <c r="L1309" s="9"/>
      <c r="M1309" s="546">
        <v>16</v>
      </c>
      <c r="N1309" s="9">
        <v>9.5299999999999994</v>
      </c>
      <c r="O1309" s="6" t="s">
        <v>4201</v>
      </c>
      <c r="P1309" s="479" t="s">
        <v>4252</v>
      </c>
      <c r="Q1309" s="10" t="s">
        <v>4263</v>
      </c>
      <c r="R1309" s="11"/>
      <c r="S1309" s="12"/>
      <c r="T1309" s="14">
        <v>46278</v>
      </c>
      <c r="U1309" s="15" t="s">
        <v>5534</v>
      </c>
      <c r="V1309" s="8">
        <v>46278</v>
      </c>
      <c r="W1309" s="13" t="s">
        <v>5535</v>
      </c>
      <c r="X1309" s="23" t="s">
        <v>4206</v>
      </c>
      <c r="Y1309" s="486">
        <v>168</v>
      </c>
      <c r="Z1309" s="483">
        <v>46279</v>
      </c>
      <c r="AA1309" s="24" t="s">
        <v>5536</v>
      </c>
      <c r="AB1309" s="484" t="s">
        <v>4206</v>
      </c>
      <c r="AC1309" s="16"/>
      <c r="AD1309" s="17"/>
      <c r="AE1309" s="18"/>
      <c r="AF1309" s="9"/>
      <c r="AG1309" s="19"/>
      <c r="AH1309" s="20"/>
      <c r="AI1309" s="9"/>
      <c r="AJ1309" s="21" t="str">
        <f>IF(AND(K1309&gt;0,M1309="A",P1309&lt;&gt;"",V1309&lt;&gt;"A",Y1309&lt;&gt;"A",OR(Q1309="NR",Q1309="NT")),1,"")</f>
        <v/>
      </c>
      <c r="AK1309" s="33" t="str">
        <f>IF(AJ1309="","",COUNTIF(AJ$8:$AU1309,AJ1309))</f>
        <v/>
      </c>
      <c r="AL1309" s="485" t="str">
        <f>IF(AND(K1309&gt;0,M1309="A",Y1309&lt;&gt;"A",OR(Q1309="",Q1309="NX")),1,"")</f>
        <v/>
      </c>
      <c r="AM1309" s="3" t="str">
        <f>IF(AL1309="","",COUNTIF(AL$8:$AW1309,AL1309))</f>
        <v/>
      </c>
      <c r="AN1309" s="702"/>
      <c r="AO1309" s="4"/>
      <c r="AP1309" s="5"/>
      <c r="AQ1309" s="5"/>
      <c r="AR1309" s="4"/>
      <c r="AS1309" s="5"/>
      <c r="AT1309" s="552"/>
      <c r="AU1309" s="553"/>
      <c r="AV1309" s="554"/>
      <c r="AW1309" s="553"/>
      <c r="AX1309" s="554"/>
      <c r="AY1309" s="27"/>
      <c r="AZ1309" s="6"/>
      <c r="BA1309" s="7"/>
      <c r="BB1309" s="7"/>
    </row>
    <row r="1310" spans="1:54" ht="14.45" customHeight="1">
      <c r="A1310" s="472" t="s">
        <v>1288</v>
      </c>
      <c r="B1310" s="473" t="s">
        <v>1602</v>
      </c>
      <c r="C1310" s="22" t="s">
        <v>5867</v>
      </c>
      <c r="D1310" s="22">
        <v>8</v>
      </c>
      <c r="E1310" s="746" t="s">
        <v>3842</v>
      </c>
      <c r="F1310" s="760">
        <v>2083890</v>
      </c>
      <c r="G1310" s="475">
        <v>15421106</v>
      </c>
      <c r="H1310" s="476">
        <v>11.94</v>
      </c>
      <c r="I1310" s="474">
        <v>2092340</v>
      </c>
      <c r="J1310" s="475">
        <v>15421110</v>
      </c>
      <c r="K1310" s="478">
        <v>11.94</v>
      </c>
      <c r="L1310" s="9"/>
      <c r="M1310" s="546">
        <v>16</v>
      </c>
      <c r="N1310" s="9">
        <v>9.5299999999999994</v>
      </c>
      <c r="O1310" s="6" t="s">
        <v>4201</v>
      </c>
      <c r="P1310" s="479" t="s">
        <v>4202</v>
      </c>
      <c r="Q1310" s="10" t="s">
        <v>5306</v>
      </c>
      <c r="R1310" s="11"/>
      <c r="S1310" s="12"/>
      <c r="T1310" s="14">
        <v>46279</v>
      </c>
      <c r="U1310" s="15" t="s">
        <v>5387</v>
      </c>
      <c r="V1310" s="8">
        <v>46279</v>
      </c>
      <c r="W1310" s="13" t="s">
        <v>5584</v>
      </c>
      <c r="X1310" s="23" t="s">
        <v>4206</v>
      </c>
      <c r="Y1310" s="486">
        <v>167</v>
      </c>
      <c r="Z1310" s="483">
        <v>46284</v>
      </c>
      <c r="AA1310" s="24" t="s">
        <v>5742</v>
      </c>
      <c r="AB1310" s="484" t="s">
        <v>4206</v>
      </c>
      <c r="AC1310" s="16"/>
      <c r="AD1310" s="17"/>
      <c r="AE1310" s="18"/>
      <c r="AF1310" s="9"/>
      <c r="AG1310" s="19"/>
      <c r="AH1310" s="20"/>
      <c r="AI1310" s="9"/>
      <c r="AJ1310" s="21"/>
      <c r="AK1310" s="33"/>
      <c r="AL1310" s="485" t="str">
        <f>IF(AA1310="","",AA1310)</f>
        <v>L-RT-048</v>
      </c>
      <c r="AM1310" s="3" t="str">
        <f>IF(AB1310="","",AB1310)</f>
        <v>A</v>
      </c>
      <c r="AN1310" s="702"/>
      <c r="AO1310" s="4"/>
      <c r="AP1310" s="5"/>
      <c r="AQ1310" s="5"/>
      <c r="AR1310" s="4"/>
      <c r="AS1310" s="5"/>
      <c r="AT1310" s="552"/>
      <c r="AU1310" s="553" t="str">
        <f>IF(AND(V1310&gt;0,X1310="A",AA1310&lt;&gt;"",AG1310&lt;&gt;"A",AJ1310&lt;&gt;"A",OR(AB1310="NR",AB1310="NT")),1,"")</f>
        <v/>
      </c>
      <c r="AV1310" s="554" t="str">
        <f>IF(AU1310="","",COUNTIF($AU$8:AU1310,AU1310))</f>
        <v/>
      </c>
      <c r="AW1310" s="553" t="str">
        <f>IF(AND(V1310&gt;0,X1310="A",AJ1310&lt;&gt;"A",OR(AB1310="",AB1310="NX")),1,"")</f>
        <v/>
      </c>
      <c r="AX1310" s="554" t="str">
        <f>IF(AW1310="","",COUNTIF($AW$8:AW1310,AW1310))</f>
        <v/>
      </c>
      <c r="AY1310" s="27"/>
      <c r="AZ1310" s="6"/>
      <c r="BA1310" s="7"/>
      <c r="BB1310" s="7"/>
    </row>
    <row r="1311" spans="1:54" ht="14.45" customHeight="1">
      <c r="A1311" s="472" t="s">
        <v>1289</v>
      </c>
      <c r="B1311" s="473" t="s">
        <v>1602</v>
      </c>
      <c r="C1311" s="22" t="s">
        <v>5867</v>
      </c>
      <c r="D1311" s="22">
        <v>9</v>
      </c>
      <c r="E1311" s="746" t="s">
        <v>5542</v>
      </c>
      <c r="F1311" s="760">
        <v>2092340</v>
      </c>
      <c r="G1311" s="475">
        <v>15421110</v>
      </c>
      <c r="H1311" s="476">
        <v>11.94</v>
      </c>
      <c r="I1311" s="474">
        <v>2080080</v>
      </c>
      <c r="J1311" s="475">
        <v>15421102</v>
      </c>
      <c r="K1311" s="478">
        <v>11.94</v>
      </c>
      <c r="L1311" s="9"/>
      <c r="M1311" s="546">
        <v>16</v>
      </c>
      <c r="N1311" s="9">
        <v>9.5299999999999994</v>
      </c>
      <c r="O1311" s="6" t="s">
        <v>4201</v>
      </c>
      <c r="P1311" s="479" t="s">
        <v>4252</v>
      </c>
      <c r="Q1311" s="10" t="s">
        <v>4263</v>
      </c>
      <c r="R1311" s="11"/>
      <c r="S1311" s="12"/>
      <c r="T1311" s="14">
        <v>46277</v>
      </c>
      <c r="U1311" s="15" t="s">
        <v>5534</v>
      </c>
      <c r="V1311" s="8">
        <v>46277</v>
      </c>
      <c r="W1311" s="13" t="s">
        <v>5543</v>
      </c>
      <c r="X1311" s="23" t="s">
        <v>4206</v>
      </c>
      <c r="Y1311" s="486">
        <v>168</v>
      </c>
      <c r="Z1311" s="483">
        <v>46279</v>
      </c>
      <c r="AA1311" s="24" t="s">
        <v>5536</v>
      </c>
      <c r="AB1311" s="484" t="s">
        <v>4206</v>
      </c>
      <c r="AC1311" s="16"/>
      <c r="AD1311" s="17"/>
      <c r="AE1311" s="18"/>
      <c r="AF1311" s="9"/>
      <c r="AG1311" s="19"/>
      <c r="AH1311" s="20"/>
      <c r="AI1311" s="9"/>
      <c r="AJ1311" s="21" t="str">
        <f>IF(AND(K1311&gt;0,M1311="A",P1311&lt;&gt;"",V1311&lt;&gt;"A",Y1311&lt;&gt;"A",OR(Q1311="NR",Q1311="NT")),1,"")</f>
        <v/>
      </c>
      <c r="AK1311" s="33" t="str">
        <f>IF(AJ1311="","",COUNTIF(AJ$8:$AU1311,AJ1311))</f>
        <v/>
      </c>
      <c r="AL1311" s="485" t="str">
        <f>IF(AND(K1311&gt;0,M1311="A",Y1311&lt;&gt;"A",OR(Q1311="",Q1311="NX")),1,"")</f>
        <v/>
      </c>
      <c r="AM1311" s="3" t="str">
        <f>IF(AL1311="","",COUNTIF(AL$8:$AW1311,AL1311))</f>
        <v/>
      </c>
      <c r="AN1311" s="702"/>
      <c r="AO1311" s="4"/>
      <c r="AP1311" s="5"/>
      <c r="AQ1311" s="5"/>
      <c r="AR1311" s="4"/>
      <c r="AS1311" s="5"/>
      <c r="AT1311" s="552"/>
      <c r="AU1311" s="553"/>
      <c r="AV1311" s="554"/>
      <c r="AW1311" s="553"/>
      <c r="AX1311" s="554"/>
      <c r="AY1311" s="27"/>
      <c r="AZ1311" s="6"/>
      <c r="BA1311" s="7"/>
      <c r="BB1311" s="7"/>
    </row>
    <row r="1312" spans="1:54" ht="14.45" customHeight="1">
      <c r="A1312" s="472" t="s">
        <v>1290</v>
      </c>
      <c r="B1312" s="473" t="s">
        <v>1602</v>
      </c>
      <c r="C1312" s="22" t="s">
        <v>5867</v>
      </c>
      <c r="D1312" s="22">
        <v>9</v>
      </c>
      <c r="E1312" s="746" t="s">
        <v>3843</v>
      </c>
      <c r="F1312" s="760">
        <v>2080080</v>
      </c>
      <c r="G1312" s="475">
        <v>15421102</v>
      </c>
      <c r="H1312" s="476">
        <v>11.94</v>
      </c>
      <c r="I1312" s="474">
        <v>2086970</v>
      </c>
      <c r="J1312" s="475">
        <v>15421107</v>
      </c>
      <c r="K1312" s="478">
        <v>11.94</v>
      </c>
      <c r="L1312" s="9"/>
      <c r="M1312" s="546">
        <v>16</v>
      </c>
      <c r="N1312" s="9">
        <v>9.5299999999999994</v>
      </c>
      <c r="O1312" s="6" t="s">
        <v>4201</v>
      </c>
      <c r="P1312" s="479" t="s">
        <v>4202</v>
      </c>
      <c r="Q1312" s="10" t="s">
        <v>5306</v>
      </c>
      <c r="R1312" s="11"/>
      <c r="S1312" s="12"/>
      <c r="T1312" s="14">
        <v>46279</v>
      </c>
      <c r="U1312" s="15" t="s">
        <v>5387</v>
      </c>
      <c r="V1312" s="8">
        <v>46279</v>
      </c>
      <c r="W1312" s="13" t="s">
        <v>5584</v>
      </c>
      <c r="X1312" s="23" t="s">
        <v>4206</v>
      </c>
      <c r="Y1312" s="486">
        <v>167</v>
      </c>
      <c r="Z1312" s="483">
        <v>46284</v>
      </c>
      <c r="AA1312" s="24" t="s">
        <v>5742</v>
      </c>
      <c r="AB1312" s="484" t="s">
        <v>4206</v>
      </c>
      <c r="AC1312" s="16"/>
      <c r="AD1312" s="17"/>
      <c r="AE1312" s="18"/>
      <c r="AF1312" s="9"/>
      <c r="AG1312" s="19"/>
      <c r="AH1312" s="20"/>
      <c r="AI1312" s="9"/>
      <c r="AJ1312" s="21"/>
      <c r="AK1312" s="33"/>
      <c r="AL1312" s="485" t="str">
        <f>IF(AA1312="","",AA1312)</f>
        <v>L-RT-048</v>
      </c>
      <c r="AM1312" s="3" t="str">
        <f>IF(AB1312="","",AB1312)</f>
        <v>A</v>
      </c>
      <c r="AN1312" s="702"/>
      <c r="AO1312" s="4"/>
      <c r="AP1312" s="5"/>
      <c r="AQ1312" s="5"/>
      <c r="AR1312" s="4"/>
      <c r="AS1312" s="5"/>
      <c r="AT1312" s="552"/>
      <c r="AU1312" s="553" t="str">
        <f>IF(AND(V1312&gt;0,X1312="A",AA1312&lt;&gt;"",AG1312&lt;&gt;"A",AJ1312&lt;&gt;"A",OR(AB1312="NR",AB1312="NT")),1,"")</f>
        <v/>
      </c>
      <c r="AV1312" s="554" t="str">
        <f>IF(AU1312="","",COUNTIF($AU$8:AU1312,AU1312))</f>
        <v/>
      </c>
      <c r="AW1312" s="553" t="str">
        <f>IF(AND(V1312&gt;0,X1312="A",AJ1312&lt;&gt;"A",OR(AB1312="",AB1312="NX")),1,"")</f>
        <v/>
      </c>
      <c r="AX1312" s="554" t="str">
        <f>IF(AW1312="","",COUNTIF($AW$8:AW1312,AW1312))</f>
        <v/>
      </c>
      <c r="AY1312" s="27"/>
      <c r="AZ1312" s="6"/>
      <c r="BA1312" s="7"/>
      <c r="BB1312" s="7"/>
    </row>
    <row r="1313" spans="1:54" ht="14.45" customHeight="1">
      <c r="A1313" s="472" t="s">
        <v>1291</v>
      </c>
      <c r="B1313" s="473" t="s">
        <v>1602</v>
      </c>
      <c r="C1313" s="22" t="s">
        <v>5867</v>
      </c>
      <c r="D1313" s="22">
        <v>9</v>
      </c>
      <c r="E1313" s="746" t="s">
        <v>5544</v>
      </c>
      <c r="F1313" s="760">
        <v>2086970</v>
      </c>
      <c r="G1313" s="475">
        <v>15421107</v>
      </c>
      <c r="H1313" s="476">
        <v>11.94</v>
      </c>
      <c r="I1313" s="474">
        <v>2083070</v>
      </c>
      <c r="J1313" s="475">
        <v>15421105</v>
      </c>
      <c r="K1313" s="478">
        <v>11.94</v>
      </c>
      <c r="L1313" s="9"/>
      <c r="M1313" s="546">
        <v>16</v>
      </c>
      <c r="N1313" s="9">
        <v>9.5299999999999994</v>
      </c>
      <c r="O1313" s="6" t="s">
        <v>4201</v>
      </c>
      <c r="P1313" s="479" t="s">
        <v>4252</v>
      </c>
      <c r="Q1313" s="10" t="s">
        <v>4253</v>
      </c>
      <c r="R1313" s="11"/>
      <c r="S1313" s="12"/>
      <c r="T1313" s="14">
        <v>46277</v>
      </c>
      <c r="U1313" s="15" t="s">
        <v>5534</v>
      </c>
      <c r="V1313" s="8">
        <v>46277</v>
      </c>
      <c r="W1313" s="13" t="s">
        <v>5543</v>
      </c>
      <c r="X1313" s="23" t="s">
        <v>4206</v>
      </c>
      <c r="Y1313" s="486">
        <v>168</v>
      </c>
      <c r="Z1313" s="483">
        <v>46279</v>
      </c>
      <c r="AA1313" s="24" t="s">
        <v>5536</v>
      </c>
      <c r="AB1313" s="484" t="s">
        <v>4206</v>
      </c>
      <c r="AC1313" s="16"/>
      <c r="AD1313" s="17"/>
      <c r="AE1313" s="18"/>
      <c r="AF1313" s="9"/>
      <c r="AG1313" s="19"/>
      <c r="AH1313" s="20"/>
      <c r="AI1313" s="9"/>
      <c r="AJ1313" s="21" t="str">
        <f>IF(AND(K1313&gt;0,M1313="A",P1313&lt;&gt;"",V1313&lt;&gt;"A",Y1313&lt;&gt;"A",OR(Q1313="NR",Q1313="NT")),1,"")</f>
        <v/>
      </c>
      <c r="AK1313" s="33" t="str">
        <f>IF(AJ1313="","",COUNTIF(AJ$8:$AU1313,AJ1313))</f>
        <v/>
      </c>
      <c r="AL1313" s="485" t="str">
        <f>IF(AND(K1313&gt;0,M1313="A",Y1313&lt;&gt;"A",OR(Q1313="",Q1313="NX")),1,"")</f>
        <v/>
      </c>
      <c r="AM1313" s="3" t="str">
        <f>IF(AL1313="","",COUNTIF(AL$8:$AW1313,AL1313))</f>
        <v/>
      </c>
      <c r="AN1313" s="702"/>
      <c r="AO1313" s="4"/>
      <c r="AP1313" s="5"/>
      <c r="AQ1313" s="5"/>
      <c r="AR1313" s="4"/>
      <c r="AS1313" s="5"/>
      <c r="AT1313" s="552"/>
      <c r="AU1313" s="553"/>
      <c r="AV1313" s="554"/>
      <c r="AW1313" s="553"/>
      <c r="AX1313" s="554"/>
      <c r="AY1313" s="27"/>
      <c r="AZ1313" s="6"/>
      <c r="BA1313" s="7"/>
      <c r="BB1313" s="7"/>
    </row>
    <row r="1314" spans="1:54" ht="14.45" customHeight="1">
      <c r="A1314" s="472" t="s">
        <v>1292</v>
      </c>
      <c r="B1314" s="473" t="s">
        <v>1602</v>
      </c>
      <c r="C1314" s="22" t="s">
        <v>5867</v>
      </c>
      <c r="D1314" s="22">
        <v>9</v>
      </c>
      <c r="E1314" s="746" t="s">
        <v>3844</v>
      </c>
      <c r="F1314" s="760">
        <v>2083070</v>
      </c>
      <c r="G1314" s="475">
        <v>15421105</v>
      </c>
      <c r="H1314" s="476">
        <v>11.94</v>
      </c>
      <c r="I1314" s="474">
        <v>2085380</v>
      </c>
      <c r="J1314" s="475">
        <v>15421106</v>
      </c>
      <c r="K1314" s="478">
        <v>11.94</v>
      </c>
      <c r="L1314" s="9"/>
      <c r="M1314" s="546">
        <v>16</v>
      </c>
      <c r="N1314" s="9">
        <v>9.5299999999999994</v>
      </c>
      <c r="O1314" s="6" t="s">
        <v>4201</v>
      </c>
      <c r="P1314" s="479" t="s">
        <v>4202</v>
      </c>
      <c r="Q1314" s="10" t="s">
        <v>5306</v>
      </c>
      <c r="R1314" s="11"/>
      <c r="S1314" s="12"/>
      <c r="T1314" s="14">
        <v>46279</v>
      </c>
      <c r="U1314" s="15" t="s">
        <v>5387</v>
      </c>
      <c r="V1314" s="8">
        <v>46279</v>
      </c>
      <c r="W1314" s="13" t="s">
        <v>5584</v>
      </c>
      <c r="X1314" s="23" t="s">
        <v>4206</v>
      </c>
      <c r="Y1314" s="486">
        <v>167</v>
      </c>
      <c r="Z1314" s="483">
        <v>46284</v>
      </c>
      <c r="AA1314" s="24" t="s">
        <v>5742</v>
      </c>
      <c r="AB1314" s="484" t="s">
        <v>4206</v>
      </c>
      <c r="AC1314" s="16"/>
      <c r="AD1314" s="17"/>
      <c r="AE1314" s="18"/>
      <c r="AF1314" s="9"/>
      <c r="AG1314" s="19"/>
      <c r="AH1314" s="20"/>
      <c r="AI1314" s="9"/>
      <c r="AJ1314" s="21"/>
      <c r="AK1314" s="33"/>
      <c r="AL1314" s="485" t="str">
        <f>IF(AA1314="","",AA1314)</f>
        <v>L-RT-048</v>
      </c>
      <c r="AM1314" s="3" t="str">
        <f>IF(AB1314="","",AB1314)</f>
        <v>A</v>
      </c>
      <c r="AN1314" s="702"/>
      <c r="AO1314" s="4"/>
      <c r="AP1314" s="5"/>
      <c r="AQ1314" s="5"/>
      <c r="AR1314" s="4"/>
      <c r="AS1314" s="5"/>
      <c r="AT1314" s="552"/>
      <c r="AU1314" s="553" t="str">
        <f>IF(AND(V1314&gt;0,X1314="A",AA1314&lt;&gt;"",AG1314&lt;&gt;"A",AJ1314&lt;&gt;"A",OR(AB1314="NR",AB1314="NT")),1,"")</f>
        <v/>
      </c>
      <c r="AV1314" s="554" t="str">
        <f>IF(AU1314="","",COUNTIF($AU$8:AU1314,AU1314))</f>
        <v/>
      </c>
      <c r="AW1314" s="553" t="str">
        <f>IF(AND(V1314&gt;0,X1314="A",AJ1314&lt;&gt;"A",OR(AB1314="",AB1314="NX")),1,"")</f>
        <v/>
      </c>
      <c r="AX1314" s="554" t="str">
        <f>IF(AW1314="","",COUNTIF($AW$8:AW1314,AW1314))</f>
        <v/>
      </c>
      <c r="AY1314" s="27"/>
      <c r="AZ1314" s="6"/>
      <c r="BA1314" s="7"/>
      <c r="BB1314" s="7"/>
    </row>
    <row r="1315" spans="1:54" ht="14.45" customHeight="1">
      <c r="A1315" s="472" t="s">
        <v>1293</v>
      </c>
      <c r="B1315" s="473" t="s">
        <v>1602</v>
      </c>
      <c r="C1315" s="22" t="s">
        <v>5867</v>
      </c>
      <c r="D1315" s="22">
        <v>9</v>
      </c>
      <c r="E1315" s="746" t="s">
        <v>5545</v>
      </c>
      <c r="F1315" s="760">
        <v>2085380</v>
      </c>
      <c r="G1315" s="475">
        <v>15421106</v>
      </c>
      <c r="H1315" s="476">
        <v>11.94</v>
      </c>
      <c r="I1315" s="474">
        <v>2086210</v>
      </c>
      <c r="J1315" s="475">
        <v>15421107</v>
      </c>
      <c r="K1315" s="478">
        <v>11.94</v>
      </c>
      <c r="L1315" s="9"/>
      <c r="M1315" s="546">
        <v>16</v>
      </c>
      <c r="N1315" s="9">
        <v>9.5299999999999994</v>
      </c>
      <c r="O1315" s="6" t="s">
        <v>4201</v>
      </c>
      <c r="P1315" s="479" t="s">
        <v>4252</v>
      </c>
      <c r="Q1315" s="10" t="s">
        <v>4263</v>
      </c>
      <c r="R1315" s="11"/>
      <c r="S1315" s="12"/>
      <c r="T1315" s="14">
        <v>46277</v>
      </c>
      <c r="U1315" s="15" t="s">
        <v>5534</v>
      </c>
      <c r="V1315" s="8">
        <v>46277</v>
      </c>
      <c r="W1315" s="13" t="s">
        <v>5543</v>
      </c>
      <c r="X1315" s="23" t="s">
        <v>4206</v>
      </c>
      <c r="Y1315" s="486">
        <v>168</v>
      </c>
      <c r="Z1315" s="483">
        <v>46278</v>
      </c>
      <c r="AA1315" s="24" t="s">
        <v>5546</v>
      </c>
      <c r="AB1315" s="484" t="s">
        <v>4206</v>
      </c>
      <c r="AC1315" s="16"/>
      <c r="AD1315" s="17"/>
      <c r="AE1315" s="18"/>
      <c r="AF1315" s="9"/>
      <c r="AG1315" s="19"/>
      <c r="AH1315" s="20"/>
      <c r="AI1315" s="9"/>
      <c r="AJ1315" s="21" t="s">
        <v>2860</v>
      </c>
      <c r="AK1315" s="33" t="s">
        <v>2860</v>
      </c>
      <c r="AL1315" s="485" t="s">
        <v>2860</v>
      </c>
      <c r="AM1315" s="3" t="s">
        <v>2860</v>
      </c>
      <c r="AN1315" s="702"/>
      <c r="AO1315" s="4"/>
      <c r="AP1315" s="5"/>
      <c r="AQ1315" s="5"/>
      <c r="AR1315" s="4"/>
      <c r="AS1315" s="5"/>
      <c r="AT1315" s="552"/>
      <c r="AU1315" s="553"/>
      <c r="AV1315" s="554"/>
      <c r="AW1315" s="553"/>
      <c r="AX1315" s="554"/>
      <c r="AY1315" s="27"/>
      <c r="AZ1315" s="6"/>
      <c r="BA1315" s="7"/>
      <c r="BB1315" s="7"/>
    </row>
    <row r="1316" spans="1:54" ht="14.45" customHeight="1">
      <c r="A1316" s="472" t="s">
        <v>1294</v>
      </c>
      <c r="B1316" s="473" t="s">
        <v>1602</v>
      </c>
      <c r="C1316" s="714" t="s">
        <v>4210</v>
      </c>
      <c r="D1316" s="22">
        <v>9</v>
      </c>
      <c r="E1316" s="746" t="s">
        <v>3845</v>
      </c>
      <c r="F1316" s="760">
        <v>2086210</v>
      </c>
      <c r="G1316" s="475">
        <v>15421107</v>
      </c>
      <c r="H1316" s="476">
        <v>11.94</v>
      </c>
      <c r="I1316" s="760" t="s">
        <v>5532</v>
      </c>
      <c r="J1316" s="475"/>
      <c r="K1316" s="478"/>
      <c r="L1316" s="9"/>
      <c r="M1316" s="546"/>
      <c r="N1316" s="9"/>
      <c r="O1316" s="6"/>
      <c r="P1316" s="479"/>
      <c r="Q1316" s="10"/>
      <c r="R1316" s="11"/>
      <c r="S1316" s="12"/>
      <c r="T1316" s="14"/>
      <c r="U1316" s="15"/>
      <c r="V1316" s="8"/>
      <c r="W1316" s="13"/>
      <c r="X1316" s="23"/>
      <c r="Y1316" s="486"/>
      <c r="Z1316" s="483"/>
      <c r="AA1316" s="24"/>
      <c r="AB1316" s="484"/>
      <c r="AC1316" s="16"/>
      <c r="AD1316" s="17"/>
      <c r="AE1316" s="18"/>
      <c r="AF1316" s="9"/>
      <c r="AG1316" s="19"/>
      <c r="AH1316" s="20"/>
      <c r="AI1316" s="9"/>
      <c r="AJ1316" s="21"/>
      <c r="AK1316" s="33"/>
      <c r="AL1316" s="485" t="str">
        <f>IF(AA1316="","",AA1316)</f>
        <v/>
      </c>
      <c r="AM1316" s="3" t="str">
        <f>IF(AB1316="","",AB1316)</f>
        <v/>
      </c>
      <c r="AN1316" s="702"/>
      <c r="AO1316" s="4"/>
      <c r="AP1316" s="5"/>
      <c r="AQ1316" s="5"/>
      <c r="AR1316" s="4"/>
      <c r="AS1316" s="5"/>
      <c r="AT1316" s="552"/>
      <c r="AU1316" s="553" t="str">
        <f>IF(AND(V1316&gt;0,X1316="A",AA1316&lt;&gt;"",AG1316&lt;&gt;"A",AJ1316&lt;&gt;"A",OR(AB1316="NR",AB1316="NT")),1,"")</f>
        <v/>
      </c>
      <c r="AV1316" s="554" t="str">
        <f>IF(AU1316="","",COUNTIF($AU$8:AU1316,AU1316))</f>
        <v/>
      </c>
      <c r="AW1316" s="553" t="str">
        <f>IF(AND(V1316&gt;0,X1316="A",AJ1316&lt;&gt;"A",OR(AB1316="",AB1316="NX")),1,"")</f>
        <v/>
      </c>
      <c r="AX1316" s="554" t="str">
        <f>IF(AW1316="","",COUNTIF($AW$8:AW1316,AW1316))</f>
        <v/>
      </c>
      <c r="AY1316" s="27"/>
      <c r="AZ1316" s="6"/>
      <c r="BA1316" s="7"/>
      <c r="BB1316" s="7"/>
    </row>
    <row r="1317" spans="1:54" ht="14.45" customHeight="1">
      <c r="A1317" s="472" t="s">
        <v>1295</v>
      </c>
      <c r="B1317" s="473" t="s">
        <v>1602</v>
      </c>
      <c r="C1317" s="714" t="s">
        <v>4210</v>
      </c>
      <c r="D1317" s="22">
        <v>9</v>
      </c>
      <c r="E1317" s="746" t="s">
        <v>3846</v>
      </c>
      <c r="F1317" s="760" t="s">
        <v>5532</v>
      </c>
      <c r="G1317" s="475"/>
      <c r="H1317" s="476"/>
      <c r="I1317" s="760" t="s">
        <v>5532</v>
      </c>
      <c r="J1317" s="475"/>
      <c r="K1317" s="478"/>
      <c r="L1317" s="9"/>
      <c r="M1317" s="546"/>
      <c r="N1317" s="9"/>
      <c r="O1317" s="6"/>
      <c r="P1317" s="479"/>
      <c r="Q1317" s="10"/>
      <c r="R1317" s="11"/>
      <c r="S1317" s="12"/>
      <c r="T1317" s="14"/>
      <c r="U1317" s="15"/>
      <c r="V1317" s="8"/>
      <c r="W1317" s="13"/>
      <c r="X1317" s="23"/>
      <c r="Y1317" s="486"/>
      <c r="Z1317" s="483"/>
      <c r="AA1317" s="24"/>
      <c r="AB1317" s="484"/>
      <c r="AC1317" s="16"/>
      <c r="AD1317" s="17"/>
      <c r="AE1317" s="18"/>
      <c r="AF1317" s="9"/>
      <c r="AG1317" s="19"/>
      <c r="AH1317" s="20"/>
      <c r="AI1317" s="9"/>
      <c r="AJ1317" s="21"/>
      <c r="AK1317" s="33"/>
      <c r="AL1317" s="485" t="str">
        <f>IF(AA1317="","",AA1317)</f>
        <v/>
      </c>
      <c r="AM1317" s="3" t="str">
        <f>IF(AB1317="","",AB1317)</f>
        <v/>
      </c>
      <c r="AN1317" s="702"/>
      <c r="AO1317" s="4"/>
      <c r="AP1317" s="5"/>
      <c r="AQ1317" s="5"/>
      <c r="AR1317" s="4"/>
      <c r="AS1317" s="5"/>
      <c r="AT1317" s="552"/>
      <c r="AU1317" s="553" t="str">
        <f>IF(AND(V1317&gt;0,X1317="A",AA1317&lt;&gt;"",AG1317&lt;&gt;"A",AJ1317&lt;&gt;"A",OR(AB1317="NR",AB1317="NT")),1,"")</f>
        <v/>
      </c>
      <c r="AV1317" s="554" t="str">
        <f>IF(AU1317="","",COUNTIF($AU$8:AU1317,AU1317))</f>
        <v/>
      </c>
      <c r="AW1317" s="553" t="str">
        <f>IF(AND(V1317&gt;0,X1317="A",AJ1317&lt;&gt;"A",OR(AB1317="",AB1317="NX")),1,"")</f>
        <v/>
      </c>
      <c r="AX1317" s="554" t="str">
        <f>IF(AW1317="","",COUNTIF($AW$8:AW1317,AW1317))</f>
        <v/>
      </c>
      <c r="AY1317" s="27"/>
      <c r="AZ1317" s="6"/>
      <c r="BA1317" s="7"/>
      <c r="BB1317" s="7"/>
    </row>
    <row r="1318" spans="1:54" ht="14.45" customHeight="1">
      <c r="A1318" s="472" t="s">
        <v>1296</v>
      </c>
      <c r="B1318" s="473" t="s">
        <v>1602</v>
      </c>
      <c r="C1318" s="714" t="s">
        <v>4210</v>
      </c>
      <c r="D1318" s="22">
        <v>9</v>
      </c>
      <c r="E1318" s="746" t="s">
        <v>3847</v>
      </c>
      <c r="F1318" s="760" t="s">
        <v>5532</v>
      </c>
      <c r="G1318" s="475"/>
      <c r="H1318" s="476"/>
      <c r="I1318" s="760" t="s">
        <v>5532</v>
      </c>
      <c r="J1318" s="475"/>
      <c r="K1318" s="478"/>
      <c r="L1318" s="9"/>
      <c r="M1318" s="546"/>
      <c r="N1318" s="9"/>
      <c r="O1318" s="6"/>
      <c r="P1318" s="479"/>
      <c r="Q1318" s="10"/>
      <c r="R1318" s="11"/>
      <c r="S1318" s="12"/>
      <c r="T1318" s="14"/>
      <c r="U1318" s="15"/>
      <c r="V1318" s="8"/>
      <c r="W1318" s="13"/>
      <c r="X1318" s="23"/>
      <c r="Y1318" s="486"/>
      <c r="Z1318" s="483"/>
      <c r="AA1318" s="24"/>
      <c r="AB1318" s="484"/>
      <c r="AC1318" s="16"/>
      <c r="AD1318" s="17"/>
      <c r="AE1318" s="18"/>
      <c r="AF1318" s="9"/>
      <c r="AG1318" s="19"/>
      <c r="AH1318" s="20"/>
      <c r="AI1318" s="9"/>
      <c r="AJ1318" s="21"/>
      <c r="AK1318" s="33"/>
      <c r="AL1318" s="485" t="str">
        <f>IF(AA1318="","",AA1318)</f>
        <v/>
      </c>
      <c r="AM1318" s="3" t="str">
        <f>IF(AB1318="","",AB1318)</f>
        <v/>
      </c>
      <c r="AN1318" s="702"/>
      <c r="AO1318" s="4"/>
      <c r="AP1318" s="5"/>
      <c r="AQ1318" s="5"/>
      <c r="AR1318" s="4"/>
      <c r="AS1318" s="5"/>
      <c r="AT1318" s="552"/>
      <c r="AU1318" s="553" t="str">
        <f>IF(AND(V1318&gt;0,X1318="A",AA1318&lt;&gt;"",AG1318&lt;&gt;"A",AJ1318&lt;&gt;"A",OR(AB1318="NR",AB1318="NT")),1,"")</f>
        <v/>
      </c>
      <c r="AV1318" s="554" t="str">
        <f>IF(AU1318="","",COUNTIF($AU$8:AU1318,AU1318))</f>
        <v/>
      </c>
      <c r="AW1318" s="553" t="str">
        <f>IF(AND(V1318&gt;0,X1318="A",AJ1318&lt;&gt;"A",OR(AB1318="",AB1318="NX")),1,"")</f>
        <v/>
      </c>
      <c r="AX1318" s="554" t="str">
        <f>IF(AW1318="","",COUNTIF($AW$8:AW1318,AW1318))</f>
        <v/>
      </c>
      <c r="AY1318" s="27"/>
      <c r="AZ1318" s="6"/>
      <c r="BA1318" s="7"/>
      <c r="BB1318" s="7"/>
    </row>
    <row r="1319" spans="1:54" ht="14.45" customHeight="1">
      <c r="A1319" s="472" t="s">
        <v>1297</v>
      </c>
      <c r="B1319" s="473" t="s">
        <v>1602</v>
      </c>
      <c r="C1319" s="714" t="s">
        <v>4210</v>
      </c>
      <c r="D1319" s="22">
        <v>9</v>
      </c>
      <c r="E1319" s="746" t="s">
        <v>3848</v>
      </c>
      <c r="F1319" s="760" t="s">
        <v>5532</v>
      </c>
      <c r="G1319" s="475"/>
      <c r="H1319" s="476"/>
      <c r="I1319" s="760" t="s">
        <v>5532</v>
      </c>
      <c r="J1319" s="475"/>
      <c r="K1319" s="478"/>
      <c r="L1319" s="9"/>
      <c r="M1319" s="546"/>
      <c r="N1319" s="9"/>
      <c r="O1319" s="6"/>
      <c r="P1319" s="479"/>
      <c r="Q1319" s="10"/>
      <c r="R1319" s="11"/>
      <c r="S1319" s="12"/>
      <c r="T1319" s="14"/>
      <c r="U1319" s="15"/>
      <c r="V1319" s="8"/>
      <c r="W1319" s="13"/>
      <c r="X1319" s="23"/>
      <c r="Y1319" s="486"/>
      <c r="Z1319" s="483"/>
      <c r="AA1319" s="24"/>
      <c r="AB1319" s="484"/>
      <c r="AC1319" s="16"/>
      <c r="AD1319" s="17"/>
      <c r="AE1319" s="18"/>
      <c r="AF1319" s="9"/>
      <c r="AG1319" s="19"/>
      <c r="AH1319" s="20"/>
      <c r="AI1319" s="9"/>
      <c r="AJ1319" s="21"/>
      <c r="AK1319" s="33"/>
      <c r="AL1319" s="485" t="str">
        <f>IF(AA1319="","",AA1319)</f>
        <v/>
      </c>
      <c r="AM1319" s="3" t="str">
        <f>IF(AB1319="","",AB1319)</f>
        <v/>
      </c>
      <c r="AN1319" s="702"/>
      <c r="AO1319" s="4"/>
      <c r="AP1319" s="5"/>
      <c r="AQ1319" s="5"/>
      <c r="AR1319" s="4"/>
      <c r="AS1319" s="5"/>
      <c r="AT1319" s="552"/>
      <c r="AU1319" s="553" t="str">
        <f>IF(AND(V1319&gt;0,X1319="A",AA1319&lt;&gt;"",AG1319&lt;&gt;"A",AJ1319&lt;&gt;"A",OR(AB1319="NR",AB1319="NT")),1,"")</f>
        <v/>
      </c>
      <c r="AV1319" s="554" t="str">
        <f>IF(AU1319="","",COUNTIF($AU$8:AU1319,AU1319))</f>
        <v/>
      </c>
      <c r="AW1319" s="553" t="str">
        <f>IF(AND(V1319&gt;0,X1319="A",AJ1319&lt;&gt;"A",OR(AB1319="",AB1319="NX")),1,"")</f>
        <v/>
      </c>
      <c r="AX1319" s="554" t="str">
        <f>IF(AW1319="","",COUNTIF($AW$8:AW1319,AW1319))</f>
        <v/>
      </c>
      <c r="AY1319" s="27"/>
      <c r="AZ1319" s="6"/>
      <c r="BA1319" s="7"/>
      <c r="BB1319" s="7"/>
    </row>
    <row r="1320" spans="1:54" ht="14.45" customHeight="1">
      <c r="A1320" s="472" t="s">
        <v>1298</v>
      </c>
      <c r="B1320" s="473" t="s">
        <v>1602</v>
      </c>
      <c r="C1320" s="714" t="s">
        <v>4210</v>
      </c>
      <c r="D1320" s="22">
        <v>9</v>
      </c>
      <c r="E1320" s="746" t="s">
        <v>3849</v>
      </c>
      <c r="F1320" s="760" t="s">
        <v>5532</v>
      </c>
      <c r="G1320" s="475"/>
      <c r="H1320" s="476"/>
      <c r="I1320" s="760" t="s">
        <v>5532</v>
      </c>
      <c r="J1320" s="475"/>
      <c r="K1320" s="478"/>
      <c r="L1320" s="9"/>
      <c r="M1320" s="546"/>
      <c r="N1320" s="9"/>
      <c r="O1320" s="6"/>
      <c r="P1320" s="479"/>
      <c r="Q1320" s="10"/>
      <c r="R1320" s="11"/>
      <c r="S1320" s="12"/>
      <c r="T1320" s="14"/>
      <c r="U1320" s="15"/>
      <c r="V1320" s="8"/>
      <c r="W1320" s="13"/>
      <c r="X1320" s="23"/>
      <c r="Y1320" s="486"/>
      <c r="Z1320" s="483"/>
      <c r="AA1320" s="24"/>
      <c r="AB1320" s="484"/>
      <c r="AC1320" s="16"/>
      <c r="AD1320" s="17"/>
      <c r="AE1320" s="18"/>
      <c r="AF1320" s="9"/>
      <c r="AG1320" s="19"/>
      <c r="AH1320" s="20"/>
      <c r="AI1320" s="9"/>
      <c r="AJ1320" s="21"/>
      <c r="AK1320" s="33"/>
      <c r="AL1320" s="485" t="str">
        <f>IF(AA1320="","",AA1320)</f>
        <v/>
      </c>
      <c r="AM1320" s="3" t="str">
        <f>IF(AB1320="","",AB1320)</f>
        <v/>
      </c>
      <c r="AN1320" s="702"/>
      <c r="AO1320" s="4"/>
      <c r="AP1320" s="5"/>
      <c r="AQ1320" s="5"/>
      <c r="AR1320" s="4"/>
      <c r="AS1320" s="5"/>
      <c r="AT1320" s="552"/>
      <c r="AU1320" s="553" t="str">
        <f>IF(AND(V1320&gt;0,X1320="A",AA1320&lt;&gt;"",AG1320&lt;&gt;"A",AJ1320&lt;&gt;"A",OR(AB1320="NR",AB1320="NT")),1,"")</f>
        <v/>
      </c>
      <c r="AV1320" s="554" t="str">
        <f>IF(AU1320="","",COUNTIF($AU$8:AU1320,AU1320))</f>
        <v/>
      </c>
      <c r="AW1320" s="553" t="str">
        <f>IF(AND(V1320&gt;0,X1320="A",AJ1320&lt;&gt;"A",OR(AB1320="",AB1320="NX")),1,"")</f>
        <v/>
      </c>
      <c r="AX1320" s="554" t="str">
        <f>IF(AW1320="","",COUNTIF($AW$8:AW1320,AW1320))</f>
        <v/>
      </c>
      <c r="AY1320" s="27"/>
      <c r="AZ1320" s="6"/>
      <c r="BA1320" s="7"/>
      <c r="BB1320" s="7"/>
    </row>
    <row r="1321" spans="1:54" ht="14.45" customHeight="1">
      <c r="A1321" s="472" t="s">
        <v>1299</v>
      </c>
      <c r="B1321" s="473" t="s">
        <v>1602</v>
      </c>
      <c r="C1321" s="714" t="s">
        <v>4210</v>
      </c>
      <c r="D1321" s="22">
        <v>9</v>
      </c>
      <c r="E1321" s="746" t="s">
        <v>3850</v>
      </c>
      <c r="F1321" s="760" t="s">
        <v>5532</v>
      </c>
      <c r="G1321" s="475"/>
      <c r="H1321" s="476"/>
      <c r="I1321" s="760" t="s">
        <v>5532</v>
      </c>
      <c r="J1321" s="475"/>
      <c r="K1321" s="478"/>
      <c r="L1321" s="9"/>
      <c r="M1321" s="546"/>
      <c r="N1321" s="9"/>
      <c r="O1321" s="6"/>
      <c r="P1321" s="479"/>
      <c r="Q1321" s="10"/>
      <c r="R1321" s="11"/>
      <c r="S1321" s="12"/>
      <c r="T1321" s="14"/>
      <c r="U1321" s="15"/>
      <c r="V1321" s="8"/>
      <c r="W1321" s="13"/>
      <c r="X1321" s="23"/>
      <c r="Y1321" s="486"/>
      <c r="Z1321" s="483"/>
      <c r="AA1321" s="24"/>
      <c r="AB1321" s="484"/>
      <c r="AC1321" s="16"/>
      <c r="AD1321" s="17"/>
      <c r="AE1321" s="18"/>
      <c r="AF1321" s="9"/>
      <c r="AG1321" s="19"/>
      <c r="AH1321" s="20"/>
      <c r="AI1321" s="9"/>
      <c r="AJ1321" s="21"/>
      <c r="AK1321" s="33"/>
      <c r="AL1321" s="485" t="str">
        <f>IF(AA1321="","",AA1321)</f>
        <v/>
      </c>
      <c r="AM1321" s="3" t="str">
        <f>IF(AB1321="","",AB1321)</f>
        <v/>
      </c>
      <c r="AN1321" s="702"/>
      <c r="AO1321" s="4"/>
      <c r="AP1321" s="5"/>
      <c r="AQ1321" s="5"/>
      <c r="AR1321" s="4"/>
      <c r="AS1321" s="5"/>
      <c r="AT1321" s="552"/>
      <c r="AU1321" s="553" t="str">
        <f>IF(AND(V1321&gt;0,X1321="A",AA1321&lt;&gt;"",AG1321&lt;&gt;"A",AJ1321&lt;&gt;"A",OR(AB1321="NR",AB1321="NT")),1,"")</f>
        <v/>
      </c>
      <c r="AV1321" s="554" t="str">
        <f>IF(AU1321="","",COUNTIF($AU$8:AU1321,AU1321))</f>
        <v/>
      </c>
      <c r="AW1321" s="553" t="str">
        <f>IF(AND(V1321&gt;0,X1321="A",AJ1321&lt;&gt;"A",OR(AB1321="",AB1321="NX")),1,"")</f>
        <v/>
      </c>
      <c r="AX1321" s="554" t="str">
        <f>IF(AW1321="","",COUNTIF($AW$8:AW1321,AW1321))</f>
        <v/>
      </c>
      <c r="AY1321" s="27"/>
      <c r="AZ1321" s="6"/>
      <c r="BA1321" s="7"/>
      <c r="BB1321" s="7"/>
    </row>
    <row r="1322" spans="1:54" ht="14.45" customHeight="1">
      <c r="A1322" s="472" t="s">
        <v>1300</v>
      </c>
      <c r="B1322" s="473" t="s">
        <v>1602</v>
      </c>
      <c r="C1322" s="714" t="s">
        <v>4210</v>
      </c>
      <c r="D1322" s="22">
        <v>9</v>
      </c>
      <c r="E1322" s="746" t="s">
        <v>3851</v>
      </c>
      <c r="F1322" s="760" t="s">
        <v>5532</v>
      </c>
      <c r="G1322" s="475"/>
      <c r="H1322" s="476"/>
      <c r="I1322" s="760" t="s">
        <v>5532</v>
      </c>
      <c r="J1322" s="475"/>
      <c r="K1322" s="478"/>
      <c r="L1322" s="9"/>
      <c r="M1322" s="546"/>
      <c r="N1322" s="9"/>
      <c r="O1322" s="6"/>
      <c r="P1322" s="479"/>
      <c r="Q1322" s="10"/>
      <c r="R1322" s="11"/>
      <c r="S1322" s="12"/>
      <c r="T1322" s="14"/>
      <c r="U1322" s="15"/>
      <c r="V1322" s="8"/>
      <c r="W1322" s="13"/>
      <c r="X1322" s="23"/>
      <c r="Y1322" s="486"/>
      <c r="Z1322" s="483"/>
      <c r="AA1322" s="24"/>
      <c r="AB1322" s="484"/>
      <c r="AC1322" s="16"/>
      <c r="AD1322" s="17"/>
      <c r="AE1322" s="18"/>
      <c r="AF1322" s="9"/>
      <c r="AG1322" s="19"/>
      <c r="AH1322" s="20"/>
      <c r="AI1322" s="9"/>
      <c r="AJ1322" s="21"/>
      <c r="AK1322" s="33"/>
      <c r="AL1322" s="485" t="str">
        <f>IF(AA1322="","",AA1322)</f>
        <v/>
      </c>
      <c r="AM1322" s="3" t="str">
        <f>IF(AB1322="","",AB1322)</f>
        <v/>
      </c>
      <c r="AN1322" s="702"/>
      <c r="AO1322" s="4"/>
      <c r="AP1322" s="5"/>
      <c r="AQ1322" s="5"/>
      <c r="AR1322" s="4"/>
      <c r="AS1322" s="5"/>
      <c r="AT1322" s="552"/>
      <c r="AU1322" s="553" t="str">
        <f>IF(AND(V1322&gt;0,X1322="A",AA1322&lt;&gt;"",AG1322&lt;&gt;"A",AJ1322&lt;&gt;"A",OR(AB1322="NR",AB1322="NT")),1,"")</f>
        <v/>
      </c>
      <c r="AV1322" s="554" t="str">
        <f>IF(AU1322="","",COUNTIF($AU$8:AU1322,AU1322))</f>
        <v/>
      </c>
      <c r="AW1322" s="553" t="str">
        <f>IF(AND(V1322&gt;0,X1322="A",AJ1322&lt;&gt;"A",OR(AB1322="",AB1322="NX")),1,"")</f>
        <v/>
      </c>
      <c r="AX1322" s="554" t="str">
        <f>IF(AW1322="","",COUNTIF($AW$8:AW1322,AW1322))</f>
        <v/>
      </c>
      <c r="AY1322" s="27"/>
      <c r="AZ1322" s="6"/>
      <c r="BA1322" s="7"/>
      <c r="BB1322" s="7"/>
    </row>
    <row r="1323" spans="1:54" ht="14.45" customHeight="1">
      <c r="A1323" s="472" t="s">
        <v>1301</v>
      </c>
      <c r="B1323" s="473" t="s">
        <v>1602</v>
      </c>
      <c r="C1323" s="714" t="s">
        <v>4210</v>
      </c>
      <c r="D1323" s="22">
        <v>9</v>
      </c>
      <c r="E1323" s="746" t="s">
        <v>3852</v>
      </c>
      <c r="F1323" s="760" t="s">
        <v>5532</v>
      </c>
      <c r="G1323" s="475"/>
      <c r="H1323" s="476"/>
      <c r="I1323" s="760" t="s">
        <v>5532</v>
      </c>
      <c r="J1323" s="475"/>
      <c r="K1323" s="478"/>
      <c r="L1323" s="9"/>
      <c r="M1323" s="546"/>
      <c r="N1323" s="9"/>
      <c r="O1323" s="6"/>
      <c r="P1323" s="479"/>
      <c r="Q1323" s="10"/>
      <c r="R1323" s="11"/>
      <c r="S1323" s="12"/>
      <c r="T1323" s="14"/>
      <c r="U1323" s="15"/>
      <c r="V1323" s="8"/>
      <c r="W1323" s="13"/>
      <c r="X1323" s="23"/>
      <c r="Y1323" s="486"/>
      <c r="Z1323" s="483"/>
      <c r="AA1323" s="24"/>
      <c r="AB1323" s="484"/>
      <c r="AC1323" s="16"/>
      <c r="AD1323" s="17"/>
      <c r="AE1323" s="18"/>
      <c r="AF1323" s="9"/>
      <c r="AG1323" s="19"/>
      <c r="AH1323" s="20"/>
      <c r="AI1323" s="9"/>
      <c r="AJ1323" s="21"/>
      <c r="AK1323" s="33"/>
      <c r="AL1323" s="485" t="str">
        <f>IF(AA1323="","",AA1323)</f>
        <v/>
      </c>
      <c r="AM1323" s="3" t="str">
        <f>IF(AB1323="","",AB1323)</f>
        <v/>
      </c>
      <c r="AN1323" s="702"/>
      <c r="AO1323" s="4"/>
      <c r="AP1323" s="5"/>
      <c r="AQ1323" s="5"/>
      <c r="AR1323" s="4"/>
      <c r="AS1323" s="5"/>
      <c r="AT1323" s="552"/>
      <c r="AU1323" s="553" t="str">
        <f>IF(AND(V1323&gt;0,X1323="A",AA1323&lt;&gt;"",AG1323&lt;&gt;"A",AJ1323&lt;&gt;"A",OR(AB1323="NR",AB1323="NT")),1,"")</f>
        <v/>
      </c>
      <c r="AV1323" s="554" t="str">
        <f>IF(AU1323="","",COUNTIF($AU$8:AU1323,AU1323))</f>
        <v/>
      </c>
      <c r="AW1323" s="553" t="str">
        <f>IF(AND(V1323&gt;0,X1323="A",AJ1323&lt;&gt;"A",OR(AB1323="",AB1323="NX")),1,"")</f>
        <v/>
      </c>
      <c r="AX1323" s="554" t="str">
        <f>IF(AW1323="","",COUNTIF($AW$8:AW1323,AW1323))</f>
        <v/>
      </c>
      <c r="AY1323" s="27"/>
      <c r="AZ1323" s="6"/>
      <c r="BA1323" s="7"/>
      <c r="BB1323" s="7"/>
    </row>
    <row r="1324" spans="1:54" ht="14.45" customHeight="1">
      <c r="A1324" s="472" t="s">
        <v>1302</v>
      </c>
      <c r="B1324" s="473" t="s">
        <v>1602</v>
      </c>
      <c r="C1324" s="714" t="s">
        <v>4210</v>
      </c>
      <c r="D1324" s="22">
        <v>9</v>
      </c>
      <c r="E1324" s="746" t="s">
        <v>3853</v>
      </c>
      <c r="F1324" s="760" t="s">
        <v>5532</v>
      </c>
      <c r="G1324" s="475"/>
      <c r="H1324" s="476"/>
      <c r="I1324" s="760" t="s">
        <v>5532</v>
      </c>
      <c r="J1324" s="475"/>
      <c r="K1324" s="478"/>
      <c r="L1324" s="9"/>
      <c r="M1324" s="546"/>
      <c r="N1324" s="9"/>
      <c r="O1324" s="6"/>
      <c r="P1324" s="479"/>
      <c r="Q1324" s="10"/>
      <c r="R1324" s="11"/>
      <c r="S1324" s="12"/>
      <c r="T1324" s="14"/>
      <c r="U1324" s="15"/>
      <c r="V1324" s="8"/>
      <c r="W1324" s="13"/>
      <c r="X1324" s="23"/>
      <c r="Y1324" s="486"/>
      <c r="Z1324" s="483"/>
      <c r="AA1324" s="24"/>
      <c r="AB1324" s="484"/>
      <c r="AC1324" s="16"/>
      <c r="AD1324" s="17"/>
      <c r="AE1324" s="18"/>
      <c r="AF1324" s="9"/>
      <c r="AG1324" s="19"/>
      <c r="AH1324" s="20"/>
      <c r="AI1324" s="9"/>
      <c r="AJ1324" s="21"/>
      <c r="AK1324" s="33"/>
      <c r="AL1324" s="485" t="str">
        <f>IF(AA1324="","",AA1324)</f>
        <v/>
      </c>
      <c r="AM1324" s="3" t="str">
        <f>IF(AB1324="","",AB1324)</f>
        <v/>
      </c>
      <c r="AN1324" s="702"/>
      <c r="AO1324" s="4"/>
      <c r="AP1324" s="5"/>
      <c r="AQ1324" s="5"/>
      <c r="AR1324" s="4"/>
      <c r="AS1324" s="5"/>
      <c r="AT1324" s="552"/>
      <c r="AU1324" s="553" t="str">
        <f>IF(AND(V1324&gt;0,X1324="A",AA1324&lt;&gt;"",AG1324&lt;&gt;"A",AJ1324&lt;&gt;"A",OR(AB1324="NR",AB1324="NT")),1,"")</f>
        <v/>
      </c>
      <c r="AV1324" s="554" t="str">
        <f>IF(AU1324="","",COUNTIF($AU$8:AU1324,AU1324))</f>
        <v/>
      </c>
      <c r="AW1324" s="553" t="str">
        <f>IF(AND(V1324&gt;0,X1324="A",AJ1324&lt;&gt;"A",OR(AB1324="",AB1324="NX")),1,"")</f>
        <v/>
      </c>
      <c r="AX1324" s="554" t="str">
        <f>IF(AW1324="","",COUNTIF($AW$8:AW1324,AW1324))</f>
        <v/>
      </c>
      <c r="AY1324" s="27"/>
      <c r="AZ1324" s="6"/>
      <c r="BA1324" s="7"/>
      <c r="BB1324" s="7"/>
    </row>
    <row r="1325" spans="1:54" ht="14.45" customHeight="1">
      <c r="A1325" s="472" t="s">
        <v>1303</v>
      </c>
      <c r="B1325" s="473" t="s">
        <v>1602</v>
      </c>
      <c r="C1325" s="714" t="s">
        <v>4210</v>
      </c>
      <c r="D1325" s="22">
        <v>9</v>
      </c>
      <c r="E1325" s="746" t="s">
        <v>3854</v>
      </c>
      <c r="F1325" s="760" t="s">
        <v>5532</v>
      </c>
      <c r="G1325" s="475"/>
      <c r="H1325" s="476"/>
      <c r="I1325" s="760" t="s">
        <v>5532</v>
      </c>
      <c r="J1325" s="475"/>
      <c r="K1325" s="478"/>
      <c r="L1325" s="9"/>
      <c r="M1325" s="546"/>
      <c r="N1325" s="9"/>
      <c r="O1325" s="6"/>
      <c r="P1325" s="479"/>
      <c r="Q1325" s="10"/>
      <c r="R1325" s="11"/>
      <c r="S1325" s="12"/>
      <c r="T1325" s="14"/>
      <c r="U1325" s="15"/>
      <c r="V1325" s="8"/>
      <c r="W1325" s="13"/>
      <c r="X1325" s="23"/>
      <c r="Y1325" s="486"/>
      <c r="Z1325" s="483"/>
      <c r="AA1325" s="24"/>
      <c r="AB1325" s="484"/>
      <c r="AC1325" s="16"/>
      <c r="AD1325" s="17"/>
      <c r="AE1325" s="18"/>
      <c r="AF1325" s="9"/>
      <c r="AG1325" s="19"/>
      <c r="AH1325" s="20"/>
      <c r="AI1325" s="9"/>
      <c r="AJ1325" s="21"/>
      <c r="AK1325" s="33"/>
      <c r="AL1325" s="485" t="str">
        <f>IF(AA1325="","",AA1325)</f>
        <v/>
      </c>
      <c r="AM1325" s="3" t="str">
        <f>IF(AB1325="","",AB1325)</f>
        <v/>
      </c>
      <c r="AN1325" s="702"/>
      <c r="AO1325" s="4"/>
      <c r="AP1325" s="5"/>
      <c r="AQ1325" s="5"/>
      <c r="AR1325" s="4"/>
      <c r="AS1325" s="5"/>
      <c r="AT1325" s="552"/>
      <c r="AU1325" s="553" t="str">
        <f>IF(AND(V1325&gt;0,X1325="A",AA1325&lt;&gt;"",AG1325&lt;&gt;"A",AJ1325&lt;&gt;"A",OR(AB1325="NR",AB1325="NT")),1,"")</f>
        <v/>
      </c>
      <c r="AV1325" s="554" t="str">
        <f>IF(AU1325="","",COUNTIF($AU$8:AU1325,AU1325))</f>
        <v/>
      </c>
      <c r="AW1325" s="553" t="str">
        <f>IF(AND(V1325&gt;0,X1325="A",AJ1325&lt;&gt;"A",OR(AB1325="",AB1325="NX")),1,"")</f>
        <v/>
      </c>
      <c r="AX1325" s="554" t="str">
        <f>IF(AW1325="","",COUNTIF($AW$8:AW1325,AW1325))</f>
        <v/>
      </c>
      <c r="AY1325" s="27"/>
      <c r="AZ1325" s="6"/>
      <c r="BA1325" s="7"/>
      <c r="BB1325" s="7"/>
    </row>
    <row r="1326" spans="1:54" ht="14.45" customHeight="1">
      <c r="A1326" s="472" t="s">
        <v>1304</v>
      </c>
      <c r="B1326" s="473" t="s">
        <v>1602</v>
      </c>
      <c r="C1326" s="714" t="s">
        <v>4210</v>
      </c>
      <c r="D1326" s="22">
        <v>9</v>
      </c>
      <c r="E1326" s="746" t="s">
        <v>3855</v>
      </c>
      <c r="F1326" s="760" t="s">
        <v>5532</v>
      </c>
      <c r="G1326" s="475"/>
      <c r="H1326" s="476"/>
      <c r="I1326" s="760" t="s">
        <v>5532</v>
      </c>
      <c r="J1326" s="475"/>
      <c r="K1326" s="478"/>
      <c r="L1326" s="9"/>
      <c r="M1326" s="546"/>
      <c r="N1326" s="9"/>
      <c r="O1326" s="6"/>
      <c r="P1326" s="479"/>
      <c r="Q1326" s="10"/>
      <c r="R1326" s="11"/>
      <c r="S1326" s="12"/>
      <c r="T1326" s="14"/>
      <c r="U1326" s="15"/>
      <c r="V1326" s="8"/>
      <c r="W1326" s="13"/>
      <c r="X1326" s="23"/>
      <c r="Y1326" s="486"/>
      <c r="Z1326" s="483"/>
      <c r="AA1326" s="24"/>
      <c r="AB1326" s="484"/>
      <c r="AC1326" s="16"/>
      <c r="AD1326" s="17"/>
      <c r="AE1326" s="18"/>
      <c r="AF1326" s="9"/>
      <c r="AG1326" s="19"/>
      <c r="AH1326" s="20"/>
      <c r="AI1326" s="9"/>
      <c r="AJ1326" s="21"/>
      <c r="AK1326" s="33"/>
      <c r="AL1326" s="485" t="str">
        <f>IF(AA1326="","",AA1326)</f>
        <v/>
      </c>
      <c r="AM1326" s="3" t="str">
        <f>IF(AB1326="","",AB1326)</f>
        <v/>
      </c>
      <c r="AN1326" s="702"/>
      <c r="AO1326" s="4"/>
      <c r="AP1326" s="5"/>
      <c r="AQ1326" s="5"/>
      <c r="AR1326" s="4"/>
      <c r="AS1326" s="5"/>
      <c r="AT1326" s="552"/>
      <c r="AU1326" s="553" t="str">
        <f>IF(AND(V1326&gt;0,X1326="A",AA1326&lt;&gt;"",AG1326&lt;&gt;"A",AJ1326&lt;&gt;"A",OR(AB1326="NR",AB1326="NT")),1,"")</f>
        <v/>
      </c>
      <c r="AV1326" s="554" t="str">
        <f>IF(AU1326="","",COUNTIF($AU$8:AU1326,AU1326))</f>
        <v/>
      </c>
      <c r="AW1326" s="553" t="str">
        <f>IF(AND(V1326&gt;0,X1326="A",AJ1326&lt;&gt;"A",OR(AB1326="",AB1326="NX")),1,"")</f>
        <v/>
      </c>
      <c r="AX1326" s="554" t="str">
        <f>IF(AW1326="","",COUNTIF($AW$8:AW1326,AW1326))</f>
        <v/>
      </c>
      <c r="AY1326" s="27"/>
      <c r="AZ1326" s="6"/>
      <c r="BA1326" s="7"/>
      <c r="BB1326" s="7"/>
    </row>
    <row r="1327" spans="1:54" ht="14.45" customHeight="1">
      <c r="A1327" s="472" t="s">
        <v>1305</v>
      </c>
      <c r="B1327" s="473" t="s">
        <v>1602</v>
      </c>
      <c r="C1327" s="714" t="s">
        <v>4210</v>
      </c>
      <c r="D1327" s="22">
        <v>9</v>
      </c>
      <c r="E1327" s="746" t="s">
        <v>3856</v>
      </c>
      <c r="F1327" s="760" t="s">
        <v>5532</v>
      </c>
      <c r="G1327" s="475"/>
      <c r="H1327" s="476"/>
      <c r="I1327" s="760" t="s">
        <v>5532</v>
      </c>
      <c r="J1327" s="475"/>
      <c r="K1327" s="478"/>
      <c r="L1327" s="9"/>
      <c r="M1327" s="546"/>
      <c r="N1327" s="9"/>
      <c r="O1327" s="6"/>
      <c r="P1327" s="479"/>
      <c r="Q1327" s="10"/>
      <c r="R1327" s="11"/>
      <c r="S1327" s="12"/>
      <c r="T1327" s="14"/>
      <c r="U1327" s="15"/>
      <c r="V1327" s="8"/>
      <c r="W1327" s="13"/>
      <c r="X1327" s="23"/>
      <c r="Y1327" s="486"/>
      <c r="Z1327" s="483"/>
      <c r="AA1327" s="24"/>
      <c r="AB1327" s="484"/>
      <c r="AC1327" s="16"/>
      <c r="AD1327" s="17"/>
      <c r="AE1327" s="18"/>
      <c r="AF1327" s="9"/>
      <c r="AG1327" s="19"/>
      <c r="AH1327" s="20"/>
      <c r="AI1327" s="9"/>
      <c r="AJ1327" s="21"/>
      <c r="AK1327" s="33"/>
      <c r="AL1327" s="485" t="str">
        <f>IF(AA1327="","",AA1327)</f>
        <v/>
      </c>
      <c r="AM1327" s="3" t="str">
        <f>IF(AB1327="","",AB1327)</f>
        <v/>
      </c>
      <c r="AN1327" s="702"/>
      <c r="AO1327" s="4"/>
      <c r="AP1327" s="5"/>
      <c r="AQ1327" s="5"/>
      <c r="AR1327" s="4"/>
      <c r="AS1327" s="5"/>
      <c r="AT1327" s="552"/>
      <c r="AU1327" s="553" t="str">
        <f>IF(AND(V1327&gt;0,X1327="A",AA1327&lt;&gt;"",AG1327&lt;&gt;"A",AJ1327&lt;&gt;"A",OR(AB1327="NR",AB1327="NT")),1,"")</f>
        <v/>
      </c>
      <c r="AV1327" s="554" t="str">
        <f>IF(AU1327="","",COUNTIF($AU$8:AU1327,AU1327))</f>
        <v/>
      </c>
      <c r="AW1327" s="553" t="str">
        <f>IF(AND(V1327&gt;0,X1327="A",AJ1327&lt;&gt;"A",OR(AB1327="",AB1327="NX")),1,"")</f>
        <v/>
      </c>
      <c r="AX1327" s="554" t="str">
        <f>IF(AW1327="","",COUNTIF($AW$8:AW1327,AW1327))</f>
        <v/>
      </c>
      <c r="AY1327" s="27"/>
      <c r="AZ1327" s="6"/>
      <c r="BA1327" s="7"/>
      <c r="BB1327" s="7"/>
    </row>
    <row r="1328" spans="1:54" ht="14.45" customHeight="1">
      <c r="A1328" s="472" t="s">
        <v>1306</v>
      </c>
      <c r="B1328" s="473" t="s">
        <v>1602</v>
      </c>
      <c r="C1328" s="714" t="s">
        <v>4210</v>
      </c>
      <c r="D1328" s="22">
        <v>9</v>
      </c>
      <c r="E1328" s="746" t="s">
        <v>3857</v>
      </c>
      <c r="F1328" s="760" t="s">
        <v>5532</v>
      </c>
      <c r="G1328" s="475"/>
      <c r="H1328" s="476"/>
      <c r="I1328" s="474">
        <v>2080290</v>
      </c>
      <c r="J1328" s="475">
        <v>15421102</v>
      </c>
      <c r="K1328" s="478">
        <v>11.94</v>
      </c>
      <c r="L1328" s="9"/>
      <c r="M1328" s="546"/>
      <c r="N1328" s="9"/>
      <c r="O1328" s="6"/>
      <c r="P1328" s="479"/>
      <c r="Q1328" s="10"/>
      <c r="R1328" s="11"/>
      <c r="S1328" s="12"/>
      <c r="T1328" s="14"/>
      <c r="U1328" s="15"/>
      <c r="V1328" s="8"/>
      <c r="W1328" s="13"/>
      <c r="X1328" s="23"/>
      <c r="Y1328" s="486"/>
      <c r="Z1328" s="483"/>
      <c r="AA1328" s="24"/>
      <c r="AB1328" s="484"/>
      <c r="AC1328" s="16"/>
      <c r="AD1328" s="17"/>
      <c r="AE1328" s="18"/>
      <c r="AF1328" s="9"/>
      <c r="AG1328" s="19"/>
      <c r="AH1328" s="20"/>
      <c r="AI1328" s="9"/>
      <c r="AJ1328" s="21"/>
      <c r="AK1328" s="33"/>
      <c r="AL1328" s="485" t="str">
        <f>IF(AA1328="","",AA1328)</f>
        <v/>
      </c>
      <c r="AM1328" s="3" t="str">
        <f>IF(AB1328="","",AB1328)</f>
        <v/>
      </c>
      <c r="AN1328" s="702"/>
      <c r="AO1328" s="4"/>
      <c r="AP1328" s="5"/>
      <c r="AQ1328" s="5"/>
      <c r="AR1328" s="4"/>
      <c r="AS1328" s="5"/>
      <c r="AT1328" s="552"/>
      <c r="AU1328" s="553" t="str">
        <f>IF(AND(V1328&gt;0,X1328="A",AA1328&lt;&gt;"",AG1328&lt;&gt;"A",AJ1328&lt;&gt;"A",OR(AB1328="NR",AB1328="NT")),1,"")</f>
        <v/>
      </c>
      <c r="AV1328" s="554" t="str">
        <f>IF(AU1328="","",COUNTIF($AU$8:AU1328,AU1328))</f>
        <v/>
      </c>
      <c r="AW1328" s="553" t="str">
        <f>IF(AND(V1328&gt;0,X1328="A",AJ1328&lt;&gt;"A",OR(AB1328="",AB1328="NX")),1,"")</f>
        <v/>
      </c>
      <c r="AX1328" s="554" t="str">
        <f>IF(AW1328="","",COUNTIF($AW$8:AW1328,AW1328))</f>
        <v/>
      </c>
      <c r="AY1328" s="27"/>
      <c r="AZ1328" s="6"/>
      <c r="BA1328" s="7"/>
      <c r="BB1328" s="7"/>
    </row>
    <row r="1329" spans="1:54" ht="14.45" customHeight="1">
      <c r="A1329" s="472" t="s">
        <v>1307</v>
      </c>
      <c r="B1329" s="473" t="s">
        <v>1602</v>
      </c>
      <c r="C1329" s="22" t="s">
        <v>5866</v>
      </c>
      <c r="D1329" s="22">
        <v>9</v>
      </c>
      <c r="E1329" s="746" t="s">
        <v>5547</v>
      </c>
      <c r="F1329" s="760">
        <v>2080290</v>
      </c>
      <c r="G1329" s="475">
        <v>15421102</v>
      </c>
      <c r="H1329" s="476">
        <v>11.94</v>
      </c>
      <c r="I1329" s="474">
        <v>2079352</v>
      </c>
      <c r="J1329" s="475">
        <v>15421102</v>
      </c>
      <c r="K1329" s="478">
        <v>11.94</v>
      </c>
      <c r="L1329" s="9"/>
      <c r="M1329" s="546">
        <v>16</v>
      </c>
      <c r="N1329" s="9">
        <v>9.5299999999999994</v>
      </c>
      <c r="O1329" s="6" t="s">
        <v>4201</v>
      </c>
      <c r="P1329" s="479" t="s">
        <v>4252</v>
      </c>
      <c r="Q1329" s="10" t="s">
        <v>4268</v>
      </c>
      <c r="R1329" s="11"/>
      <c r="S1329" s="12"/>
      <c r="T1329" s="14">
        <v>46277</v>
      </c>
      <c r="U1329" s="15" t="s">
        <v>5534</v>
      </c>
      <c r="V1329" s="8">
        <v>46277</v>
      </c>
      <c r="W1329" s="13" t="s">
        <v>5540</v>
      </c>
      <c r="X1329" s="23" t="s">
        <v>4206</v>
      </c>
      <c r="Y1329" s="486">
        <v>168</v>
      </c>
      <c r="Z1329" s="483">
        <v>46278</v>
      </c>
      <c r="AA1329" s="24" t="s">
        <v>5546</v>
      </c>
      <c r="AB1329" s="484" t="s">
        <v>4206</v>
      </c>
      <c r="AC1329" s="16"/>
      <c r="AD1329" s="17"/>
      <c r="AE1329" s="18"/>
      <c r="AF1329" s="9"/>
      <c r="AG1329" s="19"/>
      <c r="AH1329" s="20"/>
      <c r="AI1329" s="9"/>
      <c r="AJ1329" s="21" t="str">
        <f>IF(AND(K1329&gt;0,M1329="A",P1329&lt;&gt;"",V1329&lt;&gt;"A",Y1329&lt;&gt;"A",OR(Q1329="NR",Q1329="NT")),1,"")</f>
        <v/>
      </c>
      <c r="AK1329" s="33" t="str">
        <f>IF(AJ1329="","",COUNTIF(AJ$8:$AU1329,AJ1329))</f>
        <v/>
      </c>
      <c r="AL1329" s="485" t="str">
        <f>IF(AND(K1329&gt;0,M1329="A",Y1329&lt;&gt;"A",OR(Q1329="",Q1329="NX")),1,"")</f>
        <v/>
      </c>
      <c r="AM1329" s="3" t="str">
        <f>IF(AL1329="","",COUNTIF(AL$8:$AW1329,AL1329))</f>
        <v/>
      </c>
      <c r="AN1329" s="702"/>
      <c r="AO1329" s="4"/>
      <c r="AP1329" s="5"/>
      <c r="AQ1329" s="5"/>
      <c r="AR1329" s="4"/>
      <c r="AS1329" s="5"/>
      <c r="AT1329" s="552"/>
      <c r="AU1329" s="553"/>
      <c r="AV1329" s="554"/>
      <c r="AW1329" s="553"/>
      <c r="AX1329" s="554"/>
      <c r="AY1329" s="27"/>
      <c r="AZ1329" s="6"/>
      <c r="BA1329" s="7"/>
      <c r="BB1329" s="7"/>
    </row>
    <row r="1330" spans="1:54" ht="14.45" customHeight="1">
      <c r="A1330" s="472" t="s">
        <v>1308</v>
      </c>
      <c r="B1330" s="473" t="s">
        <v>1602</v>
      </c>
      <c r="C1330" s="22" t="s">
        <v>5866</v>
      </c>
      <c r="D1330" s="22">
        <v>9</v>
      </c>
      <c r="E1330" s="746" t="s">
        <v>3858</v>
      </c>
      <c r="F1330" s="760">
        <v>2079352</v>
      </c>
      <c r="G1330" s="475">
        <v>15421102</v>
      </c>
      <c r="H1330" s="476">
        <v>11.94</v>
      </c>
      <c r="I1330" s="474">
        <v>2098630</v>
      </c>
      <c r="J1330" s="475">
        <v>15421112</v>
      </c>
      <c r="K1330" s="478">
        <v>11.94</v>
      </c>
      <c r="L1330" s="9"/>
      <c r="M1330" s="546">
        <v>16</v>
      </c>
      <c r="N1330" s="9">
        <v>9.5299999999999994</v>
      </c>
      <c r="O1330" s="6" t="s">
        <v>4201</v>
      </c>
      <c r="P1330" s="479" t="s">
        <v>4202</v>
      </c>
      <c r="Q1330" s="10" t="s">
        <v>5306</v>
      </c>
      <c r="R1330" s="11"/>
      <c r="S1330" s="12"/>
      <c r="T1330" s="14">
        <v>46279</v>
      </c>
      <c r="U1330" s="15" t="s">
        <v>5387</v>
      </c>
      <c r="V1330" s="8">
        <v>46279</v>
      </c>
      <c r="W1330" s="13" t="s">
        <v>5584</v>
      </c>
      <c r="X1330" s="23" t="s">
        <v>4206</v>
      </c>
      <c r="Y1330" s="486">
        <v>167</v>
      </c>
      <c r="Z1330" s="483">
        <v>46284</v>
      </c>
      <c r="AA1330" s="24" t="s">
        <v>5742</v>
      </c>
      <c r="AB1330" s="484" t="s">
        <v>4206</v>
      </c>
      <c r="AC1330" s="16"/>
      <c r="AD1330" s="17"/>
      <c r="AE1330" s="18"/>
      <c r="AF1330" s="9"/>
      <c r="AG1330" s="19"/>
      <c r="AH1330" s="20"/>
      <c r="AI1330" s="9"/>
      <c r="AJ1330" s="21"/>
      <c r="AK1330" s="33"/>
      <c r="AL1330" s="485" t="str">
        <f>IF(AA1330="","",AA1330)</f>
        <v>L-RT-048</v>
      </c>
      <c r="AM1330" s="3" t="str">
        <f>IF(AB1330="","",AB1330)</f>
        <v>A</v>
      </c>
      <c r="AN1330" s="702"/>
      <c r="AO1330" s="4"/>
      <c r="AP1330" s="5"/>
      <c r="AQ1330" s="5"/>
      <c r="AR1330" s="4"/>
      <c r="AS1330" s="5"/>
      <c r="AT1330" s="552"/>
      <c r="AU1330" s="553" t="str">
        <f>IF(AND(V1330&gt;0,X1330="A",AA1330&lt;&gt;"",AG1330&lt;&gt;"A",AJ1330&lt;&gt;"A",OR(AB1330="NR",AB1330="NT")),1,"")</f>
        <v/>
      </c>
      <c r="AV1330" s="554" t="str">
        <f>IF(AU1330="","",COUNTIF($AU$8:AU1330,AU1330))</f>
        <v/>
      </c>
      <c r="AW1330" s="553" t="str">
        <f>IF(AND(V1330&gt;0,X1330="A",AJ1330&lt;&gt;"A",OR(AB1330="",AB1330="NX")),1,"")</f>
        <v/>
      </c>
      <c r="AX1330" s="554" t="str">
        <f>IF(AW1330="","",COUNTIF($AW$8:AW1330,AW1330))</f>
        <v/>
      </c>
      <c r="AY1330" s="27"/>
      <c r="AZ1330" s="6"/>
      <c r="BA1330" s="7"/>
      <c r="BB1330" s="7"/>
    </row>
    <row r="1331" spans="1:54" ht="14.45" customHeight="1">
      <c r="A1331" s="472" t="s">
        <v>1309</v>
      </c>
      <c r="B1331" s="473" t="s">
        <v>1602</v>
      </c>
      <c r="C1331" s="22" t="s">
        <v>5866</v>
      </c>
      <c r="D1331" s="22">
        <v>9</v>
      </c>
      <c r="E1331" s="746" t="s">
        <v>5548</v>
      </c>
      <c r="F1331" s="760">
        <v>2098630</v>
      </c>
      <c r="G1331" s="475">
        <v>15421112</v>
      </c>
      <c r="H1331" s="476">
        <v>11.94</v>
      </c>
      <c r="I1331" s="474">
        <v>2087530</v>
      </c>
      <c r="J1331" s="475">
        <v>15421107</v>
      </c>
      <c r="K1331" s="478">
        <v>11.94</v>
      </c>
      <c r="L1331" s="9"/>
      <c r="M1331" s="546">
        <v>16</v>
      </c>
      <c r="N1331" s="9">
        <v>9.5299999999999994</v>
      </c>
      <c r="O1331" s="6" t="s">
        <v>4201</v>
      </c>
      <c r="P1331" s="479" t="s">
        <v>4252</v>
      </c>
      <c r="Q1331" s="10" t="s">
        <v>4268</v>
      </c>
      <c r="R1331" s="11"/>
      <c r="S1331" s="12"/>
      <c r="T1331" s="14">
        <v>46277</v>
      </c>
      <c r="U1331" s="15" t="s">
        <v>5534</v>
      </c>
      <c r="V1331" s="8">
        <v>46277</v>
      </c>
      <c r="W1331" s="13" t="s">
        <v>5540</v>
      </c>
      <c r="X1331" s="23" t="s">
        <v>4206</v>
      </c>
      <c r="Y1331" s="486">
        <v>168</v>
      </c>
      <c r="Z1331" s="483">
        <v>46278</v>
      </c>
      <c r="AA1331" s="24" t="s">
        <v>5546</v>
      </c>
      <c r="AB1331" s="484" t="s">
        <v>4206</v>
      </c>
      <c r="AC1331" s="16"/>
      <c r="AD1331" s="17"/>
      <c r="AE1331" s="18"/>
      <c r="AF1331" s="9"/>
      <c r="AG1331" s="19"/>
      <c r="AH1331" s="20"/>
      <c r="AI1331" s="9"/>
      <c r="AJ1331" s="21" t="str">
        <f>IF(AND(K1331&gt;0,M1331="A",P1331&lt;&gt;"",V1331&lt;&gt;"A",Y1331&lt;&gt;"A",OR(Q1331="NR",Q1331="NT")),1,"")</f>
        <v/>
      </c>
      <c r="AK1331" s="33" t="str">
        <f>IF(AJ1331="","",COUNTIF(AJ$8:$AU1331,AJ1331))</f>
        <v/>
      </c>
      <c r="AL1331" s="485" t="str">
        <f>IF(AND(K1331&gt;0,M1331="A",Y1331&lt;&gt;"A",OR(Q1331="",Q1331="NX")),1,"")</f>
        <v/>
      </c>
      <c r="AM1331" s="3" t="str">
        <f>IF(AL1331="","",COUNTIF(AL$8:$AW1331,AL1331))</f>
        <v/>
      </c>
      <c r="AN1331" s="702"/>
      <c r="AO1331" s="4"/>
      <c r="AP1331" s="5"/>
      <c r="AQ1331" s="5"/>
      <c r="AR1331" s="4"/>
      <c r="AS1331" s="5"/>
      <c r="AT1331" s="552"/>
      <c r="AU1331" s="553"/>
      <c r="AV1331" s="554"/>
      <c r="AW1331" s="553"/>
      <c r="AX1331" s="554"/>
      <c r="AY1331" s="27"/>
      <c r="AZ1331" s="6"/>
      <c r="BA1331" s="7"/>
      <c r="BB1331" s="7"/>
    </row>
    <row r="1332" spans="1:54" ht="14.45" customHeight="1">
      <c r="A1332" s="472" t="s">
        <v>1310</v>
      </c>
      <c r="B1332" s="473" t="s">
        <v>1602</v>
      </c>
      <c r="C1332" s="22" t="s">
        <v>5866</v>
      </c>
      <c r="D1332" s="22">
        <v>9</v>
      </c>
      <c r="E1332" s="746" t="s">
        <v>3859</v>
      </c>
      <c r="F1332" s="760">
        <v>2087530</v>
      </c>
      <c r="G1332" s="475">
        <v>15421107</v>
      </c>
      <c r="H1332" s="476">
        <v>11.94</v>
      </c>
      <c r="I1332" s="474">
        <v>2087080</v>
      </c>
      <c r="J1332" s="475">
        <v>15421105</v>
      </c>
      <c r="K1332" s="478">
        <v>11.94</v>
      </c>
      <c r="L1332" s="9"/>
      <c r="M1332" s="546">
        <v>16</v>
      </c>
      <c r="N1332" s="9">
        <v>9.5299999999999994</v>
      </c>
      <c r="O1332" s="6" t="s">
        <v>4201</v>
      </c>
      <c r="P1332" s="479" t="s">
        <v>4202</v>
      </c>
      <c r="Q1332" s="10" t="s">
        <v>5306</v>
      </c>
      <c r="R1332" s="11"/>
      <c r="S1332" s="12"/>
      <c r="T1332" s="14">
        <v>46279</v>
      </c>
      <c r="U1332" s="15" t="s">
        <v>5387</v>
      </c>
      <c r="V1332" s="8">
        <v>46279</v>
      </c>
      <c r="W1332" s="13" t="s">
        <v>5584</v>
      </c>
      <c r="X1332" s="23" t="s">
        <v>4206</v>
      </c>
      <c r="Y1332" s="486">
        <v>167</v>
      </c>
      <c r="Z1332" s="483">
        <v>46284</v>
      </c>
      <c r="AA1332" s="24" t="s">
        <v>5742</v>
      </c>
      <c r="AB1332" s="484" t="s">
        <v>4206</v>
      </c>
      <c r="AC1332" s="16"/>
      <c r="AD1332" s="17"/>
      <c r="AE1332" s="18"/>
      <c r="AF1332" s="9"/>
      <c r="AG1332" s="19"/>
      <c r="AH1332" s="20"/>
      <c r="AI1332" s="9"/>
      <c r="AJ1332" s="21"/>
      <c r="AK1332" s="33"/>
      <c r="AL1332" s="485" t="str">
        <f>IF(AA1332="","",AA1332)</f>
        <v>L-RT-048</v>
      </c>
      <c r="AM1332" s="3" t="str">
        <f>IF(AB1332="","",AB1332)</f>
        <v>A</v>
      </c>
      <c r="AN1332" s="702"/>
      <c r="AO1332" s="4"/>
      <c r="AP1332" s="5"/>
      <c r="AQ1332" s="5"/>
      <c r="AR1332" s="4"/>
      <c r="AS1332" s="5"/>
      <c r="AT1332" s="552"/>
      <c r="AU1332" s="553" t="str">
        <f>IF(AND(V1332&gt;0,X1332="A",AA1332&lt;&gt;"",AG1332&lt;&gt;"A",AJ1332&lt;&gt;"A",OR(AB1332="NR",AB1332="NT")),1,"")</f>
        <v/>
      </c>
      <c r="AV1332" s="554" t="str">
        <f>IF(AU1332="","",COUNTIF($AU$8:AU1332,AU1332))</f>
        <v/>
      </c>
      <c r="AW1332" s="553" t="str">
        <f>IF(AND(V1332&gt;0,X1332="A",AJ1332&lt;&gt;"A",OR(AB1332="",AB1332="NX")),1,"")</f>
        <v/>
      </c>
      <c r="AX1332" s="554" t="str">
        <f>IF(AW1332="","",COUNTIF($AW$8:AW1332,AW1332))</f>
        <v/>
      </c>
      <c r="AY1332" s="27"/>
      <c r="AZ1332" s="6"/>
      <c r="BA1332" s="7"/>
      <c r="BB1332" s="7"/>
    </row>
    <row r="1333" spans="1:54" ht="14.45" customHeight="1">
      <c r="A1333" s="472" t="s">
        <v>1311</v>
      </c>
      <c r="B1333" s="473" t="s">
        <v>1602</v>
      </c>
      <c r="C1333" s="22" t="s">
        <v>5866</v>
      </c>
      <c r="D1333" s="22">
        <v>9</v>
      </c>
      <c r="E1333" s="746" t="s">
        <v>5549</v>
      </c>
      <c r="F1333" s="760">
        <v>2087080</v>
      </c>
      <c r="G1333" s="475">
        <v>15421105</v>
      </c>
      <c r="H1333" s="476">
        <v>11.94</v>
      </c>
      <c r="I1333" s="474">
        <v>2083420</v>
      </c>
      <c r="J1333" s="475">
        <v>15421106</v>
      </c>
      <c r="K1333" s="478">
        <v>11.94</v>
      </c>
      <c r="L1333" s="9"/>
      <c r="M1333" s="546">
        <v>16</v>
      </c>
      <c r="N1333" s="9">
        <v>9.5299999999999994</v>
      </c>
      <c r="O1333" s="6" t="s">
        <v>4201</v>
      </c>
      <c r="P1333" s="479" t="s">
        <v>4252</v>
      </c>
      <c r="Q1333" s="10" t="s">
        <v>4281</v>
      </c>
      <c r="R1333" s="11"/>
      <c r="S1333" s="12"/>
      <c r="T1333" s="14">
        <v>46277</v>
      </c>
      <c r="U1333" s="15" t="s">
        <v>5534</v>
      </c>
      <c r="V1333" s="8">
        <v>46277</v>
      </c>
      <c r="W1333" s="13" t="s">
        <v>5543</v>
      </c>
      <c r="X1333" s="23" t="s">
        <v>4206</v>
      </c>
      <c r="Y1333" s="486">
        <v>168</v>
      </c>
      <c r="Z1333" s="483">
        <v>46278</v>
      </c>
      <c r="AA1333" s="24" t="s">
        <v>5546</v>
      </c>
      <c r="AB1333" s="484" t="s">
        <v>4206</v>
      </c>
      <c r="AC1333" s="16"/>
      <c r="AD1333" s="17"/>
      <c r="AE1333" s="18"/>
      <c r="AF1333" s="9"/>
      <c r="AG1333" s="19"/>
      <c r="AH1333" s="20"/>
      <c r="AI1333" s="9"/>
      <c r="AJ1333" s="21" t="str">
        <f>IF(AND(K1333&gt;0,M1333="A",P1333&lt;&gt;"",V1333&lt;&gt;"A",Y1333&lt;&gt;"A",OR(Q1333="NR",Q1333="NT")),1,"")</f>
        <v/>
      </c>
      <c r="AK1333" s="33" t="str">
        <f>IF(AJ1333="","",COUNTIF(AJ$8:$AU1333,AJ1333))</f>
        <v/>
      </c>
      <c r="AL1333" s="485" t="str">
        <f>IF(AND(K1333&gt;0,M1333="A",Y1333&lt;&gt;"A",OR(Q1333="",Q1333="NX")),1,"")</f>
        <v/>
      </c>
      <c r="AM1333" s="3" t="str">
        <f>IF(AL1333="","",COUNTIF(AL$8:$AW1333,AL1333))</f>
        <v/>
      </c>
      <c r="AN1333" s="702"/>
      <c r="AO1333" s="4"/>
      <c r="AP1333" s="5"/>
      <c r="AQ1333" s="5"/>
      <c r="AR1333" s="4"/>
      <c r="AS1333" s="5"/>
      <c r="AT1333" s="552"/>
      <c r="AU1333" s="553"/>
      <c r="AV1333" s="554"/>
      <c r="AW1333" s="553"/>
      <c r="AX1333" s="554"/>
      <c r="AY1333" s="27"/>
      <c r="AZ1333" s="6"/>
      <c r="BA1333" s="7"/>
      <c r="BB1333" s="7"/>
    </row>
    <row r="1334" spans="1:54" ht="14.45" customHeight="1">
      <c r="A1334" s="472" t="s">
        <v>1312</v>
      </c>
      <c r="B1334" s="473" t="s">
        <v>1602</v>
      </c>
      <c r="C1334" s="22" t="s">
        <v>5866</v>
      </c>
      <c r="D1334" s="22">
        <v>9</v>
      </c>
      <c r="E1334" s="746" t="s">
        <v>3860</v>
      </c>
      <c r="F1334" s="760">
        <v>2083420</v>
      </c>
      <c r="G1334" s="475">
        <v>15421106</v>
      </c>
      <c r="H1334" s="476">
        <v>11.94</v>
      </c>
      <c r="I1334" s="474">
        <v>2093610</v>
      </c>
      <c r="J1334" s="475">
        <v>15421110</v>
      </c>
      <c r="K1334" s="478">
        <v>11.94</v>
      </c>
      <c r="L1334" s="9"/>
      <c r="M1334" s="546">
        <v>16</v>
      </c>
      <c r="N1334" s="9">
        <v>9.5299999999999994</v>
      </c>
      <c r="O1334" s="6" t="s">
        <v>4201</v>
      </c>
      <c r="P1334" s="479" t="s">
        <v>4202</v>
      </c>
      <c r="Q1334" s="10" t="s">
        <v>5306</v>
      </c>
      <c r="R1334" s="11"/>
      <c r="S1334" s="12"/>
      <c r="T1334" s="14">
        <v>46279</v>
      </c>
      <c r="U1334" s="15" t="s">
        <v>5387</v>
      </c>
      <c r="V1334" s="8">
        <v>46279</v>
      </c>
      <c r="W1334" s="13" t="s">
        <v>5584</v>
      </c>
      <c r="X1334" s="23" t="s">
        <v>4206</v>
      </c>
      <c r="Y1334" s="486">
        <v>167</v>
      </c>
      <c r="Z1334" s="483">
        <v>46284</v>
      </c>
      <c r="AA1334" s="24" t="s">
        <v>5742</v>
      </c>
      <c r="AB1334" s="484" t="s">
        <v>4206</v>
      </c>
      <c r="AC1334" s="16"/>
      <c r="AD1334" s="17"/>
      <c r="AE1334" s="18"/>
      <c r="AF1334" s="9"/>
      <c r="AG1334" s="19"/>
      <c r="AH1334" s="20"/>
      <c r="AI1334" s="9"/>
      <c r="AJ1334" s="21"/>
      <c r="AK1334" s="33"/>
      <c r="AL1334" s="485" t="str">
        <f>IF(AA1334="","",AA1334)</f>
        <v>L-RT-048</v>
      </c>
      <c r="AM1334" s="3" t="str">
        <f>IF(AB1334="","",AB1334)</f>
        <v>A</v>
      </c>
      <c r="AN1334" s="702"/>
      <c r="AO1334" s="4"/>
      <c r="AP1334" s="5"/>
      <c r="AQ1334" s="5"/>
      <c r="AR1334" s="4"/>
      <c r="AS1334" s="5"/>
      <c r="AT1334" s="552"/>
      <c r="AU1334" s="553" t="str">
        <f>IF(AND(V1334&gt;0,X1334="A",AA1334&lt;&gt;"",AG1334&lt;&gt;"A",AJ1334&lt;&gt;"A",OR(AB1334="NR",AB1334="NT")),1,"")</f>
        <v/>
      </c>
      <c r="AV1334" s="554" t="str">
        <f>IF(AU1334="","",COUNTIF($AU$8:AU1334,AU1334))</f>
        <v/>
      </c>
      <c r="AW1334" s="553" t="str">
        <f>IF(AND(V1334&gt;0,X1334="A",AJ1334&lt;&gt;"A",OR(AB1334="",AB1334="NX")),1,"")</f>
        <v/>
      </c>
      <c r="AX1334" s="554" t="str">
        <f>IF(AW1334="","",COUNTIF($AW$8:AW1334,AW1334))</f>
        <v/>
      </c>
      <c r="AY1334" s="27"/>
      <c r="AZ1334" s="6"/>
      <c r="BA1334" s="7"/>
      <c r="BB1334" s="7"/>
    </row>
    <row r="1335" spans="1:54" ht="14.45" customHeight="1">
      <c r="A1335" s="472" t="s">
        <v>1313</v>
      </c>
      <c r="B1335" s="473" t="s">
        <v>1602</v>
      </c>
      <c r="C1335" s="22" t="s">
        <v>5866</v>
      </c>
      <c r="D1335" s="22">
        <v>9</v>
      </c>
      <c r="E1335" s="746" t="s">
        <v>5550</v>
      </c>
      <c r="F1335" s="760">
        <v>2093610</v>
      </c>
      <c r="G1335" s="475">
        <v>15421110</v>
      </c>
      <c r="H1335" s="476">
        <v>11.94</v>
      </c>
      <c r="I1335" s="474">
        <v>2086810</v>
      </c>
      <c r="J1335" s="475">
        <v>15421107</v>
      </c>
      <c r="K1335" s="478">
        <v>11.94</v>
      </c>
      <c r="L1335" s="9"/>
      <c r="M1335" s="546">
        <v>16</v>
      </c>
      <c r="N1335" s="9">
        <v>9.5299999999999994</v>
      </c>
      <c r="O1335" s="6" t="s">
        <v>4201</v>
      </c>
      <c r="P1335" s="479" t="s">
        <v>4252</v>
      </c>
      <c r="Q1335" s="10" t="s">
        <v>4253</v>
      </c>
      <c r="R1335" s="11"/>
      <c r="S1335" s="12"/>
      <c r="T1335" s="14">
        <v>46277</v>
      </c>
      <c r="U1335" s="15" t="s">
        <v>5534</v>
      </c>
      <c r="V1335" s="8">
        <v>46277</v>
      </c>
      <c r="W1335" s="13" t="s">
        <v>5543</v>
      </c>
      <c r="X1335" s="23" t="s">
        <v>4206</v>
      </c>
      <c r="Y1335" s="486">
        <v>168</v>
      </c>
      <c r="Z1335" s="483">
        <v>46278</v>
      </c>
      <c r="AA1335" s="24" t="s">
        <v>5551</v>
      </c>
      <c r="AB1335" s="484" t="s">
        <v>4206</v>
      </c>
      <c r="AC1335" s="16"/>
      <c r="AD1335" s="17"/>
      <c r="AE1335" s="18"/>
      <c r="AF1335" s="9"/>
      <c r="AG1335" s="19"/>
      <c r="AH1335" s="20"/>
      <c r="AI1335" s="9"/>
      <c r="AJ1335" s="21" t="str">
        <f>IF(AND(K1335&gt;0,M1335="A",P1335&lt;&gt;"",V1335&lt;&gt;"A",Y1335&lt;&gt;"A",OR(Q1335="NR",Q1335="NT")),1,"")</f>
        <v/>
      </c>
      <c r="AK1335" s="33" t="str">
        <f>IF(AJ1335="","",COUNTIF(AJ$8:$AU1335,AJ1335))</f>
        <v/>
      </c>
      <c r="AL1335" s="485" t="str">
        <f>IF(AND(K1335&gt;0,M1335="A",Y1335&lt;&gt;"A",OR(Q1335="",Q1335="NX")),1,"")</f>
        <v/>
      </c>
      <c r="AM1335" s="3" t="str">
        <f>IF(AL1335="","",COUNTIF(AL$8:$AW1335,AL1335))</f>
        <v/>
      </c>
      <c r="AN1335" s="702"/>
      <c r="AO1335" s="4"/>
      <c r="AP1335" s="5"/>
      <c r="AQ1335" s="5"/>
      <c r="AR1335" s="4"/>
      <c r="AS1335" s="5"/>
      <c r="AT1335" s="552"/>
      <c r="AU1335" s="553"/>
      <c r="AV1335" s="554"/>
      <c r="AW1335" s="553"/>
      <c r="AX1335" s="554"/>
      <c r="AY1335" s="27"/>
      <c r="AZ1335" s="6"/>
      <c r="BA1335" s="7"/>
      <c r="BB1335" s="7"/>
    </row>
    <row r="1336" spans="1:54" ht="14.45" customHeight="1">
      <c r="A1336" s="472" t="s">
        <v>1314</v>
      </c>
      <c r="B1336" s="473" t="s">
        <v>1602</v>
      </c>
      <c r="C1336" s="22" t="s">
        <v>5866</v>
      </c>
      <c r="D1336" s="22">
        <v>9</v>
      </c>
      <c r="E1336" s="746" t="s">
        <v>3861</v>
      </c>
      <c r="F1336" s="760">
        <v>2086810</v>
      </c>
      <c r="G1336" s="475">
        <v>15421107</v>
      </c>
      <c r="H1336" s="476">
        <v>11.94</v>
      </c>
      <c r="I1336" s="474">
        <v>2083550</v>
      </c>
      <c r="J1336" s="475">
        <v>15421105</v>
      </c>
      <c r="K1336" s="478">
        <v>11.94</v>
      </c>
      <c r="L1336" s="9"/>
      <c r="M1336" s="546">
        <v>16</v>
      </c>
      <c r="N1336" s="9">
        <v>9.5299999999999994</v>
      </c>
      <c r="O1336" s="6" t="s">
        <v>4201</v>
      </c>
      <c r="P1336" s="479" t="s">
        <v>4202</v>
      </c>
      <c r="Q1336" s="10" t="s">
        <v>5306</v>
      </c>
      <c r="R1336" s="11"/>
      <c r="S1336" s="12"/>
      <c r="T1336" s="14">
        <v>46279</v>
      </c>
      <c r="U1336" s="15" t="s">
        <v>5387</v>
      </c>
      <c r="V1336" s="8">
        <v>46279</v>
      </c>
      <c r="W1336" s="13" t="s">
        <v>5584</v>
      </c>
      <c r="X1336" s="23" t="s">
        <v>4206</v>
      </c>
      <c r="Y1336" s="486">
        <v>167</v>
      </c>
      <c r="Z1336" s="483">
        <v>46284</v>
      </c>
      <c r="AA1336" s="24" t="s">
        <v>5742</v>
      </c>
      <c r="AB1336" s="484" t="s">
        <v>4206</v>
      </c>
      <c r="AC1336" s="16"/>
      <c r="AD1336" s="17"/>
      <c r="AE1336" s="18"/>
      <c r="AF1336" s="9"/>
      <c r="AG1336" s="19"/>
      <c r="AH1336" s="20"/>
      <c r="AI1336" s="9"/>
      <c r="AJ1336" s="21"/>
      <c r="AK1336" s="33"/>
      <c r="AL1336" s="485" t="str">
        <f>IF(AA1336="","",AA1336)</f>
        <v>L-RT-048</v>
      </c>
      <c r="AM1336" s="3" t="str">
        <f>IF(AB1336="","",AB1336)</f>
        <v>A</v>
      </c>
      <c r="AN1336" s="702"/>
      <c r="AO1336" s="4"/>
      <c r="AP1336" s="5"/>
      <c r="AQ1336" s="5"/>
      <c r="AR1336" s="4"/>
      <c r="AS1336" s="5"/>
      <c r="AT1336" s="552"/>
      <c r="AU1336" s="553" t="str">
        <f>IF(AND(V1336&gt;0,X1336="A",AA1336&lt;&gt;"",AG1336&lt;&gt;"A",AJ1336&lt;&gt;"A",OR(AB1336="NR",AB1336="NT")),1,"")</f>
        <v/>
      </c>
      <c r="AV1336" s="554" t="str">
        <f>IF(AU1336="","",COUNTIF($AU$8:AU1336,AU1336))</f>
        <v/>
      </c>
      <c r="AW1336" s="553" t="str">
        <f>IF(AND(V1336&gt;0,X1336="A",AJ1336&lt;&gt;"A",OR(AB1336="",AB1336="NX")),1,"")</f>
        <v/>
      </c>
      <c r="AX1336" s="554" t="str">
        <f>IF(AW1336="","",COUNTIF($AW$8:AW1336,AW1336))</f>
        <v/>
      </c>
      <c r="AY1336" s="27"/>
      <c r="AZ1336" s="6"/>
      <c r="BA1336" s="7"/>
      <c r="BB1336" s="7"/>
    </row>
    <row r="1337" spans="1:54" ht="14.45" customHeight="1">
      <c r="A1337" s="472" t="s">
        <v>1315</v>
      </c>
      <c r="B1337" s="473" t="s">
        <v>1602</v>
      </c>
      <c r="C1337" s="22" t="s">
        <v>5866</v>
      </c>
      <c r="D1337" s="22">
        <v>9</v>
      </c>
      <c r="E1337" s="746" t="s">
        <v>5552</v>
      </c>
      <c r="F1337" s="760">
        <v>2083550</v>
      </c>
      <c r="G1337" s="475">
        <v>15421105</v>
      </c>
      <c r="H1337" s="476">
        <v>11.94</v>
      </c>
      <c r="I1337" s="474">
        <v>2081590</v>
      </c>
      <c r="J1337" s="475">
        <v>15421103</v>
      </c>
      <c r="K1337" s="478">
        <v>11.94</v>
      </c>
      <c r="L1337" s="9"/>
      <c r="M1337" s="546">
        <v>16</v>
      </c>
      <c r="N1337" s="9">
        <v>9.5299999999999994</v>
      </c>
      <c r="O1337" s="6" t="s">
        <v>4201</v>
      </c>
      <c r="P1337" s="479" t="s">
        <v>4252</v>
      </c>
      <c r="Q1337" s="10" t="s">
        <v>4268</v>
      </c>
      <c r="R1337" s="11"/>
      <c r="S1337" s="12"/>
      <c r="T1337" s="14">
        <v>46277</v>
      </c>
      <c r="U1337" s="15" t="s">
        <v>5534</v>
      </c>
      <c r="V1337" s="8">
        <v>46277</v>
      </c>
      <c r="W1337" s="13" t="s">
        <v>5543</v>
      </c>
      <c r="X1337" s="23" t="s">
        <v>4206</v>
      </c>
      <c r="Y1337" s="486">
        <v>168</v>
      </c>
      <c r="Z1337" s="483">
        <v>46278</v>
      </c>
      <c r="AA1337" s="24" t="s">
        <v>5546</v>
      </c>
      <c r="AB1337" s="484" t="s">
        <v>4206</v>
      </c>
      <c r="AC1337" s="16"/>
      <c r="AD1337" s="17"/>
      <c r="AE1337" s="18"/>
      <c r="AF1337" s="9"/>
      <c r="AG1337" s="19"/>
      <c r="AH1337" s="20"/>
      <c r="AI1337" s="9"/>
      <c r="AJ1337" s="21" t="str">
        <f>IF(AND(K1337&gt;0,M1337="A",P1337&lt;&gt;"",V1337&lt;&gt;"A",Y1337&lt;&gt;"A",OR(Q1337="NR",Q1337="NT")),1,"")</f>
        <v/>
      </c>
      <c r="AK1337" s="33" t="str">
        <f>IF(AJ1337="","",COUNTIF(AJ$8:$AU1337,AJ1337))</f>
        <v/>
      </c>
      <c r="AL1337" s="485" t="str">
        <f>IF(AND(K1337&gt;0,M1337="A",Y1337&lt;&gt;"A",OR(Q1337="",Q1337="NX")),1,"")</f>
        <v/>
      </c>
      <c r="AM1337" s="3" t="str">
        <f>IF(AL1337="","",COUNTIF(AL$8:$AW1337,AL1337))</f>
        <v/>
      </c>
      <c r="AN1337" s="702"/>
      <c r="AO1337" s="4"/>
      <c r="AP1337" s="5"/>
      <c r="AQ1337" s="5"/>
      <c r="AR1337" s="4"/>
      <c r="AS1337" s="5"/>
      <c r="AT1337" s="552"/>
      <c r="AU1337" s="553"/>
      <c r="AV1337" s="554"/>
      <c r="AW1337" s="553"/>
      <c r="AX1337" s="554"/>
      <c r="AY1337" s="27"/>
      <c r="AZ1337" s="6"/>
      <c r="BA1337" s="7"/>
      <c r="BB1337" s="7"/>
    </row>
    <row r="1338" spans="1:54" ht="14.45" customHeight="1">
      <c r="A1338" s="472" t="s">
        <v>1316</v>
      </c>
      <c r="B1338" s="473" t="s">
        <v>1602</v>
      </c>
      <c r="C1338" s="714" t="s">
        <v>4210</v>
      </c>
      <c r="D1338" s="22">
        <v>9</v>
      </c>
      <c r="E1338" s="746" t="s">
        <v>3862</v>
      </c>
      <c r="F1338" s="760">
        <v>2081590</v>
      </c>
      <c r="G1338" s="475">
        <v>15421103</v>
      </c>
      <c r="H1338" s="476">
        <v>11.94</v>
      </c>
      <c r="I1338" s="474" t="s">
        <v>5406</v>
      </c>
      <c r="J1338" s="475"/>
      <c r="K1338" s="478"/>
      <c r="L1338" s="9"/>
      <c r="M1338" s="546"/>
      <c r="N1338" s="9"/>
      <c r="O1338" s="6"/>
      <c r="P1338" s="479"/>
      <c r="Q1338" s="10"/>
      <c r="R1338" s="11"/>
      <c r="S1338" s="12"/>
      <c r="T1338" s="14"/>
      <c r="U1338" s="15"/>
      <c r="V1338" s="8"/>
      <c r="W1338" s="13"/>
      <c r="X1338" s="23"/>
      <c r="Y1338" s="486"/>
      <c r="Z1338" s="483"/>
      <c r="AA1338" s="24"/>
      <c r="AB1338" s="484"/>
      <c r="AC1338" s="16"/>
      <c r="AD1338" s="17"/>
      <c r="AE1338" s="18"/>
      <c r="AF1338" s="9"/>
      <c r="AG1338" s="19"/>
      <c r="AH1338" s="20"/>
      <c r="AI1338" s="9"/>
      <c r="AJ1338" s="21"/>
      <c r="AK1338" s="33"/>
      <c r="AL1338" s="485" t="str">
        <f>IF(AA1338="","",AA1338)</f>
        <v/>
      </c>
      <c r="AM1338" s="3" t="str">
        <f>IF(AB1338="","",AB1338)</f>
        <v/>
      </c>
      <c r="AN1338" s="702"/>
      <c r="AO1338" s="4"/>
      <c r="AP1338" s="5"/>
      <c r="AQ1338" s="5"/>
      <c r="AR1338" s="4"/>
      <c r="AS1338" s="5"/>
      <c r="AT1338" s="552"/>
      <c r="AU1338" s="553" t="str">
        <f>IF(AND(V1338&gt;0,X1338="A",AA1338&lt;&gt;"",AG1338&lt;&gt;"A",AJ1338&lt;&gt;"A",OR(AB1338="NR",AB1338="NT")),1,"")</f>
        <v/>
      </c>
      <c r="AV1338" s="554" t="str">
        <f>IF(AU1338="","",COUNTIF($AU$8:AU1338,AU1338))</f>
        <v/>
      </c>
      <c r="AW1338" s="553" t="str">
        <f>IF(AND(V1338&gt;0,X1338="A",AJ1338&lt;&gt;"A",OR(AB1338="",AB1338="NX")),1,"")</f>
        <v/>
      </c>
      <c r="AX1338" s="554" t="str">
        <f>IF(AW1338="","",COUNTIF($AW$8:AW1338,AW1338))</f>
        <v/>
      </c>
      <c r="AY1338" s="27"/>
      <c r="AZ1338" s="6"/>
      <c r="BA1338" s="7"/>
      <c r="BB1338" s="7"/>
    </row>
    <row r="1339" spans="1:54" ht="14.45" customHeight="1">
      <c r="A1339" s="472" t="s">
        <v>1317</v>
      </c>
      <c r="B1339" s="473" t="s">
        <v>1602</v>
      </c>
      <c r="C1339" s="714" t="s">
        <v>4210</v>
      </c>
      <c r="D1339" s="22">
        <v>9</v>
      </c>
      <c r="E1339" s="746" t="s">
        <v>3863</v>
      </c>
      <c r="F1339" s="760" t="s">
        <v>5406</v>
      </c>
      <c r="G1339" s="475"/>
      <c r="H1339" s="476"/>
      <c r="I1339" s="474" t="s">
        <v>5406</v>
      </c>
      <c r="J1339" s="475"/>
      <c r="K1339" s="478"/>
      <c r="L1339" s="9"/>
      <c r="M1339" s="546"/>
      <c r="N1339" s="9"/>
      <c r="O1339" s="6"/>
      <c r="P1339" s="479"/>
      <c r="Q1339" s="10"/>
      <c r="R1339" s="11"/>
      <c r="S1339" s="12"/>
      <c r="T1339" s="14"/>
      <c r="U1339" s="15"/>
      <c r="V1339" s="8"/>
      <c r="W1339" s="13"/>
      <c r="X1339" s="23"/>
      <c r="Y1339" s="486"/>
      <c r="Z1339" s="483"/>
      <c r="AA1339" s="24"/>
      <c r="AB1339" s="484"/>
      <c r="AC1339" s="16"/>
      <c r="AD1339" s="17"/>
      <c r="AE1339" s="18"/>
      <c r="AF1339" s="9"/>
      <c r="AG1339" s="19"/>
      <c r="AH1339" s="20"/>
      <c r="AI1339" s="9"/>
      <c r="AJ1339" s="21"/>
      <c r="AK1339" s="33"/>
      <c r="AL1339" s="485" t="str">
        <f>IF(AA1339="","",AA1339)</f>
        <v/>
      </c>
      <c r="AM1339" s="3" t="str">
        <f>IF(AB1339="","",AB1339)</f>
        <v/>
      </c>
      <c r="AN1339" s="702"/>
      <c r="AO1339" s="4"/>
      <c r="AP1339" s="5"/>
      <c r="AQ1339" s="5"/>
      <c r="AR1339" s="4"/>
      <c r="AS1339" s="5"/>
      <c r="AT1339" s="552"/>
      <c r="AU1339" s="553" t="str">
        <f>IF(AND(V1339&gt;0,X1339="A",AA1339&lt;&gt;"",AG1339&lt;&gt;"A",AJ1339&lt;&gt;"A",OR(AB1339="NR",AB1339="NT")),1,"")</f>
        <v/>
      </c>
      <c r="AV1339" s="554" t="str">
        <f>IF(AU1339="","",COUNTIF($AU$8:AU1339,AU1339))</f>
        <v/>
      </c>
      <c r="AW1339" s="553" t="str">
        <f>IF(AND(V1339&gt;0,X1339="A",AJ1339&lt;&gt;"A",OR(AB1339="",AB1339="NX")),1,"")</f>
        <v/>
      </c>
      <c r="AX1339" s="554" t="str">
        <f>IF(AW1339="","",COUNTIF($AW$8:AW1339,AW1339))</f>
        <v/>
      </c>
      <c r="AY1339" s="27"/>
      <c r="AZ1339" s="6"/>
      <c r="BA1339" s="7"/>
      <c r="BB1339" s="7"/>
    </row>
    <row r="1340" spans="1:54" ht="14.45" customHeight="1">
      <c r="A1340" s="472" t="s">
        <v>1318</v>
      </c>
      <c r="B1340" s="473" t="s">
        <v>1602</v>
      </c>
      <c r="C1340" s="714" t="s">
        <v>4210</v>
      </c>
      <c r="D1340" s="22">
        <v>9</v>
      </c>
      <c r="E1340" s="746" t="s">
        <v>3864</v>
      </c>
      <c r="F1340" s="760" t="s">
        <v>5406</v>
      </c>
      <c r="G1340" s="475"/>
      <c r="H1340" s="476"/>
      <c r="I1340" s="474">
        <v>2082080</v>
      </c>
      <c r="J1340" s="475">
        <v>15421104</v>
      </c>
      <c r="K1340" s="478">
        <v>11.94</v>
      </c>
      <c r="L1340" s="9"/>
      <c r="M1340" s="546"/>
      <c r="N1340" s="9"/>
      <c r="O1340" s="6"/>
      <c r="P1340" s="479"/>
      <c r="Q1340" s="10"/>
      <c r="R1340" s="11"/>
      <c r="S1340" s="12"/>
      <c r="T1340" s="14"/>
      <c r="U1340" s="15"/>
      <c r="V1340" s="8"/>
      <c r="W1340" s="13"/>
      <c r="X1340" s="23"/>
      <c r="Y1340" s="486"/>
      <c r="Z1340" s="483"/>
      <c r="AA1340" s="24"/>
      <c r="AB1340" s="484"/>
      <c r="AC1340" s="16"/>
      <c r="AD1340" s="17"/>
      <c r="AE1340" s="18"/>
      <c r="AF1340" s="9"/>
      <c r="AG1340" s="19"/>
      <c r="AH1340" s="20"/>
      <c r="AI1340" s="9"/>
      <c r="AJ1340" s="21"/>
      <c r="AK1340" s="33"/>
      <c r="AL1340" s="485" t="str">
        <f>IF(AA1340="","",AA1340)</f>
        <v/>
      </c>
      <c r="AM1340" s="3" t="str">
        <f>IF(AB1340="","",AB1340)</f>
        <v/>
      </c>
      <c r="AN1340" s="702"/>
      <c r="AO1340" s="4"/>
      <c r="AP1340" s="5"/>
      <c r="AQ1340" s="5"/>
      <c r="AR1340" s="4"/>
      <c r="AS1340" s="5"/>
      <c r="AT1340" s="552"/>
      <c r="AU1340" s="553" t="str">
        <f>IF(AND(V1340&gt;0,X1340="A",AA1340&lt;&gt;"",AG1340&lt;&gt;"A",AJ1340&lt;&gt;"A",OR(AB1340="NR",AB1340="NT")),1,"")</f>
        <v/>
      </c>
      <c r="AV1340" s="554" t="str">
        <f>IF(AU1340="","",COUNTIF($AU$8:AU1340,AU1340))</f>
        <v/>
      </c>
      <c r="AW1340" s="553" t="str">
        <f>IF(AND(V1340&gt;0,X1340="A",AJ1340&lt;&gt;"A",OR(AB1340="",AB1340="NX")),1,"")</f>
        <v/>
      </c>
      <c r="AX1340" s="554" t="str">
        <f>IF(AW1340="","",COUNTIF($AW$8:AW1340,AW1340))</f>
        <v/>
      </c>
      <c r="AY1340" s="27"/>
      <c r="AZ1340" s="6"/>
      <c r="BA1340" s="7"/>
      <c r="BB1340" s="7"/>
    </row>
    <row r="1341" spans="1:54" ht="14.45" customHeight="1">
      <c r="A1341" s="472" t="s">
        <v>1319</v>
      </c>
      <c r="B1341" s="473" t="s">
        <v>1602</v>
      </c>
      <c r="C1341" s="22" t="s">
        <v>5865</v>
      </c>
      <c r="D1341" s="22">
        <v>9</v>
      </c>
      <c r="E1341" s="746" t="s">
        <v>5553</v>
      </c>
      <c r="F1341" s="760">
        <v>2082080</v>
      </c>
      <c r="G1341" s="475">
        <v>15421104</v>
      </c>
      <c r="H1341" s="476">
        <v>11.94</v>
      </c>
      <c r="I1341" s="474">
        <v>2081980</v>
      </c>
      <c r="J1341" s="475">
        <v>15421104</v>
      </c>
      <c r="K1341" s="478">
        <v>11.94</v>
      </c>
      <c r="L1341" s="9"/>
      <c r="M1341" s="546">
        <v>16</v>
      </c>
      <c r="N1341" s="9">
        <v>9.5299999999999994</v>
      </c>
      <c r="O1341" s="6" t="s">
        <v>4201</v>
      </c>
      <c r="P1341" s="479" t="s">
        <v>4252</v>
      </c>
      <c r="Q1341" s="10" t="s">
        <v>4268</v>
      </c>
      <c r="R1341" s="11"/>
      <c r="S1341" s="12"/>
      <c r="T1341" s="14">
        <v>46277</v>
      </c>
      <c r="U1341" s="15" t="s">
        <v>5534</v>
      </c>
      <c r="V1341" s="8">
        <v>46277</v>
      </c>
      <c r="W1341" s="13" t="s">
        <v>5543</v>
      </c>
      <c r="X1341" s="23" t="s">
        <v>4206</v>
      </c>
      <c r="Y1341" s="486">
        <v>168</v>
      </c>
      <c r="Z1341" s="483">
        <v>46278</v>
      </c>
      <c r="AA1341" s="24" t="s">
        <v>5546</v>
      </c>
      <c r="AB1341" s="484" t="s">
        <v>4206</v>
      </c>
      <c r="AC1341" s="16"/>
      <c r="AD1341" s="17"/>
      <c r="AE1341" s="18"/>
      <c r="AF1341" s="9"/>
      <c r="AG1341" s="19"/>
      <c r="AH1341" s="20"/>
      <c r="AI1341" s="9"/>
      <c r="AJ1341" s="21" t="str">
        <f>IF(AND(K1341&gt;0,M1341="A",P1341&lt;&gt;"",V1341&lt;&gt;"A",Y1341&lt;&gt;"A",OR(Q1341="NR",Q1341="NT")),1,"")</f>
        <v/>
      </c>
      <c r="AK1341" s="33" t="str">
        <f>IF(AJ1341="","",COUNTIF(AJ$8:$AU1341,AJ1341))</f>
        <v/>
      </c>
      <c r="AL1341" s="485" t="str">
        <f>IF(AND(K1341&gt;0,M1341="A",Y1341&lt;&gt;"A",OR(Q1341="",Q1341="NX")),1,"")</f>
        <v/>
      </c>
      <c r="AM1341" s="3" t="str">
        <f>IF(AL1341="","",COUNTIF(AL$8:$AW1341,AL1341))</f>
        <v/>
      </c>
      <c r="AN1341" s="702"/>
      <c r="AO1341" s="4"/>
      <c r="AP1341" s="5"/>
      <c r="AQ1341" s="5"/>
      <c r="AR1341" s="4"/>
      <c r="AS1341" s="5"/>
      <c r="AT1341" s="552"/>
      <c r="AU1341" s="553"/>
      <c r="AV1341" s="554"/>
      <c r="AW1341" s="553"/>
      <c r="AX1341" s="554"/>
      <c r="AY1341" s="27"/>
      <c r="AZ1341" s="6"/>
      <c r="BA1341" s="7"/>
      <c r="BB1341" s="7"/>
    </row>
    <row r="1342" spans="1:54" ht="14.45" customHeight="1">
      <c r="A1342" s="472" t="s">
        <v>1320</v>
      </c>
      <c r="B1342" s="473" t="s">
        <v>1602</v>
      </c>
      <c r="C1342" s="22" t="s">
        <v>5865</v>
      </c>
      <c r="D1342" s="22">
        <v>9</v>
      </c>
      <c r="E1342" s="746" t="s">
        <v>3865</v>
      </c>
      <c r="F1342" s="760">
        <v>2081980</v>
      </c>
      <c r="G1342" s="475">
        <v>15421104</v>
      </c>
      <c r="H1342" s="476">
        <v>11.94</v>
      </c>
      <c r="I1342" s="474">
        <v>2087130</v>
      </c>
      <c r="J1342" s="475">
        <v>15421107</v>
      </c>
      <c r="K1342" s="478">
        <v>11.94</v>
      </c>
      <c r="L1342" s="9"/>
      <c r="M1342" s="546">
        <v>16</v>
      </c>
      <c r="N1342" s="9">
        <v>9.5299999999999994</v>
      </c>
      <c r="O1342" s="6" t="s">
        <v>4201</v>
      </c>
      <c r="P1342" s="479" t="s">
        <v>4202</v>
      </c>
      <c r="Q1342" s="10" t="s">
        <v>5306</v>
      </c>
      <c r="R1342" s="11"/>
      <c r="S1342" s="12"/>
      <c r="T1342" s="14">
        <v>46279</v>
      </c>
      <c r="U1342" s="15" t="s">
        <v>5387</v>
      </c>
      <c r="V1342" s="8">
        <v>46279</v>
      </c>
      <c r="W1342" s="13" t="s">
        <v>5584</v>
      </c>
      <c r="X1342" s="23" t="s">
        <v>4206</v>
      </c>
      <c r="Y1342" s="486">
        <v>167</v>
      </c>
      <c r="Z1342" s="483">
        <v>46284</v>
      </c>
      <c r="AA1342" s="24" t="s">
        <v>5742</v>
      </c>
      <c r="AB1342" s="484" t="s">
        <v>4206</v>
      </c>
      <c r="AC1342" s="16"/>
      <c r="AD1342" s="17"/>
      <c r="AE1342" s="18"/>
      <c r="AF1342" s="9"/>
      <c r="AG1342" s="19"/>
      <c r="AH1342" s="20"/>
      <c r="AI1342" s="9"/>
      <c r="AJ1342" s="21"/>
      <c r="AK1342" s="33"/>
      <c r="AL1342" s="485" t="str">
        <f>IF(AA1342="","",AA1342)</f>
        <v>L-RT-048</v>
      </c>
      <c r="AM1342" s="3" t="str">
        <f>IF(AB1342="","",AB1342)</f>
        <v>A</v>
      </c>
      <c r="AN1342" s="702"/>
      <c r="AO1342" s="4"/>
      <c r="AP1342" s="5"/>
      <c r="AQ1342" s="5"/>
      <c r="AR1342" s="4"/>
      <c r="AS1342" s="5"/>
      <c r="AT1342" s="552"/>
      <c r="AU1342" s="553" t="str">
        <f>IF(AND(V1342&gt;0,X1342="A",AA1342&lt;&gt;"",AG1342&lt;&gt;"A",AJ1342&lt;&gt;"A",OR(AB1342="NR",AB1342="NT")),1,"")</f>
        <v/>
      </c>
      <c r="AV1342" s="554" t="str">
        <f>IF(AU1342="","",COUNTIF($AU$8:AU1342,AU1342))</f>
        <v/>
      </c>
      <c r="AW1342" s="553" t="str">
        <f>IF(AND(V1342&gt;0,X1342="A",AJ1342&lt;&gt;"A",OR(AB1342="",AB1342="NX")),1,"")</f>
        <v/>
      </c>
      <c r="AX1342" s="554" t="str">
        <f>IF(AW1342="","",COUNTIF($AW$8:AW1342,AW1342))</f>
        <v/>
      </c>
      <c r="AY1342" s="27"/>
      <c r="AZ1342" s="6"/>
      <c r="BA1342" s="7"/>
      <c r="BB1342" s="7"/>
    </row>
    <row r="1343" spans="1:54" ht="14.45" customHeight="1">
      <c r="A1343" s="472" t="s">
        <v>1321</v>
      </c>
      <c r="B1343" s="473" t="s">
        <v>1602</v>
      </c>
      <c r="C1343" s="22" t="s">
        <v>5865</v>
      </c>
      <c r="D1343" s="22">
        <v>9</v>
      </c>
      <c r="E1343" s="746" t="s">
        <v>5554</v>
      </c>
      <c r="F1343" s="760">
        <v>2087130</v>
      </c>
      <c r="G1343" s="475">
        <v>15421107</v>
      </c>
      <c r="H1343" s="476">
        <v>11.94</v>
      </c>
      <c r="I1343" s="474">
        <v>2087870</v>
      </c>
      <c r="J1343" s="475">
        <v>15421108</v>
      </c>
      <c r="K1343" s="478">
        <v>11.94</v>
      </c>
      <c r="L1343" s="9"/>
      <c r="M1343" s="546">
        <v>16</v>
      </c>
      <c r="N1343" s="9">
        <v>9.5299999999999994</v>
      </c>
      <c r="O1343" s="6" t="s">
        <v>4201</v>
      </c>
      <c r="P1343" s="479" t="s">
        <v>4252</v>
      </c>
      <c r="Q1343" s="10" t="s">
        <v>4281</v>
      </c>
      <c r="R1343" s="11"/>
      <c r="S1343" s="12"/>
      <c r="T1343" s="14">
        <v>46277</v>
      </c>
      <c r="U1343" s="15" t="s">
        <v>5534</v>
      </c>
      <c r="V1343" s="8">
        <v>46277</v>
      </c>
      <c r="W1343" s="13" t="s">
        <v>5543</v>
      </c>
      <c r="X1343" s="23" t="s">
        <v>4206</v>
      </c>
      <c r="Y1343" s="486">
        <v>168</v>
      </c>
      <c r="Z1343" s="483">
        <v>46278</v>
      </c>
      <c r="AA1343" s="24" t="s">
        <v>5551</v>
      </c>
      <c r="AB1343" s="484" t="s">
        <v>4206</v>
      </c>
      <c r="AC1343" s="16"/>
      <c r="AD1343" s="17"/>
      <c r="AE1343" s="18"/>
      <c r="AF1343" s="9"/>
      <c r="AG1343" s="19"/>
      <c r="AH1343" s="20"/>
      <c r="AI1343" s="9"/>
      <c r="AJ1343" s="21" t="str">
        <f>IF(AND(K1343&gt;0,M1343="A",P1343&lt;&gt;"",V1343&lt;&gt;"A",Y1343&lt;&gt;"A",OR(Q1343="NR",Q1343="NT")),1,"")</f>
        <v/>
      </c>
      <c r="AK1343" s="33" t="str">
        <f>IF(AJ1343="","",COUNTIF(AJ$8:$AU1343,AJ1343))</f>
        <v/>
      </c>
      <c r="AL1343" s="485" t="str">
        <f>IF(AND(K1343&gt;0,M1343="A",Y1343&lt;&gt;"A",OR(Q1343="",Q1343="NX")),1,"")</f>
        <v/>
      </c>
      <c r="AM1343" s="3" t="str">
        <f>IF(AL1343="","",COUNTIF(AL$8:$AW1343,AL1343))</f>
        <v/>
      </c>
      <c r="AN1343" s="702"/>
      <c r="AO1343" s="4"/>
      <c r="AP1343" s="5"/>
      <c r="AQ1343" s="5"/>
      <c r="AR1343" s="4"/>
      <c r="AS1343" s="5"/>
      <c r="AT1343" s="552"/>
      <c r="AU1343" s="553"/>
      <c r="AV1343" s="554"/>
      <c r="AW1343" s="553"/>
      <c r="AX1343" s="554"/>
      <c r="AY1343" s="27"/>
      <c r="AZ1343" s="6"/>
      <c r="BA1343" s="7"/>
      <c r="BB1343" s="7"/>
    </row>
    <row r="1344" spans="1:54" ht="14.45" customHeight="1">
      <c r="A1344" s="472" t="s">
        <v>1322</v>
      </c>
      <c r="B1344" s="473" t="s">
        <v>1602</v>
      </c>
      <c r="C1344" s="22" t="s">
        <v>5865</v>
      </c>
      <c r="D1344" s="22">
        <v>9</v>
      </c>
      <c r="E1344" s="746" t="s">
        <v>3866</v>
      </c>
      <c r="F1344" s="760">
        <v>2087870</v>
      </c>
      <c r="G1344" s="475">
        <v>15421108</v>
      </c>
      <c r="H1344" s="476">
        <v>11.94</v>
      </c>
      <c r="I1344" s="474">
        <v>2080480</v>
      </c>
      <c r="J1344" s="475">
        <v>15421102</v>
      </c>
      <c r="K1344" s="478">
        <v>11.94</v>
      </c>
      <c r="L1344" s="9"/>
      <c r="M1344" s="546">
        <v>16</v>
      </c>
      <c r="N1344" s="9">
        <v>9.5299999999999994</v>
      </c>
      <c r="O1344" s="6" t="s">
        <v>4201</v>
      </c>
      <c r="P1344" s="479" t="s">
        <v>4202</v>
      </c>
      <c r="Q1344" s="10" t="s">
        <v>5306</v>
      </c>
      <c r="R1344" s="11"/>
      <c r="S1344" s="12"/>
      <c r="T1344" s="14">
        <v>46279</v>
      </c>
      <c r="U1344" s="15" t="s">
        <v>5387</v>
      </c>
      <c r="V1344" s="8">
        <v>46279</v>
      </c>
      <c r="W1344" s="13" t="s">
        <v>5584</v>
      </c>
      <c r="X1344" s="23" t="s">
        <v>4206</v>
      </c>
      <c r="Y1344" s="486">
        <v>167</v>
      </c>
      <c r="Z1344" s="483">
        <v>46284</v>
      </c>
      <c r="AA1344" s="24" t="s">
        <v>5742</v>
      </c>
      <c r="AB1344" s="484" t="s">
        <v>4206</v>
      </c>
      <c r="AC1344" s="16"/>
      <c r="AD1344" s="17"/>
      <c r="AE1344" s="18"/>
      <c r="AF1344" s="9"/>
      <c r="AG1344" s="19"/>
      <c r="AH1344" s="20"/>
      <c r="AI1344" s="9"/>
      <c r="AJ1344" s="21"/>
      <c r="AK1344" s="33"/>
      <c r="AL1344" s="485" t="str">
        <f>IF(AA1344="","",AA1344)</f>
        <v>L-RT-048</v>
      </c>
      <c r="AM1344" s="3" t="str">
        <f>IF(AB1344="","",AB1344)</f>
        <v>A</v>
      </c>
      <c r="AN1344" s="702"/>
      <c r="AO1344" s="4"/>
      <c r="AP1344" s="5"/>
      <c r="AQ1344" s="5"/>
      <c r="AR1344" s="4"/>
      <c r="AS1344" s="5"/>
      <c r="AT1344" s="552"/>
      <c r="AU1344" s="553" t="str">
        <f>IF(AND(V1344&gt;0,X1344="A",AA1344&lt;&gt;"",AG1344&lt;&gt;"A",AJ1344&lt;&gt;"A",OR(AB1344="NR",AB1344="NT")),1,"")</f>
        <v/>
      </c>
      <c r="AV1344" s="554" t="str">
        <f>IF(AU1344="","",COUNTIF($AU$8:AU1344,AU1344))</f>
        <v/>
      </c>
      <c r="AW1344" s="553" t="str">
        <f>IF(AND(V1344&gt;0,X1344="A",AJ1344&lt;&gt;"A",OR(AB1344="",AB1344="NX")),1,"")</f>
        <v/>
      </c>
      <c r="AX1344" s="554" t="str">
        <f>IF(AW1344="","",COUNTIF($AW$8:AW1344,AW1344))</f>
        <v/>
      </c>
      <c r="AY1344" s="27"/>
      <c r="AZ1344" s="6"/>
      <c r="BA1344" s="7"/>
      <c r="BB1344" s="7"/>
    </row>
    <row r="1345" spans="1:54" ht="14.45" customHeight="1">
      <c r="A1345" s="472" t="s">
        <v>1323</v>
      </c>
      <c r="B1345" s="473" t="s">
        <v>1602</v>
      </c>
      <c r="C1345" s="22" t="s">
        <v>5865</v>
      </c>
      <c r="D1345" s="22">
        <v>9</v>
      </c>
      <c r="E1345" s="746" t="s">
        <v>5555</v>
      </c>
      <c r="F1345" s="760">
        <v>2080480</v>
      </c>
      <c r="G1345" s="475">
        <v>15421102</v>
      </c>
      <c r="H1345" s="476">
        <v>11.94</v>
      </c>
      <c r="I1345" s="474">
        <v>2083520</v>
      </c>
      <c r="J1345" s="475">
        <v>15421103</v>
      </c>
      <c r="K1345" s="478">
        <v>11.94</v>
      </c>
      <c r="L1345" s="9"/>
      <c r="M1345" s="546">
        <v>16</v>
      </c>
      <c r="N1345" s="9">
        <v>9.5299999999999994</v>
      </c>
      <c r="O1345" s="6" t="s">
        <v>4201</v>
      </c>
      <c r="P1345" s="479" t="s">
        <v>4252</v>
      </c>
      <c r="Q1345" s="10" t="s">
        <v>4263</v>
      </c>
      <c r="R1345" s="11"/>
      <c r="S1345" s="12"/>
      <c r="T1345" s="14">
        <v>46277</v>
      </c>
      <c r="U1345" s="15" t="s">
        <v>5534</v>
      </c>
      <c r="V1345" s="8">
        <v>46277</v>
      </c>
      <c r="W1345" s="13" t="s">
        <v>5543</v>
      </c>
      <c r="X1345" s="23" t="s">
        <v>4206</v>
      </c>
      <c r="Y1345" s="486">
        <v>168</v>
      </c>
      <c r="Z1345" s="483">
        <v>46278</v>
      </c>
      <c r="AA1345" s="24" t="s">
        <v>5551</v>
      </c>
      <c r="AB1345" s="484" t="s">
        <v>4206</v>
      </c>
      <c r="AC1345" s="16"/>
      <c r="AD1345" s="17"/>
      <c r="AE1345" s="18"/>
      <c r="AF1345" s="9"/>
      <c r="AG1345" s="19"/>
      <c r="AH1345" s="20"/>
      <c r="AI1345" s="9"/>
      <c r="AJ1345" s="21" t="str">
        <f>IF(AND(K1345&gt;0,M1345="A",P1345&lt;&gt;"",V1345&lt;&gt;"A",Y1345&lt;&gt;"A",OR(Q1345="NR",Q1345="NT")),1,"")</f>
        <v/>
      </c>
      <c r="AK1345" s="33" t="str">
        <f>IF(AJ1345="","",COUNTIF(AJ$8:$AU1345,AJ1345))</f>
        <v/>
      </c>
      <c r="AL1345" s="485" t="str">
        <f>IF(AND(K1345&gt;0,M1345="A",Y1345&lt;&gt;"A",OR(Q1345="",Q1345="NX")),1,"")</f>
        <v/>
      </c>
      <c r="AM1345" s="3" t="str">
        <f>IF(AL1345="","",COUNTIF(AL$8:$AW1345,AL1345))</f>
        <v/>
      </c>
      <c r="AN1345" s="702"/>
      <c r="AO1345" s="4"/>
      <c r="AP1345" s="5"/>
      <c r="AQ1345" s="5"/>
      <c r="AR1345" s="4"/>
      <c r="AS1345" s="5"/>
      <c r="AT1345" s="552"/>
      <c r="AU1345" s="553"/>
      <c r="AV1345" s="554"/>
      <c r="AW1345" s="553"/>
      <c r="AX1345" s="554"/>
      <c r="AY1345" s="27"/>
      <c r="AZ1345" s="6"/>
      <c r="BA1345" s="7"/>
      <c r="BB1345" s="7"/>
    </row>
    <row r="1346" spans="1:54" ht="14.45" customHeight="1">
      <c r="A1346" s="472" t="s">
        <v>1324</v>
      </c>
      <c r="B1346" s="473" t="s">
        <v>1602</v>
      </c>
      <c r="C1346" s="22" t="s">
        <v>5865</v>
      </c>
      <c r="D1346" s="22">
        <v>9</v>
      </c>
      <c r="E1346" s="746" t="s">
        <v>3867</v>
      </c>
      <c r="F1346" s="760">
        <v>2083520</v>
      </c>
      <c r="G1346" s="475">
        <v>15421103</v>
      </c>
      <c r="H1346" s="476">
        <v>11.94</v>
      </c>
      <c r="I1346" s="474">
        <v>2094780</v>
      </c>
      <c r="J1346" s="475">
        <v>15421111</v>
      </c>
      <c r="K1346" s="478">
        <v>11.94</v>
      </c>
      <c r="L1346" s="9"/>
      <c r="M1346" s="546">
        <v>16</v>
      </c>
      <c r="N1346" s="9">
        <v>9.5299999999999994</v>
      </c>
      <c r="O1346" s="6" t="s">
        <v>4201</v>
      </c>
      <c r="P1346" s="479" t="s">
        <v>4202</v>
      </c>
      <c r="Q1346" s="10" t="s">
        <v>5306</v>
      </c>
      <c r="R1346" s="11"/>
      <c r="S1346" s="12"/>
      <c r="T1346" s="14">
        <v>46279</v>
      </c>
      <c r="U1346" s="15" t="s">
        <v>5387</v>
      </c>
      <c r="V1346" s="8">
        <v>46279</v>
      </c>
      <c r="W1346" s="13" t="s">
        <v>5584</v>
      </c>
      <c r="X1346" s="23" t="s">
        <v>4206</v>
      </c>
      <c r="Y1346" s="486">
        <v>167</v>
      </c>
      <c r="Z1346" s="483">
        <v>46284</v>
      </c>
      <c r="AA1346" s="24" t="s">
        <v>5742</v>
      </c>
      <c r="AB1346" s="484" t="s">
        <v>4206</v>
      </c>
      <c r="AC1346" s="16"/>
      <c r="AD1346" s="17"/>
      <c r="AE1346" s="18"/>
      <c r="AF1346" s="9"/>
      <c r="AG1346" s="19"/>
      <c r="AH1346" s="20"/>
      <c r="AI1346" s="9"/>
      <c r="AJ1346" s="21"/>
      <c r="AK1346" s="33"/>
      <c r="AL1346" s="485" t="str">
        <f>IF(AA1346="","",AA1346)</f>
        <v>L-RT-048</v>
      </c>
      <c r="AM1346" s="3" t="str">
        <f>IF(AB1346="","",AB1346)</f>
        <v>A</v>
      </c>
      <c r="AN1346" s="702"/>
      <c r="AO1346" s="4"/>
      <c r="AP1346" s="5"/>
      <c r="AQ1346" s="5"/>
      <c r="AR1346" s="4"/>
      <c r="AS1346" s="5"/>
      <c r="AT1346" s="552"/>
      <c r="AU1346" s="553" t="str">
        <f>IF(AND(V1346&gt;0,X1346="A",AA1346&lt;&gt;"",AG1346&lt;&gt;"A",AJ1346&lt;&gt;"A",OR(AB1346="NR",AB1346="NT")),1,"")</f>
        <v/>
      </c>
      <c r="AV1346" s="554" t="str">
        <f>IF(AU1346="","",COUNTIF($AU$8:AU1346,AU1346))</f>
        <v/>
      </c>
      <c r="AW1346" s="553" t="str">
        <f>IF(AND(V1346&gt;0,X1346="A",AJ1346&lt;&gt;"A",OR(AB1346="",AB1346="NX")),1,"")</f>
        <v/>
      </c>
      <c r="AX1346" s="554" t="str">
        <f>IF(AW1346="","",COUNTIF($AW$8:AW1346,AW1346))</f>
        <v/>
      </c>
      <c r="AY1346" s="27"/>
      <c r="AZ1346" s="6"/>
      <c r="BA1346" s="7"/>
      <c r="BB1346" s="7"/>
    </row>
    <row r="1347" spans="1:54" ht="14.45" customHeight="1">
      <c r="A1347" s="472" t="s">
        <v>5173</v>
      </c>
      <c r="B1347" s="473" t="s">
        <v>1602</v>
      </c>
      <c r="C1347" s="22" t="s">
        <v>5865</v>
      </c>
      <c r="D1347" s="22">
        <v>9</v>
      </c>
      <c r="E1347" s="746" t="s">
        <v>5556</v>
      </c>
      <c r="F1347" s="760">
        <v>2094780</v>
      </c>
      <c r="G1347" s="475">
        <v>15421111</v>
      </c>
      <c r="H1347" s="476">
        <v>11.94</v>
      </c>
      <c r="I1347" s="474">
        <v>2086430</v>
      </c>
      <c r="J1347" s="475">
        <v>15421107</v>
      </c>
      <c r="K1347" s="478">
        <v>11.94</v>
      </c>
      <c r="L1347" s="9"/>
      <c r="M1347" s="546">
        <v>16</v>
      </c>
      <c r="N1347" s="9">
        <v>9.5299999999999994</v>
      </c>
      <c r="O1347" s="6" t="s">
        <v>4201</v>
      </c>
      <c r="P1347" s="479" t="s">
        <v>4252</v>
      </c>
      <c r="Q1347" s="10" t="s">
        <v>4253</v>
      </c>
      <c r="R1347" s="11"/>
      <c r="S1347" s="12"/>
      <c r="T1347" s="14">
        <v>46277</v>
      </c>
      <c r="U1347" s="15" t="s">
        <v>5534</v>
      </c>
      <c r="V1347" s="8">
        <v>46277</v>
      </c>
      <c r="W1347" s="13" t="s">
        <v>5543</v>
      </c>
      <c r="X1347" s="23" t="s">
        <v>4206</v>
      </c>
      <c r="Y1347" s="486">
        <v>168</v>
      </c>
      <c r="Z1347" s="483">
        <v>46278</v>
      </c>
      <c r="AA1347" s="24" t="s">
        <v>5551</v>
      </c>
      <c r="AB1347" s="484" t="s">
        <v>4206</v>
      </c>
      <c r="AC1347" s="16"/>
      <c r="AD1347" s="17"/>
      <c r="AE1347" s="18"/>
      <c r="AF1347" s="9"/>
      <c r="AG1347" s="19"/>
      <c r="AH1347" s="20"/>
      <c r="AI1347" s="9"/>
      <c r="AJ1347" s="21" t="str">
        <f>IF(AND(K1347&gt;0,M1347="A",P1347&lt;&gt;"",V1347&lt;&gt;"A",Y1347&lt;&gt;"A",OR(Q1347="NR",Q1347="NT")),1,"")</f>
        <v/>
      </c>
      <c r="AK1347" s="33" t="str">
        <f>IF(AJ1347="","",COUNTIF(AJ$8:$AU1347,AJ1347))</f>
        <v/>
      </c>
      <c r="AL1347" s="485" t="str">
        <f>IF(AND(K1347&gt;0,M1347="A",Y1347&lt;&gt;"A",OR(Q1347="",Q1347="NX")),1,"")</f>
        <v/>
      </c>
      <c r="AM1347" s="3" t="str">
        <f>IF(AL1347="","",COUNTIF(AL$8:$AW1347,AL1347))</f>
        <v/>
      </c>
      <c r="AN1347" s="702"/>
      <c r="AO1347" s="4"/>
      <c r="AP1347" s="5"/>
      <c r="AQ1347" s="5"/>
      <c r="AR1347" s="4"/>
      <c r="AS1347" s="5"/>
      <c r="AT1347" s="552"/>
      <c r="AU1347" s="553"/>
      <c r="AV1347" s="554"/>
      <c r="AW1347" s="553"/>
      <c r="AX1347" s="554"/>
      <c r="AY1347" s="27"/>
      <c r="AZ1347" s="6"/>
      <c r="BA1347" s="7"/>
      <c r="BB1347" s="7"/>
    </row>
    <row r="1348" spans="1:54" ht="14.45" customHeight="1">
      <c r="A1348" s="472" t="s">
        <v>1325</v>
      </c>
      <c r="B1348" s="473" t="s">
        <v>1602</v>
      </c>
      <c r="C1348" s="22" t="s">
        <v>5865</v>
      </c>
      <c r="D1348" s="22">
        <v>9</v>
      </c>
      <c r="E1348" s="746" t="s">
        <v>3868</v>
      </c>
      <c r="F1348" s="760">
        <v>2086430</v>
      </c>
      <c r="G1348" s="475">
        <v>15421107</v>
      </c>
      <c r="H1348" s="476">
        <v>11.94</v>
      </c>
      <c r="I1348" s="474">
        <v>2096560</v>
      </c>
      <c r="J1348" s="475">
        <v>15421111</v>
      </c>
      <c r="K1348" s="478">
        <v>11.94</v>
      </c>
      <c r="L1348" s="9"/>
      <c r="M1348" s="546">
        <v>16</v>
      </c>
      <c r="N1348" s="9">
        <v>9.5299999999999994</v>
      </c>
      <c r="O1348" s="6" t="s">
        <v>4201</v>
      </c>
      <c r="P1348" s="479" t="s">
        <v>4202</v>
      </c>
      <c r="Q1348" s="10" t="s">
        <v>5306</v>
      </c>
      <c r="R1348" s="11"/>
      <c r="S1348" s="12"/>
      <c r="T1348" s="14">
        <v>46279</v>
      </c>
      <c r="U1348" s="15" t="s">
        <v>5387</v>
      </c>
      <c r="V1348" s="8">
        <v>46279</v>
      </c>
      <c r="W1348" s="13" t="s">
        <v>5585</v>
      </c>
      <c r="X1348" s="23" t="s">
        <v>4206</v>
      </c>
      <c r="Y1348" s="486">
        <v>167</v>
      </c>
      <c r="Z1348" s="483">
        <v>46284</v>
      </c>
      <c r="AA1348" s="24" t="s">
        <v>5742</v>
      </c>
      <c r="AB1348" s="484" t="s">
        <v>4206</v>
      </c>
      <c r="AC1348" s="16"/>
      <c r="AD1348" s="17"/>
      <c r="AE1348" s="18"/>
      <c r="AF1348" s="9"/>
      <c r="AG1348" s="19"/>
      <c r="AH1348" s="20"/>
      <c r="AI1348" s="9"/>
      <c r="AJ1348" s="21"/>
      <c r="AK1348" s="33"/>
      <c r="AL1348" s="485" t="str">
        <f>IF(AA1348="","",AA1348)</f>
        <v>L-RT-048</v>
      </c>
      <c r="AM1348" s="3" t="str">
        <f>IF(AB1348="","",AB1348)</f>
        <v>A</v>
      </c>
      <c r="AN1348" s="702"/>
      <c r="AO1348" s="4"/>
      <c r="AP1348" s="5"/>
      <c r="AQ1348" s="5"/>
      <c r="AR1348" s="4"/>
      <c r="AS1348" s="5"/>
      <c r="AT1348" s="552"/>
      <c r="AU1348" s="553" t="str">
        <f>IF(AND(V1348&gt;0,X1348="A",AA1348&lt;&gt;"",AG1348&lt;&gt;"A",AJ1348&lt;&gt;"A",OR(AB1348="NR",AB1348="NT")),1,"")</f>
        <v/>
      </c>
      <c r="AV1348" s="554" t="str">
        <f>IF(AU1348="","",COUNTIF($AU$8:AU1348,AU1348))</f>
        <v/>
      </c>
      <c r="AW1348" s="553" t="str">
        <f>IF(AND(V1348&gt;0,X1348="A",AJ1348&lt;&gt;"A",OR(AB1348="",AB1348="NX")),1,"")</f>
        <v/>
      </c>
      <c r="AX1348" s="554" t="str">
        <f>IF(AW1348="","",COUNTIF($AW$8:AW1348,AW1348))</f>
        <v/>
      </c>
      <c r="AY1348" s="27"/>
      <c r="AZ1348" s="6"/>
      <c r="BA1348" s="7"/>
      <c r="BB1348" s="7"/>
    </row>
    <row r="1349" spans="1:54" ht="14.45" customHeight="1">
      <c r="A1349" s="472" t="s">
        <v>5174</v>
      </c>
      <c r="B1349" s="473" t="s">
        <v>1602</v>
      </c>
      <c r="C1349" s="22" t="s">
        <v>5865</v>
      </c>
      <c r="D1349" s="22">
        <v>9</v>
      </c>
      <c r="E1349" s="746" t="s">
        <v>5557</v>
      </c>
      <c r="F1349" s="760">
        <v>2096560</v>
      </c>
      <c r="G1349" s="475">
        <v>15421111</v>
      </c>
      <c r="H1349" s="476">
        <v>11.94</v>
      </c>
      <c r="I1349" s="474">
        <v>2081670</v>
      </c>
      <c r="J1349" s="475">
        <v>15421103</v>
      </c>
      <c r="K1349" s="478">
        <v>11.94</v>
      </c>
      <c r="L1349" s="9"/>
      <c r="M1349" s="546">
        <v>16</v>
      </c>
      <c r="N1349" s="9">
        <v>9.5299999999999994</v>
      </c>
      <c r="O1349" s="6" t="s">
        <v>4201</v>
      </c>
      <c r="P1349" s="479" t="s">
        <v>4252</v>
      </c>
      <c r="Q1349" s="10" t="s">
        <v>4253</v>
      </c>
      <c r="R1349" s="11"/>
      <c r="S1349" s="12"/>
      <c r="T1349" s="14">
        <v>46276</v>
      </c>
      <c r="U1349" s="15" t="s">
        <v>5048</v>
      </c>
      <c r="V1349" s="8">
        <v>46276</v>
      </c>
      <c r="W1349" s="13" t="s">
        <v>5558</v>
      </c>
      <c r="X1349" s="23" t="s">
        <v>4206</v>
      </c>
      <c r="Y1349" s="486">
        <v>168</v>
      </c>
      <c r="Z1349" s="483">
        <v>46278</v>
      </c>
      <c r="AA1349" s="24" t="s">
        <v>5551</v>
      </c>
      <c r="AB1349" s="484" t="s">
        <v>4206</v>
      </c>
      <c r="AC1349" s="16"/>
      <c r="AD1349" s="17"/>
      <c r="AE1349" s="18"/>
      <c r="AF1349" s="9"/>
      <c r="AG1349" s="19"/>
      <c r="AH1349" s="20"/>
      <c r="AI1349" s="9"/>
      <c r="AJ1349" s="21" t="str">
        <f>IF(AND(K1349&gt;0,M1349="A",P1349&lt;&gt;"",V1349&lt;&gt;"A",Y1349&lt;&gt;"A",OR(Q1349="NR",Q1349="NT")),1,"")</f>
        <v/>
      </c>
      <c r="AK1349" s="33" t="str">
        <f>IF(AJ1349="","",COUNTIF(AJ$8:$AU1349,AJ1349))</f>
        <v/>
      </c>
      <c r="AL1349" s="485" t="str">
        <f>IF(AND(K1349&gt;0,M1349="A",Y1349&lt;&gt;"A",OR(Q1349="",Q1349="NX")),1,"")</f>
        <v/>
      </c>
      <c r="AM1349" s="3" t="str">
        <f>IF(AL1349="","",COUNTIF(AL$8:$AW1349,AL1349))</f>
        <v/>
      </c>
      <c r="AN1349" s="702"/>
      <c r="AO1349" s="4"/>
      <c r="AP1349" s="5"/>
      <c r="AQ1349" s="5"/>
      <c r="AR1349" s="4"/>
      <c r="AS1349" s="5"/>
      <c r="AT1349" s="552"/>
      <c r="AU1349" s="553"/>
      <c r="AV1349" s="554"/>
      <c r="AW1349" s="553"/>
      <c r="AX1349" s="554"/>
      <c r="AY1349" s="27"/>
      <c r="AZ1349" s="6"/>
      <c r="BA1349" s="7"/>
      <c r="BB1349" s="7"/>
    </row>
    <row r="1350" spans="1:54" ht="14.45" customHeight="1">
      <c r="A1350" s="472" t="s">
        <v>1326</v>
      </c>
      <c r="B1350" s="473" t="s">
        <v>1602</v>
      </c>
      <c r="C1350" s="22" t="s">
        <v>5865</v>
      </c>
      <c r="D1350" s="22">
        <v>9</v>
      </c>
      <c r="E1350" s="746" t="s">
        <v>3869</v>
      </c>
      <c r="F1350" s="760">
        <v>2081670</v>
      </c>
      <c r="G1350" s="475">
        <v>15421103</v>
      </c>
      <c r="H1350" s="476">
        <v>11.94</v>
      </c>
      <c r="I1350" s="474">
        <v>2088470</v>
      </c>
      <c r="J1350" s="475">
        <v>15421108</v>
      </c>
      <c r="K1350" s="478">
        <v>11.94</v>
      </c>
      <c r="L1350" s="9"/>
      <c r="M1350" s="546">
        <v>16</v>
      </c>
      <c r="N1350" s="9">
        <v>9.5299999999999994</v>
      </c>
      <c r="O1350" s="6" t="s">
        <v>4201</v>
      </c>
      <c r="P1350" s="479" t="s">
        <v>4202</v>
      </c>
      <c r="Q1350" s="10" t="s">
        <v>5306</v>
      </c>
      <c r="R1350" s="11"/>
      <c r="S1350" s="12"/>
      <c r="T1350" s="14">
        <v>46279</v>
      </c>
      <c r="U1350" s="15" t="s">
        <v>5387</v>
      </c>
      <c r="V1350" s="8">
        <v>46279</v>
      </c>
      <c r="W1350" s="13" t="s">
        <v>5585</v>
      </c>
      <c r="X1350" s="23" t="s">
        <v>4206</v>
      </c>
      <c r="Y1350" s="486">
        <v>167</v>
      </c>
      <c r="Z1350" s="483">
        <v>46284</v>
      </c>
      <c r="AA1350" s="24" t="s">
        <v>5742</v>
      </c>
      <c r="AB1350" s="484" t="s">
        <v>4206</v>
      </c>
      <c r="AC1350" s="16"/>
      <c r="AD1350" s="17"/>
      <c r="AE1350" s="18"/>
      <c r="AF1350" s="9"/>
      <c r="AG1350" s="19"/>
      <c r="AH1350" s="20"/>
      <c r="AI1350" s="9"/>
      <c r="AJ1350" s="21"/>
      <c r="AK1350" s="33"/>
      <c r="AL1350" s="485" t="str">
        <f>IF(AA1350="","",AA1350)</f>
        <v>L-RT-048</v>
      </c>
      <c r="AM1350" s="3" t="str">
        <f>IF(AB1350="","",AB1350)</f>
        <v>A</v>
      </c>
      <c r="AN1350" s="702"/>
      <c r="AO1350" s="4"/>
      <c r="AP1350" s="5"/>
      <c r="AQ1350" s="5"/>
      <c r="AR1350" s="4"/>
      <c r="AS1350" s="5"/>
      <c r="AT1350" s="552"/>
      <c r="AU1350" s="553" t="str">
        <f>IF(AND(V1350&gt;0,X1350="A",AA1350&lt;&gt;"",AG1350&lt;&gt;"A",AJ1350&lt;&gt;"A",OR(AB1350="NR",AB1350="NT")),1,"")</f>
        <v/>
      </c>
      <c r="AV1350" s="554" t="str">
        <f>IF(AU1350="","",COUNTIF($AU$8:AU1350,AU1350))</f>
        <v/>
      </c>
      <c r="AW1350" s="553" t="str">
        <f>IF(AND(V1350&gt;0,X1350="A",AJ1350&lt;&gt;"A",OR(AB1350="",AB1350="NX")),1,"")</f>
        <v/>
      </c>
      <c r="AX1350" s="554" t="str">
        <f>IF(AW1350="","",COUNTIF($AW$8:AW1350,AW1350))</f>
        <v/>
      </c>
      <c r="AY1350" s="27"/>
      <c r="AZ1350" s="6"/>
      <c r="BA1350" s="7"/>
      <c r="BB1350" s="7"/>
    </row>
    <row r="1351" spans="1:54" ht="14.45" customHeight="1">
      <c r="A1351" s="472" t="s">
        <v>5175</v>
      </c>
      <c r="B1351" s="473" t="s">
        <v>1602</v>
      </c>
      <c r="C1351" s="22" t="s">
        <v>5865</v>
      </c>
      <c r="D1351" s="22">
        <v>9</v>
      </c>
      <c r="E1351" s="746" t="s">
        <v>5559</v>
      </c>
      <c r="F1351" s="760">
        <v>2088470</v>
      </c>
      <c r="G1351" s="475">
        <v>15421108</v>
      </c>
      <c r="H1351" s="476">
        <v>11.94</v>
      </c>
      <c r="I1351" s="474">
        <v>2082630</v>
      </c>
      <c r="J1351" s="475">
        <v>15421104</v>
      </c>
      <c r="K1351" s="478">
        <v>11.94</v>
      </c>
      <c r="L1351" s="9"/>
      <c r="M1351" s="546">
        <v>16</v>
      </c>
      <c r="N1351" s="9">
        <v>9.5299999999999994</v>
      </c>
      <c r="O1351" s="6" t="s">
        <v>4201</v>
      </c>
      <c r="P1351" s="479" t="s">
        <v>4252</v>
      </c>
      <c r="Q1351" s="10" t="s">
        <v>4281</v>
      </c>
      <c r="R1351" s="11"/>
      <c r="S1351" s="12"/>
      <c r="T1351" s="14">
        <v>46277</v>
      </c>
      <c r="U1351" s="15" t="s">
        <v>5534</v>
      </c>
      <c r="V1351" s="8">
        <v>46277</v>
      </c>
      <c r="W1351" s="13" t="s">
        <v>5543</v>
      </c>
      <c r="X1351" s="23" t="s">
        <v>4206</v>
      </c>
      <c r="Y1351" s="486">
        <v>168</v>
      </c>
      <c r="Z1351" s="483">
        <v>46278</v>
      </c>
      <c r="AA1351" s="24" t="s">
        <v>5551</v>
      </c>
      <c r="AB1351" s="484" t="s">
        <v>4206</v>
      </c>
      <c r="AC1351" s="16"/>
      <c r="AD1351" s="17"/>
      <c r="AE1351" s="18"/>
      <c r="AF1351" s="9"/>
      <c r="AG1351" s="19"/>
      <c r="AH1351" s="20"/>
      <c r="AI1351" s="9"/>
      <c r="AJ1351" s="21" t="str">
        <f>IF(AND(K1351&gt;0,M1351="A",P1351&lt;&gt;"",V1351&lt;&gt;"A",Y1351&lt;&gt;"A",OR(Q1351="NR",Q1351="NT")),1,"")</f>
        <v/>
      </c>
      <c r="AK1351" s="33" t="str">
        <f>IF(AJ1351="","",COUNTIF(AJ$8:$AU1351,AJ1351))</f>
        <v/>
      </c>
      <c r="AL1351" s="485" t="str">
        <f>IF(AND(K1351&gt;0,M1351="A",Y1351&lt;&gt;"A",OR(Q1351="",Q1351="NX")),1,"")</f>
        <v/>
      </c>
      <c r="AM1351" s="3" t="str">
        <f>IF(AL1351="","",COUNTIF(AL$8:$AW1351,AL1351))</f>
        <v/>
      </c>
      <c r="AN1351" s="702"/>
      <c r="AO1351" s="4"/>
      <c r="AP1351" s="5"/>
      <c r="AQ1351" s="5"/>
      <c r="AR1351" s="4"/>
      <c r="AS1351" s="5"/>
      <c r="AT1351" s="552"/>
      <c r="AU1351" s="553"/>
      <c r="AV1351" s="554"/>
      <c r="AW1351" s="553"/>
      <c r="AX1351" s="554"/>
      <c r="AY1351" s="27"/>
      <c r="AZ1351" s="6"/>
      <c r="BA1351" s="7"/>
      <c r="BB1351" s="7"/>
    </row>
    <row r="1352" spans="1:54" ht="14.45" customHeight="1">
      <c r="A1352" s="472" t="s">
        <v>1327</v>
      </c>
      <c r="B1352" s="473" t="s">
        <v>1602</v>
      </c>
      <c r="C1352" s="22" t="s">
        <v>5865</v>
      </c>
      <c r="D1352" s="22">
        <v>9</v>
      </c>
      <c r="E1352" s="746" t="s">
        <v>3870</v>
      </c>
      <c r="F1352" s="760">
        <v>2082630</v>
      </c>
      <c r="G1352" s="475">
        <v>15421104</v>
      </c>
      <c r="H1352" s="476">
        <v>11.94</v>
      </c>
      <c r="I1352" s="474">
        <v>2087100</v>
      </c>
      <c r="J1352" s="475">
        <v>15421107</v>
      </c>
      <c r="K1352" s="478">
        <v>11.94</v>
      </c>
      <c r="L1352" s="9"/>
      <c r="M1352" s="546">
        <v>16</v>
      </c>
      <c r="N1352" s="9">
        <v>9.5299999999999994</v>
      </c>
      <c r="O1352" s="6" t="s">
        <v>4201</v>
      </c>
      <c r="P1352" s="479" t="s">
        <v>4202</v>
      </c>
      <c r="Q1352" s="10" t="s">
        <v>5306</v>
      </c>
      <c r="R1352" s="11"/>
      <c r="S1352" s="12"/>
      <c r="T1352" s="14">
        <v>46279</v>
      </c>
      <c r="U1352" s="15" t="s">
        <v>5387</v>
      </c>
      <c r="V1352" s="8">
        <v>46279</v>
      </c>
      <c r="W1352" s="13" t="s">
        <v>5585</v>
      </c>
      <c r="X1352" s="23" t="s">
        <v>4206</v>
      </c>
      <c r="Y1352" s="486">
        <v>167</v>
      </c>
      <c r="Z1352" s="483">
        <v>46284</v>
      </c>
      <c r="AA1352" s="24" t="s">
        <v>5742</v>
      </c>
      <c r="AB1352" s="484" t="s">
        <v>4206</v>
      </c>
      <c r="AC1352" s="16"/>
      <c r="AD1352" s="17"/>
      <c r="AE1352" s="18"/>
      <c r="AF1352" s="9"/>
      <c r="AG1352" s="19"/>
      <c r="AH1352" s="20"/>
      <c r="AI1352" s="9"/>
      <c r="AJ1352" s="21"/>
      <c r="AK1352" s="33"/>
      <c r="AL1352" s="485" t="str">
        <f>IF(AA1352="","",AA1352)</f>
        <v>L-RT-048</v>
      </c>
      <c r="AM1352" s="3" t="str">
        <f>IF(AB1352="","",AB1352)</f>
        <v>A</v>
      </c>
      <c r="AN1352" s="702"/>
      <c r="AO1352" s="4"/>
      <c r="AP1352" s="5"/>
      <c r="AQ1352" s="5"/>
      <c r="AR1352" s="4"/>
      <c r="AS1352" s="5"/>
      <c r="AT1352" s="552"/>
      <c r="AU1352" s="553" t="str">
        <f>IF(AND(V1352&gt;0,X1352="A",AA1352&lt;&gt;"",AG1352&lt;&gt;"A",AJ1352&lt;&gt;"A",OR(AB1352="NR",AB1352="NT")),1,"")</f>
        <v/>
      </c>
      <c r="AV1352" s="554" t="str">
        <f>IF(AU1352="","",COUNTIF($AU$8:AU1352,AU1352))</f>
        <v/>
      </c>
      <c r="AW1352" s="553" t="str">
        <f>IF(AND(V1352&gt;0,X1352="A",AJ1352&lt;&gt;"A",OR(AB1352="",AB1352="NX")),1,"")</f>
        <v/>
      </c>
      <c r="AX1352" s="554" t="str">
        <f>IF(AW1352="","",COUNTIF($AW$8:AW1352,AW1352))</f>
        <v/>
      </c>
      <c r="AY1352" s="27"/>
      <c r="AZ1352" s="6"/>
      <c r="BA1352" s="7"/>
      <c r="BB1352" s="7"/>
    </row>
    <row r="1353" spans="1:54" ht="14.45" customHeight="1">
      <c r="A1353" s="472" t="s">
        <v>5176</v>
      </c>
      <c r="B1353" s="473" t="s">
        <v>1602</v>
      </c>
      <c r="C1353" s="22" t="s">
        <v>5865</v>
      </c>
      <c r="D1353" s="22">
        <v>9</v>
      </c>
      <c r="E1353" s="746" t="s">
        <v>5560</v>
      </c>
      <c r="F1353" s="760">
        <v>2087100</v>
      </c>
      <c r="G1353" s="475">
        <v>15421107</v>
      </c>
      <c r="H1353" s="476">
        <v>11.94</v>
      </c>
      <c r="I1353" s="474">
        <v>2080070</v>
      </c>
      <c r="J1353" s="475">
        <v>15421102</v>
      </c>
      <c r="K1353" s="478">
        <v>11.94</v>
      </c>
      <c r="L1353" s="9"/>
      <c r="M1353" s="546">
        <v>16</v>
      </c>
      <c r="N1353" s="9">
        <v>9.5299999999999994</v>
      </c>
      <c r="O1353" s="6" t="s">
        <v>4201</v>
      </c>
      <c r="P1353" s="479" t="s">
        <v>4252</v>
      </c>
      <c r="Q1353" s="10" t="s">
        <v>4281</v>
      </c>
      <c r="R1353" s="11"/>
      <c r="S1353" s="12"/>
      <c r="T1353" s="14">
        <v>46277</v>
      </c>
      <c r="U1353" s="15" t="s">
        <v>5534</v>
      </c>
      <c r="V1353" s="8">
        <v>46277</v>
      </c>
      <c r="W1353" s="13" t="s">
        <v>5543</v>
      </c>
      <c r="X1353" s="23" t="s">
        <v>4206</v>
      </c>
      <c r="Y1353" s="486">
        <v>168</v>
      </c>
      <c r="Z1353" s="1247">
        <v>46278</v>
      </c>
      <c r="AA1353" s="1248" t="s">
        <v>5551</v>
      </c>
      <c r="AB1353" s="1251" t="s">
        <v>4206</v>
      </c>
      <c r="AC1353" s="16"/>
      <c r="AD1353" s="17"/>
      <c r="AE1353" s="18"/>
      <c r="AF1353" s="9"/>
      <c r="AG1353" s="19"/>
      <c r="AH1353" s="20"/>
      <c r="AI1353" s="9"/>
      <c r="AJ1353" s="21" t="str">
        <f>IF(AND(K1353&gt;0,M1353="A",P1353&lt;&gt;"",V1353&lt;&gt;"A",Y1353&lt;&gt;"A",OR(Q1353="NR",Q1353="NT")),1,"")</f>
        <v/>
      </c>
      <c r="AK1353" s="33" t="str">
        <f>IF(AJ1353="","",COUNTIF(AJ$8:$AU1353,AJ1353))</f>
        <v/>
      </c>
      <c r="AL1353" s="485" t="str">
        <f>IF(AND(K1353&gt;0,M1353="A",Y1353&lt;&gt;"A",OR(Q1353="",Q1353="NX")),1,"")</f>
        <v/>
      </c>
      <c r="AM1353" s="3" t="str">
        <f>IF(AL1353="","",COUNTIF(AL$8:$AW1353,AL1353))</f>
        <v/>
      </c>
      <c r="AN1353" s="702"/>
      <c r="AO1353" s="4"/>
      <c r="AP1353" s="5"/>
      <c r="AQ1353" s="5"/>
      <c r="AR1353" s="4"/>
      <c r="AS1353" s="5"/>
      <c r="AT1353" s="552"/>
      <c r="AU1353" s="553"/>
      <c r="AV1353" s="554"/>
      <c r="AW1353" s="553"/>
      <c r="AX1353" s="554"/>
      <c r="AY1353" s="27"/>
      <c r="AZ1353" s="6"/>
      <c r="BA1353" s="7"/>
      <c r="BB1353" s="7"/>
    </row>
    <row r="1354" spans="1:54" ht="14.45" customHeight="1">
      <c r="A1354" s="472" t="s">
        <v>1328</v>
      </c>
      <c r="B1354" s="473" t="s">
        <v>1602</v>
      </c>
      <c r="C1354" s="22" t="s">
        <v>5865</v>
      </c>
      <c r="D1354" s="22">
        <v>9</v>
      </c>
      <c r="E1354" s="746" t="s">
        <v>3871</v>
      </c>
      <c r="F1354" s="760">
        <v>2080070</v>
      </c>
      <c r="G1354" s="475">
        <v>15421102</v>
      </c>
      <c r="H1354" s="476">
        <v>11.94</v>
      </c>
      <c r="I1354" s="474">
        <v>2092330</v>
      </c>
      <c r="J1354" s="475">
        <v>15421110</v>
      </c>
      <c r="K1354" s="478">
        <v>11.94</v>
      </c>
      <c r="L1354" s="9"/>
      <c r="M1354" s="546">
        <v>16</v>
      </c>
      <c r="N1354" s="9">
        <v>9.5299999999999994</v>
      </c>
      <c r="O1354" s="6" t="s">
        <v>4201</v>
      </c>
      <c r="P1354" s="479" t="s">
        <v>4202</v>
      </c>
      <c r="Q1354" s="10" t="s">
        <v>5306</v>
      </c>
      <c r="R1354" s="11"/>
      <c r="S1354" s="12"/>
      <c r="T1354" s="14">
        <v>46279</v>
      </c>
      <c r="U1354" s="15" t="s">
        <v>5387</v>
      </c>
      <c r="V1354" s="8">
        <v>46279</v>
      </c>
      <c r="W1354" s="13" t="s">
        <v>5585</v>
      </c>
      <c r="X1354" s="23" t="s">
        <v>4206</v>
      </c>
      <c r="Y1354" s="486">
        <v>167</v>
      </c>
      <c r="Z1354" s="1246">
        <v>46284</v>
      </c>
      <c r="AA1354" s="878" t="s">
        <v>5743</v>
      </c>
      <c r="AB1354" s="1250" t="s">
        <v>4206</v>
      </c>
      <c r="AC1354" s="16"/>
      <c r="AD1354" s="17"/>
      <c r="AE1354" s="18"/>
      <c r="AF1354" s="9"/>
      <c r="AG1354" s="19"/>
      <c r="AH1354" s="20"/>
      <c r="AI1354" s="9"/>
      <c r="AJ1354" s="21"/>
      <c r="AK1354" s="33"/>
      <c r="AL1354" s="485" t="str">
        <f>IF(AA1354="","",AA1354)</f>
        <v>L-RT-049</v>
      </c>
      <c r="AM1354" s="3" t="str">
        <f>IF(AB1354="","",AB1354)</f>
        <v>A</v>
      </c>
      <c r="AN1354" s="702"/>
      <c r="AO1354" s="4"/>
      <c r="AP1354" s="5"/>
      <c r="AQ1354" s="5"/>
      <c r="AR1354" s="4"/>
      <c r="AS1354" s="5"/>
      <c r="AT1354" s="552"/>
      <c r="AU1354" s="553" t="str">
        <f>IF(AND(V1354&gt;0,X1354="A",AA1354&lt;&gt;"",AG1354&lt;&gt;"A",AJ1354&lt;&gt;"A",OR(AB1354="NR",AB1354="NT")),1,"")</f>
        <v/>
      </c>
      <c r="AV1354" s="554" t="str">
        <f>IF(AU1354="","",COUNTIF($AU$8:AU1354,AU1354))</f>
        <v/>
      </c>
      <c r="AW1354" s="553" t="str">
        <f>IF(AND(V1354&gt;0,X1354="A",AJ1354&lt;&gt;"A",OR(AB1354="",AB1354="NX")),1,"")</f>
        <v/>
      </c>
      <c r="AX1354" s="554" t="str">
        <f>IF(AW1354="","",COUNTIF($AW$8:AW1354,AW1354))</f>
        <v/>
      </c>
      <c r="AY1354" s="27"/>
      <c r="AZ1354" s="6"/>
      <c r="BA1354" s="7"/>
      <c r="BB1354" s="7"/>
    </row>
    <row r="1355" spans="1:54" ht="14.45" customHeight="1">
      <c r="A1355" s="472" t="s">
        <v>5177</v>
      </c>
      <c r="B1355" s="473" t="s">
        <v>1602</v>
      </c>
      <c r="C1355" s="22" t="s">
        <v>5865</v>
      </c>
      <c r="D1355" s="22">
        <v>9</v>
      </c>
      <c r="E1355" s="746" t="s">
        <v>5561</v>
      </c>
      <c r="F1355" s="760">
        <v>2092330</v>
      </c>
      <c r="G1355" s="475">
        <v>15421110</v>
      </c>
      <c r="H1355" s="476">
        <v>11.94</v>
      </c>
      <c r="I1355" s="474">
        <v>2097560</v>
      </c>
      <c r="J1355" s="475">
        <v>15421112</v>
      </c>
      <c r="K1355" s="478">
        <v>11.94</v>
      </c>
      <c r="L1355" s="9"/>
      <c r="M1355" s="546">
        <v>16</v>
      </c>
      <c r="N1355" s="9">
        <v>9.5299999999999994</v>
      </c>
      <c r="O1355" s="6" t="s">
        <v>4201</v>
      </c>
      <c r="P1355" s="479" t="s">
        <v>4252</v>
      </c>
      <c r="Q1355" s="10" t="s">
        <v>4263</v>
      </c>
      <c r="R1355" s="11"/>
      <c r="S1355" s="12"/>
      <c r="T1355" s="14">
        <v>46277</v>
      </c>
      <c r="U1355" s="15" t="s">
        <v>5534</v>
      </c>
      <c r="V1355" s="8">
        <v>46277</v>
      </c>
      <c r="W1355" s="13" t="s">
        <v>5543</v>
      </c>
      <c r="X1355" s="23" t="s">
        <v>4206</v>
      </c>
      <c r="Y1355" s="486">
        <v>168</v>
      </c>
      <c r="Z1355" s="483">
        <v>46278</v>
      </c>
      <c r="AA1355" s="24" t="s">
        <v>5551</v>
      </c>
      <c r="AB1355" s="484" t="s">
        <v>4206</v>
      </c>
      <c r="AC1355" s="16"/>
      <c r="AD1355" s="17"/>
      <c r="AE1355" s="18"/>
      <c r="AF1355" s="9"/>
      <c r="AG1355" s="19"/>
      <c r="AH1355" s="20"/>
      <c r="AI1355" s="9"/>
      <c r="AJ1355" s="21" t="str">
        <f>IF(AND(K1355&gt;0,M1355="A",P1355&lt;&gt;"",V1355&lt;&gt;"A",Y1355&lt;&gt;"A",OR(Q1355="NR",Q1355="NT")),1,"")</f>
        <v/>
      </c>
      <c r="AK1355" s="33" t="str">
        <f>IF(AJ1355="","",COUNTIF(AJ$8:$AU1355,AJ1355))</f>
        <v/>
      </c>
      <c r="AL1355" s="485" t="str">
        <f>IF(AND(K1355&gt;0,M1355="A",Y1355&lt;&gt;"A",OR(Q1355="",Q1355="NX")),1,"")</f>
        <v/>
      </c>
      <c r="AM1355" s="3" t="str">
        <f>IF(AL1355="","",COUNTIF(AL$8:$AW1355,AL1355))</f>
        <v/>
      </c>
      <c r="AN1355" s="702"/>
      <c r="AO1355" s="4"/>
      <c r="AP1355" s="5"/>
      <c r="AQ1355" s="5"/>
      <c r="AR1355" s="4"/>
      <c r="AS1355" s="5"/>
      <c r="AT1355" s="552"/>
      <c r="AU1355" s="553"/>
      <c r="AV1355" s="554"/>
      <c r="AW1355" s="553"/>
      <c r="AX1355" s="554"/>
      <c r="AY1355" s="27"/>
      <c r="AZ1355" s="6"/>
      <c r="BA1355" s="7"/>
      <c r="BB1355" s="7"/>
    </row>
    <row r="1356" spans="1:54" ht="14.45" customHeight="1">
      <c r="A1356" s="472" t="s">
        <v>1329</v>
      </c>
      <c r="B1356" s="473" t="s">
        <v>1602</v>
      </c>
      <c r="C1356" s="22" t="s">
        <v>5865</v>
      </c>
      <c r="D1356" s="22">
        <v>9</v>
      </c>
      <c r="E1356" s="746" t="s">
        <v>3872</v>
      </c>
      <c r="F1356" s="760">
        <v>2097560</v>
      </c>
      <c r="G1356" s="475">
        <v>15421112</v>
      </c>
      <c r="H1356" s="476">
        <v>11.94</v>
      </c>
      <c r="I1356" s="474">
        <v>2083180</v>
      </c>
      <c r="J1356" s="475">
        <v>15421105</v>
      </c>
      <c r="K1356" s="478">
        <v>11.94</v>
      </c>
      <c r="L1356" s="9"/>
      <c r="M1356" s="546">
        <v>16</v>
      </c>
      <c r="N1356" s="9">
        <v>9.5299999999999994</v>
      </c>
      <c r="O1356" s="6" t="s">
        <v>4201</v>
      </c>
      <c r="P1356" s="479" t="s">
        <v>4202</v>
      </c>
      <c r="Q1356" s="10" t="s">
        <v>5306</v>
      </c>
      <c r="R1356" s="11"/>
      <c r="S1356" s="12"/>
      <c r="T1356" s="14">
        <v>46279</v>
      </c>
      <c r="U1356" s="15" t="s">
        <v>5387</v>
      </c>
      <c r="V1356" s="8">
        <v>46279</v>
      </c>
      <c r="W1356" s="13" t="s">
        <v>5585</v>
      </c>
      <c r="X1356" s="23" t="s">
        <v>4206</v>
      </c>
      <c r="Y1356" s="486">
        <v>167</v>
      </c>
      <c r="Z1356" s="483">
        <v>46284</v>
      </c>
      <c r="AA1356" s="24" t="s">
        <v>5743</v>
      </c>
      <c r="AB1356" s="484" t="s">
        <v>4206</v>
      </c>
      <c r="AC1356" s="16"/>
      <c r="AD1356" s="17"/>
      <c r="AE1356" s="18"/>
      <c r="AF1356" s="9"/>
      <c r="AG1356" s="19"/>
      <c r="AH1356" s="20"/>
      <c r="AI1356" s="9"/>
      <c r="AJ1356" s="21"/>
      <c r="AK1356" s="33"/>
      <c r="AL1356" s="485" t="str">
        <f>IF(AA1356="","",AA1356)</f>
        <v>L-RT-049</v>
      </c>
      <c r="AM1356" s="3" t="str">
        <f>IF(AB1356="","",AB1356)</f>
        <v>A</v>
      </c>
      <c r="AN1356" s="702"/>
      <c r="AO1356" s="4"/>
      <c r="AP1356" s="5"/>
      <c r="AQ1356" s="5"/>
      <c r="AR1356" s="4"/>
      <c r="AS1356" s="5"/>
      <c r="AT1356" s="552"/>
      <c r="AU1356" s="553" t="str">
        <f>IF(AND(V1356&gt;0,X1356="A",AA1356&lt;&gt;"",AG1356&lt;&gt;"A",AJ1356&lt;&gt;"A",OR(AB1356="NR",AB1356="NT")),1,"")</f>
        <v/>
      </c>
      <c r="AV1356" s="554" t="str">
        <f>IF(AU1356="","",COUNTIF($AU$8:AU1356,AU1356))</f>
        <v/>
      </c>
      <c r="AW1356" s="553" t="str">
        <f>IF(AND(V1356&gt;0,X1356="A",AJ1356&lt;&gt;"A",OR(AB1356="",AB1356="NX")),1,"")</f>
        <v/>
      </c>
      <c r="AX1356" s="554" t="str">
        <f>IF(AW1356="","",COUNTIF($AW$8:AW1356,AW1356))</f>
        <v/>
      </c>
      <c r="AY1356" s="27"/>
      <c r="AZ1356" s="6"/>
      <c r="BA1356" s="7"/>
      <c r="BB1356" s="7"/>
    </row>
    <row r="1357" spans="1:54" ht="14.45" customHeight="1">
      <c r="A1357" s="472" t="s">
        <v>5178</v>
      </c>
      <c r="B1357" s="473" t="s">
        <v>1602</v>
      </c>
      <c r="C1357" s="22" t="s">
        <v>5865</v>
      </c>
      <c r="D1357" s="22">
        <v>9</v>
      </c>
      <c r="E1357" s="746" t="s">
        <v>5562</v>
      </c>
      <c r="F1357" s="760">
        <v>2083180</v>
      </c>
      <c r="G1357" s="475">
        <v>15421105</v>
      </c>
      <c r="H1357" s="476">
        <v>11.94</v>
      </c>
      <c r="I1357" s="474">
        <v>2087460</v>
      </c>
      <c r="J1357" s="475">
        <v>15421107</v>
      </c>
      <c r="K1357" s="478">
        <v>11.94</v>
      </c>
      <c r="L1357" s="9"/>
      <c r="M1357" s="546">
        <v>16</v>
      </c>
      <c r="N1357" s="9">
        <v>9.5299999999999994</v>
      </c>
      <c r="O1357" s="6" t="s">
        <v>4201</v>
      </c>
      <c r="P1357" s="479" t="s">
        <v>4252</v>
      </c>
      <c r="Q1357" s="10" t="s">
        <v>4253</v>
      </c>
      <c r="R1357" s="11"/>
      <c r="S1357" s="12"/>
      <c r="T1357" s="14">
        <v>46277</v>
      </c>
      <c r="U1357" s="15" t="s">
        <v>5534</v>
      </c>
      <c r="V1357" s="8">
        <v>46277</v>
      </c>
      <c r="W1357" s="13" t="s">
        <v>5543</v>
      </c>
      <c r="X1357" s="23" t="s">
        <v>4206</v>
      </c>
      <c r="Y1357" s="486">
        <v>168</v>
      </c>
      <c r="Z1357" s="483">
        <v>46278</v>
      </c>
      <c r="AA1357" s="24" t="s">
        <v>5551</v>
      </c>
      <c r="AB1357" s="484" t="s">
        <v>4206</v>
      </c>
      <c r="AC1357" s="16"/>
      <c r="AD1357" s="17"/>
      <c r="AE1357" s="18"/>
      <c r="AF1357" s="9"/>
      <c r="AG1357" s="19"/>
      <c r="AH1357" s="20"/>
      <c r="AI1357" s="9"/>
      <c r="AJ1357" s="21" t="str">
        <f>IF(AND(K1357&gt;0,M1357="A",P1357&lt;&gt;"",V1357&lt;&gt;"A",Y1357&lt;&gt;"A",OR(Q1357="NR",Q1357="NT")),1,"")</f>
        <v/>
      </c>
      <c r="AK1357" s="33" t="str">
        <f>IF(AJ1357="","",COUNTIF(AJ$8:$AU1357,AJ1357))</f>
        <v/>
      </c>
      <c r="AL1357" s="485" t="str">
        <f>IF(AND(K1357&gt;0,M1357="A",Y1357&lt;&gt;"A",OR(Q1357="",Q1357="NX")),1,"")</f>
        <v/>
      </c>
      <c r="AM1357" s="3" t="str">
        <f>IF(AL1357="","",COUNTIF(AL$8:$AW1357,AL1357))</f>
        <v/>
      </c>
      <c r="AN1357" s="702"/>
      <c r="AO1357" s="4"/>
      <c r="AP1357" s="5"/>
      <c r="AQ1357" s="5"/>
      <c r="AR1357" s="4"/>
      <c r="AS1357" s="5"/>
      <c r="AT1357" s="552"/>
      <c r="AU1357" s="553"/>
      <c r="AV1357" s="554"/>
      <c r="AW1357" s="553"/>
      <c r="AX1357" s="554"/>
      <c r="AY1357" s="9"/>
      <c r="AZ1357" s="9"/>
      <c r="BA1357" s="7"/>
      <c r="BB1357" s="7"/>
    </row>
    <row r="1358" spans="1:54" ht="14.45" customHeight="1">
      <c r="A1358" s="472" t="s">
        <v>1330</v>
      </c>
      <c r="B1358" s="1266" t="s">
        <v>1602</v>
      </c>
      <c r="C1358" s="22" t="s">
        <v>5865</v>
      </c>
      <c r="D1358" s="22">
        <v>9</v>
      </c>
      <c r="E1358" s="746" t="s">
        <v>6633</v>
      </c>
      <c r="F1358" s="760">
        <v>2087460</v>
      </c>
      <c r="G1358" s="475">
        <v>15421107</v>
      </c>
      <c r="H1358" s="476">
        <v>11.94</v>
      </c>
      <c r="I1358" s="474">
        <v>2097290</v>
      </c>
      <c r="J1358" s="475">
        <v>15421112</v>
      </c>
      <c r="K1358" s="478">
        <v>11.94</v>
      </c>
      <c r="L1358" s="9"/>
      <c r="M1358" s="546">
        <v>16</v>
      </c>
      <c r="N1358" s="9">
        <v>9.5299999999999994</v>
      </c>
      <c r="O1358" s="6" t="s">
        <v>4201</v>
      </c>
      <c r="P1358" s="479" t="s">
        <v>5033</v>
      </c>
      <c r="Q1358" s="10" t="s">
        <v>6512</v>
      </c>
      <c r="R1358" s="11"/>
      <c r="S1358" s="12"/>
      <c r="T1358" s="14">
        <v>46307</v>
      </c>
      <c r="U1358" s="15"/>
      <c r="V1358" s="8">
        <v>46308</v>
      </c>
      <c r="W1358" s="13" t="s">
        <v>6649</v>
      </c>
      <c r="X1358" s="23" t="s">
        <v>4206</v>
      </c>
      <c r="Y1358" s="486"/>
      <c r="Z1358" s="483">
        <v>46310</v>
      </c>
      <c r="AA1358" s="24" t="s">
        <v>6658</v>
      </c>
      <c r="AB1358" s="484" t="s">
        <v>4206</v>
      </c>
      <c r="AC1358" s="16"/>
      <c r="AD1358" s="17"/>
      <c r="AE1358" s="18"/>
      <c r="AF1358" s="9"/>
      <c r="AG1358" s="19"/>
      <c r="AH1358" s="20"/>
      <c r="AI1358" s="9"/>
      <c r="AJ1358" s="21"/>
      <c r="AK1358" s="33"/>
      <c r="AL1358" s="485" t="str">
        <f>IF(AA1358="","",AA1358)</f>
        <v>L-RT-081</v>
      </c>
      <c r="AM1358" s="3" t="str">
        <f>IF(AB1358="","",AB1358)</f>
        <v>A</v>
      </c>
      <c r="AN1358" s="702" t="s">
        <v>5744</v>
      </c>
      <c r="AO1358" s="4"/>
      <c r="AP1358" s="5"/>
      <c r="AQ1358" s="5"/>
      <c r="AR1358" s="4"/>
      <c r="AS1358" s="5"/>
      <c r="AT1358" s="552"/>
      <c r="AU1358" s="553" t="str">
        <f>IF(AND(V1358&gt;0,X1358="A",AA1358&lt;&gt;"",AG1358&lt;&gt;"A",AJ1358&lt;&gt;"A",OR(AB1358="NR",AB1358="NT")),1,"")</f>
        <v/>
      </c>
      <c r="AV1358" s="554" t="str">
        <f>IF(AU1358="","",COUNTIF($AU$8:AU1358,AU1358))</f>
        <v/>
      </c>
      <c r="AW1358" s="553" t="str">
        <f>IF(AND(V1358&gt;0,X1358="A",AJ1358&lt;&gt;"A",OR(AB1358="",AB1358="NX")),1,"")</f>
        <v/>
      </c>
      <c r="AX1358" s="554" t="str">
        <f>IF(AW1358="","",COUNTIF($AW$8:AW1358,AW1358))</f>
        <v/>
      </c>
      <c r="AY1358" s="1264" t="s">
        <v>5585</v>
      </c>
      <c r="AZ1358" s="874" t="s">
        <v>5743</v>
      </c>
      <c r="BA1358" s="7"/>
      <c r="BB1358" s="7"/>
    </row>
    <row r="1359" spans="1:54" ht="14.45" customHeight="1" thickBot="1">
      <c r="A1359" s="472" t="s">
        <v>5179</v>
      </c>
      <c r="B1359" s="473" t="s">
        <v>1602</v>
      </c>
      <c r="C1359" s="22" t="s">
        <v>5865</v>
      </c>
      <c r="D1359" s="22">
        <v>9</v>
      </c>
      <c r="E1359" s="746" t="s">
        <v>5563</v>
      </c>
      <c r="F1359" s="760">
        <v>2097290</v>
      </c>
      <c r="G1359" s="475">
        <v>15421112</v>
      </c>
      <c r="H1359" s="476">
        <v>11.94</v>
      </c>
      <c r="I1359" s="474">
        <v>2087050</v>
      </c>
      <c r="J1359" s="475">
        <v>15421103</v>
      </c>
      <c r="K1359" s="478">
        <v>11.94</v>
      </c>
      <c r="L1359" s="9"/>
      <c r="M1359" s="546">
        <v>16</v>
      </c>
      <c r="N1359" s="9">
        <v>9.5299999999999994</v>
      </c>
      <c r="O1359" s="6" t="s">
        <v>4201</v>
      </c>
      <c r="P1359" s="479" t="s">
        <v>4252</v>
      </c>
      <c r="Q1359" s="10" t="s">
        <v>4253</v>
      </c>
      <c r="R1359" s="11"/>
      <c r="S1359" s="12"/>
      <c r="T1359" s="14">
        <v>46277</v>
      </c>
      <c r="U1359" s="15" t="s">
        <v>5534</v>
      </c>
      <c r="V1359" s="8">
        <v>46277</v>
      </c>
      <c r="W1359" s="13" t="s">
        <v>5543</v>
      </c>
      <c r="X1359" s="23" t="s">
        <v>4206</v>
      </c>
      <c r="Y1359" s="486">
        <v>168</v>
      </c>
      <c r="Z1359" s="483">
        <v>46278</v>
      </c>
      <c r="AA1359" s="24" t="s">
        <v>5551</v>
      </c>
      <c r="AB1359" s="484" t="s">
        <v>4206</v>
      </c>
      <c r="AC1359" s="16"/>
      <c r="AD1359" s="17"/>
      <c r="AE1359" s="18"/>
      <c r="AF1359" s="9"/>
      <c r="AG1359" s="19"/>
      <c r="AH1359" s="20"/>
      <c r="AI1359" s="9"/>
      <c r="AJ1359" s="21" t="str">
        <f>IF(AND(K1359&gt;0,M1359="A",P1359&lt;&gt;"",V1359&lt;&gt;"A",Y1359&lt;&gt;"A",OR(Q1359="NR",Q1359="NT")),1,"")</f>
        <v/>
      </c>
      <c r="AK1359" s="33" t="str">
        <f>IF(AJ1359="","",COUNTIF(AJ$8:$AU1359,AJ1359))</f>
        <v/>
      </c>
      <c r="AL1359" s="485" t="str">
        <f>IF(AND(K1359&gt;0,M1359="A",Y1359&lt;&gt;"A",OR(Q1359="",Q1359="NX")),1,"")</f>
        <v/>
      </c>
      <c r="AM1359" s="3" t="str">
        <f>IF(AL1359="","",COUNTIF(AL$8:$AW1359,AL1359))</f>
        <v/>
      </c>
      <c r="AN1359" s="702"/>
      <c r="AO1359" s="4"/>
      <c r="AP1359" s="5"/>
      <c r="AQ1359" s="5"/>
      <c r="AR1359" s="4"/>
      <c r="AS1359" s="5"/>
      <c r="AT1359" s="552"/>
      <c r="AU1359" s="553"/>
      <c r="AV1359" s="554"/>
      <c r="AW1359" s="553"/>
      <c r="AX1359" s="554"/>
      <c r="AY1359" s="9"/>
      <c r="AZ1359" s="9"/>
      <c r="BA1359" s="7"/>
      <c r="BB1359" s="7"/>
    </row>
    <row r="1360" spans="1:54" ht="14.45" customHeight="1">
      <c r="A1360" s="472" t="s">
        <v>6696</v>
      </c>
      <c r="B1360" s="473" t="s">
        <v>1602</v>
      </c>
      <c r="C1360" s="25" t="s">
        <v>5865</v>
      </c>
      <c r="D1360" s="25">
        <v>9</v>
      </c>
      <c r="E1360" s="745" t="s">
        <v>6635</v>
      </c>
      <c r="F1360" s="760">
        <v>2087050</v>
      </c>
      <c r="G1360" s="475">
        <v>15421103</v>
      </c>
      <c r="H1360" s="476">
        <v>11.94</v>
      </c>
      <c r="I1360" s="474">
        <v>2081100</v>
      </c>
      <c r="J1360" s="475">
        <v>15421103</v>
      </c>
      <c r="K1360" s="478">
        <v>11.94</v>
      </c>
      <c r="L1360" s="6"/>
      <c r="M1360" s="545">
        <v>16</v>
      </c>
      <c r="N1360" s="6">
        <v>9.5299999999999994</v>
      </c>
      <c r="O1360" s="6" t="s">
        <v>4201</v>
      </c>
      <c r="P1360" s="479" t="s">
        <v>5033</v>
      </c>
      <c r="Q1360" s="547" t="s">
        <v>6584</v>
      </c>
      <c r="R1360" s="548"/>
      <c r="S1360" s="549"/>
      <c r="T1360" s="1">
        <v>46307</v>
      </c>
      <c r="U1360" s="26"/>
      <c r="V1360" s="2">
        <v>46308</v>
      </c>
      <c r="W1360" s="480" t="s">
        <v>6649</v>
      </c>
      <c r="X1360" s="481" t="s">
        <v>4206</v>
      </c>
      <c r="Y1360" s="482"/>
      <c r="Z1360" s="483">
        <v>46310</v>
      </c>
      <c r="AA1360" s="24"/>
      <c r="AB1360" s="484"/>
      <c r="AC1360" s="27"/>
      <c r="AD1360" s="28"/>
      <c r="AE1360" s="29"/>
      <c r="AF1360" s="6"/>
      <c r="AG1360" s="30"/>
      <c r="AH1360" s="31"/>
      <c r="AI1360" s="6"/>
      <c r="AJ1360" s="32"/>
      <c r="AK1360" s="33"/>
      <c r="AL1360" s="485" t="str">
        <f>IF(AA1360="","",AA1360)</f>
        <v/>
      </c>
      <c r="AM1360" s="3" t="str">
        <f>IF(AB1360="","",AB1360)</f>
        <v/>
      </c>
      <c r="AN1360" s="707"/>
      <c r="AO1360" s="4"/>
      <c r="AP1360" s="5"/>
      <c r="AQ1360" s="5"/>
      <c r="AR1360" s="4"/>
      <c r="AS1360" s="5"/>
      <c r="AT1360" s="552"/>
      <c r="AU1360" s="551" t="str">
        <f>IF(AND(V1360&gt;0,X1360="A",AA1360&lt;&gt;"",AG1360&lt;&gt;"A",AJ1360&lt;&gt;"A",OR(AB1360="NR",AB1360="NT")),1,"")</f>
        <v/>
      </c>
      <c r="AV1360" s="550" t="str">
        <f>IF(AU1360="","",COUNTIF($AU$8:AU1360,AU1360))</f>
        <v/>
      </c>
      <c r="AW1360" s="551">
        <f>IF(AND(V1360&gt;0,X1360="A",AJ1360&lt;&gt;"A",OR(AB1360="",AB1360="NX")),1,"")</f>
        <v>1</v>
      </c>
      <c r="AX1360" s="550">
        <f>IF(AW1360="","",COUNTIF($AW$8:AW1360,AW1360))</f>
        <v>112</v>
      </c>
      <c r="AY1360" s="1264" t="s">
        <v>5585</v>
      </c>
      <c r="AZ1360" s="874" t="s">
        <v>5743</v>
      </c>
      <c r="BA1360" s="7"/>
      <c r="BB1360" s="7"/>
    </row>
    <row r="1361" spans="1:54" ht="14.45" customHeight="1">
      <c r="A1361" s="472" t="s">
        <v>5180</v>
      </c>
      <c r="B1361" s="473" t="s">
        <v>1602</v>
      </c>
      <c r="C1361" s="22" t="s">
        <v>5865</v>
      </c>
      <c r="D1361" s="22">
        <v>9</v>
      </c>
      <c r="E1361" s="746" t="s">
        <v>5564</v>
      </c>
      <c r="F1361" s="760">
        <v>2081100</v>
      </c>
      <c r="G1361" s="475">
        <v>15421103</v>
      </c>
      <c r="H1361" s="476">
        <v>11.94</v>
      </c>
      <c r="I1361" s="474">
        <v>2098410</v>
      </c>
      <c r="J1361" s="475">
        <v>15421112</v>
      </c>
      <c r="K1361" s="478">
        <v>11.94</v>
      </c>
      <c r="L1361" s="9"/>
      <c r="M1361" s="546">
        <v>16</v>
      </c>
      <c r="N1361" s="9">
        <v>9.5299999999999994</v>
      </c>
      <c r="O1361" s="6" t="s">
        <v>4201</v>
      </c>
      <c r="P1361" s="479" t="s">
        <v>4252</v>
      </c>
      <c r="Q1361" s="10" t="s">
        <v>4281</v>
      </c>
      <c r="R1361" s="11"/>
      <c r="S1361" s="12"/>
      <c r="T1361" s="14">
        <v>46270</v>
      </c>
      <c r="U1361" s="15">
        <v>137</v>
      </c>
      <c r="V1361" s="8">
        <v>46270</v>
      </c>
      <c r="W1361" s="13" t="s">
        <v>5309</v>
      </c>
      <c r="X1361" s="23" t="s">
        <v>4206</v>
      </c>
      <c r="Y1361" s="486">
        <v>139</v>
      </c>
      <c r="Z1361" s="483">
        <v>46271</v>
      </c>
      <c r="AA1361" s="24" t="s">
        <v>5310</v>
      </c>
      <c r="AB1361" s="484" t="s">
        <v>4206</v>
      </c>
      <c r="AC1361" s="16"/>
      <c r="AD1361" s="17"/>
      <c r="AE1361" s="18"/>
      <c r="AF1361" s="9"/>
      <c r="AG1361" s="19"/>
      <c r="AH1361" s="20"/>
      <c r="AI1361" s="9"/>
      <c r="AJ1361" s="21" t="str">
        <f>IF(AND(K1361&gt;0,M1361="A",P1361&lt;&gt;"",V1361&lt;&gt;"A",Y1361&lt;&gt;"A",OR(Q1361="NR",Q1361="NT")),1,"")</f>
        <v/>
      </c>
      <c r="AK1361" s="33" t="str">
        <f>IF(AJ1361="","",COUNTIF(AJ$8:$AU1361,AJ1361))</f>
        <v/>
      </c>
      <c r="AL1361" s="485" t="str">
        <f>IF(AND(K1361&gt;0,M1361="A",Y1361&lt;&gt;"A",OR(Q1361="",Q1361="NX")),1,"")</f>
        <v/>
      </c>
      <c r="AM1361" s="3" t="str">
        <f>IF(AL1361="","",COUNTIF(AL$8:$AW1361,AL1361))</f>
        <v/>
      </c>
      <c r="AN1361" s="702"/>
      <c r="AO1361" s="4"/>
      <c r="AP1361" s="5"/>
      <c r="AQ1361" s="5"/>
      <c r="AR1361" s="4"/>
      <c r="AS1361" s="5"/>
      <c r="AT1361" s="552"/>
      <c r="AU1361" s="553"/>
      <c r="AV1361" s="554"/>
      <c r="AW1361" s="553"/>
      <c r="AX1361" s="554"/>
      <c r="AY1361" s="27"/>
      <c r="AZ1361" s="6"/>
      <c r="BA1361" s="7"/>
      <c r="BB1361" s="7"/>
    </row>
    <row r="1362" spans="1:54" ht="14.45" customHeight="1">
      <c r="A1362" s="472" t="s">
        <v>1331</v>
      </c>
      <c r="B1362" s="473" t="s">
        <v>1602</v>
      </c>
      <c r="C1362" s="22" t="s">
        <v>5865</v>
      </c>
      <c r="D1362" s="22">
        <v>9</v>
      </c>
      <c r="E1362" s="746" t="s">
        <v>3873</v>
      </c>
      <c r="F1362" s="760">
        <v>2098410</v>
      </c>
      <c r="G1362" s="475">
        <v>15421112</v>
      </c>
      <c r="H1362" s="476">
        <v>11.94</v>
      </c>
      <c r="I1362" s="760">
        <v>2083860</v>
      </c>
      <c r="J1362" s="475">
        <v>15421105</v>
      </c>
      <c r="K1362" s="476">
        <v>11.94</v>
      </c>
      <c r="L1362" s="9"/>
      <c r="M1362" s="546">
        <v>16</v>
      </c>
      <c r="N1362" s="9">
        <v>9.5299999999999994</v>
      </c>
      <c r="O1362" s="6" t="s">
        <v>4201</v>
      </c>
      <c r="P1362" s="479" t="s">
        <v>4202</v>
      </c>
      <c r="Q1362" s="10" t="s">
        <v>5306</v>
      </c>
      <c r="R1362" s="11"/>
      <c r="S1362" s="12"/>
      <c r="T1362" s="14">
        <v>46279</v>
      </c>
      <c r="U1362" s="15" t="s">
        <v>5387</v>
      </c>
      <c r="V1362" s="8">
        <v>46279</v>
      </c>
      <c r="W1362" s="13" t="s">
        <v>5585</v>
      </c>
      <c r="X1362" s="23" t="s">
        <v>4206</v>
      </c>
      <c r="Y1362" s="486">
        <v>167</v>
      </c>
      <c r="Z1362" s="483">
        <v>46284</v>
      </c>
      <c r="AA1362" s="24" t="s">
        <v>5743</v>
      </c>
      <c r="AB1362" s="484" t="s">
        <v>4206</v>
      </c>
      <c r="AC1362" s="16"/>
      <c r="AD1362" s="17"/>
      <c r="AE1362" s="18"/>
      <c r="AF1362" s="9"/>
      <c r="AG1362" s="19"/>
      <c r="AH1362" s="20"/>
      <c r="AI1362" s="9"/>
      <c r="AJ1362" s="21"/>
      <c r="AK1362" s="33"/>
      <c r="AL1362" s="485" t="str">
        <f>IF(AA1362="","",AA1362)</f>
        <v>L-RT-049</v>
      </c>
      <c r="AM1362" s="3" t="str">
        <f>IF(AB1362="","",AB1362)</f>
        <v>A</v>
      </c>
      <c r="AN1362" s="702"/>
      <c r="AO1362" s="4"/>
      <c r="AP1362" s="5"/>
      <c r="AQ1362" s="5"/>
      <c r="AR1362" s="4"/>
      <c r="AS1362" s="5"/>
      <c r="AT1362" s="552"/>
      <c r="AU1362" s="553" t="str">
        <f>IF(AND(V1362&gt;0,X1362="A",AA1362&lt;&gt;"",AG1362&lt;&gt;"A",AJ1362&lt;&gt;"A",OR(AB1362="NR",AB1362="NT")),1,"")</f>
        <v/>
      </c>
      <c r="AV1362" s="554" t="str">
        <f>IF(AU1362="","",COUNTIF($AU$8:AU1362,AU1362))</f>
        <v/>
      </c>
      <c r="AW1362" s="553" t="str">
        <f>IF(AND(V1362&gt;0,X1362="A",AJ1362&lt;&gt;"A",OR(AB1362="",AB1362="NX")),1,"")</f>
        <v/>
      </c>
      <c r="AX1362" s="554" t="str">
        <f>IF(AW1362="","",COUNTIF($AW$8:AW1362,AW1362))</f>
        <v/>
      </c>
      <c r="AY1362" s="27"/>
      <c r="AZ1362" s="6"/>
      <c r="BA1362" s="7"/>
      <c r="BB1362" s="7"/>
    </row>
    <row r="1363" spans="1:54" ht="14.45" customHeight="1">
      <c r="A1363" s="472" t="s">
        <v>1332</v>
      </c>
      <c r="B1363" s="473" t="s">
        <v>1602</v>
      </c>
      <c r="C1363" s="22" t="s">
        <v>5865</v>
      </c>
      <c r="D1363" s="22">
        <v>9</v>
      </c>
      <c r="E1363" s="746" t="s">
        <v>5583</v>
      </c>
      <c r="F1363" s="760">
        <v>2083860</v>
      </c>
      <c r="G1363" s="475">
        <v>15421105</v>
      </c>
      <c r="H1363" s="476">
        <v>11.94</v>
      </c>
      <c r="I1363" s="474">
        <v>2086820</v>
      </c>
      <c r="J1363" s="475">
        <v>15421107</v>
      </c>
      <c r="K1363" s="478">
        <v>11.94</v>
      </c>
      <c r="L1363" s="9"/>
      <c r="M1363" s="546">
        <v>16</v>
      </c>
      <c r="N1363" s="9">
        <v>9.5299999999999994</v>
      </c>
      <c r="O1363" s="6" t="s">
        <v>4201</v>
      </c>
      <c r="P1363" s="479" t="s">
        <v>4252</v>
      </c>
      <c r="Q1363" s="10" t="s">
        <v>4263</v>
      </c>
      <c r="R1363" s="11"/>
      <c r="S1363" s="12"/>
      <c r="T1363" s="14">
        <v>46276</v>
      </c>
      <c r="U1363" s="15" t="s">
        <v>5048</v>
      </c>
      <c r="V1363" s="8">
        <v>46276</v>
      </c>
      <c r="W1363" s="13" t="s">
        <v>5558</v>
      </c>
      <c r="X1363" s="23" t="s">
        <v>4206</v>
      </c>
      <c r="Y1363" s="486">
        <v>168</v>
      </c>
      <c r="Z1363" s="483">
        <v>46278</v>
      </c>
      <c r="AA1363" s="24" t="s">
        <v>5551</v>
      </c>
      <c r="AB1363" s="484" t="s">
        <v>4206</v>
      </c>
      <c r="AC1363" s="16"/>
      <c r="AD1363" s="17"/>
      <c r="AE1363" s="18"/>
      <c r="AF1363" s="9"/>
      <c r="AG1363" s="19"/>
      <c r="AH1363" s="20"/>
      <c r="AI1363" s="9"/>
      <c r="AJ1363" s="21" t="str">
        <f>IF(AND(K1363&gt;0,M1363="A",P1363&lt;&gt;"",V1363&lt;&gt;"A",Y1363&lt;&gt;"A",OR(Q1363="NR",Q1363="NT")),1,"")</f>
        <v/>
      </c>
      <c r="AK1363" s="33" t="str">
        <f>IF(AJ1363="","",COUNTIF(AJ$8:$AU1363,AJ1363))</f>
        <v/>
      </c>
      <c r="AL1363" s="485" t="str">
        <f>IF(AND(K1363&gt;0,M1363="A",Y1363&lt;&gt;"A",OR(Q1363="",Q1363="NX")),1,"")</f>
        <v/>
      </c>
      <c r="AM1363" s="3" t="str">
        <f>IF(AL1363="","",COUNTIF(AL$8:$AW1363,AL1363))</f>
        <v/>
      </c>
      <c r="AN1363" s="702"/>
      <c r="AO1363" s="4"/>
      <c r="AP1363" s="5"/>
      <c r="AQ1363" s="5"/>
      <c r="AR1363" s="4"/>
      <c r="AS1363" s="5"/>
      <c r="AT1363" s="552"/>
      <c r="AU1363" s="553"/>
      <c r="AV1363" s="554"/>
      <c r="AW1363" s="553"/>
      <c r="AX1363" s="554"/>
      <c r="AY1363" s="27"/>
      <c r="AZ1363" s="6"/>
      <c r="BA1363" s="7"/>
      <c r="BB1363" s="7"/>
    </row>
    <row r="1364" spans="1:54" ht="14.45" customHeight="1">
      <c r="A1364" s="472" t="s">
        <v>1333</v>
      </c>
      <c r="B1364" s="473" t="s">
        <v>1602</v>
      </c>
      <c r="C1364" s="22" t="s">
        <v>5865</v>
      </c>
      <c r="D1364" s="22">
        <v>9</v>
      </c>
      <c r="E1364" s="746" t="s">
        <v>3874</v>
      </c>
      <c r="F1364" s="760">
        <v>2086820</v>
      </c>
      <c r="G1364" s="475">
        <v>15421107</v>
      </c>
      <c r="H1364" s="476">
        <v>11.94</v>
      </c>
      <c r="I1364" s="474">
        <v>2078580</v>
      </c>
      <c r="J1364" s="475">
        <v>15421101</v>
      </c>
      <c r="K1364" s="478">
        <v>11.94</v>
      </c>
      <c r="L1364" s="9"/>
      <c r="M1364" s="546">
        <v>16</v>
      </c>
      <c r="N1364" s="9">
        <v>9.5299999999999994</v>
      </c>
      <c r="O1364" s="6" t="s">
        <v>4201</v>
      </c>
      <c r="P1364" s="479" t="s">
        <v>4202</v>
      </c>
      <c r="Q1364" s="10" t="s">
        <v>5306</v>
      </c>
      <c r="R1364" s="11"/>
      <c r="S1364" s="12"/>
      <c r="T1364" s="14">
        <v>46279</v>
      </c>
      <c r="U1364" s="15" t="s">
        <v>5387</v>
      </c>
      <c r="V1364" s="8">
        <v>46279</v>
      </c>
      <c r="W1364" s="13" t="s">
        <v>5585</v>
      </c>
      <c r="X1364" s="23" t="s">
        <v>4206</v>
      </c>
      <c r="Y1364" s="486">
        <v>167</v>
      </c>
      <c r="Z1364" s="483">
        <v>46284</v>
      </c>
      <c r="AA1364" s="24" t="s">
        <v>5743</v>
      </c>
      <c r="AB1364" s="484" t="s">
        <v>4206</v>
      </c>
      <c r="AC1364" s="16"/>
      <c r="AD1364" s="17"/>
      <c r="AE1364" s="18"/>
      <c r="AF1364" s="9"/>
      <c r="AG1364" s="19"/>
      <c r="AH1364" s="20"/>
      <c r="AI1364" s="9"/>
      <c r="AJ1364" s="21"/>
      <c r="AK1364" s="33"/>
      <c r="AL1364" s="485" t="str">
        <f>IF(AA1364="","",AA1364)</f>
        <v>L-RT-049</v>
      </c>
      <c r="AM1364" s="3" t="str">
        <f>IF(AB1364="","",AB1364)</f>
        <v>A</v>
      </c>
      <c r="AN1364" s="702"/>
      <c r="AO1364" s="4"/>
      <c r="AP1364" s="5"/>
      <c r="AQ1364" s="5"/>
      <c r="AR1364" s="4"/>
      <c r="AS1364" s="5"/>
      <c r="AT1364" s="552"/>
      <c r="AU1364" s="553" t="str">
        <f>IF(AND(V1364&gt;0,X1364="A",AA1364&lt;&gt;"",AG1364&lt;&gt;"A",AJ1364&lt;&gt;"A",OR(AB1364="NR",AB1364="NT")),1,"")</f>
        <v/>
      </c>
      <c r="AV1364" s="554" t="str">
        <f>IF(AU1364="","",COUNTIF($AU$8:AU1364,AU1364))</f>
        <v/>
      </c>
      <c r="AW1364" s="553" t="str">
        <f>IF(AND(V1364&gt;0,X1364="A",AJ1364&lt;&gt;"A",OR(AB1364="",AB1364="NX")),1,"")</f>
        <v/>
      </c>
      <c r="AX1364" s="554" t="str">
        <f>IF(AW1364="","",COUNTIF($AW$8:AW1364,AW1364))</f>
        <v/>
      </c>
      <c r="AY1364" s="27"/>
      <c r="AZ1364" s="6"/>
      <c r="BA1364" s="7"/>
      <c r="BB1364" s="7"/>
    </row>
    <row r="1365" spans="1:54" ht="14.45" customHeight="1">
      <c r="A1365" s="472" t="s">
        <v>1334</v>
      </c>
      <c r="B1365" s="473" t="s">
        <v>1602</v>
      </c>
      <c r="C1365" s="22" t="s">
        <v>5865</v>
      </c>
      <c r="D1365" s="22">
        <v>9</v>
      </c>
      <c r="E1365" s="746" t="s">
        <v>5568</v>
      </c>
      <c r="F1365" s="760">
        <v>2078580</v>
      </c>
      <c r="G1365" s="475">
        <v>15421101</v>
      </c>
      <c r="H1365" s="476">
        <v>11.94</v>
      </c>
      <c r="I1365" s="474">
        <v>2087350</v>
      </c>
      <c r="J1365" s="475">
        <v>15421102</v>
      </c>
      <c r="K1365" s="478">
        <v>11.94</v>
      </c>
      <c r="L1365" s="9"/>
      <c r="M1365" s="546">
        <v>16</v>
      </c>
      <c r="N1365" s="9">
        <v>9.5299999999999994</v>
      </c>
      <c r="O1365" s="6" t="s">
        <v>4201</v>
      </c>
      <c r="P1365" s="479" t="s">
        <v>4252</v>
      </c>
      <c r="Q1365" s="10" t="s">
        <v>4263</v>
      </c>
      <c r="R1365" s="11"/>
      <c r="S1365" s="12"/>
      <c r="T1365" s="14">
        <v>46276</v>
      </c>
      <c r="U1365" s="15" t="s">
        <v>5048</v>
      </c>
      <c r="V1365" s="8">
        <v>46276</v>
      </c>
      <c r="W1365" s="13" t="s">
        <v>5558</v>
      </c>
      <c r="X1365" s="23" t="s">
        <v>4206</v>
      </c>
      <c r="Y1365" s="486">
        <v>139</v>
      </c>
      <c r="Z1365" s="483">
        <v>46278</v>
      </c>
      <c r="AA1365" s="24" t="s">
        <v>5551</v>
      </c>
      <c r="AB1365" s="484" t="s">
        <v>4206</v>
      </c>
      <c r="AC1365" s="16"/>
      <c r="AD1365" s="17"/>
      <c r="AE1365" s="18"/>
      <c r="AF1365" s="9"/>
      <c r="AG1365" s="19"/>
      <c r="AH1365" s="20"/>
      <c r="AI1365" s="9"/>
      <c r="AJ1365" s="21" t="str">
        <f>IF(AND(K1365&gt;0,M1365="A",P1365&lt;&gt;"",V1365&lt;&gt;"A",Y1365&lt;&gt;"A",OR(Q1365="NR",Q1365="NT")),1,"")</f>
        <v/>
      </c>
      <c r="AK1365" s="33" t="str">
        <f>IF(AJ1365="","",COUNTIF(AJ$8:$AU1365,AJ1365))</f>
        <v/>
      </c>
      <c r="AL1365" s="485" t="str">
        <f>IF(AND(K1365&gt;0,M1365="A",Y1365&lt;&gt;"A",OR(Q1365="",Q1365="NX")),1,"")</f>
        <v/>
      </c>
      <c r="AM1365" s="3" t="str">
        <f>IF(AL1365="","",COUNTIF(AL$8:$AW1365,AL1365))</f>
        <v/>
      </c>
      <c r="AN1365" s="702"/>
      <c r="AO1365" s="4"/>
      <c r="AP1365" s="5"/>
      <c r="AQ1365" s="5"/>
      <c r="AR1365" s="4"/>
      <c r="AS1365" s="5"/>
      <c r="AT1365" s="552"/>
      <c r="AU1365" s="553"/>
      <c r="AV1365" s="554"/>
      <c r="AW1365" s="553"/>
      <c r="AX1365" s="554"/>
      <c r="AY1365" s="27"/>
      <c r="AZ1365" s="6"/>
      <c r="BA1365" s="7"/>
      <c r="BB1365" s="7"/>
    </row>
    <row r="1366" spans="1:54" ht="14.45" customHeight="1">
      <c r="A1366" s="472" t="s">
        <v>1335</v>
      </c>
      <c r="B1366" s="473" t="s">
        <v>1602</v>
      </c>
      <c r="C1366" s="22" t="s">
        <v>5865</v>
      </c>
      <c r="D1366" s="22">
        <v>9</v>
      </c>
      <c r="E1366" s="746" t="s">
        <v>6634</v>
      </c>
      <c r="F1366" s="760">
        <v>2087350</v>
      </c>
      <c r="G1366" s="475">
        <v>15421102</v>
      </c>
      <c r="H1366" s="476">
        <v>11.94</v>
      </c>
      <c r="I1366" s="474">
        <v>2079840</v>
      </c>
      <c r="J1366" s="475">
        <v>15421102</v>
      </c>
      <c r="K1366" s="478">
        <v>11.94</v>
      </c>
      <c r="L1366" s="9"/>
      <c r="M1366" s="546">
        <v>16</v>
      </c>
      <c r="N1366" s="9">
        <v>9.5299999999999994</v>
      </c>
      <c r="O1366" s="6" t="s">
        <v>4201</v>
      </c>
      <c r="P1366" s="479" t="s">
        <v>5033</v>
      </c>
      <c r="Q1366" s="10" t="s">
        <v>6584</v>
      </c>
      <c r="R1366" s="11"/>
      <c r="S1366" s="12"/>
      <c r="T1366" s="14">
        <v>46307</v>
      </c>
      <c r="U1366" s="15"/>
      <c r="V1366" s="8">
        <v>46308</v>
      </c>
      <c r="W1366" s="13" t="s">
        <v>6649</v>
      </c>
      <c r="X1366" s="23" t="s">
        <v>4206</v>
      </c>
      <c r="Y1366" s="486"/>
      <c r="Z1366" s="483">
        <v>46310</v>
      </c>
      <c r="AA1366" s="24"/>
      <c r="AB1366" s="484"/>
      <c r="AC1366" s="16"/>
      <c r="AD1366" s="17"/>
      <c r="AE1366" s="18"/>
      <c r="AF1366" s="9"/>
      <c r="AG1366" s="19"/>
      <c r="AH1366" s="20"/>
      <c r="AI1366" s="9"/>
      <c r="AJ1366" s="21"/>
      <c r="AK1366" s="33"/>
      <c r="AL1366" s="485" t="str">
        <f>IF(AA1366="","",AA1366)</f>
        <v/>
      </c>
      <c r="AM1366" s="3" t="str">
        <f>IF(AB1366="","",AB1366)</f>
        <v/>
      </c>
      <c r="AN1366" s="702"/>
      <c r="AO1366" s="4"/>
      <c r="AP1366" s="5"/>
      <c r="AQ1366" s="5"/>
      <c r="AR1366" s="4"/>
      <c r="AS1366" s="5"/>
      <c r="AT1366" s="552"/>
      <c r="AU1366" s="553" t="str">
        <f>IF(AND(V1366&gt;0,X1366="A",AA1366&lt;&gt;"",AG1366&lt;&gt;"A",AJ1366&lt;&gt;"A",OR(AB1366="NR",AB1366="NT")),1,"")</f>
        <v/>
      </c>
      <c r="AV1366" s="554" t="str">
        <f>IF(AU1366="","",COUNTIF($AU$8:AU1366,AU1366))</f>
        <v/>
      </c>
      <c r="AW1366" s="553">
        <f>IF(AND(V1366&gt;0,X1366="A",AJ1366&lt;&gt;"A",OR(AB1366="",AB1366="NX")),1,"")</f>
        <v>1</v>
      </c>
      <c r="AX1366" s="554">
        <f>IF(AW1366="","",COUNTIF($AW$8:AW1366,AW1366))</f>
        <v>113</v>
      </c>
      <c r="AY1366" s="13" t="s">
        <v>5585</v>
      </c>
      <c r="AZ1366" s="24" t="s">
        <v>5743</v>
      </c>
      <c r="BA1366" s="7"/>
      <c r="BB1366" s="7"/>
    </row>
    <row r="1367" spans="1:54" ht="14.45" customHeight="1">
      <c r="A1367" s="472" t="s">
        <v>1336</v>
      </c>
      <c r="B1367" s="473" t="s">
        <v>1602</v>
      </c>
      <c r="C1367" s="22" t="s">
        <v>5865</v>
      </c>
      <c r="D1367" s="22">
        <v>9</v>
      </c>
      <c r="E1367" s="746" t="s">
        <v>5569</v>
      </c>
      <c r="F1367" s="760">
        <v>2079840</v>
      </c>
      <c r="G1367" s="475">
        <v>15421102</v>
      </c>
      <c r="H1367" s="476">
        <v>11.94</v>
      </c>
      <c r="I1367" s="474">
        <v>2079830</v>
      </c>
      <c r="J1367" s="475">
        <v>15421102</v>
      </c>
      <c r="K1367" s="478">
        <v>11.94</v>
      </c>
      <c r="L1367" s="9"/>
      <c r="M1367" s="546">
        <v>16</v>
      </c>
      <c r="N1367" s="9">
        <v>9.5299999999999994</v>
      </c>
      <c r="O1367" s="6" t="s">
        <v>4201</v>
      </c>
      <c r="P1367" s="479" t="s">
        <v>4252</v>
      </c>
      <c r="Q1367" s="10" t="s">
        <v>4281</v>
      </c>
      <c r="R1367" s="11"/>
      <c r="S1367" s="12"/>
      <c r="T1367" s="14">
        <v>46275</v>
      </c>
      <c r="U1367" s="15" t="s">
        <v>5048</v>
      </c>
      <c r="V1367" s="8">
        <v>46275</v>
      </c>
      <c r="W1367" s="13" t="s">
        <v>5566</v>
      </c>
      <c r="X1367" s="23" t="s">
        <v>4206</v>
      </c>
      <c r="Y1367" s="486">
        <v>139</v>
      </c>
      <c r="Z1367" s="483">
        <v>46276</v>
      </c>
      <c r="AA1367" s="24" t="s">
        <v>5567</v>
      </c>
      <c r="AB1367" s="484" t="s">
        <v>4206</v>
      </c>
      <c r="AC1367" s="16"/>
      <c r="AD1367" s="17"/>
      <c r="AE1367" s="18"/>
      <c r="AF1367" s="9"/>
      <c r="AG1367" s="19"/>
      <c r="AH1367" s="20"/>
      <c r="AI1367" s="9"/>
      <c r="AJ1367" s="21" t="str">
        <f>IF(AND(K1367&gt;0,M1367="A",P1367&lt;&gt;"",V1367&lt;&gt;"A",Y1367&lt;&gt;"A",OR(Q1367="NR",Q1367="NT")),1,"")</f>
        <v/>
      </c>
      <c r="AK1367" s="33" t="str">
        <f>IF(AJ1367="","",COUNTIF(AJ$8:$AU1367,AJ1367))</f>
        <v/>
      </c>
      <c r="AL1367" s="485" t="str">
        <f>IF(AND(K1367&gt;0,M1367="A",Y1367&lt;&gt;"A",OR(Q1367="",Q1367="NX")),1,"")</f>
        <v/>
      </c>
      <c r="AM1367" s="3" t="str">
        <f>IF(AL1367="","",COUNTIF(AL$8:$AW1367,AL1367))</f>
        <v/>
      </c>
      <c r="AN1367" s="702"/>
      <c r="AO1367" s="4"/>
      <c r="AP1367" s="5"/>
      <c r="AQ1367" s="5"/>
      <c r="AR1367" s="4"/>
      <c r="AS1367" s="5"/>
      <c r="AT1367" s="552"/>
      <c r="AU1367" s="553"/>
      <c r="AV1367" s="554"/>
      <c r="AW1367" s="553"/>
      <c r="AX1367" s="554"/>
      <c r="AY1367" s="27"/>
      <c r="AZ1367" s="6"/>
      <c r="BA1367" s="7"/>
      <c r="BB1367" s="7"/>
    </row>
    <row r="1368" spans="1:54" ht="14.45" customHeight="1">
      <c r="A1368" s="472" t="s">
        <v>1337</v>
      </c>
      <c r="B1368" s="473" t="s">
        <v>1602</v>
      </c>
      <c r="C1368" s="22" t="s">
        <v>5865</v>
      </c>
      <c r="D1368" s="22">
        <v>9</v>
      </c>
      <c r="E1368" s="746" t="s">
        <v>3875</v>
      </c>
      <c r="F1368" s="760">
        <v>2079830</v>
      </c>
      <c r="G1368" s="475">
        <v>15421102</v>
      </c>
      <c r="H1368" s="476">
        <v>11.94</v>
      </c>
      <c r="I1368" s="474">
        <v>2086670</v>
      </c>
      <c r="J1368" s="475">
        <v>15421107</v>
      </c>
      <c r="K1368" s="478">
        <v>11.94</v>
      </c>
      <c r="L1368" s="9"/>
      <c r="M1368" s="546">
        <v>16</v>
      </c>
      <c r="N1368" s="9">
        <v>9.5299999999999994</v>
      </c>
      <c r="O1368" s="6" t="s">
        <v>4201</v>
      </c>
      <c r="P1368" s="479" t="s">
        <v>4202</v>
      </c>
      <c r="Q1368" s="10" t="s">
        <v>5306</v>
      </c>
      <c r="R1368" s="11"/>
      <c r="S1368" s="12"/>
      <c r="T1368" s="14">
        <v>46279</v>
      </c>
      <c r="U1368" s="15" t="s">
        <v>5387</v>
      </c>
      <c r="V1368" s="8">
        <v>46279</v>
      </c>
      <c r="W1368" s="13" t="s">
        <v>5585</v>
      </c>
      <c r="X1368" s="23" t="s">
        <v>4206</v>
      </c>
      <c r="Y1368" s="486">
        <v>167</v>
      </c>
      <c r="Z1368" s="483">
        <v>46284</v>
      </c>
      <c r="AA1368" s="24" t="s">
        <v>5743</v>
      </c>
      <c r="AB1368" s="484" t="s">
        <v>4206</v>
      </c>
      <c r="AC1368" s="16"/>
      <c r="AD1368" s="17"/>
      <c r="AE1368" s="18"/>
      <c r="AF1368" s="9"/>
      <c r="AG1368" s="19"/>
      <c r="AH1368" s="20"/>
      <c r="AI1368" s="9"/>
      <c r="AJ1368" s="21"/>
      <c r="AK1368" s="33"/>
      <c r="AL1368" s="485" t="str">
        <f>IF(AA1368="","",AA1368)</f>
        <v>L-RT-049</v>
      </c>
      <c r="AM1368" s="3" t="str">
        <f>IF(AB1368="","",AB1368)</f>
        <v>A</v>
      </c>
      <c r="AN1368" s="702"/>
      <c r="AO1368" s="4"/>
      <c r="AP1368" s="5"/>
      <c r="AQ1368" s="5"/>
      <c r="AR1368" s="4"/>
      <c r="AS1368" s="5"/>
      <c r="AT1368" s="552"/>
      <c r="AU1368" s="553" t="str">
        <f>IF(AND(V1368&gt;0,X1368="A",AA1368&lt;&gt;"",AG1368&lt;&gt;"A",AJ1368&lt;&gt;"A",OR(AB1368="NR",AB1368="NT")),1,"")</f>
        <v/>
      </c>
      <c r="AV1368" s="554" t="str">
        <f>IF(AU1368="","",COUNTIF($AU$8:AU1368,AU1368))</f>
        <v/>
      </c>
      <c r="AW1368" s="553" t="str">
        <f>IF(AND(V1368&gt;0,X1368="A",AJ1368&lt;&gt;"A",OR(AB1368="",AB1368="NX")),1,"")</f>
        <v/>
      </c>
      <c r="AX1368" s="554" t="str">
        <f>IF(AW1368="","",COUNTIF($AW$8:AW1368,AW1368))</f>
        <v/>
      </c>
      <c r="AY1368" s="27"/>
      <c r="AZ1368" s="6"/>
      <c r="BA1368" s="7"/>
      <c r="BB1368" s="7"/>
    </row>
    <row r="1369" spans="1:54" ht="14.45" customHeight="1">
      <c r="A1369" s="472" t="s">
        <v>1338</v>
      </c>
      <c r="B1369" s="473" t="s">
        <v>1602</v>
      </c>
      <c r="C1369" s="22" t="s">
        <v>5865</v>
      </c>
      <c r="D1369" s="22">
        <v>9</v>
      </c>
      <c r="E1369" s="746" t="s">
        <v>5570</v>
      </c>
      <c r="F1369" s="760">
        <v>2086670</v>
      </c>
      <c r="G1369" s="475">
        <v>15421107</v>
      </c>
      <c r="H1369" s="476">
        <v>11.94</v>
      </c>
      <c r="I1369" s="474">
        <v>2092180</v>
      </c>
      <c r="J1369" s="475">
        <v>15421110</v>
      </c>
      <c r="K1369" s="478">
        <v>11.94</v>
      </c>
      <c r="L1369" s="9"/>
      <c r="M1369" s="546">
        <v>16</v>
      </c>
      <c r="N1369" s="9">
        <v>9.5299999999999994</v>
      </c>
      <c r="O1369" s="6" t="s">
        <v>4201</v>
      </c>
      <c r="P1369" s="479" t="s">
        <v>4252</v>
      </c>
      <c r="Q1369" s="10" t="s">
        <v>4263</v>
      </c>
      <c r="R1369" s="11"/>
      <c r="S1369" s="12"/>
      <c r="T1369" s="14">
        <v>46275</v>
      </c>
      <c r="U1369" s="15" t="s">
        <v>5048</v>
      </c>
      <c r="V1369" s="8">
        <v>46275</v>
      </c>
      <c r="W1369" s="13" t="s">
        <v>5566</v>
      </c>
      <c r="X1369" s="23" t="s">
        <v>4206</v>
      </c>
      <c r="Y1369" s="486">
        <v>139</v>
      </c>
      <c r="Z1369" s="483">
        <v>46276</v>
      </c>
      <c r="AA1369" s="24" t="s">
        <v>5567</v>
      </c>
      <c r="AB1369" s="484" t="s">
        <v>4206</v>
      </c>
      <c r="AC1369" s="16"/>
      <c r="AD1369" s="17"/>
      <c r="AE1369" s="18"/>
      <c r="AF1369" s="9"/>
      <c r="AG1369" s="19"/>
      <c r="AH1369" s="20"/>
      <c r="AI1369" s="9"/>
      <c r="AJ1369" s="21" t="str">
        <f>IF(AND(K1369&gt;0,M1369="A",P1369&lt;&gt;"",V1369&lt;&gt;"A",Y1369&lt;&gt;"A",OR(Q1369="NR",Q1369="NT")),1,"")</f>
        <v/>
      </c>
      <c r="AK1369" s="33" t="str">
        <f>IF(AJ1369="","",COUNTIF(AJ$8:$AU1369,AJ1369))</f>
        <v/>
      </c>
      <c r="AL1369" s="485" t="str">
        <f>IF(AND(K1369&gt;0,M1369="A",Y1369&lt;&gt;"A",OR(Q1369="",Q1369="NX")),1,"")</f>
        <v/>
      </c>
      <c r="AM1369" s="3" t="str">
        <f>IF(AL1369="","",COUNTIF(AL$8:$AW1369,AL1369))</f>
        <v/>
      </c>
      <c r="AN1369" s="702"/>
      <c r="AO1369" s="4"/>
      <c r="AP1369" s="5"/>
      <c r="AQ1369" s="5"/>
      <c r="AR1369" s="4"/>
      <c r="AS1369" s="5"/>
      <c r="AT1369" s="552"/>
      <c r="AU1369" s="553"/>
      <c r="AV1369" s="554"/>
      <c r="AW1369" s="553"/>
      <c r="AX1369" s="554"/>
      <c r="AY1369" s="27"/>
      <c r="AZ1369" s="6"/>
      <c r="BA1369" s="7"/>
      <c r="BB1369" s="7"/>
    </row>
    <row r="1370" spans="1:54" ht="14.45" customHeight="1">
      <c r="A1370" s="472" t="s">
        <v>1339</v>
      </c>
      <c r="B1370" s="473" t="s">
        <v>1602</v>
      </c>
      <c r="C1370" s="22" t="s">
        <v>5865</v>
      </c>
      <c r="D1370" s="22">
        <v>9</v>
      </c>
      <c r="E1370" s="746" t="s">
        <v>6632</v>
      </c>
      <c r="F1370" s="760">
        <v>2092180</v>
      </c>
      <c r="G1370" s="475">
        <v>15421110</v>
      </c>
      <c r="H1370" s="476">
        <v>11.94</v>
      </c>
      <c r="I1370" s="474">
        <v>2086870</v>
      </c>
      <c r="J1370" s="475">
        <v>15421107</v>
      </c>
      <c r="K1370" s="478">
        <v>11.94</v>
      </c>
      <c r="L1370" s="9"/>
      <c r="M1370" s="546">
        <v>16</v>
      </c>
      <c r="N1370" s="9">
        <v>9.5299999999999994</v>
      </c>
      <c r="O1370" s="6" t="s">
        <v>4201</v>
      </c>
      <c r="P1370" s="479" t="s">
        <v>5033</v>
      </c>
      <c r="Q1370" s="10" t="s">
        <v>6512</v>
      </c>
      <c r="R1370" s="11"/>
      <c r="S1370" s="12"/>
      <c r="T1370" s="14">
        <v>46307</v>
      </c>
      <c r="U1370" s="15"/>
      <c r="V1370" s="8">
        <v>46308</v>
      </c>
      <c r="W1370" s="13" t="s">
        <v>6649</v>
      </c>
      <c r="X1370" s="23" t="s">
        <v>4206</v>
      </c>
      <c r="Y1370" s="486"/>
      <c r="Z1370" s="483">
        <v>46310</v>
      </c>
      <c r="AA1370" s="24" t="s">
        <v>6658</v>
      </c>
      <c r="AB1370" s="484" t="s">
        <v>4206</v>
      </c>
      <c r="AC1370" s="16"/>
      <c r="AD1370" s="17"/>
      <c r="AE1370" s="18"/>
      <c r="AF1370" s="9"/>
      <c r="AG1370" s="19"/>
      <c r="AH1370" s="20"/>
      <c r="AI1370" s="9"/>
      <c r="AJ1370" s="21"/>
      <c r="AK1370" s="33"/>
      <c r="AL1370" s="485" t="str">
        <f>IF(AA1370="","",AA1370)</f>
        <v>L-RT-081</v>
      </c>
      <c r="AM1370" s="3" t="str">
        <f>IF(AB1370="","",AB1370)</f>
        <v>A</v>
      </c>
      <c r="AN1370" s="702" t="s">
        <v>5745</v>
      </c>
      <c r="AO1370" s="4"/>
      <c r="AP1370" s="5"/>
      <c r="AQ1370" s="5"/>
      <c r="AR1370" s="4"/>
      <c r="AS1370" s="5"/>
      <c r="AT1370" s="552"/>
      <c r="AU1370" s="553" t="str">
        <f>IF(AND(V1370&gt;0,X1370="A",AA1370&lt;&gt;"",AG1370&lt;&gt;"A",AJ1370&lt;&gt;"A",OR(AB1370="NR",AB1370="NT")),1,"")</f>
        <v/>
      </c>
      <c r="AV1370" s="554" t="str">
        <f>IF(AU1370="","",COUNTIF($AU$8:AU1370,AU1370))</f>
        <v/>
      </c>
      <c r="AW1370" s="553" t="str">
        <f>IF(AND(V1370&gt;0,X1370="A",AJ1370&lt;&gt;"A",OR(AB1370="",AB1370="NX")),1,"")</f>
        <v/>
      </c>
      <c r="AX1370" s="554" t="str">
        <f>IF(AW1370="","",COUNTIF($AW$8:AW1370,AW1370))</f>
        <v/>
      </c>
      <c r="AY1370" s="13" t="s">
        <v>5585</v>
      </c>
      <c r="AZ1370" s="24" t="s">
        <v>5743</v>
      </c>
      <c r="BA1370" s="7"/>
      <c r="BB1370" s="7"/>
    </row>
    <row r="1371" spans="1:54" ht="14.45" customHeight="1">
      <c r="A1371" s="472" t="s">
        <v>1340</v>
      </c>
      <c r="B1371" s="473" t="s">
        <v>1602</v>
      </c>
      <c r="C1371" s="22" t="s">
        <v>5865</v>
      </c>
      <c r="D1371" s="22">
        <v>9</v>
      </c>
      <c r="E1371" s="746" t="s">
        <v>5571</v>
      </c>
      <c r="F1371" s="760">
        <v>2086870</v>
      </c>
      <c r="G1371" s="475">
        <v>15421107</v>
      </c>
      <c r="H1371" s="476">
        <v>11.94</v>
      </c>
      <c r="I1371" s="474">
        <v>2096400</v>
      </c>
      <c r="J1371" s="475">
        <v>15421111</v>
      </c>
      <c r="K1371" s="478">
        <v>11.94</v>
      </c>
      <c r="L1371" s="9"/>
      <c r="M1371" s="546">
        <v>16</v>
      </c>
      <c r="N1371" s="9">
        <v>9.5299999999999994</v>
      </c>
      <c r="O1371" s="6" t="s">
        <v>4201</v>
      </c>
      <c r="P1371" s="479" t="s">
        <v>4252</v>
      </c>
      <c r="Q1371" s="10" t="s">
        <v>4268</v>
      </c>
      <c r="R1371" s="11"/>
      <c r="S1371" s="12"/>
      <c r="T1371" s="14">
        <v>46276</v>
      </c>
      <c r="U1371" s="15" t="s">
        <v>5048</v>
      </c>
      <c r="V1371" s="8">
        <v>46276</v>
      </c>
      <c r="W1371" s="13" t="s">
        <v>5558</v>
      </c>
      <c r="X1371" s="23" t="s">
        <v>4206</v>
      </c>
      <c r="Y1371" s="486">
        <v>168</v>
      </c>
      <c r="Z1371" s="483">
        <v>46278</v>
      </c>
      <c r="AA1371" s="24" t="s">
        <v>5551</v>
      </c>
      <c r="AB1371" s="484" t="s">
        <v>4206</v>
      </c>
      <c r="AC1371" s="16"/>
      <c r="AD1371" s="17"/>
      <c r="AE1371" s="18"/>
      <c r="AF1371" s="9"/>
      <c r="AG1371" s="19"/>
      <c r="AH1371" s="20"/>
      <c r="AI1371" s="9"/>
      <c r="AJ1371" s="21" t="str">
        <f>IF(AND(K1371&gt;0,M1371="A",P1371&lt;&gt;"",V1371&lt;&gt;"A",Y1371&lt;&gt;"A",OR(Q1371="NR",Q1371="NT")),1,"")</f>
        <v/>
      </c>
      <c r="AK1371" s="33" t="str">
        <f>IF(AJ1371="","",COUNTIF(AJ$8:$AU1371,AJ1371))</f>
        <v/>
      </c>
      <c r="AL1371" s="485" t="str">
        <f>IF(AND(K1371&gt;0,M1371="A",Y1371&lt;&gt;"A",OR(Q1371="",Q1371="NX")),1,"")</f>
        <v/>
      </c>
      <c r="AM1371" s="3" t="str">
        <f>IF(AL1371="","",COUNTIF(AL$8:$AW1371,AL1371))</f>
        <v/>
      </c>
      <c r="AN1371" s="702"/>
      <c r="AO1371" s="4"/>
      <c r="AP1371" s="5"/>
      <c r="AQ1371" s="5"/>
      <c r="AR1371" s="4"/>
      <c r="AS1371" s="5"/>
      <c r="AT1371" s="552"/>
      <c r="AU1371" s="553"/>
      <c r="AV1371" s="554"/>
      <c r="AW1371" s="553"/>
      <c r="AX1371" s="554"/>
      <c r="AY1371" s="27"/>
      <c r="AZ1371" s="6"/>
      <c r="BA1371" s="7"/>
      <c r="BB1371" s="7"/>
    </row>
    <row r="1372" spans="1:54" ht="14.45" customHeight="1">
      <c r="A1372" s="472" t="s">
        <v>1341</v>
      </c>
      <c r="B1372" s="473" t="s">
        <v>1602</v>
      </c>
      <c r="C1372" s="714" t="s">
        <v>4210</v>
      </c>
      <c r="D1372" s="22">
        <v>9</v>
      </c>
      <c r="E1372" s="746" t="s">
        <v>3876</v>
      </c>
      <c r="F1372" s="760">
        <v>2096400</v>
      </c>
      <c r="G1372" s="475">
        <v>15421111</v>
      </c>
      <c r="H1372" s="476">
        <v>11.94</v>
      </c>
      <c r="I1372" s="474"/>
      <c r="J1372" s="475"/>
      <c r="K1372" s="478"/>
      <c r="L1372" s="9"/>
      <c r="M1372" s="546"/>
      <c r="N1372" s="9"/>
      <c r="O1372" s="6"/>
      <c r="P1372" s="479"/>
      <c r="Q1372" s="10"/>
      <c r="R1372" s="11"/>
      <c r="S1372" s="12"/>
      <c r="T1372" s="14"/>
      <c r="U1372" s="15"/>
      <c r="V1372" s="8"/>
      <c r="W1372" s="13"/>
      <c r="X1372" s="23"/>
      <c r="Y1372" s="486"/>
      <c r="Z1372" s="483"/>
      <c r="AA1372" s="24"/>
      <c r="AB1372" s="484"/>
      <c r="AC1372" s="16"/>
      <c r="AD1372" s="17"/>
      <c r="AE1372" s="18"/>
      <c r="AF1372" s="9"/>
      <c r="AG1372" s="19"/>
      <c r="AH1372" s="20"/>
      <c r="AI1372" s="9"/>
      <c r="AJ1372" s="21"/>
      <c r="AK1372" s="33"/>
      <c r="AL1372" s="485" t="str">
        <f>IF(AA1372="","",AA1372)</f>
        <v/>
      </c>
      <c r="AM1372" s="3" t="str">
        <f>IF(AB1372="","",AB1372)</f>
        <v/>
      </c>
      <c r="AN1372" s="702"/>
      <c r="AO1372" s="4"/>
      <c r="AP1372" s="5"/>
      <c r="AQ1372" s="5"/>
      <c r="AR1372" s="4"/>
      <c r="AS1372" s="5"/>
      <c r="AT1372" s="552"/>
      <c r="AU1372" s="553" t="str">
        <f>IF(AND(V1372&gt;0,X1372="A",AA1372&lt;&gt;"",AG1372&lt;&gt;"A",AJ1372&lt;&gt;"A",OR(AB1372="NR",AB1372="NT")),1,"")</f>
        <v/>
      </c>
      <c r="AV1372" s="554" t="str">
        <f>IF(AU1372="","",COUNTIF($AU$8:AU1372,AU1372))</f>
        <v/>
      </c>
      <c r="AW1372" s="553" t="str">
        <f>IF(AND(V1372&gt;0,X1372="A",AJ1372&lt;&gt;"A",OR(AB1372="",AB1372="NX")),1,"")</f>
        <v/>
      </c>
      <c r="AX1372" s="554" t="str">
        <f>IF(AW1372="","",COUNTIF($AW$8:AW1372,AW1372))</f>
        <v/>
      </c>
      <c r="AY1372" s="27"/>
      <c r="AZ1372" s="6"/>
      <c r="BA1372" s="7"/>
      <c r="BB1372" s="7"/>
    </row>
    <row r="1373" spans="1:54" ht="14.45" customHeight="1">
      <c r="A1373" s="472" t="s">
        <v>1342</v>
      </c>
      <c r="B1373" s="473" t="s">
        <v>1602</v>
      </c>
      <c r="C1373" s="714" t="s">
        <v>4210</v>
      </c>
      <c r="D1373" s="22">
        <v>9</v>
      </c>
      <c r="E1373" s="746" t="s">
        <v>3877</v>
      </c>
      <c r="F1373" s="760"/>
      <c r="G1373" s="475"/>
      <c r="H1373" s="476"/>
      <c r="I1373" s="474"/>
      <c r="J1373" s="475"/>
      <c r="K1373" s="478"/>
      <c r="L1373" s="9"/>
      <c r="M1373" s="546"/>
      <c r="N1373" s="9"/>
      <c r="O1373" s="6"/>
      <c r="P1373" s="479"/>
      <c r="Q1373" s="10"/>
      <c r="R1373" s="11"/>
      <c r="S1373" s="12"/>
      <c r="T1373" s="14"/>
      <c r="U1373" s="15"/>
      <c r="V1373" s="8"/>
      <c r="W1373" s="13"/>
      <c r="X1373" s="23"/>
      <c r="Y1373" s="486"/>
      <c r="Z1373" s="483"/>
      <c r="AA1373" s="24"/>
      <c r="AB1373" s="484"/>
      <c r="AC1373" s="16"/>
      <c r="AD1373" s="17"/>
      <c r="AE1373" s="18"/>
      <c r="AF1373" s="9"/>
      <c r="AG1373" s="19"/>
      <c r="AH1373" s="20"/>
      <c r="AI1373" s="9"/>
      <c r="AJ1373" s="21"/>
      <c r="AK1373" s="33"/>
      <c r="AL1373" s="485" t="str">
        <f>IF(AA1373="","",AA1373)</f>
        <v/>
      </c>
      <c r="AM1373" s="3" t="str">
        <f>IF(AB1373="","",AB1373)</f>
        <v/>
      </c>
      <c r="AN1373" s="702"/>
      <c r="AO1373" s="4"/>
      <c r="AP1373" s="5"/>
      <c r="AQ1373" s="5"/>
      <c r="AR1373" s="4"/>
      <c r="AS1373" s="5"/>
      <c r="AT1373" s="552"/>
      <c r="AU1373" s="553" t="str">
        <f>IF(AND(V1373&gt;0,X1373="A",AA1373&lt;&gt;"",AG1373&lt;&gt;"A",AJ1373&lt;&gt;"A",OR(AB1373="NR",AB1373="NT")),1,"")</f>
        <v/>
      </c>
      <c r="AV1373" s="554" t="str">
        <f>IF(AU1373="","",COUNTIF($AU$8:AU1373,AU1373))</f>
        <v/>
      </c>
      <c r="AW1373" s="553" t="str">
        <f>IF(AND(V1373&gt;0,X1373="A",AJ1373&lt;&gt;"A",OR(AB1373="",AB1373="NX")),1,"")</f>
        <v/>
      </c>
      <c r="AX1373" s="554" t="str">
        <f>IF(AW1373="","",COUNTIF($AW$8:AW1373,AW1373))</f>
        <v/>
      </c>
      <c r="AY1373" s="27"/>
      <c r="AZ1373" s="6"/>
      <c r="BA1373" s="7"/>
      <c r="BB1373" s="7"/>
    </row>
    <row r="1374" spans="1:54" ht="14.45" customHeight="1">
      <c r="A1374" s="472" t="s">
        <v>5181</v>
      </c>
      <c r="B1374" s="473" t="s">
        <v>1602</v>
      </c>
      <c r="C1374" s="714" t="s">
        <v>4210</v>
      </c>
      <c r="D1374" s="22">
        <v>9</v>
      </c>
      <c r="E1374" s="746" t="s">
        <v>3878</v>
      </c>
      <c r="F1374" s="760"/>
      <c r="G1374" s="475"/>
      <c r="H1374" s="476"/>
      <c r="I1374" s="474"/>
      <c r="J1374" s="475"/>
      <c r="K1374" s="478"/>
      <c r="L1374" s="9"/>
      <c r="M1374" s="546"/>
      <c r="N1374" s="9"/>
      <c r="O1374" s="6"/>
      <c r="P1374" s="479"/>
      <c r="Q1374" s="10"/>
      <c r="R1374" s="11"/>
      <c r="S1374" s="12"/>
      <c r="T1374" s="14"/>
      <c r="U1374" s="15"/>
      <c r="V1374" s="8"/>
      <c r="W1374" s="13"/>
      <c r="X1374" s="23"/>
      <c r="Y1374" s="486"/>
      <c r="Z1374" s="483"/>
      <c r="AA1374" s="24"/>
      <c r="AB1374" s="484"/>
      <c r="AC1374" s="16"/>
      <c r="AD1374" s="17"/>
      <c r="AE1374" s="18"/>
      <c r="AF1374" s="9"/>
      <c r="AG1374" s="19"/>
      <c r="AH1374" s="20"/>
      <c r="AI1374" s="9"/>
      <c r="AJ1374" s="21"/>
      <c r="AK1374" s="33"/>
      <c r="AL1374" s="485" t="str">
        <f>IF(AA1374="","",AA1374)</f>
        <v/>
      </c>
      <c r="AM1374" s="3" t="str">
        <f>IF(AB1374="","",AB1374)</f>
        <v/>
      </c>
      <c r="AN1374" s="702"/>
      <c r="AO1374" s="4"/>
      <c r="AP1374" s="5"/>
      <c r="AQ1374" s="5"/>
      <c r="AR1374" s="4"/>
      <c r="AS1374" s="5"/>
      <c r="AT1374" s="552"/>
      <c r="AU1374" s="553" t="str">
        <f>IF(AND(V1374&gt;0,X1374="A",AA1374&lt;&gt;"",AG1374&lt;&gt;"A",AJ1374&lt;&gt;"A",OR(AB1374="NR",AB1374="NT")),1,"")</f>
        <v/>
      </c>
      <c r="AV1374" s="554" t="str">
        <f>IF(AU1374="","",COUNTIF($AU$8:AU1374,AU1374))</f>
        <v/>
      </c>
      <c r="AW1374" s="553" t="str">
        <f>IF(AND(V1374&gt;0,X1374="A",AJ1374&lt;&gt;"A",OR(AB1374="",AB1374="NX")),1,"")</f>
        <v/>
      </c>
      <c r="AX1374" s="554" t="str">
        <f>IF(AW1374="","",COUNTIF($AW$8:AW1374,AW1374))</f>
        <v/>
      </c>
      <c r="AY1374" s="27"/>
      <c r="AZ1374" s="6"/>
      <c r="BA1374" s="7"/>
      <c r="BB1374" s="7"/>
    </row>
    <row r="1375" spans="1:54" ht="14.45" customHeight="1">
      <c r="A1375" s="472" t="s">
        <v>1343</v>
      </c>
      <c r="B1375" s="473" t="s">
        <v>1602</v>
      </c>
      <c r="C1375" s="714" t="s">
        <v>4210</v>
      </c>
      <c r="D1375" s="22">
        <v>9</v>
      </c>
      <c r="E1375" s="746" t="s">
        <v>3879</v>
      </c>
      <c r="F1375" s="760"/>
      <c r="G1375" s="475"/>
      <c r="H1375" s="476"/>
      <c r="I1375" s="474"/>
      <c r="J1375" s="475"/>
      <c r="K1375" s="478"/>
      <c r="L1375" s="9"/>
      <c r="M1375" s="546"/>
      <c r="N1375" s="9"/>
      <c r="O1375" s="6"/>
      <c r="P1375" s="479"/>
      <c r="Q1375" s="10"/>
      <c r="R1375" s="11"/>
      <c r="S1375" s="12"/>
      <c r="T1375" s="14"/>
      <c r="U1375" s="15"/>
      <c r="V1375" s="8"/>
      <c r="W1375" s="13"/>
      <c r="X1375" s="23"/>
      <c r="Y1375" s="486"/>
      <c r="Z1375" s="483"/>
      <c r="AA1375" s="24"/>
      <c r="AB1375" s="484"/>
      <c r="AC1375" s="16"/>
      <c r="AD1375" s="17"/>
      <c r="AE1375" s="18"/>
      <c r="AF1375" s="9"/>
      <c r="AG1375" s="19"/>
      <c r="AH1375" s="20"/>
      <c r="AI1375" s="9"/>
      <c r="AJ1375" s="21"/>
      <c r="AK1375" s="33"/>
      <c r="AL1375" s="485" t="str">
        <f>IF(AA1375="","",AA1375)</f>
        <v/>
      </c>
      <c r="AM1375" s="3" t="str">
        <f>IF(AB1375="","",AB1375)</f>
        <v/>
      </c>
      <c r="AN1375" s="702"/>
      <c r="AO1375" s="4"/>
      <c r="AP1375" s="5"/>
      <c r="AQ1375" s="5"/>
      <c r="AR1375" s="4"/>
      <c r="AS1375" s="5"/>
      <c r="AT1375" s="552"/>
      <c r="AU1375" s="553" t="str">
        <f>IF(AND(V1375&gt;0,X1375="A",AA1375&lt;&gt;"",AG1375&lt;&gt;"A",AJ1375&lt;&gt;"A",OR(AB1375="NR",AB1375="NT")),1,"")</f>
        <v/>
      </c>
      <c r="AV1375" s="554" t="str">
        <f>IF(AU1375="","",COUNTIF($AU$8:AU1375,AU1375))</f>
        <v/>
      </c>
      <c r="AW1375" s="553" t="str">
        <f>IF(AND(V1375&gt;0,X1375="A",AJ1375&lt;&gt;"A",OR(AB1375="",AB1375="NX")),1,"")</f>
        <v/>
      </c>
      <c r="AX1375" s="554" t="str">
        <f>IF(AW1375="","",COUNTIF($AW$8:AW1375,AW1375))</f>
        <v/>
      </c>
      <c r="AY1375" s="27"/>
      <c r="AZ1375" s="6"/>
      <c r="BA1375" s="7"/>
      <c r="BB1375" s="7"/>
    </row>
    <row r="1376" spans="1:54" ht="14.45" customHeight="1">
      <c r="A1376" s="472" t="s">
        <v>5182</v>
      </c>
      <c r="B1376" s="473" t="s">
        <v>1602</v>
      </c>
      <c r="C1376" s="714" t="s">
        <v>4210</v>
      </c>
      <c r="D1376" s="22">
        <v>9</v>
      </c>
      <c r="E1376" s="746" t="s">
        <v>3880</v>
      </c>
      <c r="F1376" s="760"/>
      <c r="G1376" s="475"/>
      <c r="H1376" s="476"/>
      <c r="I1376" s="474"/>
      <c r="J1376" s="475"/>
      <c r="K1376" s="478"/>
      <c r="L1376" s="9"/>
      <c r="M1376" s="546"/>
      <c r="N1376" s="9"/>
      <c r="O1376" s="6"/>
      <c r="P1376" s="479"/>
      <c r="Q1376" s="10"/>
      <c r="R1376" s="11"/>
      <c r="S1376" s="12"/>
      <c r="T1376" s="14"/>
      <c r="U1376" s="15"/>
      <c r="V1376" s="8"/>
      <c r="W1376" s="13"/>
      <c r="X1376" s="23"/>
      <c r="Y1376" s="486"/>
      <c r="Z1376" s="483"/>
      <c r="AA1376" s="24"/>
      <c r="AB1376" s="484"/>
      <c r="AC1376" s="16"/>
      <c r="AD1376" s="17"/>
      <c r="AE1376" s="18"/>
      <c r="AF1376" s="9"/>
      <c r="AG1376" s="19"/>
      <c r="AH1376" s="20"/>
      <c r="AI1376" s="9"/>
      <c r="AJ1376" s="21"/>
      <c r="AK1376" s="33"/>
      <c r="AL1376" s="485" t="str">
        <f>IF(AA1376="","",AA1376)</f>
        <v/>
      </c>
      <c r="AM1376" s="3" t="str">
        <f>IF(AB1376="","",AB1376)</f>
        <v/>
      </c>
      <c r="AN1376" s="702"/>
      <c r="AO1376" s="4"/>
      <c r="AP1376" s="5"/>
      <c r="AQ1376" s="5"/>
      <c r="AR1376" s="4"/>
      <c r="AS1376" s="5"/>
      <c r="AT1376" s="552"/>
      <c r="AU1376" s="553" t="str">
        <f>IF(AND(V1376&gt;0,X1376="A",AA1376&lt;&gt;"",AG1376&lt;&gt;"A",AJ1376&lt;&gt;"A",OR(AB1376="NR",AB1376="NT")),1,"")</f>
        <v/>
      </c>
      <c r="AV1376" s="554" t="str">
        <f>IF(AU1376="","",COUNTIF($AU$8:AU1376,AU1376))</f>
        <v/>
      </c>
      <c r="AW1376" s="553" t="str">
        <f>IF(AND(V1376&gt;0,X1376="A",AJ1376&lt;&gt;"A",OR(AB1376="",AB1376="NX")),1,"")</f>
        <v/>
      </c>
      <c r="AX1376" s="554" t="str">
        <f>IF(AW1376="","",COUNTIF($AW$8:AW1376,AW1376))</f>
        <v/>
      </c>
      <c r="AY1376" s="27"/>
      <c r="AZ1376" s="6"/>
      <c r="BA1376" s="7"/>
      <c r="BB1376" s="7"/>
    </row>
    <row r="1377" spans="1:54" ht="14.45" customHeight="1">
      <c r="A1377" s="472" t="s">
        <v>1344</v>
      </c>
      <c r="B1377" s="473" t="s">
        <v>1602</v>
      </c>
      <c r="C1377" s="714" t="s">
        <v>4210</v>
      </c>
      <c r="D1377" s="22">
        <v>9</v>
      </c>
      <c r="E1377" s="746" t="s">
        <v>3881</v>
      </c>
      <c r="F1377" s="760"/>
      <c r="G1377" s="475"/>
      <c r="H1377" s="476"/>
      <c r="I1377" s="474"/>
      <c r="J1377" s="475"/>
      <c r="K1377" s="478"/>
      <c r="L1377" s="9"/>
      <c r="M1377" s="546"/>
      <c r="N1377" s="9"/>
      <c r="O1377" s="6"/>
      <c r="P1377" s="479"/>
      <c r="Q1377" s="10"/>
      <c r="R1377" s="11"/>
      <c r="S1377" s="12"/>
      <c r="T1377" s="14"/>
      <c r="U1377" s="15"/>
      <c r="V1377" s="8"/>
      <c r="W1377" s="13"/>
      <c r="X1377" s="23"/>
      <c r="Y1377" s="486"/>
      <c r="Z1377" s="483"/>
      <c r="AA1377" s="24"/>
      <c r="AB1377" s="484"/>
      <c r="AC1377" s="16"/>
      <c r="AD1377" s="17"/>
      <c r="AE1377" s="18"/>
      <c r="AF1377" s="9"/>
      <c r="AG1377" s="19"/>
      <c r="AH1377" s="20"/>
      <c r="AI1377" s="9"/>
      <c r="AJ1377" s="21"/>
      <c r="AK1377" s="33"/>
      <c r="AL1377" s="485" t="str">
        <f>IF(AA1377="","",AA1377)</f>
        <v/>
      </c>
      <c r="AM1377" s="3" t="str">
        <f>IF(AB1377="","",AB1377)</f>
        <v/>
      </c>
      <c r="AN1377" s="702"/>
      <c r="AO1377" s="4"/>
      <c r="AP1377" s="5"/>
      <c r="AQ1377" s="5"/>
      <c r="AR1377" s="4"/>
      <c r="AS1377" s="5"/>
      <c r="AT1377" s="552"/>
      <c r="AU1377" s="553" t="str">
        <f>IF(AND(V1377&gt;0,X1377="A",AA1377&lt;&gt;"",AG1377&lt;&gt;"A",AJ1377&lt;&gt;"A",OR(AB1377="NR",AB1377="NT")),1,"")</f>
        <v/>
      </c>
      <c r="AV1377" s="554" t="str">
        <f>IF(AU1377="","",COUNTIF($AU$8:AU1377,AU1377))</f>
        <v/>
      </c>
      <c r="AW1377" s="553" t="str">
        <f>IF(AND(V1377&gt;0,X1377="A",AJ1377&lt;&gt;"A",OR(AB1377="",AB1377="NX")),1,"")</f>
        <v/>
      </c>
      <c r="AX1377" s="554" t="str">
        <f>IF(AW1377="","",COUNTIF($AW$8:AW1377,AW1377))</f>
        <v/>
      </c>
      <c r="AY1377" s="27"/>
      <c r="AZ1377" s="6"/>
      <c r="BA1377" s="7"/>
      <c r="BB1377" s="7"/>
    </row>
    <row r="1378" spans="1:54" ht="14.45" customHeight="1">
      <c r="A1378" s="472" t="s">
        <v>5183</v>
      </c>
      <c r="B1378" s="473" t="s">
        <v>1602</v>
      </c>
      <c r="C1378" s="714" t="s">
        <v>4210</v>
      </c>
      <c r="D1378" s="22">
        <v>9</v>
      </c>
      <c r="E1378" s="746" t="s">
        <v>3882</v>
      </c>
      <c r="F1378" s="760"/>
      <c r="G1378" s="475"/>
      <c r="H1378" s="476"/>
      <c r="I1378" s="474"/>
      <c r="J1378" s="475"/>
      <c r="K1378" s="478"/>
      <c r="L1378" s="9"/>
      <c r="M1378" s="546"/>
      <c r="N1378" s="9"/>
      <c r="O1378" s="6"/>
      <c r="P1378" s="479"/>
      <c r="Q1378" s="10"/>
      <c r="R1378" s="11"/>
      <c r="S1378" s="12"/>
      <c r="T1378" s="14"/>
      <c r="U1378" s="15"/>
      <c r="V1378" s="8"/>
      <c r="W1378" s="13"/>
      <c r="X1378" s="23"/>
      <c r="Y1378" s="486"/>
      <c r="Z1378" s="483"/>
      <c r="AA1378" s="24"/>
      <c r="AB1378" s="484"/>
      <c r="AC1378" s="16"/>
      <c r="AD1378" s="17"/>
      <c r="AE1378" s="18"/>
      <c r="AF1378" s="9"/>
      <c r="AG1378" s="19"/>
      <c r="AH1378" s="20"/>
      <c r="AI1378" s="9"/>
      <c r="AJ1378" s="21"/>
      <c r="AK1378" s="33"/>
      <c r="AL1378" s="485" t="str">
        <f>IF(AA1378="","",AA1378)</f>
        <v/>
      </c>
      <c r="AM1378" s="3" t="str">
        <f>IF(AB1378="","",AB1378)</f>
        <v/>
      </c>
      <c r="AN1378" s="702"/>
      <c r="AO1378" s="4"/>
      <c r="AP1378" s="5"/>
      <c r="AQ1378" s="5"/>
      <c r="AR1378" s="4"/>
      <c r="AS1378" s="5"/>
      <c r="AT1378" s="552"/>
      <c r="AU1378" s="553" t="str">
        <f>IF(AND(V1378&gt;0,X1378="A",AA1378&lt;&gt;"",AG1378&lt;&gt;"A",AJ1378&lt;&gt;"A",OR(AB1378="NR",AB1378="NT")),1,"")</f>
        <v/>
      </c>
      <c r="AV1378" s="554" t="str">
        <f>IF(AU1378="","",COUNTIF($AU$8:AU1378,AU1378))</f>
        <v/>
      </c>
      <c r="AW1378" s="553" t="str">
        <f>IF(AND(V1378&gt;0,X1378="A",AJ1378&lt;&gt;"A",OR(AB1378="",AB1378="NX")),1,"")</f>
        <v/>
      </c>
      <c r="AX1378" s="554" t="str">
        <f>IF(AW1378="","",COUNTIF($AW$8:AW1378,AW1378))</f>
        <v/>
      </c>
      <c r="AY1378" s="27"/>
      <c r="AZ1378" s="6"/>
      <c r="BA1378" s="7"/>
      <c r="BB1378" s="7"/>
    </row>
    <row r="1379" spans="1:54" ht="14.45" customHeight="1">
      <c r="A1379" s="472" t="s">
        <v>1345</v>
      </c>
      <c r="B1379" s="473" t="s">
        <v>1602</v>
      </c>
      <c r="C1379" s="714" t="s">
        <v>4210</v>
      </c>
      <c r="D1379" s="22">
        <v>9</v>
      </c>
      <c r="E1379" s="746" t="s">
        <v>3883</v>
      </c>
      <c r="F1379" s="760"/>
      <c r="G1379" s="475"/>
      <c r="H1379" s="476"/>
      <c r="I1379" s="474"/>
      <c r="J1379" s="475"/>
      <c r="K1379" s="478"/>
      <c r="L1379" s="9"/>
      <c r="M1379" s="546"/>
      <c r="N1379" s="9"/>
      <c r="O1379" s="6"/>
      <c r="P1379" s="479"/>
      <c r="Q1379" s="10"/>
      <c r="R1379" s="11"/>
      <c r="S1379" s="12"/>
      <c r="T1379" s="14"/>
      <c r="U1379" s="15"/>
      <c r="V1379" s="8"/>
      <c r="W1379" s="13"/>
      <c r="X1379" s="23"/>
      <c r="Y1379" s="486"/>
      <c r="Z1379" s="483"/>
      <c r="AA1379" s="24"/>
      <c r="AB1379" s="484"/>
      <c r="AC1379" s="16"/>
      <c r="AD1379" s="17"/>
      <c r="AE1379" s="18"/>
      <c r="AF1379" s="9"/>
      <c r="AG1379" s="19"/>
      <c r="AH1379" s="20"/>
      <c r="AI1379" s="9"/>
      <c r="AJ1379" s="21"/>
      <c r="AK1379" s="33"/>
      <c r="AL1379" s="485" t="str">
        <f>IF(AA1379="","",AA1379)</f>
        <v/>
      </c>
      <c r="AM1379" s="3" t="str">
        <f>IF(AB1379="","",AB1379)</f>
        <v/>
      </c>
      <c r="AN1379" s="702"/>
      <c r="AO1379" s="4"/>
      <c r="AP1379" s="5"/>
      <c r="AQ1379" s="5"/>
      <c r="AR1379" s="4"/>
      <c r="AS1379" s="5"/>
      <c r="AT1379" s="552"/>
      <c r="AU1379" s="553" t="str">
        <f>IF(AND(V1379&gt;0,X1379="A",AA1379&lt;&gt;"",AG1379&lt;&gt;"A",AJ1379&lt;&gt;"A",OR(AB1379="NR",AB1379="NT")),1,"")</f>
        <v/>
      </c>
      <c r="AV1379" s="554" t="str">
        <f>IF(AU1379="","",COUNTIF($AU$8:AU1379,AU1379))</f>
        <v/>
      </c>
      <c r="AW1379" s="553" t="str">
        <f>IF(AND(V1379&gt;0,X1379="A",AJ1379&lt;&gt;"A",OR(AB1379="",AB1379="NX")),1,"")</f>
        <v/>
      </c>
      <c r="AX1379" s="554" t="str">
        <f>IF(AW1379="","",COUNTIF($AW$8:AW1379,AW1379))</f>
        <v/>
      </c>
      <c r="AY1379" s="27"/>
      <c r="AZ1379" s="6"/>
      <c r="BA1379" s="7"/>
      <c r="BB1379" s="7"/>
    </row>
    <row r="1380" spans="1:54" ht="14.45" customHeight="1">
      <c r="A1380" s="472" t="s">
        <v>5184</v>
      </c>
      <c r="B1380" s="473" t="s">
        <v>1602</v>
      </c>
      <c r="C1380" s="714" t="s">
        <v>4210</v>
      </c>
      <c r="D1380" s="22">
        <v>9</v>
      </c>
      <c r="E1380" s="746" t="s">
        <v>3884</v>
      </c>
      <c r="F1380" s="760"/>
      <c r="G1380" s="475"/>
      <c r="H1380" s="476"/>
      <c r="I1380" s="474"/>
      <c r="J1380" s="475"/>
      <c r="K1380" s="478"/>
      <c r="L1380" s="9"/>
      <c r="M1380" s="546"/>
      <c r="N1380" s="9"/>
      <c r="O1380" s="6"/>
      <c r="P1380" s="479"/>
      <c r="Q1380" s="10"/>
      <c r="R1380" s="11"/>
      <c r="S1380" s="12"/>
      <c r="T1380" s="14"/>
      <c r="U1380" s="15"/>
      <c r="V1380" s="8"/>
      <c r="W1380" s="13"/>
      <c r="X1380" s="23"/>
      <c r="Y1380" s="486"/>
      <c r="Z1380" s="483"/>
      <c r="AA1380" s="24"/>
      <c r="AB1380" s="484"/>
      <c r="AC1380" s="16"/>
      <c r="AD1380" s="17"/>
      <c r="AE1380" s="18"/>
      <c r="AF1380" s="9"/>
      <c r="AG1380" s="19"/>
      <c r="AH1380" s="20"/>
      <c r="AI1380" s="9"/>
      <c r="AJ1380" s="21"/>
      <c r="AK1380" s="33"/>
      <c r="AL1380" s="485" t="str">
        <f>IF(AA1380="","",AA1380)</f>
        <v/>
      </c>
      <c r="AM1380" s="3" t="str">
        <f>IF(AB1380="","",AB1380)</f>
        <v/>
      </c>
      <c r="AN1380" s="702"/>
      <c r="AO1380" s="4"/>
      <c r="AP1380" s="5"/>
      <c r="AQ1380" s="5"/>
      <c r="AR1380" s="4"/>
      <c r="AS1380" s="5"/>
      <c r="AT1380" s="552"/>
      <c r="AU1380" s="553" t="str">
        <f>IF(AND(V1380&gt;0,X1380="A",AA1380&lt;&gt;"",AG1380&lt;&gt;"A",AJ1380&lt;&gt;"A",OR(AB1380="NR",AB1380="NT")),1,"")</f>
        <v/>
      </c>
      <c r="AV1380" s="554" t="str">
        <f>IF(AU1380="","",COUNTIF($AU$8:AU1380,AU1380))</f>
        <v/>
      </c>
      <c r="AW1380" s="553" t="str">
        <f>IF(AND(V1380&gt;0,X1380="A",AJ1380&lt;&gt;"A",OR(AB1380="",AB1380="NX")),1,"")</f>
        <v/>
      </c>
      <c r="AX1380" s="554" t="str">
        <f>IF(AW1380="","",COUNTIF($AW$8:AW1380,AW1380))</f>
        <v/>
      </c>
      <c r="AY1380" s="27"/>
      <c r="AZ1380" s="6"/>
      <c r="BA1380" s="7"/>
      <c r="BB1380" s="7"/>
    </row>
    <row r="1381" spans="1:54" ht="14.45" customHeight="1">
      <c r="A1381" s="472" t="s">
        <v>1346</v>
      </c>
      <c r="B1381" s="473" t="s">
        <v>1602</v>
      </c>
      <c r="C1381" s="714" t="s">
        <v>4210</v>
      </c>
      <c r="D1381" s="22">
        <v>9</v>
      </c>
      <c r="E1381" s="746" t="s">
        <v>3885</v>
      </c>
      <c r="F1381" s="760"/>
      <c r="G1381" s="475"/>
      <c r="H1381" s="476"/>
      <c r="I1381" s="474"/>
      <c r="J1381" s="475"/>
      <c r="K1381" s="478"/>
      <c r="L1381" s="9"/>
      <c r="M1381" s="546"/>
      <c r="N1381" s="9"/>
      <c r="O1381" s="6"/>
      <c r="P1381" s="479"/>
      <c r="Q1381" s="10"/>
      <c r="R1381" s="11"/>
      <c r="S1381" s="12"/>
      <c r="T1381" s="14"/>
      <c r="U1381" s="15"/>
      <c r="V1381" s="8"/>
      <c r="W1381" s="13"/>
      <c r="X1381" s="23"/>
      <c r="Y1381" s="486"/>
      <c r="Z1381" s="483"/>
      <c r="AA1381" s="24"/>
      <c r="AB1381" s="484"/>
      <c r="AC1381" s="16"/>
      <c r="AD1381" s="17"/>
      <c r="AE1381" s="18"/>
      <c r="AF1381" s="9"/>
      <c r="AG1381" s="19"/>
      <c r="AH1381" s="20"/>
      <c r="AI1381" s="9"/>
      <c r="AJ1381" s="21"/>
      <c r="AK1381" s="33"/>
      <c r="AL1381" s="485" t="str">
        <f>IF(AA1381="","",AA1381)</f>
        <v/>
      </c>
      <c r="AM1381" s="3" t="str">
        <f>IF(AB1381="","",AB1381)</f>
        <v/>
      </c>
      <c r="AN1381" s="702"/>
      <c r="AO1381" s="4"/>
      <c r="AP1381" s="5"/>
      <c r="AQ1381" s="5"/>
      <c r="AR1381" s="4"/>
      <c r="AS1381" s="5"/>
      <c r="AT1381" s="552"/>
      <c r="AU1381" s="553" t="str">
        <f>IF(AND(V1381&gt;0,X1381="A",AA1381&lt;&gt;"",AG1381&lt;&gt;"A",AJ1381&lt;&gt;"A",OR(AB1381="NR",AB1381="NT")),1,"")</f>
        <v/>
      </c>
      <c r="AV1381" s="554" t="str">
        <f>IF(AU1381="","",COUNTIF($AU$8:AU1381,AU1381))</f>
        <v/>
      </c>
      <c r="AW1381" s="553" t="str">
        <f>IF(AND(V1381&gt;0,X1381="A",AJ1381&lt;&gt;"A",OR(AB1381="",AB1381="NX")),1,"")</f>
        <v/>
      </c>
      <c r="AX1381" s="554" t="str">
        <f>IF(AW1381="","",COUNTIF($AW$8:AW1381,AW1381))</f>
        <v/>
      </c>
      <c r="AY1381" s="27"/>
      <c r="AZ1381" s="6"/>
      <c r="BA1381" s="7"/>
      <c r="BB1381" s="7"/>
    </row>
    <row r="1382" spans="1:54" ht="14.45" customHeight="1">
      <c r="A1382" s="472" t="s">
        <v>5185</v>
      </c>
      <c r="B1382" s="473" t="s">
        <v>1602</v>
      </c>
      <c r="C1382" s="714" t="s">
        <v>4210</v>
      </c>
      <c r="D1382" s="22">
        <v>9</v>
      </c>
      <c r="E1382" s="746" t="s">
        <v>3886</v>
      </c>
      <c r="F1382" s="760"/>
      <c r="G1382" s="475"/>
      <c r="H1382" s="476"/>
      <c r="I1382" s="474"/>
      <c r="J1382" s="475"/>
      <c r="K1382" s="478"/>
      <c r="L1382" s="9"/>
      <c r="M1382" s="546"/>
      <c r="N1382" s="9"/>
      <c r="O1382" s="6"/>
      <c r="P1382" s="479"/>
      <c r="Q1382" s="10"/>
      <c r="R1382" s="11"/>
      <c r="S1382" s="12"/>
      <c r="T1382" s="14"/>
      <c r="U1382" s="15"/>
      <c r="V1382" s="8"/>
      <c r="W1382" s="13"/>
      <c r="X1382" s="23"/>
      <c r="Y1382" s="486"/>
      <c r="Z1382" s="483"/>
      <c r="AA1382" s="24"/>
      <c r="AB1382" s="484"/>
      <c r="AC1382" s="16"/>
      <c r="AD1382" s="17"/>
      <c r="AE1382" s="18"/>
      <c r="AF1382" s="9"/>
      <c r="AG1382" s="19"/>
      <c r="AH1382" s="20"/>
      <c r="AI1382" s="9"/>
      <c r="AJ1382" s="21"/>
      <c r="AK1382" s="33"/>
      <c r="AL1382" s="485" t="str">
        <f>IF(AA1382="","",AA1382)</f>
        <v/>
      </c>
      <c r="AM1382" s="3" t="str">
        <f>IF(AB1382="","",AB1382)</f>
        <v/>
      </c>
      <c r="AN1382" s="702"/>
      <c r="AO1382" s="4"/>
      <c r="AP1382" s="5"/>
      <c r="AQ1382" s="5"/>
      <c r="AR1382" s="4"/>
      <c r="AS1382" s="5"/>
      <c r="AT1382" s="552"/>
      <c r="AU1382" s="553" t="str">
        <f>IF(AND(V1382&gt;0,X1382="A",AA1382&lt;&gt;"",AG1382&lt;&gt;"A",AJ1382&lt;&gt;"A",OR(AB1382="NR",AB1382="NT")),1,"")</f>
        <v/>
      </c>
      <c r="AV1382" s="554" t="str">
        <f>IF(AU1382="","",COUNTIF($AU$8:AU1382,AU1382))</f>
        <v/>
      </c>
      <c r="AW1382" s="553" t="str">
        <f>IF(AND(V1382&gt;0,X1382="A",AJ1382&lt;&gt;"A",OR(AB1382="",AB1382="NX")),1,"")</f>
        <v/>
      </c>
      <c r="AX1382" s="554" t="str">
        <f>IF(AW1382="","",COUNTIF($AW$8:AW1382,AW1382))</f>
        <v/>
      </c>
      <c r="AY1382" s="27"/>
      <c r="AZ1382" s="6"/>
      <c r="BA1382" s="7"/>
      <c r="BB1382" s="7"/>
    </row>
    <row r="1383" spans="1:54" ht="14.45" customHeight="1">
      <c r="A1383" s="472" t="s">
        <v>1347</v>
      </c>
      <c r="B1383" s="473" t="s">
        <v>1602</v>
      </c>
      <c r="C1383" s="714" t="s">
        <v>4210</v>
      </c>
      <c r="D1383" s="22">
        <v>9</v>
      </c>
      <c r="E1383" s="746" t="s">
        <v>3887</v>
      </c>
      <c r="F1383" s="760"/>
      <c r="G1383" s="475"/>
      <c r="H1383" s="476"/>
      <c r="I1383" s="474"/>
      <c r="J1383" s="475"/>
      <c r="K1383" s="478"/>
      <c r="L1383" s="9"/>
      <c r="M1383" s="546"/>
      <c r="N1383" s="9"/>
      <c r="O1383" s="6"/>
      <c r="P1383" s="479"/>
      <c r="Q1383" s="10"/>
      <c r="R1383" s="11"/>
      <c r="S1383" s="12"/>
      <c r="T1383" s="14"/>
      <c r="U1383" s="15"/>
      <c r="V1383" s="8"/>
      <c r="W1383" s="13"/>
      <c r="X1383" s="23"/>
      <c r="Y1383" s="486"/>
      <c r="Z1383" s="483"/>
      <c r="AA1383" s="24"/>
      <c r="AB1383" s="484"/>
      <c r="AC1383" s="16"/>
      <c r="AD1383" s="17"/>
      <c r="AE1383" s="18"/>
      <c r="AF1383" s="9"/>
      <c r="AG1383" s="19"/>
      <c r="AH1383" s="20"/>
      <c r="AI1383" s="9"/>
      <c r="AJ1383" s="21"/>
      <c r="AK1383" s="33"/>
      <c r="AL1383" s="485" t="str">
        <f>IF(AA1383="","",AA1383)</f>
        <v/>
      </c>
      <c r="AM1383" s="3" t="str">
        <f>IF(AB1383="","",AB1383)</f>
        <v/>
      </c>
      <c r="AN1383" s="702"/>
      <c r="AO1383" s="4"/>
      <c r="AP1383" s="5"/>
      <c r="AQ1383" s="5"/>
      <c r="AR1383" s="4"/>
      <c r="AS1383" s="5"/>
      <c r="AT1383" s="552"/>
      <c r="AU1383" s="553" t="str">
        <f>IF(AND(V1383&gt;0,X1383="A",AA1383&lt;&gt;"",AG1383&lt;&gt;"A",AJ1383&lt;&gt;"A",OR(AB1383="NR",AB1383="NT")),1,"")</f>
        <v/>
      </c>
      <c r="AV1383" s="554" t="str">
        <f>IF(AU1383="","",COUNTIF($AU$8:AU1383,AU1383))</f>
        <v/>
      </c>
      <c r="AW1383" s="553" t="str">
        <f>IF(AND(V1383&gt;0,X1383="A",AJ1383&lt;&gt;"A",OR(AB1383="",AB1383="NX")),1,"")</f>
        <v/>
      </c>
      <c r="AX1383" s="554" t="str">
        <f>IF(AW1383="","",COUNTIF($AW$8:AW1383,AW1383))</f>
        <v/>
      </c>
      <c r="AY1383" s="27"/>
      <c r="AZ1383" s="6"/>
      <c r="BA1383" s="7"/>
      <c r="BB1383" s="7"/>
    </row>
    <row r="1384" spans="1:54" ht="14.45" customHeight="1">
      <c r="A1384" s="472" t="s">
        <v>5186</v>
      </c>
      <c r="B1384" s="473" t="s">
        <v>1602</v>
      </c>
      <c r="C1384" s="714" t="s">
        <v>4210</v>
      </c>
      <c r="D1384" s="22">
        <v>9</v>
      </c>
      <c r="E1384" s="746" t="s">
        <v>3888</v>
      </c>
      <c r="F1384" s="760"/>
      <c r="G1384" s="475"/>
      <c r="H1384" s="476"/>
      <c r="I1384" s="474">
        <v>2083600</v>
      </c>
      <c r="J1384" s="475">
        <v>15421105</v>
      </c>
      <c r="K1384" s="478">
        <v>11.94</v>
      </c>
      <c r="L1384" s="9"/>
      <c r="M1384" s="546"/>
      <c r="N1384" s="9"/>
      <c r="O1384" s="6"/>
      <c r="P1384" s="479"/>
      <c r="Q1384" s="10"/>
      <c r="R1384" s="11"/>
      <c r="S1384" s="12"/>
      <c r="T1384" s="14"/>
      <c r="U1384" s="15"/>
      <c r="V1384" s="8"/>
      <c r="W1384" s="13"/>
      <c r="X1384" s="23"/>
      <c r="Y1384" s="486"/>
      <c r="Z1384" s="483"/>
      <c r="AA1384" s="24"/>
      <c r="AB1384" s="484"/>
      <c r="AC1384" s="16"/>
      <c r="AD1384" s="17"/>
      <c r="AE1384" s="18"/>
      <c r="AF1384" s="9"/>
      <c r="AG1384" s="19"/>
      <c r="AH1384" s="20"/>
      <c r="AI1384" s="9"/>
      <c r="AJ1384" s="21"/>
      <c r="AK1384" s="33"/>
      <c r="AL1384" s="485" t="str">
        <f>IF(AA1384="","",AA1384)</f>
        <v/>
      </c>
      <c r="AM1384" s="3" t="str">
        <f>IF(AB1384="","",AB1384)</f>
        <v/>
      </c>
      <c r="AN1384" s="702"/>
      <c r="AO1384" s="4"/>
      <c r="AP1384" s="5"/>
      <c r="AQ1384" s="5"/>
      <c r="AR1384" s="4"/>
      <c r="AS1384" s="5"/>
      <c r="AT1384" s="552"/>
      <c r="AU1384" s="553" t="str">
        <f>IF(AND(V1384&gt;0,X1384="A",AA1384&lt;&gt;"",AG1384&lt;&gt;"A",AJ1384&lt;&gt;"A",OR(AB1384="NR",AB1384="NT")),1,"")</f>
        <v/>
      </c>
      <c r="AV1384" s="554" t="str">
        <f>IF(AU1384="","",COUNTIF($AU$8:AU1384,AU1384))</f>
        <v/>
      </c>
      <c r="AW1384" s="553" t="str">
        <f>IF(AND(V1384&gt;0,X1384="A",AJ1384&lt;&gt;"A",OR(AB1384="",AB1384="NX")),1,"")</f>
        <v/>
      </c>
      <c r="AX1384" s="554" t="str">
        <f>IF(AW1384="","",COUNTIF($AW$8:AW1384,AW1384))</f>
        <v/>
      </c>
      <c r="AY1384" s="27"/>
      <c r="AZ1384" s="6"/>
      <c r="BA1384" s="7"/>
      <c r="BB1384" s="7"/>
    </row>
    <row r="1385" spans="1:54" ht="14.45" customHeight="1">
      <c r="A1385" s="472" t="s">
        <v>1348</v>
      </c>
      <c r="B1385" s="473" t="s">
        <v>1602</v>
      </c>
      <c r="C1385" s="22" t="s">
        <v>5864</v>
      </c>
      <c r="D1385" s="22">
        <v>9</v>
      </c>
      <c r="E1385" s="746" t="s">
        <v>5572</v>
      </c>
      <c r="F1385" s="760">
        <v>2083600</v>
      </c>
      <c r="G1385" s="475">
        <v>15421105</v>
      </c>
      <c r="H1385" s="476">
        <v>11.94</v>
      </c>
      <c r="I1385" s="474">
        <v>2088420</v>
      </c>
      <c r="J1385" s="475">
        <v>15421108</v>
      </c>
      <c r="K1385" s="478">
        <v>11.94</v>
      </c>
      <c r="L1385" s="9"/>
      <c r="M1385" s="546">
        <v>16</v>
      </c>
      <c r="N1385" s="9">
        <v>9.5299999999999994</v>
      </c>
      <c r="O1385" s="6" t="s">
        <v>4201</v>
      </c>
      <c r="P1385" s="479" t="s">
        <v>4252</v>
      </c>
      <c r="Q1385" s="10" t="s">
        <v>4253</v>
      </c>
      <c r="R1385" s="11"/>
      <c r="S1385" s="12"/>
      <c r="T1385" s="14">
        <v>46276</v>
      </c>
      <c r="U1385" s="15" t="s">
        <v>5048</v>
      </c>
      <c r="V1385" s="8">
        <v>46276</v>
      </c>
      <c r="W1385" s="13" t="s">
        <v>5558</v>
      </c>
      <c r="X1385" s="23" t="s">
        <v>4206</v>
      </c>
      <c r="Y1385" s="486">
        <v>168</v>
      </c>
      <c r="Z1385" s="483">
        <v>46278</v>
      </c>
      <c r="AA1385" s="24" t="s">
        <v>5551</v>
      </c>
      <c r="AB1385" s="484" t="s">
        <v>4206</v>
      </c>
      <c r="AC1385" s="16"/>
      <c r="AD1385" s="17"/>
      <c r="AE1385" s="18"/>
      <c r="AF1385" s="9"/>
      <c r="AG1385" s="19"/>
      <c r="AH1385" s="20"/>
      <c r="AI1385" s="9"/>
      <c r="AJ1385" s="21" t="str">
        <f>IF(AND(K1385&gt;0,M1385="A",P1385&lt;&gt;"",V1385&lt;&gt;"A",Y1385&lt;&gt;"A",OR(Q1385="NR",Q1385="NT")),1,"")</f>
        <v/>
      </c>
      <c r="AK1385" s="33" t="str">
        <f>IF(AJ1385="","",COUNTIF(AJ$8:$AU1385,AJ1385))</f>
        <v/>
      </c>
      <c r="AL1385" s="485" t="str">
        <f>IF(AND(K1385&gt;0,M1385="A",Y1385&lt;&gt;"A",OR(Q1385="",Q1385="NX")),1,"")</f>
        <v/>
      </c>
      <c r="AM1385" s="3" t="str">
        <f>IF(AL1385="","",COUNTIF(AL$8:$AW1385,AL1385))</f>
        <v/>
      </c>
      <c r="AN1385" s="702"/>
      <c r="AO1385" s="4"/>
      <c r="AP1385" s="5"/>
      <c r="AQ1385" s="5"/>
      <c r="AR1385" s="4"/>
      <c r="AS1385" s="5"/>
      <c r="AT1385" s="552"/>
      <c r="AU1385" s="553"/>
      <c r="AV1385" s="554"/>
      <c r="AW1385" s="553"/>
      <c r="AX1385" s="554"/>
      <c r="AY1385" s="27"/>
      <c r="AZ1385" s="6"/>
      <c r="BA1385" s="7"/>
      <c r="BB1385" s="7"/>
    </row>
    <row r="1386" spans="1:54" ht="14.45" customHeight="1">
      <c r="A1386" s="472" t="s">
        <v>1349</v>
      </c>
      <c r="B1386" s="473" t="s">
        <v>1602</v>
      </c>
      <c r="C1386" s="22" t="s">
        <v>5864</v>
      </c>
      <c r="D1386" s="22">
        <v>9</v>
      </c>
      <c r="E1386" s="746" t="s">
        <v>3889</v>
      </c>
      <c r="F1386" s="760">
        <v>2088420</v>
      </c>
      <c r="G1386" s="475">
        <v>15421108</v>
      </c>
      <c r="H1386" s="476">
        <v>11.94</v>
      </c>
      <c r="I1386" s="474">
        <v>2087260</v>
      </c>
      <c r="J1386" s="475">
        <v>15421107</v>
      </c>
      <c r="K1386" s="478">
        <v>11.94</v>
      </c>
      <c r="L1386" s="9"/>
      <c r="M1386" s="546">
        <v>16</v>
      </c>
      <c r="N1386" s="9">
        <v>9.5299999999999994</v>
      </c>
      <c r="O1386" s="6" t="s">
        <v>4201</v>
      </c>
      <c r="P1386" s="479" t="s">
        <v>4202</v>
      </c>
      <c r="Q1386" s="10" t="s">
        <v>5306</v>
      </c>
      <c r="R1386" s="11"/>
      <c r="S1386" s="12"/>
      <c r="T1386" s="14">
        <v>46279</v>
      </c>
      <c r="U1386" s="15" t="s">
        <v>5387</v>
      </c>
      <c r="V1386" s="8">
        <v>46279</v>
      </c>
      <c r="W1386" s="13" t="s">
        <v>5585</v>
      </c>
      <c r="X1386" s="23" t="s">
        <v>4206</v>
      </c>
      <c r="Y1386" s="486">
        <v>167</v>
      </c>
      <c r="Z1386" s="483">
        <v>46283</v>
      </c>
      <c r="AA1386" s="24" t="s">
        <v>5735</v>
      </c>
      <c r="AB1386" s="484" t="s">
        <v>4206</v>
      </c>
      <c r="AC1386" s="16"/>
      <c r="AD1386" s="17"/>
      <c r="AE1386" s="18"/>
      <c r="AF1386" s="9"/>
      <c r="AG1386" s="19"/>
      <c r="AH1386" s="20"/>
      <c r="AI1386" s="9"/>
      <c r="AJ1386" s="21"/>
      <c r="AK1386" s="33"/>
      <c r="AL1386" s="485" t="str">
        <f>IF(AA1386="","",AA1386)</f>
        <v>L-RT-045</v>
      </c>
      <c r="AM1386" s="3" t="str">
        <f>IF(AB1386="","",AB1386)</f>
        <v>A</v>
      </c>
      <c r="AN1386" s="702"/>
      <c r="AO1386" s="4"/>
      <c r="AP1386" s="5"/>
      <c r="AQ1386" s="5"/>
      <c r="AR1386" s="4"/>
      <c r="AS1386" s="5"/>
      <c r="AT1386" s="552"/>
      <c r="AU1386" s="553" t="str">
        <f>IF(AND(V1386&gt;0,X1386="A",AA1386&lt;&gt;"",AG1386&lt;&gt;"A",AJ1386&lt;&gt;"A",OR(AB1386="NR",AB1386="NT")),1,"")</f>
        <v/>
      </c>
      <c r="AV1386" s="554" t="str">
        <f>IF(AU1386="","",COUNTIF($AU$8:AU1386,AU1386))</f>
        <v/>
      </c>
      <c r="AW1386" s="553" t="str">
        <f>IF(AND(V1386&gt;0,X1386="A",AJ1386&lt;&gt;"A",OR(AB1386="",AB1386="NX")),1,"")</f>
        <v/>
      </c>
      <c r="AX1386" s="554" t="str">
        <f>IF(AW1386="","",COUNTIF($AW$8:AW1386,AW1386))</f>
        <v/>
      </c>
      <c r="AY1386" s="27"/>
      <c r="AZ1386" s="6"/>
      <c r="BA1386" s="7"/>
      <c r="BB1386" s="7"/>
    </row>
    <row r="1387" spans="1:54" ht="14.45" customHeight="1">
      <c r="A1387" s="472" t="s">
        <v>1350</v>
      </c>
      <c r="B1387" s="473" t="s">
        <v>1602</v>
      </c>
      <c r="C1387" s="22" t="s">
        <v>5864</v>
      </c>
      <c r="D1387" s="22">
        <v>9</v>
      </c>
      <c r="E1387" s="746" t="s">
        <v>5573</v>
      </c>
      <c r="F1387" s="760">
        <v>2087260</v>
      </c>
      <c r="G1387" s="475">
        <v>15421107</v>
      </c>
      <c r="H1387" s="476">
        <v>11.94</v>
      </c>
      <c r="I1387" s="474">
        <v>2097260</v>
      </c>
      <c r="J1387" s="475">
        <v>15421112</v>
      </c>
      <c r="K1387" s="478">
        <v>11.94</v>
      </c>
      <c r="L1387" s="9"/>
      <c r="M1387" s="546">
        <v>16</v>
      </c>
      <c r="N1387" s="9">
        <v>9.5299999999999994</v>
      </c>
      <c r="O1387" s="6" t="s">
        <v>4201</v>
      </c>
      <c r="P1387" s="479" t="s">
        <v>4252</v>
      </c>
      <c r="Q1387" s="10" t="s">
        <v>4281</v>
      </c>
      <c r="R1387" s="11"/>
      <c r="S1387" s="12"/>
      <c r="T1387" s="14">
        <v>46275</v>
      </c>
      <c r="U1387" s="15" t="s">
        <v>5048</v>
      </c>
      <c r="V1387" s="8">
        <v>46275</v>
      </c>
      <c r="W1387" s="13" t="s">
        <v>5566</v>
      </c>
      <c r="X1387" s="23" t="s">
        <v>4206</v>
      </c>
      <c r="Y1387" s="486">
        <v>139</v>
      </c>
      <c r="Z1387" s="483">
        <v>46276</v>
      </c>
      <c r="AA1387" s="24" t="s">
        <v>5567</v>
      </c>
      <c r="AB1387" s="484" t="s">
        <v>4206</v>
      </c>
      <c r="AC1387" s="16"/>
      <c r="AD1387" s="17"/>
      <c r="AE1387" s="18"/>
      <c r="AF1387" s="9"/>
      <c r="AG1387" s="19"/>
      <c r="AH1387" s="20"/>
      <c r="AI1387" s="9"/>
      <c r="AJ1387" s="21" t="str">
        <f>IF(AND(K1387&gt;0,M1387="A",P1387&lt;&gt;"",V1387&lt;&gt;"A",Y1387&lt;&gt;"A",OR(Q1387="NR",Q1387="NT")),1,"")</f>
        <v/>
      </c>
      <c r="AK1387" s="33" t="str">
        <f>IF(AJ1387="","",COUNTIF(AJ$8:$AU1387,AJ1387))</f>
        <v/>
      </c>
      <c r="AL1387" s="485" t="str">
        <f>IF(AND(K1387&gt;0,M1387="A",Y1387&lt;&gt;"A",OR(Q1387="",Q1387="NX")),1,"")</f>
        <v/>
      </c>
      <c r="AM1387" s="3" t="str">
        <f>IF(AL1387="","",COUNTIF(AL$8:$AW1387,AL1387))</f>
        <v/>
      </c>
      <c r="AN1387" s="702"/>
      <c r="AO1387" s="4"/>
      <c r="AP1387" s="5"/>
      <c r="AQ1387" s="5"/>
      <c r="AR1387" s="4"/>
      <c r="AS1387" s="5"/>
      <c r="AT1387" s="552"/>
      <c r="AU1387" s="553"/>
      <c r="AV1387" s="554"/>
      <c r="AW1387" s="553"/>
      <c r="AX1387" s="554"/>
      <c r="AY1387" s="27"/>
      <c r="AZ1387" s="6"/>
      <c r="BA1387" s="7"/>
      <c r="BB1387" s="7"/>
    </row>
    <row r="1388" spans="1:54" ht="14.45" customHeight="1">
      <c r="A1388" s="472" t="s">
        <v>1351</v>
      </c>
      <c r="B1388" s="473" t="s">
        <v>1602</v>
      </c>
      <c r="C1388" s="22" t="s">
        <v>5864</v>
      </c>
      <c r="D1388" s="22">
        <v>9</v>
      </c>
      <c r="E1388" s="746" t="s">
        <v>3890</v>
      </c>
      <c r="F1388" s="760">
        <v>2097260</v>
      </c>
      <c r="G1388" s="475">
        <v>15421112</v>
      </c>
      <c r="H1388" s="476">
        <v>11.94</v>
      </c>
      <c r="I1388" s="474">
        <v>2080490</v>
      </c>
      <c r="J1388" s="475">
        <v>15421102</v>
      </c>
      <c r="K1388" s="478">
        <v>11.94</v>
      </c>
      <c r="L1388" s="9"/>
      <c r="M1388" s="546">
        <v>16</v>
      </c>
      <c r="N1388" s="9">
        <v>9.5299999999999994</v>
      </c>
      <c r="O1388" s="6" t="s">
        <v>4201</v>
      </c>
      <c r="P1388" s="479" t="s">
        <v>4202</v>
      </c>
      <c r="Q1388" s="10" t="s">
        <v>5306</v>
      </c>
      <c r="R1388" s="11"/>
      <c r="S1388" s="12"/>
      <c r="T1388" s="14">
        <v>46279</v>
      </c>
      <c r="U1388" s="15" t="s">
        <v>5387</v>
      </c>
      <c r="V1388" s="8">
        <v>46279</v>
      </c>
      <c r="W1388" s="13" t="s">
        <v>5585</v>
      </c>
      <c r="X1388" s="23" t="s">
        <v>4206</v>
      </c>
      <c r="Y1388" s="486">
        <v>167</v>
      </c>
      <c r="Z1388" s="483">
        <v>46283</v>
      </c>
      <c r="AA1388" s="24" t="s">
        <v>5735</v>
      </c>
      <c r="AB1388" s="484" t="s">
        <v>4206</v>
      </c>
      <c r="AC1388" s="16"/>
      <c r="AD1388" s="17"/>
      <c r="AE1388" s="18"/>
      <c r="AF1388" s="9"/>
      <c r="AG1388" s="19"/>
      <c r="AH1388" s="20"/>
      <c r="AI1388" s="9"/>
      <c r="AJ1388" s="21"/>
      <c r="AK1388" s="33"/>
      <c r="AL1388" s="485" t="str">
        <f>IF(AA1388="","",AA1388)</f>
        <v>L-RT-045</v>
      </c>
      <c r="AM1388" s="3" t="str">
        <f>IF(AB1388="","",AB1388)</f>
        <v>A</v>
      </c>
      <c r="AN1388" s="702"/>
      <c r="AO1388" s="4"/>
      <c r="AP1388" s="5"/>
      <c r="AQ1388" s="5"/>
      <c r="AR1388" s="4"/>
      <c r="AS1388" s="5"/>
      <c r="AT1388" s="552"/>
      <c r="AU1388" s="553" t="str">
        <f>IF(AND(V1388&gt;0,X1388="A",AA1388&lt;&gt;"",AG1388&lt;&gt;"A",AJ1388&lt;&gt;"A",OR(AB1388="NR",AB1388="NT")),1,"")</f>
        <v/>
      </c>
      <c r="AV1388" s="554" t="str">
        <f>IF(AU1388="","",COUNTIF($AU$8:AU1388,AU1388))</f>
        <v/>
      </c>
      <c r="AW1388" s="553" t="str">
        <f>IF(AND(V1388&gt;0,X1388="A",AJ1388&lt;&gt;"A",OR(AB1388="",AB1388="NX")),1,"")</f>
        <v/>
      </c>
      <c r="AX1388" s="554" t="str">
        <f>IF(AW1388="","",COUNTIF($AW$8:AW1388,AW1388))</f>
        <v/>
      </c>
      <c r="AY1388" s="27"/>
      <c r="AZ1388" s="6"/>
      <c r="BA1388" s="7"/>
      <c r="BB1388" s="7"/>
    </row>
    <row r="1389" spans="1:54" ht="14.45" customHeight="1">
      <c r="A1389" s="472" t="s">
        <v>1352</v>
      </c>
      <c r="B1389" s="473" t="s">
        <v>1602</v>
      </c>
      <c r="C1389" s="22" t="s">
        <v>5864</v>
      </c>
      <c r="D1389" s="22">
        <v>9</v>
      </c>
      <c r="E1389" s="746" t="s">
        <v>5574</v>
      </c>
      <c r="F1389" s="760">
        <v>2080490</v>
      </c>
      <c r="G1389" s="475">
        <v>15421102</v>
      </c>
      <c r="H1389" s="476">
        <v>11.94</v>
      </c>
      <c r="I1389" s="474">
        <v>2082380</v>
      </c>
      <c r="J1389" s="475">
        <v>15421101</v>
      </c>
      <c r="K1389" s="478">
        <v>11.94</v>
      </c>
      <c r="L1389" s="9"/>
      <c r="M1389" s="546">
        <v>16</v>
      </c>
      <c r="N1389" s="9">
        <v>9.5299999999999994</v>
      </c>
      <c r="O1389" s="6" t="s">
        <v>4201</v>
      </c>
      <c r="P1389" s="479" t="s">
        <v>4252</v>
      </c>
      <c r="Q1389" s="10" t="s">
        <v>4253</v>
      </c>
      <c r="R1389" s="11"/>
      <c r="S1389" s="12"/>
      <c r="T1389" s="14">
        <v>46275</v>
      </c>
      <c r="U1389" s="15" t="s">
        <v>5048</v>
      </c>
      <c r="V1389" s="8">
        <v>46275</v>
      </c>
      <c r="W1389" s="13" t="s">
        <v>5566</v>
      </c>
      <c r="X1389" s="23" t="s">
        <v>4206</v>
      </c>
      <c r="Y1389" s="486">
        <v>139</v>
      </c>
      <c r="Z1389" s="483">
        <v>46276</v>
      </c>
      <c r="AA1389" s="24" t="s">
        <v>5567</v>
      </c>
      <c r="AB1389" s="484" t="s">
        <v>4206</v>
      </c>
      <c r="AC1389" s="16"/>
      <c r="AD1389" s="17"/>
      <c r="AE1389" s="18"/>
      <c r="AF1389" s="9"/>
      <c r="AG1389" s="19"/>
      <c r="AH1389" s="20"/>
      <c r="AI1389" s="9"/>
      <c r="AJ1389" s="21" t="str">
        <f>IF(AND(K1389&gt;0,M1389="A",P1389&lt;&gt;"",V1389&lt;&gt;"A",Y1389&lt;&gt;"A",OR(Q1389="NR",Q1389="NT")),1,"")</f>
        <v/>
      </c>
      <c r="AK1389" s="33" t="str">
        <f>IF(AJ1389="","",COUNTIF(AJ$8:$AU1389,AJ1389))</f>
        <v/>
      </c>
      <c r="AL1389" s="485" t="str">
        <f>IF(AND(K1389&gt;0,M1389="A",Y1389&lt;&gt;"A",OR(Q1389="",Q1389="NX")),1,"")</f>
        <v/>
      </c>
      <c r="AM1389" s="3" t="str">
        <f>IF(AL1389="","",COUNTIF(AL$8:$AW1389,AL1389))</f>
        <v/>
      </c>
      <c r="AN1389" s="702"/>
      <c r="AO1389" s="4"/>
      <c r="AP1389" s="5"/>
      <c r="AQ1389" s="5"/>
      <c r="AR1389" s="4"/>
      <c r="AS1389" s="5"/>
      <c r="AT1389" s="552"/>
      <c r="AU1389" s="553"/>
      <c r="AV1389" s="554"/>
      <c r="AW1389" s="553"/>
      <c r="AX1389" s="554"/>
      <c r="AY1389" s="27"/>
      <c r="AZ1389" s="6"/>
      <c r="BA1389" s="7"/>
      <c r="BB1389" s="7"/>
    </row>
    <row r="1390" spans="1:54" ht="14.45" customHeight="1">
      <c r="A1390" s="472" t="s">
        <v>1353</v>
      </c>
      <c r="B1390" s="473" t="s">
        <v>1602</v>
      </c>
      <c r="C1390" s="22" t="s">
        <v>5864</v>
      </c>
      <c r="D1390" s="22">
        <v>9</v>
      </c>
      <c r="E1390" s="746" t="s">
        <v>3891</v>
      </c>
      <c r="F1390" s="760">
        <v>2082380</v>
      </c>
      <c r="G1390" s="475">
        <v>15421101</v>
      </c>
      <c r="H1390" s="476">
        <v>11.94</v>
      </c>
      <c r="I1390" s="474">
        <v>2087650</v>
      </c>
      <c r="J1390" s="475">
        <v>15421108</v>
      </c>
      <c r="K1390" s="478">
        <v>11.94</v>
      </c>
      <c r="L1390" s="9"/>
      <c r="M1390" s="546">
        <v>16</v>
      </c>
      <c r="N1390" s="9">
        <v>9.5299999999999994</v>
      </c>
      <c r="O1390" s="6" t="s">
        <v>4201</v>
      </c>
      <c r="P1390" s="479" t="s">
        <v>4202</v>
      </c>
      <c r="Q1390" s="10" t="s">
        <v>5306</v>
      </c>
      <c r="R1390" s="11"/>
      <c r="S1390" s="12"/>
      <c r="T1390" s="14">
        <v>46279</v>
      </c>
      <c r="U1390" s="15" t="s">
        <v>5387</v>
      </c>
      <c r="V1390" s="8">
        <v>46279</v>
      </c>
      <c r="W1390" s="13" t="s">
        <v>5585</v>
      </c>
      <c r="X1390" s="23" t="s">
        <v>4206</v>
      </c>
      <c r="Y1390" s="486">
        <v>167</v>
      </c>
      <c r="Z1390" s="1311">
        <v>46283</v>
      </c>
      <c r="AA1390" s="24" t="s">
        <v>5735</v>
      </c>
      <c r="AB1390" s="1284" t="s">
        <v>4206</v>
      </c>
      <c r="AC1390" s="16"/>
      <c r="AD1390" s="17"/>
      <c r="AE1390" s="18"/>
      <c r="AF1390" s="9"/>
      <c r="AG1390" s="19"/>
      <c r="AH1390" s="20"/>
      <c r="AI1390" s="9"/>
      <c r="AJ1390" s="21"/>
      <c r="AK1390" s="33"/>
      <c r="AL1390" s="485" t="str">
        <f>IF(AA1390="","",AA1390)</f>
        <v>L-RT-045</v>
      </c>
      <c r="AM1390" s="3" t="str">
        <f>IF(AB1390="","",AB1390)</f>
        <v>A</v>
      </c>
      <c r="AN1390" s="702"/>
      <c r="AO1390" s="4"/>
      <c r="AP1390" s="5"/>
      <c r="AQ1390" s="5"/>
      <c r="AR1390" s="4"/>
      <c r="AS1390" s="5"/>
      <c r="AT1390" s="552"/>
      <c r="AU1390" s="553" t="str">
        <f>IF(AND(V1390&gt;0,X1390="A",AA1390&lt;&gt;"",AG1390&lt;&gt;"A",AJ1390&lt;&gt;"A",OR(AB1390="NR",AB1390="NT")),1,"")</f>
        <v/>
      </c>
      <c r="AV1390" s="554" t="str">
        <f>IF(AU1390="","",COUNTIF($AU$8:AU1390,AU1390))</f>
        <v/>
      </c>
      <c r="AW1390" s="553" t="str">
        <f>IF(AND(V1390&gt;0,X1390="A",AJ1390&lt;&gt;"A",OR(AB1390="",AB1390="NX")),1,"")</f>
        <v/>
      </c>
      <c r="AX1390" s="554" t="str">
        <f>IF(AW1390="","",COUNTIF($AW$8:AW1390,AW1390))</f>
        <v/>
      </c>
      <c r="AY1390" s="27"/>
      <c r="AZ1390" s="6"/>
      <c r="BA1390" s="7"/>
      <c r="BB1390" s="7"/>
    </row>
    <row r="1391" spans="1:54" ht="14.45" customHeight="1">
      <c r="A1391" s="472" t="s">
        <v>1354</v>
      </c>
      <c r="B1391" s="473" t="s">
        <v>1602</v>
      </c>
      <c r="C1391" s="22" t="s">
        <v>5864</v>
      </c>
      <c r="D1391" s="22">
        <v>10</v>
      </c>
      <c r="E1391" s="746" t="s">
        <v>5575</v>
      </c>
      <c r="F1391" s="760">
        <v>2087650</v>
      </c>
      <c r="G1391" s="475">
        <v>15421108</v>
      </c>
      <c r="H1391" s="476">
        <v>11.94</v>
      </c>
      <c r="I1391" s="474">
        <v>2084500</v>
      </c>
      <c r="J1391" s="475">
        <v>15421106</v>
      </c>
      <c r="K1391" s="478">
        <v>11.94</v>
      </c>
      <c r="L1391" s="9"/>
      <c r="M1391" s="546">
        <v>16</v>
      </c>
      <c r="N1391" s="9">
        <v>9.5299999999999994</v>
      </c>
      <c r="O1391" s="6" t="s">
        <v>4201</v>
      </c>
      <c r="P1391" s="479" t="s">
        <v>4252</v>
      </c>
      <c r="Q1391" s="10" t="s">
        <v>4253</v>
      </c>
      <c r="R1391" s="11"/>
      <c r="S1391" s="12"/>
      <c r="T1391" s="14">
        <v>46275</v>
      </c>
      <c r="U1391" s="15" t="s">
        <v>5048</v>
      </c>
      <c r="V1391" s="8">
        <v>46275</v>
      </c>
      <c r="W1391" s="13" t="s">
        <v>5566</v>
      </c>
      <c r="X1391" s="23" t="s">
        <v>4206</v>
      </c>
      <c r="Y1391" s="486">
        <v>139</v>
      </c>
      <c r="Z1391" s="483">
        <v>46276</v>
      </c>
      <c r="AA1391" s="24" t="s">
        <v>5567</v>
      </c>
      <c r="AB1391" s="484" t="s">
        <v>4206</v>
      </c>
      <c r="AC1391" s="16"/>
      <c r="AD1391" s="17"/>
      <c r="AE1391" s="18"/>
      <c r="AF1391" s="9"/>
      <c r="AG1391" s="19"/>
      <c r="AH1391" s="20"/>
      <c r="AI1391" s="9"/>
      <c r="AJ1391" s="21" t="str">
        <f>IF(AND(K1391&gt;0,M1391="A",P1391&lt;&gt;"",V1391&lt;&gt;"A",Y1391&lt;&gt;"A",OR(Q1391="NR",Q1391="NT")),1,"")</f>
        <v/>
      </c>
      <c r="AK1391" s="33" t="str">
        <f>IF(AJ1391="","",COUNTIF(AJ$8:$AU1391,AJ1391))</f>
        <v/>
      </c>
      <c r="AL1391" s="485" t="str">
        <f>IF(AND(K1391&gt;0,M1391="A",Y1391&lt;&gt;"A",OR(Q1391="",Q1391="NX")),1,"")</f>
        <v/>
      </c>
      <c r="AM1391" s="3" t="str">
        <f>IF(AL1391="","",COUNTIF(AL$8:$AW1391,AL1391))</f>
        <v/>
      </c>
      <c r="AN1391" s="702"/>
      <c r="AO1391" s="4"/>
      <c r="AP1391" s="5"/>
      <c r="AQ1391" s="5"/>
      <c r="AR1391" s="4"/>
      <c r="AS1391" s="5"/>
      <c r="AT1391" s="552"/>
      <c r="AU1391" s="553"/>
      <c r="AV1391" s="554"/>
      <c r="AW1391" s="553"/>
      <c r="AX1391" s="554"/>
      <c r="AY1391" s="27"/>
      <c r="AZ1391" s="6"/>
      <c r="BA1391" s="7"/>
      <c r="BB1391" s="7"/>
    </row>
    <row r="1392" spans="1:54" ht="14.45" customHeight="1">
      <c r="A1392" s="472" t="s">
        <v>1355</v>
      </c>
      <c r="B1392" s="473" t="s">
        <v>1602</v>
      </c>
      <c r="C1392" s="22" t="s">
        <v>5864</v>
      </c>
      <c r="D1392" s="22">
        <v>10</v>
      </c>
      <c r="E1392" s="746" t="s">
        <v>3892</v>
      </c>
      <c r="F1392" s="760">
        <v>2084500</v>
      </c>
      <c r="G1392" s="475">
        <v>15421106</v>
      </c>
      <c r="H1392" s="476">
        <v>11.94</v>
      </c>
      <c r="I1392" s="474">
        <v>2082560</v>
      </c>
      <c r="J1392" s="475">
        <v>15421104</v>
      </c>
      <c r="K1392" s="478">
        <v>11.94</v>
      </c>
      <c r="L1392" s="9"/>
      <c r="M1392" s="546">
        <v>16</v>
      </c>
      <c r="N1392" s="9">
        <v>9.5299999999999994</v>
      </c>
      <c r="O1392" s="6" t="s">
        <v>4201</v>
      </c>
      <c r="P1392" s="479" t="s">
        <v>4202</v>
      </c>
      <c r="Q1392" s="10" t="s">
        <v>5306</v>
      </c>
      <c r="R1392" s="11"/>
      <c r="S1392" s="12"/>
      <c r="T1392" s="14">
        <v>46279</v>
      </c>
      <c r="U1392" s="15" t="s">
        <v>5387</v>
      </c>
      <c r="V1392" s="8">
        <v>46279</v>
      </c>
      <c r="W1392" s="13" t="s">
        <v>5585</v>
      </c>
      <c r="X1392" s="23" t="s">
        <v>4206</v>
      </c>
      <c r="Y1392" s="486">
        <v>167</v>
      </c>
      <c r="Z1392" s="483">
        <v>46283</v>
      </c>
      <c r="AA1392" s="24" t="s">
        <v>5735</v>
      </c>
      <c r="AB1392" s="484" t="s">
        <v>4206</v>
      </c>
      <c r="AC1392" s="16"/>
      <c r="AD1392" s="17"/>
      <c r="AE1392" s="18"/>
      <c r="AF1392" s="9"/>
      <c r="AG1392" s="19"/>
      <c r="AH1392" s="20"/>
      <c r="AI1392" s="9"/>
      <c r="AJ1392" s="21"/>
      <c r="AK1392" s="33"/>
      <c r="AL1392" s="485" t="str">
        <f>IF(AA1392="","",AA1392)</f>
        <v>L-RT-045</v>
      </c>
      <c r="AM1392" s="3" t="str">
        <f>IF(AB1392="","",AB1392)</f>
        <v>A</v>
      </c>
      <c r="AN1392" s="702"/>
      <c r="AO1392" s="4"/>
      <c r="AP1392" s="5"/>
      <c r="AQ1392" s="5"/>
      <c r="AR1392" s="4"/>
      <c r="AS1392" s="5"/>
      <c r="AT1392" s="552"/>
      <c r="AU1392" s="553" t="str">
        <f>IF(AND(V1392&gt;0,X1392="A",AA1392&lt;&gt;"",AG1392&lt;&gt;"A",AJ1392&lt;&gt;"A",OR(AB1392="NR",AB1392="NT")),1,"")</f>
        <v/>
      </c>
      <c r="AV1392" s="554" t="str">
        <f>IF(AU1392="","",COUNTIF($AU$8:AU1392,AU1392))</f>
        <v/>
      </c>
      <c r="AW1392" s="553" t="str">
        <f>IF(AND(V1392&gt;0,X1392="A",AJ1392&lt;&gt;"A",OR(AB1392="",AB1392="NX")),1,"")</f>
        <v/>
      </c>
      <c r="AX1392" s="554" t="str">
        <f>IF(AW1392="","",COUNTIF($AW$8:AW1392,AW1392))</f>
        <v/>
      </c>
      <c r="AY1392" s="27"/>
      <c r="AZ1392" s="6"/>
      <c r="BA1392" s="7"/>
      <c r="BB1392" s="7"/>
    </row>
    <row r="1393" spans="1:54" ht="14.45" customHeight="1">
      <c r="A1393" s="472" t="s">
        <v>1356</v>
      </c>
      <c r="B1393" s="473" t="s">
        <v>1602</v>
      </c>
      <c r="C1393" s="22" t="s">
        <v>5864</v>
      </c>
      <c r="D1393" s="22">
        <v>10</v>
      </c>
      <c r="E1393" s="746" t="s">
        <v>5576</v>
      </c>
      <c r="F1393" s="760">
        <v>2082560</v>
      </c>
      <c r="G1393" s="475">
        <v>15421104</v>
      </c>
      <c r="H1393" s="476">
        <v>11.94</v>
      </c>
      <c r="I1393" s="474">
        <v>2095820</v>
      </c>
      <c r="J1393" s="475">
        <v>15421101</v>
      </c>
      <c r="K1393" s="478">
        <v>11.94</v>
      </c>
      <c r="L1393" s="9"/>
      <c r="M1393" s="546">
        <v>16</v>
      </c>
      <c r="N1393" s="9">
        <v>9.5299999999999994</v>
      </c>
      <c r="O1393" s="6" t="s">
        <v>4201</v>
      </c>
      <c r="P1393" s="479" t="s">
        <v>4252</v>
      </c>
      <c r="Q1393" s="10" t="s">
        <v>4263</v>
      </c>
      <c r="R1393" s="11"/>
      <c r="S1393" s="12"/>
      <c r="T1393" s="14">
        <v>46275</v>
      </c>
      <c r="U1393" s="15" t="s">
        <v>5048</v>
      </c>
      <c r="V1393" s="8">
        <v>46275</v>
      </c>
      <c r="W1393" s="13" t="s">
        <v>5566</v>
      </c>
      <c r="X1393" s="23" t="s">
        <v>4206</v>
      </c>
      <c r="Y1393" s="486">
        <v>139</v>
      </c>
      <c r="Z1393" s="483">
        <v>46276</v>
      </c>
      <c r="AA1393" s="24" t="s">
        <v>5567</v>
      </c>
      <c r="AB1393" s="484" t="s">
        <v>4206</v>
      </c>
      <c r="AC1393" s="16"/>
      <c r="AD1393" s="17"/>
      <c r="AE1393" s="18"/>
      <c r="AF1393" s="9"/>
      <c r="AG1393" s="19"/>
      <c r="AH1393" s="20"/>
      <c r="AI1393" s="9"/>
      <c r="AJ1393" s="21" t="str">
        <f>IF(AND(K1393&gt;0,M1393="A",P1393&lt;&gt;"",V1393&lt;&gt;"A",Y1393&lt;&gt;"A",OR(Q1393="NR",Q1393="NT")),1,"")</f>
        <v/>
      </c>
      <c r="AK1393" s="33" t="str">
        <f>IF(AJ1393="","",COUNTIF(AJ$8:$AU1393,AJ1393))</f>
        <v/>
      </c>
      <c r="AL1393" s="485" t="str">
        <f>IF(AND(K1393&gt;0,M1393="A",Y1393&lt;&gt;"A",OR(Q1393="",Q1393="NX")),1,"")</f>
        <v/>
      </c>
      <c r="AM1393" s="3" t="str">
        <f>IF(AL1393="","",COUNTIF(AL$8:$AW1393,AL1393))</f>
        <v/>
      </c>
      <c r="AN1393" s="702"/>
      <c r="AO1393" s="4"/>
      <c r="AP1393" s="5"/>
      <c r="AQ1393" s="5"/>
      <c r="AR1393" s="4"/>
      <c r="AS1393" s="5"/>
      <c r="AT1393" s="552"/>
      <c r="AU1393" s="553"/>
      <c r="AV1393" s="554"/>
      <c r="AW1393" s="553"/>
      <c r="AX1393" s="554"/>
      <c r="AY1393" s="27"/>
      <c r="AZ1393" s="6"/>
      <c r="BA1393" s="7"/>
      <c r="BB1393" s="7"/>
    </row>
    <row r="1394" spans="1:54" ht="14.45" customHeight="1">
      <c r="A1394" s="472" t="s">
        <v>1357</v>
      </c>
      <c r="B1394" s="473" t="s">
        <v>1602</v>
      </c>
      <c r="C1394" s="22" t="s">
        <v>5864</v>
      </c>
      <c r="D1394" s="22">
        <v>10</v>
      </c>
      <c r="E1394" s="746" t="s">
        <v>3893</v>
      </c>
      <c r="F1394" s="760">
        <v>2095820</v>
      </c>
      <c r="G1394" s="475">
        <v>15421101</v>
      </c>
      <c r="H1394" s="476">
        <v>11.94</v>
      </c>
      <c r="I1394" s="474">
        <v>2086590</v>
      </c>
      <c r="J1394" s="475">
        <v>15421107</v>
      </c>
      <c r="K1394" s="478">
        <v>11.94</v>
      </c>
      <c r="L1394" s="9"/>
      <c r="M1394" s="546">
        <v>16</v>
      </c>
      <c r="N1394" s="9">
        <v>9.5299999999999994</v>
      </c>
      <c r="O1394" s="6" t="s">
        <v>4201</v>
      </c>
      <c r="P1394" s="479" t="s">
        <v>4202</v>
      </c>
      <c r="Q1394" s="10" t="s">
        <v>5306</v>
      </c>
      <c r="R1394" s="11"/>
      <c r="S1394" s="12"/>
      <c r="T1394" s="14">
        <v>46279</v>
      </c>
      <c r="U1394" s="15" t="s">
        <v>5387</v>
      </c>
      <c r="V1394" s="8">
        <v>46279</v>
      </c>
      <c r="W1394" s="13" t="s">
        <v>5585</v>
      </c>
      <c r="X1394" s="23" t="s">
        <v>4206</v>
      </c>
      <c r="Y1394" s="486">
        <v>167</v>
      </c>
      <c r="Z1394" s="483">
        <v>46283</v>
      </c>
      <c r="AA1394" s="24" t="s">
        <v>5735</v>
      </c>
      <c r="AB1394" s="484" t="s">
        <v>4206</v>
      </c>
      <c r="AC1394" s="16"/>
      <c r="AD1394" s="17"/>
      <c r="AE1394" s="18"/>
      <c r="AF1394" s="9"/>
      <c r="AG1394" s="19"/>
      <c r="AH1394" s="20"/>
      <c r="AI1394" s="9"/>
      <c r="AJ1394" s="21"/>
      <c r="AK1394" s="33"/>
      <c r="AL1394" s="485" t="str">
        <f>IF(AA1394="","",AA1394)</f>
        <v>L-RT-045</v>
      </c>
      <c r="AM1394" s="3" t="str">
        <f>IF(AB1394="","",AB1394)</f>
        <v>A</v>
      </c>
      <c r="AN1394" s="702"/>
      <c r="AO1394" s="4"/>
      <c r="AP1394" s="5"/>
      <c r="AQ1394" s="5"/>
      <c r="AR1394" s="4"/>
      <c r="AS1394" s="5"/>
      <c r="AT1394" s="552"/>
      <c r="AU1394" s="553" t="str">
        <f>IF(AND(V1394&gt;0,X1394="A",AA1394&lt;&gt;"",AG1394&lt;&gt;"A",AJ1394&lt;&gt;"A",OR(AB1394="NR",AB1394="NT")),1,"")</f>
        <v/>
      </c>
      <c r="AV1394" s="554" t="str">
        <f>IF(AU1394="","",COUNTIF($AU$8:AU1394,AU1394))</f>
        <v/>
      </c>
      <c r="AW1394" s="553" t="str">
        <f>IF(AND(V1394&gt;0,X1394="A",AJ1394&lt;&gt;"A",OR(AB1394="",AB1394="NX")),1,"")</f>
        <v/>
      </c>
      <c r="AX1394" s="554" t="str">
        <f>IF(AW1394="","",COUNTIF($AW$8:AW1394,AW1394))</f>
        <v/>
      </c>
      <c r="AY1394" s="27"/>
      <c r="AZ1394" s="6"/>
      <c r="BA1394" s="7"/>
      <c r="BB1394" s="7"/>
    </row>
    <row r="1395" spans="1:54" ht="14.45" customHeight="1">
      <c r="A1395" s="472" t="s">
        <v>1358</v>
      </c>
      <c r="B1395" s="473" t="s">
        <v>1602</v>
      </c>
      <c r="C1395" s="22" t="s">
        <v>5864</v>
      </c>
      <c r="D1395" s="22">
        <v>10</v>
      </c>
      <c r="E1395" s="746" t="s">
        <v>5577</v>
      </c>
      <c r="F1395" s="760">
        <v>2086590</v>
      </c>
      <c r="G1395" s="475">
        <v>15421107</v>
      </c>
      <c r="H1395" s="476">
        <v>11.94</v>
      </c>
      <c r="I1395" s="474">
        <v>2080260</v>
      </c>
      <c r="J1395" s="475">
        <v>15421101</v>
      </c>
      <c r="K1395" s="478">
        <v>11.94</v>
      </c>
      <c r="L1395" s="9"/>
      <c r="M1395" s="546">
        <v>16</v>
      </c>
      <c r="N1395" s="9">
        <v>9.5299999999999994</v>
      </c>
      <c r="O1395" s="6" t="s">
        <v>4201</v>
      </c>
      <c r="P1395" s="479" t="s">
        <v>4252</v>
      </c>
      <c r="Q1395" s="10" t="s">
        <v>4281</v>
      </c>
      <c r="R1395" s="11"/>
      <c r="S1395" s="12"/>
      <c r="T1395" s="14">
        <v>46275</v>
      </c>
      <c r="U1395" s="15" t="s">
        <v>5048</v>
      </c>
      <c r="V1395" s="8">
        <v>46275</v>
      </c>
      <c r="W1395" s="13" t="s">
        <v>5566</v>
      </c>
      <c r="X1395" s="23" t="s">
        <v>4206</v>
      </c>
      <c r="Y1395" s="486">
        <v>139</v>
      </c>
      <c r="Z1395" s="483">
        <v>46276</v>
      </c>
      <c r="AA1395" s="24" t="s">
        <v>5567</v>
      </c>
      <c r="AB1395" s="484" t="s">
        <v>4206</v>
      </c>
      <c r="AC1395" s="16"/>
      <c r="AD1395" s="17"/>
      <c r="AE1395" s="18"/>
      <c r="AF1395" s="9"/>
      <c r="AG1395" s="19"/>
      <c r="AH1395" s="20"/>
      <c r="AI1395" s="9"/>
      <c r="AJ1395" s="21" t="str">
        <f>IF(AND(K1395&gt;0,M1395="A",P1395&lt;&gt;"",V1395&lt;&gt;"A",Y1395&lt;&gt;"A",OR(Q1395="NR",Q1395="NT")),1,"")</f>
        <v/>
      </c>
      <c r="AK1395" s="33" t="str">
        <f>IF(AJ1395="","",COUNTIF(AJ$8:$AU1395,AJ1395))</f>
        <v/>
      </c>
      <c r="AL1395" s="485" t="str">
        <f>IF(AND(K1395&gt;0,M1395="A",Y1395&lt;&gt;"A",OR(Q1395="",Q1395="NX")),1,"")</f>
        <v/>
      </c>
      <c r="AM1395" s="3" t="str">
        <f>IF(AL1395="","",COUNTIF(AL$8:$AW1395,AL1395))</f>
        <v/>
      </c>
      <c r="AN1395" s="702"/>
      <c r="AO1395" s="4"/>
      <c r="AP1395" s="5"/>
      <c r="AQ1395" s="5"/>
      <c r="AR1395" s="4"/>
      <c r="AS1395" s="5"/>
      <c r="AT1395" s="552"/>
      <c r="AU1395" s="553"/>
      <c r="AV1395" s="554"/>
      <c r="AW1395" s="553"/>
      <c r="AX1395" s="554"/>
      <c r="AY1395" s="27"/>
      <c r="AZ1395" s="6"/>
      <c r="BA1395" s="7"/>
      <c r="BB1395" s="7"/>
    </row>
    <row r="1396" spans="1:54" ht="14.45" customHeight="1">
      <c r="A1396" s="472" t="s">
        <v>1359</v>
      </c>
      <c r="B1396" s="473" t="s">
        <v>1602</v>
      </c>
      <c r="C1396" s="22" t="s">
        <v>5864</v>
      </c>
      <c r="D1396" s="22">
        <v>10</v>
      </c>
      <c r="E1396" s="746" t="s">
        <v>3894</v>
      </c>
      <c r="F1396" s="760">
        <v>2080260</v>
      </c>
      <c r="G1396" s="475">
        <v>15421101</v>
      </c>
      <c r="H1396" s="476">
        <v>11.94</v>
      </c>
      <c r="I1396" s="474">
        <v>2086910</v>
      </c>
      <c r="J1396" s="475">
        <v>15421101</v>
      </c>
      <c r="K1396" s="478">
        <v>11.94</v>
      </c>
      <c r="L1396" s="9"/>
      <c r="M1396" s="546">
        <v>16</v>
      </c>
      <c r="N1396" s="9">
        <v>9.5299999999999994</v>
      </c>
      <c r="O1396" s="6" t="s">
        <v>4201</v>
      </c>
      <c r="P1396" s="479" t="s">
        <v>4202</v>
      </c>
      <c r="Q1396" s="10" t="s">
        <v>5306</v>
      </c>
      <c r="R1396" s="11"/>
      <c r="S1396" s="12"/>
      <c r="T1396" s="14">
        <v>46279</v>
      </c>
      <c r="U1396" s="15" t="s">
        <v>5387</v>
      </c>
      <c r="V1396" s="8">
        <v>46279</v>
      </c>
      <c r="W1396" s="13" t="s">
        <v>5586</v>
      </c>
      <c r="X1396" s="23" t="s">
        <v>4206</v>
      </c>
      <c r="Y1396" s="486">
        <v>167</v>
      </c>
      <c r="Z1396" s="483">
        <v>46283</v>
      </c>
      <c r="AA1396" s="24" t="s">
        <v>5735</v>
      </c>
      <c r="AB1396" s="484" t="s">
        <v>4206</v>
      </c>
      <c r="AC1396" s="16"/>
      <c r="AD1396" s="17"/>
      <c r="AE1396" s="18"/>
      <c r="AF1396" s="9"/>
      <c r="AG1396" s="19"/>
      <c r="AH1396" s="20"/>
      <c r="AI1396" s="9"/>
      <c r="AJ1396" s="21"/>
      <c r="AK1396" s="33"/>
      <c r="AL1396" s="485" t="str">
        <f>IF(AA1396="","",AA1396)</f>
        <v>L-RT-045</v>
      </c>
      <c r="AM1396" s="3" t="str">
        <f>IF(AB1396="","",AB1396)</f>
        <v>A</v>
      </c>
      <c r="AN1396" s="702"/>
      <c r="AO1396" s="4"/>
      <c r="AP1396" s="5"/>
      <c r="AQ1396" s="5"/>
      <c r="AR1396" s="4"/>
      <c r="AS1396" s="5"/>
      <c r="AT1396" s="552"/>
      <c r="AU1396" s="553" t="str">
        <f>IF(AND(V1396&gt;0,X1396="A",AA1396&lt;&gt;"",AG1396&lt;&gt;"A",AJ1396&lt;&gt;"A",OR(AB1396="NR",AB1396="NT")),1,"")</f>
        <v/>
      </c>
      <c r="AV1396" s="554" t="str">
        <f>IF(AU1396="","",COUNTIF($AU$8:AU1396,AU1396))</f>
        <v/>
      </c>
      <c r="AW1396" s="553" t="str">
        <f>IF(AND(V1396&gt;0,X1396="A",AJ1396&lt;&gt;"A",OR(AB1396="",AB1396="NX")),1,"")</f>
        <v/>
      </c>
      <c r="AX1396" s="554" t="str">
        <f>IF(AW1396="","",COUNTIF($AW$8:AW1396,AW1396))</f>
        <v/>
      </c>
      <c r="AY1396" s="27"/>
      <c r="AZ1396" s="6"/>
      <c r="BA1396" s="7"/>
      <c r="BB1396" s="7"/>
    </row>
    <row r="1397" spans="1:54" ht="14.45" customHeight="1">
      <c r="A1397" s="472" t="s">
        <v>1360</v>
      </c>
      <c r="B1397" s="473" t="s">
        <v>1602</v>
      </c>
      <c r="C1397" s="22" t="s">
        <v>5864</v>
      </c>
      <c r="D1397" s="22">
        <v>10</v>
      </c>
      <c r="E1397" s="746" t="s">
        <v>5565</v>
      </c>
      <c r="F1397" s="760">
        <v>2086910</v>
      </c>
      <c r="G1397" s="475">
        <v>15421101</v>
      </c>
      <c r="H1397" s="476">
        <v>11.94</v>
      </c>
      <c r="I1397" s="474">
        <v>2094050</v>
      </c>
      <c r="J1397" s="475">
        <v>15421110</v>
      </c>
      <c r="K1397" s="478">
        <v>11.94</v>
      </c>
      <c r="L1397" s="9"/>
      <c r="M1397" s="546">
        <v>16</v>
      </c>
      <c r="N1397" s="9">
        <v>9.5299999999999994</v>
      </c>
      <c r="O1397" s="6" t="s">
        <v>4201</v>
      </c>
      <c r="P1397" s="479" t="s">
        <v>4252</v>
      </c>
      <c r="Q1397" s="10" t="s">
        <v>4263</v>
      </c>
      <c r="R1397" s="11"/>
      <c r="S1397" s="12"/>
      <c r="T1397" s="14">
        <v>46275</v>
      </c>
      <c r="U1397" s="15" t="s">
        <v>5048</v>
      </c>
      <c r="V1397" s="8">
        <v>46275</v>
      </c>
      <c r="W1397" s="13" t="s">
        <v>5566</v>
      </c>
      <c r="X1397" s="23" t="s">
        <v>4206</v>
      </c>
      <c r="Y1397" s="486">
        <v>139</v>
      </c>
      <c r="Z1397" s="483">
        <v>46276</v>
      </c>
      <c r="AA1397" s="24" t="s">
        <v>5567</v>
      </c>
      <c r="AB1397" s="484" t="s">
        <v>4206</v>
      </c>
      <c r="AC1397" s="16"/>
      <c r="AD1397" s="17"/>
      <c r="AE1397" s="18"/>
      <c r="AF1397" s="9"/>
      <c r="AG1397" s="19"/>
      <c r="AH1397" s="20"/>
      <c r="AI1397" s="9"/>
      <c r="AJ1397" s="21" t="str">
        <f>IF(AND(K1397&gt;0,M1397="A",P1397&lt;&gt;"",V1397&lt;&gt;"A",Y1397&lt;&gt;"A",OR(Q1397="NR",Q1397="NT")),1,"")</f>
        <v/>
      </c>
      <c r="AK1397" s="33" t="str">
        <f>IF(AJ1397="","",COUNTIF(AJ$8:$AU1397,AJ1397))</f>
        <v/>
      </c>
      <c r="AL1397" s="485" t="str">
        <f>IF(AND(K1397&gt;0,M1397="A",Y1397&lt;&gt;"A",OR(Q1397="",Q1397="NX")),1,"")</f>
        <v/>
      </c>
      <c r="AM1397" s="3" t="str">
        <f>IF(AL1397="","",COUNTIF(AL$8:$AW1397,AL1397))</f>
        <v/>
      </c>
      <c r="AN1397" s="702"/>
      <c r="AO1397" s="4"/>
      <c r="AP1397" s="5"/>
      <c r="AQ1397" s="5"/>
      <c r="AR1397" s="4"/>
      <c r="AS1397" s="5"/>
      <c r="AT1397" s="552"/>
      <c r="AU1397" s="553"/>
      <c r="AV1397" s="554"/>
      <c r="AW1397" s="553"/>
      <c r="AX1397" s="554"/>
      <c r="AY1397" s="27"/>
      <c r="AZ1397" s="6"/>
      <c r="BA1397" s="7"/>
      <c r="BB1397" s="7"/>
    </row>
    <row r="1398" spans="1:54" ht="14.45" customHeight="1">
      <c r="A1398" s="472" t="s">
        <v>1361</v>
      </c>
      <c r="B1398" s="473" t="s">
        <v>1602</v>
      </c>
      <c r="C1398" s="22" t="s">
        <v>5864</v>
      </c>
      <c r="D1398" s="22">
        <v>10</v>
      </c>
      <c r="E1398" s="746" t="s">
        <v>3895</v>
      </c>
      <c r="F1398" s="760">
        <v>2094050</v>
      </c>
      <c r="G1398" s="475">
        <v>15421110</v>
      </c>
      <c r="H1398" s="476">
        <v>11.94</v>
      </c>
      <c r="I1398" s="474">
        <v>2086460</v>
      </c>
      <c r="J1398" s="475">
        <v>15421107</v>
      </c>
      <c r="K1398" s="478">
        <v>11.94</v>
      </c>
      <c r="L1398" s="9"/>
      <c r="M1398" s="546">
        <v>16</v>
      </c>
      <c r="N1398" s="9">
        <v>9.5299999999999994</v>
      </c>
      <c r="O1398" s="6" t="s">
        <v>4201</v>
      </c>
      <c r="P1398" s="479" t="s">
        <v>4202</v>
      </c>
      <c r="Q1398" s="10" t="s">
        <v>5306</v>
      </c>
      <c r="R1398" s="11"/>
      <c r="S1398" s="12"/>
      <c r="T1398" s="14">
        <v>46279</v>
      </c>
      <c r="U1398" s="15" t="s">
        <v>5387</v>
      </c>
      <c r="V1398" s="8">
        <v>46279</v>
      </c>
      <c r="W1398" s="13" t="s">
        <v>5586</v>
      </c>
      <c r="X1398" s="23" t="s">
        <v>4206</v>
      </c>
      <c r="Y1398" s="486">
        <v>167</v>
      </c>
      <c r="Z1398" s="483">
        <v>46283</v>
      </c>
      <c r="AA1398" s="24" t="s">
        <v>5735</v>
      </c>
      <c r="AB1398" s="484" t="s">
        <v>4206</v>
      </c>
      <c r="AC1398" s="16"/>
      <c r="AD1398" s="17"/>
      <c r="AE1398" s="18"/>
      <c r="AF1398" s="9"/>
      <c r="AG1398" s="19"/>
      <c r="AH1398" s="20"/>
      <c r="AI1398" s="9"/>
      <c r="AJ1398" s="21"/>
      <c r="AK1398" s="33"/>
      <c r="AL1398" s="485" t="str">
        <f>IF(AA1398="","",AA1398)</f>
        <v>L-RT-045</v>
      </c>
      <c r="AM1398" s="3" t="str">
        <f>IF(AB1398="","",AB1398)</f>
        <v>A</v>
      </c>
      <c r="AN1398" s="702"/>
      <c r="AO1398" s="4"/>
      <c r="AP1398" s="5"/>
      <c r="AQ1398" s="5"/>
      <c r="AR1398" s="4"/>
      <c r="AS1398" s="5"/>
      <c r="AT1398" s="552"/>
      <c r="AU1398" s="553" t="str">
        <f>IF(AND(V1398&gt;0,X1398="A",AA1398&lt;&gt;"",AG1398&lt;&gt;"A",AJ1398&lt;&gt;"A",OR(AB1398="NR",AB1398="NT")),1,"")</f>
        <v/>
      </c>
      <c r="AV1398" s="554" t="str">
        <f>IF(AU1398="","",COUNTIF($AU$8:AU1398,AU1398))</f>
        <v/>
      </c>
      <c r="AW1398" s="553" t="str">
        <f>IF(AND(V1398&gt;0,X1398="A",AJ1398&lt;&gt;"A",OR(AB1398="",AB1398="NX")),1,"")</f>
        <v/>
      </c>
      <c r="AX1398" s="554" t="str">
        <f>IF(AW1398="","",COUNTIF($AW$8:AW1398,AW1398))</f>
        <v/>
      </c>
      <c r="AY1398" s="27"/>
      <c r="AZ1398" s="6"/>
      <c r="BA1398" s="7"/>
      <c r="BB1398" s="7"/>
    </row>
    <row r="1399" spans="1:54" ht="14.45" customHeight="1">
      <c r="A1399" s="472" t="s">
        <v>1362</v>
      </c>
      <c r="B1399" s="473" t="s">
        <v>1602</v>
      </c>
      <c r="C1399" s="22" t="s">
        <v>5864</v>
      </c>
      <c r="D1399" s="22">
        <v>10</v>
      </c>
      <c r="E1399" s="746" t="s">
        <v>5578</v>
      </c>
      <c r="F1399" s="760">
        <v>2086460</v>
      </c>
      <c r="G1399" s="475">
        <v>15421107</v>
      </c>
      <c r="H1399" s="476">
        <v>11.94</v>
      </c>
      <c r="I1399" s="474">
        <v>2093910</v>
      </c>
      <c r="J1399" s="475">
        <v>15421110</v>
      </c>
      <c r="K1399" s="478">
        <v>11.94</v>
      </c>
      <c r="L1399" s="9"/>
      <c r="M1399" s="546">
        <v>16</v>
      </c>
      <c r="N1399" s="9">
        <v>9.5299999999999994</v>
      </c>
      <c r="O1399" s="6" t="s">
        <v>4201</v>
      </c>
      <c r="P1399" s="479" t="s">
        <v>4252</v>
      </c>
      <c r="Q1399" s="10" t="s">
        <v>4253</v>
      </c>
      <c r="R1399" s="11"/>
      <c r="S1399" s="12"/>
      <c r="T1399" s="14">
        <v>46275</v>
      </c>
      <c r="U1399" s="15" t="s">
        <v>5048</v>
      </c>
      <c r="V1399" s="8">
        <v>46275</v>
      </c>
      <c r="W1399" s="13" t="s">
        <v>5566</v>
      </c>
      <c r="X1399" s="23" t="s">
        <v>4206</v>
      </c>
      <c r="Y1399" s="486">
        <v>139</v>
      </c>
      <c r="Z1399" s="483">
        <v>46276</v>
      </c>
      <c r="AA1399" s="24" t="s">
        <v>5567</v>
      </c>
      <c r="AB1399" s="484" t="s">
        <v>4206</v>
      </c>
      <c r="AC1399" s="16"/>
      <c r="AD1399" s="17"/>
      <c r="AE1399" s="18"/>
      <c r="AF1399" s="9"/>
      <c r="AG1399" s="19"/>
      <c r="AH1399" s="20"/>
      <c r="AI1399" s="9"/>
      <c r="AJ1399" s="21" t="str">
        <f>IF(AND(K1399&gt;0,M1399="A",P1399&lt;&gt;"",V1399&lt;&gt;"A",Y1399&lt;&gt;"A",OR(Q1399="NR",Q1399="NT")),1,"")</f>
        <v/>
      </c>
      <c r="AK1399" s="33" t="str">
        <f>IF(AJ1399="","",COUNTIF(AJ$8:$AU1399,AJ1399))</f>
        <v/>
      </c>
      <c r="AL1399" s="485" t="str">
        <f>IF(AND(K1399&gt;0,M1399="A",Y1399&lt;&gt;"A",OR(Q1399="",Q1399="NX")),1,"")</f>
        <v/>
      </c>
      <c r="AM1399" s="3" t="str">
        <f>IF(AL1399="","",COUNTIF(AL$8:$AW1399,AL1399))</f>
        <v/>
      </c>
      <c r="AN1399" s="702"/>
      <c r="AO1399" s="4"/>
      <c r="AP1399" s="5"/>
      <c r="AQ1399" s="5"/>
      <c r="AR1399" s="4"/>
      <c r="AS1399" s="5"/>
      <c r="AT1399" s="552"/>
      <c r="AU1399" s="553"/>
      <c r="AV1399" s="554"/>
      <c r="AW1399" s="553"/>
      <c r="AX1399" s="554"/>
      <c r="AY1399" s="27"/>
      <c r="AZ1399" s="6"/>
      <c r="BA1399" s="7"/>
      <c r="BB1399" s="7"/>
    </row>
    <row r="1400" spans="1:54" ht="14.45" customHeight="1">
      <c r="A1400" s="472" t="s">
        <v>1363</v>
      </c>
      <c r="B1400" s="473" t="s">
        <v>1602</v>
      </c>
      <c r="C1400" s="22" t="s">
        <v>5864</v>
      </c>
      <c r="D1400" s="22">
        <v>10</v>
      </c>
      <c r="E1400" s="746" t="s">
        <v>3896</v>
      </c>
      <c r="F1400" s="760">
        <v>2093910</v>
      </c>
      <c r="G1400" s="475">
        <v>15421110</v>
      </c>
      <c r="H1400" s="476">
        <v>11.94</v>
      </c>
      <c r="I1400" s="474">
        <v>2084040</v>
      </c>
      <c r="J1400" s="475">
        <v>15421101</v>
      </c>
      <c r="K1400" s="478">
        <v>11.94</v>
      </c>
      <c r="L1400" s="9"/>
      <c r="M1400" s="546">
        <v>16</v>
      </c>
      <c r="N1400" s="9">
        <v>9.5299999999999994</v>
      </c>
      <c r="O1400" s="6" t="s">
        <v>4201</v>
      </c>
      <c r="P1400" s="479" t="s">
        <v>4202</v>
      </c>
      <c r="Q1400" s="10" t="s">
        <v>5306</v>
      </c>
      <c r="R1400" s="11"/>
      <c r="S1400" s="12"/>
      <c r="T1400" s="14">
        <v>46279</v>
      </c>
      <c r="U1400" s="15" t="s">
        <v>5387</v>
      </c>
      <c r="V1400" s="8">
        <v>46279</v>
      </c>
      <c r="W1400" s="13" t="s">
        <v>5586</v>
      </c>
      <c r="X1400" s="23" t="s">
        <v>4206</v>
      </c>
      <c r="Y1400" s="486">
        <v>167</v>
      </c>
      <c r="Z1400" s="483">
        <v>46283</v>
      </c>
      <c r="AA1400" s="24" t="s">
        <v>5735</v>
      </c>
      <c r="AB1400" s="484" t="s">
        <v>4206</v>
      </c>
      <c r="AC1400" s="16"/>
      <c r="AD1400" s="17"/>
      <c r="AE1400" s="18"/>
      <c r="AF1400" s="9"/>
      <c r="AG1400" s="19"/>
      <c r="AH1400" s="20"/>
      <c r="AI1400" s="9"/>
      <c r="AJ1400" s="21"/>
      <c r="AK1400" s="33"/>
      <c r="AL1400" s="485" t="str">
        <f>IF(AA1400="","",AA1400)</f>
        <v>L-RT-045</v>
      </c>
      <c r="AM1400" s="3" t="str">
        <f>IF(AB1400="","",AB1400)</f>
        <v>A</v>
      </c>
      <c r="AN1400" s="702"/>
      <c r="AO1400" s="4"/>
      <c r="AP1400" s="5"/>
      <c r="AQ1400" s="5"/>
      <c r="AR1400" s="4"/>
      <c r="AS1400" s="5"/>
      <c r="AT1400" s="552"/>
      <c r="AU1400" s="553" t="str">
        <f>IF(AND(V1400&gt;0,X1400="A",AA1400&lt;&gt;"",AG1400&lt;&gt;"A",AJ1400&lt;&gt;"A",OR(AB1400="NR",AB1400="NT")),1,"")</f>
        <v/>
      </c>
      <c r="AV1400" s="554" t="str">
        <f>IF(AU1400="","",COUNTIF($AU$8:AU1400,AU1400))</f>
        <v/>
      </c>
      <c r="AW1400" s="553" t="str">
        <f>IF(AND(V1400&gt;0,X1400="A",AJ1400&lt;&gt;"A",OR(AB1400="",AB1400="NX")),1,"")</f>
        <v/>
      </c>
      <c r="AX1400" s="554" t="str">
        <f>IF(AW1400="","",COUNTIF($AW$8:AW1400,AW1400))</f>
        <v/>
      </c>
      <c r="AY1400" s="27"/>
      <c r="AZ1400" s="6"/>
      <c r="BA1400" s="7"/>
      <c r="BB1400" s="7"/>
    </row>
    <row r="1401" spans="1:54" ht="14.45" customHeight="1">
      <c r="A1401" s="472" t="s">
        <v>1364</v>
      </c>
      <c r="B1401" s="473" t="s">
        <v>1602</v>
      </c>
      <c r="C1401" s="22" t="s">
        <v>5864</v>
      </c>
      <c r="D1401" s="22">
        <v>10</v>
      </c>
      <c r="E1401" s="746" t="s">
        <v>5579</v>
      </c>
      <c r="F1401" s="760">
        <v>2084040</v>
      </c>
      <c r="G1401" s="475">
        <v>15421101</v>
      </c>
      <c r="H1401" s="476">
        <v>11.94</v>
      </c>
      <c r="I1401" s="474">
        <v>2085560</v>
      </c>
      <c r="J1401" s="475">
        <v>15421110</v>
      </c>
      <c r="K1401" s="478">
        <v>11.94</v>
      </c>
      <c r="L1401" s="9"/>
      <c r="M1401" s="546">
        <v>16</v>
      </c>
      <c r="N1401" s="9">
        <v>9.5299999999999994</v>
      </c>
      <c r="O1401" s="6" t="s">
        <v>4201</v>
      </c>
      <c r="P1401" s="479" t="s">
        <v>4252</v>
      </c>
      <c r="Q1401" s="10" t="s">
        <v>4263</v>
      </c>
      <c r="R1401" s="11"/>
      <c r="S1401" s="12"/>
      <c r="T1401" s="14">
        <v>46275</v>
      </c>
      <c r="U1401" s="15" t="s">
        <v>5048</v>
      </c>
      <c r="V1401" s="8">
        <v>46275</v>
      </c>
      <c r="W1401" s="13" t="s">
        <v>5566</v>
      </c>
      <c r="X1401" s="23" t="s">
        <v>4206</v>
      </c>
      <c r="Y1401" s="486">
        <v>139</v>
      </c>
      <c r="Z1401" s="483">
        <v>46276</v>
      </c>
      <c r="AA1401" s="24" t="s">
        <v>5567</v>
      </c>
      <c r="AB1401" s="484" t="s">
        <v>4206</v>
      </c>
      <c r="AC1401" s="16"/>
      <c r="AD1401" s="17"/>
      <c r="AE1401" s="18"/>
      <c r="AF1401" s="9"/>
      <c r="AG1401" s="19"/>
      <c r="AH1401" s="20"/>
      <c r="AI1401" s="9"/>
      <c r="AJ1401" s="21" t="str">
        <f>IF(AND(K1401&gt;0,M1401="A",P1401&lt;&gt;"",V1401&lt;&gt;"A",Y1401&lt;&gt;"A",OR(Q1401="NR",Q1401="NT")),1,"")</f>
        <v/>
      </c>
      <c r="AK1401" s="33" t="str">
        <f>IF(AJ1401="","",COUNTIF(AJ$8:$AU1401,AJ1401))</f>
        <v/>
      </c>
      <c r="AL1401" s="485" t="str">
        <f>IF(AND(K1401&gt;0,M1401="A",Y1401&lt;&gt;"A",OR(Q1401="",Q1401="NX")),1,"")</f>
        <v/>
      </c>
      <c r="AM1401" s="3" t="str">
        <f>IF(AL1401="","",COUNTIF(AL$8:$AW1401,AL1401))</f>
        <v/>
      </c>
      <c r="AN1401" s="702"/>
      <c r="AO1401" s="4"/>
      <c r="AP1401" s="5"/>
      <c r="AQ1401" s="5"/>
      <c r="AR1401" s="4"/>
      <c r="AS1401" s="5"/>
      <c r="AT1401" s="552"/>
      <c r="AU1401" s="553"/>
      <c r="AV1401" s="554"/>
      <c r="AW1401" s="553"/>
      <c r="AX1401" s="554"/>
      <c r="AY1401" s="27"/>
      <c r="AZ1401" s="6"/>
      <c r="BA1401" s="7"/>
      <c r="BB1401" s="7"/>
    </row>
    <row r="1402" spans="1:54" ht="14.45" customHeight="1">
      <c r="A1402" s="472" t="s">
        <v>1365</v>
      </c>
      <c r="B1402" s="473" t="s">
        <v>1602</v>
      </c>
      <c r="C1402" s="22" t="s">
        <v>5864</v>
      </c>
      <c r="D1402" s="22">
        <v>10</v>
      </c>
      <c r="E1402" s="746" t="s">
        <v>3897</v>
      </c>
      <c r="F1402" s="760">
        <v>2085560</v>
      </c>
      <c r="G1402" s="475">
        <v>15421110</v>
      </c>
      <c r="H1402" s="476">
        <v>11.94</v>
      </c>
      <c r="I1402" s="474">
        <v>2086560</v>
      </c>
      <c r="J1402" s="475">
        <v>15421107</v>
      </c>
      <c r="K1402" s="478">
        <v>11.94</v>
      </c>
      <c r="L1402" s="9"/>
      <c r="M1402" s="546">
        <v>16</v>
      </c>
      <c r="N1402" s="9">
        <v>9.5299999999999994</v>
      </c>
      <c r="O1402" s="6" t="s">
        <v>4201</v>
      </c>
      <c r="P1402" s="479" t="s">
        <v>4202</v>
      </c>
      <c r="Q1402" s="10" t="s">
        <v>5306</v>
      </c>
      <c r="R1402" s="11"/>
      <c r="S1402" s="12"/>
      <c r="T1402" s="14">
        <v>46279</v>
      </c>
      <c r="U1402" s="15" t="s">
        <v>5387</v>
      </c>
      <c r="V1402" s="8">
        <v>46279</v>
      </c>
      <c r="W1402" s="13" t="s">
        <v>5586</v>
      </c>
      <c r="X1402" s="23" t="s">
        <v>4206</v>
      </c>
      <c r="Y1402" s="486">
        <v>167</v>
      </c>
      <c r="Z1402" s="483">
        <v>46283</v>
      </c>
      <c r="AA1402" s="24" t="s">
        <v>5735</v>
      </c>
      <c r="AB1402" s="484" t="s">
        <v>4206</v>
      </c>
      <c r="AC1402" s="16"/>
      <c r="AD1402" s="17"/>
      <c r="AE1402" s="18"/>
      <c r="AF1402" s="9"/>
      <c r="AG1402" s="19"/>
      <c r="AH1402" s="20"/>
      <c r="AI1402" s="9"/>
      <c r="AJ1402" s="21"/>
      <c r="AK1402" s="33"/>
      <c r="AL1402" s="485" t="str">
        <f>IF(AA1402="","",AA1402)</f>
        <v>L-RT-045</v>
      </c>
      <c r="AM1402" s="3" t="str">
        <f>IF(AB1402="","",AB1402)</f>
        <v>A</v>
      </c>
      <c r="AN1402" s="702"/>
      <c r="AO1402" s="4"/>
      <c r="AP1402" s="5"/>
      <c r="AQ1402" s="5"/>
      <c r="AR1402" s="4"/>
      <c r="AS1402" s="5"/>
      <c r="AT1402" s="552"/>
      <c r="AU1402" s="553" t="str">
        <f>IF(AND(V1402&gt;0,X1402="A",AA1402&lt;&gt;"",AG1402&lt;&gt;"A",AJ1402&lt;&gt;"A",OR(AB1402="NR",AB1402="NT")),1,"")</f>
        <v/>
      </c>
      <c r="AV1402" s="554" t="str">
        <f>IF(AU1402="","",COUNTIF($AU$8:AU1402,AU1402))</f>
        <v/>
      </c>
      <c r="AW1402" s="553" t="str">
        <f>IF(AND(V1402&gt;0,X1402="A",AJ1402&lt;&gt;"A",OR(AB1402="",AB1402="NX")),1,"")</f>
        <v/>
      </c>
      <c r="AX1402" s="554" t="str">
        <f>IF(AW1402="","",COUNTIF($AW$8:AW1402,AW1402))</f>
        <v/>
      </c>
      <c r="AY1402" s="27"/>
      <c r="AZ1402" s="6"/>
      <c r="BA1402" s="7"/>
      <c r="BB1402" s="7"/>
    </row>
    <row r="1403" spans="1:54" ht="14.45" customHeight="1">
      <c r="A1403" s="472" t="s">
        <v>1366</v>
      </c>
      <c r="B1403" s="473" t="s">
        <v>1602</v>
      </c>
      <c r="C1403" s="22" t="s">
        <v>5864</v>
      </c>
      <c r="D1403" s="22">
        <v>10</v>
      </c>
      <c r="E1403" s="746" t="s">
        <v>5580</v>
      </c>
      <c r="F1403" s="760">
        <v>2086560</v>
      </c>
      <c r="G1403" s="475">
        <v>15421107</v>
      </c>
      <c r="H1403" s="476">
        <v>11.94</v>
      </c>
      <c r="I1403" s="474">
        <v>2087010</v>
      </c>
      <c r="J1403" s="475">
        <v>15421107</v>
      </c>
      <c r="K1403" s="478">
        <v>11.94</v>
      </c>
      <c r="L1403" s="9"/>
      <c r="M1403" s="546">
        <v>16</v>
      </c>
      <c r="N1403" s="9">
        <v>9.5299999999999994</v>
      </c>
      <c r="O1403" s="6" t="s">
        <v>4201</v>
      </c>
      <c r="P1403" s="479" t="s">
        <v>4252</v>
      </c>
      <c r="Q1403" s="10" t="s">
        <v>4268</v>
      </c>
      <c r="R1403" s="11"/>
      <c r="S1403" s="12"/>
      <c r="T1403" s="14">
        <v>46274</v>
      </c>
      <c r="U1403" s="15" t="s">
        <v>5048</v>
      </c>
      <c r="V1403" s="8">
        <v>46274</v>
      </c>
      <c r="W1403" s="13" t="s">
        <v>5488</v>
      </c>
      <c r="X1403" s="23" t="s">
        <v>4206</v>
      </c>
      <c r="Y1403" s="486">
        <v>139</v>
      </c>
      <c r="Z1403" s="483">
        <v>46275</v>
      </c>
      <c r="AA1403" s="24" t="s">
        <v>5738</v>
      </c>
      <c r="AB1403" s="484" t="s">
        <v>4206</v>
      </c>
      <c r="AC1403" s="16"/>
      <c r="AD1403" s="17"/>
      <c r="AE1403" s="18"/>
      <c r="AF1403" s="9"/>
      <c r="AG1403" s="19"/>
      <c r="AH1403" s="20"/>
      <c r="AI1403" s="9"/>
      <c r="AJ1403" s="21" t="str">
        <f>IF(AND(K1403&gt;0,M1403="A",P1403&lt;&gt;"",V1403&lt;&gt;"A",Y1403&lt;&gt;"A",OR(Q1403="NR",Q1403="NT")),1,"")</f>
        <v/>
      </c>
      <c r="AK1403" s="33" t="str">
        <f>IF(AJ1403="","",COUNTIF(AJ$8:$AU1403,AJ1403))</f>
        <v/>
      </c>
      <c r="AL1403" s="485" t="str">
        <f>IF(AND(K1403&gt;0,M1403="A",Y1403&lt;&gt;"A",OR(Q1403="",Q1403="NX")),1,"")</f>
        <v/>
      </c>
      <c r="AM1403" s="3" t="str">
        <f>IF(AL1403="","",COUNTIF(AL$8:$AW1403,AL1403))</f>
        <v/>
      </c>
      <c r="AN1403" s="702"/>
      <c r="AO1403" s="4"/>
      <c r="AP1403" s="5"/>
      <c r="AQ1403" s="5"/>
      <c r="AR1403" s="4"/>
      <c r="AS1403" s="5"/>
      <c r="AT1403" s="552"/>
      <c r="AU1403" s="553"/>
      <c r="AV1403" s="554"/>
      <c r="AW1403" s="553"/>
      <c r="AX1403" s="554"/>
      <c r="AY1403" s="27"/>
      <c r="AZ1403" s="6"/>
      <c r="BA1403" s="7"/>
      <c r="BB1403" s="7"/>
    </row>
    <row r="1404" spans="1:54" ht="14.45" customHeight="1">
      <c r="A1404" s="472" t="s">
        <v>1367</v>
      </c>
      <c r="B1404" s="473" t="s">
        <v>1602</v>
      </c>
      <c r="C1404" s="22" t="s">
        <v>5864</v>
      </c>
      <c r="D1404" s="22">
        <v>10</v>
      </c>
      <c r="E1404" s="746" t="s">
        <v>3898</v>
      </c>
      <c r="F1404" s="760">
        <v>2087010</v>
      </c>
      <c r="G1404" s="475">
        <v>15421107</v>
      </c>
      <c r="H1404" s="476">
        <v>11.94</v>
      </c>
      <c r="I1404" s="474">
        <v>2081090</v>
      </c>
      <c r="J1404" s="475">
        <v>15421103</v>
      </c>
      <c r="K1404" s="478">
        <v>11.94</v>
      </c>
      <c r="L1404" s="9"/>
      <c r="M1404" s="546">
        <v>16</v>
      </c>
      <c r="N1404" s="9">
        <v>9.5299999999999994</v>
      </c>
      <c r="O1404" s="6" t="s">
        <v>4201</v>
      </c>
      <c r="P1404" s="479" t="s">
        <v>4202</v>
      </c>
      <c r="Q1404" s="10" t="s">
        <v>5306</v>
      </c>
      <c r="R1404" s="11"/>
      <c r="S1404" s="12"/>
      <c r="T1404" s="14">
        <v>46279</v>
      </c>
      <c r="U1404" s="15" t="s">
        <v>5387</v>
      </c>
      <c r="V1404" s="8">
        <v>46279</v>
      </c>
      <c r="W1404" s="13" t="s">
        <v>5586</v>
      </c>
      <c r="X1404" s="23" t="s">
        <v>4206</v>
      </c>
      <c r="Y1404" s="486">
        <v>167</v>
      </c>
      <c r="Z1404" s="483">
        <v>46283</v>
      </c>
      <c r="AA1404" s="24" t="s">
        <v>5735</v>
      </c>
      <c r="AB1404" s="484" t="s">
        <v>4206</v>
      </c>
      <c r="AC1404" s="16"/>
      <c r="AD1404" s="17"/>
      <c r="AE1404" s="18"/>
      <c r="AF1404" s="9"/>
      <c r="AG1404" s="19"/>
      <c r="AH1404" s="20"/>
      <c r="AI1404" s="9"/>
      <c r="AJ1404" s="21"/>
      <c r="AK1404" s="33"/>
      <c r="AL1404" s="485" t="str">
        <f>IF(AA1404="","",AA1404)</f>
        <v>L-RT-045</v>
      </c>
      <c r="AM1404" s="3" t="str">
        <f>IF(AB1404="","",AB1404)</f>
        <v>A</v>
      </c>
      <c r="AN1404" s="702"/>
      <c r="AO1404" s="4"/>
      <c r="AP1404" s="5"/>
      <c r="AQ1404" s="5"/>
      <c r="AR1404" s="4"/>
      <c r="AS1404" s="5"/>
      <c r="AT1404" s="552"/>
      <c r="AU1404" s="553" t="str">
        <f>IF(AND(V1404&gt;0,X1404="A",AA1404&lt;&gt;"",AG1404&lt;&gt;"A",AJ1404&lt;&gt;"A",OR(AB1404="NR",AB1404="NT")),1,"")</f>
        <v/>
      </c>
      <c r="AV1404" s="554" t="str">
        <f>IF(AU1404="","",COUNTIF($AU$8:AU1404,AU1404))</f>
        <v/>
      </c>
      <c r="AW1404" s="553" t="str">
        <f>IF(AND(V1404&gt;0,X1404="A",AJ1404&lt;&gt;"A",OR(AB1404="",AB1404="NX")),1,"")</f>
        <v/>
      </c>
      <c r="AX1404" s="554" t="str">
        <f>IF(AW1404="","",COUNTIF($AW$8:AW1404,AW1404))</f>
        <v/>
      </c>
      <c r="AY1404" s="27"/>
      <c r="AZ1404" s="6"/>
      <c r="BA1404" s="7"/>
      <c r="BB1404" s="7"/>
    </row>
    <row r="1405" spans="1:54" ht="14.45" customHeight="1">
      <c r="A1405" s="472" t="s">
        <v>1368</v>
      </c>
      <c r="B1405" s="473" t="s">
        <v>1602</v>
      </c>
      <c r="C1405" s="22" t="s">
        <v>5864</v>
      </c>
      <c r="D1405" s="22">
        <v>10</v>
      </c>
      <c r="E1405" s="746" t="s">
        <v>5581</v>
      </c>
      <c r="F1405" s="760">
        <v>2081090</v>
      </c>
      <c r="G1405" s="475">
        <v>15421103</v>
      </c>
      <c r="H1405" s="476">
        <v>11.94</v>
      </c>
      <c r="I1405" s="474">
        <v>2080530</v>
      </c>
      <c r="J1405" s="475">
        <v>15421103</v>
      </c>
      <c r="K1405" s="478">
        <v>11.94</v>
      </c>
      <c r="L1405" s="9"/>
      <c r="M1405" s="546">
        <v>16</v>
      </c>
      <c r="N1405" s="9">
        <v>9.5299999999999994</v>
      </c>
      <c r="O1405" s="6" t="s">
        <v>4201</v>
      </c>
      <c r="P1405" s="479" t="s">
        <v>4252</v>
      </c>
      <c r="Q1405" s="10" t="s">
        <v>4281</v>
      </c>
      <c r="R1405" s="11"/>
      <c r="S1405" s="12"/>
      <c r="T1405" s="14">
        <v>46273</v>
      </c>
      <c r="U1405" s="15" t="s">
        <v>5048</v>
      </c>
      <c r="V1405" s="8">
        <v>46273</v>
      </c>
      <c r="W1405" s="13" t="s">
        <v>5485</v>
      </c>
      <c r="X1405" s="23" t="s">
        <v>4206</v>
      </c>
      <c r="Y1405" s="486">
        <v>139</v>
      </c>
      <c r="Z1405" s="483">
        <v>46274</v>
      </c>
      <c r="AA1405" s="24" t="s">
        <v>5486</v>
      </c>
      <c r="AB1405" s="484" t="s">
        <v>4206</v>
      </c>
      <c r="AC1405" s="16"/>
      <c r="AD1405" s="17"/>
      <c r="AE1405" s="18"/>
      <c r="AF1405" s="9"/>
      <c r="AG1405" s="19"/>
      <c r="AH1405" s="20"/>
      <c r="AI1405" s="9"/>
      <c r="AJ1405" s="21" t="str">
        <f>IF(AND(K1405&gt;0,M1405="A",P1405&lt;&gt;"",V1405&lt;&gt;"A",Y1405&lt;&gt;"A",OR(Q1405="NR",Q1405="NT")),1,"")</f>
        <v/>
      </c>
      <c r="AK1405" s="33" t="str">
        <f>IF(AJ1405="","",COUNTIF(AJ$8:$AU1405,AJ1405))</f>
        <v/>
      </c>
      <c r="AL1405" s="485" t="str">
        <f>IF(AND(K1405&gt;0,M1405="A",Y1405&lt;&gt;"A",OR(Q1405="",Q1405="NX")),1,"")</f>
        <v/>
      </c>
      <c r="AM1405" s="3" t="str">
        <f>IF(AL1405="","",COUNTIF(AL$8:$AW1405,AL1405))</f>
        <v/>
      </c>
      <c r="AN1405" s="702"/>
      <c r="AO1405" s="4"/>
      <c r="AP1405" s="5"/>
      <c r="AQ1405" s="5"/>
      <c r="AR1405" s="4"/>
      <c r="AS1405" s="5"/>
      <c r="AT1405" s="552"/>
      <c r="AU1405" s="553"/>
      <c r="AV1405" s="554"/>
      <c r="AW1405" s="553"/>
      <c r="AX1405" s="554"/>
      <c r="AY1405" s="27"/>
      <c r="AZ1405" s="6"/>
      <c r="BA1405" s="7"/>
      <c r="BB1405" s="7"/>
    </row>
    <row r="1406" spans="1:54" ht="14.45" customHeight="1">
      <c r="A1406" s="472" t="s">
        <v>1369</v>
      </c>
      <c r="B1406" s="473" t="s">
        <v>1602</v>
      </c>
      <c r="C1406" s="22" t="s">
        <v>5864</v>
      </c>
      <c r="D1406" s="22">
        <v>10</v>
      </c>
      <c r="E1406" s="746" t="s">
        <v>3899</v>
      </c>
      <c r="F1406" s="760">
        <v>2080530</v>
      </c>
      <c r="G1406" s="475">
        <v>15421103</v>
      </c>
      <c r="H1406" s="476">
        <v>11.94</v>
      </c>
      <c r="I1406" s="474">
        <v>2091940</v>
      </c>
      <c r="J1406" s="475">
        <v>15421109</v>
      </c>
      <c r="K1406" s="478">
        <v>11.94</v>
      </c>
      <c r="L1406" s="9"/>
      <c r="M1406" s="546">
        <v>16</v>
      </c>
      <c r="N1406" s="9">
        <v>9.5299999999999994</v>
      </c>
      <c r="O1406" s="6" t="s">
        <v>4201</v>
      </c>
      <c r="P1406" s="479" t="s">
        <v>4202</v>
      </c>
      <c r="Q1406" s="10" t="s">
        <v>5306</v>
      </c>
      <c r="R1406" s="11"/>
      <c r="S1406" s="12"/>
      <c r="T1406" s="14">
        <v>46279</v>
      </c>
      <c r="U1406" s="15" t="s">
        <v>5387</v>
      </c>
      <c r="V1406" s="8">
        <v>46279</v>
      </c>
      <c r="W1406" s="13" t="s">
        <v>5586</v>
      </c>
      <c r="X1406" s="23" t="s">
        <v>4206</v>
      </c>
      <c r="Y1406" s="486">
        <v>167</v>
      </c>
      <c r="Z1406" s="483">
        <v>46283</v>
      </c>
      <c r="AA1406" s="24" t="s">
        <v>5735</v>
      </c>
      <c r="AB1406" s="484" t="s">
        <v>4206</v>
      </c>
      <c r="AC1406" s="16"/>
      <c r="AD1406" s="17"/>
      <c r="AE1406" s="18"/>
      <c r="AF1406" s="9"/>
      <c r="AG1406" s="19"/>
      <c r="AH1406" s="20"/>
      <c r="AI1406" s="9"/>
      <c r="AJ1406" s="21"/>
      <c r="AK1406" s="33"/>
      <c r="AL1406" s="485" t="str">
        <f>IF(AA1406="","",AA1406)</f>
        <v>L-RT-045</v>
      </c>
      <c r="AM1406" s="3" t="str">
        <f>IF(AB1406="","",AB1406)</f>
        <v>A</v>
      </c>
      <c r="AN1406" s="702"/>
      <c r="AO1406" s="4"/>
      <c r="AP1406" s="5"/>
      <c r="AQ1406" s="5"/>
      <c r="AR1406" s="4"/>
      <c r="AS1406" s="5"/>
      <c r="AT1406" s="552"/>
      <c r="AU1406" s="553" t="str">
        <f>IF(AND(V1406&gt;0,X1406="A",AA1406&lt;&gt;"",AG1406&lt;&gt;"A",AJ1406&lt;&gt;"A",OR(AB1406="NR",AB1406="NT")),1,"")</f>
        <v/>
      </c>
      <c r="AV1406" s="554" t="str">
        <f>IF(AU1406="","",COUNTIF($AU$8:AU1406,AU1406))</f>
        <v/>
      </c>
      <c r="AW1406" s="553" t="str">
        <f>IF(AND(V1406&gt;0,X1406="A",AJ1406&lt;&gt;"A",OR(AB1406="",AB1406="NX")),1,"")</f>
        <v/>
      </c>
      <c r="AX1406" s="554" t="str">
        <f>IF(AW1406="","",COUNTIF($AW$8:AW1406,AW1406))</f>
        <v/>
      </c>
      <c r="AY1406" s="27"/>
      <c r="AZ1406" s="6"/>
      <c r="BA1406" s="7"/>
      <c r="BB1406" s="7"/>
    </row>
    <row r="1407" spans="1:54" ht="14.45" customHeight="1">
      <c r="A1407" s="472" t="s">
        <v>1370</v>
      </c>
      <c r="B1407" s="473" t="s">
        <v>1602</v>
      </c>
      <c r="C1407" s="22" t="s">
        <v>5864</v>
      </c>
      <c r="D1407" s="22">
        <v>10</v>
      </c>
      <c r="E1407" s="746" t="s">
        <v>5484</v>
      </c>
      <c r="F1407" s="760">
        <v>2091940</v>
      </c>
      <c r="G1407" s="475">
        <v>15421109</v>
      </c>
      <c r="H1407" s="476">
        <v>11.94</v>
      </c>
      <c r="I1407" s="474">
        <v>2090760</v>
      </c>
      <c r="J1407" s="475">
        <v>15421109</v>
      </c>
      <c r="K1407" s="478">
        <v>11.94</v>
      </c>
      <c r="L1407" s="9"/>
      <c r="M1407" s="546">
        <v>16</v>
      </c>
      <c r="N1407" s="9">
        <v>9.5299999999999994</v>
      </c>
      <c r="O1407" s="6" t="s">
        <v>4201</v>
      </c>
      <c r="P1407" s="479" t="s">
        <v>4252</v>
      </c>
      <c r="Q1407" s="10" t="s">
        <v>4268</v>
      </c>
      <c r="R1407" s="11"/>
      <c r="S1407" s="12"/>
      <c r="T1407" s="14">
        <v>46273</v>
      </c>
      <c r="U1407" s="15" t="s">
        <v>5048</v>
      </c>
      <c r="V1407" s="8">
        <v>46273</v>
      </c>
      <c r="W1407" s="13" t="s">
        <v>5485</v>
      </c>
      <c r="X1407" s="23" t="s">
        <v>4206</v>
      </c>
      <c r="Y1407" s="486">
        <v>139</v>
      </c>
      <c r="Z1407" s="483">
        <v>46274</v>
      </c>
      <c r="AA1407" s="24" t="s">
        <v>5486</v>
      </c>
      <c r="AB1407" s="484" t="s">
        <v>4206</v>
      </c>
      <c r="AC1407" s="16"/>
      <c r="AD1407" s="17"/>
      <c r="AE1407" s="18"/>
      <c r="AF1407" s="9"/>
      <c r="AG1407" s="19"/>
      <c r="AH1407" s="20"/>
      <c r="AI1407" s="9"/>
      <c r="AJ1407" s="21" t="str">
        <f>IF(AND(K1407&gt;0,M1407="A",P1407&lt;&gt;"",V1407&lt;&gt;"A",Y1407&lt;&gt;"A",OR(Q1407="NR",Q1407="NT")),1,"")</f>
        <v/>
      </c>
      <c r="AK1407" s="33" t="str">
        <f>IF(AJ1407="","",COUNTIF(AJ$8:$AU1407,AJ1407))</f>
        <v/>
      </c>
      <c r="AL1407" s="485" t="str">
        <f>IF(AA1407="","",AA1407)</f>
        <v>DJ-RT-033</v>
      </c>
      <c r="AM1407" s="3" t="str">
        <f>IF(AB1407="","",AB1407)</f>
        <v>A</v>
      </c>
      <c r="AN1407" s="702"/>
      <c r="AO1407" s="4"/>
      <c r="AP1407" s="5"/>
      <c r="AQ1407" s="5"/>
      <c r="AR1407" s="4"/>
      <c r="AS1407" s="5"/>
      <c r="AT1407" s="552"/>
      <c r="AU1407" s="553" t="str">
        <f>IF(AND(V1407&gt;0,X1407="A",AA1407&lt;&gt;"",AG1407&lt;&gt;"A",AJ1407&lt;&gt;"A",OR(AB1407="NR",AB1407="NT")),1,"")</f>
        <v/>
      </c>
      <c r="AV1407" s="554" t="str">
        <f>IF(AU1407="","",COUNTIF($AU$8:AU1407,AU1407))</f>
        <v/>
      </c>
      <c r="AW1407" s="553" t="str">
        <f>IF(AND(V1407&gt;0,X1407="A",AJ1407&lt;&gt;"A",OR(AB1407="",AB1407="NX")),1,"")</f>
        <v/>
      </c>
      <c r="AX1407" s="554" t="str">
        <f>IF(AW1407="","",COUNTIF($AW$8:AW1407,AW1407))</f>
        <v/>
      </c>
      <c r="AY1407" s="27"/>
      <c r="AZ1407" s="6"/>
      <c r="BA1407" s="7"/>
      <c r="BB1407" s="7"/>
    </row>
    <row r="1408" spans="1:54" ht="14.45" customHeight="1">
      <c r="A1408" s="472" t="s">
        <v>1371</v>
      </c>
      <c r="B1408" s="473" t="s">
        <v>1602</v>
      </c>
      <c r="C1408" s="22" t="s">
        <v>5864</v>
      </c>
      <c r="D1408" s="22">
        <v>10</v>
      </c>
      <c r="E1408" s="746" t="s">
        <v>6631</v>
      </c>
      <c r="F1408" s="760">
        <v>2090760</v>
      </c>
      <c r="G1408" s="475">
        <v>15421109</v>
      </c>
      <c r="H1408" s="476">
        <v>11.94</v>
      </c>
      <c r="I1408" s="474">
        <v>2086240</v>
      </c>
      <c r="J1408" s="475">
        <v>15421107</v>
      </c>
      <c r="K1408" s="478">
        <v>11.94</v>
      </c>
      <c r="L1408" s="9" t="s">
        <v>15</v>
      </c>
      <c r="M1408" s="546">
        <v>16</v>
      </c>
      <c r="N1408" s="9">
        <v>9.5299999999999994</v>
      </c>
      <c r="O1408" s="6" t="s">
        <v>4201</v>
      </c>
      <c r="P1408" s="479" t="s">
        <v>5033</v>
      </c>
      <c r="Q1408" s="10" t="s">
        <v>6512</v>
      </c>
      <c r="R1408" s="11"/>
      <c r="S1408" s="12"/>
      <c r="T1408" s="14">
        <v>46307</v>
      </c>
      <c r="U1408" s="15"/>
      <c r="V1408" s="8">
        <v>46308</v>
      </c>
      <c r="W1408" s="13" t="s">
        <v>6649</v>
      </c>
      <c r="X1408" s="23" t="s">
        <v>4206</v>
      </c>
      <c r="Y1408" s="486"/>
      <c r="Z1408" s="483">
        <v>46310</v>
      </c>
      <c r="AA1408" s="24" t="s">
        <v>6658</v>
      </c>
      <c r="AB1408" s="484" t="s">
        <v>4206</v>
      </c>
      <c r="AC1408" s="16"/>
      <c r="AD1408" s="17"/>
      <c r="AE1408" s="18"/>
      <c r="AF1408" s="9"/>
      <c r="AG1408" s="19"/>
      <c r="AH1408" s="20"/>
      <c r="AI1408" s="9"/>
      <c r="AJ1408" s="21"/>
      <c r="AK1408" s="33"/>
      <c r="AL1408" s="485" t="str">
        <f>IF(AA1408="","",AA1408)</f>
        <v>L-RT-081</v>
      </c>
      <c r="AM1408" s="3" t="str">
        <f>IF(AB1408="","",AB1408)</f>
        <v>A</v>
      </c>
      <c r="AN1408" s="702" t="s">
        <v>5734</v>
      </c>
      <c r="AO1408" s="4"/>
      <c r="AP1408" s="5"/>
      <c r="AQ1408" s="5"/>
      <c r="AR1408" s="4"/>
      <c r="AS1408" s="5"/>
      <c r="AT1408" s="552"/>
      <c r="AU1408" s="553" t="str">
        <f>IF(AND(V1408&gt;0,X1408="A",AA1408&lt;&gt;"",AG1408&lt;&gt;"A",AJ1408&lt;&gt;"A",OR(AB1408="NR",AB1408="NT")),1,"")</f>
        <v/>
      </c>
      <c r="AV1408" s="554" t="str">
        <f>IF(AU1408="","",COUNTIF($AU$8:AU1408,AU1408))</f>
        <v/>
      </c>
      <c r="AW1408" s="553" t="str">
        <f>IF(AND(V1408&gt;0,X1408="A",AJ1408&lt;&gt;"A",OR(AB1408="",AB1408="NX")),1,"")</f>
        <v/>
      </c>
      <c r="AX1408" s="554" t="str">
        <f>IF(AW1408="","",COUNTIF($AW$8:AW1408,AW1408))</f>
        <v/>
      </c>
      <c r="AY1408" s="13" t="s">
        <v>5510</v>
      </c>
      <c r="AZ1408" s="24" t="s">
        <v>5735</v>
      </c>
      <c r="BA1408" s="7"/>
      <c r="BB1408" s="7"/>
    </row>
    <row r="1409" spans="1:54" ht="14.45" customHeight="1">
      <c r="A1409" s="472" t="s">
        <v>1372</v>
      </c>
      <c r="B1409" s="473" t="s">
        <v>1602</v>
      </c>
      <c r="C1409" s="22" t="s">
        <v>5864</v>
      </c>
      <c r="D1409" s="22">
        <v>10</v>
      </c>
      <c r="E1409" s="746" t="s">
        <v>5487</v>
      </c>
      <c r="F1409" s="760">
        <v>2086240</v>
      </c>
      <c r="G1409" s="475">
        <v>15421107</v>
      </c>
      <c r="H1409" s="476">
        <v>11.94</v>
      </c>
      <c r="I1409" s="474">
        <v>2085640</v>
      </c>
      <c r="J1409" s="475">
        <v>15421107</v>
      </c>
      <c r="K1409" s="478">
        <v>11.94</v>
      </c>
      <c r="L1409" s="9"/>
      <c r="M1409" s="546">
        <v>16</v>
      </c>
      <c r="N1409" s="9">
        <v>9.5299999999999994</v>
      </c>
      <c r="O1409" s="6" t="s">
        <v>4201</v>
      </c>
      <c r="P1409" s="479" t="s">
        <v>4252</v>
      </c>
      <c r="Q1409" s="10" t="s">
        <v>4268</v>
      </c>
      <c r="R1409" s="11"/>
      <c r="S1409" s="12"/>
      <c r="T1409" s="14">
        <v>46274</v>
      </c>
      <c r="U1409" s="15" t="s">
        <v>5048</v>
      </c>
      <c r="V1409" s="8">
        <v>46274</v>
      </c>
      <c r="W1409" s="13" t="s">
        <v>5488</v>
      </c>
      <c r="X1409" s="23" t="s">
        <v>4206</v>
      </c>
      <c r="Y1409" s="486">
        <v>139</v>
      </c>
      <c r="Z1409" s="483">
        <v>46275</v>
      </c>
      <c r="AA1409" s="24" t="s">
        <v>5738</v>
      </c>
      <c r="AB1409" s="484" t="s">
        <v>4206</v>
      </c>
      <c r="AC1409" s="16"/>
      <c r="AD1409" s="17"/>
      <c r="AE1409" s="18"/>
      <c r="AF1409" s="9"/>
      <c r="AG1409" s="19"/>
      <c r="AH1409" s="20"/>
      <c r="AI1409" s="9"/>
      <c r="AJ1409" s="21" t="str">
        <f>IF(AND(K1409&gt;0,M1409="A",P1409&lt;&gt;"",V1409&lt;&gt;"A",Y1409&lt;&gt;"A",OR(Q1409="NR",Q1409="NT")),1,"")</f>
        <v/>
      </c>
      <c r="AK1409" s="33" t="str">
        <f>IF(AJ1409="","",COUNTIF(AJ$8:$AU1409,AJ1409))</f>
        <v/>
      </c>
      <c r="AL1409" s="485" t="str">
        <f>IF(AA1409="","",AA1409)</f>
        <v>DJ-RT-034</v>
      </c>
      <c r="AM1409" s="3" t="str">
        <f>IF(AB1409="","",AB1409)</f>
        <v>A</v>
      </c>
      <c r="AN1409" s="702"/>
      <c r="AO1409" s="4"/>
      <c r="AP1409" s="5"/>
      <c r="AQ1409" s="5"/>
      <c r="AR1409" s="4"/>
      <c r="AS1409" s="5"/>
      <c r="AT1409" s="552"/>
      <c r="AU1409" s="553" t="str">
        <f>IF(AND(V1409&gt;0,X1409="A",AA1409&lt;&gt;"",AG1409&lt;&gt;"A",AJ1409&lt;&gt;"A",OR(AB1409="NR",AB1409="NT")),1,"")</f>
        <v/>
      </c>
      <c r="AV1409" s="554" t="str">
        <f>IF(AU1409="","",COUNTIF($AU$8:AU1409,AU1409))</f>
        <v/>
      </c>
      <c r="AW1409" s="553" t="str">
        <f>IF(AND(V1409&gt;0,X1409="A",AJ1409&lt;&gt;"A",OR(AB1409="",AB1409="NX")),1,"")</f>
        <v/>
      </c>
      <c r="AX1409" s="554" t="str">
        <f>IF(AW1409="","",COUNTIF($AW$8:AW1409,AW1409))</f>
        <v/>
      </c>
      <c r="AY1409" s="27"/>
      <c r="AZ1409" s="6"/>
      <c r="BA1409" s="7"/>
      <c r="BB1409" s="7"/>
    </row>
    <row r="1410" spans="1:54" ht="14.45" customHeight="1">
      <c r="A1410" s="472" t="s">
        <v>1373</v>
      </c>
      <c r="B1410" s="473" t="s">
        <v>1602</v>
      </c>
      <c r="C1410" s="22" t="s">
        <v>5864</v>
      </c>
      <c r="D1410" s="22">
        <v>10</v>
      </c>
      <c r="E1410" s="746" t="s">
        <v>3900</v>
      </c>
      <c r="F1410" s="760">
        <v>2085640</v>
      </c>
      <c r="G1410" s="475">
        <v>15421107</v>
      </c>
      <c r="H1410" s="476">
        <v>11.94</v>
      </c>
      <c r="I1410" s="474">
        <v>2087020</v>
      </c>
      <c r="J1410" s="475">
        <v>15421107</v>
      </c>
      <c r="K1410" s="478">
        <v>11.94</v>
      </c>
      <c r="L1410" s="9" t="s">
        <v>15</v>
      </c>
      <c r="M1410" s="546">
        <v>16</v>
      </c>
      <c r="N1410" s="9">
        <v>9.5299999999999994</v>
      </c>
      <c r="O1410" s="6" t="s">
        <v>4201</v>
      </c>
      <c r="P1410" s="479" t="s">
        <v>4202</v>
      </c>
      <c r="Q1410" s="10" t="s">
        <v>5306</v>
      </c>
      <c r="R1410" s="11"/>
      <c r="S1410" s="12"/>
      <c r="T1410" s="14">
        <v>46278</v>
      </c>
      <c r="U1410" s="15" t="s">
        <v>5387</v>
      </c>
      <c r="V1410" s="8">
        <v>46278</v>
      </c>
      <c r="W1410" s="13" t="s">
        <v>5510</v>
      </c>
      <c r="X1410" s="23" t="s">
        <v>4206</v>
      </c>
      <c r="Y1410" s="486"/>
      <c r="Z1410" s="483">
        <v>46305</v>
      </c>
      <c r="AA1410" s="24" t="s">
        <v>6575</v>
      </c>
      <c r="AB1410" s="484" t="s">
        <v>4206</v>
      </c>
      <c r="AC1410" s="16"/>
      <c r="AD1410" s="17"/>
      <c r="AE1410" s="18"/>
      <c r="AF1410" s="9"/>
      <c r="AG1410" s="19"/>
      <c r="AH1410" s="20"/>
      <c r="AI1410" s="9"/>
      <c r="AJ1410" s="21"/>
      <c r="AK1410" s="33"/>
      <c r="AL1410" s="485" t="str">
        <f>IF(AA1410="","",AA1410)</f>
        <v>L-RT-080</v>
      </c>
      <c r="AM1410" s="3" t="str">
        <f>IF(AB1410="","",AB1410)</f>
        <v>A</v>
      </c>
      <c r="AN1410" s="655" t="s">
        <v>5075</v>
      </c>
      <c r="AO1410" s="4"/>
      <c r="AP1410" s="5"/>
      <c r="AQ1410" s="5"/>
      <c r="AR1410" s="4"/>
      <c r="AS1410" s="5"/>
      <c r="AT1410" s="552"/>
      <c r="AU1410" s="553" t="str">
        <f>IF(AND(V1410&gt;0,X1410="A",AA1410&lt;&gt;"",AG1410&lt;&gt;"A",AJ1410&lt;&gt;"A",OR(AB1410="NR",AB1410="NT")),1,"")</f>
        <v/>
      </c>
      <c r="AV1410" s="554" t="str">
        <f>IF(AU1410="","",COUNTIF($AU$8:AU1410,AU1410))</f>
        <v/>
      </c>
      <c r="AW1410" s="553" t="str">
        <f>IF(AND(V1410&gt;0,X1410="A",AJ1410&lt;&gt;"A",OR(AB1410="",AB1410="NX")),1,"")</f>
        <v/>
      </c>
      <c r="AX1410" s="554" t="str">
        <f>IF(AW1410="","",COUNTIF($AW$8:AW1410,AW1410))</f>
        <v/>
      </c>
      <c r="AY1410" s="27"/>
      <c r="AZ1410" s="6"/>
      <c r="BA1410" s="7"/>
      <c r="BB1410" s="7"/>
    </row>
    <row r="1411" spans="1:54" ht="14.45" customHeight="1">
      <c r="A1411" s="472" t="s">
        <v>1374</v>
      </c>
      <c r="B1411" s="473" t="s">
        <v>1602</v>
      </c>
      <c r="C1411" s="22" t="s">
        <v>5864</v>
      </c>
      <c r="D1411" s="22">
        <v>10</v>
      </c>
      <c r="E1411" s="746" t="s">
        <v>5489</v>
      </c>
      <c r="F1411" s="760">
        <v>2087020</v>
      </c>
      <c r="G1411" s="475">
        <v>15421107</v>
      </c>
      <c r="H1411" s="476">
        <v>11.94</v>
      </c>
      <c r="I1411" s="474">
        <v>2079330</v>
      </c>
      <c r="J1411" s="475">
        <v>15421102</v>
      </c>
      <c r="K1411" s="478">
        <v>11.94</v>
      </c>
      <c r="L1411" s="9"/>
      <c r="M1411" s="546">
        <v>16</v>
      </c>
      <c r="N1411" s="9">
        <v>9.5299999999999994</v>
      </c>
      <c r="O1411" s="6" t="s">
        <v>4201</v>
      </c>
      <c r="P1411" s="479" t="s">
        <v>4252</v>
      </c>
      <c r="Q1411" s="10" t="s">
        <v>4268</v>
      </c>
      <c r="R1411" s="11"/>
      <c r="S1411" s="12"/>
      <c r="T1411" s="14">
        <v>46274</v>
      </c>
      <c r="U1411" s="15" t="s">
        <v>5048</v>
      </c>
      <c r="V1411" s="8">
        <v>46274</v>
      </c>
      <c r="W1411" s="13" t="s">
        <v>5488</v>
      </c>
      <c r="X1411" s="23" t="s">
        <v>4206</v>
      </c>
      <c r="Y1411" s="486">
        <v>139</v>
      </c>
      <c r="Z1411" s="483">
        <v>46275</v>
      </c>
      <c r="AA1411" s="24" t="s">
        <v>5738</v>
      </c>
      <c r="AB1411" s="484" t="s">
        <v>4206</v>
      </c>
      <c r="AC1411" s="16"/>
      <c r="AD1411" s="17"/>
      <c r="AE1411" s="18"/>
      <c r="AF1411" s="9"/>
      <c r="AG1411" s="19"/>
      <c r="AH1411" s="20"/>
      <c r="AI1411" s="9"/>
      <c r="AJ1411" s="21" t="str">
        <f>IF(AND(K1411&gt;0,M1411="A",P1411&lt;&gt;"",V1411&lt;&gt;"A",Y1411&lt;&gt;"A",OR(Q1411="NR",Q1411="NT")),1,"")</f>
        <v/>
      </c>
      <c r="AK1411" s="33" t="str">
        <f>IF(AJ1411="","",COUNTIF(AJ$8:$AU1411,AJ1411))</f>
        <v/>
      </c>
      <c r="AL1411" s="485" t="str">
        <f>IF(AA1411="","",AA1411)</f>
        <v>DJ-RT-034</v>
      </c>
      <c r="AM1411" s="3" t="str">
        <f>IF(AB1411="","",AB1411)</f>
        <v>A</v>
      </c>
      <c r="AN1411" s="655" t="s">
        <v>5075</v>
      </c>
      <c r="AO1411" s="4"/>
      <c r="AP1411" s="5"/>
      <c r="AQ1411" s="5"/>
      <c r="AR1411" s="4"/>
      <c r="AS1411" s="5"/>
      <c r="AT1411" s="552"/>
      <c r="AU1411" s="553" t="str">
        <f>IF(AND(V1411&gt;0,X1411="A",AA1411&lt;&gt;"",AG1411&lt;&gt;"A",AJ1411&lt;&gt;"A",OR(AB1411="NR",AB1411="NT")),1,"")</f>
        <v/>
      </c>
      <c r="AV1411" s="554" t="str">
        <f>IF(AU1411="","",COUNTIF($AU$8:AU1411,AU1411))</f>
        <v/>
      </c>
      <c r="AW1411" s="553" t="str">
        <f>IF(AND(V1411&gt;0,X1411="A",AJ1411&lt;&gt;"A",OR(AB1411="",AB1411="NX")),1,"")</f>
        <v/>
      </c>
      <c r="AX1411" s="554" t="str">
        <f>IF(AW1411="","",COUNTIF($AW$8:AW1411,AW1411))</f>
        <v/>
      </c>
      <c r="AY1411" s="27"/>
      <c r="AZ1411" s="6"/>
      <c r="BA1411" s="7"/>
      <c r="BB1411" s="7"/>
    </row>
    <row r="1412" spans="1:54" ht="14.45" customHeight="1">
      <c r="A1412" s="472" t="s">
        <v>1375</v>
      </c>
      <c r="B1412" s="473" t="s">
        <v>1602</v>
      </c>
      <c r="C1412" s="22" t="s">
        <v>5864</v>
      </c>
      <c r="D1412" s="22">
        <v>10</v>
      </c>
      <c r="E1412" s="746" t="s">
        <v>3901</v>
      </c>
      <c r="F1412" s="760">
        <v>2079330</v>
      </c>
      <c r="G1412" s="475">
        <v>15421102</v>
      </c>
      <c r="H1412" s="476">
        <v>11.94</v>
      </c>
      <c r="I1412" s="474">
        <v>2086700</v>
      </c>
      <c r="J1412" s="475">
        <v>15421107</v>
      </c>
      <c r="K1412" s="478">
        <v>11.94</v>
      </c>
      <c r="L1412" s="9" t="s">
        <v>15</v>
      </c>
      <c r="M1412" s="546">
        <v>16</v>
      </c>
      <c r="N1412" s="9">
        <v>9.5299999999999994</v>
      </c>
      <c r="O1412" s="6" t="s">
        <v>4201</v>
      </c>
      <c r="P1412" s="479" t="s">
        <v>4202</v>
      </c>
      <c r="Q1412" s="10" t="s">
        <v>5306</v>
      </c>
      <c r="R1412" s="11"/>
      <c r="S1412" s="12"/>
      <c r="T1412" s="14">
        <v>46278</v>
      </c>
      <c r="U1412" s="15" t="s">
        <v>5387</v>
      </c>
      <c r="V1412" s="8">
        <v>46278</v>
      </c>
      <c r="W1412" s="13" t="s">
        <v>5510</v>
      </c>
      <c r="X1412" s="23" t="s">
        <v>4206</v>
      </c>
      <c r="Y1412" s="486">
        <v>167</v>
      </c>
      <c r="Z1412" s="483">
        <v>46283</v>
      </c>
      <c r="AA1412" s="24" t="s">
        <v>5735</v>
      </c>
      <c r="AB1412" s="484" t="s">
        <v>4206</v>
      </c>
      <c r="AC1412" s="16"/>
      <c r="AD1412" s="17"/>
      <c r="AE1412" s="18"/>
      <c r="AF1412" s="9"/>
      <c r="AG1412" s="19"/>
      <c r="AH1412" s="20"/>
      <c r="AI1412" s="9"/>
      <c r="AJ1412" s="21"/>
      <c r="AK1412" s="33"/>
      <c r="AL1412" s="485" t="str">
        <f>IF(AA1412="","",AA1412)</f>
        <v>L-RT-045</v>
      </c>
      <c r="AM1412" s="3" t="str">
        <f>IF(AB1412="","",AB1412)</f>
        <v>A</v>
      </c>
      <c r="AN1412" s="702"/>
      <c r="AO1412" s="4"/>
      <c r="AP1412" s="5"/>
      <c r="AQ1412" s="5"/>
      <c r="AR1412" s="4"/>
      <c r="AS1412" s="5"/>
      <c r="AT1412" s="552"/>
      <c r="AU1412" s="553" t="str">
        <f>IF(AND(V1412&gt;0,X1412="A",AA1412&lt;&gt;"",AG1412&lt;&gt;"A",AJ1412&lt;&gt;"A",OR(AB1412="NR",AB1412="NT")),1,"")</f>
        <v/>
      </c>
      <c r="AV1412" s="554" t="str">
        <f>IF(AU1412="","",COUNTIF($AU$8:AU1412,AU1412))</f>
        <v/>
      </c>
      <c r="AW1412" s="553" t="str">
        <f>IF(AND(V1412&gt;0,X1412="A",AJ1412&lt;&gt;"A",OR(AB1412="",AB1412="NX")),1,"")</f>
        <v/>
      </c>
      <c r="AX1412" s="554" t="str">
        <f>IF(AW1412="","",COUNTIF($AW$8:AW1412,AW1412))</f>
        <v/>
      </c>
      <c r="AY1412" s="27"/>
      <c r="AZ1412" s="6"/>
      <c r="BA1412" s="7"/>
      <c r="BB1412" s="7"/>
    </row>
    <row r="1413" spans="1:54" ht="14.45" customHeight="1">
      <c r="A1413" s="472" t="s">
        <v>1376</v>
      </c>
      <c r="B1413" s="473" t="s">
        <v>1602</v>
      </c>
      <c r="C1413" s="22" t="s">
        <v>5864</v>
      </c>
      <c r="D1413" s="22">
        <v>10</v>
      </c>
      <c r="E1413" s="746" t="s">
        <v>5490</v>
      </c>
      <c r="F1413" s="760">
        <v>2086700</v>
      </c>
      <c r="G1413" s="475">
        <v>15421107</v>
      </c>
      <c r="H1413" s="476">
        <v>11.94</v>
      </c>
      <c r="I1413" s="474">
        <v>2086250</v>
      </c>
      <c r="J1413" s="475">
        <v>15421107</v>
      </c>
      <c r="K1413" s="478">
        <v>11.94</v>
      </c>
      <c r="L1413" s="9"/>
      <c r="M1413" s="546">
        <v>16</v>
      </c>
      <c r="N1413" s="9">
        <v>9.5299999999999994</v>
      </c>
      <c r="O1413" s="6" t="s">
        <v>4201</v>
      </c>
      <c r="P1413" s="479" t="s">
        <v>4252</v>
      </c>
      <c r="Q1413" s="10" t="s">
        <v>4268</v>
      </c>
      <c r="R1413" s="11"/>
      <c r="S1413" s="12"/>
      <c r="T1413" s="14">
        <v>46274</v>
      </c>
      <c r="U1413" s="15" t="s">
        <v>5048</v>
      </c>
      <c r="V1413" s="8">
        <v>46274</v>
      </c>
      <c r="W1413" s="13" t="s">
        <v>5488</v>
      </c>
      <c r="X1413" s="23" t="s">
        <v>4206</v>
      </c>
      <c r="Y1413" s="486">
        <v>139</v>
      </c>
      <c r="Z1413" s="483">
        <v>46275</v>
      </c>
      <c r="AA1413" s="24" t="s">
        <v>5738</v>
      </c>
      <c r="AB1413" s="484" t="s">
        <v>4206</v>
      </c>
      <c r="AC1413" s="16"/>
      <c r="AD1413" s="17"/>
      <c r="AE1413" s="18"/>
      <c r="AF1413" s="9"/>
      <c r="AG1413" s="19"/>
      <c r="AH1413" s="20"/>
      <c r="AI1413" s="9"/>
      <c r="AJ1413" s="21" t="str">
        <f>IF(AND(K1413&gt;0,M1413="A",P1413&lt;&gt;"",V1413&lt;&gt;"A",Y1413&lt;&gt;"A",OR(Q1413="NR",Q1413="NT")),1,"")</f>
        <v/>
      </c>
      <c r="AK1413" s="33" t="str">
        <f>IF(AJ1413="","",COUNTIF(AJ$8:$AU1413,AJ1413))</f>
        <v/>
      </c>
      <c r="AL1413" s="485" t="str">
        <f>IF(AA1413="","",AA1413)</f>
        <v>DJ-RT-034</v>
      </c>
      <c r="AM1413" s="3" t="str">
        <f>IF(AB1413="","",AB1413)</f>
        <v>A</v>
      </c>
      <c r="AN1413" s="702"/>
      <c r="AO1413" s="4"/>
      <c r="AP1413" s="5"/>
      <c r="AQ1413" s="5"/>
      <c r="AR1413" s="4"/>
      <c r="AS1413" s="5"/>
      <c r="AT1413" s="552"/>
      <c r="AU1413" s="553" t="str">
        <f>IF(AND(V1413&gt;0,X1413="A",AA1413&lt;&gt;"",AG1413&lt;&gt;"A",AJ1413&lt;&gt;"A",OR(AB1413="NR",AB1413="NT")),1,"")</f>
        <v/>
      </c>
      <c r="AV1413" s="554" t="str">
        <f>IF(AU1413="","",COUNTIF($AU$8:AU1413,AU1413))</f>
        <v/>
      </c>
      <c r="AW1413" s="553" t="str">
        <f>IF(AND(V1413&gt;0,X1413="A",AJ1413&lt;&gt;"A",OR(AB1413="",AB1413="NX")),1,"")</f>
        <v/>
      </c>
      <c r="AX1413" s="554" t="str">
        <f>IF(AW1413="","",COUNTIF($AW$8:AW1413,AW1413))</f>
        <v/>
      </c>
      <c r="AY1413" s="27"/>
      <c r="AZ1413" s="6"/>
      <c r="BA1413" s="7"/>
      <c r="BB1413" s="7"/>
    </row>
    <row r="1414" spans="1:54" ht="14.45" customHeight="1">
      <c r="A1414" s="472" t="s">
        <v>1377</v>
      </c>
      <c r="B1414" s="473" t="s">
        <v>1602</v>
      </c>
      <c r="C1414" s="22" t="s">
        <v>5864</v>
      </c>
      <c r="D1414" s="22">
        <v>10</v>
      </c>
      <c r="E1414" s="746" t="s">
        <v>3902</v>
      </c>
      <c r="F1414" s="760">
        <v>2086250</v>
      </c>
      <c r="G1414" s="475">
        <v>15421107</v>
      </c>
      <c r="H1414" s="476">
        <v>11.94</v>
      </c>
      <c r="I1414" s="474">
        <v>2089000</v>
      </c>
      <c r="J1414" s="475">
        <v>15421102</v>
      </c>
      <c r="K1414" s="476">
        <v>11.94</v>
      </c>
      <c r="L1414" s="9" t="s">
        <v>15</v>
      </c>
      <c r="M1414" s="546">
        <v>16</v>
      </c>
      <c r="N1414" s="9">
        <v>9.5299999999999994</v>
      </c>
      <c r="O1414" s="6" t="s">
        <v>4201</v>
      </c>
      <c r="P1414" s="479" t="s">
        <v>4202</v>
      </c>
      <c r="Q1414" s="10" t="s">
        <v>5306</v>
      </c>
      <c r="R1414" s="11"/>
      <c r="S1414" s="12"/>
      <c r="T1414" s="14">
        <v>46278</v>
      </c>
      <c r="U1414" s="15" t="s">
        <v>5387</v>
      </c>
      <c r="V1414" s="8">
        <v>46278</v>
      </c>
      <c r="W1414" s="13" t="s">
        <v>5510</v>
      </c>
      <c r="X1414" s="23" t="s">
        <v>4206</v>
      </c>
      <c r="Y1414" s="486">
        <v>167</v>
      </c>
      <c r="Z1414" s="483">
        <v>46283</v>
      </c>
      <c r="AA1414" s="24" t="s">
        <v>5735</v>
      </c>
      <c r="AB1414" s="484" t="s">
        <v>4206</v>
      </c>
      <c r="AC1414" s="16"/>
      <c r="AD1414" s="17"/>
      <c r="AE1414" s="18"/>
      <c r="AF1414" s="9"/>
      <c r="AG1414" s="19"/>
      <c r="AH1414" s="20"/>
      <c r="AI1414" s="9"/>
      <c r="AJ1414" s="21"/>
      <c r="AK1414" s="33"/>
      <c r="AL1414" s="485" t="str">
        <f>IF(AA1414="","",AA1414)</f>
        <v>L-RT-045</v>
      </c>
      <c r="AM1414" s="3" t="str">
        <f>IF(AB1414="","",AB1414)</f>
        <v>A</v>
      </c>
      <c r="AN1414" s="702"/>
      <c r="AO1414" s="4"/>
      <c r="AP1414" s="5"/>
      <c r="AQ1414" s="5"/>
      <c r="AR1414" s="4"/>
      <c r="AS1414" s="5"/>
      <c r="AT1414" s="552"/>
      <c r="AU1414" s="553" t="str">
        <f>IF(AND(V1414&gt;0,X1414="A",AA1414&lt;&gt;"",AG1414&lt;&gt;"A",AJ1414&lt;&gt;"A",OR(AB1414="NR",AB1414="NT")),1,"")</f>
        <v/>
      </c>
      <c r="AV1414" s="554" t="str">
        <f>IF(AU1414="","",COUNTIF($AU$8:AU1414,AU1414))</f>
        <v/>
      </c>
      <c r="AW1414" s="553" t="str">
        <f>IF(AND(V1414&gt;0,X1414="A",AJ1414&lt;&gt;"A",OR(AB1414="",AB1414="NX")),1,"")</f>
        <v/>
      </c>
      <c r="AX1414" s="554" t="str">
        <f>IF(AW1414="","",COUNTIF($AW$8:AW1414,AW1414))</f>
        <v/>
      </c>
      <c r="AY1414" s="27"/>
      <c r="AZ1414" s="6"/>
      <c r="BA1414" s="7"/>
      <c r="BB1414" s="7"/>
    </row>
    <row r="1415" spans="1:54" ht="14.45" customHeight="1">
      <c r="A1415" s="472" t="s">
        <v>1378</v>
      </c>
      <c r="B1415" s="473" t="s">
        <v>1602</v>
      </c>
      <c r="C1415" s="22" t="s">
        <v>5864</v>
      </c>
      <c r="D1415" s="22">
        <v>10</v>
      </c>
      <c r="E1415" s="746" t="s">
        <v>5491</v>
      </c>
      <c r="F1415" s="760">
        <v>2089000</v>
      </c>
      <c r="G1415" s="475">
        <v>15421102</v>
      </c>
      <c r="H1415" s="476">
        <v>11.94</v>
      </c>
      <c r="I1415" s="474">
        <v>2089460</v>
      </c>
      <c r="J1415" s="475">
        <v>15421109</v>
      </c>
      <c r="K1415" s="478">
        <v>11.94</v>
      </c>
      <c r="L1415" s="9"/>
      <c r="M1415" s="546">
        <v>16</v>
      </c>
      <c r="N1415" s="9">
        <v>9.5299999999999994</v>
      </c>
      <c r="O1415" s="6" t="s">
        <v>4201</v>
      </c>
      <c r="P1415" s="479" t="s">
        <v>4252</v>
      </c>
      <c r="Q1415" s="10" t="s">
        <v>4281</v>
      </c>
      <c r="R1415" s="11"/>
      <c r="S1415" s="12"/>
      <c r="T1415" s="14">
        <v>46273</v>
      </c>
      <c r="U1415" s="15" t="s">
        <v>5048</v>
      </c>
      <c r="V1415" s="8">
        <v>46273</v>
      </c>
      <c r="W1415" s="13" t="s">
        <v>5485</v>
      </c>
      <c r="X1415" s="23" t="s">
        <v>4206</v>
      </c>
      <c r="Y1415" s="486">
        <v>139</v>
      </c>
      <c r="Z1415" s="483">
        <v>46274</v>
      </c>
      <c r="AA1415" s="24" t="s">
        <v>5486</v>
      </c>
      <c r="AB1415" s="484" t="s">
        <v>4206</v>
      </c>
      <c r="AC1415" s="16"/>
      <c r="AD1415" s="17"/>
      <c r="AE1415" s="18"/>
      <c r="AF1415" s="9"/>
      <c r="AG1415" s="19"/>
      <c r="AH1415" s="20"/>
      <c r="AI1415" s="9"/>
      <c r="AJ1415" s="21" t="str">
        <f>IF(AND(K1415&gt;0,M1415="A",P1415&lt;&gt;"",V1415&lt;&gt;"A",Y1415&lt;&gt;"A",OR(Q1415="NR",Q1415="NT")),1,"")</f>
        <v/>
      </c>
      <c r="AK1415" s="33" t="str">
        <f>IF(AJ1415="","",COUNTIF(AJ$8:$AU1415,AJ1415))</f>
        <v/>
      </c>
      <c r="AL1415" s="485" t="str">
        <f>IF(AA1415="","",AA1415)</f>
        <v>DJ-RT-033</v>
      </c>
      <c r="AM1415" s="3" t="str">
        <f>IF(AB1415="","",AB1415)</f>
        <v>A</v>
      </c>
      <c r="AN1415" s="702"/>
      <c r="AO1415" s="4"/>
      <c r="AP1415" s="5"/>
      <c r="AQ1415" s="5"/>
      <c r="AR1415" s="4"/>
      <c r="AS1415" s="5"/>
      <c r="AT1415" s="552"/>
      <c r="AU1415" s="553" t="str">
        <f>IF(AND(V1415&gt;0,X1415="A",AA1415&lt;&gt;"",AG1415&lt;&gt;"A",AJ1415&lt;&gt;"A",OR(AB1415="NR",AB1415="NT")),1,"")</f>
        <v/>
      </c>
      <c r="AV1415" s="554" t="str">
        <f>IF(AU1415="","",COUNTIF($AU$8:AU1415,AU1415))</f>
        <v/>
      </c>
      <c r="AW1415" s="553" t="str">
        <f>IF(AND(V1415&gt;0,X1415="A",AJ1415&lt;&gt;"A",OR(AB1415="",AB1415="NX")),1,"")</f>
        <v/>
      </c>
      <c r="AX1415" s="554" t="str">
        <f>IF(AW1415="","",COUNTIF($AW$8:AW1415,AW1415))</f>
        <v/>
      </c>
      <c r="AY1415" s="27"/>
      <c r="AZ1415" s="6"/>
      <c r="BA1415" s="7"/>
      <c r="BB1415" s="7"/>
    </row>
    <row r="1416" spans="1:54" ht="14.45" customHeight="1">
      <c r="A1416" s="472" t="s">
        <v>1379</v>
      </c>
      <c r="B1416" s="473" t="s">
        <v>1602</v>
      </c>
      <c r="C1416" s="22" t="s">
        <v>5864</v>
      </c>
      <c r="D1416" s="22">
        <v>10</v>
      </c>
      <c r="E1416" s="746" t="s">
        <v>3903</v>
      </c>
      <c r="F1416" s="760">
        <v>2089460</v>
      </c>
      <c r="G1416" s="475">
        <v>15421109</v>
      </c>
      <c r="H1416" s="476">
        <v>11.94</v>
      </c>
      <c r="I1416" s="474">
        <v>2088850</v>
      </c>
      <c r="J1416" s="475">
        <v>15421108</v>
      </c>
      <c r="K1416" s="478">
        <v>11.94</v>
      </c>
      <c r="L1416" s="9" t="s">
        <v>15</v>
      </c>
      <c r="M1416" s="546">
        <v>16</v>
      </c>
      <c r="N1416" s="9">
        <v>9.5299999999999994</v>
      </c>
      <c r="O1416" s="6" t="s">
        <v>4201</v>
      </c>
      <c r="P1416" s="479" t="s">
        <v>4202</v>
      </c>
      <c r="Q1416" s="10" t="s">
        <v>5306</v>
      </c>
      <c r="R1416" s="11"/>
      <c r="S1416" s="12"/>
      <c r="T1416" s="14">
        <v>46278</v>
      </c>
      <c r="U1416" s="15" t="s">
        <v>5387</v>
      </c>
      <c r="V1416" s="8">
        <v>46278</v>
      </c>
      <c r="W1416" s="13" t="s">
        <v>5510</v>
      </c>
      <c r="X1416" s="23" t="s">
        <v>4206</v>
      </c>
      <c r="Y1416" s="486">
        <v>167</v>
      </c>
      <c r="Z1416" s="483">
        <v>46283</v>
      </c>
      <c r="AA1416" s="24" t="s">
        <v>5735</v>
      </c>
      <c r="AB1416" s="484" t="s">
        <v>4206</v>
      </c>
      <c r="AC1416" s="16"/>
      <c r="AD1416" s="17"/>
      <c r="AE1416" s="18"/>
      <c r="AF1416" s="9"/>
      <c r="AG1416" s="19"/>
      <c r="AH1416" s="20"/>
      <c r="AI1416" s="9"/>
      <c r="AJ1416" s="21"/>
      <c r="AK1416" s="33"/>
      <c r="AL1416" s="485" t="str">
        <f>IF(AA1416="","",AA1416)</f>
        <v>L-RT-045</v>
      </c>
      <c r="AM1416" s="3" t="str">
        <f>IF(AB1416="","",AB1416)</f>
        <v>A</v>
      </c>
      <c r="AN1416" s="702"/>
      <c r="AO1416" s="4"/>
      <c r="AP1416" s="5"/>
      <c r="AQ1416" s="5"/>
      <c r="AR1416" s="4"/>
      <c r="AS1416" s="5"/>
      <c r="AT1416" s="552"/>
      <c r="AU1416" s="553" t="str">
        <f>IF(AND(V1416&gt;0,X1416="A",AA1416&lt;&gt;"",AG1416&lt;&gt;"A",AJ1416&lt;&gt;"A",OR(AB1416="NR",AB1416="NT")),1,"")</f>
        <v/>
      </c>
      <c r="AV1416" s="554" t="str">
        <f>IF(AU1416="","",COUNTIF($AU$8:AU1416,AU1416))</f>
        <v/>
      </c>
      <c r="AW1416" s="553" t="str">
        <f>IF(AND(V1416&gt;0,X1416="A",AJ1416&lt;&gt;"A",OR(AB1416="",AB1416="NX")),1,"")</f>
        <v/>
      </c>
      <c r="AX1416" s="554" t="str">
        <f>IF(AW1416="","",COUNTIF($AW$8:AW1416,AW1416))</f>
        <v/>
      </c>
      <c r="AY1416" s="27"/>
      <c r="AZ1416" s="6"/>
      <c r="BA1416" s="7"/>
      <c r="BB1416" s="7"/>
    </row>
    <row r="1417" spans="1:54" ht="14.45" customHeight="1">
      <c r="A1417" s="472" t="s">
        <v>1380</v>
      </c>
      <c r="B1417" s="473" t="s">
        <v>1602</v>
      </c>
      <c r="C1417" s="22" t="s">
        <v>5864</v>
      </c>
      <c r="D1417" s="22">
        <v>10</v>
      </c>
      <c r="E1417" s="746" t="s">
        <v>5492</v>
      </c>
      <c r="F1417" s="760">
        <v>2088850</v>
      </c>
      <c r="G1417" s="475">
        <v>15421108</v>
      </c>
      <c r="H1417" s="476">
        <v>11.94</v>
      </c>
      <c r="I1417" s="474">
        <v>2086500</v>
      </c>
      <c r="J1417" s="475">
        <v>15421111</v>
      </c>
      <c r="K1417" s="478">
        <v>11.94</v>
      </c>
      <c r="L1417" s="9"/>
      <c r="M1417" s="546">
        <v>16</v>
      </c>
      <c r="N1417" s="9">
        <v>9.5299999999999994</v>
      </c>
      <c r="O1417" s="6" t="s">
        <v>4201</v>
      </c>
      <c r="P1417" s="479" t="s">
        <v>4252</v>
      </c>
      <c r="Q1417" s="10" t="s">
        <v>4289</v>
      </c>
      <c r="R1417" s="11"/>
      <c r="S1417" s="12"/>
      <c r="T1417" s="14">
        <v>46272</v>
      </c>
      <c r="U1417" s="15" t="s">
        <v>5048</v>
      </c>
      <c r="V1417" s="8">
        <v>46272</v>
      </c>
      <c r="W1417" s="13" t="s">
        <v>5493</v>
      </c>
      <c r="X1417" s="23" t="s">
        <v>4206</v>
      </c>
      <c r="Y1417" s="486">
        <v>139</v>
      </c>
      <c r="Z1417" s="483">
        <v>46274</v>
      </c>
      <c r="AA1417" s="24" t="s">
        <v>5486</v>
      </c>
      <c r="AB1417" s="484" t="s">
        <v>4206</v>
      </c>
      <c r="AC1417" s="16"/>
      <c r="AD1417" s="17"/>
      <c r="AE1417" s="18"/>
      <c r="AF1417" s="9"/>
      <c r="AG1417" s="19"/>
      <c r="AH1417" s="20"/>
      <c r="AI1417" s="9"/>
      <c r="AJ1417" s="21" t="str">
        <f>IF(AND(K1417&gt;0,M1417="A",P1417&lt;&gt;"",V1417&lt;&gt;"A",Y1417&lt;&gt;"A",OR(Q1417="NR",Q1417="NT")),1,"")</f>
        <v/>
      </c>
      <c r="AK1417" s="33" t="str">
        <f>IF(AJ1417="","",COUNTIF(AJ$8:$AU1417,AJ1417))</f>
        <v/>
      </c>
      <c r="AL1417" s="485" t="str">
        <f>IF(AA1417="","",AA1417)</f>
        <v>DJ-RT-033</v>
      </c>
      <c r="AM1417" s="3" t="str">
        <f>IF(AB1417="","",AB1417)</f>
        <v>A</v>
      </c>
      <c r="AN1417" s="702"/>
      <c r="AO1417" s="4"/>
      <c r="AP1417" s="5"/>
      <c r="AQ1417" s="5"/>
      <c r="AR1417" s="4"/>
      <c r="AS1417" s="5"/>
      <c r="AT1417" s="552"/>
      <c r="AU1417" s="553" t="str">
        <f>IF(AND(V1417&gt;0,X1417="A",AA1417&lt;&gt;"",AG1417&lt;&gt;"A",AJ1417&lt;&gt;"A",OR(AB1417="NR",AB1417="NT")),1,"")</f>
        <v/>
      </c>
      <c r="AV1417" s="554" t="str">
        <f>IF(AU1417="","",COUNTIF($AU$8:AU1417,AU1417))</f>
        <v/>
      </c>
      <c r="AW1417" s="553" t="str">
        <f>IF(AND(V1417&gt;0,X1417="A",AJ1417&lt;&gt;"A",OR(AB1417="",AB1417="NX")),1,"")</f>
        <v/>
      </c>
      <c r="AX1417" s="554" t="str">
        <f>IF(AW1417="","",COUNTIF($AW$8:AW1417,AW1417))</f>
        <v/>
      </c>
      <c r="AY1417" s="27"/>
      <c r="AZ1417" s="6"/>
      <c r="BA1417" s="7"/>
      <c r="BB1417" s="7"/>
    </row>
    <row r="1418" spans="1:54" ht="14.45" customHeight="1">
      <c r="A1418" s="472" t="s">
        <v>1381</v>
      </c>
      <c r="B1418" s="473" t="s">
        <v>1602</v>
      </c>
      <c r="C1418" s="22" t="s">
        <v>5864</v>
      </c>
      <c r="D1418" s="22">
        <v>10</v>
      </c>
      <c r="E1418" s="746" t="s">
        <v>3904</v>
      </c>
      <c r="F1418" s="760">
        <v>2086500</v>
      </c>
      <c r="G1418" s="475">
        <v>15421111</v>
      </c>
      <c r="H1418" s="476">
        <v>11.94</v>
      </c>
      <c r="I1418" s="474">
        <v>2079210</v>
      </c>
      <c r="J1418" s="475">
        <v>15421102</v>
      </c>
      <c r="K1418" s="478">
        <v>11.94</v>
      </c>
      <c r="L1418" s="9" t="s">
        <v>15</v>
      </c>
      <c r="M1418" s="546">
        <v>16</v>
      </c>
      <c r="N1418" s="9">
        <v>9.5299999999999994</v>
      </c>
      <c r="O1418" s="6" t="s">
        <v>4201</v>
      </c>
      <c r="P1418" s="479" t="s">
        <v>4202</v>
      </c>
      <c r="Q1418" s="10" t="s">
        <v>5306</v>
      </c>
      <c r="R1418" s="11"/>
      <c r="S1418" s="12"/>
      <c r="T1418" s="14">
        <v>46278</v>
      </c>
      <c r="U1418" s="15" t="s">
        <v>5387</v>
      </c>
      <c r="V1418" s="8">
        <v>46278</v>
      </c>
      <c r="W1418" s="13" t="s">
        <v>5510</v>
      </c>
      <c r="X1418" s="23" t="s">
        <v>4206</v>
      </c>
      <c r="Y1418" s="486">
        <v>167</v>
      </c>
      <c r="Z1418" s="483">
        <v>46283</v>
      </c>
      <c r="AA1418" s="24" t="s">
        <v>5736</v>
      </c>
      <c r="AB1418" s="484" t="s">
        <v>4206</v>
      </c>
      <c r="AC1418" s="16"/>
      <c r="AD1418" s="17"/>
      <c r="AE1418" s="18"/>
      <c r="AF1418" s="9"/>
      <c r="AG1418" s="19"/>
      <c r="AH1418" s="20"/>
      <c r="AI1418" s="9"/>
      <c r="AJ1418" s="21"/>
      <c r="AK1418" s="33"/>
      <c r="AL1418" s="485" t="str">
        <f>IF(AA1418="","",AA1418)</f>
        <v>L-RT-046</v>
      </c>
      <c r="AM1418" s="3" t="str">
        <f>IF(AB1418="","",AB1418)</f>
        <v>A</v>
      </c>
      <c r="AN1418" s="702"/>
      <c r="AO1418" s="4"/>
      <c r="AP1418" s="5"/>
      <c r="AQ1418" s="5"/>
      <c r="AR1418" s="4"/>
      <c r="AS1418" s="5"/>
      <c r="AT1418" s="552"/>
      <c r="AU1418" s="553" t="str">
        <f>IF(AND(V1418&gt;0,X1418="A",AA1418&lt;&gt;"",AG1418&lt;&gt;"A",AJ1418&lt;&gt;"A",OR(AB1418="NR",AB1418="NT")),1,"")</f>
        <v/>
      </c>
      <c r="AV1418" s="554" t="str">
        <f>IF(AU1418="","",COUNTIF($AU$8:AU1418,AU1418))</f>
        <v/>
      </c>
      <c r="AW1418" s="553" t="str">
        <f>IF(AND(V1418&gt;0,X1418="A",AJ1418&lt;&gt;"A",OR(AB1418="",AB1418="NX")),1,"")</f>
        <v/>
      </c>
      <c r="AX1418" s="554" t="str">
        <f>IF(AW1418="","",COUNTIF($AW$8:AW1418,AW1418))</f>
        <v/>
      </c>
      <c r="AY1418" s="27"/>
      <c r="AZ1418" s="6"/>
      <c r="BA1418" s="7"/>
      <c r="BB1418" s="7"/>
    </row>
    <row r="1419" spans="1:54" ht="14.45" customHeight="1">
      <c r="A1419" s="472" t="s">
        <v>1382</v>
      </c>
      <c r="B1419" s="473" t="s">
        <v>1602</v>
      </c>
      <c r="C1419" s="22" t="s">
        <v>5864</v>
      </c>
      <c r="D1419" s="22">
        <v>10</v>
      </c>
      <c r="E1419" s="746" t="s">
        <v>5494</v>
      </c>
      <c r="F1419" s="760">
        <v>2079210</v>
      </c>
      <c r="G1419" s="475">
        <v>15421102</v>
      </c>
      <c r="H1419" s="476">
        <v>11.94</v>
      </c>
      <c r="I1419" s="474">
        <v>2080910</v>
      </c>
      <c r="J1419" s="475">
        <v>15421103</v>
      </c>
      <c r="K1419" s="478">
        <v>11.94</v>
      </c>
      <c r="L1419" s="9"/>
      <c r="M1419" s="546">
        <v>16</v>
      </c>
      <c r="N1419" s="9">
        <v>9.5299999999999994</v>
      </c>
      <c r="O1419" s="6" t="s">
        <v>4201</v>
      </c>
      <c r="P1419" s="479" t="s">
        <v>4252</v>
      </c>
      <c r="Q1419" s="10" t="s">
        <v>4281</v>
      </c>
      <c r="R1419" s="11"/>
      <c r="S1419" s="12"/>
      <c r="T1419" s="14">
        <v>46272</v>
      </c>
      <c r="U1419" s="15" t="s">
        <v>5048</v>
      </c>
      <c r="V1419" s="8">
        <v>46272</v>
      </c>
      <c r="W1419" s="13" t="s">
        <v>5493</v>
      </c>
      <c r="X1419" s="23" t="s">
        <v>4206</v>
      </c>
      <c r="Y1419" s="486">
        <v>139</v>
      </c>
      <c r="Z1419" s="483">
        <v>46273</v>
      </c>
      <c r="AA1419" s="24" t="s">
        <v>5495</v>
      </c>
      <c r="AB1419" s="484" t="s">
        <v>4206</v>
      </c>
      <c r="AC1419" s="16"/>
      <c r="AD1419" s="17"/>
      <c r="AE1419" s="18"/>
      <c r="AF1419" s="9"/>
      <c r="AG1419" s="19"/>
      <c r="AH1419" s="20"/>
      <c r="AI1419" s="9"/>
      <c r="AJ1419" s="21" t="str">
        <f>IF(AND(K1419&gt;0,M1419="A",P1419&lt;&gt;"",V1419&lt;&gt;"A",Y1419&lt;&gt;"A",OR(Q1419="NR",Q1419="NT")),1,"")</f>
        <v/>
      </c>
      <c r="AK1419" s="33" t="str">
        <f>IF(AJ1419="","",COUNTIF(AJ$8:$AU1419,AJ1419))</f>
        <v/>
      </c>
      <c r="AL1419" s="485" t="str">
        <f>IF(AA1419="","",AA1419)</f>
        <v>DJ-RT-032</v>
      </c>
      <c r="AM1419" s="3" t="str">
        <f>IF(AB1419="","",AB1419)</f>
        <v>A</v>
      </c>
      <c r="AN1419" s="702"/>
      <c r="AO1419" s="4"/>
      <c r="AP1419" s="5"/>
      <c r="AQ1419" s="5"/>
      <c r="AR1419" s="4"/>
      <c r="AS1419" s="5"/>
      <c r="AT1419" s="552"/>
      <c r="AU1419" s="553" t="str">
        <f>IF(AND(V1419&gt;0,X1419="A",AA1419&lt;&gt;"",AG1419&lt;&gt;"A",AJ1419&lt;&gt;"A",OR(AB1419="NR",AB1419="NT")),1,"")</f>
        <v/>
      </c>
      <c r="AV1419" s="554" t="str">
        <f>IF(AU1419="","",COUNTIF($AU$8:AU1419,AU1419))</f>
        <v/>
      </c>
      <c r="AW1419" s="553" t="str">
        <f>IF(AND(V1419&gt;0,X1419="A",AJ1419&lt;&gt;"A",OR(AB1419="",AB1419="NX")),1,"")</f>
        <v/>
      </c>
      <c r="AX1419" s="554" t="str">
        <f>IF(AW1419="","",COUNTIF($AW$8:AW1419,AW1419))</f>
        <v/>
      </c>
      <c r="AY1419" s="27"/>
      <c r="AZ1419" s="6"/>
      <c r="BA1419" s="7"/>
      <c r="BB1419" s="7"/>
    </row>
    <row r="1420" spans="1:54" ht="14.45" customHeight="1">
      <c r="A1420" s="472" t="s">
        <v>1383</v>
      </c>
      <c r="B1420" s="473" t="s">
        <v>1602</v>
      </c>
      <c r="C1420" s="22" t="s">
        <v>5864</v>
      </c>
      <c r="D1420" s="22">
        <v>10</v>
      </c>
      <c r="E1420" s="746" t="s">
        <v>3905</v>
      </c>
      <c r="F1420" s="760">
        <v>2080910</v>
      </c>
      <c r="G1420" s="475">
        <v>15421103</v>
      </c>
      <c r="H1420" s="476">
        <v>11.94</v>
      </c>
      <c r="I1420" s="474">
        <v>2084070</v>
      </c>
      <c r="J1420" s="475">
        <v>15421106</v>
      </c>
      <c r="K1420" s="478">
        <v>11.94</v>
      </c>
      <c r="L1420" s="9" t="s">
        <v>15</v>
      </c>
      <c r="M1420" s="546">
        <v>16</v>
      </c>
      <c r="N1420" s="9">
        <v>9.5299999999999994</v>
      </c>
      <c r="O1420" s="6" t="s">
        <v>4201</v>
      </c>
      <c r="P1420" s="479" t="s">
        <v>4202</v>
      </c>
      <c r="Q1420" s="10" t="s">
        <v>5306</v>
      </c>
      <c r="R1420" s="11"/>
      <c r="S1420" s="12"/>
      <c r="T1420" s="14">
        <v>46278</v>
      </c>
      <c r="U1420" s="15" t="s">
        <v>5387</v>
      </c>
      <c r="V1420" s="8">
        <v>46278</v>
      </c>
      <c r="W1420" s="13" t="s">
        <v>5510</v>
      </c>
      <c r="X1420" s="23" t="s">
        <v>4206</v>
      </c>
      <c r="Y1420" s="486">
        <v>167</v>
      </c>
      <c r="Z1420" s="483">
        <v>46283</v>
      </c>
      <c r="AA1420" s="24" t="s">
        <v>5736</v>
      </c>
      <c r="AB1420" s="484" t="s">
        <v>4206</v>
      </c>
      <c r="AC1420" s="16"/>
      <c r="AD1420" s="17"/>
      <c r="AE1420" s="18"/>
      <c r="AF1420" s="9"/>
      <c r="AG1420" s="19"/>
      <c r="AH1420" s="20"/>
      <c r="AI1420" s="9"/>
      <c r="AJ1420" s="21"/>
      <c r="AK1420" s="33"/>
      <c r="AL1420" s="485" t="str">
        <f>IF(AA1420="","",AA1420)</f>
        <v>L-RT-046</v>
      </c>
      <c r="AM1420" s="3" t="str">
        <f>IF(AB1420="","",AB1420)</f>
        <v>A</v>
      </c>
      <c r="AN1420" s="702"/>
      <c r="AO1420" s="4"/>
      <c r="AP1420" s="5"/>
      <c r="AQ1420" s="5"/>
      <c r="AR1420" s="4"/>
      <c r="AS1420" s="5"/>
      <c r="AT1420" s="552"/>
      <c r="AU1420" s="553" t="str">
        <f>IF(AND(V1420&gt;0,X1420="A",AA1420&lt;&gt;"",AG1420&lt;&gt;"A",AJ1420&lt;&gt;"A",OR(AB1420="NR",AB1420="NT")),1,"")</f>
        <v/>
      </c>
      <c r="AV1420" s="554" t="str">
        <f>IF(AU1420="","",COUNTIF($AU$8:AU1420,AU1420))</f>
        <v/>
      </c>
      <c r="AW1420" s="553" t="str">
        <f>IF(AND(V1420&gt;0,X1420="A",AJ1420&lt;&gt;"A",OR(AB1420="",AB1420="NX")),1,"")</f>
        <v/>
      </c>
      <c r="AX1420" s="554" t="str">
        <f>IF(AW1420="","",COUNTIF($AW$8:AW1420,AW1420))</f>
        <v/>
      </c>
      <c r="AY1420" s="27"/>
      <c r="AZ1420" s="6"/>
      <c r="BA1420" s="7"/>
      <c r="BB1420" s="7"/>
    </row>
    <row r="1421" spans="1:54" ht="14.45" customHeight="1">
      <c r="A1421" s="472" t="s">
        <v>1384</v>
      </c>
      <c r="B1421" s="473" t="s">
        <v>1602</v>
      </c>
      <c r="C1421" s="22" t="s">
        <v>5864</v>
      </c>
      <c r="D1421" s="22">
        <v>10</v>
      </c>
      <c r="E1421" s="746" t="s">
        <v>5496</v>
      </c>
      <c r="F1421" s="760">
        <v>2084070</v>
      </c>
      <c r="G1421" s="475">
        <v>15421106</v>
      </c>
      <c r="H1421" s="476">
        <v>11.94</v>
      </c>
      <c r="I1421" s="474">
        <v>2089540</v>
      </c>
      <c r="J1421" s="475">
        <v>15421109</v>
      </c>
      <c r="K1421" s="478">
        <v>11.94</v>
      </c>
      <c r="L1421" s="9"/>
      <c r="M1421" s="546">
        <v>16</v>
      </c>
      <c r="N1421" s="9">
        <v>9.5299999999999994</v>
      </c>
      <c r="O1421" s="6" t="s">
        <v>4201</v>
      </c>
      <c r="P1421" s="479" t="s">
        <v>4252</v>
      </c>
      <c r="Q1421" s="10" t="s">
        <v>4253</v>
      </c>
      <c r="R1421" s="11"/>
      <c r="S1421" s="12"/>
      <c r="T1421" s="14">
        <v>46272</v>
      </c>
      <c r="U1421" s="15" t="s">
        <v>5048</v>
      </c>
      <c r="V1421" s="8">
        <v>46272</v>
      </c>
      <c r="W1421" s="13" t="s">
        <v>5493</v>
      </c>
      <c r="X1421" s="23" t="s">
        <v>4206</v>
      </c>
      <c r="Y1421" s="486">
        <v>139</v>
      </c>
      <c r="Z1421" s="483">
        <v>46273</v>
      </c>
      <c r="AA1421" s="24" t="s">
        <v>5495</v>
      </c>
      <c r="AB1421" s="484" t="s">
        <v>4206</v>
      </c>
      <c r="AC1421" s="16"/>
      <c r="AD1421" s="17"/>
      <c r="AE1421" s="18"/>
      <c r="AF1421" s="9"/>
      <c r="AG1421" s="19"/>
      <c r="AH1421" s="20"/>
      <c r="AI1421" s="9"/>
      <c r="AJ1421" s="21" t="str">
        <f>IF(AND(K1421&gt;0,M1421="A",P1421&lt;&gt;"",V1421&lt;&gt;"A",Y1421&lt;&gt;"A",OR(Q1421="NR",Q1421="NT")),1,"")</f>
        <v/>
      </c>
      <c r="AK1421" s="33" t="str">
        <f>IF(AJ1421="","",COUNTIF(AJ$8:$AU1421,AJ1421))</f>
        <v/>
      </c>
      <c r="AL1421" s="485" t="str">
        <f>IF(AA1421="","",AA1421)</f>
        <v>DJ-RT-032</v>
      </c>
      <c r="AM1421" s="3" t="str">
        <f>IF(AB1421="","",AB1421)</f>
        <v>A</v>
      </c>
      <c r="AN1421" s="702"/>
      <c r="AO1421" s="4"/>
      <c r="AP1421" s="5"/>
      <c r="AQ1421" s="5"/>
      <c r="AR1421" s="4"/>
      <c r="AS1421" s="5"/>
      <c r="AT1421" s="552"/>
      <c r="AU1421" s="553" t="str">
        <f>IF(AND(V1421&gt;0,X1421="A",AA1421&lt;&gt;"",AG1421&lt;&gt;"A",AJ1421&lt;&gt;"A",OR(AB1421="NR",AB1421="NT")),1,"")</f>
        <v/>
      </c>
      <c r="AV1421" s="554" t="str">
        <f>IF(AU1421="","",COUNTIF($AU$8:AU1421,AU1421))</f>
        <v/>
      </c>
      <c r="AW1421" s="553" t="str">
        <f>IF(AND(V1421&gt;0,X1421="A",AJ1421&lt;&gt;"A",OR(AB1421="",AB1421="NX")),1,"")</f>
        <v/>
      </c>
      <c r="AX1421" s="554" t="str">
        <f>IF(AW1421="","",COUNTIF($AW$8:AW1421,AW1421))</f>
        <v/>
      </c>
      <c r="AY1421" s="27"/>
      <c r="AZ1421" s="6"/>
      <c r="BA1421" s="7"/>
      <c r="BB1421" s="7"/>
    </row>
    <row r="1422" spans="1:54" ht="14.45" customHeight="1">
      <c r="A1422" s="472" t="s">
        <v>1385</v>
      </c>
      <c r="B1422" s="473" t="s">
        <v>1602</v>
      </c>
      <c r="C1422" s="22" t="s">
        <v>5864</v>
      </c>
      <c r="D1422" s="22">
        <v>10</v>
      </c>
      <c r="E1422" s="746" t="s">
        <v>3906</v>
      </c>
      <c r="F1422" s="760">
        <v>2089540</v>
      </c>
      <c r="G1422" s="475">
        <v>15421109</v>
      </c>
      <c r="H1422" s="476">
        <v>11.94</v>
      </c>
      <c r="I1422" s="474">
        <v>2090260</v>
      </c>
      <c r="J1422" s="475">
        <v>15421109</v>
      </c>
      <c r="K1422" s="478">
        <v>11.94</v>
      </c>
      <c r="L1422" s="9" t="s">
        <v>15</v>
      </c>
      <c r="M1422" s="546">
        <v>16</v>
      </c>
      <c r="N1422" s="9">
        <v>9.5299999999999994</v>
      </c>
      <c r="O1422" s="6" t="s">
        <v>4201</v>
      </c>
      <c r="P1422" s="479" t="s">
        <v>4202</v>
      </c>
      <c r="Q1422" s="10" t="s">
        <v>5306</v>
      </c>
      <c r="R1422" s="11"/>
      <c r="S1422" s="12"/>
      <c r="T1422" s="14">
        <v>46278</v>
      </c>
      <c r="U1422" s="15" t="s">
        <v>5387</v>
      </c>
      <c r="V1422" s="8">
        <v>46278</v>
      </c>
      <c r="W1422" s="13" t="s">
        <v>5510</v>
      </c>
      <c r="X1422" s="23" t="s">
        <v>4206</v>
      </c>
      <c r="Y1422" s="486">
        <v>167</v>
      </c>
      <c r="Z1422" s="483">
        <v>46283</v>
      </c>
      <c r="AA1422" s="24" t="s">
        <v>5736</v>
      </c>
      <c r="AB1422" s="484" t="s">
        <v>4206</v>
      </c>
      <c r="AC1422" s="16"/>
      <c r="AD1422" s="17"/>
      <c r="AE1422" s="18"/>
      <c r="AF1422" s="9"/>
      <c r="AG1422" s="19"/>
      <c r="AH1422" s="20"/>
      <c r="AI1422" s="9"/>
      <c r="AJ1422" s="21"/>
      <c r="AK1422" s="33"/>
      <c r="AL1422" s="485" t="str">
        <f>IF(AA1422="","",AA1422)</f>
        <v>L-RT-046</v>
      </c>
      <c r="AM1422" s="3" t="str">
        <f>IF(AB1422="","",AB1422)</f>
        <v>A</v>
      </c>
      <c r="AN1422" s="702"/>
      <c r="AO1422" s="4"/>
      <c r="AP1422" s="5"/>
      <c r="AQ1422" s="5"/>
      <c r="AR1422" s="4"/>
      <c r="AS1422" s="5"/>
      <c r="AT1422" s="552"/>
      <c r="AU1422" s="553" t="str">
        <f>IF(AND(V1422&gt;0,X1422="A",AA1422&lt;&gt;"",AG1422&lt;&gt;"A",AJ1422&lt;&gt;"A",OR(AB1422="NR",AB1422="NT")),1,"")</f>
        <v/>
      </c>
      <c r="AV1422" s="554" t="str">
        <f>IF(AU1422="","",COUNTIF($AU$8:AU1422,AU1422))</f>
        <v/>
      </c>
      <c r="AW1422" s="553" t="str">
        <f>IF(AND(V1422&gt;0,X1422="A",AJ1422&lt;&gt;"A",OR(AB1422="",AB1422="NX")),1,"")</f>
        <v/>
      </c>
      <c r="AX1422" s="554" t="str">
        <f>IF(AW1422="","",COUNTIF($AW$8:AW1422,AW1422))</f>
        <v/>
      </c>
      <c r="AY1422" s="27"/>
      <c r="AZ1422" s="6"/>
      <c r="BA1422" s="7"/>
      <c r="BB1422" s="7"/>
    </row>
    <row r="1423" spans="1:54" ht="14.45" customHeight="1">
      <c r="A1423" s="472" t="s">
        <v>1386</v>
      </c>
      <c r="B1423" s="473" t="s">
        <v>1602</v>
      </c>
      <c r="C1423" s="22" t="s">
        <v>5864</v>
      </c>
      <c r="D1423" s="22">
        <v>10</v>
      </c>
      <c r="E1423" s="746" t="s">
        <v>5497</v>
      </c>
      <c r="F1423" s="760">
        <v>2090260</v>
      </c>
      <c r="G1423" s="475">
        <v>15421109</v>
      </c>
      <c r="H1423" s="476">
        <v>11.94</v>
      </c>
      <c r="I1423" s="474">
        <v>2090330</v>
      </c>
      <c r="J1423" s="475">
        <v>15421109</v>
      </c>
      <c r="K1423" s="478">
        <v>11.94</v>
      </c>
      <c r="L1423" s="9"/>
      <c r="M1423" s="546">
        <v>16</v>
      </c>
      <c r="N1423" s="9">
        <v>9.5299999999999994</v>
      </c>
      <c r="O1423" s="6" t="s">
        <v>4201</v>
      </c>
      <c r="P1423" s="479" t="s">
        <v>4252</v>
      </c>
      <c r="Q1423" s="10" t="s">
        <v>4263</v>
      </c>
      <c r="R1423" s="11"/>
      <c r="S1423" s="12"/>
      <c r="T1423" s="14">
        <v>46272</v>
      </c>
      <c r="U1423" s="15" t="s">
        <v>5048</v>
      </c>
      <c r="V1423" s="8">
        <v>46272</v>
      </c>
      <c r="W1423" s="13" t="s">
        <v>5493</v>
      </c>
      <c r="X1423" s="23" t="s">
        <v>4206</v>
      </c>
      <c r="Y1423" s="486">
        <v>139</v>
      </c>
      <c r="Z1423" s="483">
        <v>46273</v>
      </c>
      <c r="AA1423" s="24" t="s">
        <v>5495</v>
      </c>
      <c r="AB1423" s="484" t="s">
        <v>4206</v>
      </c>
      <c r="AC1423" s="16"/>
      <c r="AD1423" s="17"/>
      <c r="AE1423" s="18"/>
      <c r="AF1423" s="9"/>
      <c r="AG1423" s="19"/>
      <c r="AH1423" s="20"/>
      <c r="AI1423" s="9"/>
      <c r="AJ1423" s="21" t="str">
        <f>IF(AND(K1423&gt;0,M1423="A",P1423&lt;&gt;"",V1423&lt;&gt;"A",Y1423&lt;&gt;"A",OR(Q1423="NR",Q1423="NT")),1,"")</f>
        <v/>
      </c>
      <c r="AK1423" s="33" t="str">
        <f>IF(AJ1423="","",COUNTIF(AJ$8:$AU1423,AJ1423))</f>
        <v/>
      </c>
      <c r="AL1423" s="485" t="str">
        <f>IF(AA1423="","",AA1423)</f>
        <v>DJ-RT-032</v>
      </c>
      <c r="AM1423" s="3" t="str">
        <f>IF(AB1423="","",AB1423)</f>
        <v>A</v>
      </c>
      <c r="AN1423" s="702"/>
      <c r="AO1423" s="4"/>
      <c r="AP1423" s="5"/>
      <c r="AQ1423" s="5"/>
      <c r="AR1423" s="4"/>
      <c r="AS1423" s="5"/>
      <c r="AT1423" s="552"/>
      <c r="AU1423" s="553" t="str">
        <f>IF(AND(V1423&gt;0,X1423="A",AA1423&lt;&gt;"",AG1423&lt;&gt;"A",AJ1423&lt;&gt;"A",OR(AB1423="NR",AB1423="NT")),1,"")</f>
        <v/>
      </c>
      <c r="AV1423" s="554" t="str">
        <f>IF(AU1423="","",COUNTIF($AU$8:AU1423,AU1423))</f>
        <v/>
      </c>
      <c r="AW1423" s="553" t="str">
        <f>IF(AND(V1423&gt;0,X1423="A",AJ1423&lt;&gt;"A",OR(AB1423="",AB1423="NX")),1,"")</f>
        <v/>
      </c>
      <c r="AX1423" s="554" t="str">
        <f>IF(AW1423="","",COUNTIF($AW$8:AW1423,AW1423))</f>
        <v/>
      </c>
      <c r="AY1423" s="27"/>
      <c r="AZ1423" s="6"/>
      <c r="BA1423" s="7"/>
      <c r="BB1423" s="7"/>
    </row>
    <row r="1424" spans="1:54" ht="14.45" customHeight="1">
      <c r="A1424" s="472" t="s">
        <v>1387</v>
      </c>
      <c r="B1424" s="473" t="s">
        <v>1602</v>
      </c>
      <c r="C1424" s="714" t="s">
        <v>4210</v>
      </c>
      <c r="D1424" s="22">
        <v>10</v>
      </c>
      <c r="E1424" s="746" t="s">
        <v>3907</v>
      </c>
      <c r="F1424" s="760">
        <v>2090330</v>
      </c>
      <c r="G1424" s="475">
        <v>15421109</v>
      </c>
      <c r="H1424" s="476">
        <v>11.94</v>
      </c>
      <c r="I1424" s="474"/>
      <c r="J1424" s="475"/>
      <c r="K1424" s="478"/>
      <c r="L1424" s="9"/>
      <c r="M1424" s="546"/>
      <c r="N1424" s="9"/>
      <c r="O1424" s="6"/>
      <c r="P1424" s="479"/>
      <c r="Q1424" s="10"/>
      <c r="R1424" s="11"/>
      <c r="S1424" s="12"/>
      <c r="T1424" s="14"/>
      <c r="U1424" s="15"/>
      <c r="V1424" s="8"/>
      <c r="W1424" s="13"/>
      <c r="X1424" s="23"/>
      <c r="Y1424" s="486"/>
      <c r="Z1424" s="483"/>
      <c r="AA1424" s="24"/>
      <c r="AB1424" s="484"/>
      <c r="AC1424" s="16"/>
      <c r="AD1424" s="17"/>
      <c r="AE1424" s="18"/>
      <c r="AF1424" s="9"/>
      <c r="AG1424" s="19"/>
      <c r="AH1424" s="20"/>
      <c r="AI1424" s="9"/>
      <c r="AJ1424" s="21"/>
      <c r="AK1424" s="33"/>
      <c r="AL1424" s="485" t="str">
        <f>IF(AA1424="","",AA1424)</f>
        <v/>
      </c>
      <c r="AM1424" s="3" t="str">
        <f>IF(AB1424="","",AB1424)</f>
        <v/>
      </c>
      <c r="AN1424" s="702"/>
      <c r="AO1424" s="4"/>
      <c r="AP1424" s="5"/>
      <c r="AQ1424" s="5"/>
      <c r="AR1424" s="4"/>
      <c r="AS1424" s="5"/>
      <c r="AT1424" s="552"/>
      <c r="AU1424" s="553" t="str">
        <f>IF(AND(V1424&gt;0,X1424="A",AA1424&lt;&gt;"",AG1424&lt;&gt;"A",AJ1424&lt;&gt;"A",OR(AB1424="NR",AB1424="NT")),1,"")</f>
        <v/>
      </c>
      <c r="AV1424" s="554" t="str">
        <f>IF(AU1424="","",COUNTIF($AU$8:AU1424,AU1424))</f>
        <v/>
      </c>
      <c r="AW1424" s="553" t="str">
        <f>IF(AND(V1424&gt;0,X1424="A",AJ1424&lt;&gt;"A",OR(AB1424="",AB1424="NX")),1,"")</f>
        <v/>
      </c>
      <c r="AX1424" s="554" t="str">
        <f>IF(AW1424="","",COUNTIF($AW$8:AW1424,AW1424))</f>
        <v/>
      </c>
      <c r="AY1424" s="27"/>
      <c r="AZ1424" s="6"/>
      <c r="BA1424" s="7"/>
      <c r="BB1424" s="7"/>
    </row>
    <row r="1425" spans="1:54" ht="14.45" customHeight="1">
      <c r="A1425" s="472" t="s">
        <v>5683</v>
      </c>
      <c r="B1425" s="473" t="s">
        <v>1602</v>
      </c>
      <c r="C1425" s="714" t="s">
        <v>4210</v>
      </c>
      <c r="D1425" s="22">
        <v>10</v>
      </c>
      <c r="E1425" s="746" t="s">
        <v>3908</v>
      </c>
      <c r="F1425" s="760"/>
      <c r="G1425" s="475"/>
      <c r="H1425" s="476"/>
      <c r="I1425" s="474"/>
      <c r="J1425" s="475"/>
      <c r="K1425" s="478"/>
      <c r="L1425" s="9"/>
      <c r="M1425" s="546"/>
      <c r="N1425" s="9"/>
      <c r="O1425" s="6"/>
      <c r="P1425" s="479"/>
      <c r="Q1425" s="10"/>
      <c r="R1425" s="11"/>
      <c r="S1425" s="12"/>
      <c r="T1425" s="14"/>
      <c r="U1425" s="15"/>
      <c r="V1425" s="8"/>
      <c r="W1425" s="13"/>
      <c r="X1425" s="23"/>
      <c r="Y1425" s="486"/>
      <c r="Z1425" s="483"/>
      <c r="AA1425" s="24"/>
      <c r="AB1425" s="484"/>
      <c r="AC1425" s="16"/>
      <c r="AD1425" s="17"/>
      <c r="AE1425" s="18"/>
      <c r="AF1425" s="9"/>
      <c r="AG1425" s="19"/>
      <c r="AH1425" s="20"/>
      <c r="AI1425" s="9"/>
      <c r="AJ1425" s="21"/>
      <c r="AK1425" s="33"/>
      <c r="AL1425" s="485" t="str">
        <f>IF(AA1425="","",AA1425)</f>
        <v/>
      </c>
      <c r="AM1425" s="3" t="str">
        <f>IF(AB1425="","",AB1425)</f>
        <v/>
      </c>
      <c r="AN1425" s="702"/>
      <c r="AO1425" s="4"/>
      <c r="AP1425" s="5"/>
      <c r="AQ1425" s="5"/>
      <c r="AR1425" s="4"/>
      <c r="AS1425" s="5"/>
      <c r="AT1425" s="552"/>
      <c r="AU1425" s="553" t="str">
        <f>IF(AND(V1425&gt;0,X1425="A",AA1425&lt;&gt;"",AG1425&lt;&gt;"A",AJ1425&lt;&gt;"A",OR(AB1425="NR",AB1425="NT")),1,"")</f>
        <v/>
      </c>
      <c r="AV1425" s="554" t="str">
        <f>IF(AU1425="","",COUNTIF($AU$8:AU1425,AU1425))</f>
        <v/>
      </c>
      <c r="AW1425" s="553" t="str">
        <f>IF(AND(V1425&gt;0,X1425="A",AJ1425&lt;&gt;"A",OR(AB1425="",AB1425="NX")),1,"")</f>
        <v/>
      </c>
      <c r="AX1425" s="554" t="str">
        <f>IF(AW1425="","",COUNTIF($AW$8:AW1425,AW1425))</f>
        <v/>
      </c>
      <c r="AY1425" s="27"/>
      <c r="AZ1425" s="6"/>
      <c r="BA1425" s="7"/>
      <c r="BB1425" s="7"/>
    </row>
    <row r="1426" spans="1:54" ht="14.45" customHeight="1">
      <c r="A1426" s="472" t="s">
        <v>1388</v>
      </c>
      <c r="B1426" s="473" t="s">
        <v>1602</v>
      </c>
      <c r="C1426" s="714" t="s">
        <v>4210</v>
      </c>
      <c r="D1426" s="22">
        <v>10</v>
      </c>
      <c r="E1426" s="746" t="s">
        <v>3909</v>
      </c>
      <c r="F1426" s="760"/>
      <c r="G1426" s="475"/>
      <c r="H1426" s="476"/>
      <c r="I1426" s="474">
        <v>2078520</v>
      </c>
      <c r="J1426" s="475">
        <v>15421101</v>
      </c>
      <c r="K1426" s="478">
        <v>11.94</v>
      </c>
      <c r="L1426" s="9"/>
      <c r="M1426" s="546"/>
      <c r="N1426" s="9"/>
      <c r="O1426" s="6"/>
      <c r="P1426" s="479"/>
      <c r="Q1426" s="10"/>
      <c r="R1426" s="11"/>
      <c r="S1426" s="12"/>
      <c r="T1426" s="14"/>
      <c r="U1426" s="15"/>
      <c r="V1426" s="8"/>
      <c r="W1426" s="13"/>
      <c r="X1426" s="23"/>
      <c r="Y1426" s="486"/>
      <c r="Z1426" s="483"/>
      <c r="AA1426" s="24"/>
      <c r="AB1426" s="484"/>
      <c r="AC1426" s="16"/>
      <c r="AD1426" s="17"/>
      <c r="AE1426" s="18"/>
      <c r="AF1426" s="9"/>
      <c r="AG1426" s="19"/>
      <c r="AH1426" s="20"/>
      <c r="AI1426" s="9"/>
      <c r="AJ1426" s="21"/>
      <c r="AK1426" s="33"/>
      <c r="AL1426" s="485" t="str">
        <f>IF(AA1426="","",AA1426)</f>
        <v/>
      </c>
      <c r="AM1426" s="3" t="str">
        <f>IF(AB1426="","",AB1426)</f>
        <v/>
      </c>
      <c r="AN1426" s="702"/>
      <c r="AO1426" s="4"/>
      <c r="AP1426" s="5"/>
      <c r="AQ1426" s="5"/>
      <c r="AR1426" s="4"/>
      <c r="AS1426" s="5"/>
      <c r="AT1426" s="552"/>
      <c r="AU1426" s="553" t="str">
        <f>IF(AND(V1426&gt;0,X1426="A",AA1426&lt;&gt;"",AG1426&lt;&gt;"A",AJ1426&lt;&gt;"A",OR(AB1426="NR",AB1426="NT")),1,"")</f>
        <v/>
      </c>
      <c r="AV1426" s="554" t="str">
        <f>IF(AU1426="","",COUNTIF($AU$8:AU1426,AU1426))</f>
        <v/>
      </c>
      <c r="AW1426" s="553" t="str">
        <f>IF(AND(V1426&gt;0,X1426="A",AJ1426&lt;&gt;"A",OR(AB1426="",AB1426="NX")),1,"")</f>
        <v/>
      </c>
      <c r="AX1426" s="554" t="str">
        <f>IF(AW1426="","",COUNTIF($AW$8:AW1426,AW1426))</f>
        <v/>
      </c>
      <c r="AY1426" s="27"/>
      <c r="AZ1426" s="6"/>
      <c r="BA1426" s="7"/>
      <c r="BB1426" s="7"/>
    </row>
    <row r="1427" spans="1:54" ht="14.45" customHeight="1">
      <c r="A1427" s="472" t="s">
        <v>5684</v>
      </c>
      <c r="B1427" s="473" t="s">
        <v>1602</v>
      </c>
      <c r="C1427" s="22" t="s">
        <v>5863</v>
      </c>
      <c r="D1427" s="22">
        <v>10</v>
      </c>
      <c r="E1427" s="746" t="s">
        <v>5498</v>
      </c>
      <c r="F1427" s="760">
        <v>2078520</v>
      </c>
      <c r="G1427" s="475">
        <v>15421101</v>
      </c>
      <c r="H1427" s="476">
        <v>11.94</v>
      </c>
      <c r="I1427" s="474">
        <v>2090960</v>
      </c>
      <c r="J1427" s="475">
        <v>15421104</v>
      </c>
      <c r="K1427" s="478">
        <v>11.94</v>
      </c>
      <c r="L1427" s="9"/>
      <c r="M1427" s="546">
        <v>16</v>
      </c>
      <c r="N1427" s="9">
        <v>9.5299999999999994</v>
      </c>
      <c r="O1427" s="6" t="s">
        <v>4201</v>
      </c>
      <c r="P1427" s="479" t="s">
        <v>4252</v>
      </c>
      <c r="Q1427" s="10" t="s">
        <v>4281</v>
      </c>
      <c r="R1427" s="11"/>
      <c r="S1427" s="12"/>
      <c r="T1427" s="14">
        <v>46272</v>
      </c>
      <c r="U1427" s="15" t="s">
        <v>5048</v>
      </c>
      <c r="V1427" s="8">
        <v>46272</v>
      </c>
      <c r="W1427" s="13" t="s">
        <v>5493</v>
      </c>
      <c r="X1427" s="23" t="s">
        <v>4206</v>
      </c>
      <c r="Y1427" s="486">
        <v>139</v>
      </c>
      <c r="Z1427" s="483">
        <v>46273</v>
      </c>
      <c r="AA1427" s="24" t="s">
        <v>5495</v>
      </c>
      <c r="AB1427" s="484" t="s">
        <v>4206</v>
      </c>
      <c r="AC1427" s="16"/>
      <c r="AD1427" s="17"/>
      <c r="AE1427" s="18"/>
      <c r="AF1427" s="9"/>
      <c r="AG1427" s="19"/>
      <c r="AH1427" s="20"/>
      <c r="AI1427" s="9"/>
      <c r="AJ1427" s="21" t="str">
        <f>IF(AND(K1427&gt;0,M1427="A",P1427&lt;&gt;"",V1427&lt;&gt;"A",Y1427&lt;&gt;"A",OR(Q1427="NR",Q1427="NT")),1,"")</f>
        <v/>
      </c>
      <c r="AK1427" s="33" t="str">
        <f>IF(AJ1427="","",COUNTIF(AJ$8:$AU1427,AJ1427))</f>
        <v/>
      </c>
      <c r="AL1427" s="485" t="str">
        <f>IF(AA1427="","",AA1427)</f>
        <v>DJ-RT-032</v>
      </c>
      <c r="AM1427" s="3" t="str">
        <f>IF(AB1427="","",AB1427)</f>
        <v>A</v>
      </c>
      <c r="AN1427" s="702"/>
      <c r="AO1427" s="4"/>
      <c r="AP1427" s="5"/>
      <c r="AQ1427" s="5"/>
      <c r="AR1427" s="4"/>
      <c r="AS1427" s="5"/>
      <c r="AT1427" s="552"/>
      <c r="AU1427" s="553" t="str">
        <f>IF(AND(V1427&gt;0,X1427="A",AA1427&lt;&gt;"",AG1427&lt;&gt;"A",AJ1427&lt;&gt;"A",OR(AB1427="NR",AB1427="NT")),1,"")</f>
        <v/>
      </c>
      <c r="AV1427" s="554" t="str">
        <f>IF(AU1427="","",COUNTIF($AU$8:AU1427,AU1427))</f>
        <v/>
      </c>
      <c r="AW1427" s="553" t="str">
        <f>IF(AND(V1427&gt;0,X1427="A",AJ1427&lt;&gt;"A",OR(AB1427="",AB1427="NX")),1,"")</f>
        <v/>
      </c>
      <c r="AX1427" s="554" t="str">
        <f>IF(AW1427="","",COUNTIF($AW$8:AW1427,AW1427))</f>
        <v/>
      </c>
      <c r="AY1427" s="27"/>
      <c r="AZ1427" s="6"/>
      <c r="BA1427" s="7"/>
      <c r="BB1427" s="7"/>
    </row>
    <row r="1428" spans="1:54" ht="14.45" customHeight="1">
      <c r="A1428" s="472" t="s">
        <v>1389</v>
      </c>
      <c r="B1428" s="473" t="s">
        <v>1602</v>
      </c>
      <c r="C1428" s="22" t="s">
        <v>5863</v>
      </c>
      <c r="D1428" s="22">
        <v>10</v>
      </c>
      <c r="E1428" s="746" t="s">
        <v>3910</v>
      </c>
      <c r="F1428" s="760">
        <v>2090960</v>
      </c>
      <c r="G1428" s="475">
        <v>15421104</v>
      </c>
      <c r="H1428" s="476">
        <v>11.94</v>
      </c>
      <c r="I1428" s="474">
        <v>2084330</v>
      </c>
      <c r="J1428" s="475">
        <v>15421106</v>
      </c>
      <c r="K1428" s="478">
        <v>11.94</v>
      </c>
      <c r="L1428" s="9" t="s">
        <v>15</v>
      </c>
      <c r="M1428" s="546">
        <v>16</v>
      </c>
      <c r="N1428" s="9">
        <v>9.5299999999999994</v>
      </c>
      <c r="O1428" s="6" t="s">
        <v>4201</v>
      </c>
      <c r="P1428" s="479" t="s">
        <v>4202</v>
      </c>
      <c r="Q1428" s="10" t="s">
        <v>5306</v>
      </c>
      <c r="R1428" s="880">
        <v>46303</v>
      </c>
      <c r="S1428" s="12"/>
      <c r="T1428" s="14">
        <v>46278</v>
      </c>
      <c r="U1428" s="15" t="s">
        <v>5387</v>
      </c>
      <c r="V1428" s="8">
        <v>46278</v>
      </c>
      <c r="W1428" s="13" t="s">
        <v>5510</v>
      </c>
      <c r="X1428" s="23" t="s">
        <v>4206</v>
      </c>
      <c r="Y1428" s="486"/>
      <c r="Z1428" s="483">
        <v>46305</v>
      </c>
      <c r="AA1428" s="24" t="s">
        <v>6575</v>
      </c>
      <c r="AB1428" s="484" t="s">
        <v>4206</v>
      </c>
      <c r="AC1428" s="16"/>
      <c r="AD1428" s="17"/>
      <c r="AE1428" s="18"/>
      <c r="AF1428" s="9"/>
      <c r="AG1428" s="19"/>
      <c r="AH1428" s="20"/>
      <c r="AI1428" s="9"/>
      <c r="AJ1428" s="21"/>
      <c r="AK1428" s="33"/>
      <c r="AL1428" s="485" t="str">
        <f>IF(AA1428="","",AA1428)</f>
        <v>L-RT-080</v>
      </c>
      <c r="AM1428" s="3" t="str">
        <f>IF(AB1428="","",AB1428)</f>
        <v>A</v>
      </c>
      <c r="AN1428" s="702"/>
      <c r="AO1428" s="4"/>
      <c r="AP1428" s="5"/>
      <c r="AQ1428" s="5"/>
      <c r="AR1428" s="4"/>
      <c r="AS1428" s="5"/>
      <c r="AT1428" s="552"/>
      <c r="AU1428" s="553" t="str">
        <f>IF(AND(V1428&gt;0,X1428="A",AA1428&lt;&gt;"",AG1428&lt;&gt;"A",AJ1428&lt;&gt;"A",OR(AB1428="NR",AB1428="NT")),1,"")</f>
        <v/>
      </c>
      <c r="AV1428" s="554" t="str">
        <f>IF(AU1428="","",COUNTIF($AU$8:AU1428,AU1428))</f>
        <v/>
      </c>
      <c r="AW1428" s="553" t="str">
        <f>IF(AND(V1428&gt;0,X1428="A",AJ1428&lt;&gt;"A",OR(AB1428="",AB1428="NX")),1,"")</f>
        <v/>
      </c>
      <c r="AX1428" s="554" t="str">
        <f>IF(AW1428="","",COUNTIF($AW$8:AW1428,AW1428))</f>
        <v/>
      </c>
      <c r="AY1428" s="27"/>
      <c r="AZ1428" s="6"/>
      <c r="BA1428" s="7"/>
      <c r="BB1428" s="7"/>
    </row>
    <row r="1429" spans="1:54" ht="14.45" customHeight="1">
      <c r="A1429" s="472" t="s">
        <v>1390</v>
      </c>
      <c r="B1429" s="473" t="s">
        <v>1602</v>
      </c>
      <c r="C1429" s="22" t="s">
        <v>5863</v>
      </c>
      <c r="D1429" s="22">
        <v>10</v>
      </c>
      <c r="E1429" s="746" t="s">
        <v>5499</v>
      </c>
      <c r="F1429" s="760">
        <v>2084330</v>
      </c>
      <c r="G1429" s="475">
        <v>15421106</v>
      </c>
      <c r="H1429" s="476">
        <v>11.94</v>
      </c>
      <c r="I1429" s="474">
        <v>2078630</v>
      </c>
      <c r="J1429" s="475">
        <v>15421101</v>
      </c>
      <c r="K1429" s="478">
        <v>11.94</v>
      </c>
      <c r="L1429" s="9"/>
      <c r="M1429" s="546">
        <v>16</v>
      </c>
      <c r="N1429" s="9">
        <v>9.5299999999999994</v>
      </c>
      <c r="O1429" s="6" t="s">
        <v>4201</v>
      </c>
      <c r="P1429" s="479" t="s">
        <v>4252</v>
      </c>
      <c r="Q1429" s="10" t="s">
        <v>4263</v>
      </c>
      <c r="R1429" s="11"/>
      <c r="S1429" s="12"/>
      <c r="T1429" s="14">
        <v>46272</v>
      </c>
      <c r="U1429" s="15" t="s">
        <v>5048</v>
      </c>
      <c r="V1429" s="8">
        <v>46272</v>
      </c>
      <c r="W1429" s="13" t="s">
        <v>5493</v>
      </c>
      <c r="X1429" s="23" t="s">
        <v>4206</v>
      </c>
      <c r="Y1429" s="486">
        <v>139</v>
      </c>
      <c r="Z1429" s="483">
        <v>46273</v>
      </c>
      <c r="AA1429" s="24" t="s">
        <v>5495</v>
      </c>
      <c r="AB1429" s="484" t="s">
        <v>4206</v>
      </c>
      <c r="AC1429" s="16"/>
      <c r="AD1429" s="17"/>
      <c r="AE1429" s="18"/>
      <c r="AF1429" s="9"/>
      <c r="AG1429" s="19"/>
      <c r="AH1429" s="20"/>
      <c r="AI1429" s="9"/>
      <c r="AJ1429" s="21" t="str">
        <f>IF(AND(K1429&gt;0,M1429="A",P1429&lt;&gt;"",V1429&lt;&gt;"A",Y1429&lt;&gt;"A",OR(Q1429="NR",Q1429="NT")),1,"")</f>
        <v/>
      </c>
      <c r="AK1429" s="33" t="str">
        <f>IF(AJ1429="","",COUNTIF(AJ$8:$AU1429,AJ1429))</f>
        <v/>
      </c>
      <c r="AL1429" s="485" t="str">
        <f>IF(AA1429="","",AA1429)</f>
        <v>DJ-RT-032</v>
      </c>
      <c r="AM1429" s="3" t="str">
        <f>IF(AB1429="","",AB1429)</f>
        <v>A</v>
      </c>
      <c r="AN1429" s="702"/>
      <c r="AO1429" s="4"/>
      <c r="AP1429" s="5"/>
      <c r="AQ1429" s="5"/>
      <c r="AR1429" s="4"/>
      <c r="AS1429" s="5"/>
      <c r="AT1429" s="552"/>
      <c r="AU1429" s="553" t="str">
        <f>IF(AND(V1429&gt;0,X1429="A",AA1429&lt;&gt;"",AG1429&lt;&gt;"A",AJ1429&lt;&gt;"A",OR(AB1429="NR",AB1429="NT")),1,"")</f>
        <v/>
      </c>
      <c r="AV1429" s="554" t="str">
        <f>IF(AU1429="","",COUNTIF($AU$8:AU1429,AU1429))</f>
        <v/>
      </c>
      <c r="AW1429" s="553" t="str">
        <f>IF(AND(V1429&gt;0,X1429="A",AJ1429&lt;&gt;"A",OR(AB1429="",AB1429="NX")),1,"")</f>
        <v/>
      </c>
      <c r="AX1429" s="554" t="str">
        <f>IF(AW1429="","",COUNTIF($AW$8:AW1429,AW1429))</f>
        <v/>
      </c>
      <c r="AY1429" s="27"/>
      <c r="AZ1429" s="6"/>
      <c r="BA1429" s="7"/>
      <c r="BB1429" s="7"/>
    </row>
    <row r="1430" spans="1:54" ht="14.45" customHeight="1">
      <c r="A1430" s="472" t="s">
        <v>1391</v>
      </c>
      <c r="B1430" s="473" t="s">
        <v>1602</v>
      </c>
      <c r="C1430" s="22" t="s">
        <v>5863</v>
      </c>
      <c r="D1430" s="22">
        <v>10</v>
      </c>
      <c r="E1430" s="746" t="s">
        <v>3911</v>
      </c>
      <c r="F1430" s="760">
        <v>2078630</v>
      </c>
      <c r="G1430" s="475">
        <v>15421101</v>
      </c>
      <c r="H1430" s="476">
        <v>11.94</v>
      </c>
      <c r="I1430" s="474">
        <v>2082130</v>
      </c>
      <c r="J1430" s="475">
        <v>15421104</v>
      </c>
      <c r="K1430" s="478">
        <v>11.94</v>
      </c>
      <c r="L1430" s="9" t="s">
        <v>15</v>
      </c>
      <c r="M1430" s="546">
        <v>16</v>
      </c>
      <c r="N1430" s="9">
        <v>9.5299999999999994</v>
      </c>
      <c r="O1430" s="6" t="s">
        <v>4201</v>
      </c>
      <c r="P1430" s="479" t="s">
        <v>4202</v>
      </c>
      <c r="Q1430" s="10" t="s">
        <v>5306</v>
      </c>
      <c r="R1430" s="880">
        <v>46303</v>
      </c>
      <c r="S1430" s="12"/>
      <c r="T1430" s="14">
        <v>46278</v>
      </c>
      <c r="U1430" s="15" t="s">
        <v>5387</v>
      </c>
      <c r="V1430" s="8">
        <v>46278</v>
      </c>
      <c r="W1430" s="13" t="s">
        <v>5510</v>
      </c>
      <c r="X1430" s="23" t="s">
        <v>4206</v>
      </c>
      <c r="Y1430" s="486"/>
      <c r="Z1430" s="483">
        <v>46305</v>
      </c>
      <c r="AA1430" s="24" t="s">
        <v>6575</v>
      </c>
      <c r="AB1430" s="484" t="s">
        <v>4206</v>
      </c>
      <c r="AC1430" s="16"/>
      <c r="AD1430" s="17"/>
      <c r="AE1430" s="18"/>
      <c r="AF1430" s="9"/>
      <c r="AG1430" s="19"/>
      <c r="AH1430" s="20"/>
      <c r="AI1430" s="9"/>
      <c r="AJ1430" s="21"/>
      <c r="AK1430" s="33"/>
      <c r="AL1430" s="485" t="str">
        <f>IF(AA1430="","",AA1430)</f>
        <v>L-RT-080</v>
      </c>
      <c r="AM1430" s="3" t="str">
        <f>IF(AB1430="","",AB1430)</f>
        <v>A</v>
      </c>
      <c r="AN1430" s="702"/>
      <c r="AO1430" s="4"/>
      <c r="AP1430" s="5"/>
      <c r="AQ1430" s="5"/>
      <c r="AR1430" s="4"/>
      <c r="AS1430" s="5"/>
      <c r="AT1430" s="552"/>
      <c r="AU1430" s="553" t="str">
        <f>IF(AND(V1430&gt;0,X1430="A",AA1430&lt;&gt;"",AG1430&lt;&gt;"A",AJ1430&lt;&gt;"A",OR(AB1430="NR",AB1430="NT")),1,"")</f>
        <v/>
      </c>
      <c r="AV1430" s="554" t="str">
        <f>IF(AU1430="","",COUNTIF($AU$8:AU1430,AU1430))</f>
        <v/>
      </c>
      <c r="AW1430" s="553" t="str">
        <f>IF(AND(V1430&gt;0,X1430="A",AJ1430&lt;&gt;"A",OR(AB1430="",AB1430="NX")),1,"")</f>
        <v/>
      </c>
      <c r="AX1430" s="554" t="str">
        <f>IF(AW1430="","",COUNTIF($AW$8:AW1430,AW1430))</f>
        <v/>
      </c>
      <c r="AY1430" s="27"/>
      <c r="AZ1430" s="6"/>
      <c r="BA1430" s="7"/>
      <c r="BB1430" s="7"/>
    </row>
    <row r="1431" spans="1:54" ht="14.45" customHeight="1">
      <c r="A1431" s="472" t="s">
        <v>1392</v>
      </c>
      <c r="B1431" s="473" t="s">
        <v>1602</v>
      </c>
      <c r="C1431" s="22" t="s">
        <v>5863</v>
      </c>
      <c r="D1431" s="22">
        <v>10</v>
      </c>
      <c r="E1431" s="746" t="s">
        <v>5500</v>
      </c>
      <c r="F1431" s="760">
        <v>2082130</v>
      </c>
      <c r="G1431" s="475">
        <v>15421104</v>
      </c>
      <c r="H1431" s="476">
        <v>11.94</v>
      </c>
      <c r="I1431" s="474">
        <v>2091810</v>
      </c>
      <c r="J1431" s="475">
        <v>15421109</v>
      </c>
      <c r="K1431" s="478">
        <v>11.94</v>
      </c>
      <c r="L1431" s="9"/>
      <c r="M1431" s="546">
        <v>16</v>
      </c>
      <c r="N1431" s="9">
        <v>9.5299999999999994</v>
      </c>
      <c r="O1431" s="6" t="s">
        <v>4201</v>
      </c>
      <c r="P1431" s="479" t="s">
        <v>4252</v>
      </c>
      <c r="Q1431" s="10" t="s">
        <v>4289</v>
      </c>
      <c r="R1431" s="11"/>
      <c r="S1431" s="12"/>
      <c r="T1431" s="14">
        <v>46271</v>
      </c>
      <c r="U1431" s="15" t="s">
        <v>5048</v>
      </c>
      <c r="V1431" s="8">
        <v>46271</v>
      </c>
      <c r="W1431" s="13" t="s">
        <v>5399</v>
      </c>
      <c r="X1431" s="23" t="s">
        <v>4206</v>
      </c>
      <c r="Y1431" s="486">
        <v>139</v>
      </c>
      <c r="Z1431" s="483">
        <v>46273</v>
      </c>
      <c r="AA1431" s="24" t="s">
        <v>5495</v>
      </c>
      <c r="AB1431" s="484" t="s">
        <v>4206</v>
      </c>
      <c r="AC1431" s="16"/>
      <c r="AD1431" s="17"/>
      <c r="AE1431" s="18"/>
      <c r="AF1431" s="9"/>
      <c r="AG1431" s="19"/>
      <c r="AH1431" s="20"/>
      <c r="AI1431" s="9"/>
      <c r="AJ1431" s="21" t="str">
        <f>IF(AND(K1431&gt;0,M1431="A",P1431&lt;&gt;"",V1431&lt;&gt;"A",Y1431&lt;&gt;"A",OR(Q1431="NR",Q1431="NT")),1,"")</f>
        <v/>
      </c>
      <c r="AK1431" s="33" t="str">
        <f>IF(AJ1431="","",COUNTIF(AJ$8:$AU1431,AJ1431))</f>
        <v/>
      </c>
      <c r="AL1431" s="485" t="str">
        <f>IF(AA1431="","",AA1431)</f>
        <v>DJ-RT-032</v>
      </c>
      <c r="AM1431" s="3" t="str">
        <f>IF(AB1431="","",AB1431)</f>
        <v>A</v>
      </c>
      <c r="AN1431" s="702"/>
      <c r="AO1431" s="4"/>
      <c r="AP1431" s="5"/>
      <c r="AQ1431" s="5"/>
      <c r="AR1431" s="4"/>
      <c r="AS1431" s="5"/>
      <c r="AT1431" s="552"/>
      <c r="AU1431" s="553" t="str">
        <f>IF(AND(V1431&gt;0,X1431="A",AA1431&lt;&gt;"",AG1431&lt;&gt;"A",AJ1431&lt;&gt;"A",OR(AB1431="NR",AB1431="NT")),1,"")</f>
        <v/>
      </c>
      <c r="AV1431" s="554" t="str">
        <f>IF(AU1431="","",COUNTIF($AU$8:AU1431,AU1431))</f>
        <v/>
      </c>
      <c r="AW1431" s="553" t="str">
        <f>IF(AND(V1431&gt;0,X1431="A",AJ1431&lt;&gt;"A",OR(AB1431="",AB1431="NX")),1,"")</f>
        <v/>
      </c>
      <c r="AX1431" s="554" t="str">
        <f>IF(AW1431="","",COUNTIF($AW$8:AW1431,AW1431))</f>
        <v/>
      </c>
      <c r="AY1431" s="27"/>
      <c r="AZ1431" s="6"/>
      <c r="BA1431" s="7"/>
      <c r="BB1431" s="7"/>
    </row>
    <row r="1432" spans="1:54" ht="14.45" customHeight="1">
      <c r="A1432" s="472" t="s">
        <v>1393</v>
      </c>
      <c r="B1432" s="473" t="s">
        <v>1602</v>
      </c>
      <c r="C1432" s="22" t="s">
        <v>5863</v>
      </c>
      <c r="D1432" s="22">
        <v>10</v>
      </c>
      <c r="E1432" s="746" t="s">
        <v>3912</v>
      </c>
      <c r="F1432" s="760">
        <v>2091810</v>
      </c>
      <c r="G1432" s="475">
        <v>15421109</v>
      </c>
      <c r="H1432" s="476">
        <v>11.94</v>
      </c>
      <c r="I1432" s="474">
        <v>2089650</v>
      </c>
      <c r="J1432" s="475">
        <v>15421105</v>
      </c>
      <c r="K1432" s="478">
        <v>11.94</v>
      </c>
      <c r="L1432" s="9" t="s">
        <v>15</v>
      </c>
      <c r="M1432" s="546">
        <v>16</v>
      </c>
      <c r="N1432" s="9">
        <v>9.5299999999999994</v>
      </c>
      <c r="O1432" s="6" t="s">
        <v>4201</v>
      </c>
      <c r="P1432" s="479" t="s">
        <v>4202</v>
      </c>
      <c r="Q1432" s="10" t="s">
        <v>5306</v>
      </c>
      <c r="R1432" s="11"/>
      <c r="S1432" s="12"/>
      <c r="T1432" s="14">
        <v>46278</v>
      </c>
      <c r="U1432" s="15" t="s">
        <v>5387</v>
      </c>
      <c r="V1432" s="8">
        <v>46278</v>
      </c>
      <c r="W1432" s="13" t="s">
        <v>5510</v>
      </c>
      <c r="X1432" s="23" t="s">
        <v>4206</v>
      </c>
      <c r="Y1432" s="486">
        <v>167</v>
      </c>
      <c r="Z1432" s="1311">
        <v>46282</v>
      </c>
      <c r="AA1432" s="24" t="s">
        <v>5737</v>
      </c>
      <c r="AB1432" s="1284" t="s">
        <v>4206</v>
      </c>
      <c r="AC1432" s="16"/>
      <c r="AD1432" s="17"/>
      <c r="AE1432" s="18"/>
      <c r="AF1432" s="9"/>
      <c r="AG1432" s="19"/>
      <c r="AH1432" s="20"/>
      <c r="AI1432" s="9"/>
      <c r="AJ1432" s="21"/>
      <c r="AK1432" s="33"/>
      <c r="AL1432" s="485" t="str">
        <f>IF(AA1432="","",AA1432)</f>
        <v>L-RT-043</v>
      </c>
      <c r="AM1432" s="3" t="str">
        <f>IF(AB1432="","",AB1432)</f>
        <v>A</v>
      </c>
      <c r="AN1432" s="702"/>
      <c r="AO1432" s="4"/>
      <c r="AP1432" s="5"/>
      <c r="AQ1432" s="5"/>
      <c r="AR1432" s="4"/>
      <c r="AS1432" s="5"/>
      <c r="AT1432" s="552"/>
      <c r="AU1432" s="553" t="str">
        <f>IF(AND(V1432&gt;0,X1432="A",AA1432&lt;&gt;"",AG1432&lt;&gt;"A",AJ1432&lt;&gt;"A",OR(AB1432="NR",AB1432="NT")),1,"")</f>
        <v/>
      </c>
      <c r="AV1432" s="554" t="str">
        <f>IF(AU1432="","",COUNTIF($AU$8:AU1432,AU1432))</f>
        <v/>
      </c>
      <c r="AW1432" s="553" t="str">
        <f>IF(AND(V1432&gt;0,X1432="A",AJ1432&lt;&gt;"A",OR(AB1432="",AB1432="NX")),1,"")</f>
        <v/>
      </c>
      <c r="AX1432" s="554" t="str">
        <f>IF(AW1432="","",COUNTIF($AW$8:AW1432,AW1432))</f>
        <v/>
      </c>
      <c r="AY1432" s="27"/>
      <c r="AZ1432" s="6"/>
      <c r="BA1432" s="7"/>
      <c r="BB1432" s="7"/>
    </row>
    <row r="1433" spans="1:54" ht="14.45" customHeight="1">
      <c r="A1433" s="472" t="s">
        <v>1395</v>
      </c>
      <c r="B1433" s="473" t="s">
        <v>1602</v>
      </c>
      <c r="C1433" s="22" t="s">
        <v>5863</v>
      </c>
      <c r="D1433" s="22">
        <v>10</v>
      </c>
      <c r="E1433" s="746" t="s">
        <v>5501</v>
      </c>
      <c r="F1433" s="760">
        <v>2089650</v>
      </c>
      <c r="G1433" s="475">
        <v>15421105</v>
      </c>
      <c r="H1433" s="476">
        <v>11.94</v>
      </c>
      <c r="I1433" s="474">
        <v>2080680</v>
      </c>
      <c r="J1433" s="475">
        <v>15421109</v>
      </c>
      <c r="K1433" s="478">
        <v>11.94</v>
      </c>
      <c r="L1433" s="9"/>
      <c r="M1433" s="546">
        <v>16</v>
      </c>
      <c r="N1433" s="9">
        <v>9.5299999999999994</v>
      </c>
      <c r="O1433" s="6" t="s">
        <v>4201</v>
      </c>
      <c r="P1433" s="479" t="s">
        <v>4252</v>
      </c>
      <c r="Q1433" s="10" t="s">
        <v>4289</v>
      </c>
      <c r="R1433" s="11"/>
      <c r="S1433" s="12"/>
      <c r="T1433" s="14">
        <v>46271</v>
      </c>
      <c r="U1433" s="15" t="s">
        <v>5048</v>
      </c>
      <c r="V1433" s="8">
        <v>46271</v>
      </c>
      <c r="W1433" s="13" t="s">
        <v>5399</v>
      </c>
      <c r="X1433" s="23" t="s">
        <v>4206</v>
      </c>
      <c r="Y1433" s="486">
        <v>139</v>
      </c>
      <c r="Z1433" s="483">
        <v>46273</v>
      </c>
      <c r="AA1433" s="24" t="s">
        <v>5495</v>
      </c>
      <c r="AB1433" s="484" t="s">
        <v>4206</v>
      </c>
      <c r="AC1433" s="16"/>
      <c r="AD1433" s="17"/>
      <c r="AE1433" s="18"/>
      <c r="AF1433" s="9"/>
      <c r="AG1433" s="19"/>
      <c r="AH1433" s="20"/>
      <c r="AI1433" s="9"/>
      <c r="AJ1433" s="21" t="str">
        <f>IF(AND(K1433&gt;0,M1433="A",P1433&lt;&gt;"",V1433&lt;&gt;"A",Y1433&lt;&gt;"A",OR(Q1433="NR",Q1433="NT")),1,"")</f>
        <v/>
      </c>
      <c r="AK1433" s="33" t="str">
        <f>IF(AJ1433="","",COUNTIF(AJ$8:$AU1433,AJ1433))</f>
        <v/>
      </c>
      <c r="AL1433" s="485" t="str">
        <f>IF(AA1433="","",AA1433)</f>
        <v>DJ-RT-032</v>
      </c>
      <c r="AM1433" s="3" t="str">
        <f>IF(AB1433="","",AB1433)</f>
        <v>A</v>
      </c>
      <c r="AN1433" s="702"/>
      <c r="AO1433" s="4"/>
      <c r="AP1433" s="5"/>
      <c r="AQ1433" s="5"/>
      <c r="AR1433" s="4"/>
      <c r="AS1433" s="5"/>
      <c r="AT1433" s="552"/>
      <c r="AU1433" s="553" t="str">
        <f>IF(AND(V1433&gt;0,X1433="A",AA1433&lt;&gt;"",AG1433&lt;&gt;"A",AJ1433&lt;&gt;"A",OR(AB1433="NR",AB1433="NT")),1,"")</f>
        <v/>
      </c>
      <c r="AV1433" s="554" t="str">
        <f>IF(AU1433="","",COUNTIF($AU$8:AU1433,AU1433))</f>
        <v/>
      </c>
      <c r="AW1433" s="553" t="str">
        <f>IF(AND(V1433&gt;0,X1433="A",AJ1433&lt;&gt;"A",OR(AB1433="",AB1433="NX")),1,"")</f>
        <v/>
      </c>
      <c r="AX1433" s="554" t="str">
        <f>IF(AW1433="","",COUNTIF($AW$8:AW1433,AW1433))</f>
        <v/>
      </c>
      <c r="AY1433" s="27"/>
      <c r="AZ1433" s="6"/>
      <c r="BA1433" s="7"/>
      <c r="BB1433" s="7"/>
    </row>
    <row r="1434" spans="1:54" ht="14.45" customHeight="1">
      <c r="A1434" s="472" t="s">
        <v>1396</v>
      </c>
      <c r="B1434" s="473" t="s">
        <v>1602</v>
      </c>
      <c r="C1434" s="22" t="s">
        <v>5863</v>
      </c>
      <c r="D1434" s="22">
        <v>10</v>
      </c>
      <c r="E1434" s="746" t="s">
        <v>3913</v>
      </c>
      <c r="F1434" s="760">
        <v>2080680</v>
      </c>
      <c r="G1434" s="475">
        <v>15421109</v>
      </c>
      <c r="H1434" s="476">
        <v>11.94</v>
      </c>
      <c r="I1434" s="474">
        <v>2090180</v>
      </c>
      <c r="J1434" s="475">
        <v>15421109</v>
      </c>
      <c r="K1434" s="478">
        <v>11.94</v>
      </c>
      <c r="L1434" s="9" t="s">
        <v>15</v>
      </c>
      <c r="M1434" s="546">
        <v>16</v>
      </c>
      <c r="N1434" s="9">
        <v>9.5299999999999994</v>
      </c>
      <c r="O1434" s="6" t="s">
        <v>4201</v>
      </c>
      <c r="P1434" s="479" t="s">
        <v>4202</v>
      </c>
      <c r="Q1434" s="10" t="s">
        <v>5306</v>
      </c>
      <c r="R1434" s="11"/>
      <c r="S1434" s="12"/>
      <c r="T1434" s="14">
        <v>46278</v>
      </c>
      <c r="U1434" s="15" t="s">
        <v>5387</v>
      </c>
      <c r="V1434" s="8">
        <v>46278</v>
      </c>
      <c r="W1434" s="13" t="s">
        <v>5510</v>
      </c>
      <c r="X1434" s="23" t="s">
        <v>4206</v>
      </c>
      <c r="Y1434" s="486">
        <v>167</v>
      </c>
      <c r="Z1434" s="483">
        <v>46282</v>
      </c>
      <c r="AA1434" s="24" t="s">
        <v>5737</v>
      </c>
      <c r="AB1434" s="484" t="s">
        <v>4206</v>
      </c>
      <c r="AC1434" s="16"/>
      <c r="AD1434" s="17"/>
      <c r="AE1434" s="18"/>
      <c r="AF1434" s="9"/>
      <c r="AG1434" s="19"/>
      <c r="AH1434" s="20"/>
      <c r="AI1434" s="9"/>
      <c r="AJ1434" s="21"/>
      <c r="AK1434" s="33"/>
      <c r="AL1434" s="485" t="str">
        <f>IF(AA1434="","",AA1434)</f>
        <v>L-RT-043</v>
      </c>
      <c r="AM1434" s="3" t="str">
        <f>IF(AB1434="","",AB1434)</f>
        <v>A</v>
      </c>
      <c r="AN1434" s="702"/>
      <c r="AO1434" s="4"/>
      <c r="AP1434" s="5"/>
      <c r="AQ1434" s="5"/>
      <c r="AR1434" s="4"/>
      <c r="AS1434" s="5"/>
      <c r="AT1434" s="552"/>
      <c r="AU1434" s="553" t="str">
        <f>IF(AND(V1434&gt;0,X1434="A",AA1434&lt;&gt;"",AG1434&lt;&gt;"A",AJ1434&lt;&gt;"A",OR(AB1434="NR",AB1434="NT")),1,"")</f>
        <v/>
      </c>
      <c r="AV1434" s="554" t="str">
        <f>IF(AU1434="","",COUNTIF($AU$8:AU1434,AU1434))</f>
        <v/>
      </c>
      <c r="AW1434" s="553" t="str">
        <f>IF(AND(V1434&gt;0,X1434="A",AJ1434&lt;&gt;"A",OR(AB1434="",AB1434="NX")),1,"")</f>
        <v/>
      </c>
      <c r="AX1434" s="554" t="str">
        <f>IF(AW1434="","",COUNTIF($AW$8:AW1434,AW1434))</f>
        <v/>
      </c>
      <c r="AY1434" s="27"/>
      <c r="AZ1434" s="6"/>
      <c r="BA1434" s="7"/>
      <c r="BB1434" s="7"/>
    </row>
    <row r="1435" spans="1:54" ht="14.45" customHeight="1">
      <c r="A1435" s="472" t="s">
        <v>1397</v>
      </c>
      <c r="B1435" s="473" t="s">
        <v>1602</v>
      </c>
      <c r="C1435" s="22" t="s">
        <v>5863</v>
      </c>
      <c r="D1435" s="22">
        <v>10</v>
      </c>
      <c r="E1435" s="746" t="s">
        <v>5502</v>
      </c>
      <c r="F1435" s="760">
        <v>2090180</v>
      </c>
      <c r="G1435" s="475">
        <v>15421109</v>
      </c>
      <c r="H1435" s="476">
        <v>11.94</v>
      </c>
      <c r="I1435" s="474">
        <v>2087750</v>
      </c>
      <c r="J1435" s="475">
        <v>15421108</v>
      </c>
      <c r="K1435" s="478">
        <v>11.94</v>
      </c>
      <c r="L1435" s="9"/>
      <c r="M1435" s="546">
        <v>16</v>
      </c>
      <c r="N1435" s="9">
        <v>9.5299999999999994</v>
      </c>
      <c r="O1435" s="6" t="s">
        <v>4201</v>
      </c>
      <c r="P1435" s="479" t="s">
        <v>4252</v>
      </c>
      <c r="Q1435" s="10" t="s">
        <v>4263</v>
      </c>
      <c r="R1435" s="11"/>
      <c r="S1435" s="12"/>
      <c r="T1435" s="14">
        <v>46271</v>
      </c>
      <c r="U1435" s="15" t="s">
        <v>5048</v>
      </c>
      <c r="V1435" s="8">
        <v>46271</v>
      </c>
      <c r="W1435" s="13" t="s">
        <v>5399</v>
      </c>
      <c r="X1435" s="23" t="s">
        <v>4206</v>
      </c>
      <c r="Y1435" s="486">
        <v>139</v>
      </c>
      <c r="Z1435" s="483">
        <v>46272</v>
      </c>
      <c r="AA1435" s="24" t="s">
        <v>5400</v>
      </c>
      <c r="AB1435" s="484" t="s">
        <v>4206</v>
      </c>
      <c r="AC1435" s="16"/>
      <c r="AD1435" s="17"/>
      <c r="AE1435" s="18"/>
      <c r="AF1435" s="9"/>
      <c r="AG1435" s="19"/>
      <c r="AH1435" s="20"/>
      <c r="AI1435" s="9"/>
      <c r="AJ1435" s="21" t="str">
        <f>IF(AND(K1435&gt;0,M1435="A",P1435&lt;&gt;"",V1435&lt;&gt;"A",Y1435&lt;&gt;"A",OR(Q1435="NR",Q1435="NT")),1,"")</f>
        <v/>
      </c>
      <c r="AK1435" s="33" t="str">
        <f>IF(AJ1435="","",COUNTIF(AJ$8:$AU1435,AJ1435))</f>
        <v/>
      </c>
      <c r="AL1435" s="485" t="str">
        <f>IF(AA1435="","",AA1435)</f>
        <v>DJ-RT-031</v>
      </c>
      <c r="AM1435" s="3" t="str">
        <f>IF(AB1435="","",AB1435)</f>
        <v>A</v>
      </c>
      <c r="AN1435" s="702"/>
      <c r="AO1435" s="4"/>
      <c r="AP1435" s="5"/>
      <c r="AQ1435" s="5"/>
      <c r="AR1435" s="4"/>
      <c r="AS1435" s="5"/>
      <c r="AT1435" s="552"/>
      <c r="AU1435" s="553" t="str">
        <f>IF(AND(V1435&gt;0,X1435="A",AA1435&lt;&gt;"",AG1435&lt;&gt;"A",AJ1435&lt;&gt;"A",OR(AB1435="NR",AB1435="NT")),1,"")</f>
        <v/>
      </c>
      <c r="AV1435" s="554" t="str">
        <f>IF(AU1435="","",COUNTIF($AU$8:AU1435,AU1435))</f>
        <v/>
      </c>
      <c r="AW1435" s="553" t="str">
        <f>IF(AND(V1435&gt;0,X1435="A",AJ1435&lt;&gt;"A",OR(AB1435="",AB1435="NX")),1,"")</f>
        <v/>
      </c>
      <c r="AX1435" s="554" t="str">
        <f>IF(AW1435="","",COUNTIF($AW$8:AW1435,AW1435))</f>
        <v/>
      </c>
      <c r="AY1435" s="27"/>
      <c r="AZ1435" s="6"/>
      <c r="BA1435" s="7"/>
      <c r="BB1435" s="7"/>
    </row>
    <row r="1436" spans="1:54" ht="14.45" customHeight="1">
      <c r="A1436" s="472" t="s">
        <v>1398</v>
      </c>
      <c r="B1436" s="473" t="s">
        <v>1602</v>
      </c>
      <c r="C1436" s="22" t="s">
        <v>5863</v>
      </c>
      <c r="D1436" s="22">
        <v>10</v>
      </c>
      <c r="E1436" s="746" t="s">
        <v>3914</v>
      </c>
      <c r="F1436" s="760">
        <v>2087750</v>
      </c>
      <c r="G1436" s="475">
        <v>15421108</v>
      </c>
      <c r="H1436" s="476">
        <v>11.94</v>
      </c>
      <c r="I1436" s="474">
        <v>2094940</v>
      </c>
      <c r="J1436" s="475">
        <v>15421111</v>
      </c>
      <c r="K1436" s="478">
        <v>11.94</v>
      </c>
      <c r="L1436" s="9" t="s">
        <v>15</v>
      </c>
      <c r="M1436" s="546">
        <v>16</v>
      </c>
      <c r="N1436" s="9">
        <v>9.5299999999999994</v>
      </c>
      <c r="O1436" s="6" t="s">
        <v>4201</v>
      </c>
      <c r="P1436" s="479" t="s">
        <v>4202</v>
      </c>
      <c r="Q1436" s="10" t="s">
        <v>5306</v>
      </c>
      <c r="R1436" s="11"/>
      <c r="S1436" s="12"/>
      <c r="T1436" s="14">
        <v>46278</v>
      </c>
      <c r="U1436" s="15" t="s">
        <v>5387</v>
      </c>
      <c r="V1436" s="8">
        <v>46278</v>
      </c>
      <c r="W1436" s="13" t="s">
        <v>5510</v>
      </c>
      <c r="X1436" s="23" t="s">
        <v>4206</v>
      </c>
      <c r="Y1436" s="486">
        <v>167</v>
      </c>
      <c r="Z1436" s="483">
        <v>46282</v>
      </c>
      <c r="AA1436" s="24" t="s">
        <v>5737</v>
      </c>
      <c r="AB1436" s="484" t="s">
        <v>4206</v>
      </c>
      <c r="AC1436" s="16"/>
      <c r="AD1436" s="17"/>
      <c r="AE1436" s="18"/>
      <c r="AF1436" s="9"/>
      <c r="AG1436" s="19"/>
      <c r="AH1436" s="20"/>
      <c r="AI1436" s="9"/>
      <c r="AJ1436" s="21"/>
      <c r="AK1436" s="33"/>
      <c r="AL1436" s="485" t="str">
        <f>IF(AA1436="","",AA1436)</f>
        <v>L-RT-043</v>
      </c>
      <c r="AM1436" s="3" t="str">
        <f>IF(AB1436="","",AB1436)</f>
        <v>A</v>
      </c>
      <c r="AN1436" s="702"/>
      <c r="AO1436" s="4"/>
      <c r="AP1436" s="5"/>
      <c r="AQ1436" s="5"/>
      <c r="AR1436" s="4"/>
      <c r="AS1436" s="5"/>
      <c r="AT1436" s="552"/>
      <c r="AU1436" s="553" t="str">
        <f>IF(AND(V1436&gt;0,X1436="A",AA1436&lt;&gt;"",AG1436&lt;&gt;"A",AJ1436&lt;&gt;"A",OR(AB1436="NR",AB1436="NT")),1,"")</f>
        <v/>
      </c>
      <c r="AV1436" s="554" t="str">
        <f>IF(AU1436="","",COUNTIF($AU$8:AU1436,AU1436))</f>
        <v/>
      </c>
      <c r="AW1436" s="553" t="str">
        <f>IF(AND(V1436&gt;0,X1436="A",AJ1436&lt;&gt;"A",OR(AB1436="",AB1436="NX")),1,"")</f>
        <v/>
      </c>
      <c r="AX1436" s="554" t="str">
        <f>IF(AW1436="","",COUNTIF($AW$8:AW1436,AW1436))</f>
        <v/>
      </c>
      <c r="AY1436" s="27"/>
      <c r="AZ1436" s="6"/>
      <c r="BA1436" s="7"/>
      <c r="BB1436" s="7"/>
    </row>
    <row r="1437" spans="1:54" ht="14.45" customHeight="1">
      <c r="A1437" s="472" t="s">
        <v>1399</v>
      </c>
      <c r="B1437" s="473" t="s">
        <v>1602</v>
      </c>
      <c r="C1437" s="22" t="s">
        <v>5863</v>
      </c>
      <c r="D1437" s="22">
        <v>10</v>
      </c>
      <c r="E1437" s="746" t="s">
        <v>5503</v>
      </c>
      <c r="F1437" s="760">
        <v>2094940</v>
      </c>
      <c r="G1437" s="475">
        <v>15421111</v>
      </c>
      <c r="H1437" s="476">
        <v>11.94</v>
      </c>
      <c r="I1437" s="474">
        <v>2096510</v>
      </c>
      <c r="J1437" s="475">
        <v>15421111</v>
      </c>
      <c r="K1437" s="478">
        <v>11.94</v>
      </c>
      <c r="L1437" s="9"/>
      <c r="M1437" s="546">
        <v>16</v>
      </c>
      <c r="N1437" s="9">
        <v>9.5299999999999994</v>
      </c>
      <c r="O1437" s="6" t="s">
        <v>4201</v>
      </c>
      <c r="P1437" s="479" t="s">
        <v>4252</v>
      </c>
      <c r="Q1437" s="10" t="s">
        <v>4289</v>
      </c>
      <c r="R1437" s="11"/>
      <c r="S1437" s="12"/>
      <c r="T1437" s="14">
        <v>46272</v>
      </c>
      <c r="U1437" s="15" t="s">
        <v>5048</v>
      </c>
      <c r="V1437" s="8">
        <v>46272</v>
      </c>
      <c r="W1437" s="13" t="s">
        <v>5493</v>
      </c>
      <c r="X1437" s="23" t="s">
        <v>4206</v>
      </c>
      <c r="Y1437" s="486">
        <v>139</v>
      </c>
      <c r="Z1437" s="483">
        <v>46273</v>
      </c>
      <c r="AA1437" s="24" t="s">
        <v>5495</v>
      </c>
      <c r="AB1437" s="484" t="s">
        <v>4206</v>
      </c>
      <c r="AC1437" s="16"/>
      <c r="AD1437" s="17"/>
      <c r="AE1437" s="18"/>
      <c r="AF1437" s="9"/>
      <c r="AG1437" s="19"/>
      <c r="AH1437" s="20"/>
      <c r="AI1437" s="9"/>
      <c r="AJ1437" s="21" t="str">
        <f>IF(AND(K1437&gt;0,M1437="A",P1437&lt;&gt;"",V1437&lt;&gt;"A",Y1437&lt;&gt;"A",OR(Q1437="NR",Q1437="NT")),1,"")</f>
        <v/>
      </c>
      <c r="AK1437" s="33" t="str">
        <f>IF(AJ1437="","",COUNTIF(AJ$8:$AU1437,AJ1437))</f>
        <v/>
      </c>
      <c r="AL1437" s="485" t="str">
        <f>IF(AA1437="","",AA1437)</f>
        <v>DJ-RT-032</v>
      </c>
      <c r="AM1437" s="3" t="str">
        <f>IF(AB1437="","",AB1437)</f>
        <v>A</v>
      </c>
      <c r="AN1437" s="702"/>
      <c r="AO1437" s="4"/>
      <c r="AP1437" s="5"/>
      <c r="AQ1437" s="5"/>
      <c r="AR1437" s="4"/>
      <c r="AS1437" s="5"/>
      <c r="AT1437" s="552"/>
      <c r="AU1437" s="553" t="str">
        <f>IF(AND(V1437&gt;0,X1437="A",AA1437&lt;&gt;"",AG1437&lt;&gt;"A",AJ1437&lt;&gt;"A",OR(AB1437="NR",AB1437="NT")),1,"")</f>
        <v/>
      </c>
      <c r="AV1437" s="554" t="str">
        <f>IF(AU1437="","",COUNTIF($AU$8:AU1437,AU1437))</f>
        <v/>
      </c>
      <c r="AW1437" s="553" t="str">
        <f>IF(AND(V1437&gt;0,X1437="A",AJ1437&lt;&gt;"A",OR(AB1437="",AB1437="NX")),1,"")</f>
        <v/>
      </c>
      <c r="AX1437" s="554" t="str">
        <f>IF(AW1437="","",COUNTIF($AW$8:AW1437,AW1437))</f>
        <v/>
      </c>
      <c r="AY1437" s="27"/>
      <c r="AZ1437" s="6"/>
      <c r="BA1437" s="7"/>
      <c r="BB1437" s="7"/>
    </row>
    <row r="1438" spans="1:54" ht="14.45" customHeight="1">
      <c r="A1438" s="472" t="s">
        <v>1400</v>
      </c>
      <c r="B1438" s="473" t="s">
        <v>1602</v>
      </c>
      <c r="C1438" s="22" t="s">
        <v>5863</v>
      </c>
      <c r="D1438" s="22">
        <v>10</v>
      </c>
      <c r="E1438" s="746" t="s">
        <v>6627</v>
      </c>
      <c r="F1438" s="760">
        <v>2096510</v>
      </c>
      <c r="G1438" s="475">
        <v>15421111</v>
      </c>
      <c r="H1438" s="476">
        <v>11.94</v>
      </c>
      <c r="I1438" s="474">
        <v>2093200</v>
      </c>
      <c r="J1438" s="475">
        <v>15421110</v>
      </c>
      <c r="K1438" s="478">
        <v>11.94</v>
      </c>
      <c r="L1438" s="9" t="s">
        <v>15</v>
      </c>
      <c r="M1438" s="546">
        <v>16</v>
      </c>
      <c r="N1438" s="9">
        <v>9.5299999999999994</v>
      </c>
      <c r="O1438" s="6" t="s">
        <v>4201</v>
      </c>
      <c r="P1438" s="479" t="s">
        <v>5033</v>
      </c>
      <c r="Q1438" s="10" t="s">
        <v>6584</v>
      </c>
      <c r="R1438" s="11"/>
      <c r="S1438" s="12"/>
      <c r="T1438" s="14">
        <v>46306</v>
      </c>
      <c r="U1438" s="15" t="s">
        <v>5387</v>
      </c>
      <c r="V1438" s="8">
        <v>46309</v>
      </c>
      <c r="W1438" s="884" t="s">
        <v>6657</v>
      </c>
      <c r="X1438" s="23" t="s">
        <v>4206</v>
      </c>
      <c r="Y1438" s="486"/>
      <c r="Z1438" s="483">
        <v>46310</v>
      </c>
      <c r="AA1438" s="24" t="s">
        <v>6658</v>
      </c>
      <c r="AB1438" s="484" t="s">
        <v>4206</v>
      </c>
      <c r="AC1438" s="16"/>
      <c r="AD1438" s="17"/>
      <c r="AE1438" s="18"/>
      <c r="AF1438" s="9"/>
      <c r="AG1438" s="19"/>
      <c r="AH1438" s="20"/>
      <c r="AI1438" s="9"/>
      <c r="AJ1438" s="21"/>
      <c r="AK1438" s="33"/>
      <c r="AL1438" s="485" t="str">
        <f>IF(AA1438="","",AA1438)</f>
        <v>L-RT-081</v>
      </c>
      <c r="AM1438" s="3" t="str">
        <f>IF(AB1438="","",AB1438)</f>
        <v>A</v>
      </c>
      <c r="AN1438" s="702" t="s">
        <v>5716</v>
      </c>
      <c r="AO1438" s="4"/>
      <c r="AP1438" s="5"/>
      <c r="AQ1438" s="5"/>
      <c r="AR1438" s="4"/>
      <c r="AS1438" s="5"/>
      <c r="AT1438" s="552"/>
      <c r="AU1438" s="553" t="str">
        <f>IF(AND(V1438&gt;0,X1438="A",AA1438&lt;&gt;"",AG1438&lt;&gt;"A",AJ1438&lt;&gt;"A",OR(AB1438="NR",AB1438="NT")),1,"")</f>
        <v/>
      </c>
      <c r="AV1438" s="554" t="str">
        <f>IF(AU1438="","",COUNTIF($AU$8:AU1438,AU1438))</f>
        <v/>
      </c>
      <c r="AW1438" s="553" t="str">
        <f>IF(AND(V1438&gt;0,X1438="A",AJ1438&lt;&gt;"A",OR(AB1438="",AB1438="NX")),1,"")</f>
        <v/>
      </c>
      <c r="AX1438" s="554" t="str">
        <f>IF(AW1438="","",COUNTIF($AW$8:AW1438,AW1438))</f>
        <v/>
      </c>
      <c r="AY1438" s="13" t="s">
        <v>5510</v>
      </c>
      <c r="AZ1438" s="24" t="s">
        <v>5737</v>
      </c>
      <c r="BA1438" s="7"/>
      <c r="BB1438" s="7"/>
    </row>
    <row r="1439" spans="1:54" ht="14.45" customHeight="1">
      <c r="A1439" s="472" t="s">
        <v>1401</v>
      </c>
      <c r="B1439" s="473" t="s">
        <v>1602</v>
      </c>
      <c r="C1439" s="22" t="s">
        <v>5863</v>
      </c>
      <c r="D1439" s="22">
        <v>10</v>
      </c>
      <c r="E1439" s="746" t="s">
        <v>5504</v>
      </c>
      <c r="F1439" s="760">
        <v>2093200</v>
      </c>
      <c r="G1439" s="475">
        <v>15421110</v>
      </c>
      <c r="H1439" s="476">
        <v>11.94</v>
      </c>
      <c r="I1439" s="474">
        <v>2089680</v>
      </c>
      <c r="J1439" s="475">
        <v>15421109</v>
      </c>
      <c r="K1439" s="478">
        <v>11.94</v>
      </c>
      <c r="L1439" s="9"/>
      <c r="M1439" s="546">
        <v>16</v>
      </c>
      <c r="N1439" s="9">
        <v>9.5299999999999994</v>
      </c>
      <c r="O1439" s="6" t="s">
        <v>4201</v>
      </c>
      <c r="P1439" s="479" t="s">
        <v>4252</v>
      </c>
      <c r="Q1439" s="10" t="s">
        <v>4263</v>
      </c>
      <c r="R1439" s="11"/>
      <c r="S1439" s="12"/>
      <c r="T1439" s="14">
        <v>46271</v>
      </c>
      <c r="U1439" s="15" t="s">
        <v>5048</v>
      </c>
      <c r="V1439" s="8">
        <v>46271</v>
      </c>
      <c r="W1439" s="13" t="s">
        <v>5399</v>
      </c>
      <c r="X1439" s="23" t="s">
        <v>4206</v>
      </c>
      <c r="Y1439" s="486">
        <v>139</v>
      </c>
      <c r="Z1439" s="483">
        <v>46272</v>
      </c>
      <c r="AA1439" s="24" t="s">
        <v>5495</v>
      </c>
      <c r="AB1439" s="484" t="s">
        <v>4206</v>
      </c>
      <c r="AC1439" s="16"/>
      <c r="AD1439" s="17"/>
      <c r="AE1439" s="18"/>
      <c r="AF1439" s="9"/>
      <c r="AG1439" s="19"/>
      <c r="AH1439" s="20"/>
      <c r="AI1439" s="9"/>
      <c r="AJ1439" s="21" t="str">
        <f>IF(AND(K1439&gt;0,M1439="A",P1439&lt;&gt;"",V1439&lt;&gt;"A",Y1439&lt;&gt;"A",OR(Q1439="NR",Q1439="NT")),1,"")</f>
        <v/>
      </c>
      <c r="AK1439" s="33" t="str">
        <f>IF(AJ1439="","",COUNTIF(AJ$8:$AU1439,AJ1439))</f>
        <v/>
      </c>
      <c r="AL1439" s="485" t="str">
        <f>IF(AA1439="","",AA1439)</f>
        <v>DJ-RT-032</v>
      </c>
      <c r="AM1439" s="3" t="str">
        <f>IF(AB1439="","",AB1439)</f>
        <v>A</v>
      </c>
      <c r="AN1439" s="702"/>
      <c r="AO1439" s="4"/>
      <c r="AP1439" s="5"/>
      <c r="AQ1439" s="5"/>
      <c r="AR1439" s="4"/>
      <c r="AS1439" s="5"/>
      <c r="AT1439" s="552"/>
      <c r="AU1439" s="553" t="str">
        <f>IF(AND(V1439&gt;0,X1439="A",AA1439&lt;&gt;"",AG1439&lt;&gt;"A",AJ1439&lt;&gt;"A",OR(AB1439="NR",AB1439="NT")),1,"")</f>
        <v/>
      </c>
      <c r="AV1439" s="554" t="str">
        <f>IF(AU1439="","",COUNTIF($AU$8:AU1439,AU1439))</f>
        <v/>
      </c>
      <c r="AW1439" s="553" t="str">
        <f>IF(AND(V1439&gt;0,X1439="A",AJ1439&lt;&gt;"A",OR(AB1439="",AB1439="NX")),1,"")</f>
        <v/>
      </c>
      <c r="AX1439" s="554" t="str">
        <f>IF(AW1439="","",COUNTIF($AW$8:AW1439,AW1439))</f>
        <v/>
      </c>
      <c r="AY1439" s="13" t="s">
        <v>5511</v>
      </c>
      <c r="AZ1439" s="6"/>
      <c r="BA1439" s="7"/>
      <c r="BB1439" s="7"/>
    </row>
    <row r="1440" spans="1:54" ht="14.45" customHeight="1">
      <c r="A1440" s="472" t="s">
        <v>1402</v>
      </c>
      <c r="B1440" s="473" t="s">
        <v>1602</v>
      </c>
      <c r="C1440" s="22" t="s">
        <v>5863</v>
      </c>
      <c r="D1440" s="22">
        <v>10</v>
      </c>
      <c r="E1440" s="746" t="s">
        <v>3915</v>
      </c>
      <c r="F1440" s="760">
        <v>2089680</v>
      </c>
      <c r="G1440" s="475">
        <v>15421109</v>
      </c>
      <c r="H1440" s="476">
        <v>11.94</v>
      </c>
      <c r="I1440" s="474">
        <v>2080930</v>
      </c>
      <c r="J1440" s="475">
        <v>15421103</v>
      </c>
      <c r="K1440" s="478">
        <v>11.94</v>
      </c>
      <c r="L1440" s="9" t="s">
        <v>15</v>
      </c>
      <c r="M1440" s="546">
        <v>16</v>
      </c>
      <c r="N1440" s="9">
        <v>9.5299999999999994</v>
      </c>
      <c r="O1440" s="6" t="s">
        <v>4201</v>
      </c>
      <c r="P1440" s="479" t="s">
        <v>4202</v>
      </c>
      <c r="Q1440" s="10" t="s">
        <v>5306</v>
      </c>
      <c r="R1440" s="11"/>
      <c r="S1440" s="12"/>
      <c r="T1440" s="14">
        <v>46278</v>
      </c>
      <c r="U1440" s="15" t="s">
        <v>5387</v>
      </c>
      <c r="V1440" s="8">
        <v>46278</v>
      </c>
      <c r="W1440" s="13" t="s">
        <v>5510</v>
      </c>
      <c r="X1440" s="23" t="s">
        <v>4206</v>
      </c>
      <c r="Y1440" s="486">
        <v>167</v>
      </c>
      <c r="Z1440" s="483">
        <v>46282</v>
      </c>
      <c r="AA1440" s="24" t="s">
        <v>5737</v>
      </c>
      <c r="AB1440" s="484" t="s">
        <v>4206</v>
      </c>
      <c r="AC1440" s="16"/>
      <c r="AD1440" s="17"/>
      <c r="AE1440" s="18"/>
      <c r="AF1440" s="9"/>
      <c r="AG1440" s="19"/>
      <c r="AH1440" s="20"/>
      <c r="AI1440" s="9"/>
      <c r="AJ1440" s="21"/>
      <c r="AK1440" s="33"/>
      <c r="AL1440" s="485" t="str">
        <f>IF(AA1440="","",AA1440)</f>
        <v>L-RT-043</v>
      </c>
      <c r="AM1440" s="3" t="str">
        <f>IF(AB1440="","",AB1440)</f>
        <v>A</v>
      </c>
      <c r="AN1440" s="702"/>
      <c r="AO1440" s="4"/>
      <c r="AP1440" s="5"/>
      <c r="AQ1440" s="5"/>
      <c r="AR1440" s="4"/>
      <c r="AS1440" s="5"/>
      <c r="AT1440" s="552"/>
      <c r="AU1440" s="553" t="str">
        <f>IF(AND(V1440&gt;0,X1440="A",AA1440&lt;&gt;"",AG1440&lt;&gt;"A",AJ1440&lt;&gt;"A",OR(AB1440="NR",AB1440="NT")),1,"")</f>
        <v/>
      </c>
      <c r="AV1440" s="554" t="str">
        <f>IF(AU1440="","",COUNTIF($AU$8:AU1440,AU1440))</f>
        <v/>
      </c>
      <c r="AW1440" s="553" t="str">
        <f>IF(AND(V1440&gt;0,X1440="A",AJ1440&lt;&gt;"A",OR(AB1440="",AB1440="NX")),1,"")</f>
        <v/>
      </c>
      <c r="AX1440" s="554" t="str">
        <f>IF(AW1440="","",COUNTIF($AW$8:AW1440,AW1440))</f>
        <v/>
      </c>
      <c r="AY1440" s="13" t="s">
        <v>5511</v>
      </c>
      <c r="AZ1440" s="6"/>
      <c r="BA1440" s="7"/>
      <c r="BB1440" s="7"/>
    </row>
    <row r="1441" spans="1:54" ht="14.45" customHeight="1">
      <c r="A1441" s="472" t="s">
        <v>1403</v>
      </c>
      <c r="B1441" s="473" t="s">
        <v>1602</v>
      </c>
      <c r="C1441" s="22" t="s">
        <v>5863</v>
      </c>
      <c r="D1441" s="22">
        <v>10</v>
      </c>
      <c r="E1441" s="746" t="s">
        <v>5505</v>
      </c>
      <c r="F1441" s="760">
        <v>2080930</v>
      </c>
      <c r="G1441" s="475">
        <v>15421103</v>
      </c>
      <c r="H1441" s="476">
        <v>11.94</v>
      </c>
      <c r="I1441" s="474">
        <v>2090230</v>
      </c>
      <c r="J1441" s="475">
        <v>15421109</v>
      </c>
      <c r="K1441" s="478">
        <v>11.94</v>
      </c>
      <c r="L1441" s="9"/>
      <c r="M1441" s="546">
        <v>16</v>
      </c>
      <c r="N1441" s="9">
        <v>9.5299999999999994</v>
      </c>
      <c r="O1441" s="6" t="s">
        <v>4201</v>
      </c>
      <c r="P1441" s="479" t="s">
        <v>4252</v>
      </c>
      <c r="Q1441" s="10" t="s">
        <v>4281</v>
      </c>
      <c r="R1441" s="11"/>
      <c r="S1441" s="12"/>
      <c r="T1441" s="14">
        <v>46272</v>
      </c>
      <c r="U1441" s="15" t="s">
        <v>5048</v>
      </c>
      <c r="V1441" s="8">
        <v>46272</v>
      </c>
      <c r="W1441" s="13" t="s">
        <v>5493</v>
      </c>
      <c r="X1441" s="23" t="s">
        <v>4206</v>
      </c>
      <c r="Y1441" s="486">
        <v>139</v>
      </c>
      <c r="Z1441" s="483">
        <v>46273</v>
      </c>
      <c r="AA1441" s="24" t="s">
        <v>5495</v>
      </c>
      <c r="AB1441" s="484" t="s">
        <v>4206</v>
      </c>
      <c r="AC1441" s="16"/>
      <c r="AD1441" s="17"/>
      <c r="AE1441" s="18"/>
      <c r="AF1441" s="9"/>
      <c r="AG1441" s="19"/>
      <c r="AH1441" s="20"/>
      <c r="AI1441" s="9"/>
      <c r="AJ1441" s="21" t="str">
        <f>IF(AND(K1441&gt;0,M1441="A",P1441&lt;&gt;"",V1441&lt;&gt;"A",Y1441&lt;&gt;"A",OR(Q1441="NR",Q1441="NT")),1,"")</f>
        <v/>
      </c>
      <c r="AK1441" s="33" t="str">
        <f>IF(AJ1441="","",COUNTIF(AJ$8:$AU1441,AJ1441))</f>
        <v/>
      </c>
      <c r="AL1441" s="485" t="str">
        <f>IF(AA1441="","",AA1441)</f>
        <v>DJ-RT-032</v>
      </c>
      <c r="AM1441" s="3" t="str">
        <f>IF(AB1441="","",AB1441)</f>
        <v>A</v>
      </c>
      <c r="AN1441" s="702"/>
      <c r="AO1441" s="4"/>
      <c r="AP1441" s="5"/>
      <c r="AQ1441" s="5"/>
      <c r="AR1441" s="4"/>
      <c r="AS1441" s="5"/>
      <c r="AT1441" s="552"/>
      <c r="AU1441" s="553" t="str">
        <f>IF(AND(V1441&gt;0,X1441="A",AA1441&lt;&gt;"",AG1441&lt;&gt;"A",AJ1441&lt;&gt;"A",OR(AB1441="NR",AB1441="NT")),1,"")</f>
        <v/>
      </c>
      <c r="AV1441" s="554" t="str">
        <f>IF(AU1441="","",COUNTIF($AU$8:AU1441,AU1441))</f>
        <v/>
      </c>
      <c r="AW1441" s="553" t="str">
        <f>IF(AND(V1441&gt;0,X1441="A",AJ1441&lt;&gt;"A",OR(AB1441="",AB1441="NX")),1,"")</f>
        <v/>
      </c>
      <c r="AX1441" s="554" t="str">
        <f>IF(AW1441="","",COUNTIF($AW$8:AW1441,AW1441))</f>
        <v/>
      </c>
      <c r="AY1441" s="13" t="s">
        <v>5388</v>
      </c>
      <c r="AZ1441" s="6"/>
      <c r="BA1441" s="7"/>
      <c r="BB1441" s="7"/>
    </row>
    <row r="1442" spans="1:54" ht="14.45" customHeight="1">
      <c r="A1442" s="472" t="s">
        <v>1404</v>
      </c>
      <c r="B1442" s="473" t="s">
        <v>1602</v>
      </c>
      <c r="C1442" s="22" t="s">
        <v>5863</v>
      </c>
      <c r="D1442" s="22">
        <v>10</v>
      </c>
      <c r="E1442" s="746" t="s">
        <v>3916</v>
      </c>
      <c r="F1442" s="760">
        <v>2090230</v>
      </c>
      <c r="G1442" s="475">
        <v>15421109</v>
      </c>
      <c r="H1442" s="476">
        <v>11.94</v>
      </c>
      <c r="I1442" s="474">
        <v>2083130</v>
      </c>
      <c r="J1442" s="475">
        <v>15421105</v>
      </c>
      <c r="K1442" s="478">
        <v>11.94</v>
      </c>
      <c r="L1442" s="9" t="s">
        <v>15</v>
      </c>
      <c r="M1442" s="546">
        <v>16</v>
      </c>
      <c r="N1442" s="9">
        <v>9.5299999999999994</v>
      </c>
      <c r="O1442" s="6" t="s">
        <v>4201</v>
      </c>
      <c r="P1442" s="479" t="s">
        <v>4202</v>
      </c>
      <c r="Q1442" s="10" t="s">
        <v>5306</v>
      </c>
      <c r="R1442" s="11"/>
      <c r="S1442" s="12"/>
      <c r="T1442" s="14">
        <v>46278</v>
      </c>
      <c r="U1442" s="15" t="s">
        <v>5387</v>
      </c>
      <c r="V1442" s="8">
        <v>46278</v>
      </c>
      <c r="W1442" s="13" t="s">
        <v>5510</v>
      </c>
      <c r="X1442" s="23" t="s">
        <v>4206</v>
      </c>
      <c r="Y1442" s="486">
        <v>167</v>
      </c>
      <c r="Z1442" s="483">
        <v>46282</v>
      </c>
      <c r="AA1442" s="24" t="s">
        <v>5737</v>
      </c>
      <c r="AB1442" s="484" t="s">
        <v>4206</v>
      </c>
      <c r="AC1442" s="16"/>
      <c r="AD1442" s="17"/>
      <c r="AE1442" s="18"/>
      <c r="AF1442" s="9"/>
      <c r="AG1442" s="19"/>
      <c r="AH1442" s="20"/>
      <c r="AI1442" s="9"/>
      <c r="AJ1442" s="21"/>
      <c r="AK1442" s="33"/>
      <c r="AL1442" s="485" t="str">
        <f>IF(AA1442="","",AA1442)</f>
        <v>L-RT-043</v>
      </c>
      <c r="AM1442" s="3" t="str">
        <f>IF(AB1442="","",AB1442)</f>
        <v>A</v>
      </c>
      <c r="AN1442" s="702"/>
      <c r="AO1442" s="4"/>
      <c r="AP1442" s="5"/>
      <c r="AQ1442" s="5"/>
      <c r="AR1442" s="4"/>
      <c r="AS1442" s="5"/>
      <c r="AT1442" s="552"/>
      <c r="AU1442" s="553" t="str">
        <f>IF(AND(V1442&gt;0,X1442="A",AA1442&lt;&gt;"",AG1442&lt;&gt;"A",AJ1442&lt;&gt;"A",OR(AB1442="NR",AB1442="NT")),1,"")</f>
        <v/>
      </c>
      <c r="AV1442" s="554" t="str">
        <f>IF(AU1442="","",COUNTIF($AU$8:AU1442,AU1442))</f>
        <v/>
      </c>
      <c r="AW1442" s="553" t="str">
        <f>IF(AND(V1442&gt;0,X1442="A",AJ1442&lt;&gt;"A",OR(AB1442="",AB1442="NX")),1,"")</f>
        <v/>
      </c>
      <c r="AX1442" s="554" t="str">
        <f>IF(AW1442="","",COUNTIF($AW$8:AW1442,AW1442))</f>
        <v/>
      </c>
      <c r="AY1442" s="13" t="s">
        <v>5389</v>
      </c>
      <c r="AZ1442" s="6"/>
      <c r="BA1442" s="7"/>
      <c r="BB1442" s="7"/>
    </row>
    <row r="1443" spans="1:54" ht="14.45" customHeight="1">
      <c r="A1443" s="472" t="s">
        <v>1405</v>
      </c>
      <c r="B1443" s="473" t="s">
        <v>1602</v>
      </c>
      <c r="C1443" s="22" t="s">
        <v>5863</v>
      </c>
      <c r="D1443" s="22">
        <v>10</v>
      </c>
      <c r="E1443" s="746" t="s">
        <v>5506</v>
      </c>
      <c r="F1443" s="760">
        <v>2083130</v>
      </c>
      <c r="G1443" s="475">
        <v>15421105</v>
      </c>
      <c r="H1443" s="476">
        <v>11.94</v>
      </c>
      <c r="I1443" s="474">
        <v>2098450</v>
      </c>
      <c r="J1443" s="475">
        <v>15421112</v>
      </c>
      <c r="K1443" s="478">
        <v>11.94</v>
      </c>
      <c r="L1443" s="9"/>
      <c r="M1443" s="546">
        <v>16</v>
      </c>
      <c r="N1443" s="9">
        <v>9.5299999999999994</v>
      </c>
      <c r="O1443" s="6" t="s">
        <v>4201</v>
      </c>
      <c r="P1443" s="479" t="s">
        <v>4252</v>
      </c>
      <c r="Q1443" s="10" t="s">
        <v>4289</v>
      </c>
      <c r="R1443" s="11"/>
      <c r="S1443" s="12"/>
      <c r="T1443" s="14">
        <v>46272</v>
      </c>
      <c r="U1443" s="15" t="s">
        <v>5048</v>
      </c>
      <c r="V1443" s="8">
        <v>46272</v>
      </c>
      <c r="W1443" s="13" t="s">
        <v>5493</v>
      </c>
      <c r="X1443" s="23" t="s">
        <v>4206</v>
      </c>
      <c r="Y1443" s="486">
        <v>139</v>
      </c>
      <c r="Z1443" s="483">
        <v>46273</v>
      </c>
      <c r="AA1443" s="24" t="s">
        <v>5495</v>
      </c>
      <c r="AB1443" s="484" t="s">
        <v>4206</v>
      </c>
      <c r="AC1443" s="16"/>
      <c r="AD1443" s="17"/>
      <c r="AE1443" s="18"/>
      <c r="AF1443" s="9"/>
      <c r="AG1443" s="19"/>
      <c r="AH1443" s="20"/>
      <c r="AI1443" s="9"/>
      <c r="AJ1443" s="21" t="str">
        <f>IF(AND(K1443&gt;0,M1443="A",P1443&lt;&gt;"",V1443&lt;&gt;"A",Y1443&lt;&gt;"A",OR(Q1443="NR",Q1443="NT")),1,"")</f>
        <v/>
      </c>
      <c r="AK1443" s="33" t="str">
        <f>IF(AJ1443="","",COUNTIF(AJ$8:$AU1443,AJ1443))</f>
        <v/>
      </c>
      <c r="AL1443" s="485" t="str">
        <f>IF(AA1443="","",AA1443)</f>
        <v>DJ-RT-032</v>
      </c>
      <c r="AM1443" s="3" t="str">
        <f>IF(AB1443="","",AB1443)</f>
        <v>A</v>
      </c>
      <c r="AN1443" s="702"/>
      <c r="AO1443" s="4"/>
      <c r="AP1443" s="5"/>
      <c r="AQ1443" s="5"/>
      <c r="AR1443" s="4"/>
      <c r="AS1443" s="5"/>
      <c r="AT1443" s="552"/>
      <c r="AU1443" s="553" t="str">
        <f>IF(AND(V1443&gt;0,X1443="A",AA1443&lt;&gt;"",AG1443&lt;&gt;"A",AJ1443&lt;&gt;"A",OR(AB1443="NR",AB1443="NT")),1,"")</f>
        <v/>
      </c>
      <c r="AV1443" s="554" t="str">
        <f>IF(AU1443="","",COUNTIF($AU$8:AU1443,AU1443))</f>
        <v/>
      </c>
      <c r="AW1443" s="553" t="str">
        <f>IF(AND(V1443&gt;0,X1443="A",AJ1443&lt;&gt;"A",OR(AB1443="",AB1443="NX")),1,"")</f>
        <v/>
      </c>
      <c r="AX1443" s="554" t="str">
        <f>IF(AW1443="","",COUNTIF($AW$8:AW1443,AW1443))</f>
        <v/>
      </c>
      <c r="AY1443" s="13" t="s">
        <v>5389</v>
      </c>
      <c r="AZ1443" s="6"/>
      <c r="BA1443" s="7"/>
      <c r="BB1443" s="7"/>
    </row>
    <row r="1444" spans="1:54" ht="14.45" customHeight="1">
      <c r="A1444" s="472" t="s">
        <v>1406</v>
      </c>
      <c r="B1444" s="473" t="s">
        <v>1602</v>
      </c>
      <c r="C1444" s="22" t="s">
        <v>5863</v>
      </c>
      <c r="D1444" s="22">
        <v>10</v>
      </c>
      <c r="E1444" s="746" t="s">
        <v>3917</v>
      </c>
      <c r="F1444" s="760">
        <v>2098450</v>
      </c>
      <c r="G1444" s="475">
        <v>15421112</v>
      </c>
      <c r="H1444" s="476">
        <v>11.94</v>
      </c>
      <c r="I1444" s="474">
        <v>2080880</v>
      </c>
      <c r="J1444" s="475">
        <v>15421103</v>
      </c>
      <c r="K1444" s="478">
        <v>11.94</v>
      </c>
      <c r="L1444" s="9" t="s">
        <v>15</v>
      </c>
      <c r="M1444" s="546">
        <v>16</v>
      </c>
      <c r="N1444" s="9">
        <v>9.5299999999999994</v>
      </c>
      <c r="O1444" s="6" t="s">
        <v>4201</v>
      </c>
      <c r="P1444" s="479" t="s">
        <v>4202</v>
      </c>
      <c r="Q1444" s="10" t="s">
        <v>5306</v>
      </c>
      <c r="R1444" s="11"/>
      <c r="S1444" s="12"/>
      <c r="T1444" s="14">
        <v>46278</v>
      </c>
      <c r="U1444" s="15" t="s">
        <v>5387</v>
      </c>
      <c r="V1444" s="8">
        <v>46278</v>
      </c>
      <c r="W1444" s="13" t="s">
        <v>5510</v>
      </c>
      <c r="X1444" s="23" t="s">
        <v>4206</v>
      </c>
      <c r="Y1444" s="486">
        <v>167</v>
      </c>
      <c r="Z1444" s="483">
        <v>46282</v>
      </c>
      <c r="AA1444" s="24" t="s">
        <v>5737</v>
      </c>
      <c r="AB1444" s="484" t="s">
        <v>4206</v>
      </c>
      <c r="AC1444" s="16"/>
      <c r="AD1444" s="17"/>
      <c r="AE1444" s="18"/>
      <c r="AF1444" s="9"/>
      <c r="AG1444" s="19"/>
      <c r="AH1444" s="20"/>
      <c r="AI1444" s="9"/>
      <c r="AJ1444" s="21"/>
      <c r="AK1444" s="33"/>
      <c r="AL1444" s="485" t="str">
        <f>IF(AA1444="","",AA1444)</f>
        <v>L-RT-043</v>
      </c>
      <c r="AM1444" s="3" t="str">
        <f>IF(AB1444="","",AB1444)</f>
        <v>A</v>
      </c>
      <c r="AN1444" s="702"/>
      <c r="AO1444" s="4"/>
      <c r="AP1444" s="5"/>
      <c r="AQ1444" s="5"/>
      <c r="AR1444" s="4"/>
      <c r="AS1444" s="5"/>
      <c r="AT1444" s="552"/>
      <c r="AU1444" s="553" t="str">
        <f>IF(AND(V1444&gt;0,X1444="A",AA1444&lt;&gt;"",AG1444&lt;&gt;"A",AJ1444&lt;&gt;"A",OR(AB1444="NR",AB1444="NT")),1,"")</f>
        <v/>
      </c>
      <c r="AV1444" s="554" t="str">
        <f>IF(AU1444="","",COUNTIF($AU$8:AU1444,AU1444))</f>
        <v/>
      </c>
      <c r="AW1444" s="553" t="str">
        <f>IF(AND(V1444&gt;0,X1444="A",AJ1444&lt;&gt;"A",OR(AB1444="",AB1444="NX")),1,"")</f>
        <v/>
      </c>
      <c r="AX1444" s="554" t="str">
        <f>IF(AW1444="","",COUNTIF($AW$8:AW1444,AW1444))</f>
        <v/>
      </c>
      <c r="AY1444" s="27"/>
      <c r="AZ1444" s="6"/>
      <c r="BA1444" s="7"/>
      <c r="BB1444" s="7"/>
    </row>
    <row r="1445" spans="1:54" ht="14.45" customHeight="1">
      <c r="A1445" s="472" t="s">
        <v>1407</v>
      </c>
      <c r="B1445" s="473" t="s">
        <v>1602</v>
      </c>
      <c r="C1445" s="22" t="s">
        <v>5863</v>
      </c>
      <c r="D1445" s="22">
        <v>10</v>
      </c>
      <c r="E1445" s="746" t="s">
        <v>5507</v>
      </c>
      <c r="F1445" s="760">
        <v>2080880</v>
      </c>
      <c r="G1445" s="475">
        <v>15421103</v>
      </c>
      <c r="H1445" s="476">
        <v>11.94</v>
      </c>
      <c r="I1445" s="474">
        <v>2080710</v>
      </c>
      <c r="J1445" s="475">
        <v>15421103</v>
      </c>
      <c r="K1445" s="478">
        <v>11.94</v>
      </c>
      <c r="L1445" s="9"/>
      <c r="M1445" s="546">
        <v>16</v>
      </c>
      <c r="N1445" s="9">
        <v>9.5299999999999994</v>
      </c>
      <c r="O1445" s="6" t="s">
        <v>4201</v>
      </c>
      <c r="P1445" s="479" t="s">
        <v>4252</v>
      </c>
      <c r="Q1445" s="10" t="s">
        <v>4289</v>
      </c>
      <c r="R1445" s="11"/>
      <c r="S1445" s="12"/>
      <c r="T1445" s="14">
        <v>46272</v>
      </c>
      <c r="U1445" s="15" t="s">
        <v>5048</v>
      </c>
      <c r="V1445" s="8">
        <v>46272</v>
      </c>
      <c r="W1445" s="13" t="s">
        <v>5493</v>
      </c>
      <c r="X1445" s="23" t="s">
        <v>4206</v>
      </c>
      <c r="Y1445" s="486">
        <v>139</v>
      </c>
      <c r="Z1445" s="483">
        <v>46273</v>
      </c>
      <c r="AA1445" s="24" t="s">
        <v>5495</v>
      </c>
      <c r="AB1445" s="484" t="s">
        <v>4206</v>
      </c>
      <c r="AC1445" s="16"/>
      <c r="AD1445" s="17"/>
      <c r="AE1445" s="18"/>
      <c r="AF1445" s="9"/>
      <c r="AG1445" s="19"/>
      <c r="AH1445" s="20"/>
      <c r="AI1445" s="9"/>
      <c r="AJ1445" s="21" t="str">
        <f>IF(AND(K1445&gt;0,M1445="A",P1445&lt;&gt;"",V1445&lt;&gt;"A",Y1445&lt;&gt;"A",OR(Q1445="NR",Q1445="NT")),1,"")</f>
        <v/>
      </c>
      <c r="AK1445" s="33" t="str">
        <f>IF(AJ1445="","",COUNTIF(AJ$8:$AU1445,AJ1445))</f>
        <v/>
      </c>
      <c r="AL1445" s="485" t="str">
        <f>IF(AA1445="","",AA1445)</f>
        <v>DJ-RT-032</v>
      </c>
      <c r="AM1445" s="3" t="str">
        <f>IF(AB1445="","",AB1445)</f>
        <v>A</v>
      </c>
      <c r="AN1445" s="702"/>
      <c r="AO1445" s="4"/>
      <c r="AP1445" s="5"/>
      <c r="AQ1445" s="5"/>
      <c r="AR1445" s="4"/>
      <c r="AS1445" s="5"/>
      <c r="AT1445" s="552"/>
      <c r="AU1445" s="553" t="str">
        <f>IF(AND(V1445&gt;0,X1445="A",AA1445&lt;&gt;"",AG1445&lt;&gt;"A",AJ1445&lt;&gt;"A",OR(AB1445="NR",AB1445="NT")),1,"")</f>
        <v/>
      </c>
      <c r="AV1445" s="554" t="str">
        <f>IF(AU1445="","",COUNTIF($AU$8:AU1445,AU1445))</f>
        <v/>
      </c>
      <c r="AW1445" s="553" t="str">
        <f>IF(AND(V1445&gt;0,X1445="A",AJ1445&lt;&gt;"A",OR(AB1445="",AB1445="NX")),1,"")</f>
        <v/>
      </c>
      <c r="AX1445" s="554" t="str">
        <f>IF(AW1445="","",COUNTIF($AW$8:AW1445,AW1445))</f>
        <v/>
      </c>
      <c r="AY1445" s="27"/>
      <c r="AZ1445" s="6"/>
      <c r="BA1445" s="7"/>
      <c r="BB1445" s="7"/>
    </row>
    <row r="1446" spans="1:54" ht="14.45" customHeight="1">
      <c r="A1446" s="472" t="s">
        <v>1408</v>
      </c>
      <c r="B1446" s="473" t="s">
        <v>1602</v>
      </c>
      <c r="C1446" s="22" t="s">
        <v>5863</v>
      </c>
      <c r="D1446" s="22">
        <v>10</v>
      </c>
      <c r="E1446" s="746" t="s">
        <v>6630</v>
      </c>
      <c r="F1446" s="760">
        <v>2080710</v>
      </c>
      <c r="G1446" s="475">
        <v>15421103</v>
      </c>
      <c r="H1446" s="476">
        <v>11.94</v>
      </c>
      <c r="I1446" s="474">
        <v>2092780</v>
      </c>
      <c r="J1446" s="475">
        <v>15421110</v>
      </c>
      <c r="K1446" s="478">
        <v>11.94</v>
      </c>
      <c r="L1446" s="9" t="s">
        <v>15</v>
      </c>
      <c r="M1446" s="546">
        <v>16</v>
      </c>
      <c r="N1446" s="9">
        <v>9.5299999999999994</v>
      </c>
      <c r="O1446" s="6" t="s">
        <v>4201</v>
      </c>
      <c r="P1446" s="479" t="s">
        <v>5033</v>
      </c>
      <c r="Q1446" s="10" t="s">
        <v>6512</v>
      </c>
      <c r="R1446" s="11"/>
      <c r="S1446" s="12"/>
      <c r="T1446" s="14">
        <v>46306</v>
      </c>
      <c r="U1446" s="15" t="s">
        <v>5387</v>
      </c>
      <c r="V1446" s="8">
        <v>46309</v>
      </c>
      <c r="W1446" s="884" t="s">
        <v>6657</v>
      </c>
      <c r="X1446" s="23" t="s">
        <v>4206</v>
      </c>
      <c r="Y1446" s="486"/>
      <c r="Z1446" s="483">
        <v>46310</v>
      </c>
      <c r="AA1446" s="24" t="s">
        <v>6658</v>
      </c>
      <c r="AB1446" s="484" t="s">
        <v>4206</v>
      </c>
      <c r="AC1446" s="16"/>
      <c r="AD1446" s="17"/>
      <c r="AE1446" s="18"/>
      <c r="AF1446" s="9"/>
      <c r="AG1446" s="19"/>
      <c r="AH1446" s="20"/>
      <c r="AI1446" s="9"/>
      <c r="AJ1446" s="21"/>
      <c r="AK1446" s="33"/>
      <c r="AL1446" s="485" t="str">
        <f>IF(AA1446="","",AA1446)</f>
        <v>L-RT-081</v>
      </c>
      <c r="AM1446" s="3" t="str">
        <f>IF(AB1446="","",AB1446)</f>
        <v>A</v>
      </c>
      <c r="AN1446" s="702" t="s">
        <v>5717</v>
      </c>
      <c r="AO1446" s="4"/>
      <c r="AP1446" s="5"/>
      <c r="AQ1446" s="5"/>
      <c r="AR1446" s="4"/>
      <c r="AS1446" s="5"/>
      <c r="AT1446" s="552"/>
      <c r="AU1446" s="553" t="str">
        <f>IF(AND(V1446&gt;0,X1446="A",AA1446&lt;&gt;"",AG1446&lt;&gt;"A",AJ1446&lt;&gt;"A",OR(AB1446="NR",AB1446="NT")),1,"")</f>
        <v/>
      </c>
      <c r="AV1446" s="554" t="str">
        <f>IF(AU1446="","",COUNTIF($AU$8:AU1446,AU1446))</f>
        <v/>
      </c>
      <c r="AW1446" s="553" t="str">
        <f>IF(AND(V1446&gt;0,X1446="A",AJ1446&lt;&gt;"A",OR(AB1446="",AB1446="NX")),1,"")</f>
        <v/>
      </c>
      <c r="AX1446" s="554" t="str">
        <f>IF(AW1446="","",COUNTIF($AW$8:AW1446,AW1446))</f>
        <v/>
      </c>
      <c r="AY1446" s="13" t="s">
        <v>5511</v>
      </c>
      <c r="AZ1446" s="24" t="s">
        <v>5737</v>
      </c>
      <c r="BA1446" s="7"/>
      <c r="BB1446" s="7"/>
    </row>
    <row r="1447" spans="1:54" ht="14.45" customHeight="1">
      <c r="A1447" s="472" t="s">
        <v>1409</v>
      </c>
      <c r="B1447" s="473" t="s">
        <v>1602</v>
      </c>
      <c r="C1447" s="22" t="s">
        <v>5863</v>
      </c>
      <c r="D1447" s="22">
        <v>10</v>
      </c>
      <c r="E1447" s="746" t="s">
        <v>5508</v>
      </c>
      <c r="F1447" s="760">
        <v>2092780</v>
      </c>
      <c r="G1447" s="475">
        <v>15421110</v>
      </c>
      <c r="H1447" s="476">
        <v>11.94</v>
      </c>
      <c r="I1447" s="474">
        <v>2090870</v>
      </c>
      <c r="J1447" s="475">
        <v>15421109</v>
      </c>
      <c r="K1447" s="478">
        <v>11.94</v>
      </c>
      <c r="L1447" s="9"/>
      <c r="M1447" s="546">
        <v>16</v>
      </c>
      <c r="N1447" s="9">
        <v>9.5299999999999994</v>
      </c>
      <c r="O1447" s="6" t="s">
        <v>4201</v>
      </c>
      <c r="P1447" s="479" t="s">
        <v>4252</v>
      </c>
      <c r="Q1447" s="10" t="s">
        <v>4263</v>
      </c>
      <c r="R1447" s="11"/>
      <c r="S1447" s="12"/>
      <c r="T1447" s="14">
        <v>46271</v>
      </c>
      <c r="U1447" s="15" t="s">
        <v>5048</v>
      </c>
      <c r="V1447" s="8">
        <v>46271</v>
      </c>
      <c r="W1447" s="13" t="s">
        <v>5399</v>
      </c>
      <c r="X1447" s="23" t="s">
        <v>4206</v>
      </c>
      <c r="Y1447" s="486">
        <v>139</v>
      </c>
      <c r="Z1447" s="483">
        <v>46272</v>
      </c>
      <c r="AA1447" s="24" t="s">
        <v>5400</v>
      </c>
      <c r="AB1447" s="484" t="s">
        <v>4206</v>
      </c>
      <c r="AC1447" s="16"/>
      <c r="AD1447" s="17"/>
      <c r="AE1447" s="18"/>
      <c r="AF1447" s="9"/>
      <c r="AG1447" s="19"/>
      <c r="AH1447" s="20"/>
      <c r="AI1447" s="9"/>
      <c r="AJ1447" s="21" t="str">
        <f>IF(AND(K1447&gt;0,M1447="A",P1447&lt;&gt;"",V1447&lt;&gt;"A",Y1447&lt;&gt;"A",OR(Q1447="NR",Q1447="NT")),1,"")</f>
        <v/>
      </c>
      <c r="AK1447" s="33" t="str">
        <f>IF(AJ1447="","",COUNTIF(AJ$8:$AU1447,AJ1447))</f>
        <v/>
      </c>
      <c r="AL1447" s="485" t="str">
        <f>IF(AA1447="","",AA1447)</f>
        <v>DJ-RT-031</v>
      </c>
      <c r="AM1447" s="3" t="str">
        <f>IF(AB1447="","",AB1447)</f>
        <v>A</v>
      </c>
      <c r="AN1447" s="702"/>
      <c r="AO1447" s="4"/>
      <c r="AP1447" s="5"/>
      <c r="AQ1447" s="5"/>
      <c r="AR1447" s="4"/>
      <c r="AS1447" s="5"/>
      <c r="AT1447" s="552"/>
      <c r="AU1447" s="553" t="str">
        <f>IF(AND(V1447&gt;0,X1447="A",AA1447&lt;&gt;"",AG1447&lt;&gt;"A",AJ1447&lt;&gt;"A",OR(AB1447="NR",AB1447="NT")),1,"")</f>
        <v/>
      </c>
      <c r="AV1447" s="554" t="str">
        <f>IF(AU1447="","",COUNTIF($AU$8:AU1447,AU1447))</f>
        <v/>
      </c>
      <c r="AW1447" s="553" t="str">
        <f>IF(AND(V1447&gt;0,X1447="A",AJ1447&lt;&gt;"A",OR(AB1447="",AB1447="NX")),1,"")</f>
        <v/>
      </c>
      <c r="AX1447" s="554" t="str">
        <f>IF(AW1447="","",COUNTIF($AW$8:AW1447,AW1447))</f>
        <v/>
      </c>
      <c r="AY1447" s="27"/>
      <c r="AZ1447" s="6"/>
      <c r="BA1447" s="7"/>
      <c r="BB1447" s="7"/>
    </row>
    <row r="1448" spans="1:54" ht="14.45" customHeight="1">
      <c r="A1448" s="472" t="s">
        <v>1410</v>
      </c>
      <c r="B1448" s="473" t="s">
        <v>1602</v>
      </c>
      <c r="C1448" s="22" t="s">
        <v>5863</v>
      </c>
      <c r="D1448" s="22">
        <v>10</v>
      </c>
      <c r="E1448" s="746" t="s">
        <v>3918</v>
      </c>
      <c r="F1448" s="760">
        <v>2090870</v>
      </c>
      <c r="G1448" s="475">
        <v>15421109</v>
      </c>
      <c r="H1448" s="476">
        <v>11.94</v>
      </c>
      <c r="I1448" s="474">
        <v>2086800</v>
      </c>
      <c r="J1448" s="475">
        <v>15421107</v>
      </c>
      <c r="K1448" s="478">
        <v>11.94</v>
      </c>
      <c r="L1448" s="9" t="s">
        <v>15</v>
      </c>
      <c r="M1448" s="546">
        <v>16</v>
      </c>
      <c r="N1448" s="9">
        <v>9.5299999999999994</v>
      </c>
      <c r="O1448" s="6" t="s">
        <v>4201</v>
      </c>
      <c r="P1448" s="479" t="s">
        <v>4202</v>
      </c>
      <c r="Q1448" s="10" t="s">
        <v>5306</v>
      </c>
      <c r="R1448" s="11"/>
      <c r="S1448" s="12"/>
      <c r="T1448" s="14">
        <v>46278</v>
      </c>
      <c r="U1448" s="15" t="s">
        <v>5387</v>
      </c>
      <c r="V1448" s="8">
        <v>46278</v>
      </c>
      <c r="W1448" s="13" t="s">
        <v>5511</v>
      </c>
      <c r="X1448" s="23" t="s">
        <v>4206</v>
      </c>
      <c r="Y1448" s="486">
        <v>167</v>
      </c>
      <c r="Z1448" s="483">
        <v>46282</v>
      </c>
      <c r="AA1448" s="24" t="s">
        <v>5737</v>
      </c>
      <c r="AB1448" s="484" t="s">
        <v>4206</v>
      </c>
      <c r="AC1448" s="16"/>
      <c r="AD1448" s="17"/>
      <c r="AE1448" s="18"/>
      <c r="AF1448" s="9"/>
      <c r="AG1448" s="19"/>
      <c r="AH1448" s="20"/>
      <c r="AI1448" s="9"/>
      <c r="AJ1448" s="21"/>
      <c r="AK1448" s="33"/>
      <c r="AL1448" s="485" t="str">
        <f>IF(AA1448="","",AA1448)</f>
        <v>L-RT-043</v>
      </c>
      <c r="AM1448" s="3" t="str">
        <f>IF(AB1448="","",AB1448)</f>
        <v>A</v>
      </c>
      <c r="AN1448" s="702"/>
      <c r="AO1448" s="4"/>
      <c r="AP1448" s="5"/>
      <c r="AQ1448" s="5"/>
      <c r="AR1448" s="4"/>
      <c r="AS1448" s="5"/>
      <c r="AT1448" s="552"/>
      <c r="AU1448" s="553" t="str">
        <f>IF(AND(V1448&gt;0,X1448="A",AA1448&lt;&gt;"",AG1448&lt;&gt;"A",AJ1448&lt;&gt;"A",OR(AB1448="NR",AB1448="NT")),1,"")</f>
        <v/>
      </c>
      <c r="AV1448" s="554" t="str">
        <f>IF(AU1448="","",COUNTIF($AU$8:AU1448,AU1448))</f>
        <v/>
      </c>
      <c r="AW1448" s="553" t="str">
        <f>IF(AND(V1448&gt;0,X1448="A",AJ1448&lt;&gt;"A",OR(AB1448="",AB1448="NX")),1,"")</f>
        <v/>
      </c>
      <c r="AX1448" s="554" t="str">
        <f>IF(AW1448="","",COUNTIF($AW$8:AW1448,AW1448))</f>
        <v/>
      </c>
      <c r="AY1448" s="27"/>
      <c r="AZ1448" s="6"/>
      <c r="BA1448" s="7"/>
      <c r="BB1448" s="7"/>
    </row>
    <row r="1449" spans="1:54" ht="14.45" customHeight="1">
      <c r="A1449" s="472" t="s">
        <v>1411</v>
      </c>
      <c r="B1449" s="473" t="s">
        <v>1602</v>
      </c>
      <c r="C1449" s="22" t="s">
        <v>5863</v>
      </c>
      <c r="D1449" s="22">
        <v>10</v>
      </c>
      <c r="E1449" s="746" t="s">
        <v>5509</v>
      </c>
      <c r="F1449" s="760">
        <v>2086800</v>
      </c>
      <c r="G1449" s="475">
        <v>15421107</v>
      </c>
      <c r="H1449" s="476">
        <v>11.94</v>
      </c>
      <c r="I1449" s="474">
        <v>2086790</v>
      </c>
      <c r="J1449" s="475">
        <v>15421107</v>
      </c>
      <c r="K1449" s="478">
        <v>11.94</v>
      </c>
      <c r="L1449" s="9"/>
      <c r="M1449" s="546">
        <v>16</v>
      </c>
      <c r="N1449" s="9">
        <v>9.5299999999999994</v>
      </c>
      <c r="O1449" s="6" t="s">
        <v>4201</v>
      </c>
      <c r="P1449" s="479" t="s">
        <v>4252</v>
      </c>
      <c r="Q1449" s="10" t="s">
        <v>4268</v>
      </c>
      <c r="R1449" s="11"/>
      <c r="S1449" s="12"/>
      <c r="T1449" s="14">
        <v>46257</v>
      </c>
      <c r="U1449" s="15" t="s">
        <v>4290</v>
      </c>
      <c r="V1449" s="8">
        <v>46257</v>
      </c>
      <c r="W1449" s="13" t="s">
        <v>4291</v>
      </c>
      <c r="X1449" s="23" t="s">
        <v>4206</v>
      </c>
      <c r="Y1449" s="486">
        <v>124</v>
      </c>
      <c r="Z1449" s="483">
        <v>46257</v>
      </c>
      <c r="AA1449" s="24" t="s">
        <v>4330</v>
      </c>
      <c r="AB1449" s="484" t="s">
        <v>4206</v>
      </c>
      <c r="AC1449" s="16"/>
      <c r="AD1449" s="17"/>
      <c r="AE1449" s="18"/>
      <c r="AF1449" s="9"/>
      <c r="AG1449" s="19"/>
      <c r="AH1449" s="20"/>
      <c r="AI1449" s="9"/>
      <c r="AJ1449" s="21" t="str">
        <f>IF(AND(K1449&gt;0,M1449="A",P1449&lt;&gt;"",V1449&lt;&gt;"A",Y1449&lt;&gt;"A",OR(Q1449="NR",Q1449="NT")),1,"")</f>
        <v/>
      </c>
      <c r="AK1449" s="33" t="str">
        <f>IF(AJ1449="","",COUNTIF(AJ$8:$AU1449,AJ1449))</f>
        <v/>
      </c>
      <c r="AL1449" s="485" t="str">
        <f>IF(AA1449="","",AA1449)</f>
        <v>DJ-RT-010</v>
      </c>
      <c r="AM1449" s="3" t="str">
        <f>IF(AB1449="","",AB1449)</f>
        <v>A</v>
      </c>
      <c r="AN1449" s="702"/>
      <c r="AO1449" s="4"/>
      <c r="AP1449" s="5"/>
      <c r="AQ1449" s="5"/>
      <c r="AR1449" s="4"/>
      <c r="AS1449" s="5"/>
      <c r="AT1449" s="552"/>
      <c r="AU1449" s="553" t="str">
        <f>IF(AND(V1449&gt;0,X1449="A",AA1449&lt;&gt;"",AG1449&lt;&gt;"A",AJ1449&lt;&gt;"A",OR(AB1449="NR",AB1449="NT")),1,"")</f>
        <v/>
      </c>
      <c r="AV1449" s="554" t="str">
        <f>IF(AU1449="","",COUNTIF($AU$8:AU1449,AU1449))</f>
        <v/>
      </c>
      <c r="AW1449" s="553" t="str">
        <f>IF(AND(V1449&gt;0,X1449="A",AJ1449&lt;&gt;"A",OR(AB1449="",AB1449="NX")),1,"")</f>
        <v/>
      </c>
      <c r="AX1449" s="554" t="str">
        <f>IF(AW1449="","",COUNTIF($AW$8:AW1449,AW1449))</f>
        <v/>
      </c>
      <c r="AY1449" s="27"/>
      <c r="AZ1449" s="6"/>
      <c r="BA1449" s="7"/>
      <c r="BB1449" s="7"/>
    </row>
    <row r="1450" spans="1:54" ht="14.45" customHeight="1">
      <c r="A1450" s="472" t="s">
        <v>1412</v>
      </c>
      <c r="B1450" s="473" t="s">
        <v>1602</v>
      </c>
      <c r="C1450" s="22" t="s">
        <v>5863</v>
      </c>
      <c r="D1450" s="22">
        <v>10</v>
      </c>
      <c r="E1450" s="746" t="s">
        <v>6629</v>
      </c>
      <c r="F1450" s="760">
        <v>2086790</v>
      </c>
      <c r="G1450" s="475">
        <v>15421107</v>
      </c>
      <c r="H1450" s="476">
        <v>11.94</v>
      </c>
      <c r="I1450" s="474">
        <v>2095720</v>
      </c>
      <c r="J1450" s="475">
        <v>15421111</v>
      </c>
      <c r="K1450" s="478">
        <v>11.94</v>
      </c>
      <c r="L1450" s="9" t="s">
        <v>15</v>
      </c>
      <c r="M1450" s="546">
        <v>16</v>
      </c>
      <c r="N1450" s="9">
        <v>9.5299999999999994</v>
      </c>
      <c r="O1450" s="6" t="s">
        <v>4201</v>
      </c>
      <c r="P1450" s="479" t="s">
        <v>5033</v>
      </c>
      <c r="Q1450" s="10" t="s">
        <v>6512</v>
      </c>
      <c r="R1450" s="11"/>
      <c r="S1450" s="12"/>
      <c r="T1450" s="14">
        <v>46306</v>
      </c>
      <c r="U1450" s="15" t="s">
        <v>5387</v>
      </c>
      <c r="V1450" s="8">
        <v>46309</v>
      </c>
      <c r="W1450" s="884" t="s">
        <v>6657</v>
      </c>
      <c r="X1450" s="23" t="s">
        <v>4206</v>
      </c>
      <c r="Y1450" s="486"/>
      <c r="Z1450" s="483">
        <v>46310</v>
      </c>
      <c r="AA1450" s="24" t="s">
        <v>6658</v>
      </c>
      <c r="AB1450" s="484" t="s">
        <v>4206</v>
      </c>
      <c r="AC1450" s="16"/>
      <c r="AD1450" s="17"/>
      <c r="AE1450" s="18"/>
      <c r="AF1450" s="9"/>
      <c r="AG1450" s="19"/>
      <c r="AH1450" s="20"/>
      <c r="AI1450" s="9"/>
      <c r="AJ1450" s="21"/>
      <c r="AK1450" s="33"/>
      <c r="AL1450" s="485" t="str">
        <f>IF(AA1450="","",AA1450)</f>
        <v>L-RT-081</v>
      </c>
      <c r="AM1450" s="3" t="str">
        <f>IF(AB1450="","",AB1450)</f>
        <v>A</v>
      </c>
      <c r="AN1450" s="702" t="s">
        <v>6036</v>
      </c>
      <c r="AO1450" s="4"/>
      <c r="AP1450" s="5"/>
      <c r="AQ1450" s="5"/>
      <c r="AR1450" s="4"/>
      <c r="AS1450" s="5"/>
      <c r="AT1450" s="552"/>
      <c r="AU1450" s="553" t="str">
        <f>IF(AND(V1450&gt;0,X1450="A",AA1450&lt;&gt;"",AG1450&lt;&gt;"A",AJ1450&lt;&gt;"A",OR(AB1450="NR",AB1450="NT")),1,"")</f>
        <v/>
      </c>
      <c r="AV1450" s="554" t="str">
        <f>IF(AU1450="","",COUNTIF($AU$8:AU1450,AU1450))</f>
        <v/>
      </c>
      <c r="AW1450" s="553" t="str">
        <f>IF(AND(V1450&gt;0,X1450="A",AJ1450&lt;&gt;"A",OR(AB1450="",AB1450="NX")),1,"")</f>
        <v/>
      </c>
      <c r="AX1450" s="554" t="str">
        <f>IF(AW1450="","",COUNTIF($AW$8:AW1450,AW1450))</f>
        <v/>
      </c>
      <c r="AY1450" s="13" t="s">
        <v>5511</v>
      </c>
      <c r="AZ1450" s="24" t="s">
        <v>5737</v>
      </c>
      <c r="BA1450" s="7"/>
      <c r="BB1450" s="7"/>
    </row>
    <row r="1451" spans="1:54" ht="14.45" customHeight="1">
      <c r="A1451" s="472" t="s">
        <v>1413</v>
      </c>
      <c r="B1451" s="473" t="s">
        <v>1602</v>
      </c>
      <c r="C1451" s="22" t="s">
        <v>5863</v>
      </c>
      <c r="D1451" s="22">
        <v>10</v>
      </c>
      <c r="E1451" s="752" t="s">
        <v>5390</v>
      </c>
      <c r="F1451" s="760">
        <v>2095720</v>
      </c>
      <c r="G1451" s="475">
        <v>15421111</v>
      </c>
      <c r="H1451" s="644">
        <v>11.94</v>
      </c>
      <c r="I1451" s="474">
        <v>2087030</v>
      </c>
      <c r="J1451" s="475">
        <v>15421107</v>
      </c>
      <c r="K1451" s="478">
        <v>11.94</v>
      </c>
      <c r="L1451" s="9"/>
      <c r="M1451" s="546">
        <v>16</v>
      </c>
      <c r="N1451" s="9">
        <v>9.5299999999999994</v>
      </c>
      <c r="O1451" s="9" t="s">
        <v>4201</v>
      </c>
      <c r="P1451" s="645" t="s">
        <v>4252</v>
      </c>
      <c r="Q1451" s="651" t="s">
        <v>4263</v>
      </c>
      <c r="R1451" s="11"/>
      <c r="S1451" s="12"/>
      <c r="T1451" s="14">
        <v>46256</v>
      </c>
      <c r="U1451" s="15" t="s">
        <v>4290</v>
      </c>
      <c r="V1451" s="8">
        <v>46256</v>
      </c>
      <c r="W1451" s="13" t="s">
        <v>4395</v>
      </c>
      <c r="X1451" s="23" t="s">
        <v>4206</v>
      </c>
      <c r="Y1451" s="486">
        <v>124</v>
      </c>
      <c r="Z1451" s="647">
        <v>46257</v>
      </c>
      <c r="AA1451" s="24" t="s">
        <v>4330</v>
      </c>
      <c r="AB1451" s="484" t="s">
        <v>4206</v>
      </c>
      <c r="AC1451" s="655"/>
      <c r="AD1451" s="4"/>
      <c r="AE1451" s="5"/>
      <c r="AF1451" s="5"/>
      <c r="AG1451" s="4"/>
      <c r="AH1451" s="5"/>
      <c r="AI1451" s="649"/>
      <c r="AJ1451" s="6" t="s">
        <v>2860</v>
      </c>
      <c r="AK1451" s="6" t="s">
        <v>2860</v>
      </c>
      <c r="AL1451" s="485" t="str">
        <f>IF(AA1451="","",AA1451)</f>
        <v>DJ-RT-010</v>
      </c>
      <c r="AM1451" s="3" t="str">
        <f>IF(AB1451="","",AB1451)</f>
        <v>A</v>
      </c>
      <c r="AN1451" s="6"/>
      <c r="AO1451" s="6"/>
      <c r="AP1451" s="7"/>
      <c r="AQ1451" s="7"/>
      <c r="AR1451" s="736"/>
      <c r="AS1451" s="736"/>
      <c r="AT1451" s="736"/>
      <c r="AU1451" s="553" t="str">
        <f>IF(AND(V1451&gt;0,X1451="A",AA1451&lt;&gt;"",AG1451&lt;&gt;"A",AJ1451&lt;&gt;"A",OR(AB1451="NR",AB1451="NT")),1,"")</f>
        <v/>
      </c>
      <c r="AV1451" s="554" t="str">
        <f>IF(AU1451="","",COUNTIF($AU$8:AU1451,AU1451))</f>
        <v/>
      </c>
      <c r="AW1451" s="553" t="str">
        <f>IF(AND(V1451&gt;0,X1451="A",AJ1451&lt;&gt;"A",OR(AB1451="",AB1451="NX")),1,"")</f>
        <v/>
      </c>
      <c r="AX1451" s="554" t="str">
        <f>IF(AW1451="","",COUNTIF($AW$8:AW1451,AW1451))</f>
        <v/>
      </c>
      <c r="AY1451" s="736"/>
      <c r="AZ1451" s="736"/>
      <c r="BA1451" s="736"/>
      <c r="BB1451" s="736"/>
    </row>
    <row r="1452" spans="1:54" ht="14.45" customHeight="1">
      <c r="A1452" s="472" t="s">
        <v>1414</v>
      </c>
      <c r="B1452" s="473" t="s">
        <v>1602</v>
      </c>
      <c r="C1452" s="22" t="s">
        <v>5863</v>
      </c>
      <c r="D1452" s="22">
        <v>10</v>
      </c>
      <c r="E1452" s="746" t="s">
        <v>3919</v>
      </c>
      <c r="F1452" s="760">
        <v>2087030</v>
      </c>
      <c r="G1452" s="475">
        <v>15421107</v>
      </c>
      <c r="H1452" s="476">
        <v>11.94</v>
      </c>
      <c r="I1452" s="474">
        <v>2093490</v>
      </c>
      <c r="J1452" s="475">
        <v>15421110</v>
      </c>
      <c r="K1452" s="478">
        <v>11.94</v>
      </c>
      <c r="L1452" s="9" t="s">
        <v>15</v>
      </c>
      <c r="M1452" s="546">
        <v>16</v>
      </c>
      <c r="N1452" s="9">
        <v>9.5299999999999994</v>
      </c>
      <c r="O1452" s="6" t="s">
        <v>4201</v>
      </c>
      <c r="P1452" s="479" t="s">
        <v>4202</v>
      </c>
      <c r="Q1452" s="10" t="s">
        <v>5306</v>
      </c>
      <c r="R1452" s="11"/>
      <c r="S1452" s="12"/>
      <c r="T1452" s="14">
        <v>46277</v>
      </c>
      <c r="U1452" s="15" t="s">
        <v>5387</v>
      </c>
      <c r="V1452" s="8">
        <v>46277</v>
      </c>
      <c r="W1452" s="13" t="s">
        <v>5388</v>
      </c>
      <c r="X1452" s="23" t="s">
        <v>4206</v>
      </c>
      <c r="Y1452" s="486">
        <v>167</v>
      </c>
      <c r="Z1452" s="483">
        <v>46282</v>
      </c>
      <c r="AA1452" s="24" t="s">
        <v>5737</v>
      </c>
      <c r="AB1452" s="484" t="s">
        <v>4206</v>
      </c>
      <c r="AC1452" s="16"/>
      <c r="AD1452" s="17"/>
      <c r="AE1452" s="18"/>
      <c r="AF1452" s="9"/>
      <c r="AG1452" s="19"/>
      <c r="AH1452" s="20"/>
      <c r="AI1452" s="9"/>
      <c r="AJ1452" s="21"/>
      <c r="AK1452" s="33"/>
      <c r="AL1452" s="485" t="str">
        <f>IF(AA1452="","",AA1452)</f>
        <v>L-RT-043</v>
      </c>
      <c r="AM1452" s="3" t="str">
        <f>IF(AB1452="","",AB1452)</f>
        <v>A</v>
      </c>
      <c r="AN1452" s="702"/>
      <c r="AO1452" s="4"/>
      <c r="AP1452" s="5"/>
      <c r="AQ1452" s="5"/>
      <c r="AR1452" s="4"/>
      <c r="AS1452" s="5"/>
      <c r="AT1452" s="552"/>
      <c r="AU1452" s="553" t="str">
        <f>IF(AND(V1452&gt;0,X1452="A",AA1452&lt;&gt;"",AG1452&lt;&gt;"A",AJ1452&lt;&gt;"A",OR(AB1452="NR",AB1452="NT")),1,"")</f>
        <v/>
      </c>
      <c r="AV1452" s="554" t="str">
        <f>IF(AU1452="","",COUNTIF($AU$8:AU1452,AU1452))</f>
        <v/>
      </c>
      <c r="AW1452" s="553" t="str">
        <f>IF(AND(V1452&gt;0,X1452="A",AJ1452&lt;&gt;"A",OR(AB1452="",AB1452="NX")),1,"")</f>
        <v/>
      </c>
      <c r="AX1452" s="554" t="str">
        <f>IF(AW1452="","",COUNTIF($AW$8:AW1452,AW1452))</f>
        <v/>
      </c>
      <c r="AY1452" s="27"/>
      <c r="AZ1452" s="6"/>
      <c r="BA1452" s="7"/>
      <c r="BB1452" s="7"/>
    </row>
    <row r="1453" spans="1:54" ht="14.45" customHeight="1">
      <c r="A1453" s="472" t="s">
        <v>1415</v>
      </c>
      <c r="B1453" s="473" t="s">
        <v>1602</v>
      </c>
      <c r="C1453" s="22" t="s">
        <v>5863</v>
      </c>
      <c r="D1453" s="22">
        <v>10</v>
      </c>
      <c r="E1453" s="752" t="s">
        <v>5391</v>
      </c>
      <c r="F1453" s="760">
        <v>2093490</v>
      </c>
      <c r="G1453" s="475">
        <v>15421110</v>
      </c>
      <c r="H1453" s="644">
        <v>11.94</v>
      </c>
      <c r="I1453" s="474">
        <v>2084730</v>
      </c>
      <c r="J1453" s="475">
        <v>15421106</v>
      </c>
      <c r="K1453" s="478">
        <v>11.94</v>
      </c>
      <c r="L1453" s="9"/>
      <c r="M1453" s="546">
        <v>16</v>
      </c>
      <c r="N1453" s="9">
        <v>9.5299999999999994</v>
      </c>
      <c r="O1453" s="9" t="s">
        <v>4201</v>
      </c>
      <c r="P1453" s="645" t="s">
        <v>4252</v>
      </c>
      <c r="Q1453" s="651" t="s">
        <v>4263</v>
      </c>
      <c r="R1453" s="11"/>
      <c r="S1453" s="12"/>
      <c r="T1453" s="14">
        <v>46256</v>
      </c>
      <c r="U1453" s="15" t="s">
        <v>4290</v>
      </c>
      <c r="V1453" s="8">
        <v>46256</v>
      </c>
      <c r="W1453" s="13" t="s">
        <v>4395</v>
      </c>
      <c r="X1453" s="23" t="s">
        <v>4206</v>
      </c>
      <c r="Y1453" s="486">
        <v>124</v>
      </c>
      <c r="Z1453" s="483">
        <v>46259</v>
      </c>
      <c r="AA1453" s="24" t="s">
        <v>4292</v>
      </c>
      <c r="AB1453" s="484" t="s">
        <v>4206</v>
      </c>
      <c r="AC1453" s="655"/>
      <c r="AD1453" s="4"/>
      <c r="AE1453" s="5"/>
      <c r="AF1453" s="5"/>
      <c r="AG1453" s="4"/>
      <c r="AH1453" s="5"/>
      <c r="AI1453" s="649"/>
      <c r="AJ1453" s="6" t="s">
        <v>2860</v>
      </c>
      <c r="AK1453" s="6" t="s">
        <v>2860</v>
      </c>
      <c r="AL1453" s="485" t="str">
        <f>IF(AA1453="","",AA1453)</f>
        <v>DJ-RT-011</v>
      </c>
      <c r="AM1453" s="3" t="str">
        <f>IF(AB1453="","",AB1453)</f>
        <v>A</v>
      </c>
      <c r="AN1453" s="6"/>
      <c r="AO1453" s="6"/>
      <c r="AP1453" s="7"/>
      <c r="AQ1453" s="7"/>
      <c r="AR1453" s="736"/>
      <c r="AS1453" s="736"/>
      <c r="AT1453" s="736"/>
      <c r="AU1453" s="553" t="str">
        <f>IF(AND(V1453&gt;0,X1453="A",AA1453&lt;&gt;"",AG1453&lt;&gt;"A",AJ1453&lt;&gt;"A",OR(AB1453="NR",AB1453="NT")),1,"")</f>
        <v/>
      </c>
      <c r="AV1453" s="554" t="str">
        <f>IF(AU1453="","",COUNTIF($AU$8:AU1453,AU1453))</f>
        <v/>
      </c>
      <c r="AW1453" s="553" t="str">
        <f>IF(AND(V1453&gt;0,X1453="A",AJ1453&lt;&gt;"A",OR(AB1453="",AB1453="NX")),1,"")</f>
        <v/>
      </c>
      <c r="AX1453" s="554" t="str">
        <f>IF(AW1453="","",COUNTIF($AW$8:AW1453,AW1453))</f>
        <v/>
      </c>
      <c r="AY1453" s="736"/>
      <c r="AZ1453" s="736"/>
      <c r="BA1453" s="736"/>
      <c r="BB1453" s="736"/>
    </row>
    <row r="1454" spans="1:54" ht="14.45" customHeight="1">
      <c r="A1454" s="472" t="s">
        <v>1416</v>
      </c>
      <c r="B1454" s="473" t="s">
        <v>1602</v>
      </c>
      <c r="C1454" s="22" t="s">
        <v>5863</v>
      </c>
      <c r="D1454" s="22">
        <v>10</v>
      </c>
      <c r="E1454" s="746" t="s">
        <v>3920</v>
      </c>
      <c r="F1454" s="760">
        <v>2084730</v>
      </c>
      <c r="G1454" s="475">
        <v>15421106</v>
      </c>
      <c r="H1454" s="476">
        <v>11.94</v>
      </c>
      <c r="I1454" s="474">
        <v>2084020</v>
      </c>
      <c r="J1454" s="475">
        <v>15421111</v>
      </c>
      <c r="K1454" s="644">
        <v>11.94</v>
      </c>
      <c r="L1454" s="9" t="s">
        <v>15</v>
      </c>
      <c r="M1454" s="546">
        <v>16</v>
      </c>
      <c r="N1454" s="9">
        <v>9.5299999999999994</v>
      </c>
      <c r="O1454" s="6" t="s">
        <v>4201</v>
      </c>
      <c r="P1454" s="479" t="s">
        <v>4202</v>
      </c>
      <c r="Q1454" s="10" t="s">
        <v>5306</v>
      </c>
      <c r="R1454" s="11"/>
      <c r="S1454" s="12"/>
      <c r="T1454" s="14">
        <v>46277</v>
      </c>
      <c r="U1454" s="15" t="s">
        <v>5387</v>
      </c>
      <c r="V1454" s="8">
        <v>46277</v>
      </c>
      <c r="W1454" s="13" t="s">
        <v>5388</v>
      </c>
      <c r="X1454" s="23" t="s">
        <v>4206</v>
      </c>
      <c r="Y1454" s="486">
        <v>167</v>
      </c>
      <c r="Z1454" s="483">
        <v>46282</v>
      </c>
      <c r="AA1454" s="24" t="s">
        <v>5737</v>
      </c>
      <c r="AB1454" s="484" t="s">
        <v>4206</v>
      </c>
      <c r="AC1454" s="16"/>
      <c r="AD1454" s="17"/>
      <c r="AE1454" s="18"/>
      <c r="AF1454" s="9"/>
      <c r="AG1454" s="19"/>
      <c r="AH1454" s="20"/>
      <c r="AI1454" s="9"/>
      <c r="AJ1454" s="21"/>
      <c r="AK1454" s="33"/>
      <c r="AL1454" s="485" t="str">
        <f>IF(AA1454="","",AA1454)</f>
        <v>L-RT-043</v>
      </c>
      <c r="AM1454" s="3" t="str">
        <f>IF(AB1454="","",AB1454)</f>
        <v>A</v>
      </c>
      <c r="AN1454" s="702"/>
      <c r="AO1454" s="4"/>
      <c r="AP1454" s="5"/>
      <c r="AQ1454" s="5"/>
      <c r="AR1454" s="4"/>
      <c r="AS1454" s="5"/>
      <c r="AT1454" s="552"/>
      <c r="AU1454" s="553" t="str">
        <f>IF(AND(V1454&gt;0,X1454="A",AA1454&lt;&gt;"",AG1454&lt;&gt;"A",AJ1454&lt;&gt;"A",OR(AB1454="NR",AB1454="NT")),1,"")</f>
        <v/>
      </c>
      <c r="AV1454" s="554" t="str">
        <f>IF(AU1454="","",COUNTIF($AU$8:AU1454,AU1454))</f>
        <v/>
      </c>
      <c r="AW1454" s="553" t="str">
        <f>IF(AND(V1454&gt;0,X1454="A",AJ1454&lt;&gt;"A",OR(AB1454="",AB1454="NX")),1,"")</f>
        <v/>
      </c>
      <c r="AX1454" s="554" t="str">
        <f>IF(AW1454="","",COUNTIF($AW$8:AW1454,AW1454))</f>
        <v/>
      </c>
      <c r="AY1454" s="27"/>
      <c r="AZ1454" s="6"/>
      <c r="BA1454" s="7"/>
      <c r="BB1454" s="7"/>
    </row>
    <row r="1455" spans="1:54" ht="14.45" customHeight="1">
      <c r="A1455" s="472" t="s">
        <v>1417</v>
      </c>
      <c r="B1455" s="473" t="s">
        <v>1602</v>
      </c>
      <c r="C1455" s="22" t="s">
        <v>5863</v>
      </c>
      <c r="D1455" s="22">
        <v>10</v>
      </c>
      <c r="E1455" s="752" t="s">
        <v>5392</v>
      </c>
      <c r="F1455" s="760">
        <v>2084020</v>
      </c>
      <c r="G1455" s="475">
        <v>15421111</v>
      </c>
      <c r="H1455" s="644">
        <v>11.94</v>
      </c>
      <c r="I1455" s="474">
        <v>2096100</v>
      </c>
      <c r="J1455" s="475">
        <v>15421111</v>
      </c>
      <c r="K1455" s="478">
        <v>11.94</v>
      </c>
      <c r="L1455" s="9"/>
      <c r="M1455" s="546">
        <v>16</v>
      </c>
      <c r="N1455" s="9">
        <v>9.5299999999999994</v>
      </c>
      <c r="O1455" s="9" t="s">
        <v>4201</v>
      </c>
      <c r="P1455" s="645" t="s">
        <v>4252</v>
      </c>
      <c r="Q1455" s="650" t="s">
        <v>4253</v>
      </c>
      <c r="R1455" s="11"/>
      <c r="S1455" s="12"/>
      <c r="T1455" s="14">
        <v>46256</v>
      </c>
      <c r="U1455" s="15" t="s">
        <v>4290</v>
      </c>
      <c r="V1455" s="8">
        <v>46256</v>
      </c>
      <c r="W1455" s="13" t="s">
        <v>4395</v>
      </c>
      <c r="X1455" s="23" t="s">
        <v>4206</v>
      </c>
      <c r="Y1455" s="486">
        <v>124</v>
      </c>
      <c r="Z1455" s="483">
        <v>46259</v>
      </c>
      <c r="AA1455" s="24" t="s">
        <v>4292</v>
      </c>
      <c r="AB1455" s="484" t="s">
        <v>4206</v>
      </c>
      <c r="AC1455" s="655"/>
      <c r="AD1455" s="4"/>
      <c r="AE1455" s="5"/>
      <c r="AF1455" s="5"/>
      <c r="AG1455" s="4"/>
      <c r="AH1455" s="5"/>
      <c r="AI1455" s="649"/>
      <c r="AJ1455" s="6" t="s">
        <v>2860</v>
      </c>
      <c r="AK1455" s="6" t="s">
        <v>2860</v>
      </c>
      <c r="AL1455" s="485" t="str">
        <f>IF(AA1455="","",AA1455)</f>
        <v>DJ-RT-011</v>
      </c>
      <c r="AM1455" s="3" t="str">
        <f>IF(AB1455="","",AB1455)</f>
        <v>A</v>
      </c>
      <c r="AN1455" s="6"/>
      <c r="AO1455" s="6"/>
      <c r="AP1455" s="7"/>
      <c r="AQ1455" s="7"/>
      <c r="AR1455" s="736"/>
      <c r="AS1455" s="736"/>
      <c r="AT1455" s="736"/>
      <c r="AU1455" s="553" t="str">
        <f>IF(AND(V1455&gt;0,X1455="A",AA1455&lt;&gt;"",AG1455&lt;&gt;"A",AJ1455&lt;&gt;"A",OR(AB1455="NR",AB1455="NT")),1,"")</f>
        <v/>
      </c>
      <c r="AV1455" s="554" t="str">
        <f>IF(AU1455="","",COUNTIF($AU$8:AU1455,AU1455))</f>
        <v/>
      </c>
      <c r="AW1455" s="553" t="str">
        <f>IF(AND(V1455&gt;0,X1455="A",AJ1455&lt;&gt;"A",OR(AB1455="",AB1455="NX")),1,"")</f>
        <v/>
      </c>
      <c r="AX1455" s="554" t="str">
        <f>IF(AW1455="","",COUNTIF($AW$8:AW1455,AW1455))</f>
        <v/>
      </c>
      <c r="AY1455" s="736"/>
      <c r="AZ1455" s="736"/>
      <c r="BA1455" s="736"/>
      <c r="BB1455" s="736"/>
    </row>
    <row r="1456" spans="1:54" ht="14.45" customHeight="1">
      <c r="A1456" s="472" t="s">
        <v>1418</v>
      </c>
      <c r="B1456" s="473" t="s">
        <v>1602</v>
      </c>
      <c r="C1456" s="22" t="s">
        <v>5863</v>
      </c>
      <c r="D1456" s="22">
        <v>10</v>
      </c>
      <c r="E1456" s="746" t="s">
        <v>3921</v>
      </c>
      <c r="F1456" s="760">
        <v>2096100</v>
      </c>
      <c r="G1456" s="475">
        <v>15421111</v>
      </c>
      <c r="H1456" s="476">
        <v>11.94</v>
      </c>
      <c r="I1456" s="474">
        <v>2093470</v>
      </c>
      <c r="J1456" s="475">
        <v>15421101</v>
      </c>
      <c r="K1456" s="644">
        <v>11.94</v>
      </c>
      <c r="L1456" s="9" t="s">
        <v>15</v>
      </c>
      <c r="M1456" s="546">
        <v>16</v>
      </c>
      <c r="N1456" s="9">
        <v>9.5299999999999994</v>
      </c>
      <c r="O1456" s="6" t="s">
        <v>4201</v>
      </c>
      <c r="P1456" s="479" t="s">
        <v>4202</v>
      </c>
      <c r="Q1456" s="10" t="s">
        <v>5306</v>
      </c>
      <c r="R1456" s="11"/>
      <c r="S1456" s="12"/>
      <c r="T1456" s="14">
        <v>46277</v>
      </c>
      <c r="U1456" s="15" t="s">
        <v>5387</v>
      </c>
      <c r="V1456" s="8">
        <v>46277</v>
      </c>
      <c r="W1456" s="13" t="s">
        <v>5388</v>
      </c>
      <c r="X1456" s="23" t="s">
        <v>4206</v>
      </c>
      <c r="Y1456" s="486">
        <v>167</v>
      </c>
      <c r="Z1456" s="483">
        <v>46282</v>
      </c>
      <c r="AA1456" s="24" t="s">
        <v>5737</v>
      </c>
      <c r="AB1456" s="484" t="s">
        <v>4206</v>
      </c>
      <c r="AC1456" s="16"/>
      <c r="AD1456" s="17"/>
      <c r="AE1456" s="18"/>
      <c r="AF1456" s="9"/>
      <c r="AG1456" s="19"/>
      <c r="AH1456" s="20"/>
      <c r="AI1456" s="9"/>
      <c r="AJ1456" s="21"/>
      <c r="AK1456" s="33"/>
      <c r="AL1456" s="485" t="str">
        <f>IF(AA1456="","",AA1456)</f>
        <v>L-RT-043</v>
      </c>
      <c r="AM1456" s="3" t="str">
        <f>IF(AB1456="","",AB1456)</f>
        <v>A</v>
      </c>
      <c r="AN1456" s="702"/>
      <c r="AO1456" s="4"/>
      <c r="AP1456" s="5"/>
      <c r="AQ1456" s="5"/>
      <c r="AR1456" s="4"/>
      <c r="AS1456" s="5"/>
      <c r="AT1456" s="552"/>
      <c r="AU1456" s="553" t="str">
        <f>IF(AND(V1456&gt;0,X1456="A",AA1456&lt;&gt;"",AG1456&lt;&gt;"A",AJ1456&lt;&gt;"A",OR(AB1456="NR",AB1456="NT")),1,"")</f>
        <v/>
      </c>
      <c r="AV1456" s="554" t="str">
        <f>IF(AU1456="","",COUNTIF($AU$8:AU1456,AU1456))</f>
        <v/>
      </c>
      <c r="AW1456" s="553" t="str">
        <f>IF(AND(V1456&gt;0,X1456="A",AJ1456&lt;&gt;"A",OR(AB1456="",AB1456="NX")),1,"")</f>
        <v/>
      </c>
      <c r="AX1456" s="554" t="str">
        <f>IF(AW1456="","",COUNTIF($AW$8:AW1456,AW1456))</f>
        <v/>
      </c>
      <c r="AY1456" s="27"/>
      <c r="AZ1456" s="6"/>
      <c r="BA1456" s="7"/>
      <c r="BB1456" s="7"/>
    </row>
    <row r="1457" spans="1:54" ht="14.45" customHeight="1">
      <c r="A1457" s="472" t="s">
        <v>1419</v>
      </c>
      <c r="B1457" s="473" t="s">
        <v>1602</v>
      </c>
      <c r="C1457" s="22" t="s">
        <v>5863</v>
      </c>
      <c r="D1457" s="22">
        <v>10</v>
      </c>
      <c r="E1457" s="752" t="s">
        <v>5393</v>
      </c>
      <c r="F1457" s="760">
        <v>2093470</v>
      </c>
      <c r="G1457" s="475">
        <v>15421101</v>
      </c>
      <c r="H1457" s="644">
        <v>11.94</v>
      </c>
      <c r="I1457" s="474">
        <v>2079030</v>
      </c>
      <c r="J1457" s="475">
        <v>15421102</v>
      </c>
      <c r="K1457" s="478">
        <v>11.94</v>
      </c>
      <c r="L1457" s="9"/>
      <c r="M1457" s="546">
        <v>16</v>
      </c>
      <c r="N1457" s="9">
        <v>9.5299999999999994</v>
      </c>
      <c r="O1457" s="9" t="s">
        <v>4201</v>
      </c>
      <c r="P1457" s="645" t="s">
        <v>4252</v>
      </c>
      <c r="Q1457" s="646" t="s">
        <v>4281</v>
      </c>
      <c r="R1457" s="11"/>
      <c r="S1457" s="12"/>
      <c r="T1457" s="14">
        <v>46256</v>
      </c>
      <c r="U1457" s="15" t="s">
        <v>4290</v>
      </c>
      <c r="V1457" s="8">
        <v>46256</v>
      </c>
      <c r="W1457" s="13" t="s">
        <v>4395</v>
      </c>
      <c r="X1457" s="23" t="s">
        <v>4206</v>
      </c>
      <c r="Y1457" s="486">
        <v>124</v>
      </c>
      <c r="Z1457" s="483">
        <v>46259</v>
      </c>
      <c r="AA1457" s="24" t="s">
        <v>4292</v>
      </c>
      <c r="AB1457" s="484" t="s">
        <v>4206</v>
      </c>
      <c r="AC1457" s="655"/>
      <c r="AD1457" s="4"/>
      <c r="AE1457" s="5"/>
      <c r="AF1457" s="5"/>
      <c r="AG1457" s="4"/>
      <c r="AH1457" s="5"/>
      <c r="AI1457" s="649"/>
      <c r="AJ1457" s="6" t="s">
        <v>2860</v>
      </c>
      <c r="AK1457" s="6" t="s">
        <v>2860</v>
      </c>
      <c r="AL1457" s="485" t="str">
        <f>IF(AA1457="","",AA1457)</f>
        <v>DJ-RT-011</v>
      </c>
      <c r="AM1457" s="3" t="str">
        <f>IF(AB1457="","",AB1457)</f>
        <v>A</v>
      </c>
      <c r="AN1457" s="6"/>
      <c r="AO1457" s="6"/>
      <c r="AP1457" s="7"/>
      <c r="AQ1457" s="7"/>
      <c r="AR1457" s="736"/>
      <c r="AS1457" s="736"/>
      <c r="AT1457" s="736"/>
      <c r="AU1457" s="553" t="str">
        <f>IF(AND(V1457&gt;0,X1457="A",AA1457&lt;&gt;"",AG1457&lt;&gt;"A",AJ1457&lt;&gt;"A",OR(AB1457="NR",AB1457="NT")),1,"")</f>
        <v/>
      </c>
      <c r="AV1457" s="554" t="str">
        <f>IF(AU1457="","",COUNTIF($AU$8:AU1457,AU1457))</f>
        <v/>
      </c>
      <c r="AW1457" s="553" t="str">
        <f>IF(AND(V1457&gt;0,X1457="A",AJ1457&lt;&gt;"A",OR(AB1457="",AB1457="NX")),1,"")</f>
        <v/>
      </c>
      <c r="AX1457" s="554" t="str">
        <f>IF(AW1457="","",COUNTIF($AW$8:AW1457,AW1457))</f>
        <v/>
      </c>
      <c r="AY1457" s="736"/>
      <c r="AZ1457" s="736"/>
      <c r="BA1457" s="736"/>
      <c r="BB1457" s="736"/>
    </row>
    <row r="1458" spans="1:54" ht="14.45" customHeight="1">
      <c r="A1458" s="472" t="s">
        <v>1420</v>
      </c>
      <c r="B1458" s="473" t="s">
        <v>1602</v>
      </c>
      <c r="C1458" s="22" t="s">
        <v>5863</v>
      </c>
      <c r="D1458" s="22">
        <v>10</v>
      </c>
      <c r="E1458" s="746" t="s">
        <v>3922</v>
      </c>
      <c r="F1458" s="760">
        <v>2079030</v>
      </c>
      <c r="G1458" s="475">
        <v>15421102</v>
      </c>
      <c r="H1458" s="476">
        <v>11.94</v>
      </c>
      <c r="I1458" s="474">
        <v>2096610</v>
      </c>
      <c r="J1458" s="475">
        <v>15421111</v>
      </c>
      <c r="K1458" s="644">
        <v>11.94</v>
      </c>
      <c r="L1458" s="9" t="s">
        <v>15</v>
      </c>
      <c r="M1458" s="546">
        <v>16</v>
      </c>
      <c r="N1458" s="9">
        <v>9.5299999999999994</v>
      </c>
      <c r="O1458" s="6" t="s">
        <v>4201</v>
      </c>
      <c r="P1458" s="479" t="s">
        <v>4202</v>
      </c>
      <c r="Q1458" s="10" t="s">
        <v>5306</v>
      </c>
      <c r="R1458" s="11"/>
      <c r="S1458" s="12"/>
      <c r="T1458" s="14">
        <v>46277</v>
      </c>
      <c r="U1458" s="15" t="s">
        <v>5387</v>
      </c>
      <c r="V1458" s="8">
        <v>46277</v>
      </c>
      <c r="W1458" s="13" t="s">
        <v>5388</v>
      </c>
      <c r="X1458" s="23" t="s">
        <v>4206</v>
      </c>
      <c r="Y1458" s="486">
        <v>167</v>
      </c>
      <c r="Z1458" s="483">
        <v>46282</v>
      </c>
      <c r="AA1458" s="24" t="s">
        <v>5737</v>
      </c>
      <c r="AB1458" s="484" t="s">
        <v>4206</v>
      </c>
      <c r="AC1458" s="16"/>
      <c r="AD1458" s="17"/>
      <c r="AE1458" s="18"/>
      <c r="AF1458" s="9"/>
      <c r="AG1458" s="19"/>
      <c r="AH1458" s="20"/>
      <c r="AI1458" s="9"/>
      <c r="AJ1458" s="21"/>
      <c r="AK1458" s="33"/>
      <c r="AL1458" s="485" t="str">
        <f>IF(AA1458="","",AA1458)</f>
        <v>L-RT-043</v>
      </c>
      <c r="AM1458" s="3" t="str">
        <f>IF(AB1458="","",AB1458)</f>
        <v>A</v>
      </c>
      <c r="AN1458" s="702"/>
      <c r="AO1458" s="4"/>
      <c r="AP1458" s="5"/>
      <c r="AQ1458" s="5"/>
      <c r="AR1458" s="4"/>
      <c r="AS1458" s="5"/>
      <c r="AT1458" s="552"/>
      <c r="AU1458" s="553" t="str">
        <f>IF(AND(V1458&gt;0,X1458="A",AA1458&lt;&gt;"",AG1458&lt;&gt;"A",AJ1458&lt;&gt;"A",OR(AB1458="NR",AB1458="NT")),1,"")</f>
        <v/>
      </c>
      <c r="AV1458" s="554" t="str">
        <f>IF(AU1458="","",COUNTIF($AU$8:AU1458,AU1458))</f>
        <v/>
      </c>
      <c r="AW1458" s="553" t="str">
        <f>IF(AND(V1458&gt;0,X1458="A",AJ1458&lt;&gt;"A",OR(AB1458="",AB1458="NX")),1,"")</f>
        <v/>
      </c>
      <c r="AX1458" s="554" t="str">
        <f>IF(AW1458="","",COUNTIF($AW$8:AW1458,AW1458))</f>
        <v/>
      </c>
      <c r="AY1458" s="27"/>
      <c r="AZ1458" s="6"/>
      <c r="BA1458" s="7"/>
      <c r="BB1458" s="7"/>
    </row>
    <row r="1459" spans="1:54" ht="14.45" customHeight="1">
      <c r="A1459" s="472" t="s">
        <v>1421</v>
      </c>
      <c r="B1459" s="473" t="s">
        <v>1602</v>
      </c>
      <c r="C1459" s="22" t="s">
        <v>5863</v>
      </c>
      <c r="D1459" s="22">
        <v>10</v>
      </c>
      <c r="E1459" s="752" t="s">
        <v>5394</v>
      </c>
      <c r="F1459" s="760">
        <v>2096610</v>
      </c>
      <c r="G1459" s="475">
        <v>15421111</v>
      </c>
      <c r="H1459" s="644">
        <v>11.94</v>
      </c>
      <c r="I1459" s="474">
        <v>2091040</v>
      </c>
      <c r="J1459" s="475">
        <v>15421109</v>
      </c>
      <c r="K1459" s="478">
        <v>11.94</v>
      </c>
      <c r="L1459" s="9"/>
      <c r="M1459" s="546">
        <v>16</v>
      </c>
      <c r="N1459" s="9">
        <v>9.5299999999999994</v>
      </c>
      <c r="O1459" s="9" t="s">
        <v>4201</v>
      </c>
      <c r="P1459" s="645" t="s">
        <v>4252</v>
      </c>
      <c r="Q1459" s="646" t="s">
        <v>4281</v>
      </c>
      <c r="R1459" s="11"/>
      <c r="S1459" s="12"/>
      <c r="T1459" s="14">
        <v>46256</v>
      </c>
      <c r="U1459" s="15" t="s">
        <v>4290</v>
      </c>
      <c r="V1459" s="8">
        <v>46256</v>
      </c>
      <c r="W1459" s="13" t="s">
        <v>4395</v>
      </c>
      <c r="X1459" s="23" t="s">
        <v>4206</v>
      </c>
      <c r="Y1459" s="486">
        <v>124</v>
      </c>
      <c r="Z1459" s="647">
        <v>46257</v>
      </c>
      <c r="AA1459" s="24" t="s">
        <v>4330</v>
      </c>
      <c r="AB1459" s="484" t="s">
        <v>4206</v>
      </c>
      <c r="AC1459" s="655"/>
      <c r="AD1459" s="4"/>
      <c r="AE1459" s="5"/>
      <c r="AF1459" s="5"/>
      <c r="AG1459" s="4"/>
      <c r="AH1459" s="5"/>
      <c r="AI1459" s="649"/>
      <c r="AJ1459" s="6" t="s">
        <v>2860</v>
      </c>
      <c r="AK1459" s="6" t="s">
        <v>2860</v>
      </c>
      <c r="AL1459" s="485" t="str">
        <f>IF(AA1459="","",AA1459)</f>
        <v>DJ-RT-010</v>
      </c>
      <c r="AM1459" s="3" t="str">
        <f>IF(AB1459="","",AB1459)</f>
        <v>A</v>
      </c>
      <c r="AN1459" s="6"/>
      <c r="AO1459" s="6"/>
      <c r="AP1459" s="7"/>
      <c r="AQ1459" s="7"/>
      <c r="AR1459" s="736"/>
      <c r="AS1459" s="736"/>
      <c r="AT1459" s="736"/>
      <c r="AU1459" s="553" t="str">
        <f>IF(AND(V1459&gt;0,X1459="A",AA1459&lt;&gt;"",AG1459&lt;&gt;"A",AJ1459&lt;&gt;"A",OR(AB1459="NR",AB1459="NT")),1,"")</f>
        <v/>
      </c>
      <c r="AV1459" s="554" t="str">
        <f>IF(AU1459="","",COUNTIF($AU$8:AU1459,AU1459))</f>
        <v/>
      </c>
      <c r="AW1459" s="553" t="str">
        <f>IF(AND(V1459&gt;0,X1459="A",AJ1459&lt;&gt;"A",OR(AB1459="",AB1459="NX")),1,"")</f>
        <v/>
      </c>
      <c r="AX1459" s="554" t="str">
        <f>IF(AW1459="","",COUNTIF($AW$8:AW1459,AW1459))</f>
        <v/>
      </c>
      <c r="AY1459" s="736"/>
      <c r="AZ1459" s="736"/>
      <c r="BA1459" s="736"/>
      <c r="BB1459" s="736"/>
    </row>
    <row r="1460" spans="1:54" ht="14.45" customHeight="1">
      <c r="A1460" s="472" t="s">
        <v>1422</v>
      </c>
      <c r="B1460" s="473" t="s">
        <v>1602</v>
      </c>
      <c r="C1460" s="22" t="s">
        <v>5863</v>
      </c>
      <c r="D1460" s="22">
        <v>10</v>
      </c>
      <c r="E1460" s="746" t="s">
        <v>3923</v>
      </c>
      <c r="F1460" s="760">
        <v>2091040</v>
      </c>
      <c r="G1460" s="475">
        <v>15421109</v>
      </c>
      <c r="H1460" s="476">
        <v>11.94</v>
      </c>
      <c r="I1460" s="474">
        <v>2070950</v>
      </c>
      <c r="J1460" s="475">
        <v>15421109</v>
      </c>
      <c r="K1460" s="644">
        <v>11.94</v>
      </c>
      <c r="L1460" s="9" t="s">
        <v>15</v>
      </c>
      <c r="M1460" s="546">
        <v>16</v>
      </c>
      <c r="N1460" s="9">
        <v>9.5299999999999994</v>
      </c>
      <c r="O1460" s="6" t="s">
        <v>4201</v>
      </c>
      <c r="P1460" s="479" t="s">
        <v>4202</v>
      </c>
      <c r="Q1460" s="10" t="s">
        <v>5306</v>
      </c>
      <c r="R1460" s="11"/>
      <c r="S1460" s="12"/>
      <c r="T1460" s="14">
        <v>46277</v>
      </c>
      <c r="U1460" s="15" t="s">
        <v>5387</v>
      </c>
      <c r="V1460" s="8">
        <v>46277</v>
      </c>
      <c r="W1460" s="13" t="s">
        <v>5388</v>
      </c>
      <c r="X1460" s="23" t="s">
        <v>4206</v>
      </c>
      <c r="Y1460" s="486">
        <v>167</v>
      </c>
      <c r="Z1460" s="483">
        <v>46282</v>
      </c>
      <c r="AA1460" s="24" t="s">
        <v>5737</v>
      </c>
      <c r="AB1460" s="484" t="s">
        <v>4206</v>
      </c>
      <c r="AC1460" s="16"/>
      <c r="AD1460" s="17"/>
      <c r="AE1460" s="18"/>
      <c r="AF1460" s="9"/>
      <c r="AG1460" s="19"/>
      <c r="AH1460" s="20"/>
      <c r="AI1460" s="9"/>
      <c r="AJ1460" s="21"/>
      <c r="AK1460" s="33"/>
      <c r="AL1460" s="485" t="str">
        <f>IF(AA1460="","",AA1460)</f>
        <v>L-RT-043</v>
      </c>
      <c r="AM1460" s="3" t="str">
        <f>IF(AB1460="","",AB1460)</f>
        <v>A</v>
      </c>
      <c r="AN1460" s="702"/>
      <c r="AO1460" s="4"/>
      <c r="AP1460" s="5"/>
      <c r="AQ1460" s="5"/>
      <c r="AR1460" s="4"/>
      <c r="AS1460" s="5"/>
      <c r="AT1460" s="552"/>
      <c r="AU1460" s="553" t="str">
        <f>IF(AND(V1460&gt;0,X1460="A",AA1460&lt;&gt;"",AG1460&lt;&gt;"A",AJ1460&lt;&gt;"A",OR(AB1460="NR",AB1460="NT")),1,"")</f>
        <v/>
      </c>
      <c r="AV1460" s="554" t="str">
        <f>IF(AU1460="","",COUNTIF($AU$8:AU1460,AU1460))</f>
        <v/>
      </c>
      <c r="AW1460" s="553" t="str">
        <f>IF(AND(V1460&gt;0,X1460="A",AJ1460&lt;&gt;"A",OR(AB1460="",AB1460="NX")),1,"")</f>
        <v/>
      </c>
      <c r="AX1460" s="554" t="str">
        <f>IF(AW1460="","",COUNTIF($AW$8:AW1460,AW1460))</f>
        <v/>
      </c>
      <c r="AY1460" s="27"/>
      <c r="AZ1460" s="6"/>
      <c r="BA1460" s="7"/>
      <c r="BB1460" s="7"/>
    </row>
    <row r="1461" spans="1:54" ht="14.45" customHeight="1">
      <c r="A1461" s="472" t="s">
        <v>1423</v>
      </c>
      <c r="B1461" s="473" t="s">
        <v>1602</v>
      </c>
      <c r="C1461" s="22" t="s">
        <v>5863</v>
      </c>
      <c r="D1461" s="22">
        <v>10</v>
      </c>
      <c r="E1461" s="752" t="s">
        <v>5395</v>
      </c>
      <c r="F1461" s="760">
        <v>2070950</v>
      </c>
      <c r="G1461" s="475">
        <v>15421109</v>
      </c>
      <c r="H1461" s="644">
        <v>11.94</v>
      </c>
      <c r="I1461" s="474">
        <v>2087220</v>
      </c>
      <c r="J1461" s="475">
        <v>15421107</v>
      </c>
      <c r="K1461" s="478">
        <v>11.94</v>
      </c>
      <c r="L1461" s="9"/>
      <c r="M1461" s="546">
        <v>16</v>
      </c>
      <c r="N1461" s="9">
        <v>9.5299999999999994</v>
      </c>
      <c r="O1461" s="9" t="s">
        <v>4201</v>
      </c>
      <c r="P1461" s="645" t="s">
        <v>4252</v>
      </c>
      <c r="Q1461" s="737" t="s">
        <v>4268</v>
      </c>
      <c r="R1461" s="11"/>
      <c r="S1461" s="12"/>
      <c r="T1461" s="14">
        <v>46254</v>
      </c>
      <c r="U1461" s="15" t="s">
        <v>4284</v>
      </c>
      <c r="V1461" s="8">
        <v>46254</v>
      </c>
      <c r="W1461" s="13" t="s">
        <v>4335</v>
      </c>
      <c r="X1461" s="23" t="s">
        <v>4206</v>
      </c>
      <c r="Y1461" s="486">
        <v>124</v>
      </c>
      <c r="Z1461" s="647">
        <v>46257</v>
      </c>
      <c r="AA1461" s="24" t="s">
        <v>4330</v>
      </c>
      <c r="AB1461" s="484" t="s">
        <v>4206</v>
      </c>
      <c r="AC1461" s="655"/>
      <c r="AD1461" s="4"/>
      <c r="AE1461" s="5"/>
      <c r="AF1461" s="5"/>
      <c r="AG1461" s="4"/>
      <c r="AH1461" s="5"/>
      <c r="AI1461" s="649"/>
      <c r="AJ1461" s="6" t="s">
        <v>2860</v>
      </c>
      <c r="AK1461" s="6" t="s">
        <v>2860</v>
      </c>
      <c r="AL1461" s="485" t="str">
        <f>IF(AA1461="","",AA1461)</f>
        <v>DJ-RT-010</v>
      </c>
      <c r="AM1461" s="3" t="str">
        <f>IF(AB1461="","",AB1461)</f>
        <v>A</v>
      </c>
      <c r="AN1461" s="6"/>
      <c r="AO1461" s="6"/>
      <c r="AP1461" s="7"/>
      <c r="AQ1461" s="7"/>
      <c r="AR1461" s="736"/>
      <c r="AS1461" s="736"/>
      <c r="AT1461" s="736"/>
      <c r="AU1461" s="553" t="str">
        <f>IF(AND(V1461&gt;0,X1461="A",AA1461&lt;&gt;"",AG1461&lt;&gt;"A",AJ1461&lt;&gt;"A",OR(AB1461="NR",AB1461="NT")),1,"")</f>
        <v/>
      </c>
      <c r="AV1461" s="554" t="str">
        <f>IF(AU1461="","",COUNTIF($AU$8:AU1461,AU1461))</f>
        <v/>
      </c>
      <c r="AW1461" s="553" t="str">
        <f>IF(AND(V1461&gt;0,X1461="A",AJ1461&lt;&gt;"A",OR(AB1461="",AB1461="NX")),1,"")</f>
        <v/>
      </c>
      <c r="AX1461" s="554" t="str">
        <f>IF(AW1461="","",COUNTIF($AW$8:AW1461,AW1461))</f>
        <v/>
      </c>
      <c r="AY1461" s="736"/>
      <c r="AZ1461" s="736"/>
      <c r="BA1461" s="736"/>
      <c r="BB1461" s="736"/>
    </row>
    <row r="1462" spans="1:54" ht="14.45" customHeight="1">
      <c r="A1462" s="472" t="s">
        <v>1424</v>
      </c>
      <c r="B1462" s="473" t="s">
        <v>1602</v>
      </c>
      <c r="C1462" s="714" t="s">
        <v>4210</v>
      </c>
      <c r="D1462" s="22">
        <v>10</v>
      </c>
      <c r="E1462" s="746" t="s">
        <v>3924</v>
      </c>
      <c r="F1462" s="760" t="s">
        <v>5385</v>
      </c>
      <c r="G1462" s="475"/>
      <c r="H1462" s="476"/>
      <c r="I1462" s="474"/>
      <c r="J1462" s="475"/>
      <c r="K1462" s="478"/>
      <c r="L1462" s="9"/>
      <c r="M1462" s="546"/>
      <c r="N1462" s="9"/>
      <c r="O1462" s="6"/>
      <c r="P1462" s="479"/>
      <c r="Q1462" s="10"/>
      <c r="R1462" s="11"/>
      <c r="S1462" s="12"/>
      <c r="T1462" s="14"/>
      <c r="U1462" s="15"/>
      <c r="V1462" s="8"/>
      <c r="W1462" s="13"/>
      <c r="X1462" s="23"/>
      <c r="Y1462" s="486"/>
      <c r="Z1462" s="483"/>
      <c r="AA1462" s="24"/>
      <c r="AB1462" s="484"/>
      <c r="AC1462" s="16"/>
      <c r="AD1462" s="17"/>
      <c r="AE1462" s="18"/>
      <c r="AF1462" s="9"/>
      <c r="AG1462" s="19"/>
      <c r="AH1462" s="20"/>
      <c r="AI1462" s="9"/>
      <c r="AJ1462" s="21"/>
      <c r="AK1462" s="33"/>
      <c r="AL1462" s="485" t="str">
        <f>IF(AA1462="","",AA1462)</f>
        <v/>
      </c>
      <c r="AM1462" s="3" t="str">
        <f>IF(AB1462="","",AB1462)</f>
        <v/>
      </c>
      <c r="AN1462" s="702"/>
      <c r="AO1462" s="4"/>
      <c r="AP1462" s="5"/>
      <c r="AQ1462" s="5"/>
      <c r="AR1462" s="4"/>
      <c r="AS1462" s="5"/>
      <c r="AT1462" s="552"/>
      <c r="AU1462" s="553" t="str">
        <f>IF(AND(V1462&gt;0,X1462="A",AA1462&lt;&gt;"",AG1462&lt;&gt;"A",AJ1462&lt;&gt;"A",OR(AB1462="NR",AB1462="NT")),1,"")</f>
        <v/>
      </c>
      <c r="AV1462" s="554" t="str">
        <f>IF(AU1462="","",COUNTIF($AU$8:AU1462,AU1462))</f>
        <v/>
      </c>
      <c r="AW1462" s="553" t="str">
        <f>IF(AND(V1462&gt;0,X1462="A",AJ1462&lt;&gt;"A",OR(AB1462="",AB1462="NX")),1,"")</f>
        <v/>
      </c>
      <c r="AX1462" s="554" t="str">
        <f>IF(AW1462="","",COUNTIF($AW$8:AW1462,AW1462))</f>
        <v/>
      </c>
      <c r="AY1462" s="27"/>
      <c r="AZ1462" s="6"/>
      <c r="BA1462" s="7"/>
      <c r="BB1462" s="7"/>
    </row>
    <row r="1463" spans="1:54" ht="14.45" customHeight="1">
      <c r="A1463" s="472" t="s">
        <v>1425</v>
      </c>
      <c r="B1463" s="473" t="s">
        <v>1602</v>
      </c>
      <c r="C1463" s="714" t="s">
        <v>4210</v>
      </c>
      <c r="D1463" s="22">
        <v>10</v>
      </c>
      <c r="E1463" s="746" t="s">
        <v>3925</v>
      </c>
      <c r="F1463" s="760" t="s">
        <v>5385</v>
      </c>
      <c r="G1463" s="475"/>
      <c r="H1463" s="476"/>
      <c r="I1463" s="474"/>
      <c r="J1463" s="475"/>
      <c r="K1463" s="478"/>
      <c r="L1463" s="9"/>
      <c r="M1463" s="546"/>
      <c r="N1463" s="9"/>
      <c r="O1463" s="6"/>
      <c r="P1463" s="479"/>
      <c r="Q1463" s="10"/>
      <c r="R1463" s="11"/>
      <c r="S1463" s="12"/>
      <c r="T1463" s="14"/>
      <c r="U1463" s="15"/>
      <c r="V1463" s="8"/>
      <c r="W1463" s="13"/>
      <c r="X1463" s="23"/>
      <c r="Y1463" s="486"/>
      <c r="Z1463" s="483"/>
      <c r="AA1463" s="24"/>
      <c r="AB1463" s="484"/>
      <c r="AC1463" s="16"/>
      <c r="AD1463" s="17"/>
      <c r="AE1463" s="18"/>
      <c r="AF1463" s="9"/>
      <c r="AG1463" s="19"/>
      <c r="AH1463" s="20"/>
      <c r="AI1463" s="9"/>
      <c r="AJ1463" s="21"/>
      <c r="AK1463" s="33"/>
      <c r="AL1463" s="485" t="str">
        <f>IF(AA1463="","",AA1463)</f>
        <v/>
      </c>
      <c r="AM1463" s="3" t="str">
        <f>IF(AB1463="","",AB1463)</f>
        <v/>
      </c>
      <c r="AN1463" s="702"/>
      <c r="AO1463" s="4"/>
      <c r="AP1463" s="5"/>
      <c r="AQ1463" s="5"/>
      <c r="AR1463" s="4"/>
      <c r="AS1463" s="5"/>
      <c r="AT1463" s="552"/>
      <c r="AU1463" s="553" t="str">
        <f>IF(AND(V1463&gt;0,X1463="A",AA1463&lt;&gt;"",AG1463&lt;&gt;"A",AJ1463&lt;&gt;"A",OR(AB1463="NR",AB1463="NT")),1,"")</f>
        <v/>
      </c>
      <c r="AV1463" s="554" t="str">
        <f>IF(AU1463="","",COUNTIF($AU$8:AU1463,AU1463))</f>
        <v/>
      </c>
      <c r="AW1463" s="553" t="str">
        <f>IF(AND(V1463&gt;0,X1463="A",AJ1463&lt;&gt;"A",OR(AB1463="",AB1463="NX")),1,"")</f>
        <v/>
      </c>
      <c r="AX1463" s="554" t="str">
        <f>IF(AW1463="","",COUNTIF($AW$8:AW1463,AW1463))</f>
        <v/>
      </c>
      <c r="AY1463" s="27"/>
      <c r="AZ1463" s="6"/>
      <c r="BA1463" s="7"/>
      <c r="BB1463" s="7"/>
    </row>
    <row r="1464" spans="1:54" ht="14.45" customHeight="1">
      <c r="A1464" s="472" t="s">
        <v>1426</v>
      </c>
      <c r="B1464" s="473" t="s">
        <v>1602</v>
      </c>
      <c r="C1464" s="714" t="s">
        <v>4210</v>
      </c>
      <c r="D1464" s="22">
        <v>10</v>
      </c>
      <c r="E1464" s="746" t="s">
        <v>3926</v>
      </c>
      <c r="F1464" s="760" t="s">
        <v>5385</v>
      </c>
      <c r="G1464" s="475"/>
      <c r="H1464" s="476"/>
      <c r="I1464" s="474"/>
      <c r="J1464" s="475"/>
      <c r="K1464" s="478"/>
      <c r="L1464" s="9"/>
      <c r="M1464" s="546"/>
      <c r="N1464" s="9"/>
      <c r="O1464" s="6"/>
      <c r="P1464" s="479"/>
      <c r="Q1464" s="10"/>
      <c r="R1464" s="11"/>
      <c r="S1464" s="12"/>
      <c r="T1464" s="14"/>
      <c r="U1464" s="15"/>
      <c r="V1464" s="8"/>
      <c r="W1464" s="13"/>
      <c r="X1464" s="23"/>
      <c r="Y1464" s="486"/>
      <c r="Z1464" s="483"/>
      <c r="AA1464" s="24"/>
      <c r="AB1464" s="484"/>
      <c r="AC1464" s="16"/>
      <c r="AD1464" s="17"/>
      <c r="AE1464" s="18"/>
      <c r="AF1464" s="9"/>
      <c r="AG1464" s="19"/>
      <c r="AH1464" s="20"/>
      <c r="AI1464" s="9"/>
      <c r="AJ1464" s="21"/>
      <c r="AK1464" s="33"/>
      <c r="AL1464" s="485" t="str">
        <f>IF(AA1464="","",AA1464)</f>
        <v/>
      </c>
      <c r="AM1464" s="3" t="str">
        <f>IF(AB1464="","",AB1464)</f>
        <v/>
      </c>
      <c r="AN1464" s="702"/>
      <c r="AO1464" s="4"/>
      <c r="AP1464" s="5"/>
      <c r="AQ1464" s="5"/>
      <c r="AR1464" s="4"/>
      <c r="AS1464" s="5"/>
      <c r="AT1464" s="552"/>
      <c r="AU1464" s="553" t="str">
        <f>IF(AND(V1464&gt;0,X1464="A",AA1464&lt;&gt;"",AG1464&lt;&gt;"A",AJ1464&lt;&gt;"A",OR(AB1464="NR",AB1464="NT")),1,"")</f>
        <v/>
      </c>
      <c r="AV1464" s="554" t="str">
        <f>IF(AU1464="","",COUNTIF($AU$8:AU1464,AU1464))</f>
        <v/>
      </c>
      <c r="AW1464" s="553" t="str">
        <f>IF(AND(V1464&gt;0,X1464="A",AJ1464&lt;&gt;"A",OR(AB1464="",AB1464="NX")),1,"")</f>
        <v/>
      </c>
      <c r="AX1464" s="554" t="str">
        <f>IF(AW1464="","",COUNTIF($AW$8:AW1464,AW1464))</f>
        <v/>
      </c>
      <c r="AY1464" s="27"/>
      <c r="AZ1464" s="6"/>
      <c r="BA1464" s="7"/>
      <c r="BB1464" s="7"/>
    </row>
    <row r="1465" spans="1:54" ht="14.45" customHeight="1">
      <c r="A1465" s="472" t="s">
        <v>1427</v>
      </c>
      <c r="B1465" s="473" t="s">
        <v>1602</v>
      </c>
      <c r="C1465" s="714" t="s">
        <v>4210</v>
      </c>
      <c r="D1465" s="22">
        <v>10</v>
      </c>
      <c r="E1465" s="746" t="s">
        <v>3927</v>
      </c>
      <c r="F1465" s="760" t="s">
        <v>5385</v>
      </c>
      <c r="G1465" s="475"/>
      <c r="H1465" s="476"/>
      <c r="I1465" s="474"/>
      <c r="J1465" s="475"/>
      <c r="K1465" s="478"/>
      <c r="L1465" s="9"/>
      <c r="M1465" s="546"/>
      <c r="N1465" s="9"/>
      <c r="O1465" s="6"/>
      <c r="P1465" s="479"/>
      <c r="Q1465" s="10"/>
      <c r="R1465" s="11"/>
      <c r="S1465" s="12"/>
      <c r="T1465" s="14"/>
      <c r="U1465" s="15"/>
      <c r="V1465" s="8"/>
      <c r="W1465" s="13"/>
      <c r="X1465" s="23"/>
      <c r="Y1465" s="486"/>
      <c r="Z1465" s="483"/>
      <c r="AA1465" s="24"/>
      <c r="AB1465" s="484"/>
      <c r="AC1465" s="16"/>
      <c r="AD1465" s="17"/>
      <c r="AE1465" s="18"/>
      <c r="AF1465" s="9"/>
      <c r="AG1465" s="19"/>
      <c r="AH1465" s="20"/>
      <c r="AI1465" s="9"/>
      <c r="AJ1465" s="21"/>
      <c r="AK1465" s="33"/>
      <c r="AL1465" s="485" t="str">
        <f>IF(AA1465="","",AA1465)</f>
        <v/>
      </c>
      <c r="AM1465" s="3" t="str">
        <f>IF(AB1465="","",AB1465)</f>
        <v/>
      </c>
      <c r="AN1465" s="702"/>
      <c r="AO1465" s="4"/>
      <c r="AP1465" s="5"/>
      <c r="AQ1465" s="5"/>
      <c r="AR1465" s="4"/>
      <c r="AS1465" s="5"/>
      <c r="AT1465" s="552"/>
      <c r="AU1465" s="553" t="str">
        <f>IF(AND(V1465&gt;0,X1465="A",AA1465&lt;&gt;"",AG1465&lt;&gt;"A",AJ1465&lt;&gt;"A",OR(AB1465="NR",AB1465="NT")),1,"")</f>
        <v/>
      </c>
      <c r="AV1465" s="554" t="str">
        <f>IF(AU1465="","",COUNTIF($AU$8:AU1465,AU1465))</f>
        <v/>
      </c>
      <c r="AW1465" s="553" t="str">
        <f>IF(AND(V1465&gt;0,X1465="A",AJ1465&lt;&gt;"A",OR(AB1465="",AB1465="NX")),1,"")</f>
        <v/>
      </c>
      <c r="AX1465" s="554" t="str">
        <f>IF(AW1465="","",COUNTIF($AW$8:AW1465,AW1465))</f>
        <v/>
      </c>
      <c r="AY1465" s="27"/>
      <c r="AZ1465" s="6"/>
      <c r="BA1465" s="7"/>
      <c r="BB1465" s="7"/>
    </row>
    <row r="1466" spans="1:54" ht="14.45" customHeight="1">
      <c r="A1466" s="472" t="s">
        <v>1428</v>
      </c>
      <c r="B1466" s="473" t="s">
        <v>1602</v>
      </c>
      <c r="C1466" s="714" t="s">
        <v>4210</v>
      </c>
      <c r="D1466" s="22">
        <v>10</v>
      </c>
      <c r="E1466" s="746" t="s">
        <v>3928</v>
      </c>
      <c r="F1466" s="760" t="s">
        <v>5385</v>
      </c>
      <c r="G1466" s="475"/>
      <c r="H1466" s="476"/>
      <c r="I1466" s="474"/>
      <c r="J1466" s="475"/>
      <c r="K1466" s="478"/>
      <c r="L1466" s="9"/>
      <c r="M1466" s="546"/>
      <c r="N1466" s="9"/>
      <c r="O1466" s="6"/>
      <c r="P1466" s="479"/>
      <c r="Q1466" s="10"/>
      <c r="R1466" s="11"/>
      <c r="S1466" s="12"/>
      <c r="T1466" s="14"/>
      <c r="U1466" s="15"/>
      <c r="V1466" s="8"/>
      <c r="W1466" s="13"/>
      <c r="X1466" s="23"/>
      <c r="Y1466" s="486"/>
      <c r="Z1466" s="483"/>
      <c r="AA1466" s="24"/>
      <c r="AB1466" s="484"/>
      <c r="AC1466" s="16"/>
      <c r="AD1466" s="17"/>
      <c r="AE1466" s="18"/>
      <c r="AF1466" s="9"/>
      <c r="AG1466" s="19"/>
      <c r="AH1466" s="20"/>
      <c r="AI1466" s="9"/>
      <c r="AJ1466" s="21"/>
      <c r="AK1466" s="33"/>
      <c r="AL1466" s="485" t="str">
        <f>IF(AA1466="","",AA1466)</f>
        <v/>
      </c>
      <c r="AM1466" s="3" t="str">
        <f>IF(AB1466="","",AB1466)</f>
        <v/>
      </c>
      <c r="AN1466" s="702"/>
      <c r="AO1466" s="4"/>
      <c r="AP1466" s="5"/>
      <c r="AQ1466" s="5"/>
      <c r="AR1466" s="4"/>
      <c r="AS1466" s="5"/>
      <c r="AT1466" s="552"/>
      <c r="AU1466" s="553" t="str">
        <f>IF(AND(V1466&gt;0,X1466="A",AA1466&lt;&gt;"",AG1466&lt;&gt;"A",AJ1466&lt;&gt;"A",OR(AB1466="NR",AB1466="NT")),1,"")</f>
        <v/>
      </c>
      <c r="AV1466" s="554" t="str">
        <f>IF(AU1466="","",COUNTIF($AU$8:AU1466,AU1466))</f>
        <v/>
      </c>
      <c r="AW1466" s="553" t="str">
        <f>IF(AND(V1466&gt;0,X1466="A",AJ1466&lt;&gt;"A",OR(AB1466="",AB1466="NX")),1,"")</f>
        <v/>
      </c>
      <c r="AX1466" s="554" t="str">
        <f>IF(AW1466="","",COUNTIF($AW$8:AW1466,AW1466))</f>
        <v/>
      </c>
      <c r="AY1466" s="27"/>
      <c r="AZ1466" s="6"/>
      <c r="BA1466" s="7"/>
      <c r="BB1466" s="7"/>
    </row>
    <row r="1467" spans="1:54" ht="14.45" customHeight="1">
      <c r="A1467" s="472" t="s">
        <v>1429</v>
      </c>
      <c r="B1467" s="473" t="s">
        <v>1602</v>
      </c>
      <c r="C1467" s="714" t="s">
        <v>4210</v>
      </c>
      <c r="D1467" s="22">
        <v>10</v>
      </c>
      <c r="E1467" s="746" t="s">
        <v>3929</v>
      </c>
      <c r="F1467" s="760" t="s">
        <v>5385</v>
      </c>
      <c r="G1467" s="475"/>
      <c r="H1467" s="476"/>
      <c r="I1467" s="474"/>
      <c r="J1467" s="475"/>
      <c r="K1467" s="478"/>
      <c r="L1467" s="9"/>
      <c r="M1467" s="546"/>
      <c r="N1467" s="9"/>
      <c r="O1467" s="6"/>
      <c r="P1467" s="479"/>
      <c r="Q1467" s="10"/>
      <c r="R1467" s="11"/>
      <c r="S1467" s="12"/>
      <c r="T1467" s="14"/>
      <c r="U1467" s="15"/>
      <c r="V1467" s="8"/>
      <c r="W1467" s="13"/>
      <c r="X1467" s="23"/>
      <c r="Y1467" s="486"/>
      <c r="Z1467" s="483"/>
      <c r="AA1467" s="24"/>
      <c r="AB1467" s="484"/>
      <c r="AC1467" s="16"/>
      <c r="AD1467" s="17"/>
      <c r="AE1467" s="18"/>
      <c r="AF1467" s="9"/>
      <c r="AG1467" s="19"/>
      <c r="AH1467" s="20"/>
      <c r="AI1467" s="9"/>
      <c r="AJ1467" s="21"/>
      <c r="AK1467" s="33"/>
      <c r="AL1467" s="485" t="str">
        <f>IF(AA1467="","",AA1467)</f>
        <v/>
      </c>
      <c r="AM1467" s="3" t="str">
        <f>IF(AB1467="","",AB1467)</f>
        <v/>
      </c>
      <c r="AN1467" s="702"/>
      <c r="AO1467" s="4"/>
      <c r="AP1467" s="5"/>
      <c r="AQ1467" s="5"/>
      <c r="AR1467" s="4"/>
      <c r="AS1467" s="5"/>
      <c r="AT1467" s="552"/>
      <c r="AU1467" s="553" t="str">
        <f>IF(AND(V1467&gt;0,X1467="A",AA1467&lt;&gt;"",AG1467&lt;&gt;"A",AJ1467&lt;&gt;"A",OR(AB1467="NR",AB1467="NT")),1,"")</f>
        <v/>
      </c>
      <c r="AV1467" s="554" t="str">
        <f>IF(AU1467="","",COUNTIF($AU$8:AU1467,AU1467))</f>
        <v/>
      </c>
      <c r="AW1467" s="553" t="str">
        <f>IF(AND(V1467&gt;0,X1467="A",AJ1467&lt;&gt;"A",OR(AB1467="",AB1467="NX")),1,"")</f>
        <v/>
      </c>
      <c r="AX1467" s="554" t="str">
        <f>IF(AW1467="","",COUNTIF($AW$8:AW1467,AW1467))</f>
        <v/>
      </c>
      <c r="AY1467" s="27"/>
      <c r="AZ1467" s="6"/>
      <c r="BA1467" s="7"/>
      <c r="BB1467" s="7"/>
    </row>
    <row r="1468" spans="1:54" ht="14.45" customHeight="1">
      <c r="A1468" s="472" t="s">
        <v>1430</v>
      </c>
      <c r="B1468" s="473" t="s">
        <v>1602</v>
      </c>
      <c r="C1468" s="714" t="s">
        <v>4210</v>
      </c>
      <c r="D1468" s="22">
        <v>10</v>
      </c>
      <c r="E1468" s="746" t="s">
        <v>3930</v>
      </c>
      <c r="F1468" s="760" t="s">
        <v>5385</v>
      </c>
      <c r="G1468" s="475"/>
      <c r="H1468" s="476"/>
      <c r="I1468" s="474"/>
      <c r="J1468" s="475"/>
      <c r="K1468" s="478"/>
      <c r="L1468" s="9"/>
      <c r="M1468" s="546"/>
      <c r="N1468" s="9"/>
      <c r="O1468" s="6"/>
      <c r="P1468" s="479"/>
      <c r="Q1468" s="10"/>
      <c r="R1468" s="11"/>
      <c r="S1468" s="12"/>
      <c r="T1468" s="14"/>
      <c r="U1468" s="15"/>
      <c r="V1468" s="8"/>
      <c r="W1468" s="13"/>
      <c r="X1468" s="23"/>
      <c r="Y1468" s="486"/>
      <c r="Z1468" s="483"/>
      <c r="AA1468" s="24"/>
      <c r="AB1468" s="484"/>
      <c r="AC1468" s="16"/>
      <c r="AD1468" s="17"/>
      <c r="AE1468" s="18"/>
      <c r="AF1468" s="9"/>
      <c r="AG1468" s="19"/>
      <c r="AH1468" s="20"/>
      <c r="AI1468" s="9"/>
      <c r="AJ1468" s="21"/>
      <c r="AK1468" s="33"/>
      <c r="AL1468" s="485" t="str">
        <f>IF(AA1468="","",AA1468)</f>
        <v/>
      </c>
      <c r="AM1468" s="3" t="str">
        <f>IF(AB1468="","",AB1468)</f>
        <v/>
      </c>
      <c r="AN1468" s="702"/>
      <c r="AO1468" s="4"/>
      <c r="AP1468" s="5"/>
      <c r="AQ1468" s="5"/>
      <c r="AR1468" s="4"/>
      <c r="AS1468" s="5"/>
      <c r="AT1468" s="552"/>
      <c r="AU1468" s="553" t="str">
        <f>IF(AND(V1468&gt;0,X1468="A",AA1468&lt;&gt;"",AG1468&lt;&gt;"A",AJ1468&lt;&gt;"A",OR(AB1468="NR",AB1468="NT")),1,"")</f>
        <v/>
      </c>
      <c r="AV1468" s="554" t="str">
        <f>IF(AU1468="","",COUNTIF($AU$8:AU1468,AU1468))</f>
        <v/>
      </c>
      <c r="AW1468" s="553" t="str">
        <f>IF(AND(V1468&gt;0,X1468="A",AJ1468&lt;&gt;"A",OR(AB1468="",AB1468="NX")),1,"")</f>
        <v/>
      </c>
      <c r="AX1468" s="554" t="str">
        <f>IF(AW1468="","",COUNTIF($AW$8:AW1468,AW1468))</f>
        <v/>
      </c>
      <c r="AY1468" s="27"/>
      <c r="AZ1468" s="6"/>
      <c r="BA1468" s="7"/>
      <c r="BB1468" s="7"/>
    </row>
    <row r="1469" spans="1:54" ht="14.45" customHeight="1">
      <c r="A1469" s="472" t="s">
        <v>1431</v>
      </c>
      <c r="B1469" s="473" t="s">
        <v>1602</v>
      </c>
      <c r="C1469" s="714" t="s">
        <v>4210</v>
      </c>
      <c r="D1469" s="22">
        <v>10</v>
      </c>
      <c r="E1469" s="746" t="s">
        <v>3931</v>
      </c>
      <c r="F1469" s="760" t="s">
        <v>5385</v>
      </c>
      <c r="G1469" s="475"/>
      <c r="H1469" s="476"/>
      <c r="I1469" s="474">
        <v>2088920</v>
      </c>
      <c r="J1469" s="475">
        <v>15421108</v>
      </c>
      <c r="K1469" s="644">
        <v>11.94</v>
      </c>
      <c r="L1469" s="9"/>
      <c r="M1469" s="546"/>
      <c r="N1469" s="9"/>
      <c r="O1469" s="6"/>
      <c r="P1469" s="479"/>
      <c r="Q1469" s="10"/>
      <c r="R1469" s="11"/>
      <c r="S1469" s="12"/>
      <c r="T1469" s="14"/>
      <c r="U1469" s="15"/>
      <c r="V1469" s="8"/>
      <c r="W1469" s="13"/>
      <c r="X1469" s="23"/>
      <c r="Y1469" s="486"/>
      <c r="Z1469" s="483"/>
      <c r="AA1469" s="24"/>
      <c r="AB1469" s="484"/>
      <c r="AC1469" s="16"/>
      <c r="AD1469" s="17"/>
      <c r="AE1469" s="18"/>
      <c r="AF1469" s="9"/>
      <c r="AG1469" s="19"/>
      <c r="AH1469" s="20"/>
      <c r="AI1469" s="9"/>
      <c r="AJ1469" s="21"/>
      <c r="AK1469" s="33"/>
      <c r="AL1469" s="485" t="str">
        <f>IF(AA1469="","",AA1469)</f>
        <v/>
      </c>
      <c r="AM1469" s="3" t="str">
        <f>IF(AB1469="","",AB1469)</f>
        <v/>
      </c>
      <c r="AN1469" s="702"/>
      <c r="AO1469" s="4"/>
      <c r="AP1469" s="5"/>
      <c r="AQ1469" s="5"/>
      <c r="AR1469" s="4"/>
      <c r="AS1469" s="5"/>
      <c r="AT1469" s="552"/>
      <c r="AU1469" s="553" t="str">
        <f>IF(AND(V1469&gt;0,X1469="A",AA1469&lt;&gt;"",AG1469&lt;&gt;"A",AJ1469&lt;&gt;"A",OR(AB1469="NR",AB1469="NT")),1,"")</f>
        <v/>
      </c>
      <c r="AV1469" s="554" t="str">
        <f>IF(AU1469="","",COUNTIF($AU$8:AU1469,AU1469))</f>
        <v/>
      </c>
      <c r="AW1469" s="553" t="str">
        <f>IF(AND(V1469&gt;0,X1469="A",AJ1469&lt;&gt;"A",OR(AB1469="",AB1469="NX")),1,"")</f>
        <v/>
      </c>
      <c r="AX1469" s="554" t="str">
        <f>IF(AW1469="","",COUNTIF($AW$8:AW1469,AW1469))</f>
        <v/>
      </c>
      <c r="AY1469" s="27"/>
      <c r="AZ1469" s="6"/>
      <c r="BA1469" s="7"/>
      <c r="BB1469" s="7"/>
    </row>
    <row r="1470" spans="1:54" ht="14.45" customHeight="1">
      <c r="A1470" s="472" t="s">
        <v>1432</v>
      </c>
      <c r="B1470" s="473" t="s">
        <v>1602</v>
      </c>
      <c r="C1470" s="22" t="s">
        <v>5862</v>
      </c>
      <c r="D1470" s="22">
        <v>10</v>
      </c>
      <c r="E1470" s="752" t="s">
        <v>5396</v>
      </c>
      <c r="F1470" s="760">
        <v>2088920</v>
      </c>
      <c r="G1470" s="475">
        <v>15421108</v>
      </c>
      <c r="H1470" s="644">
        <v>11.94</v>
      </c>
      <c r="I1470" s="474">
        <v>2092940</v>
      </c>
      <c r="J1470" s="475">
        <v>15421110</v>
      </c>
      <c r="K1470" s="478">
        <v>11.94</v>
      </c>
      <c r="L1470" s="9"/>
      <c r="M1470" s="546">
        <v>16</v>
      </c>
      <c r="N1470" s="9">
        <v>9.5299999999999994</v>
      </c>
      <c r="O1470" s="9" t="s">
        <v>4201</v>
      </c>
      <c r="P1470" s="645" t="s">
        <v>4252</v>
      </c>
      <c r="Q1470" s="654" t="s">
        <v>4273</v>
      </c>
      <c r="R1470" s="11"/>
      <c r="S1470" s="12"/>
      <c r="T1470" s="14">
        <v>46256</v>
      </c>
      <c r="U1470" s="15" t="s">
        <v>4290</v>
      </c>
      <c r="V1470" s="8">
        <v>46256</v>
      </c>
      <c r="W1470" s="13" t="s">
        <v>4395</v>
      </c>
      <c r="X1470" s="23" t="s">
        <v>4206</v>
      </c>
      <c r="Y1470" s="486">
        <v>124</v>
      </c>
      <c r="Z1470" s="483">
        <v>46259</v>
      </c>
      <c r="AA1470" s="24" t="s">
        <v>4292</v>
      </c>
      <c r="AB1470" s="484" t="s">
        <v>4206</v>
      </c>
      <c r="AC1470" s="655"/>
      <c r="AD1470" s="4"/>
      <c r="AE1470" s="5"/>
      <c r="AF1470" s="5"/>
      <c r="AG1470" s="4"/>
      <c r="AH1470" s="5"/>
      <c r="AI1470" s="649"/>
      <c r="AJ1470" s="6" t="s">
        <v>2860</v>
      </c>
      <c r="AK1470" s="6" t="s">
        <v>2860</v>
      </c>
      <c r="AL1470" s="485" t="str">
        <f>IF(AA1470="","",AA1470)</f>
        <v>DJ-RT-011</v>
      </c>
      <c r="AM1470" s="3" t="str">
        <f>IF(AB1470="","",AB1470)</f>
        <v>A</v>
      </c>
      <c r="AN1470" s="6"/>
      <c r="AO1470" s="6"/>
      <c r="AP1470" s="7"/>
      <c r="AQ1470" s="7"/>
      <c r="AR1470" s="736"/>
      <c r="AS1470" s="736"/>
      <c r="AT1470" s="736"/>
      <c r="AU1470" s="553" t="str">
        <f>IF(AND(V1470&gt;0,X1470="A",AA1470&lt;&gt;"",AG1470&lt;&gt;"A",AJ1470&lt;&gt;"A",OR(AB1470="NR",AB1470="NT")),1,"")</f>
        <v/>
      </c>
      <c r="AV1470" s="554" t="str">
        <f>IF(AU1470="","",COUNTIF($AU$8:AU1470,AU1470))</f>
        <v/>
      </c>
      <c r="AW1470" s="553" t="str">
        <f>IF(AND(V1470&gt;0,X1470="A",AJ1470&lt;&gt;"A",OR(AB1470="",AB1470="NX")),1,"")</f>
        <v/>
      </c>
      <c r="AX1470" s="554" t="str">
        <f>IF(AW1470="","",COUNTIF($AW$8:AW1470,AW1470))</f>
        <v/>
      </c>
      <c r="AY1470" s="736"/>
      <c r="AZ1470" s="736"/>
      <c r="BA1470" s="736"/>
      <c r="BB1470" s="736"/>
    </row>
    <row r="1471" spans="1:54" ht="14.45" customHeight="1">
      <c r="A1471" s="472" t="s">
        <v>1433</v>
      </c>
      <c r="B1471" s="473" t="s">
        <v>1602</v>
      </c>
      <c r="C1471" s="22" t="s">
        <v>5862</v>
      </c>
      <c r="D1471" s="22">
        <v>10</v>
      </c>
      <c r="E1471" s="746" t="s">
        <v>3932</v>
      </c>
      <c r="F1471" s="760">
        <v>2092940</v>
      </c>
      <c r="G1471" s="475">
        <v>15421110</v>
      </c>
      <c r="H1471" s="476">
        <v>11.94</v>
      </c>
      <c r="I1471" s="474">
        <v>2091330</v>
      </c>
      <c r="J1471" s="475">
        <v>15421109</v>
      </c>
      <c r="K1471" s="644">
        <v>11.94</v>
      </c>
      <c r="L1471" s="9" t="s">
        <v>15</v>
      </c>
      <c r="M1471" s="546">
        <v>16</v>
      </c>
      <c r="N1471" s="9">
        <v>9.5299999999999994</v>
      </c>
      <c r="O1471" s="6" t="s">
        <v>4201</v>
      </c>
      <c r="P1471" s="479" t="s">
        <v>4202</v>
      </c>
      <c r="Q1471" s="10" t="s">
        <v>5306</v>
      </c>
      <c r="R1471" s="880">
        <v>46303</v>
      </c>
      <c r="S1471" s="12"/>
      <c r="T1471" s="14">
        <v>46277</v>
      </c>
      <c r="U1471" s="15" t="s">
        <v>5387</v>
      </c>
      <c r="V1471" s="8">
        <v>46277</v>
      </c>
      <c r="W1471" s="13" t="s">
        <v>5388</v>
      </c>
      <c r="X1471" s="23" t="s">
        <v>4206</v>
      </c>
      <c r="Y1471" s="486"/>
      <c r="Z1471" s="483">
        <v>46305</v>
      </c>
      <c r="AA1471" s="24" t="s">
        <v>6575</v>
      </c>
      <c r="AB1471" s="484" t="s">
        <v>4206</v>
      </c>
      <c r="AC1471" s="16"/>
      <c r="AD1471" s="17"/>
      <c r="AE1471" s="18"/>
      <c r="AF1471" s="9"/>
      <c r="AG1471" s="19"/>
      <c r="AH1471" s="20"/>
      <c r="AI1471" s="9"/>
      <c r="AJ1471" s="21"/>
      <c r="AK1471" s="33"/>
      <c r="AL1471" s="485" t="str">
        <f>IF(AA1471="","",AA1471)</f>
        <v>L-RT-080</v>
      </c>
      <c r="AM1471" s="3" t="str">
        <f>IF(AB1471="","",AB1471)</f>
        <v>A</v>
      </c>
      <c r="AN1471" s="702"/>
      <c r="AO1471" s="4"/>
      <c r="AP1471" s="5"/>
      <c r="AQ1471" s="5"/>
      <c r="AR1471" s="4"/>
      <c r="AS1471" s="5"/>
      <c r="AT1471" s="552"/>
      <c r="AU1471" s="553" t="str">
        <f>IF(AND(V1471&gt;0,X1471="A",AA1471&lt;&gt;"",AG1471&lt;&gt;"A",AJ1471&lt;&gt;"A",OR(AB1471="NR",AB1471="NT")),1,"")</f>
        <v/>
      </c>
      <c r="AV1471" s="554" t="str">
        <f>IF(AU1471="","",COUNTIF($AU$8:AU1471,AU1471))</f>
        <v/>
      </c>
      <c r="AW1471" s="553" t="str">
        <f>IF(AND(V1471&gt;0,X1471="A",AJ1471&lt;&gt;"A",OR(AB1471="",AB1471="NX")),1,"")</f>
        <v/>
      </c>
      <c r="AX1471" s="554" t="str">
        <f>IF(AW1471="","",COUNTIF($AW$8:AW1471,AW1471))</f>
        <v/>
      </c>
      <c r="AY1471" s="27"/>
      <c r="AZ1471" s="6"/>
      <c r="BA1471" s="7"/>
      <c r="BB1471" s="7"/>
    </row>
    <row r="1472" spans="1:54" ht="14.45" customHeight="1">
      <c r="A1472" s="472" t="s">
        <v>1434</v>
      </c>
      <c r="B1472" s="473" t="s">
        <v>1602</v>
      </c>
      <c r="C1472" s="22" t="s">
        <v>5862</v>
      </c>
      <c r="D1472" s="22">
        <v>11</v>
      </c>
      <c r="E1472" s="752" t="s">
        <v>5397</v>
      </c>
      <c r="F1472" s="760">
        <v>2091330</v>
      </c>
      <c r="G1472" s="475">
        <v>15421109</v>
      </c>
      <c r="H1472" s="644">
        <v>11.94</v>
      </c>
      <c r="I1472" s="474">
        <v>2083660</v>
      </c>
      <c r="J1472" s="475">
        <v>15421105</v>
      </c>
      <c r="K1472" s="478">
        <v>11.94</v>
      </c>
      <c r="L1472" s="9"/>
      <c r="M1472" s="546">
        <v>16</v>
      </c>
      <c r="N1472" s="9">
        <v>9.5299999999999994</v>
      </c>
      <c r="O1472" s="9" t="s">
        <v>4201</v>
      </c>
      <c r="P1472" s="645" t="s">
        <v>4252</v>
      </c>
      <c r="Q1472" s="654" t="s">
        <v>4273</v>
      </c>
      <c r="R1472" s="11"/>
      <c r="S1472" s="12"/>
      <c r="T1472" s="14">
        <v>46256</v>
      </c>
      <c r="U1472" s="15" t="s">
        <v>4290</v>
      </c>
      <c r="V1472" s="8">
        <v>46256</v>
      </c>
      <c r="W1472" s="13" t="s">
        <v>4395</v>
      </c>
      <c r="X1472" s="23" t="s">
        <v>4206</v>
      </c>
      <c r="Y1472" s="486">
        <v>124</v>
      </c>
      <c r="Z1472" s="483">
        <v>46259</v>
      </c>
      <c r="AA1472" s="24" t="s">
        <v>4292</v>
      </c>
      <c r="AB1472" s="484" t="s">
        <v>4206</v>
      </c>
      <c r="AC1472" s="655"/>
      <c r="AD1472" s="4"/>
      <c r="AE1472" s="5"/>
      <c r="AF1472" s="5"/>
      <c r="AG1472" s="4"/>
      <c r="AH1472" s="5"/>
      <c r="AI1472" s="649"/>
      <c r="AJ1472" s="6" t="s">
        <v>2860</v>
      </c>
      <c r="AK1472" s="6" t="s">
        <v>2860</v>
      </c>
      <c r="AL1472" s="485" t="str">
        <f>IF(AA1472="","",AA1472)</f>
        <v>DJ-RT-011</v>
      </c>
      <c r="AM1472" s="3" t="str">
        <f>IF(AB1472="","",AB1472)</f>
        <v>A</v>
      </c>
      <c r="AN1472" s="6"/>
      <c r="AO1472" s="6"/>
      <c r="AP1472" s="7"/>
      <c r="AQ1472" s="7"/>
      <c r="AR1472" s="736"/>
      <c r="AS1472" s="736"/>
      <c r="AT1472" s="736"/>
      <c r="AU1472" s="553" t="str">
        <f>IF(AND(V1472&gt;0,X1472="A",AA1472&lt;&gt;"",AG1472&lt;&gt;"A",AJ1472&lt;&gt;"A",OR(AB1472="NR",AB1472="NT")),1,"")</f>
        <v/>
      </c>
      <c r="AV1472" s="554" t="str">
        <f>IF(AU1472="","",COUNTIF($AU$8:AU1472,AU1472))</f>
        <v/>
      </c>
      <c r="AW1472" s="553" t="str">
        <f>IF(AND(V1472&gt;0,X1472="A",AJ1472&lt;&gt;"A",OR(AB1472="",AB1472="NX")),1,"")</f>
        <v/>
      </c>
      <c r="AX1472" s="554" t="str">
        <f>IF(AW1472="","",COUNTIF($AW$8:AW1472,AW1472))</f>
        <v/>
      </c>
      <c r="AY1472" s="736"/>
      <c r="AZ1472" s="736"/>
      <c r="BA1472" s="736"/>
      <c r="BB1472" s="736"/>
    </row>
    <row r="1473" spans="1:54" ht="14.45" customHeight="1">
      <c r="A1473" s="472" t="s">
        <v>1435</v>
      </c>
      <c r="B1473" s="473" t="s">
        <v>1602</v>
      </c>
      <c r="C1473" s="22" t="s">
        <v>5862</v>
      </c>
      <c r="D1473" s="22">
        <v>11</v>
      </c>
      <c r="E1473" s="746" t="s">
        <v>3933</v>
      </c>
      <c r="F1473" s="760">
        <v>2083660</v>
      </c>
      <c r="G1473" s="475">
        <v>15421105</v>
      </c>
      <c r="H1473" s="476">
        <v>11.94</v>
      </c>
      <c r="I1473" s="474">
        <v>2093860</v>
      </c>
      <c r="J1473" s="475">
        <v>15421110</v>
      </c>
      <c r="K1473" s="644">
        <v>11.94</v>
      </c>
      <c r="L1473" s="9" t="s">
        <v>15</v>
      </c>
      <c r="M1473" s="546">
        <v>16</v>
      </c>
      <c r="N1473" s="9">
        <v>9.5299999999999994</v>
      </c>
      <c r="O1473" s="6" t="s">
        <v>4201</v>
      </c>
      <c r="P1473" s="479" t="s">
        <v>4202</v>
      </c>
      <c r="Q1473" s="10" t="s">
        <v>5306</v>
      </c>
      <c r="R1473" s="880"/>
      <c r="S1473" s="12"/>
      <c r="T1473" s="14">
        <v>46277</v>
      </c>
      <c r="U1473" s="15" t="s">
        <v>5387</v>
      </c>
      <c r="V1473" s="8">
        <v>46277</v>
      </c>
      <c r="W1473" s="13" t="s">
        <v>5388</v>
      </c>
      <c r="X1473" s="23" t="s">
        <v>4206</v>
      </c>
      <c r="Y1473" s="486"/>
      <c r="Z1473" s="483">
        <v>46305</v>
      </c>
      <c r="AA1473" s="24" t="s">
        <v>6575</v>
      </c>
      <c r="AB1473" s="484" t="s">
        <v>4206</v>
      </c>
      <c r="AC1473" s="16"/>
      <c r="AD1473" s="17"/>
      <c r="AE1473" s="18"/>
      <c r="AF1473" s="9"/>
      <c r="AG1473" s="19"/>
      <c r="AH1473" s="20"/>
      <c r="AI1473" s="9"/>
      <c r="AJ1473" s="21"/>
      <c r="AK1473" s="33"/>
      <c r="AL1473" s="485" t="str">
        <f>IF(AA1473="","",AA1473)</f>
        <v>L-RT-080</v>
      </c>
      <c r="AM1473" s="3" t="str">
        <f>IF(AB1473="","",AB1473)</f>
        <v>A</v>
      </c>
      <c r="AN1473" s="702"/>
      <c r="AO1473" s="4"/>
      <c r="AP1473" s="5"/>
      <c r="AQ1473" s="5"/>
      <c r="AR1473" s="4"/>
      <c r="AS1473" s="5"/>
      <c r="AT1473" s="552"/>
      <c r="AU1473" s="553" t="str">
        <f>IF(AND(V1473&gt;0,X1473="A",AA1473&lt;&gt;"",AG1473&lt;&gt;"A",AJ1473&lt;&gt;"A",OR(AB1473="NR",AB1473="NT")),1,"")</f>
        <v/>
      </c>
      <c r="AV1473" s="554" t="str">
        <f>IF(AU1473="","",COUNTIF($AU$8:AU1473,AU1473))</f>
        <v/>
      </c>
      <c r="AW1473" s="553" t="str">
        <f>IF(AND(V1473&gt;0,X1473="A",AJ1473&lt;&gt;"A",OR(AB1473="",AB1473="NX")),1,"")</f>
        <v/>
      </c>
      <c r="AX1473" s="554" t="str">
        <f>IF(AW1473="","",COUNTIF($AW$8:AW1473,AW1473))</f>
        <v/>
      </c>
      <c r="AY1473" s="27"/>
      <c r="AZ1473" s="6"/>
      <c r="BA1473" s="7"/>
      <c r="BB1473" s="7"/>
    </row>
    <row r="1474" spans="1:54" ht="14.45" customHeight="1">
      <c r="A1474" s="472" t="s">
        <v>1436</v>
      </c>
      <c r="B1474" s="473" t="s">
        <v>1602</v>
      </c>
      <c r="C1474" s="22" t="s">
        <v>5862</v>
      </c>
      <c r="D1474" s="22">
        <v>11</v>
      </c>
      <c r="E1474" s="752" t="s">
        <v>5398</v>
      </c>
      <c r="F1474" s="760">
        <v>2093860</v>
      </c>
      <c r="G1474" s="475">
        <v>15421110</v>
      </c>
      <c r="H1474" s="644">
        <v>11.94</v>
      </c>
      <c r="I1474" s="474">
        <v>2084200</v>
      </c>
      <c r="J1474" s="475">
        <v>15421106</v>
      </c>
      <c r="K1474" s="644">
        <v>11.94</v>
      </c>
      <c r="L1474" s="9"/>
      <c r="M1474" s="546">
        <v>16</v>
      </c>
      <c r="N1474" s="9">
        <v>9.5299999999999994</v>
      </c>
      <c r="O1474" s="9" t="s">
        <v>4201</v>
      </c>
      <c r="P1474" s="645" t="s">
        <v>4252</v>
      </c>
      <c r="Q1474" s="651" t="s">
        <v>4263</v>
      </c>
      <c r="R1474" s="11"/>
      <c r="S1474" s="12"/>
      <c r="T1474" s="14">
        <v>46271</v>
      </c>
      <c r="U1474" s="15" t="s">
        <v>5048</v>
      </c>
      <c r="V1474" s="8">
        <v>46271</v>
      </c>
      <c r="W1474" s="13" t="s">
        <v>5399</v>
      </c>
      <c r="X1474" s="23" t="s">
        <v>4206</v>
      </c>
      <c r="Y1474" s="486">
        <v>139</v>
      </c>
      <c r="Z1474" s="647">
        <v>46272</v>
      </c>
      <c r="AA1474" s="24" t="s">
        <v>5400</v>
      </c>
      <c r="AB1474" s="484" t="s">
        <v>4206</v>
      </c>
      <c r="AC1474" s="655"/>
      <c r="AD1474" s="4"/>
      <c r="AE1474" s="5"/>
      <c r="AF1474" s="5"/>
      <c r="AG1474" s="4"/>
      <c r="AH1474" s="5"/>
      <c r="AI1474" s="649"/>
      <c r="AJ1474" s="6" t="s">
        <v>2860</v>
      </c>
      <c r="AK1474" s="6" t="s">
        <v>2860</v>
      </c>
      <c r="AL1474" s="485" t="str">
        <f>IF(AA1474="","",AA1474)</f>
        <v>DJ-RT-031</v>
      </c>
      <c r="AM1474" s="3" t="str">
        <f>IF(AB1474="","",AB1474)</f>
        <v>A</v>
      </c>
      <c r="AN1474" s="6"/>
      <c r="AO1474" s="6"/>
      <c r="AP1474" s="7"/>
      <c r="AQ1474" s="7"/>
      <c r="AR1474" s="736"/>
      <c r="AS1474" s="736"/>
      <c r="AT1474" s="736"/>
      <c r="AU1474" s="553" t="str">
        <f>IF(AND(V1474&gt;0,X1474="A",AA1474&lt;&gt;"",AG1474&lt;&gt;"A",AJ1474&lt;&gt;"A",OR(AB1474="NR",AB1474="NT")),1,"")</f>
        <v/>
      </c>
      <c r="AV1474" s="554" t="str">
        <f>IF(AU1474="","",COUNTIF($AU$8:AU1474,AU1474))</f>
        <v/>
      </c>
      <c r="AW1474" s="553" t="str">
        <f>IF(AND(V1474&gt;0,X1474="A",AJ1474&lt;&gt;"A",OR(AB1474="",AB1474="NX")),1,"")</f>
        <v/>
      </c>
      <c r="AX1474" s="554" t="str">
        <f>IF(AW1474="","",COUNTIF($AW$8:AW1474,AW1474))</f>
        <v/>
      </c>
      <c r="AY1474" s="736"/>
      <c r="AZ1474" s="736"/>
      <c r="BA1474" s="736"/>
      <c r="BB1474" s="736"/>
    </row>
    <row r="1475" spans="1:54" ht="14.45" customHeight="1">
      <c r="A1475" s="472" t="s">
        <v>1437</v>
      </c>
      <c r="B1475" s="473" t="s">
        <v>1602</v>
      </c>
      <c r="C1475" s="22" t="s">
        <v>5862</v>
      </c>
      <c r="D1475" s="22">
        <v>11</v>
      </c>
      <c r="E1475" s="746" t="s">
        <v>3934</v>
      </c>
      <c r="F1475" s="760">
        <v>2084200</v>
      </c>
      <c r="G1475" s="475">
        <v>15421106</v>
      </c>
      <c r="H1475" s="476">
        <v>11.94</v>
      </c>
      <c r="I1475" s="474">
        <v>2096240</v>
      </c>
      <c r="J1475" s="475">
        <v>15421111</v>
      </c>
      <c r="K1475" s="644">
        <v>11.94</v>
      </c>
      <c r="L1475" s="9" t="s">
        <v>15</v>
      </c>
      <c r="M1475" s="546">
        <v>16</v>
      </c>
      <c r="N1475" s="9">
        <v>9.5299999999999994</v>
      </c>
      <c r="O1475" s="6" t="s">
        <v>4201</v>
      </c>
      <c r="P1475" s="479" t="s">
        <v>4202</v>
      </c>
      <c r="Q1475" s="10" t="s">
        <v>5306</v>
      </c>
      <c r="R1475" s="11"/>
      <c r="S1475" s="12"/>
      <c r="T1475" s="14">
        <v>46277</v>
      </c>
      <c r="U1475" s="15" t="s">
        <v>5387</v>
      </c>
      <c r="V1475" s="8">
        <v>46277</v>
      </c>
      <c r="W1475" s="13" t="s">
        <v>5388</v>
      </c>
      <c r="X1475" s="23" t="s">
        <v>4206</v>
      </c>
      <c r="Y1475" s="486">
        <v>167</v>
      </c>
      <c r="Z1475" s="483">
        <v>46282</v>
      </c>
      <c r="AA1475" s="24" t="s">
        <v>5715</v>
      </c>
      <c r="AB1475" s="484" t="s">
        <v>4206</v>
      </c>
      <c r="AC1475" s="16"/>
      <c r="AD1475" s="17"/>
      <c r="AE1475" s="18"/>
      <c r="AF1475" s="9"/>
      <c r="AG1475" s="19"/>
      <c r="AH1475" s="20"/>
      <c r="AI1475" s="9"/>
      <c r="AJ1475" s="21"/>
      <c r="AK1475" s="33"/>
      <c r="AL1475" s="485" t="str">
        <f>IF(AA1475="","",AA1475)</f>
        <v>L-RT-044</v>
      </c>
      <c r="AM1475" s="3" t="str">
        <f>IF(AB1475="","",AB1475)</f>
        <v>A</v>
      </c>
      <c r="AN1475" s="702"/>
      <c r="AO1475" s="4"/>
      <c r="AP1475" s="5"/>
      <c r="AQ1475" s="5"/>
      <c r="AR1475" s="4"/>
      <c r="AS1475" s="5"/>
      <c r="AT1475" s="552"/>
      <c r="AU1475" s="553" t="str">
        <f>IF(AND(V1475&gt;0,X1475="A",AA1475&lt;&gt;"",AG1475&lt;&gt;"A",AJ1475&lt;&gt;"A",OR(AB1475="NR",AB1475="NT")),1,"")</f>
        <v/>
      </c>
      <c r="AV1475" s="554" t="str">
        <f>IF(AU1475="","",COUNTIF($AU$8:AU1475,AU1475))</f>
        <v/>
      </c>
      <c r="AW1475" s="553" t="str">
        <f>IF(AND(V1475&gt;0,X1475="A",AJ1475&lt;&gt;"A",OR(AB1475="",AB1475="NX")),1,"")</f>
        <v/>
      </c>
      <c r="AX1475" s="554" t="str">
        <f>IF(AW1475="","",COUNTIF($AW$8:AW1475,AW1475))</f>
        <v/>
      </c>
      <c r="AY1475" s="27"/>
      <c r="AZ1475" s="6"/>
      <c r="BA1475" s="7"/>
      <c r="BB1475" s="7"/>
    </row>
    <row r="1476" spans="1:54" ht="14.45" customHeight="1">
      <c r="A1476" s="472" t="s">
        <v>1438</v>
      </c>
      <c r="B1476" s="473" t="s">
        <v>1602</v>
      </c>
      <c r="C1476" s="22" t="s">
        <v>5862</v>
      </c>
      <c r="D1476" s="22">
        <v>11</v>
      </c>
      <c r="E1476" s="752" t="s">
        <v>5401</v>
      </c>
      <c r="F1476" s="760">
        <v>2096240</v>
      </c>
      <c r="G1476" s="475">
        <v>15421111</v>
      </c>
      <c r="H1476" s="644">
        <v>11.94</v>
      </c>
      <c r="I1476" s="474">
        <v>2080670</v>
      </c>
      <c r="J1476" s="475">
        <v>15421109</v>
      </c>
      <c r="K1476" s="644">
        <v>11.94</v>
      </c>
      <c r="L1476" s="9"/>
      <c r="M1476" s="546">
        <v>16</v>
      </c>
      <c r="N1476" s="9">
        <v>9.5299999999999994</v>
      </c>
      <c r="O1476" s="9" t="s">
        <v>4201</v>
      </c>
      <c r="P1476" s="645" t="s">
        <v>4252</v>
      </c>
      <c r="Q1476" s="650" t="s">
        <v>4253</v>
      </c>
      <c r="R1476" s="11"/>
      <c r="S1476" s="12"/>
      <c r="T1476" s="14">
        <v>46271</v>
      </c>
      <c r="U1476" s="15" t="s">
        <v>5048</v>
      </c>
      <c r="V1476" s="8">
        <v>46271</v>
      </c>
      <c r="W1476" s="13" t="s">
        <v>5399</v>
      </c>
      <c r="X1476" s="23" t="s">
        <v>4206</v>
      </c>
      <c r="Y1476" s="486">
        <v>139</v>
      </c>
      <c r="Z1476" s="647">
        <v>46272</v>
      </c>
      <c r="AA1476" s="24" t="s">
        <v>5400</v>
      </c>
      <c r="AB1476" s="484" t="s">
        <v>4206</v>
      </c>
      <c r="AC1476" s="655"/>
      <c r="AD1476" s="4"/>
      <c r="AE1476" s="5"/>
      <c r="AF1476" s="5"/>
      <c r="AG1476" s="4"/>
      <c r="AH1476" s="5"/>
      <c r="AI1476" s="649"/>
      <c r="AJ1476" s="6" t="s">
        <v>2860</v>
      </c>
      <c r="AK1476" s="6" t="s">
        <v>2860</v>
      </c>
      <c r="AL1476" s="485" t="str">
        <f>IF(AA1476="","",AA1476)</f>
        <v>DJ-RT-031</v>
      </c>
      <c r="AM1476" s="3" t="str">
        <f>IF(AB1476="","",AB1476)</f>
        <v>A</v>
      </c>
      <c r="AN1476" s="6"/>
      <c r="AO1476" s="6"/>
      <c r="AP1476" s="7"/>
      <c r="AQ1476" s="7"/>
      <c r="AR1476" s="736"/>
      <c r="AS1476" s="736"/>
      <c r="AT1476" s="736"/>
      <c r="AU1476" s="553" t="str">
        <f>IF(AND(V1476&gt;0,X1476="A",AA1476&lt;&gt;"",AG1476&lt;&gt;"A",AJ1476&lt;&gt;"A",OR(AB1476="NR",AB1476="NT")),1,"")</f>
        <v/>
      </c>
      <c r="AV1476" s="554" t="str">
        <f>IF(AU1476="","",COUNTIF($AU$8:AU1476,AU1476))</f>
        <v/>
      </c>
      <c r="AW1476" s="553" t="str">
        <f>IF(AND(V1476&gt;0,X1476="A",AJ1476&lt;&gt;"A",OR(AB1476="",AB1476="NX")),1,"")</f>
        <v/>
      </c>
      <c r="AX1476" s="554" t="str">
        <f>IF(AW1476="","",COUNTIF($AW$8:AW1476,AW1476))</f>
        <v/>
      </c>
      <c r="AY1476" s="736"/>
      <c r="AZ1476" s="736"/>
      <c r="BA1476" s="736"/>
      <c r="BB1476" s="736"/>
    </row>
    <row r="1477" spans="1:54" ht="14.45" customHeight="1">
      <c r="A1477" s="472" t="s">
        <v>1439</v>
      </c>
      <c r="B1477" s="473" t="s">
        <v>1602</v>
      </c>
      <c r="C1477" s="22" t="s">
        <v>5862</v>
      </c>
      <c r="D1477" s="22">
        <v>11</v>
      </c>
      <c r="E1477" s="746" t="s">
        <v>6626</v>
      </c>
      <c r="F1477" s="760">
        <v>2080670</v>
      </c>
      <c r="G1477" s="475">
        <v>15421109</v>
      </c>
      <c r="H1477" s="476">
        <v>11.94</v>
      </c>
      <c r="I1477" s="474">
        <v>2088100</v>
      </c>
      <c r="J1477" s="475">
        <v>15421108</v>
      </c>
      <c r="K1477" s="644">
        <v>11.94</v>
      </c>
      <c r="L1477" s="9" t="s">
        <v>15</v>
      </c>
      <c r="M1477" s="546">
        <v>16</v>
      </c>
      <c r="N1477" s="9">
        <v>9.5299999999999994</v>
      </c>
      <c r="O1477" s="6" t="s">
        <v>4201</v>
      </c>
      <c r="P1477" s="479" t="s">
        <v>5033</v>
      </c>
      <c r="Q1477" s="10" t="s">
        <v>6584</v>
      </c>
      <c r="R1477" s="11"/>
      <c r="S1477" s="12"/>
      <c r="T1477" s="14">
        <v>46306</v>
      </c>
      <c r="U1477" s="15" t="s">
        <v>5387</v>
      </c>
      <c r="V1477" s="8">
        <v>46309</v>
      </c>
      <c r="W1477" s="884" t="s">
        <v>6657</v>
      </c>
      <c r="X1477" s="23" t="s">
        <v>4206</v>
      </c>
      <c r="Y1477" s="486"/>
      <c r="Z1477" s="483">
        <v>46310</v>
      </c>
      <c r="AA1477" s="24" t="s">
        <v>6658</v>
      </c>
      <c r="AB1477" s="484" t="s">
        <v>4206</v>
      </c>
      <c r="AC1477" s="16"/>
      <c r="AD1477" s="17"/>
      <c r="AE1477" s="18"/>
      <c r="AF1477" s="9"/>
      <c r="AG1477" s="19"/>
      <c r="AH1477" s="20"/>
      <c r="AI1477" s="9"/>
      <c r="AJ1477" s="21"/>
      <c r="AK1477" s="33"/>
      <c r="AL1477" s="485" t="str">
        <f>IF(AA1477="","",AA1477)</f>
        <v>L-RT-081</v>
      </c>
      <c r="AM1477" s="3" t="str">
        <f>IF(AB1477="","",AB1477)</f>
        <v>A</v>
      </c>
      <c r="AN1477" s="702" t="s">
        <v>5718</v>
      </c>
      <c r="AO1477" s="4"/>
      <c r="AP1477" s="5"/>
      <c r="AQ1477" s="5"/>
      <c r="AR1477" s="4"/>
      <c r="AS1477" s="5"/>
      <c r="AT1477" s="552"/>
      <c r="AU1477" s="553" t="str">
        <f>IF(AND(V1477&gt;0,X1477="A",AA1477&lt;&gt;"",AG1477&lt;&gt;"A",AJ1477&lt;&gt;"A",OR(AB1477="NR",AB1477="NT")),1,"")</f>
        <v/>
      </c>
      <c r="AV1477" s="554" t="str">
        <f>IF(AU1477="","",COUNTIF($AU$8:AU1477,AU1477))</f>
        <v/>
      </c>
      <c r="AW1477" s="553" t="str">
        <f>IF(AND(V1477&gt;0,X1477="A",AJ1477&lt;&gt;"A",OR(AB1477="",AB1477="NX")),1,"")</f>
        <v/>
      </c>
      <c r="AX1477" s="554" t="str">
        <f>IF(AW1477="","",COUNTIF($AW$8:AW1477,AW1477))</f>
        <v/>
      </c>
      <c r="AY1477" s="13" t="s">
        <v>5388</v>
      </c>
      <c r="AZ1477" s="24" t="s">
        <v>5715</v>
      </c>
      <c r="BA1477" s="7"/>
      <c r="BB1477" s="7"/>
    </row>
    <row r="1478" spans="1:54" ht="14.45" customHeight="1">
      <c r="A1478" s="472" t="s">
        <v>1440</v>
      </c>
      <c r="B1478" s="473" t="s">
        <v>1602</v>
      </c>
      <c r="C1478" s="22" t="s">
        <v>5862</v>
      </c>
      <c r="D1478" s="22">
        <v>11</v>
      </c>
      <c r="E1478" s="752" t="s">
        <v>5402</v>
      </c>
      <c r="F1478" s="760">
        <v>2088100</v>
      </c>
      <c r="G1478" s="475">
        <v>15421108</v>
      </c>
      <c r="H1478" s="644">
        <v>11.94</v>
      </c>
      <c r="I1478" s="474">
        <v>2090320</v>
      </c>
      <c r="J1478" s="475">
        <v>15421109</v>
      </c>
      <c r="K1478" s="478">
        <v>11.94</v>
      </c>
      <c r="L1478" s="9"/>
      <c r="M1478" s="546">
        <v>16</v>
      </c>
      <c r="N1478" s="9">
        <v>9.5299999999999994</v>
      </c>
      <c r="O1478" s="9" t="s">
        <v>4201</v>
      </c>
      <c r="P1478" s="645" t="s">
        <v>4252</v>
      </c>
      <c r="Q1478" s="653" t="s">
        <v>4289</v>
      </c>
      <c r="R1478" s="11"/>
      <c r="S1478" s="12"/>
      <c r="T1478" s="14">
        <v>46270</v>
      </c>
      <c r="U1478" s="15">
        <v>137</v>
      </c>
      <c r="V1478" s="8">
        <v>46270</v>
      </c>
      <c r="W1478" s="13" t="s">
        <v>5309</v>
      </c>
      <c r="X1478" s="23" t="s">
        <v>4206</v>
      </c>
      <c r="Y1478" s="486">
        <v>139</v>
      </c>
      <c r="Z1478" s="647">
        <v>46271</v>
      </c>
      <c r="AA1478" s="24" t="s">
        <v>5739</v>
      </c>
      <c r="AB1478" s="484" t="s">
        <v>4206</v>
      </c>
      <c r="AC1478" s="655"/>
      <c r="AD1478" s="4"/>
      <c r="AE1478" s="5"/>
      <c r="AF1478" s="5"/>
      <c r="AG1478" s="4"/>
      <c r="AH1478" s="5"/>
      <c r="AI1478" s="649"/>
      <c r="AJ1478" s="6" t="s">
        <v>2860</v>
      </c>
      <c r="AK1478" s="6" t="s">
        <v>2860</v>
      </c>
      <c r="AL1478" s="485" t="str">
        <f>IF(AA1478="","",AA1478)</f>
        <v>DJ-RT-030</v>
      </c>
      <c r="AM1478" s="3" t="str">
        <f>IF(AB1478="","",AB1478)</f>
        <v>A</v>
      </c>
      <c r="AN1478" s="6"/>
      <c r="AO1478" s="6"/>
      <c r="AP1478" s="7"/>
      <c r="AQ1478" s="7"/>
      <c r="AR1478" s="736"/>
      <c r="AS1478" s="736"/>
      <c r="AT1478" s="736"/>
      <c r="AU1478" s="553" t="str">
        <f>IF(AND(V1478&gt;0,X1478="A",AA1478&lt;&gt;"",AG1478&lt;&gt;"A",AJ1478&lt;&gt;"A",OR(AB1478="NR",AB1478="NT")),1,"")</f>
        <v/>
      </c>
      <c r="AV1478" s="554" t="str">
        <f>IF(AU1478="","",COUNTIF($AU$8:AU1478,AU1478))</f>
        <v/>
      </c>
      <c r="AW1478" s="553" t="str">
        <f>IF(AND(V1478&gt;0,X1478="A",AJ1478&lt;&gt;"A",OR(AB1478="",AB1478="NX")),1,"")</f>
        <v/>
      </c>
      <c r="AX1478" s="554" t="str">
        <f>IF(AW1478="","",COUNTIF($AW$8:AW1478,AW1478))</f>
        <v/>
      </c>
      <c r="AY1478" s="736"/>
      <c r="AZ1478" s="736"/>
      <c r="BA1478" s="736"/>
      <c r="BB1478" s="736"/>
    </row>
    <row r="1479" spans="1:54" ht="14.45" customHeight="1">
      <c r="A1479" s="472" t="s">
        <v>1441</v>
      </c>
      <c r="B1479" s="473" t="s">
        <v>1602</v>
      </c>
      <c r="C1479" s="22" t="s">
        <v>5862</v>
      </c>
      <c r="D1479" s="22">
        <v>11</v>
      </c>
      <c r="E1479" s="746" t="s">
        <v>3935</v>
      </c>
      <c r="F1479" s="760">
        <v>2090320</v>
      </c>
      <c r="G1479" s="475">
        <v>15421109</v>
      </c>
      <c r="H1479" s="476">
        <v>11.94</v>
      </c>
      <c r="I1479" s="474">
        <v>2089600</v>
      </c>
      <c r="J1479" s="475">
        <v>15421109</v>
      </c>
      <c r="K1479" s="644">
        <v>11.94</v>
      </c>
      <c r="L1479" s="9" t="s">
        <v>15</v>
      </c>
      <c r="M1479" s="546">
        <v>16</v>
      </c>
      <c r="N1479" s="9">
        <v>9.5299999999999994</v>
      </c>
      <c r="O1479" s="6" t="s">
        <v>4201</v>
      </c>
      <c r="P1479" s="479" t="s">
        <v>4202</v>
      </c>
      <c r="Q1479" s="10" t="s">
        <v>5306</v>
      </c>
      <c r="R1479" s="11"/>
      <c r="S1479" s="12"/>
      <c r="T1479" s="14">
        <v>46277</v>
      </c>
      <c r="U1479" s="15" t="s">
        <v>5387</v>
      </c>
      <c r="V1479" s="8">
        <v>46277</v>
      </c>
      <c r="W1479" s="13" t="s">
        <v>5388</v>
      </c>
      <c r="X1479" s="23" t="s">
        <v>4206</v>
      </c>
      <c r="Y1479" s="486">
        <v>167</v>
      </c>
      <c r="Z1479" s="483">
        <v>46282</v>
      </c>
      <c r="AA1479" s="24" t="s">
        <v>5715</v>
      </c>
      <c r="AB1479" s="484" t="s">
        <v>4206</v>
      </c>
      <c r="AC1479" s="16"/>
      <c r="AD1479" s="17"/>
      <c r="AE1479" s="18"/>
      <c r="AF1479" s="9"/>
      <c r="AG1479" s="19"/>
      <c r="AH1479" s="20"/>
      <c r="AI1479" s="9"/>
      <c r="AJ1479" s="21"/>
      <c r="AK1479" s="33"/>
      <c r="AL1479" s="485" t="str">
        <f>IF(AA1479="","",AA1479)</f>
        <v>L-RT-044</v>
      </c>
      <c r="AM1479" s="3" t="str">
        <f>IF(AB1479="","",AB1479)</f>
        <v>A</v>
      </c>
      <c r="AN1479" s="702"/>
      <c r="AO1479" s="4"/>
      <c r="AP1479" s="5"/>
      <c r="AQ1479" s="5"/>
      <c r="AR1479" s="4"/>
      <c r="AS1479" s="5"/>
      <c r="AT1479" s="552"/>
      <c r="AU1479" s="553" t="str">
        <f>IF(AND(V1479&gt;0,X1479="A",AA1479&lt;&gt;"",AG1479&lt;&gt;"A",AJ1479&lt;&gt;"A",OR(AB1479="NR",AB1479="NT")),1,"")</f>
        <v/>
      </c>
      <c r="AV1479" s="554" t="str">
        <f>IF(AU1479="","",COUNTIF($AU$8:AU1479,AU1479))</f>
        <v/>
      </c>
      <c r="AW1479" s="553" t="str">
        <f>IF(AND(V1479&gt;0,X1479="A",AJ1479&lt;&gt;"A",OR(AB1479="",AB1479="NX")),1,"")</f>
        <v/>
      </c>
      <c r="AX1479" s="554" t="str">
        <f>IF(AW1479="","",COUNTIF($AW$8:AW1479,AW1479))</f>
        <v/>
      </c>
      <c r="AY1479" s="27"/>
      <c r="AZ1479" s="6"/>
      <c r="BA1479" s="7"/>
      <c r="BB1479" s="7"/>
    </row>
    <row r="1480" spans="1:54" ht="14.45" customHeight="1">
      <c r="A1480" s="472" t="s">
        <v>1442</v>
      </c>
      <c r="B1480" s="473" t="s">
        <v>1602</v>
      </c>
      <c r="C1480" s="22" t="s">
        <v>5862</v>
      </c>
      <c r="D1480" s="22">
        <v>11</v>
      </c>
      <c r="E1480" s="752" t="s">
        <v>5403</v>
      </c>
      <c r="F1480" s="760">
        <v>2089600</v>
      </c>
      <c r="G1480" s="475">
        <v>15421109</v>
      </c>
      <c r="H1480" s="644">
        <v>11.94</v>
      </c>
      <c r="I1480" s="474">
        <v>2087500</v>
      </c>
      <c r="J1480" s="475">
        <v>15421112</v>
      </c>
      <c r="K1480" s="478">
        <v>11.94</v>
      </c>
      <c r="L1480" s="9"/>
      <c r="M1480" s="546">
        <v>16</v>
      </c>
      <c r="N1480" s="9">
        <v>9.5299999999999994</v>
      </c>
      <c r="O1480" s="9" t="s">
        <v>4201</v>
      </c>
      <c r="P1480" s="645" t="s">
        <v>4252</v>
      </c>
      <c r="Q1480" s="650" t="s">
        <v>4253</v>
      </c>
      <c r="R1480" s="11"/>
      <c r="S1480" s="12"/>
      <c r="T1480" s="14">
        <v>46270</v>
      </c>
      <c r="U1480" s="15">
        <v>137</v>
      </c>
      <c r="V1480" s="8">
        <v>46270</v>
      </c>
      <c r="W1480" s="13" t="s">
        <v>5309</v>
      </c>
      <c r="X1480" s="23" t="s">
        <v>4206</v>
      </c>
      <c r="Y1480" s="486">
        <v>139</v>
      </c>
      <c r="Z1480" s="647">
        <v>46271</v>
      </c>
      <c r="AA1480" s="24" t="s">
        <v>5310</v>
      </c>
      <c r="AB1480" s="484" t="s">
        <v>4206</v>
      </c>
      <c r="AC1480" s="655"/>
      <c r="AD1480" s="4"/>
      <c r="AE1480" s="5"/>
      <c r="AF1480" s="5"/>
      <c r="AG1480" s="4"/>
      <c r="AH1480" s="5"/>
      <c r="AI1480" s="649"/>
      <c r="AJ1480" s="6" t="s">
        <v>2860</v>
      </c>
      <c r="AK1480" s="6" t="s">
        <v>2860</v>
      </c>
      <c r="AL1480" s="485" t="str">
        <f>IF(AA1480="","",AA1480)</f>
        <v>DJ-RT-029</v>
      </c>
      <c r="AM1480" s="3" t="str">
        <f>IF(AB1480="","",AB1480)</f>
        <v>A</v>
      </c>
      <c r="AN1480" s="6"/>
      <c r="AO1480" s="6"/>
      <c r="AP1480" s="7"/>
      <c r="AQ1480" s="7"/>
      <c r="AR1480" s="736"/>
      <c r="AS1480" s="736"/>
      <c r="AT1480" s="736"/>
      <c r="AU1480" s="553" t="str">
        <f>IF(AND(V1480&gt;0,X1480="A",AA1480&lt;&gt;"",AG1480&lt;&gt;"A",AJ1480&lt;&gt;"A",OR(AB1480="NR",AB1480="NT")),1,"")</f>
        <v/>
      </c>
      <c r="AV1480" s="554" t="str">
        <f>IF(AU1480="","",COUNTIF($AU$8:AU1480,AU1480))</f>
        <v/>
      </c>
      <c r="AW1480" s="553" t="str">
        <f>IF(AND(V1480&gt;0,X1480="A",AJ1480&lt;&gt;"A",OR(AB1480="",AB1480="NX")),1,"")</f>
        <v/>
      </c>
      <c r="AX1480" s="554" t="str">
        <f>IF(AW1480="","",COUNTIF($AW$8:AW1480,AW1480))</f>
        <v/>
      </c>
      <c r="AY1480" s="736"/>
      <c r="AZ1480" s="736"/>
      <c r="BA1480" s="736"/>
      <c r="BB1480" s="736"/>
    </row>
    <row r="1481" spans="1:54" ht="14.45" customHeight="1">
      <c r="A1481" s="472" t="s">
        <v>1443</v>
      </c>
      <c r="B1481" s="473" t="s">
        <v>1602</v>
      </c>
      <c r="C1481" s="22" t="s">
        <v>5862</v>
      </c>
      <c r="D1481" s="22">
        <v>11</v>
      </c>
      <c r="E1481" s="746" t="s">
        <v>3936</v>
      </c>
      <c r="F1481" s="760">
        <v>2087500</v>
      </c>
      <c r="G1481" s="475">
        <v>15421112</v>
      </c>
      <c r="H1481" s="476">
        <v>11.94</v>
      </c>
      <c r="I1481" s="474">
        <v>2080230</v>
      </c>
      <c r="J1481" s="475">
        <v>15421102</v>
      </c>
      <c r="K1481" s="644">
        <v>11.94</v>
      </c>
      <c r="L1481" s="9" t="s">
        <v>15</v>
      </c>
      <c r="M1481" s="546">
        <v>16</v>
      </c>
      <c r="N1481" s="9">
        <v>9.5299999999999994</v>
      </c>
      <c r="O1481" s="6" t="s">
        <v>4201</v>
      </c>
      <c r="P1481" s="479" t="s">
        <v>4202</v>
      </c>
      <c r="Q1481" s="10" t="s">
        <v>5306</v>
      </c>
      <c r="R1481" s="11"/>
      <c r="S1481" s="12"/>
      <c r="T1481" s="14">
        <v>46277</v>
      </c>
      <c r="U1481" s="15" t="s">
        <v>5387</v>
      </c>
      <c r="V1481" s="8">
        <v>46277</v>
      </c>
      <c r="W1481" s="13" t="s">
        <v>5388</v>
      </c>
      <c r="X1481" s="23" t="s">
        <v>4206</v>
      </c>
      <c r="Y1481" s="486">
        <v>167</v>
      </c>
      <c r="Z1481" s="483">
        <v>46282</v>
      </c>
      <c r="AA1481" s="24" t="s">
        <v>5715</v>
      </c>
      <c r="AB1481" s="484" t="s">
        <v>4206</v>
      </c>
      <c r="AC1481" s="16"/>
      <c r="AD1481" s="17"/>
      <c r="AE1481" s="18"/>
      <c r="AF1481" s="9"/>
      <c r="AG1481" s="19"/>
      <c r="AH1481" s="20"/>
      <c r="AI1481" s="9"/>
      <c r="AJ1481" s="21"/>
      <c r="AK1481" s="33"/>
      <c r="AL1481" s="485" t="str">
        <f>IF(AA1481="","",AA1481)</f>
        <v>L-RT-044</v>
      </c>
      <c r="AM1481" s="3" t="str">
        <f>IF(AB1481="","",AB1481)</f>
        <v>A</v>
      </c>
      <c r="AN1481" s="702"/>
      <c r="AO1481" s="4"/>
      <c r="AP1481" s="5"/>
      <c r="AQ1481" s="5"/>
      <c r="AR1481" s="4"/>
      <c r="AS1481" s="5"/>
      <c r="AT1481" s="552"/>
      <c r="AU1481" s="553" t="str">
        <f>IF(AND(V1481&gt;0,X1481="A",AA1481&lt;&gt;"",AG1481&lt;&gt;"A",AJ1481&lt;&gt;"A",OR(AB1481="NR",AB1481="NT")),1,"")</f>
        <v/>
      </c>
      <c r="AV1481" s="554" t="str">
        <f>IF(AU1481="","",COUNTIF($AU$8:AU1481,AU1481))</f>
        <v/>
      </c>
      <c r="AW1481" s="553" t="str">
        <f>IF(AND(V1481&gt;0,X1481="A",AJ1481&lt;&gt;"A",OR(AB1481="",AB1481="NX")),1,"")</f>
        <v/>
      </c>
      <c r="AX1481" s="554" t="str">
        <f>IF(AW1481="","",COUNTIF($AW$8:AW1481,AW1481))</f>
        <v/>
      </c>
      <c r="AY1481" s="27"/>
      <c r="AZ1481" s="6"/>
      <c r="BA1481" s="7"/>
      <c r="BB1481" s="7"/>
    </row>
    <row r="1482" spans="1:54" ht="14.45" customHeight="1">
      <c r="A1482" s="472" t="s">
        <v>1444</v>
      </c>
      <c r="B1482" s="473" t="s">
        <v>1602</v>
      </c>
      <c r="C1482" s="22" t="s">
        <v>5862</v>
      </c>
      <c r="D1482" s="22">
        <v>11</v>
      </c>
      <c r="E1482" s="752" t="s">
        <v>5404</v>
      </c>
      <c r="F1482" s="760">
        <v>2080230</v>
      </c>
      <c r="G1482" s="475">
        <v>15421102</v>
      </c>
      <c r="H1482" s="644">
        <v>11.94</v>
      </c>
      <c r="I1482" s="474">
        <v>2085820</v>
      </c>
      <c r="J1482" s="475">
        <v>15421107</v>
      </c>
      <c r="K1482" s="478">
        <v>11.94</v>
      </c>
      <c r="L1482" s="9"/>
      <c r="M1482" s="546">
        <v>16</v>
      </c>
      <c r="N1482" s="9">
        <v>9.5299999999999994</v>
      </c>
      <c r="O1482" s="9" t="s">
        <v>4201</v>
      </c>
      <c r="P1482" s="645" t="s">
        <v>4252</v>
      </c>
      <c r="Q1482" s="653" t="s">
        <v>4289</v>
      </c>
      <c r="R1482" s="11"/>
      <c r="S1482" s="12"/>
      <c r="T1482" s="14">
        <v>46270</v>
      </c>
      <c r="U1482" s="15">
        <v>137</v>
      </c>
      <c r="V1482" s="8">
        <v>46270</v>
      </c>
      <c r="W1482" s="13" t="s">
        <v>5309</v>
      </c>
      <c r="X1482" s="23" t="s">
        <v>4206</v>
      </c>
      <c r="Y1482" s="486">
        <v>139</v>
      </c>
      <c r="Z1482" s="647">
        <v>46271</v>
      </c>
      <c r="AA1482" s="24" t="s">
        <v>5739</v>
      </c>
      <c r="AB1482" s="484" t="s">
        <v>4206</v>
      </c>
      <c r="AC1482" s="655"/>
      <c r="AD1482" s="4"/>
      <c r="AE1482" s="5"/>
      <c r="AF1482" s="5"/>
      <c r="AG1482" s="4"/>
      <c r="AH1482" s="5"/>
      <c r="AI1482" s="649"/>
      <c r="AJ1482" s="6" t="s">
        <v>2860</v>
      </c>
      <c r="AK1482" s="6" t="s">
        <v>2860</v>
      </c>
      <c r="AL1482" s="485" t="str">
        <f>IF(AA1482="","",AA1482)</f>
        <v>DJ-RT-030</v>
      </c>
      <c r="AM1482" s="3" t="str">
        <f>IF(AB1482="","",AB1482)</f>
        <v>A</v>
      </c>
      <c r="AN1482" s="6"/>
      <c r="AO1482" s="6"/>
      <c r="AP1482" s="7"/>
      <c r="AQ1482" s="7"/>
      <c r="AR1482" s="736"/>
      <c r="AS1482" s="736"/>
      <c r="AT1482" s="736"/>
      <c r="AU1482" s="553" t="str">
        <f>IF(AND(V1482&gt;0,X1482="A",AA1482&lt;&gt;"",AG1482&lt;&gt;"A",AJ1482&lt;&gt;"A",OR(AB1482="NR",AB1482="NT")),1,"")</f>
        <v/>
      </c>
      <c r="AV1482" s="554" t="str">
        <f>IF(AU1482="","",COUNTIF($AU$8:AU1482,AU1482))</f>
        <v/>
      </c>
      <c r="AW1482" s="553" t="str">
        <f>IF(AND(V1482&gt;0,X1482="A",AJ1482&lt;&gt;"A",OR(AB1482="",AB1482="NX")),1,"")</f>
        <v/>
      </c>
      <c r="AX1482" s="554" t="str">
        <f>IF(AW1482="","",COUNTIF($AW$8:AW1482,AW1482))</f>
        <v/>
      </c>
      <c r="AY1482" s="736"/>
      <c r="AZ1482" s="736"/>
      <c r="BA1482" s="736"/>
      <c r="BB1482" s="736"/>
    </row>
    <row r="1483" spans="1:54" ht="14.45" customHeight="1">
      <c r="A1483" s="472" t="s">
        <v>1445</v>
      </c>
      <c r="B1483" s="473" t="s">
        <v>1602</v>
      </c>
      <c r="C1483" s="22" t="s">
        <v>5862</v>
      </c>
      <c r="D1483" s="22">
        <v>11</v>
      </c>
      <c r="E1483" s="746" t="s">
        <v>3937</v>
      </c>
      <c r="F1483" s="760">
        <v>2085820</v>
      </c>
      <c r="G1483" s="475">
        <v>15421107</v>
      </c>
      <c r="H1483" s="476">
        <v>11.94</v>
      </c>
      <c r="I1483" s="474">
        <v>2098540</v>
      </c>
      <c r="J1483" s="475">
        <v>15421112</v>
      </c>
      <c r="K1483" s="644">
        <v>11.94</v>
      </c>
      <c r="L1483" s="9" t="s">
        <v>15</v>
      </c>
      <c r="M1483" s="546">
        <v>16</v>
      </c>
      <c r="N1483" s="9">
        <v>9.5299999999999994</v>
      </c>
      <c r="O1483" s="6" t="s">
        <v>4201</v>
      </c>
      <c r="P1483" s="479" t="s">
        <v>4202</v>
      </c>
      <c r="Q1483" s="10" t="s">
        <v>5306</v>
      </c>
      <c r="R1483" s="11"/>
      <c r="S1483" s="12"/>
      <c r="T1483" s="14">
        <v>46277</v>
      </c>
      <c r="U1483" s="15" t="s">
        <v>5387</v>
      </c>
      <c r="V1483" s="8">
        <v>46277</v>
      </c>
      <c r="W1483" s="13" t="s">
        <v>5388</v>
      </c>
      <c r="X1483" s="23" t="s">
        <v>4206</v>
      </c>
      <c r="Y1483" s="486">
        <v>167</v>
      </c>
      <c r="Z1483" s="483">
        <v>46282</v>
      </c>
      <c r="AA1483" s="24" t="s">
        <v>5715</v>
      </c>
      <c r="AB1483" s="484" t="s">
        <v>4206</v>
      </c>
      <c r="AC1483" s="16"/>
      <c r="AD1483" s="17"/>
      <c r="AE1483" s="18"/>
      <c r="AF1483" s="9"/>
      <c r="AG1483" s="19"/>
      <c r="AH1483" s="20"/>
      <c r="AI1483" s="9"/>
      <c r="AJ1483" s="21"/>
      <c r="AK1483" s="33"/>
      <c r="AL1483" s="485" t="str">
        <f>IF(AA1483="","",AA1483)</f>
        <v>L-RT-044</v>
      </c>
      <c r="AM1483" s="3" t="str">
        <f>IF(AB1483="","",AB1483)</f>
        <v>A</v>
      </c>
      <c r="AN1483" s="702"/>
      <c r="AO1483" s="4"/>
      <c r="AP1483" s="5"/>
      <c r="AQ1483" s="5"/>
      <c r="AR1483" s="4"/>
      <c r="AS1483" s="5"/>
      <c r="AT1483" s="552"/>
      <c r="AU1483" s="553" t="str">
        <f>IF(AND(V1483&gt;0,X1483="A",AA1483&lt;&gt;"",AG1483&lt;&gt;"A",AJ1483&lt;&gt;"A",OR(AB1483="NR",AB1483="NT")),1,"")</f>
        <v/>
      </c>
      <c r="AV1483" s="554" t="str">
        <f>IF(AU1483="","",COUNTIF($AU$8:AU1483,AU1483))</f>
        <v/>
      </c>
      <c r="AW1483" s="553" t="str">
        <f>IF(AND(V1483&gt;0,X1483="A",AJ1483&lt;&gt;"A",OR(AB1483="",AB1483="NX")),1,"")</f>
        <v/>
      </c>
      <c r="AX1483" s="554" t="str">
        <f>IF(AW1483="","",COUNTIF($AW$8:AW1483,AW1483))</f>
        <v/>
      </c>
      <c r="AY1483" s="27"/>
      <c r="AZ1483" s="6"/>
      <c r="BA1483" s="7"/>
      <c r="BB1483" s="7"/>
    </row>
    <row r="1484" spans="1:54" ht="14.45" customHeight="1">
      <c r="A1484" s="472" t="s">
        <v>1446</v>
      </c>
      <c r="B1484" s="473" t="s">
        <v>1602</v>
      </c>
      <c r="C1484" s="22" t="s">
        <v>5862</v>
      </c>
      <c r="D1484" s="22">
        <v>11</v>
      </c>
      <c r="E1484" s="752" t="s">
        <v>5405</v>
      </c>
      <c r="F1484" s="760">
        <v>2098540</v>
      </c>
      <c r="G1484" s="475">
        <v>15421112</v>
      </c>
      <c r="H1484" s="644">
        <v>11.94</v>
      </c>
      <c r="I1484" s="474">
        <v>2084720</v>
      </c>
      <c r="J1484" s="475">
        <v>15421106</v>
      </c>
      <c r="K1484" s="478">
        <v>11.94</v>
      </c>
      <c r="L1484" s="9"/>
      <c r="M1484" s="546">
        <v>16</v>
      </c>
      <c r="N1484" s="9">
        <v>9.5299999999999994</v>
      </c>
      <c r="O1484" s="9" t="s">
        <v>4201</v>
      </c>
      <c r="P1484" s="645" t="s">
        <v>4252</v>
      </c>
      <c r="Q1484" s="653" t="s">
        <v>4289</v>
      </c>
      <c r="R1484" s="11"/>
      <c r="S1484" s="12"/>
      <c r="T1484" s="14">
        <v>46269</v>
      </c>
      <c r="U1484" s="15" t="s">
        <v>5048</v>
      </c>
      <c r="V1484" s="8">
        <v>46269</v>
      </c>
      <c r="W1484" s="13" t="s">
        <v>5246</v>
      </c>
      <c r="X1484" s="23" t="s">
        <v>4206</v>
      </c>
      <c r="Y1484" s="486">
        <v>139</v>
      </c>
      <c r="Z1484" s="647">
        <v>46271</v>
      </c>
      <c r="AA1484" s="24" t="s">
        <v>5310</v>
      </c>
      <c r="AB1484" s="484" t="s">
        <v>4206</v>
      </c>
      <c r="AC1484" s="655"/>
      <c r="AD1484" s="4"/>
      <c r="AE1484" s="5"/>
      <c r="AF1484" s="5"/>
      <c r="AG1484" s="4"/>
      <c r="AH1484" s="5"/>
      <c r="AI1484" s="649"/>
      <c r="AJ1484" s="6" t="s">
        <v>2860</v>
      </c>
      <c r="AK1484" s="6" t="s">
        <v>2860</v>
      </c>
      <c r="AL1484" s="485" t="str">
        <f>IF(AA1484="","",AA1484)</f>
        <v>DJ-RT-029</v>
      </c>
      <c r="AM1484" s="3" t="str">
        <f>IF(AB1484="","",AB1484)</f>
        <v>A</v>
      </c>
      <c r="AN1484" s="6"/>
      <c r="AO1484" s="6"/>
      <c r="AP1484" s="7"/>
      <c r="AQ1484" s="7"/>
      <c r="AR1484" s="736"/>
      <c r="AS1484" s="736"/>
      <c r="AT1484" s="736"/>
      <c r="AU1484" s="553" t="str">
        <f>IF(AND(V1484&gt;0,X1484="A",AA1484&lt;&gt;"",AG1484&lt;&gt;"A",AJ1484&lt;&gt;"A",OR(AB1484="NR",AB1484="NT")),1,"")</f>
        <v/>
      </c>
      <c r="AV1484" s="554" t="str">
        <f>IF(AU1484="","",COUNTIF($AU$8:AU1484,AU1484))</f>
        <v/>
      </c>
      <c r="AW1484" s="553" t="str">
        <f>IF(AND(V1484&gt;0,X1484="A",AJ1484&lt;&gt;"A",OR(AB1484="",AB1484="NX")),1,"")</f>
        <v/>
      </c>
      <c r="AX1484" s="554" t="str">
        <f>IF(AW1484="","",COUNTIF($AW$8:AW1484,AW1484))</f>
        <v/>
      </c>
      <c r="AY1484" s="736"/>
      <c r="AZ1484" s="736"/>
      <c r="BA1484" s="736"/>
      <c r="BB1484" s="736"/>
    </row>
    <row r="1485" spans="1:54" ht="14.45" customHeight="1">
      <c r="A1485" s="472" t="s">
        <v>1447</v>
      </c>
      <c r="B1485" s="473" t="s">
        <v>1602</v>
      </c>
      <c r="C1485" s="714" t="s">
        <v>4210</v>
      </c>
      <c r="D1485" s="22">
        <v>11</v>
      </c>
      <c r="E1485" s="746" t="s">
        <v>3938</v>
      </c>
      <c r="F1485" s="760" t="s">
        <v>5406</v>
      </c>
      <c r="G1485" s="475"/>
      <c r="H1485" s="476"/>
      <c r="I1485" s="474"/>
      <c r="J1485" s="475"/>
      <c r="K1485" s="478"/>
      <c r="L1485" s="9"/>
      <c r="M1485" s="546"/>
      <c r="N1485" s="9"/>
      <c r="O1485" s="6"/>
      <c r="P1485" s="479"/>
      <c r="Q1485" s="10"/>
      <c r="R1485" s="11"/>
      <c r="S1485" s="12"/>
      <c r="T1485" s="14"/>
      <c r="U1485" s="15"/>
      <c r="V1485" s="8"/>
      <c r="W1485" s="13"/>
      <c r="X1485" s="23"/>
      <c r="Y1485" s="486"/>
      <c r="Z1485" s="483"/>
      <c r="AA1485" s="24"/>
      <c r="AB1485" s="484"/>
      <c r="AC1485" s="16"/>
      <c r="AD1485" s="17"/>
      <c r="AE1485" s="18"/>
      <c r="AF1485" s="9"/>
      <c r="AG1485" s="19"/>
      <c r="AH1485" s="20"/>
      <c r="AI1485" s="9"/>
      <c r="AJ1485" s="21"/>
      <c r="AK1485" s="33"/>
      <c r="AL1485" s="485" t="str">
        <f>IF(AA1485="","",AA1485)</f>
        <v/>
      </c>
      <c r="AM1485" s="3" t="str">
        <f>IF(AB1485="","",AB1485)</f>
        <v/>
      </c>
      <c r="AN1485" s="702"/>
      <c r="AO1485" s="4"/>
      <c r="AP1485" s="5"/>
      <c r="AQ1485" s="5"/>
      <c r="AR1485" s="4"/>
      <c r="AS1485" s="5"/>
      <c r="AT1485" s="552"/>
      <c r="AU1485" s="553" t="str">
        <f>IF(AND(V1485&gt;0,X1485="A",AA1485&lt;&gt;"",AG1485&lt;&gt;"A",AJ1485&lt;&gt;"A",OR(AB1485="NR",AB1485="NT")),1,"")</f>
        <v/>
      </c>
      <c r="AV1485" s="554" t="str">
        <f>IF(AU1485="","",COUNTIF($AU$8:AU1485,AU1485))</f>
        <v/>
      </c>
      <c r="AW1485" s="553" t="str">
        <f>IF(AND(V1485&gt;0,X1485="A",AJ1485&lt;&gt;"A",OR(AB1485="",AB1485="NX")),1,"")</f>
        <v/>
      </c>
      <c r="AX1485" s="554" t="str">
        <f>IF(AW1485="","",COUNTIF($AW$8:AW1485,AW1485))</f>
        <v/>
      </c>
      <c r="AY1485" s="27"/>
      <c r="AZ1485" s="6"/>
      <c r="BA1485" s="7"/>
      <c r="BB1485" s="7"/>
    </row>
    <row r="1486" spans="1:54" ht="14.45" customHeight="1">
      <c r="A1486" s="472" t="s">
        <v>1448</v>
      </c>
      <c r="B1486" s="473" t="s">
        <v>1602</v>
      </c>
      <c r="C1486" s="714" t="s">
        <v>4210</v>
      </c>
      <c r="D1486" s="22">
        <v>11</v>
      </c>
      <c r="E1486" s="746" t="s">
        <v>3939</v>
      </c>
      <c r="F1486" s="760" t="s">
        <v>5406</v>
      </c>
      <c r="G1486" s="475"/>
      <c r="H1486" s="476"/>
      <c r="I1486" s="474">
        <v>2095920</v>
      </c>
      <c r="J1486" s="475">
        <v>15421111</v>
      </c>
      <c r="K1486" s="644">
        <v>11.94</v>
      </c>
      <c r="L1486" s="9"/>
      <c r="M1486" s="546"/>
      <c r="N1486" s="9"/>
      <c r="O1486" s="6"/>
      <c r="P1486" s="479"/>
      <c r="Q1486" s="10"/>
      <c r="R1486" s="11"/>
      <c r="S1486" s="12"/>
      <c r="T1486" s="14"/>
      <c r="U1486" s="15"/>
      <c r="V1486" s="8"/>
      <c r="W1486" s="13"/>
      <c r="X1486" s="23"/>
      <c r="Y1486" s="486"/>
      <c r="Z1486" s="483"/>
      <c r="AA1486" s="24"/>
      <c r="AB1486" s="484"/>
      <c r="AC1486" s="16"/>
      <c r="AD1486" s="17"/>
      <c r="AE1486" s="18"/>
      <c r="AF1486" s="9"/>
      <c r="AG1486" s="19"/>
      <c r="AH1486" s="20"/>
      <c r="AI1486" s="9"/>
      <c r="AJ1486" s="21"/>
      <c r="AK1486" s="33"/>
      <c r="AL1486" s="485" t="str">
        <f>IF(AA1486="","",AA1486)</f>
        <v/>
      </c>
      <c r="AM1486" s="3" t="str">
        <f>IF(AB1486="","",AB1486)</f>
        <v/>
      </c>
      <c r="AN1486" s="702"/>
      <c r="AO1486" s="4"/>
      <c r="AP1486" s="5"/>
      <c r="AQ1486" s="5"/>
      <c r="AR1486" s="4"/>
      <c r="AS1486" s="5"/>
      <c r="AT1486" s="552"/>
      <c r="AU1486" s="553" t="str">
        <f>IF(AND(V1486&gt;0,X1486="A",AA1486&lt;&gt;"",AG1486&lt;&gt;"A",AJ1486&lt;&gt;"A",OR(AB1486="NR",AB1486="NT")),1,"")</f>
        <v/>
      </c>
      <c r="AV1486" s="554" t="str">
        <f>IF(AU1486="","",COUNTIF($AU$8:AU1486,AU1486))</f>
        <v/>
      </c>
      <c r="AW1486" s="553" t="str">
        <f>IF(AND(V1486&gt;0,X1486="A",AJ1486&lt;&gt;"A",OR(AB1486="",AB1486="NX")),1,"")</f>
        <v/>
      </c>
      <c r="AX1486" s="554" t="str">
        <f>IF(AW1486="","",COUNTIF($AW$8:AW1486,AW1486))</f>
        <v/>
      </c>
      <c r="AY1486" s="27"/>
      <c r="AZ1486" s="6"/>
      <c r="BA1486" s="7"/>
      <c r="BB1486" s="7"/>
    </row>
    <row r="1487" spans="1:54" ht="14.45" customHeight="1">
      <c r="A1487" s="472" t="s">
        <v>1449</v>
      </c>
      <c r="B1487" s="473" t="s">
        <v>1602</v>
      </c>
      <c r="C1487" s="22" t="s">
        <v>5861</v>
      </c>
      <c r="D1487" s="22">
        <v>11</v>
      </c>
      <c r="E1487" s="752" t="s">
        <v>5407</v>
      </c>
      <c r="F1487" s="760">
        <v>2095920</v>
      </c>
      <c r="G1487" s="475">
        <v>15421111</v>
      </c>
      <c r="H1487" s="644">
        <v>11.94</v>
      </c>
      <c r="I1487" s="474">
        <v>2091150</v>
      </c>
      <c r="J1487" s="475">
        <v>15421109</v>
      </c>
      <c r="K1487" s="644">
        <v>11.94</v>
      </c>
      <c r="L1487" s="9"/>
      <c r="M1487" s="546">
        <v>16</v>
      </c>
      <c r="N1487" s="9">
        <v>9.5299999999999994</v>
      </c>
      <c r="O1487" s="9" t="s">
        <v>4201</v>
      </c>
      <c r="P1487" s="645" t="s">
        <v>4252</v>
      </c>
      <c r="Q1487" s="650" t="s">
        <v>4253</v>
      </c>
      <c r="R1487" s="11"/>
      <c r="S1487" s="12"/>
      <c r="T1487" s="14">
        <v>46271</v>
      </c>
      <c r="U1487" s="15" t="s">
        <v>5048</v>
      </c>
      <c r="V1487" s="8">
        <v>46271</v>
      </c>
      <c r="W1487" s="13" t="s">
        <v>5399</v>
      </c>
      <c r="X1487" s="23" t="s">
        <v>4206</v>
      </c>
      <c r="Y1487" s="486">
        <v>139</v>
      </c>
      <c r="Z1487" s="647">
        <v>46272</v>
      </c>
      <c r="AA1487" s="24" t="s">
        <v>5400</v>
      </c>
      <c r="AB1487" s="484" t="s">
        <v>4206</v>
      </c>
      <c r="AC1487" s="655"/>
      <c r="AD1487" s="4"/>
      <c r="AE1487" s="5"/>
      <c r="AF1487" s="5"/>
      <c r="AG1487" s="4"/>
      <c r="AH1487" s="5"/>
      <c r="AI1487" s="649"/>
      <c r="AJ1487" s="6" t="s">
        <v>2860</v>
      </c>
      <c r="AK1487" s="6" t="s">
        <v>2860</v>
      </c>
      <c r="AL1487" s="485" t="str">
        <f>IF(AA1487="","",AA1487)</f>
        <v>DJ-RT-031</v>
      </c>
      <c r="AM1487" s="3" t="str">
        <f>IF(AB1487="","",AB1487)</f>
        <v>A</v>
      </c>
      <c r="AN1487" s="6"/>
      <c r="AO1487" s="6"/>
      <c r="AP1487" s="7"/>
      <c r="AQ1487" s="7"/>
      <c r="AR1487" s="736"/>
      <c r="AS1487" s="736"/>
      <c r="AT1487" s="736"/>
      <c r="AU1487" s="553" t="str">
        <f>IF(AND(V1487&gt;0,X1487="A",AA1487&lt;&gt;"",AG1487&lt;&gt;"A",AJ1487&lt;&gt;"A",OR(AB1487="NR",AB1487="NT")),1,"")</f>
        <v/>
      </c>
      <c r="AV1487" s="554" t="str">
        <f>IF(AU1487="","",COUNTIF($AU$8:AU1487,AU1487))</f>
        <v/>
      </c>
      <c r="AW1487" s="553" t="str">
        <f>IF(AND(V1487&gt;0,X1487="A",AJ1487&lt;&gt;"A",OR(AB1487="",AB1487="NX")),1,"")</f>
        <v/>
      </c>
      <c r="AX1487" s="554" t="str">
        <f>IF(AW1487="","",COUNTIF($AW$8:AW1487,AW1487))</f>
        <v/>
      </c>
      <c r="AY1487" s="736"/>
      <c r="AZ1487" s="736"/>
      <c r="BA1487" s="736"/>
      <c r="BB1487" s="736"/>
    </row>
    <row r="1488" spans="1:54" ht="14.45" customHeight="1">
      <c r="A1488" s="472" t="s">
        <v>1450</v>
      </c>
      <c r="B1488" s="473" t="s">
        <v>1602</v>
      </c>
      <c r="C1488" s="22" t="s">
        <v>5861</v>
      </c>
      <c r="D1488" s="22">
        <v>11</v>
      </c>
      <c r="E1488" s="746" t="s">
        <v>3940</v>
      </c>
      <c r="F1488" s="760">
        <v>2091150</v>
      </c>
      <c r="G1488" s="475">
        <v>15421109</v>
      </c>
      <c r="H1488" s="644">
        <v>11.94</v>
      </c>
      <c r="I1488" s="474">
        <v>2084960</v>
      </c>
      <c r="J1488" s="475">
        <v>15421106</v>
      </c>
      <c r="K1488" s="644">
        <v>11.94</v>
      </c>
      <c r="L1488" s="9" t="s">
        <v>15</v>
      </c>
      <c r="M1488" s="546">
        <v>16</v>
      </c>
      <c r="N1488" s="9">
        <v>9.5299999999999994</v>
      </c>
      <c r="O1488" s="6" t="s">
        <v>4201</v>
      </c>
      <c r="P1488" s="479" t="s">
        <v>4202</v>
      </c>
      <c r="Q1488" s="10" t="s">
        <v>5306</v>
      </c>
      <c r="R1488" s="11"/>
      <c r="S1488" s="12"/>
      <c r="T1488" s="14">
        <v>46277</v>
      </c>
      <c r="U1488" s="15" t="s">
        <v>5387</v>
      </c>
      <c r="V1488" s="8">
        <v>46277</v>
      </c>
      <c r="W1488" s="13" t="s">
        <v>5388</v>
      </c>
      <c r="X1488" s="23" t="s">
        <v>4206</v>
      </c>
      <c r="Y1488" s="486">
        <v>167</v>
      </c>
      <c r="Z1488" s="483">
        <v>46283</v>
      </c>
      <c r="AA1488" s="24" t="s">
        <v>5736</v>
      </c>
      <c r="AB1488" s="484" t="s">
        <v>4206</v>
      </c>
      <c r="AC1488" s="16"/>
      <c r="AD1488" s="17"/>
      <c r="AE1488" s="18"/>
      <c r="AF1488" s="9"/>
      <c r="AG1488" s="19"/>
      <c r="AH1488" s="20"/>
      <c r="AI1488" s="9"/>
      <c r="AJ1488" s="21"/>
      <c r="AK1488" s="33"/>
      <c r="AL1488" s="485" t="str">
        <f>IF(AA1488="","",AA1488)</f>
        <v>L-RT-046</v>
      </c>
      <c r="AM1488" s="3" t="str">
        <f>IF(AB1488="","",AB1488)</f>
        <v>A</v>
      </c>
      <c r="AN1488" s="702"/>
      <c r="AO1488" s="4"/>
      <c r="AP1488" s="5"/>
      <c r="AQ1488" s="5"/>
      <c r="AR1488" s="4"/>
      <c r="AS1488" s="5"/>
      <c r="AT1488" s="552"/>
      <c r="AU1488" s="553" t="str">
        <f>IF(AND(V1488&gt;0,X1488="A",AA1488&lt;&gt;"",AG1488&lt;&gt;"A",AJ1488&lt;&gt;"A",OR(AB1488="NR",AB1488="NT")),1,"")</f>
        <v/>
      </c>
      <c r="AV1488" s="554" t="str">
        <f>IF(AU1488="","",COUNTIF($AU$8:AU1488,AU1488))</f>
        <v/>
      </c>
      <c r="AW1488" s="553" t="str">
        <f>IF(AND(V1488&gt;0,X1488="A",AJ1488&lt;&gt;"A",OR(AB1488="",AB1488="NX")),1,"")</f>
        <v/>
      </c>
      <c r="AX1488" s="554" t="str">
        <f>IF(AW1488="","",COUNTIF($AW$8:AW1488,AW1488))</f>
        <v/>
      </c>
      <c r="AY1488" s="27"/>
      <c r="AZ1488" s="6"/>
      <c r="BA1488" s="7"/>
      <c r="BB1488" s="7"/>
    </row>
    <row r="1489" spans="1:54" ht="14.45" customHeight="1">
      <c r="A1489" s="472" t="s">
        <v>1451</v>
      </c>
      <c r="B1489" s="473" t="s">
        <v>1602</v>
      </c>
      <c r="C1489" s="22" t="s">
        <v>5861</v>
      </c>
      <c r="D1489" s="22">
        <v>11</v>
      </c>
      <c r="E1489" s="752" t="s">
        <v>5408</v>
      </c>
      <c r="F1489" s="760">
        <v>2084960</v>
      </c>
      <c r="G1489" s="475">
        <v>15421106</v>
      </c>
      <c r="H1489" s="644">
        <v>11.94</v>
      </c>
      <c r="I1489" s="474">
        <v>2090940</v>
      </c>
      <c r="J1489" s="475">
        <v>15421106</v>
      </c>
      <c r="K1489" s="644">
        <v>11.94</v>
      </c>
      <c r="L1489" s="9"/>
      <c r="M1489" s="546">
        <v>16</v>
      </c>
      <c r="N1489" s="9">
        <v>9.5299999999999994</v>
      </c>
      <c r="O1489" s="9" t="s">
        <v>4201</v>
      </c>
      <c r="P1489" s="645" t="s">
        <v>4252</v>
      </c>
      <c r="Q1489" s="653" t="s">
        <v>4289</v>
      </c>
      <c r="R1489" s="11"/>
      <c r="S1489" s="12"/>
      <c r="T1489" s="14">
        <v>46271</v>
      </c>
      <c r="U1489" s="15" t="s">
        <v>5048</v>
      </c>
      <c r="V1489" s="8">
        <v>46271</v>
      </c>
      <c r="W1489" s="13" t="s">
        <v>5399</v>
      </c>
      <c r="X1489" s="23" t="s">
        <v>4206</v>
      </c>
      <c r="Y1489" s="486">
        <v>139</v>
      </c>
      <c r="Z1489" s="647">
        <v>46272</v>
      </c>
      <c r="AA1489" s="24" t="s">
        <v>5400</v>
      </c>
      <c r="AB1489" s="484" t="s">
        <v>4206</v>
      </c>
      <c r="AC1489" s="655"/>
      <c r="AD1489" s="4"/>
      <c r="AE1489" s="5"/>
      <c r="AF1489" s="5"/>
      <c r="AG1489" s="4"/>
      <c r="AH1489" s="5"/>
      <c r="AI1489" s="649"/>
      <c r="AJ1489" s="6" t="s">
        <v>2860</v>
      </c>
      <c r="AK1489" s="6" t="s">
        <v>2860</v>
      </c>
      <c r="AL1489" s="485" t="str">
        <f>IF(AA1489="","",AA1489)</f>
        <v>DJ-RT-031</v>
      </c>
      <c r="AM1489" s="3" t="str">
        <f>IF(AB1489="","",AB1489)</f>
        <v>A</v>
      </c>
      <c r="AN1489" s="6"/>
      <c r="AO1489" s="6"/>
      <c r="AP1489" s="7"/>
      <c r="AQ1489" s="7"/>
      <c r="AR1489" s="736"/>
      <c r="AS1489" s="736"/>
      <c r="AT1489" s="736"/>
      <c r="AU1489" s="553" t="str">
        <f>IF(AND(V1489&gt;0,X1489="A",AA1489&lt;&gt;"",AG1489&lt;&gt;"A",AJ1489&lt;&gt;"A",OR(AB1489="NR",AB1489="NT")),1,"")</f>
        <v/>
      </c>
      <c r="AV1489" s="554" t="str">
        <f>IF(AU1489="","",COUNTIF($AU$8:AU1489,AU1489))</f>
        <v/>
      </c>
      <c r="AW1489" s="553" t="str">
        <f>IF(AND(V1489&gt;0,X1489="A",AJ1489&lt;&gt;"A",OR(AB1489="",AB1489="NX")),1,"")</f>
        <v/>
      </c>
      <c r="AX1489" s="554" t="str">
        <f>IF(AW1489="","",COUNTIF($AW$8:AW1489,AW1489))</f>
        <v/>
      </c>
      <c r="AY1489" s="736"/>
      <c r="AZ1489" s="736"/>
      <c r="BA1489" s="736"/>
      <c r="BB1489" s="736"/>
    </row>
    <row r="1490" spans="1:54" ht="14.45" customHeight="1">
      <c r="A1490" s="472" t="s">
        <v>1452</v>
      </c>
      <c r="B1490" s="473" t="s">
        <v>1602</v>
      </c>
      <c r="C1490" s="22" t="s">
        <v>5861</v>
      </c>
      <c r="D1490" s="22">
        <v>11</v>
      </c>
      <c r="E1490" s="746" t="s">
        <v>3941</v>
      </c>
      <c r="F1490" s="760">
        <v>2090940</v>
      </c>
      <c r="G1490" s="475">
        <v>15421106</v>
      </c>
      <c r="H1490" s="644">
        <v>11.94</v>
      </c>
      <c r="I1490" s="474">
        <v>2082484</v>
      </c>
      <c r="J1490" s="475">
        <v>15421104</v>
      </c>
      <c r="K1490" s="644">
        <v>11.94</v>
      </c>
      <c r="L1490" s="9" t="s">
        <v>15</v>
      </c>
      <c r="M1490" s="546">
        <v>16</v>
      </c>
      <c r="N1490" s="9">
        <v>9.5299999999999994</v>
      </c>
      <c r="O1490" s="6" t="s">
        <v>4201</v>
      </c>
      <c r="P1490" s="479" t="s">
        <v>4202</v>
      </c>
      <c r="Q1490" s="10" t="s">
        <v>5306</v>
      </c>
      <c r="R1490" s="11"/>
      <c r="S1490" s="12"/>
      <c r="T1490" s="14">
        <v>46277</v>
      </c>
      <c r="U1490" s="15" t="s">
        <v>5387</v>
      </c>
      <c r="V1490" s="8">
        <v>46277</v>
      </c>
      <c r="W1490" s="13" t="s">
        <v>5388</v>
      </c>
      <c r="X1490" s="23" t="s">
        <v>4206</v>
      </c>
      <c r="Y1490" s="486">
        <v>167</v>
      </c>
      <c r="Z1490" s="483">
        <v>46283</v>
      </c>
      <c r="AA1490" s="24" t="s">
        <v>5736</v>
      </c>
      <c r="AB1490" s="484" t="s">
        <v>4206</v>
      </c>
      <c r="AC1490" s="16"/>
      <c r="AD1490" s="17"/>
      <c r="AE1490" s="18"/>
      <c r="AF1490" s="9"/>
      <c r="AG1490" s="19"/>
      <c r="AH1490" s="20"/>
      <c r="AI1490" s="9"/>
      <c r="AJ1490" s="21"/>
      <c r="AK1490" s="33"/>
      <c r="AL1490" s="485" t="str">
        <f>IF(AA1490="","",AA1490)</f>
        <v>L-RT-046</v>
      </c>
      <c r="AM1490" s="3" t="str">
        <f>IF(AB1490="","",AB1490)</f>
        <v>A</v>
      </c>
      <c r="AN1490" s="702"/>
      <c r="AO1490" s="4"/>
      <c r="AP1490" s="5"/>
      <c r="AQ1490" s="5"/>
      <c r="AR1490" s="4"/>
      <c r="AS1490" s="5"/>
      <c r="AT1490" s="552"/>
      <c r="AU1490" s="553" t="str">
        <f>IF(AND(V1490&gt;0,X1490="A",AA1490&lt;&gt;"",AG1490&lt;&gt;"A",AJ1490&lt;&gt;"A",OR(AB1490="NR",AB1490="NT")),1,"")</f>
        <v/>
      </c>
      <c r="AV1490" s="554" t="str">
        <f>IF(AU1490="","",COUNTIF($AU$8:AU1490,AU1490))</f>
        <v/>
      </c>
      <c r="AW1490" s="553" t="str">
        <f>IF(AND(V1490&gt;0,X1490="A",AJ1490&lt;&gt;"A",OR(AB1490="",AB1490="NX")),1,"")</f>
        <v/>
      </c>
      <c r="AX1490" s="554" t="str">
        <f>IF(AW1490="","",COUNTIF($AW$8:AW1490,AW1490))</f>
        <v/>
      </c>
      <c r="AY1490" s="27"/>
      <c r="AZ1490" s="6"/>
      <c r="BA1490" s="7"/>
      <c r="BB1490" s="7"/>
    </row>
    <row r="1491" spans="1:54" ht="14.45" customHeight="1">
      <c r="A1491" s="472" t="s">
        <v>1453</v>
      </c>
      <c r="B1491" s="473" t="s">
        <v>1602</v>
      </c>
      <c r="C1491" s="22" t="s">
        <v>5861</v>
      </c>
      <c r="D1491" s="22">
        <v>11</v>
      </c>
      <c r="E1491" s="752" t="s">
        <v>5409</v>
      </c>
      <c r="F1491" s="760">
        <v>2082484</v>
      </c>
      <c r="G1491" s="475">
        <v>15421104</v>
      </c>
      <c r="H1491" s="644">
        <v>11.94</v>
      </c>
      <c r="I1491" s="474">
        <v>2090190</v>
      </c>
      <c r="J1491" s="475">
        <v>15421109</v>
      </c>
      <c r="K1491" s="644">
        <v>11.94</v>
      </c>
      <c r="L1491" s="9"/>
      <c r="M1491" s="546">
        <v>16</v>
      </c>
      <c r="N1491" s="9">
        <v>9.5299999999999994</v>
      </c>
      <c r="O1491" s="9" t="s">
        <v>4201</v>
      </c>
      <c r="P1491" s="645" t="s">
        <v>4252</v>
      </c>
      <c r="Q1491" s="650" t="s">
        <v>4253</v>
      </c>
      <c r="R1491" s="11"/>
      <c r="S1491" s="12"/>
      <c r="T1491" s="14">
        <v>46271</v>
      </c>
      <c r="U1491" s="15" t="s">
        <v>5048</v>
      </c>
      <c r="V1491" s="8">
        <v>46271</v>
      </c>
      <c r="W1491" s="13" t="s">
        <v>5399</v>
      </c>
      <c r="X1491" s="23" t="s">
        <v>4206</v>
      </c>
      <c r="Y1491" s="486">
        <v>139</v>
      </c>
      <c r="Z1491" s="647">
        <v>46272</v>
      </c>
      <c r="AA1491" s="24" t="s">
        <v>5400</v>
      </c>
      <c r="AB1491" s="484" t="s">
        <v>4206</v>
      </c>
      <c r="AC1491" s="655"/>
      <c r="AD1491" s="4"/>
      <c r="AE1491" s="5"/>
      <c r="AF1491" s="5"/>
      <c r="AG1491" s="4"/>
      <c r="AH1491" s="5"/>
      <c r="AI1491" s="649"/>
      <c r="AJ1491" s="6" t="s">
        <v>2860</v>
      </c>
      <c r="AK1491" s="6" t="s">
        <v>2860</v>
      </c>
      <c r="AL1491" s="485" t="str">
        <f>IF(AA1491="","",AA1491)</f>
        <v>DJ-RT-031</v>
      </c>
      <c r="AM1491" s="3" t="str">
        <f>IF(AB1491="","",AB1491)</f>
        <v>A</v>
      </c>
      <c r="AN1491" s="6"/>
      <c r="AO1491" s="6"/>
      <c r="AP1491" s="7"/>
      <c r="AQ1491" s="7"/>
      <c r="AR1491" s="736"/>
      <c r="AS1491" s="736"/>
      <c r="AT1491" s="736"/>
      <c r="AU1491" s="553" t="str">
        <f>IF(AND(V1491&gt;0,X1491="A",AA1491&lt;&gt;"",AG1491&lt;&gt;"A",AJ1491&lt;&gt;"A",OR(AB1491="NR",AB1491="NT")),1,"")</f>
        <v/>
      </c>
      <c r="AV1491" s="554" t="str">
        <f>IF(AU1491="","",COUNTIF($AU$8:AU1491,AU1491))</f>
        <v/>
      </c>
      <c r="AW1491" s="553" t="str">
        <f>IF(AND(V1491&gt;0,X1491="A",AJ1491&lt;&gt;"A",OR(AB1491="",AB1491="NX")),1,"")</f>
        <v/>
      </c>
      <c r="AX1491" s="554" t="str">
        <f>IF(AW1491="","",COUNTIF($AW$8:AW1491,AW1491))</f>
        <v/>
      </c>
      <c r="AY1491" s="736"/>
      <c r="AZ1491" s="736"/>
      <c r="BA1491" s="736"/>
      <c r="BB1491" s="736"/>
    </row>
    <row r="1492" spans="1:54" ht="14.45" customHeight="1">
      <c r="A1492" s="472" t="s">
        <v>1454</v>
      </c>
      <c r="B1492" s="473" t="s">
        <v>1602</v>
      </c>
      <c r="C1492" s="22" t="s">
        <v>5861</v>
      </c>
      <c r="D1492" s="22">
        <v>11</v>
      </c>
      <c r="E1492" s="746" t="s">
        <v>3942</v>
      </c>
      <c r="F1492" s="760">
        <v>2090190</v>
      </c>
      <c r="G1492" s="475">
        <v>15421109</v>
      </c>
      <c r="H1492" s="644">
        <v>11.94</v>
      </c>
      <c r="I1492" s="474">
        <v>2089480</v>
      </c>
      <c r="J1492" s="475">
        <v>15421109</v>
      </c>
      <c r="K1492" s="644">
        <v>11.94</v>
      </c>
      <c r="L1492" s="9" t="s">
        <v>15</v>
      </c>
      <c r="M1492" s="546">
        <v>16</v>
      </c>
      <c r="N1492" s="9">
        <v>9.5299999999999994</v>
      </c>
      <c r="O1492" s="6" t="s">
        <v>4201</v>
      </c>
      <c r="P1492" s="479" t="s">
        <v>4202</v>
      </c>
      <c r="Q1492" s="10" t="s">
        <v>5306</v>
      </c>
      <c r="R1492" s="11"/>
      <c r="S1492" s="12"/>
      <c r="T1492" s="14">
        <v>46277</v>
      </c>
      <c r="U1492" s="15" t="s">
        <v>5387</v>
      </c>
      <c r="V1492" s="8">
        <v>46277</v>
      </c>
      <c r="W1492" s="13" t="s">
        <v>5388</v>
      </c>
      <c r="X1492" s="23" t="s">
        <v>4206</v>
      </c>
      <c r="Y1492" s="486">
        <v>167</v>
      </c>
      <c r="Z1492" s="483">
        <v>46282</v>
      </c>
      <c r="AA1492" s="24" t="s">
        <v>5715</v>
      </c>
      <c r="AB1492" s="484" t="s">
        <v>4206</v>
      </c>
      <c r="AC1492" s="16"/>
      <c r="AD1492" s="17"/>
      <c r="AE1492" s="18"/>
      <c r="AF1492" s="9"/>
      <c r="AG1492" s="19"/>
      <c r="AH1492" s="20"/>
      <c r="AI1492" s="9"/>
      <c r="AJ1492" s="21"/>
      <c r="AK1492" s="33"/>
      <c r="AL1492" s="485" t="str">
        <f>IF(AA1492="","",AA1492)</f>
        <v>L-RT-044</v>
      </c>
      <c r="AM1492" s="3" t="str">
        <f>IF(AB1492="","",AB1492)</f>
        <v>A</v>
      </c>
      <c r="AN1492" s="702"/>
      <c r="AO1492" s="4"/>
      <c r="AP1492" s="5"/>
      <c r="AQ1492" s="5"/>
      <c r="AR1492" s="4"/>
      <c r="AS1492" s="5"/>
      <c r="AT1492" s="552"/>
      <c r="AU1492" s="553" t="str">
        <f>IF(AND(V1492&gt;0,X1492="A",AA1492&lt;&gt;"",AG1492&lt;&gt;"A",AJ1492&lt;&gt;"A",OR(AB1492="NR",AB1492="NT")),1,"")</f>
        <v/>
      </c>
      <c r="AV1492" s="554" t="str">
        <f>IF(AU1492="","",COUNTIF($AU$8:AU1492,AU1492))</f>
        <v/>
      </c>
      <c r="AW1492" s="553" t="str">
        <f>IF(AND(V1492&gt;0,X1492="A",AJ1492&lt;&gt;"A",OR(AB1492="",AB1492="NX")),1,"")</f>
        <v/>
      </c>
      <c r="AX1492" s="554" t="str">
        <f>IF(AW1492="","",COUNTIF($AW$8:AW1492,AW1492))</f>
        <v/>
      </c>
      <c r="AY1492" s="27"/>
      <c r="AZ1492" s="6"/>
      <c r="BA1492" s="7"/>
      <c r="BB1492" s="7"/>
    </row>
    <row r="1493" spans="1:54" ht="14.45" customHeight="1">
      <c r="A1493" s="472" t="s">
        <v>1455</v>
      </c>
      <c r="B1493" s="473" t="s">
        <v>1602</v>
      </c>
      <c r="C1493" s="22" t="s">
        <v>5861</v>
      </c>
      <c r="D1493" s="22">
        <v>11</v>
      </c>
      <c r="E1493" s="752" t="s">
        <v>5410</v>
      </c>
      <c r="F1493" s="760">
        <v>2089480</v>
      </c>
      <c r="G1493" s="475">
        <v>15421109</v>
      </c>
      <c r="H1493" s="644">
        <v>11.94</v>
      </c>
      <c r="I1493" s="474">
        <v>2080800</v>
      </c>
      <c r="J1493" s="475">
        <v>15421103</v>
      </c>
      <c r="K1493" s="644">
        <v>11.94</v>
      </c>
      <c r="L1493" s="9"/>
      <c r="M1493" s="546">
        <v>16</v>
      </c>
      <c r="N1493" s="9">
        <v>9.5299999999999994</v>
      </c>
      <c r="O1493" s="9" t="s">
        <v>4201</v>
      </c>
      <c r="P1493" s="645" t="s">
        <v>4252</v>
      </c>
      <c r="Q1493" s="650" t="s">
        <v>4253</v>
      </c>
      <c r="R1493" s="11"/>
      <c r="S1493" s="12"/>
      <c r="T1493" s="14">
        <v>46271</v>
      </c>
      <c r="U1493" s="15" t="s">
        <v>5048</v>
      </c>
      <c r="V1493" s="8">
        <v>46271</v>
      </c>
      <c r="W1493" s="13" t="s">
        <v>5399</v>
      </c>
      <c r="X1493" s="23" t="s">
        <v>4206</v>
      </c>
      <c r="Y1493" s="486">
        <v>139</v>
      </c>
      <c r="Z1493" s="647">
        <v>46272</v>
      </c>
      <c r="AA1493" s="24" t="s">
        <v>5400</v>
      </c>
      <c r="AB1493" s="484" t="s">
        <v>4206</v>
      </c>
      <c r="AC1493" s="655"/>
      <c r="AD1493" s="4"/>
      <c r="AE1493" s="5"/>
      <c r="AF1493" s="5"/>
      <c r="AG1493" s="4"/>
      <c r="AH1493" s="5"/>
      <c r="AI1493" s="649"/>
      <c r="AJ1493" s="6" t="s">
        <v>2860</v>
      </c>
      <c r="AK1493" s="6" t="s">
        <v>2860</v>
      </c>
      <c r="AL1493" s="485" t="str">
        <f>IF(AA1493="","",AA1493)</f>
        <v>DJ-RT-031</v>
      </c>
      <c r="AM1493" s="3" t="str">
        <f>IF(AB1493="","",AB1493)</f>
        <v>A</v>
      </c>
      <c r="AN1493" s="6"/>
      <c r="AO1493" s="6"/>
      <c r="AP1493" s="7"/>
      <c r="AQ1493" s="7"/>
      <c r="AR1493" s="736"/>
      <c r="AS1493" s="736"/>
      <c r="AT1493" s="736"/>
      <c r="AU1493" s="553" t="str">
        <f>IF(AND(V1493&gt;0,X1493="A",AA1493&lt;&gt;"",AG1493&lt;&gt;"A",AJ1493&lt;&gt;"A",OR(AB1493="NR",AB1493="NT")),1,"")</f>
        <v/>
      </c>
      <c r="AV1493" s="554" t="str">
        <f>IF(AU1493="","",COUNTIF($AU$8:AU1493,AU1493))</f>
        <v/>
      </c>
      <c r="AW1493" s="553" t="str">
        <f>IF(AND(V1493&gt;0,X1493="A",AJ1493&lt;&gt;"A",OR(AB1493="",AB1493="NX")),1,"")</f>
        <v/>
      </c>
      <c r="AX1493" s="554" t="str">
        <f>IF(AW1493="","",COUNTIF($AW$8:AW1493,AW1493))</f>
        <v/>
      </c>
      <c r="AY1493" s="736"/>
      <c r="AZ1493" s="736"/>
      <c r="BA1493" s="736"/>
      <c r="BB1493" s="736"/>
    </row>
    <row r="1494" spans="1:54" ht="14.45" customHeight="1">
      <c r="A1494" s="472" t="s">
        <v>1456</v>
      </c>
      <c r="B1494" s="473" t="s">
        <v>1602</v>
      </c>
      <c r="C1494" s="22" t="s">
        <v>5861</v>
      </c>
      <c r="D1494" s="22">
        <v>11</v>
      </c>
      <c r="E1494" s="746" t="s">
        <v>3943</v>
      </c>
      <c r="F1494" s="760">
        <v>2080800</v>
      </c>
      <c r="G1494" s="475">
        <v>15421103</v>
      </c>
      <c r="H1494" s="644">
        <v>11.94</v>
      </c>
      <c r="I1494" s="474">
        <v>2081950</v>
      </c>
      <c r="J1494" s="475">
        <v>15421104</v>
      </c>
      <c r="K1494" s="644">
        <v>11.94</v>
      </c>
      <c r="L1494" s="9" t="s">
        <v>15</v>
      </c>
      <c r="M1494" s="546">
        <v>16</v>
      </c>
      <c r="N1494" s="9">
        <v>9.5299999999999994</v>
      </c>
      <c r="O1494" s="6" t="s">
        <v>4201</v>
      </c>
      <c r="P1494" s="479" t="s">
        <v>4202</v>
      </c>
      <c r="Q1494" s="10" t="s">
        <v>5306</v>
      </c>
      <c r="R1494" s="11"/>
      <c r="S1494" s="12"/>
      <c r="T1494" s="14">
        <v>46277</v>
      </c>
      <c r="U1494" s="15" t="s">
        <v>5387</v>
      </c>
      <c r="V1494" s="8">
        <v>46277</v>
      </c>
      <c r="W1494" s="13" t="s">
        <v>5388</v>
      </c>
      <c r="X1494" s="23" t="s">
        <v>4206</v>
      </c>
      <c r="Y1494" s="486">
        <v>167</v>
      </c>
      <c r="Z1494" s="483">
        <v>46282</v>
      </c>
      <c r="AA1494" s="24" t="s">
        <v>5715</v>
      </c>
      <c r="AB1494" s="484" t="s">
        <v>4206</v>
      </c>
      <c r="AC1494" s="16"/>
      <c r="AD1494" s="17"/>
      <c r="AE1494" s="18"/>
      <c r="AF1494" s="9"/>
      <c r="AG1494" s="19"/>
      <c r="AH1494" s="20"/>
      <c r="AI1494" s="9"/>
      <c r="AJ1494" s="21"/>
      <c r="AK1494" s="33"/>
      <c r="AL1494" s="485" t="str">
        <f>IF(AA1494="","",AA1494)</f>
        <v>L-RT-044</v>
      </c>
      <c r="AM1494" s="3" t="str">
        <f>IF(AB1494="","",AB1494)</f>
        <v>A</v>
      </c>
      <c r="AN1494" s="702"/>
      <c r="AO1494" s="4"/>
      <c r="AP1494" s="5"/>
      <c r="AQ1494" s="5"/>
      <c r="AR1494" s="4"/>
      <c r="AS1494" s="5"/>
      <c r="AT1494" s="552"/>
      <c r="AU1494" s="553" t="str">
        <f>IF(AND(V1494&gt;0,X1494="A",AA1494&lt;&gt;"",AG1494&lt;&gt;"A",AJ1494&lt;&gt;"A",OR(AB1494="NR",AB1494="NT")),1,"")</f>
        <v/>
      </c>
      <c r="AV1494" s="554" t="str">
        <f>IF(AU1494="","",COUNTIF($AU$8:AU1494,AU1494))</f>
        <v/>
      </c>
      <c r="AW1494" s="553" t="str">
        <f>IF(AND(V1494&gt;0,X1494="A",AJ1494&lt;&gt;"A",OR(AB1494="",AB1494="NX")),1,"")</f>
        <v/>
      </c>
      <c r="AX1494" s="554" t="str">
        <f>IF(AW1494="","",COUNTIF($AW$8:AW1494,AW1494))</f>
        <v/>
      </c>
      <c r="AY1494" s="27"/>
      <c r="AZ1494" s="6"/>
      <c r="BA1494" s="7"/>
      <c r="BB1494" s="7"/>
    </row>
    <row r="1495" spans="1:54" ht="14.45" customHeight="1">
      <c r="A1495" s="472" t="s">
        <v>1457</v>
      </c>
      <c r="B1495" s="473" t="s">
        <v>1602</v>
      </c>
      <c r="C1495" s="22" t="s">
        <v>5861</v>
      </c>
      <c r="D1495" s="22">
        <v>11</v>
      </c>
      <c r="E1495" s="752" t="s">
        <v>5411</v>
      </c>
      <c r="F1495" s="760">
        <v>2081950</v>
      </c>
      <c r="G1495" s="475">
        <v>15421104</v>
      </c>
      <c r="H1495" s="644">
        <v>11.94</v>
      </c>
      <c r="I1495" s="474">
        <v>2084050</v>
      </c>
      <c r="J1495" s="475">
        <v>15421106</v>
      </c>
      <c r="K1495" s="478">
        <v>11.94</v>
      </c>
      <c r="L1495" s="9"/>
      <c r="M1495" s="546">
        <v>16</v>
      </c>
      <c r="N1495" s="9">
        <v>9.5299999999999994</v>
      </c>
      <c r="O1495" s="9" t="s">
        <v>4201</v>
      </c>
      <c r="P1495" s="645" t="s">
        <v>4252</v>
      </c>
      <c r="Q1495" s="653" t="s">
        <v>4289</v>
      </c>
      <c r="R1495" s="11"/>
      <c r="S1495" s="12"/>
      <c r="T1495" s="14">
        <v>46270</v>
      </c>
      <c r="U1495" s="15">
        <v>137</v>
      </c>
      <c r="V1495" s="8">
        <v>46270</v>
      </c>
      <c r="W1495" s="13" t="s">
        <v>5309</v>
      </c>
      <c r="X1495" s="23" t="s">
        <v>4206</v>
      </c>
      <c r="Y1495" s="486">
        <v>139</v>
      </c>
      <c r="Z1495" s="647">
        <v>46271</v>
      </c>
      <c r="AA1495" s="24" t="s">
        <v>5310</v>
      </c>
      <c r="AB1495" s="484" t="s">
        <v>4206</v>
      </c>
      <c r="AC1495" s="655"/>
      <c r="AD1495" s="4"/>
      <c r="AE1495" s="5"/>
      <c r="AF1495" s="5"/>
      <c r="AG1495" s="4"/>
      <c r="AH1495" s="5"/>
      <c r="AI1495" s="649"/>
      <c r="AJ1495" s="6" t="s">
        <v>2860</v>
      </c>
      <c r="AK1495" s="6" t="s">
        <v>2860</v>
      </c>
      <c r="AL1495" s="485" t="str">
        <f>IF(AA1495="","",AA1495)</f>
        <v>DJ-RT-029</v>
      </c>
      <c r="AM1495" s="3" t="str">
        <f>IF(AB1495="","",AB1495)</f>
        <v>A</v>
      </c>
      <c r="AN1495" s="6"/>
      <c r="AO1495" s="6"/>
      <c r="AP1495" s="7"/>
      <c r="AQ1495" s="7"/>
      <c r="AR1495" s="736"/>
      <c r="AS1495" s="736"/>
      <c r="AT1495" s="736"/>
      <c r="AU1495" s="553" t="str">
        <f>IF(AND(V1495&gt;0,X1495="A",AA1495&lt;&gt;"",AG1495&lt;&gt;"A",AJ1495&lt;&gt;"A",OR(AB1495="NR",AB1495="NT")),1,"")</f>
        <v/>
      </c>
      <c r="AV1495" s="554" t="str">
        <f>IF(AU1495="","",COUNTIF($AU$8:AU1495,AU1495))</f>
        <v/>
      </c>
      <c r="AW1495" s="553" t="str">
        <f>IF(AND(V1495&gt;0,X1495="A",AJ1495&lt;&gt;"A",OR(AB1495="",AB1495="NX")),1,"")</f>
        <v/>
      </c>
      <c r="AX1495" s="554" t="str">
        <f>IF(AW1495="","",COUNTIF($AW$8:AW1495,AW1495))</f>
        <v/>
      </c>
      <c r="AY1495" s="736"/>
      <c r="AZ1495" s="736"/>
      <c r="BA1495" s="736"/>
      <c r="BB1495" s="736"/>
    </row>
    <row r="1496" spans="1:54" ht="14.45" customHeight="1">
      <c r="A1496" s="472" t="s">
        <v>1458</v>
      </c>
      <c r="B1496" s="473" t="s">
        <v>1602</v>
      </c>
      <c r="C1496" s="714" t="s">
        <v>4210</v>
      </c>
      <c r="D1496" s="22">
        <v>11</v>
      </c>
      <c r="E1496" s="746" t="s">
        <v>3944</v>
      </c>
      <c r="F1496" s="760" t="s">
        <v>5406</v>
      </c>
      <c r="G1496" s="475"/>
      <c r="H1496" s="476"/>
      <c r="I1496" s="474"/>
      <c r="J1496" s="475"/>
      <c r="K1496" s="478"/>
      <c r="L1496" s="9"/>
      <c r="M1496" s="546"/>
      <c r="N1496" s="9"/>
      <c r="O1496" s="6"/>
      <c r="P1496" s="479"/>
      <c r="Q1496" s="10"/>
      <c r="R1496" s="11"/>
      <c r="S1496" s="12"/>
      <c r="T1496" s="14"/>
      <c r="U1496" s="15"/>
      <c r="V1496" s="8"/>
      <c r="W1496" s="13"/>
      <c r="X1496" s="23"/>
      <c r="Y1496" s="486"/>
      <c r="Z1496" s="483"/>
      <c r="AA1496" s="24"/>
      <c r="AB1496" s="484"/>
      <c r="AC1496" s="16"/>
      <c r="AD1496" s="17"/>
      <c r="AE1496" s="18"/>
      <c r="AF1496" s="9"/>
      <c r="AG1496" s="19"/>
      <c r="AH1496" s="20"/>
      <c r="AI1496" s="9"/>
      <c r="AJ1496" s="21"/>
      <c r="AK1496" s="33"/>
      <c r="AL1496" s="485" t="str">
        <f>IF(AA1496="","",AA1496)</f>
        <v/>
      </c>
      <c r="AM1496" s="3" t="str">
        <f>IF(AB1496="","",AB1496)</f>
        <v/>
      </c>
      <c r="AN1496" s="702"/>
      <c r="AO1496" s="4"/>
      <c r="AP1496" s="5"/>
      <c r="AQ1496" s="5"/>
      <c r="AR1496" s="4"/>
      <c r="AS1496" s="5"/>
      <c r="AT1496" s="552"/>
      <c r="AU1496" s="553" t="str">
        <f>IF(AND(V1496&gt;0,X1496="A",AA1496&lt;&gt;"",AG1496&lt;&gt;"A",AJ1496&lt;&gt;"A",OR(AB1496="NR",AB1496="NT")),1,"")</f>
        <v/>
      </c>
      <c r="AV1496" s="554" t="str">
        <f>IF(AU1496="","",COUNTIF($AU$8:AU1496,AU1496))</f>
        <v/>
      </c>
      <c r="AW1496" s="553" t="str">
        <f>IF(AND(V1496&gt;0,X1496="A",AJ1496&lt;&gt;"A",OR(AB1496="",AB1496="NX")),1,"")</f>
        <v/>
      </c>
      <c r="AX1496" s="554" t="str">
        <f>IF(AW1496="","",COUNTIF($AW$8:AW1496,AW1496))</f>
        <v/>
      </c>
      <c r="AY1496" s="27"/>
      <c r="AZ1496" s="6"/>
      <c r="BA1496" s="7"/>
      <c r="BB1496" s="7"/>
    </row>
    <row r="1497" spans="1:54" ht="14.45" customHeight="1">
      <c r="A1497" s="472" t="s">
        <v>1459</v>
      </c>
      <c r="B1497" s="473" t="s">
        <v>1602</v>
      </c>
      <c r="C1497" s="714" t="s">
        <v>4210</v>
      </c>
      <c r="D1497" s="22">
        <v>11</v>
      </c>
      <c r="E1497" s="746" t="s">
        <v>3945</v>
      </c>
      <c r="F1497" s="760" t="s">
        <v>5406</v>
      </c>
      <c r="G1497" s="475"/>
      <c r="H1497" s="476"/>
      <c r="I1497" s="474"/>
      <c r="J1497" s="475"/>
      <c r="K1497" s="478"/>
      <c r="L1497" s="9"/>
      <c r="M1497" s="546"/>
      <c r="N1497" s="9"/>
      <c r="O1497" s="6"/>
      <c r="P1497" s="479"/>
      <c r="Q1497" s="10"/>
      <c r="R1497" s="11"/>
      <c r="S1497" s="12"/>
      <c r="T1497" s="14"/>
      <c r="U1497" s="15"/>
      <c r="V1497" s="8"/>
      <c r="W1497" s="13"/>
      <c r="X1497" s="23"/>
      <c r="Y1497" s="486"/>
      <c r="Z1497" s="483"/>
      <c r="AA1497" s="24"/>
      <c r="AB1497" s="484"/>
      <c r="AC1497" s="16"/>
      <c r="AD1497" s="17"/>
      <c r="AE1497" s="18"/>
      <c r="AF1497" s="9"/>
      <c r="AG1497" s="19"/>
      <c r="AH1497" s="20"/>
      <c r="AI1497" s="9"/>
      <c r="AJ1497" s="21"/>
      <c r="AK1497" s="33"/>
      <c r="AL1497" s="485" t="str">
        <f>IF(AA1497="","",AA1497)</f>
        <v/>
      </c>
      <c r="AM1497" s="3" t="str">
        <f>IF(AB1497="","",AB1497)</f>
        <v/>
      </c>
      <c r="AN1497" s="702"/>
      <c r="AO1497" s="4"/>
      <c r="AP1497" s="5"/>
      <c r="AQ1497" s="5"/>
      <c r="AR1497" s="4"/>
      <c r="AS1497" s="5"/>
      <c r="AT1497" s="552"/>
      <c r="AU1497" s="553" t="str">
        <f>IF(AND(V1497&gt;0,X1497="A",AA1497&lt;&gt;"",AG1497&lt;&gt;"A",AJ1497&lt;&gt;"A",OR(AB1497="NR",AB1497="NT")),1,"")</f>
        <v/>
      </c>
      <c r="AV1497" s="554" t="str">
        <f>IF(AU1497="","",COUNTIF($AU$8:AU1497,AU1497))</f>
        <v/>
      </c>
      <c r="AW1497" s="553" t="str">
        <f>IF(AND(V1497&gt;0,X1497="A",AJ1497&lt;&gt;"A",OR(AB1497="",AB1497="NX")),1,"")</f>
        <v/>
      </c>
      <c r="AX1497" s="554" t="str">
        <f>IF(AW1497="","",COUNTIF($AW$8:AW1497,AW1497))</f>
        <v/>
      </c>
      <c r="AY1497" s="27"/>
      <c r="AZ1497" s="6"/>
      <c r="BA1497" s="7"/>
      <c r="BB1497" s="7"/>
    </row>
    <row r="1498" spans="1:54" ht="14.45" customHeight="1">
      <c r="A1498" s="472" t="s">
        <v>1460</v>
      </c>
      <c r="B1498" s="473" t="s">
        <v>1602</v>
      </c>
      <c r="C1498" s="714" t="s">
        <v>4210</v>
      </c>
      <c r="D1498" s="22">
        <v>11</v>
      </c>
      <c r="E1498" s="746" t="s">
        <v>3946</v>
      </c>
      <c r="F1498" s="760" t="s">
        <v>5406</v>
      </c>
      <c r="G1498" s="475"/>
      <c r="H1498" s="476"/>
      <c r="I1498" s="474"/>
      <c r="J1498" s="475"/>
      <c r="K1498" s="478"/>
      <c r="L1498" s="9"/>
      <c r="M1498" s="546"/>
      <c r="N1498" s="9"/>
      <c r="O1498" s="6"/>
      <c r="P1498" s="479"/>
      <c r="Q1498" s="10"/>
      <c r="R1498" s="11"/>
      <c r="S1498" s="12"/>
      <c r="T1498" s="14"/>
      <c r="U1498" s="15"/>
      <c r="V1498" s="8"/>
      <c r="W1498" s="13"/>
      <c r="X1498" s="23"/>
      <c r="Y1498" s="486"/>
      <c r="Z1498" s="483"/>
      <c r="AA1498" s="24"/>
      <c r="AB1498" s="484"/>
      <c r="AC1498" s="16"/>
      <c r="AD1498" s="17"/>
      <c r="AE1498" s="18"/>
      <c r="AF1498" s="9"/>
      <c r="AG1498" s="19"/>
      <c r="AH1498" s="20"/>
      <c r="AI1498" s="9"/>
      <c r="AJ1498" s="21"/>
      <c r="AK1498" s="33"/>
      <c r="AL1498" s="485" t="str">
        <f>IF(AA1498="","",AA1498)</f>
        <v/>
      </c>
      <c r="AM1498" s="3" t="str">
        <f>IF(AB1498="","",AB1498)</f>
        <v/>
      </c>
      <c r="AN1498" s="702"/>
      <c r="AO1498" s="4"/>
      <c r="AP1498" s="5"/>
      <c r="AQ1498" s="5"/>
      <c r="AR1498" s="4"/>
      <c r="AS1498" s="5"/>
      <c r="AT1498" s="552"/>
      <c r="AU1498" s="553" t="str">
        <f>IF(AND(V1498&gt;0,X1498="A",AA1498&lt;&gt;"",AG1498&lt;&gt;"A",AJ1498&lt;&gt;"A",OR(AB1498="NR",AB1498="NT")),1,"")</f>
        <v/>
      </c>
      <c r="AV1498" s="554" t="str">
        <f>IF(AU1498="","",COUNTIF($AU$8:AU1498,AU1498))</f>
        <v/>
      </c>
      <c r="AW1498" s="553" t="str">
        <f>IF(AND(V1498&gt;0,X1498="A",AJ1498&lt;&gt;"A",OR(AB1498="",AB1498="NX")),1,"")</f>
        <v/>
      </c>
      <c r="AX1498" s="554" t="str">
        <f>IF(AW1498="","",COUNTIF($AW$8:AW1498,AW1498))</f>
        <v/>
      </c>
      <c r="AY1498" s="27"/>
      <c r="AZ1498" s="6"/>
      <c r="BA1498" s="7"/>
      <c r="BB1498" s="7"/>
    </row>
    <row r="1499" spans="1:54" ht="14.45" customHeight="1">
      <c r="A1499" s="472" t="s">
        <v>1461</v>
      </c>
      <c r="B1499" s="473" t="s">
        <v>1602</v>
      </c>
      <c r="C1499" s="714" t="s">
        <v>4210</v>
      </c>
      <c r="D1499" s="22">
        <v>11</v>
      </c>
      <c r="E1499" s="746" t="s">
        <v>3947</v>
      </c>
      <c r="F1499" s="760" t="s">
        <v>5406</v>
      </c>
      <c r="G1499" s="475"/>
      <c r="H1499" s="476"/>
      <c r="I1499" s="474">
        <v>2080720</v>
      </c>
      <c r="J1499" s="475">
        <v>15421103</v>
      </c>
      <c r="K1499" s="644">
        <v>11.94</v>
      </c>
      <c r="L1499" s="9"/>
      <c r="M1499" s="546"/>
      <c r="N1499" s="9"/>
      <c r="O1499" s="6"/>
      <c r="P1499" s="479"/>
      <c r="Q1499" s="10"/>
      <c r="R1499" s="11"/>
      <c r="S1499" s="12"/>
      <c r="T1499" s="14"/>
      <c r="U1499" s="15"/>
      <c r="V1499" s="8"/>
      <c r="W1499" s="13"/>
      <c r="X1499" s="23"/>
      <c r="Y1499" s="486"/>
      <c r="Z1499" s="483"/>
      <c r="AA1499" s="24"/>
      <c r="AB1499" s="484"/>
      <c r="AC1499" s="16"/>
      <c r="AD1499" s="17"/>
      <c r="AE1499" s="18"/>
      <c r="AF1499" s="9"/>
      <c r="AG1499" s="19"/>
      <c r="AH1499" s="20"/>
      <c r="AI1499" s="9"/>
      <c r="AJ1499" s="21"/>
      <c r="AK1499" s="33"/>
      <c r="AL1499" s="485" t="str">
        <f>IF(AA1499="","",AA1499)</f>
        <v/>
      </c>
      <c r="AM1499" s="3" t="str">
        <f>IF(AB1499="","",AB1499)</f>
        <v/>
      </c>
      <c r="AN1499" s="702"/>
      <c r="AO1499" s="4"/>
      <c r="AP1499" s="5"/>
      <c r="AQ1499" s="5"/>
      <c r="AR1499" s="4"/>
      <c r="AS1499" s="5"/>
      <c r="AT1499" s="552"/>
      <c r="AU1499" s="553" t="str">
        <f>IF(AND(V1499&gt;0,X1499="A",AA1499&lt;&gt;"",AG1499&lt;&gt;"A",AJ1499&lt;&gt;"A",OR(AB1499="NR",AB1499="NT")),1,"")</f>
        <v/>
      </c>
      <c r="AV1499" s="554" t="str">
        <f>IF(AU1499="","",COUNTIF($AU$8:AU1499,AU1499))</f>
        <v/>
      </c>
      <c r="AW1499" s="553" t="str">
        <f>IF(AND(V1499&gt;0,X1499="A",AJ1499&lt;&gt;"A",OR(AB1499="",AB1499="NX")),1,"")</f>
        <v/>
      </c>
      <c r="AX1499" s="554" t="str">
        <f>IF(AW1499="","",COUNTIF($AW$8:AW1499,AW1499))</f>
        <v/>
      </c>
      <c r="AY1499" s="27"/>
      <c r="AZ1499" s="6"/>
      <c r="BA1499" s="7"/>
      <c r="BB1499" s="7"/>
    </row>
    <row r="1500" spans="1:54" ht="14.45" customHeight="1">
      <c r="A1500" s="472" t="s">
        <v>1462</v>
      </c>
      <c r="B1500" s="473" t="s">
        <v>1602</v>
      </c>
      <c r="C1500" s="22" t="s">
        <v>5860</v>
      </c>
      <c r="D1500" s="22">
        <v>11</v>
      </c>
      <c r="E1500" s="752" t="s">
        <v>5412</v>
      </c>
      <c r="F1500" s="760">
        <v>2080720</v>
      </c>
      <c r="G1500" s="475">
        <v>15421103</v>
      </c>
      <c r="H1500" s="644">
        <v>11.94</v>
      </c>
      <c r="I1500" s="474">
        <v>2096220</v>
      </c>
      <c r="J1500" s="475">
        <v>15421111</v>
      </c>
      <c r="K1500" s="478">
        <v>11.94</v>
      </c>
      <c r="L1500" s="9"/>
      <c r="M1500" s="546">
        <v>16</v>
      </c>
      <c r="N1500" s="9">
        <v>9.5299999999999994</v>
      </c>
      <c r="O1500" s="9" t="s">
        <v>4201</v>
      </c>
      <c r="P1500" s="645" t="s">
        <v>4252</v>
      </c>
      <c r="Q1500" s="653" t="s">
        <v>4289</v>
      </c>
      <c r="R1500" s="11"/>
      <c r="S1500" s="12"/>
      <c r="T1500" s="14">
        <v>46270</v>
      </c>
      <c r="U1500" s="15">
        <v>137</v>
      </c>
      <c r="V1500" s="8">
        <v>46270</v>
      </c>
      <c r="W1500" s="13" t="s">
        <v>5309</v>
      </c>
      <c r="X1500" s="23" t="s">
        <v>4206</v>
      </c>
      <c r="Y1500" s="486">
        <v>139</v>
      </c>
      <c r="Z1500" s="647">
        <v>46271</v>
      </c>
      <c r="AA1500" s="24" t="s">
        <v>5310</v>
      </c>
      <c r="AB1500" s="484" t="s">
        <v>4206</v>
      </c>
      <c r="AC1500" s="655"/>
      <c r="AD1500" s="4"/>
      <c r="AE1500" s="5"/>
      <c r="AF1500" s="5"/>
      <c r="AG1500" s="4"/>
      <c r="AH1500" s="5"/>
      <c r="AI1500" s="649"/>
      <c r="AJ1500" s="6" t="s">
        <v>2860</v>
      </c>
      <c r="AK1500" s="6" t="s">
        <v>2860</v>
      </c>
      <c r="AL1500" s="485" t="str">
        <f>IF(AA1500="","",AA1500)</f>
        <v>DJ-RT-029</v>
      </c>
      <c r="AM1500" s="3" t="str">
        <f>IF(AB1500="","",AB1500)</f>
        <v>A</v>
      </c>
      <c r="AN1500" s="6"/>
      <c r="AO1500" s="6"/>
      <c r="AP1500" s="7"/>
      <c r="AQ1500" s="7"/>
      <c r="AR1500" s="736"/>
      <c r="AS1500" s="736"/>
      <c r="AT1500" s="736"/>
      <c r="AU1500" s="553" t="str">
        <f>IF(AND(V1500&gt;0,X1500="A",AA1500&lt;&gt;"",AG1500&lt;&gt;"A",AJ1500&lt;&gt;"A",OR(AB1500="NR",AB1500="NT")),1,"")</f>
        <v/>
      </c>
      <c r="AV1500" s="554" t="str">
        <f>IF(AU1500="","",COUNTIF($AU$8:AU1500,AU1500))</f>
        <v/>
      </c>
      <c r="AW1500" s="553" t="str">
        <f>IF(AND(V1500&gt;0,X1500="A",AJ1500&lt;&gt;"A",OR(AB1500="",AB1500="NX")),1,"")</f>
        <v/>
      </c>
      <c r="AX1500" s="554" t="str">
        <f>IF(AW1500="","",COUNTIF($AW$8:AW1500,AW1500))</f>
        <v/>
      </c>
      <c r="AY1500" s="736"/>
      <c r="AZ1500" s="736"/>
      <c r="BA1500" s="736"/>
      <c r="BB1500" s="736"/>
    </row>
    <row r="1501" spans="1:54" ht="14.45" customHeight="1">
      <c r="A1501" s="472" t="s">
        <v>1463</v>
      </c>
      <c r="B1501" s="473" t="s">
        <v>1602</v>
      </c>
      <c r="C1501" s="22" t="s">
        <v>5860</v>
      </c>
      <c r="D1501" s="22">
        <v>11</v>
      </c>
      <c r="E1501" s="746" t="s">
        <v>3948</v>
      </c>
      <c r="F1501" s="760">
        <v>2096220</v>
      </c>
      <c r="G1501" s="475">
        <v>15421111</v>
      </c>
      <c r="H1501" s="478">
        <v>11.94</v>
      </c>
      <c r="I1501" s="474">
        <v>2093410</v>
      </c>
      <c r="J1501" s="475">
        <v>1542110</v>
      </c>
      <c r="K1501" s="644">
        <v>11.94</v>
      </c>
      <c r="L1501" s="9" t="s">
        <v>15</v>
      </c>
      <c r="M1501" s="546">
        <v>16</v>
      </c>
      <c r="N1501" s="9">
        <v>9.5299999999999994</v>
      </c>
      <c r="O1501" s="6" t="s">
        <v>4201</v>
      </c>
      <c r="P1501" s="479" t="s">
        <v>4202</v>
      </c>
      <c r="Q1501" s="10" t="s">
        <v>5306</v>
      </c>
      <c r="R1501" s="11"/>
      <c r="S1501" s="12"/>
      <c r="T1501" s="14">
        <v>46277</v>
      </c>
      <c r="U1501" s="15" t="s">
        <v>5387</v>
      </c>
      <c r="V1501" s="8">
        <v>46277</v>
      </c>
      <c r="W1501" s="13" t="s">
        <v>5388</v>
      </c>
      <c r="X1501" s="23" t="s">
        <v>4206</v>
      </c>
      <c r="Y1501" s="486">
        <v>167</v>
      </c>
      <c r="Z1501" s="483">
        <v>46282</v>
      </c>
      <c r="AA1501" s="24" t="s">
        <v>5715</v>
      </c>
      <c r="AB1501" s="484" t="s">
        <v>4206</v>
      </c>
      <c r="AC1501" s="16"/>
      <c r="AD1501" s="17"/>
      <c r="AE1501" s="18"/>
      <c r="AF1501" s="9"/>
      <c r="AG1501" s="19"/>
      <c r="AH1501" s="20"/>
      <c r="AI1501" s="9"/>
      <c r="AJ1501" s="21"/>
      <c r="AK1501" s="33"/>
      <c r="AL1501" s="485" t="str">
        <f>IF(AA1501="","",AA1501)</f>
        <v>L-RT-044</v>
      </c>
      <c r="AM1501" s="3" t="str">
        <f>IF(AB1501="","",AB1501)</f>
        <v>A</v>
      </c>
      <c r="AN1501" s="702"/>
      <c r="AO1501" s="4"/>
      <c r="AP1501" s="5"/>
      <c r="AQ1501" s="5"/>
      <c r="AR1501" s="4"/>
      <c r="AS1501" s="5"/>
      <c r="AT1501" s="552"/>
      <c r="AU1501" s="553" t="str">
        <f>IF(AND(V1501&gt;0,X1501="A",AA1501&lt;&gt;"",AG1501&lt;&gt;"A",AJ1501&lt;&gt;"A",OR(AB1501="NR",AB1501="NT")),1,"")</f>
        <v/>
      </c>
      <c r="AV1501" s="554" t="str">
        <f>IF(AU1501="","",COUNTIF($AU$8:AU1501,AU1501))</f>
        <v/>
      </c>
      <c r="AW1501" s="553" t="str">
        <f>IF(AND(V1501&gt;0,X1501="A",AJ1501&lt;&gt;"A",OR(AB1501="",AB1501="NX")),1,"")</f>
        <v/>
      </c>
      <c r="AX1501" s="554" t="str">
        <f>IF(AW1501="","",COUNTIF($AW$8:AW1501,AW1501))</f>
        <v/>
      </c>
      <c r="AY1501" s="27"/>
      <c r="AZ1501" s="6"/>
      <c r="BA1501" s="7"/>
      <c r="BB1501" s="7"/>
    </row>
    <row r="1502" spans="1:54" ht="14.45" customHeight="1">
      <c r="A1502" s="472" t="s">
        <v>1464</v>
      </c>
      <c r="B1502" s="473" t="s">
        <v>1602</v>
      </c>
      <c r="C1502" s="22" t="s">
        <v>5860</v>
      </c>
      <c r="D1502" s="22">
        <v>11</v>
      </c>
      <c r="E1502" s="752" t="s">
        <v>5413</v>
      </c>
      <c r="F1502" s="760">
        <v>2093410</v>
      </c>
      <c r="G1502" s="475">
        <v>1542110</v>
      </c>
      <c r="H1502" s="644">
        <v>11.94</v>
      </c>
      <c r="I1502" s="474">
        <v>2081400</v>
      </c>
      <c r="J1502" s="475">
        <v>15421103</v>
      </c>
      <c r="K1502" s="478">
        <v>11.94</v>
      </c>
      <c r="L1502" s="9"/>
      <c r="M1502" s="546">
        <v>16</v>
      </c>
      <c r="N1502" s="9">
        <v>9.5299999999999994</v>
      </c>
      <c r="O1502" s="9" t="s">
        <v>4201</v>
      </c>
      <c r="P1502" s="645" t="s">
        <v>4252</v>
      </c>
      <c r="Q1502" s="650" t="s">
        <v>4253</v>
      </c>
      <c r="R1502" s="11"/>
      <c r="S1502" s="12"/>
      <c r="T1502" s="14">
        <v>46270</v>
      </c>
      <c r="U1502" s="15">
        <v>137</v>
      </c>
      <c r="V1502" s="8">
        <v>46270</v>
      </c>
      <c r="W1502" s="13" t="s">
        <v>5309</v>
      </c>
      <c r="X1502" s="23" t="s">
        <v>4206</v>
      </c>
      <c r="Y1502" s="486">
        <v>139</v>
      </c>
      <c r="Z1502" s="647">
        <v>46271</v>
      </c>
      <c r="AA1502" s="24" t="s">
        <v>5310</v>
      </c>
      <c r="AB1502" s="484" t="s">
        <v>4206</v>
      </c>
      <c r="AC1502" s="655"/>
      <c r="AD1502" s="4"/>
      <c r="AE1502" s="5"/>
      <c r="AF1502" s="5"/>
      <c r="AG1502" s="4"/>
      <c r="AH1502" s="5"/>
      <c r="AI1502" s="649"/>
      <c r="AJ1502" s="6" t="s">
        <v>2860</v>
      </c>
      <c r="AK1502" s="6" t="s">
        <v>2860</v>
      </c>
      <c r="AL1502" s="485" t="str">
        <f>IF(AA1502="","",AA1502)</f>
        <v>DJ-RT-029</v>
      </c>
      <c r="AM1502" s="3" t="str">
        <f>IF(AB1502="","",AB1502)</f>
        <v>A</v>
      </c>
      <c r="AN1502" s="6"/>
      <c r="AO1502" s="6"/>
      <c r="AP1502" s="7"/>
      <c r="AQ1502" s="7"/>
      <c r="AR1502" s="736"/>
      <c r="AS1502" s="736"/>
      <c r="AT1502" s="736"/>
      <c r="AU1502" s="553" t="str">
        <f>IF(AND(V1502&gt;0,X1502="A",AA1502&lt;&gt;"",AG1502&lt;&gt;"A",AJ1502&lt;&gt;"A",OR(AB1502="NR",AB1502="NT")),1,"")</f>
        <v/>
      </c>
      <c r="AV1502" s="554" t="str">
        <f>IF(AU1502="","",COUNTIF($AU$8:AU1502,AU1502))</f>
        <v/>
      </c>
      <c r="AW1502" s="553" t="str">
        <f>IF(AND(V1502&gt;0,X1502="A",AJ1502&lt;&gt;"A",OR(AB1502="",AB1502="NX")),1,"")</f>
        <v/>
      </c>
      <c r="AX1502" s="554" t="str">
        <f>IF(AW1502="","",COUNTIF($AW$8:AW1502,AW1502))</f>
        <v/>
      </c>
      <c r="AY1502" s="736"/>
      <c r="AZ1502" s="736"/>
      <c r="BA1502" s="736"/>
      <c r="BB1502" s="736"/>
    </row>
    <row r="1503" spans="1:54" ht="14.45" customHeight="1">
      <c r="A1503" s="472" t="s">
        <v>1465</v>
      </c>
      <c r="B1503" s="473" t="s">
        <v>1602</v>
      </c>
      <c r="C1503" s="22" t="s">
        <v>5860</v>
      </c>
      <c r="D1503" s="22">
        <v>11</v>
      </c>
      <c r="E1503" s="746" t="s">
        <v>6628</v>
      </c>
      <c r="F1503" s="760">
        <v>2081400</v>
      </c>
      <c r="G1503" s="475">
        <v>15421103</v>
      </c>
      <c r="H1503" s="478">
        <v>11.94</v>
      </c>
      <c r="I1503" s="474">
        <v>2081910</v>
      </c>
      <c r="J1503" s="475">
        <v>15421104</v>
      </c>
      <c r="K1503" s="644">
        <v>11.94</v>
      </c>
      <c r="L1503" s="9" t="s">
        <v>15</v>
      </c>
      <c r="M1503" s="546">
        <v>16</v>
      </c>
      <c r="N1503" s="9">
        <v>9.5299999999999994</v>
      </c>
      <c r="O1503" s="6" t="s">
        <v>4201</v>
      </c>
      <c r="P1503" s="479" t="s">
        <v>5033</v>
      </c>
      <c r="Q1503" s="10" t="s">
        <v>6512</v>
      </c>
      <c r="R1503" s="11"/>
      <c r="S1503" s="12"/>
      <c r="T1503" s="14">
        <v>46306</v>
      </c>
      <c r="U1503" s="15" t="s">
        <v>5387</v>
      </c>
      <c r="V1503" s="8">
        <v>46309</v>
      </c>
      <c r="W1503" s="884" t="s">
        <v>6657</v>
      </c>
      <c r="X1503" s="23" t="s">
        <v>4206</v>
      </c>
      <c r="Y1503" s="486"/>
      <c r="Z1503" s="483">
        <v>46310</v>
      </c>
      <c r="AA1503" s="24" t="s">
        <v>6658</v>
      </c>
      <c r="AB1503" s="484" t="s">
        <v>4206</v>
      </c>
      <c r="AC1503" s="16"/>
      <c r="AD1503" s="17"/>
      <c r="AE1503" s="18"/>
      <c r="AF1503" s="9"/>
      <c r="AG1503" s="19"/>
      <c r="AH1503" s="20"/>
      <c r="AI1503" s="9"/>
      <c r="AJ1503" s="21"/>
      <c r="AK1503" s="33"/>
      <c r="AL1503" s="485" t="str">
        <f>IF(AA1503="","",AA1503)</f>
        <v>L-RT-081</v>
      </c>
      <c r="AM1503" s="3" t="str">
        <f>IF(AB1503="","",AB1503)</f>
        <v>A</v>
      </c>
      <c r="AN1503" s="702" t="s">
        <v>5719</v>
      </c>
      <c r="AO1503" s="4"/>
      <c r="AP1503" s="5"/>
      <c r="AQ1503" s="5"/>
      <c r="AR1503" s="4"/>
      <c r="AS1503" s="5"/>
      <c r="AT1503" s="552"/>
      <c r="AU1503" s="553" t="str">
        <f>IF(AND(V1503&gt;0,X1503="A",AA1503&lt;&gt;"",AG1503&lt;&gt;"A",AJ1503&lt;&gt;"A",OR(AB1503="NR",AB1503="NT")),1,"")</f>
        <v/>
      </c>
      <c r="AV1503" s="554" t="str">
        <f>IF(AU1503="","",COUNTIF($AU$8:AU1503,AU1503))</f>
        <v/>
      </c>
      <c r="AW1503" s="553" t="str">
        <f>IF(AND(V1503&gt;0,X1503="A",AJ1503&lt;&gt;"A",OR(AB1503="",AB1503="NX")),1,"")</f>
        <v/>
      </c>
      <c r="AX1503" s="554" t="str">
        <f>IF(AW1503="","",COUNTIF($AW$8:AW1503,AW1503))</f>
        <v/>
      </c>
      <c r="AY1503" s="13" t="s">
        <v>5389</v>
      </c>
      <c r="AZ1503" s="24" t="s">
        <v>5715</v>
      </c>
      <c r="BA1503" s="7"/>
      <c r="BB1503" s="7"/>
    </row>
    <row r="1504" spans="1:54" ht="14.45" customHeight="1">
      <c r="A1504" s="472" t="s">
        <v>1466</v>
      </c>
      <c r="B1504" s="473" t="s">
        <v>1602</v>
      </c>
      <c r="C1504" s="22" t="s">
        <v>5860</v>
      </c>
      <c r="D1504" s="22">
        <v>11</v>
      </c>
      <c r="E1504" s="752" t="s">
        <v>5414</v>
      </c>
      <c r="F1504" s="760">
        <v>2081910</v>
      </c>
      <c r="G1504" s="475">
        <v>15421104</v>
      </c>
      <c r="H1504" s="644">
        <v>11.94</v>
      </c>
      <c r="I1504" s="474">
        <v>2088010</v>
      </c>
      <c r="J1504" s="475">
        <v>15421108</v>
      </c>
      <c r="K1504" s="644">
        <v>11.94</v>
      </c>
      <c r="L1504" s="9"/>
      <c r="M1504" s="546">
        <v>16</v>
      </c>
      <c r="N1504" s="9">
        <v>9.5299999999999994</v>
      </c>
      <c r="O1504" s="9" t="s">
        <v>4201</v>
      </c>
      <c r="P1504" s="645" t="s">
        <v>4252</v>
      </c>
      <c r="Q1504" s="653" t="s">
        <v>4289</v>
      </c>
      <c r="R1504" s="11"/>
      <c r="S1504" s="12"/>
      <c r="T1504" s="14">
        <v>46271</v>
      </c>
      <c r="U1504" s="15" t="s">
        <v>5048</v>
      </c>
      <c r="V1504" s="8">
        <v>46271</v>
      </c>
      <c r="W1504" s="13" t="s">
        <v>5399</v>
      </c>
      <c r="X1504" s="23" t="s">
        <v>4206</v>
      </c>
      <c r="Y1504" s="486">
        <v>139</v>
      </c>
      <c r="Z1504" s="647">
        <v>46272</v>
      </c>
      <c r="AA1504" s="24" t="s">
        <v>5400</v>
      </c>
      <c r="AB1504" s="484" t="s">
        <v>4206</v>
      </c>
      <c r="AC1504" s="655"/>
      <c r="AD1504" s="4"/>
      <c r="AE1504" s="5"/>
      <c r="AF1504" s="5"/>
      <c r="AG1504" s="4"/>
      <c r="AH1504" s="5"/>
      <c r="AI1504" s="649"/>
      <c r="AJ1504" s="6" t="s">
        <v>2860</v>
      </c>
      <c r="AK1504" s="6" t="s">
        <v>2860</v>
      </c>
      <c r="AL1504" s="485" t="str">
        <f>IF(AA1504="","",AA1504)</f>
        <v>DJ-RT-031</v>
      </c>
      <c r="AM1504" s="3" t="str">
        <f>IF(AB1504="","",AB1504)</f>
        <v>A</v>
      </c>
      <c r="AN1504" s="6"/>
      <c r="AO1504" s="6"/>
      <c r="AP1504" s="7"/>
      <c r="AQ1504" s="7"/>
      <c r="AR1504" s="736"/>
      <c r="AS1504" s="736"/>
      <c r="AT1504" s="736"/>
      <c r="AU1504" s="553" t="str">
        <f>IF(AND(V1504&gt;0,X1504="A",AA1504&lt;&gt;"",AG1504&lt;&gt;"A",AJ1504&lt;&gt;"A",OR(AB1504="NR",AB1504="NT")),1,"")</f>
        <v/>
      </c>
      <c r="AV1504" s="554" t="str">
        <f>IF(AU1504="","",COUNTIF($AU$8:AU1504,AU1504))</f>
        <v/>
      </c>
      <c r="AW1504" s="553" t="str">
        <f>IF(AND(V1504&gt;0,X1504="A",AJ1504&lt;&gt;"A",OR(AB1504="",AB1504="NX")),1,"")</f>
        <v/>
      </c>
      <c r="AX1504" s="554" t="str">
        <f>IF(AW1504="","",COUNTIF($AW$8:AW1504,AW1504))</f>
        <v/>
      </c>
      <c r="AY1504" s="736"/>
      <c r="AZ1504" s="736"/>
      <c r="BA1504" s="736"/>
      <c r="BB1504" s="736"/>
    </row>
    <row r="1505" spans="1:54" ht="14.45" customHeight="1">
      <c r="A1505" s="472" t="s">
        <v>1467</v>
      </c>
      <c r="B1505" s="473" t="s">
        <v>1602</v>
      </c>
      <c r="C1505" s="22" t="s">
        <v>5860</v>
      </c>
      <c r="D1505" s="22">
        <v>11</v>
      </c>
      <c r="E1505" s="746" t="s">
        <v>6625</v>
      </c>
      <c r="F1505" s="760">
        <v>2088010</v>
      </c>
      <c r="G1505" s="475">
        <v>15421108</v>
      </c>
      <c r="H1505" s="644">
        <v>11.94</v>
      </c>
      <c r="I1505" s="474">
        <v>2087820</v>
      </c>
      <c r="J1505" s="475">
        <v>15421108</v>
      </c>
      <c r="K1505" s="644">
        <v>11.94</v>
      </c>
      <c r="L1505" s="9" t="s">
        <v>15</v>
      </c>
      <c r="M1505" s="546">
        <v>16</v>
      </c>
      <c r="N1505" s="9">
        <v>9.5299999999999994</v>
      </c>
      <c r="O1505" s="6" t="s">
        <v>4201</v>
      </c>
      <c r="P1505" s="479" t="s">
        <v>5033</v>
      </c>
      <c r="Q1505" s="10" t="s">
        <v>6584</v>
      </c>
      <c r="R1505" s="11"/>
      <c r="S1505" s="12"/>
      <c r="T1505" s="14">
        <v>46306</v>
      </c>
      <c r="U1505" s="15" t="s">
        <v>5387</v>
      </c>
      <c r="V1505" s="8">
        <v>46309</v>
      </c>
      <c r="W1505" s="884" t="s">
        <v>6657</v>
      </c>
      <c r="X1505" s="23" t="s">
        <v>4206</v>
      </c>
      <c r="Y1505" s="486"/>
      <c r="Z1505" s="483">
        <v>46310</v>
      </c>
      <c r="AA1505" s="24"/>
      <c r="AB1505" s="484"/>
      <c r="AC1505" s="16"/>
      <c r="AD1505" s="17"/>
      <c r="AE1505" s="18"/>
      <c r="AF1505" s="9"/>
      <c r="AG1505" s="19"/>
      <c r="AH1505" s="20"/>
      <c r="AI1505" s="9"/>
      <c r="AJ1505" s="21"/>
      <c r="AK1505" s="33"/>
      <c r="AL1505" s="485" t="str">
        <f>IF(AA1505="","",AA1505)</f>
        <v/>
      </c>
      <c r="AM1505" s="3" t="str">
        <f>IF(AB1505="","",AB1505)</f>
        <v/>
      </c>
      <c r="AN1505" s="702"/>
      <c r="AO1505" s="4"/>
      <c r="AP1505" s="5"/>
      <c r="AQ1505" s="5"/>
      <c r="AR1505" s="4"/>
      <c r="AS1505" s="5"/>
      <c r="AT1505" s="552"/>
      <c r="AU1505" s="553" t="str">
        <f>IF(AND(V1505&gt;0,X1505="A",AA1505&lt;&gt;"",AG1505&lt;&gt;"A",AJ1505&lt;&gt;"A",OR(AB1505="NR",AB1505="NT")),1,"")</f>
        <v/>
      </c>
      <c r="AV1505" s="554" t="str">
        <f>IF(AU1505="","",COUNTIF($AU$8:AU1505,AU1505))</f>
        <v/>
      </c>
      <c r="AW1505" s="553">
        <f>IF(AND(V1505&gt;0,X1505="A",AJ1505&lt;&gt;"A",OR(AB1505="",AB1505="NX")),1,"")</f>
        <v>1</v>
      </c>
      <c r="AX1505" s="554">
        <f>IF(AW1505="","",COUNTIF($AW$8:AW1505,AW1505))</f>
        <v>114</v>
      </c>
      <c r="AY1505" s="13" t="s">
        <v>5389</v>
      </c>
      <c r="AZ1505" s="24" t="s">
        <v>5715</v>
      </c>
      <c r="BA1505" s="7"/>
      <c r="BB1505" s="7"/>
    </row>
    <row r="1506" spans="1:54" ht="14.45" customHeight="1">
      <c r="A1506" s="472" t="s">
        <v>1468</v>
      </c>
      <c r="B1506" s="473" t="s">
        <v>1602</v>
      </c>
      <c r="C1506" s="22" t="s">
        <v>5860</v>
      </c>
      <c r="D1506" s="22">
        <v>11</v>
      </c>
      <c r="E1506" s="752" t="s">
        <v>5415</v>
      </c>
      <c r="F1506" s="760">
        <v>2087820</v>
      </c>
      <c r="G1506" s="475">
        <v>15421108</v>
      </c>
      <c r="H1506" s="644">
        <v>11.94</v>
      </c>
      <c r="I1506" s="474">
        <v>2088000</v>
      </c>
      <c r="J1506" s="475">
        <v>15421108</v>
      </c>
      <c r="K1506" s="644">
        <v>11.94</v>
      </c>
      <c r="L1506" s="9"/>
      <c r="M1506" s="546">
        <v>16</v>
      </c>
      <c r="N1506" s="9">
        <v>9.5299999999999994</v>
      </c>
      <c r="O1506" s="9" t="s">
        <v>4201</v>
      </c>
      <c r="P1506" s="645" t="s">
        <v>4252</v>
      </c>
      <c r="Q1506" s="646" t="s">
        <v>4281</v>
      </c>
      <c r="R1506" s="11"/>
      <c r="S1506" s="12"/>
      <c r="T1506" s="14">
        <v>46271</v>
      </c>
      <c r="U1506" s="15" t="s">
        <v>5048</v>
      </c>
      <c r="V1506" s="8">
        <v>46271</v>
      </c>
      <c r="W1506" s="13" t="s">
        <v>5399</v>
      </c>
      <c r="X1506" s="23" t="s">
        <v>4206</v>
      </c>
      <c r="Y1506" s="486">
        <v>139</v>
      </c>
      <c r="Z1506" s="647">
        <v>46272</v>
      </c>
      <c r="AA1506" s="24" t="s">
        <v>5400</v>
      </c>
      <c r="AB1506" s="484" t="s">
        <v>4206</v>
      </c>
      <c r="AC1506" s="655"/>
      <c r="AD1506" s="4"/>
      <c r="AE1506" s="5"/>
      <c r="AF1506" s="5"/>
      <c r="AG1506" s="4"/>
      <c r="AH1506" s="5"/>
      <c r="AI1506" s="649"/>
      <c r="AJ1506" s="6" t="s">
        <v>2860</v>
      </c>
      <c r="AK1506" s="6" t="s">
        <v>2860</v>
      </c>
      <c r="AL1506" s="485" t="str">
        <f>IF(AA1506="","",AA1506)</f>
        <v>DJ-RT-031</v>
      </c>
      <c r="AM1506" s="3" t="str">
        <f>IF(AB1506="","",AB1506)</f>
        <v>A</v>
      </c>
      <c r="AN1506" s="6"/>
      <c r="AO1506" s="6"/>
      <c r="AP1506" s="7"/>
      <c r="AQ1506" s="7"/>
      <c r="AR1506" s="736"/>
      <c r="AS1506" s="736"/>
      <c r="AT1506" s="736"/>
      <c r="AU1506" s="553" t="str">
        <f>IF(AND(V1506&gt;0,X1506="A",AA1506&lt;&gt;"",AG1506&lt;&gt;"A",AJ1506&lt;&gt;"A",OR(AB1506="NR",AB1506="NT")),1,"")</f>
        <v/>
      </c>
      <c r="AV1506" s="554" t="str">
        <f>IF(AU1506="","",COUNTIF($AU$8:AU1506,AU1506))</f>
        <v/>
      </c>
      <c r="AW1506" s="553" t="str">
        <f>IF(AND(V1506&gt;0,X1506="A",AJ1506&lt;&gt;"A",OR(AB1506="",AB1506="NX")),1,"")</f>
        <v/>
      </c>
      <c r="AX1506" s="554" t="str">
        <f>IF(AW1506="","",COUNTIF($AW$8:AW1506,AW1506))</f>
        <v/>
      </c>
      <c r="AY1506" s="736"/>
      <c r="AZ1506" s="736"/>
      <c r="BA1506" s="736"/>
      <c r="BB1506" s="736"/>
    </row>
    <row r="1507" spans="1:54" ht="14.45" customHeight="1">
      <c r="A1507" s="472" t="s">
        <v>1469</v>
      </c>
      <c r="B1507" s="473" t="s">
        <v>1602</v>
      </c>
      <c r="C1507" s="714" t="s">
        <v>4210</v>
      </c>
      <c r="D1507" s="22">
        <v>11</v>
      </c>
      <c r="E1507" s="746" t="s">
        <v>3949</v>
      </c>
      <c r="F1507" s="760" t="s">
        <v>5406</v>
      </c>
      <c r="G1507" s="475"/>
      <c r="H1507" s="476"/>
      <c r="I1507" s="474"/>
      <c r="J1507" s="475"/>
      <c r="K1507" s="478"/>
      <c r="L1507" s="9"/>
      <c r="M1507" s="546"/>
      <c r="N1507" s="9"/>
      <c r="O1507" s="6"/>
      <c r="P1507" s="479"/>
      <c r="Q1507" s="10"/>
      <c r="R1507" s="11"/>
      <c r="S1507" s="12"/>
      <c r="T1507" s="14"/>
      <c r="U1507" s="15"/>
      <c r="V1507" s="8"/>
      <c r="W1507" s="13"/>
      <c r="X1507" s="23"/>
      <c r="Y1507" s="486"/>
      <c r="Z1507" s="483"/>
      <c r="AA1507" s="24"/>
      <c r="AB1507" s="484"/>
      <c r="AC1507" s="16"/>
      <c r="AD1507" s="17"/>
      <c r="AE1507" s="18"/>
      <c r="AF1507" s="9"/>
      <c r="AG1507" s="19"/>
      <c r="AH1507" s="20"/>
      <c r="AI1507" s="9"/>
      <c r="AJ1507" s="21"/>
      <c r="AK1507" s="33"/>
      <c r="AL1507" s="485" t="str">
        <f>IF(AA1507="","",AA1507)</f>
        <v/>
      </c>
      <c r="AM1507" s="3" t="str">
        <f>IF(AB1507="","",AB1507)</f>
        <v/>
      </c>
      <c r="AN1507" s="702"/>
      <c r="AO1507" s="4"/>
      <c r="AP1507" s="5"/>
      <c r="AQ1507" s="5"/>
      <c r="AR1507" s="4"/>
      <c r="AS1507" s="5"/>
      <c r="AT1507" s="552"/>
      <c r="AU1507" s="553" t="str">
        <f>IF(AND(V1507&gt;0,X1507="A",AA1507&lt;&gt;"",AG1507&lt;&gt;"A",AJ1507&lt;&gt;"A",OR(AB1507="NR",AB1507="NT")),1,"")</f>
        <v/>
      </c>
      <c r="AV1507" s="554" t="str">
        <f>IF(AU1507="","",COUNTIF($AU$8:AU1507,AU1507))</f>
        <v/>
      </c>
      <c r="AW1507" s="553" t="str">
        <f>IF(AND(V1507&gt;0,X1507="A",AJ1507&lt;&gt;"A",OR(AB1507="",AB1507="NX")),1,"")</f>
        <v/>
      </c>
      <c r="AX1507" s="554" t="str">
        <f>IF(AW1507="","",COUNTIF($AW$8:AW1507,AW1507))</f>
        <v/>
      </c>
      <c r="AY1507" s="27"/>
      <c r="AZ1507" s="6"/>
      <c r="BA1507" s="7"/>
      <c r="BB1507" s="7"/>
    </row>
    <row r="1508" spans="1:54" ht="14.45" customHeight="1">
      <c r="A1508" s="472" t="s">
        <v>1470</v>
      </c>
      <c r="B1508" s="473" t="s">
        <v>1602</v>
      </c>
      <c r="C1508" s="714" t="s">
        <v>4210</v>
      </c>
      <c r="D1508" s="22">
        <v>11</v>
      </c>
      <c r="E1508" s="746" t="s">
        <v>3950</v>
      </c>
      <c r="F1508" s="760" t="s">
        <v>5406</v>
      </c>
      <c r="G1508" s="475"/>
      <c r="H1508" s="476"/>
      <c r="I1508" s="474"/>
      <c r="J1508" s="475"/>
      <c r="K1508" s="478"/>
      <c r="L1508" s="9"/>
      <c r="M1508" s="546"/>
      <c r="N1508" s="9"/>
      <c r="O1508" s="6"/>
      <c r="P1508" s="479"/>
      <c r="Q1508" s="10"/>
      <c r="R1508" s="11"/>
      <c r="S1508" s="12"/>
      <c r="T1508" s="14"/>
      <c r="U1508" s="15"/>
      <c r="V1508" s="8"/>
      <c r="W1508" s="13"/>
      <c r="X1508" s="23"/>
      <c r="Y1508" s="486"/>
      <c r="Z1508" s="483"/>
      <c r="AA1508" s="24"/>
      <c r="AB1508" s="484"/>
      <c r="AC1508" s="16"/>
      <c r="AD1508" s="17"/>
      <c r="AE1508" s="18"/>
      <c r="AF1508" s="9"/>
      <c r="AG1508" s="19"/>
      <c r="AH1508" s="20"/>
      <c r="AI1508" s="9"/>
      <c r="AJ1508" s="21"/>
      <c r="AK1508" s="33"/>
      <c r="AL1508" s="485" t="str">
        <f>IF(AA1508="","",AA1508)</f>
        <v/>
      </c>
      <c r="AM1508" s="3" t="str">
        <f>IF(AB1508="","",AB1508)</f>
        <v/>
      </c>
      <c r="AN1508" s="702"/>
      <c r="AO1508" s="4"/>
      <c r="AP1508" s="5"/>
      <c r="AQ1508" s="5"/>
      <c r="AR1508" s="4"/>
      <c r="AS1508" s="5"/>
      <c r="AT1508" s="552"/>
      <c r="AU1508" s="553" t="str">
        <f>IF(AND(V1508&gt;0,X1508="A",AA1508&lt;&gt;"",AG1508&lt;&gt;"A",AJ1508&lt;&gt;"A",OR(AB1508="NR",AB1508="NT")),1,"")</f>
        <v/>
      </c>
      <c r="AV1508" s="554" t="str">
        <f>IF(AU1508="","",COUNTIF($AU$8:AU1508,AU1508))</f>
        <v/>
      </c>
      <c r="AW1508" s="553" t="str">
        <f>IF(AND(V1508&gt;0,X1508="A",AJ1508&lt;&gt;"A",OR(AB1508="",AB1508="NX")),1,"")</f>
        <v/>
      </c>
      <c r="AX1508" s="554" t="str">
        <f>IF(AW1508="","",COUNTIF($AW$8:AW1508,AW1508))</f>
        <v/>
      </c>
      <c r="AY1508" s="27"/>
      <c r="AZ1508" s="6"/>
      <c r="BA1508" s="7"/>
      <c r="BB1508" s="7"/>
    </row>
    <row r="1509" spans="1:54" ht="14.45" customHeight="1">
      <c r="A1509" s="472" t="s">
        <v>1471</v>
      </c>
      <c r="B1509" s="473" t="s">
        <v>1602</v>
      </c>
      <c r="C1509" s="714" t="s">
        <v>4210</v>
      </c>
      <c r="D1509" s="22">
        <v>11</v>
      </c>
      <c r="E1509" s="746" t="s">
        <v>3951</v>
      </c>
      <c r="F1509" s="760" t="s">
        <v>5406</v>
      </c>
      <c r="G1509" s="475"/>
      <c r="H1509" s="476"/>
      <c r="I1509" s="474"/>
      <c r="J1509" s="475"/>
      <c r="K1509" s="478"/>
      <c r="L1509" s="9"/>
      <c r="M1509" s="546"/>
      <c r="N1509" s="9"/>
      <c r="O1509" s="6"/>
      <c r="P1509" s="479"/>
      <c r="Q1509" s="10"/>
      <c r="R1509" s="11"/>
      <c r="S1509" s="12"/>
      <c r="T1509" s="14"/>
      <c r="U1509" s="15"/>
      <c r="V1509" s="8"/>
      <c r="W1509" s="13"/>
      <c r="X1509" s="23"/>
      <c r="Y1509" s="486"/>
      <c r="Z1509" s="483"/>
      <c r="AA1509" s="24"/>
      <c r="AB1509" s="484"/>
      <c r="AC1509" s="16"/>
      <c r="AD1509" s="17"/>
      <c r="AE1509" s="18"/>
      <c r="AF1509" s="9"/>
      <c r="AG1509" s="19"/>
      <c r="AH1509" s="20"/>
      <c r="AI1509" s="9"/>
      <c r="AJ1509" s="21"/>
      <c r="AK1509" s="33"/>
      <c r="AL1509" s="485" t="str">
        <f>IF(AA1509="","",AA1509)</f>
        <v/>
      </c>
      <c r="AM1509" s="3" t="str">
        <f>IF(AB1509="","",AB1509)</f>
        <v/>
      </c>
      <c r="AN1509" s="702"/>
      <c r="AO1509" s="4"/>
      <c r="AP1509" s="5"/>
      <c r="AQ1509" s="5"/>
      <c r="AR1509" s="4"/>
      <c r="AS1509" s="5"/>
      <c r="AT1509" s="552"/>
      <c r="AU1509" s="553" t="str">
        <f>IF(AND(V1509&gt;0,X1509="A",AA1509&lt;&gt;"",AG1509&lt;&gt;"A",AJ1509&lt;&gt;"A",OR(AB1509="NR",AB1509="NT")),1,"")</f>
        <v/>
      </c>
      <c r="AV1509" s="554" t="str">
        <f>IF(AU1509="","",COUNTIF($AU$8:AU1509,AU1509))</f>
        <v/>
      </c>
      <c r="AW1509" s="553" t="str">
        <f>IF(AND(V1509&gt;0,X1509="A",AJ1509&lt;&gt;"A",OR(AB1509="",AB1509="NX")),1,"")</f>
        <v/>
      </c>
      <c r="AX1509" s="554" t="str">
        <f>IF(AW1509="","",COUNTIF($AW$8:AW1509,AW1509))</f>
        <v/>
      </c>
      <c r="AY1509" s="27"/>
      <c r="AZ1509" s="6"/>
      <c r="BA1509" s="7"/>
      <c r="BB1509" s="7"/>
    </row>
    <row r="1510" spans="1:54" ht="14.45" customHeight="1">
      <c r="A1510" s="472" t="s">
        <v>1472</v>
      </c>
      <c r="B1510" s="473" t="s">
        <v>1602</v>
      </c>
      <c r="C1510" s="714" t="s">
        <v>4210</v>
      </c>
      <c r="D1510" s="22">
        <v>11</v>
      </c>
      <c r="E1510" s="746" t="s">
        <v>3952</v>
      </c>
      <c r="F1510" s="760" t="s">
        <v>5406</v>
      </c>
      <c r="G1510" s="475"/>
      <c r="H1510" s="476"/>
      <c r="I1510" s="474"/>
      <c r="J1510" s="475"/>
      <c r="K1510" s="478"/>
      <c r="L1510" s="9"/>
      <c r="M1510" s="546"/>
      <c r="N1510" s="9"/>
      <c r="O1510" s="6"/>
      <c r="P1510" s="479"/>
      <c r="Q1510" s="10"/>
      <c r="R1510" s="11"/>
      <c r="S1510" s="12"/>
      <c r="T1510" s="14"/>
      <c r="U1510" s="15"/>
      <c r="V1510" s="8"/>
      <c r="W1510" s="13"/>
      <c r="X1510" s="23"/>
      <c r="Y1510" s="486"/>
      <c r="Z1510" s="483"/>
      <c r="AA1510" s="24"/>
      <c r="AB1510" s="484"/>
      <c r="AC1510" s="16"/>
      <c r="AD1510" s="17"/>
      <c r="AE1510" s="18"/>
      <c r="AF1510" s="9"/>
      <c r="AG1510" s="19"/>
      <c r="AH1510" s="20"/>
      <c r="AI1510" s="9"/>
      <c r="AJ1510" s="21"/>
      <c r="AK1510" s="33"/>
      <c r="AL1510" s="485" t="str">
        <f>IF(AA1510="","",AA1510)</f>
        <v/>
      </c>
      <c r="AM1510" s="3" t="str">
        <f>IF(AB1510="","",AB1510)</f>
        <v/>
      </c>
      <c r="AN1510" s="702"/>
      <c r="AO1510" s="4"/>
      <c r="AP1510" s="5"/>
      <c r="AQ1510" s="5"/>
      <c r="AR1510" s="4"/>
      <c r="AS1510" s="5"/>
      <c r="AT1510" s="552"/>
      <c r="AU1510" s="553" t="str">
        <f>IF(AND(V1510&gt;0,X1510="A",AA1510&lt;&gt;"",AG1510&lt;&gt;"A",AJ1510&lt;&gt;"A",OR(AB1510="NR",AB1510="NT")),1,"")</f>
        <v/>
      </c>
      <c r="AV1510" s="554" t="str">
        <f>IF(AU1510="","",COUNTIF($AU$8:AU1510,AU1510))</f>
        <v/>
      </c>
      <c r="AW1510" s="553" t="str">
        <f>IF(AND(V1510&gt;0,X1510="A",AJ1510&lt;&gt;"A",OR(AB1510="",AB1510="NX")),1,"")</f>
        <v/>
      </c>
      <c r="AX1510" s="554" t="str">
        <f>IF(AW1510="","",COUNTIF($AW$8:AW1510,AW1510))</f>
        <v/>
      </c>
      <c r="AY1510" s="27"/>
      <c r="AZ1510" s="6"/>
      <c r="BA1510" s="7"/>
      <c r="BB1510" s="7"/>
    </row>
    <row r="1511" spans="1:54" ht="14.45" customHeight="1">
      <c r="A1511" s="472" t="s">
        <v>1473</v>
      </c>
      <c r="B1511" s="473" t="s">
        <v>1602</v>
      </c>
      <c r="C1511" s="714" t="s">
        <v>4210</v>
      </c>
      <c r="D1511" s="22">
        <v>11</v>
      </c>
      <c r="E1511" s="746" t="s">
        <v>3953</v>
      </c>
      <c r="F1511" s="760" t="s">
        <v>5406</v>
      </c>
      <c r="G1511" s="475"/>
      <c r="H1511" s="476"/>
      <c r="I1511" s="474"/>
      <c r="J1511" s="475"/>
      <c r="K1511" s="478"/>
      <c r="L1511" s="9"/>
      <c r="M1511" s="546"/>
      <c r="N1511" s="9"/>
      <c r="O1511" s="6"/>
      <c r="P1511" s="479"/>
      <c r="Q1511" s="10"/>
      <c r="R1511" s="11"/>
      <c r="S1511" s="12"/>
      <c r="T1511" s="14"/>
      <c r="U1511" s="15"/>
      <c r="V1511" s="8"/>
      <c r="W1511" s="13"/>
      <c r="X1511" s="23"/>
      <c r="Y1511" s="486"/>
      <c r="Z1511" s="483"/>
      <c r="AA1511" s="24"/>
      <c r="AB1511" s="484"/>
      <c r="AC1511" s="16"/>
      <c r="AD1511" s="17"/>
      <c r="AE1511" s="18"/>
      <c r="AF1511" s="9"/>
      <c r="AG1511" s="19"/>
      <c r="AH1511" s="20"/>
      <c r="AI1511" s="9"/>
      <c r="AJ1511" s="21"/>
      <c r="AK1511" s="33"/>
      <c r="AL1511" s="485" t="str">
        <f>IF(AA1511="","",AA1511)</f>
        <v/>
      </c>
      <c r="AM1511" s="3" t="str">
        <f>IF(AB1511="","",AB1511)</f>
        <v/>
      </c>
      <c r="AN1511" s="702"/>
      <c r="AO1511" s="4"/>
      <c r="AP1511" s="5"/>
      <c r="AQ1511" s="5"/>
      <c r="AR1511" s="4"/>
      <c r="AS1511" s="5"/>
      <c r="AT1511" s="552"/>
      <c r="AU1511" s="553" t="str">
        <f>IF(AND(V1511&gt;0,X1511="A",AA1511&lt;&gt;"",AG1511&lt;&gt;"A",AJ1511&lt;&gt;"A",OR(AB1511="NR",AB1511="NT")),1,"")</f>
        <v/>
      </c>
      <c r="AV1511" s="554" t="str">
        <f>IF(AU1511="","",COUNTIF($AU$8:AU1511,AU1511))</f>
        <v/>
      </c>
      <c r="AW1511" s="553" t="str">
        <f>IF(AND(V1511&gt;0,X1511="A",AJ1511&lt;&gt;"A",OR(AB1511="",AB1511="NX")),1,"")</f>
        <v/>
      </c>
      <c r="AX1511" s="554" t="str">
        <f>IF(AW1511="","",COUNTIF($AW$8:AW1511,AW1511))</f>
        <v/>
      </c>
      <c r="AY1511" s="27"/>
      <c r="AZ1511" s="6"/>
      <c r="BA1511" s="7"/>
      <c r="BB1511" s="7"/>
    </row>
    <row r="1512" spans="1:54" ht="14.45" customHeight="1">
      <c r="A1512" s="472" t="s">
        <v>1474</v>
      </c>
      <c r="B1512" s="473" t="s">
        <v>1602</v>
      </c>
      <c r="C1512" s="714" t="s">
        <v>4210</v>
      </c>
      <c r="D1512" s="22">
        <v>11</v>
      </c>
      <c r="E1512" s="746" t="s">
        <v>3954</v>
      </c>
      <c r="F1512" s="760" t="s">
        <v>5406</v>
      </c>
      <c r="G1512" s="475"/>
      <c r="H1512" s="476"/>
      <c r="I1512" s="474"/>
      <c r="J1512" s="475"/>
      <c r="K1512" s="478"/>
      <c r="L1512" s="9"/>
      <c r="M1512" s="546"/>
      <c r="N1512" s="9"/>
      <c r="O1512" s="6"/>
      <c r="P1512" s="479"/>
      <c r="Q1512" s="10"/>
      <c r="R1512" s="11"/>
      <c r="S1512" s="12"/>
      <c r="T1512" s="14"/>
      <c r="U1512" s="15"/>
      <c r="V1512" s="8"/>
      <c r="W1512" s="13"/>
      <c r="X1512" s="23"/>
      <c r="Y1512" s="486"/>
      <c r="Z1512" s="483"/>
      <c r="AA1512" s="24"/>
      <c r="AB1512" s="484"/>
      <c r="AC1512" s="16"/>
      <c r="AD1512" s="17"/>
      <c r="AE1512" s="18"/>
      <c r="AF1512" s="9"/>
      <c r="AG1512" s="19"/>
      <c r="AH1512" s="20"/>
      <c r="AI1512" s="9"/>
      <c r="AJ1512" s="21"/>
      <c r="AK1512" s="33"/>
      <c r="AL1512" s="485" t="str">
        <f>IF(AA1512="","",AA1512)</f>
        <v/>
      </c>
      <c r="AM1512" s="3" t="str">
        <f>IF(AB1512="","",AB1512)</f>
        <v/>
      </c>
      <c r="AN1512" s="702"/>
      <c r="AO1512" s="4"/>
      <c r="AP1512" s="5"/>
      <c r="AQ1512" s="5"/>
      <c r="AR1512" s="4"/>
      <c r="AS1512" s="5"/>
      <c r="AT1512" s="552"/>
      <c r="AU1512" s="553" t="str">
        <f>IF(AND(V1512&gt;0,X1512="A",AA1512&lt;&gt;"",AG1512&lt;&gt;"A",AJ1512&lt;&gt;"A",OR(AB1512="NR",AB1512="NT")),1,"")</f>
        <v/>
      </c>
      <c r="AV1512" s="554" t="str">
        <f>IF(AU1512="","",COUNTIF($AU$8:AU1512,AU1512))</f>
        <v/>
      </c>
      <c r="AW1512" s="553" t="str">
        <f>IF(AND(V1512&gt;0,X1512="A",AJ1512&lt;&gt;"A",OR(AB1512="",AB1512="NX")),1,"")</f>
        <v/>
      </c>
      <c r="AX1512" s="554" t="str">
        <f>IF(AW1512="","",COUNTIF($AW$8:AW1512,AW1512))</f>
        <v/>
      </c>
      <c r="AY1512" s="27"/>
      <c r="AZ1512" s="6"/>
      <c r="BA1512" s="7"/>
      <c r="BB1512" s="7"/>
    </row>
    <row r="1513" spans="1:54" ht="14.45" customHeight="1">
      <c r="A1513" s="472" t="s">
        <v>1475</v>
      </c>
      <c r="B1513" s="473" t="s">
        <v>1602</v>
      </c>
      <c r="C1513" s="714" t="s">
        <v>4210</v>
      </c>
      <c r="D1513" s="22">
        <v>11</v>
      </c>
      <c r="E1513" s="746" t="s">
        <v>3955</v>
      </c>
      <c r="F1513" s="760" t="s">
        <v>5406</v>
      </c>
      <c r="G1513" s="475"/>
      <c r="H1513" s="476"/>
      <c r="I1513" s="474"/>
      <c r="J1513" s="475"/>
      <c r="K1513" s="478"/>
      <c r="L1513" s="9"/>
      <c r="M1513" s="546"/>
      <c r="N1513" s="9"/>
      <c r="O1513" s="6"/>
      <c r="P1513" s="479"/>
      <c r="Q1513" s="10"/>
      <c r="R1513" s="11"/>
      <c r="S1513" s="12"/>
      <c r="T1513" s="14"/>
      <c r="U1513" s="15"/>
      <c r="V1513" s="8"/>
      <c r="W1513" s="13"/>
      <c r="X1513" s="23"/>
      <c r="Y1513" s="486"/>
      <c r="Z1513" s="483"/>
      <c r="AA1513" s="24"/>
      <c r="AB1513" s="484"/>
      <c r="AC1513" s="16"/>
      <c r="AD1513" s="17"/>
      <c r="AE1513" s="18"/>
      <c r="AF1513" s="9"/>
      <c r="AG1513" s="19"/>
      <c r="AH1513" s="20"/>
      <c r="AI1513" s="9"/>
      <c r="AJ1513" s="21"/>
      <c r="AK1513" s="33"/>
      <c r="AL1513" s="485" t="str">
        <f>IF(AA1513="","",AA1513)</f>
        <v/>
      </c>
      <c r="AM1513" s="3" t="str">
        <f>IF(AB1513="","",AB1513)</f>
        <v/>
      </c>
      <c r="AN1513" s="702"/>
      <c r="AO1513" s="4"/>
      <c r="AP1513" s="5"/>
      <c r="AQ1513" s="5"/>
      <c r="AR1513" s="4"/>
      <c r="AS1513" s="5"/>
      <c r="AT1513" s="552"/>
      <c r="AU1513" s="553" t="str">
        <f>IF(AND(V1513&gt;0,X1513="A",AA1513&lt;&gt;"",AG1513&lt;&gt;"A",AJ1513&lt;&gt;"A",OR(AB1513="NR",AB1513="NT")),1,"")</f>
        <v/>
      </c>
      <c r="AV1513" s="554" t="str">
        <f>IF(AU1513="","",COUNTIF($AU$8:AU1513,AU1513))</f>
        <v/>
      </c>
      <c r="AW1513" s="553" t="str">
        <f>IF(AND(V1513&gt;0,X1513="A",AJ1513&lt;&gt;"A",OR(AB1513="",AB1513="NX")),1,"")</f>
        <v/>
      </c>
      <c r="AX1513" s="554" t="str">
        <f>IF(AW1513="","",COUNTIF($AW$8:AW1513,AW1513))</f>
        <v/>
      </c>
      <c r="AY1513" s="27"/>
      <c r="AZ1513" s="6"/>
      <c r="BA1513" s="7"/>
      <c r="BB1513" s="7"/>
    </row>
    <row r="1514" spans="1:54" ht="14.45" customHeight="1">
      <c r="A1514" s="472" t="s">
        <v>1476</v>
      </c>
      <c r="B1514" s="473" t="s">
        <v>1602</v>
      </c>
      <c r="C1514" s="714" t="s">
        <v>4210</v>
      </c>
      <c r="D1514" s="22">
        <v>11</v>
      </c>
      <c r="E1514" s="746" t="s">
        <v>3956</v>
      </c>
      <c r="F1514" s="760" t="s">
        <v>5406</v>
      </c>
      <c r="G1514" s="475"/>
      <c r="H1514" s="476"/>
      <c r="I1514" s="474"/>
      <c r="J1514" s="475"/>
      <c r="K1514" s="478"/>
      <c r="L1514" s="9"/>
      <c r="M1514" s="546"/>
      <c r="N1514" s="9"/>
      <c r="O1514" s="6"/>
      <c r="P1514" s="479"/>
      <c r="Q1514" s="10"/>
      <c r="R1514" s="11"/>
      <c r="S1514" s="12"/>
      <c r="T1514" s="14"/>
      <c r="U1514" s="15"/>
      <c r="V1514" s="8"/>
      <c r="W1514" s="13"/>
      <c r="X1514" s="23"/>
      <c r="Y1514" s="486"/>
      <c r="Z1514" s="483"/>
      <c r="AA1514" s="24"/>
      <c r="AB1514" s="484"/>
      <c r="AC1514" s="16"/>
      <c r="AD1514" s="17"/>
      <c r="AE1514" s="18"/>
      <c r="AF1514" s="9"/>
      <c r="AG1514" s="19"/>
      <c r="AH1514" s="20"/>
      <c r="AI1514" s="9"/>
      <c r="AJ1514" s="21"/>
      <c r="AK1514" s="33"/>
      <c r="AL1514" s="485" t="str">
        <f>IF(AA1514="","",AA1514)</f>
        <v/>
      </c>
      <c r="AM1514" s="3" t="str">
        <f>IF(AB1514="","",AB1514)</f>
        <v/>
      </c>
      <c r="AN1514" s="702"/>
      <c r="AO1514" s="4"/>
      <c r="AP1514" s="5"/>
      <c r="AQ1514" s="5"/>
      <c r="AR1514" s="4"/>
      <c r="AS1514" s="5"/>
      <c r="AT1514" s="552"/>
      <c r="AU1514" s="553" t="str">
        <f>IF(AND(V1514&gt;0,X1514="A",AA1514&lt;&gt;"",AG1514&lt;&gt;"A",AJ1514&lt;&gt;"A",OR(AB1514="NR",AB1514="NT")),1,"")</f>
        <v/>
      </c>
      <c r="AV1514" s="554" t="str">
        <f>IF(AU1514="","",COUNTIF($AU$8:AU1514,AU1514))</f>
        <v/>
      </c>
      <c r="AW1514" s="553" t="str">
        <f>IF(AND(V1514&gt;0,X1514="A",AJ1514&lt;&gt;"A",OR(AB1514="",AB1514="NX")),1,"")</f>
        <v/>
      </c>
      <c r="AX1514" s="554" t="str">
        <f>IF(AW1514="","",COUNTIF($AW$8:AW1514,AW1514))</f>
        <v/>
      </c>
      <c r="AY1514" s="27"/>
      <c r="AZ1514" s="6"/>
      <c r="BA1514" s="7"/>
      <c r="BB1514" s="7"/>
    </row>
    <row r="1515" spans="1:54" ht="14.45" customHeight="1">
      <c r="A1515" s="472" t="s">
        <v>1477</v>
      </c>
      <c r="B1515" s="473" t="s">
        <v>1602</v>
      </c>
      <c r="C1515" s="714" t="s">
        <v>4210</v>
      </c>
      <c r="D1515" s="22">
        <v>11</v>
      </c>
      <c r="E1515" s="746" t="s">
        <v>3957</v>
      </c>
      <c r="F1515" s="760" t="s">
        <v>5406</v>
      </c>
      <c r="G1515" s="475"/>
      <c r="H1515" s="476"/>
      <c r="I1515" s="474"/>
      <c r="J1515" s="475"/>
      <c r="K1515" s="478"/>
      <c r="L1515" s="9"/>
      <c r="M1515" s="546"/>
      <c r="N1515" s="9"/>
      <c r="O1515" s="6"/>
      <c r="P1515" s="479"/>
      <c r="Q1515" s="10"/>
      <c r="R1515" s="11"/>
      <c r="S1515" s="12"/>
      <c r="T1515" s="14"/>
      <c r="U1515" s="15"/>
      <c r="V1515" s="8"/>
      <c r="W1515" s="13"/>
      <c r="X1515" s="23"/>
      <c r="Y1515" s="486"/>
      <c r="Z1515" s="483"/>
      <c r="AA1515" s="24"/>
      <c r="AB1515" s="484"/>
      <c r="AC1515" s="16"/>
      <c r="AD1515" s="17"/>
      <c r="AE1515" s="18"/>
      <c r="AF1515" s="9"/>
      <c r="AG1515" s="19"/>
      <c r="AH1515" s="20"/>
      <c r="AI1515" s="9"/>
      <c r="AJ1515" s="21"/>
      <c r="AK1515" s="33"/>
      <c r="AL1515" s="485" t="str">
        <f>IF(AA1515="","",AA1515)</f>
        <v/>
      </c>
      <c r="AM1515" s="3" t="str">
        <f>IF(AB1515="","",AB1515)</f>
        <v/>
      </c>
      <c r="AN1515" s="702"/>
      <c r="AO1515" s="4"/>
      <c r="AP1515" s="5"/>
      <c r="AQ1515" s="5"/>
      <c r="AR1515" s="4"/>
      <c r="AS1515" s="5"/>
      <c r="AT1515" s="552"/>
      <c r="AU1515" s="553" t="str">
        <f>IF(AND(V1515&gt;0,X1515="A",AA1515&lt;&gt;"",AG1515&lt;&gt;"A",AJ1515&lt;&gt;"A",OR(AB1515="NR",AB1515="NT")),1,"")</f>
        <v/>
      </c>
      <c r="AV1515" s="554" t="str">
        <f>IF(AU1515="","",COUNTIF($AU$8:AU1515,AU1515))</f>
        <v/>
      </c>
      <c r="AW1515" s="553" t="str">
        <f>IF(AND(V1515&gt;0,X1515="A",AJ1515&lt;&gt;"A",OR(AB1515="",AB1515="NX")),1,"")</f>
        <v/>
      </c>
      <c r="AX1515" s="554" t="str">
        <f>IF(AW1515="","",COUNTIF($AW$8:AW1515,AW1515))</f>
        <v/>
      </c>
      <c r="AY1515" s="27"/>
      <c r="AZ1515" s="6"/>
      <c r="BA1515" s="7"/>
      <c r="BB1515" s="7"/>
    </row>
    <row r="1516" spans="1:54" ht="14.45" customHeight="1">
      <c r="A1516" s="472" t="s">
        <v>1478</v>
      </c>
      <c r="B1516" s="473" t="s">
        <v>1602</v>
      </c>
      <c r="C1516" s="714" t="s">
        <v>4210</v>
      </c>
      <c r="D1516" s="22">
        <v>11</v>
      </c>
      <c r="E1516" s="746" t="s">
        <v>3958</v>
      </c>
      <c r="F1516" s="760" t="s">
        <v>5406</v>
      </c>
      <c r="G1516" s="475"/>
      <c r="H1516" s="476"/>
      <c r="I1516" s="474"/>
      <c r="J1516" s="475"/>
      <c r="K1516" s="478"/>
      <c r="L1516" s="9"/>
      <c r="M1516" s="546"/>
      <c r="N1516" s="9"/>
      <c r="O1516" s="6"/>
      <c r="P1516" s="479"/>
      <c r="Q1516" s="10"/>
      <c r="R1516" s="11"/>
      <c r="S1516" s="12"/>
      <c r="T1516" s="14"/>
      <c r="U1516" s="15"/>
      <c r="V1516" s="8"/>
      <c r="W1516" s="13"/>
      <c r="X1516" s="23"/>
      <c r="Y1516" s="486"/>
      <c r="Z1516" s="483"/>
      <c r="AA1516" s="24"/>
      <c r="AB1516" s="484"/>
      <c r="AC1516" s="16"/>
      <c r="AD1516" s="17"/>
      <c r="AE1516" s="18"/>
      <c r="AF1516" s="9"/>
      <c r="AG1516" s="19"/>
      <c r="AH1516" s="20"/>
      <c r="AI1516" s="9"/>
      <c r="AJ1516" s="21"/>
      <c r="AK1516" s="33"/>
      <c r="AL1516" s="485" t="str">
        <f>IF(AA1516="","",AA1516)</f>
        <v/>
      </c>
      <c r="AM1516" s="3" t="str">
        <f>IF(AB1516="","",AB1516)</f>
        <v/>
      </c>
      <c r="AN1516" s="702"/>
      <c r="AO1516" s="4"/>
      <c r="AP1516" s="5"/>
      <c r="AQ1516" s="5"/>
      <c r="AR1516" s="4"/>
      <c r="AS1516" s="5"/>
      <c r="AT1516" s="552"/>
      <c r="AU1516" s="553" t="str">
        <f>IF(AND(V1516&gt;0,X1516="A",AA1516&lt;&gt;"",AG1516&lt;&gt;"A",AJ1516&lt;&gt;"A",OR(AB1516="NR",AB1516="NT")),1,"")</f>
        <v/>
      </c>
      <c r="AV1516" s="554" t="str">
        <f>IF(AU1516="","",COUNTIF($AU$8:AU1516,AU1516))</f>
        <v/>
      </c>
      <c r="AW1516" s="553" t="str">
        <f>IF(AND(V1516&gt;0,X1516="A",AJ1516&lt;&gt;"A",OR(AB1516="",AB1516="NX")),1,"")</f>
        <v/>
      </c>
      <c r="AX1516" s="554" t="str">
        <f>IF(AW1516="","",COUNTIF($AW$8:AW1516,AW1516))</f>
        <v/>
      </c>
      <c r="AY1516" s="27"/>
      <c r="AZ1516" s="6"/>
      <c r="BA1516" s="7"/>
      <c r="BB1516" s="7"/>
    </row>
    <row r="1517" spans="1:54" ht="14.45" customHeight="1">
      <c r="A1517" s="472" t="s">
        <v>1479</v>
      </c>
      <c r="B1517" s="473" t="s">
        <v>1602</v>
      </c>
      <c r="C1517" s="714" t="s">
        <v>4210</v>
      </c>
      <c r="D1517" s="22">
        <v>11</v>
      </c>
      <c r="E1517" s="746" t="s">
        <v>3959</v>
      </c>
      <c r="F1517" s="760" t="s">
        <v>5406</v>
      </c>
      <c r="G1517" s="475"/>
      <c r="H1517" s="476"/>
      <c r="I1517" s="474"/>
      <c r="J1517" s="475"/>
      <c r="K1517" s="478"/>
      <c r="L1517" s="9"/>
      <c r="M1517" s="546"/>
      <c r="N1517" s="9"/>
      <c r="O1517" s="6"/>
      <c r="P1517" s="479"/>
      <c r="Q1517" s="10"/>
      <c r="R1517" s="11"/>
      <c r="S1517" s="12"/>
      <c r="T1517" s="14"/>
      <c r="U1517" s="15"/>
      <c r="V1517" s="8"/>
      <c r="W1517" s="13"/>
      <c r="X1517" s="23"/>
      <c r="Y1517" s="486"/>
      <c r="Z1517" s="483"/>
      <c r="AA1517" s="24"/>
      <c r="AB1517" s="484"/>
      <c r="AC1517" s="16"/>
      <c r="AD1517" s="17"/>
      <c r="AE1517" s="18"/>
      <c r="AF1517" s="9"/>
      <c r="AG1517" s="19"/>
      <c r="AH1517" s="20"/>
      <c r="AI1517" s="9"/>
      <c r="AJ1517" s="21"/>
      <c r="AK1517" s="33"/>
      <c r="AL1517" s="485" t="str">
        <f>IF(AA1517="","",AA1517)</f>
        <v/>
      </c>
      <c r="AM1517" s="3" t="str">
        <f>IF(AB1517="","",AB1517)</f>
        <v/>
      </c>
      <c r="AN1517" s="702"/>
      <c r="AO1517" s="4"/>
      <c r="AP1517" s="5"/>
      <c r="AQ1517" s="5"/>
      <c r="AR1517" s="4"/>
      <c r="AS1517" s="5"/>
      <c r="AT1517" s="552"/>
      <c r="AU1517" s="553" t="str">
        <f>IF(AND(V1517&gt;0,X1517="A",AA1517&lt;&gt;"",AG1517&lt;&gt;"A",AJ1517&lt;&gt;"A",OR(AB1517="NR",AB1517="NT")),1,"")</f>
        <v/>
      </c>
      <c r="AV1517" s="554" t="str">
        <f>IF(AU1517="","",COUNTIF($AU$8:AU1517,AU1517))</f>
        <v/>
      </c>
      <c r="AW1517" s="553" t="str">
        <f>IF(AND(V1517&gt;0,X1517="A",AJ1517&lt;&gt;"A",OR(AB1517="",AB1517="NX")),1,"")</f>
        <v/>
      </c>
      <c r="AX1517" s="554" t="str">
        <f>IF(AW1517="","",COUNTIF($AW$8:AW1517,AW1517))</f>
        <v/>
      </c>
      <c r="AY1517" s="27"/>
      <c r="AZ1517" s="6"/>
      <c r="BA1517" s="7"/>
      <c r="BB1517" s="7"/>
    </row>
    <row r="1518" spans="1:54" ht="14.45" customHeight="1">
      <c r="A1518" s="472" t="s">
        <v>1480</v>
      </c>
      <c r="B1518" s="473" t="s">
        <v>1602</v>
      </c>
      <c r="C1518" s="714" t="s">
        <v>4210</v>
      </c>
      <c r="D1518" s="22">
        <v>11</v>
      </c>
      <c r="E1518" s="746" t="s">
        <v>3960</v>
      </c>
      <c r="F1518" s="760" t="s">
        <v>5406</v>
      </c>
      <c r="G1518" s="475"/>
      <c r="H1518" s="476"/>
      <c r="I1518" s="474"/>
      <c r="J1518" s="475"/>
      <c r="K1518" s="478"/>
      <c r="L1518" s="9"/>
      <c r="M1518" s="546"/>
      <c r="N1518" s="9"/>
      <c r="O1518" s="6"/>
      <c r="P1518" s="479"/>
      <c r="Q1518" s="10"/>
      <c r="R1518" s="11"/>
      <c r="S1518" s="12"/>
      <c r="T1518" s="14"/>
      <c r="U1518" s="15"/>
      <c r="V1518" s="8"/>
      <c r="W1518" s="13"/>
      <c r="X1518" s="23"/>
      <c r="Y1518" s="486"/>
      <c r="Z1518" s="483"/>
      <c r="AA1518" s="24"/>
      <c r="AB1518" s="484"/>
      <c r="AC1518" s="16"/>
      <c r="AD1518" s="17"/>
      <c r="AE1518" s="18"/>
      <c r="AF1518" s="9"/>
      <c r="AG1518" s="19"/>
      <c r="AH1518" s="20"/>
      <c r="AI1518" s="9"/>
      <c r="AJ1518" s="21"/>
      <c r="AK1518" s="33"/>
      <c r="AL1518" s="485" t="str">
        <f>IF(AA1518="","",AA1518)</f>
        <v/>
      </c>
      <c r="AM1518" s="3" t="str">
        <f>IF(AB1518="","",AB1518)</f>
        <v/>
      </c>
      <c r="AN1518" s="702"/>
      <c r="AO1518" s="4"/>
      <c r="AP1518" s="5"/>
      <c r="AQ1518" s="5"/>
      <c r="AR1518" s="4"/>
      <c r="AS1518" s="5"/>
      <c r="AT1518" s="552"/>
      <c r="AU1518" s="553" t="str">
        <f>IF(AND(V1518&gt;0,X1518="A",AA1518&lt;&gt;"",AG1518&lt;&gt;"A",AJ1518&lt;&gt;"A",OR(AB1518="NR",AB1518="NT")),1,"")</f>
        <v/>
      </c>
      <c r="AV1518" s="554" t="str">
        <f>IF(AU1518="","",COUNTIF($AU$8:AU1518,AU1518))</f>
        <v/>
      </c>
      <c r="AW1518" s="553" t="str">
        <f>IF(AND(V1518&gt;0,X1518="A",AJ1518&lt;&gt;"A",OR(AB1518="",AB1518="NX")),1,"")</f>
        <v/>
      </c>
      <c r="AX1518" s="554" t="str">
        <f>IF(AW1518="","",COUNTIF($AW$8:AW1518,AW1518))</f>
        <v/>
      </c>
      <c r="AY1518" s="27"/>
      <c r="AZ1518" s="6"/>
      <c r="BA1518" s="7"/>
      <c r="BB1518" s="7"/>
    </row>
    <row r="1519" spans="1:54" ht="14.45" customHeight="1">
      <c r="A1519" s="472" t="s">
        <v>1481</v>
      </c>
      <c r="B1519" s="473" t="s">
        <v>1602</v>
      </c>
      <c r="C1519" s="714" t="s">
        <v>4210</v>
      </c>
      <c r="D1519" s="22">
        <v>11</v>
      </c>
      <c r="E1519" s="746" t="s">
        <v>3961</v>
      </c>
      <c r="F1519" s="760" t="s">
        <v>5406</v>
      </c>
      <c r="G1519" s="475"/>
      <c r="H1519" s="476"/>
      <c r="I1519" s="474">
        <v>2081410</v>
      </c>
      <c r="J1519" s="475">
        <v>15421103</v>
      </c>
      <c r="K1519" s="644">
        <v>11.94</v>
      </c>
      <c r="L1519" s="9"/>
      <c r="M1519" s="546"/>
      <c r="N1519" s="9"/>
      <c r="O1519" s="6"/>
      <c r="P1519" s="479"/>
      <c r="Q1519" s="10"/>
      <c r="R1519" s="11"/>
      <c r="S1519" s="12"/>
      <c r="T1519" s="14"/>
      <c r="U1519" s="15"/>
      <c r="V1519" s="8"/>
      <c r="W1519" s="13"/>
      <c r="X1519" s="23"/>
      <c r="Y1519" s="486"/>
      <c r="Z1519" s="483"/>
      <c r="AA1519" s="24"/>
      <c r="AB1519" s="484"/>
      <c r="AC1519" s="16"/>
      <c r="AD1519" s="17"/>
      <c r="AE1519" s="18"/>
      <c r="AF1519" s="9"/>
      <c r="AG1519" s="19"/>
      <c r="AH1519" s="20"/>
      <c r="AI1519" s="9"/>
      <c r="AJ1519" s="21"/>
      <c r="AK1519" s="33"/>
      <c r="AL1519" s="485" t="str">
        <f>IF(AA1519="","",AA1519)</f>
        <v/>
      </c>
      <c r="AM1519" s="3" t="str">
        <f>IF(AB1519="","",AB1519)</f>
        <v/>
      </c>
      <c r="AN1519" s="702"/>
      <c r="AO1519" s="4"/>
      <c r="AP1519" s="5"/>
      <c r="AQ1519" s="5"/>
      <c r="AR1519" s="4"/>
      <c r="AS1519" s="5"/>
      <c r="AT1519" s="552"/>
      <c r="AU1519" s="553" t="str">
        <f>IF(AND(V1519&gt;0,X1519="A",AA1519&lt;&gt;"",AG1519&lt;&gt;"A",AJ1519&lt;&gt;"A",OR(AB1519="NR",AB1519="NT")),1,"")</f>
        <v/>
      </c>
      <c r="AV1519" s="554" t="str">
        <f>IF(AU1519="","",COUNTIF($AU$8:AU1519,AU1519))</f>
        <v/>
      </c>
      <c r="AW1519" s="553" t="str">
        <f>IF(AND(V1519&gt;0,X1519="A",AJ1519&lt;&gt;"A",OR(AB1519="",AB1519="NX")),1,"")</f>
        <v/>
      </c>
      <c r="AX1519" s="554" t="str">
        <f>IF(AW1519="","",COUNTIF($AW$8:AW1519,AW1519))</f>
        <v/>
      </c>
      <c r="AY1519" s="27"/>
      <c r="AZ1519" s="6"/>
      <c r="BA1519" s="7"/>
      <c r="BB1519" s="7"/>
    </row>
    <row r="1520" spans="1:54" ht="14.45" customHeight="1">
      <c r="A1520" s="472" t="s">
        <v>1482</v>
      </c>
      <c r="B1520" s="473" t="s">
        <v>1602</v>
      </c>
      <c r="C1520" s="22" t="s">
        <v>5859</v>
      </c>
      <c r="D1520" s="22">
        <v>11</v>
      </c>
      <c r="E1520" s="752" t="s">
        <v>5416</v>
      </c>
      <c r="F1520" s="760">
        <v>2081410</v>
      </c>
      <c r="G1520" s="475">
        <v>15421103</v>
      </c>
      <c r="H1520" s="644">
        <v>11.94</v>
      </c>
      <c r="I1520" s="474">
        <v>2079140</v>
      </c>
      <c r="J1520" s="475">
        <v>15421102</v>
      </c>
      <c r="K1520" s="644">
        <v>11.94</v>
      </c>
      <c r="L1520" s="9"/>
      <c r="M1520" s="546">
        <v>16</v>
      </c>
      <c r="N1520" s="9">
        <v>9.5299999999999994</v>
      </c>
      <c r="O1520" s="9" t="s">
        <v>4201</v>
      </c>
      <c r="P1520" s="645" t="s">
        <v>4252</v>
      </c>
      <c r="Q1520" s="646" t="s">
        <v>4281</v>
      </c>
      <c r="R1520" s="11"/>
      <c r="S1520" s="12"/>
      <c r="T1520" s="14">
        <v>46271</v>
      </c>
      <c r="U1520" s="15" t="s">
        <v>5048</v>
      </c>
      <c r="V1520" s="8">
        <v>46271</v>
      </c>
      <c r="W1520" s="13" t="s">
        <v>5399</v>
      </c>
      <c r="X1520" s="23" t="s">
        <v>4206</v>
      </c>
      <c r="Y1520" s="486">
        <v>139</v>
      </c>
      <c r="Z1520" s="647">
        <v>46272</v>
      </c>
      <c r="AA1520" s="24" t="s">
        <v>5400</v>
      </c>
      <c r="AB1520" s="484" t="s">
        <v>4206</v>
      </c>
      <c r="AC1520" s="655"/>
      <c r="AD1520" s="4"/>
      <c r="AE1520" s="5"/>
      <c r="AF1520" s="5"/>
      <c r="AG1520" s="4"/>
      <c r="AH1520" s="5"/>
      <c r="AI1520" s="649"/>
      <c r="AJ1520" s="6" t="s">
        <v>2860</v>
      </c>
      <c r="AK1520" s="6" t="s">
        <v>2860</v>
      </c>
      <c r="AL1520" s="485" t="str">
        <f>IF(AA1520="","",AA1520)</f>
        <v>DJ-RT-031</v>
      </c>
      <c r="AM1520" s="3" t="str">
        <f>IF(AB1520="","",AB1520)</f>
        <v>A</v>
      </c>
      <c r="AN1520" s="6"/>
      <c r="AO1520" s="6"/>
      <c r="AP1520" s="7"/>
      <c r="AQ1520" s="7"/>
      <c r="AR1520" s="736"/>
      <c r="AS1520" s="736"/>
      <c r="AT1520" s="736"/>
      <c r="AU1520" s="553" t="str">
        <f>IF(AND(V1520&gt;0,X1520="A",AA1520&lt;&gt;"",AG1520&lt;&gt;"A",AJ1520&lt;&gt;"A",OR(AB1520="NR",AB1520="NT")),1,"")</f>
        <v/>
      </c>
      <c r="AV1520" s="554" t="str">
        <f>IF(AU1520="","",COUNTIF($AU$8:AU1520,AU1520))</f>
        <v/>
      </c>
      <c r="AW1520" s="553" t="str">
        <f>IF(AND(V1520&gt;0,X1520="A",AJ1520&lt;&gt;"A",OR(AB1520="",AB1520="NX")),1,"")</f>
        <v/>
      </c>
      <c r="AX1520" s="554" t="str">
        <f>IF(AW1520="","",COUNTIF($AW$8:AW1520,AW1520))</f>
        <v/>
      </c>
      <c r="AY1520" s="736"/>
      <c r="AZ1520" s="736"/>
      <c r="BA1520" s="736"/>
      <c r="BB1520" s="736"/>
    </row>
    <row r="1521" spans="1:54" ht="14.45" customHeight="1">
      <c r="A1521" s="472" t="s">
        <v>1483</v>
      </c>
      <c r="B1521" s="473" t="s">
        <v>1602</v>
      </c>
      <c r="C1521" s="22" t="s">
        <v>5859</v>
      </c>
      <c r="D1521" s="22">
        <v>11</v>
      </c>
      <c r="E1521" s="746" t="s">
        <v>3962</v>
      </c>
      <c r="F1521" s="760">
        <v>2079140</v>
      </c>
      <c r="G1521" s="475">
        <v>15421102</v>
      </c>
      <c r="H1521" s="644">
        <v>11.94</v>
      </c>
      <c r="I1521" s="474">
        <v>2096540</v>
      </c>
      <c r="J1521" s="475">
        <v>15421111</v>
      </c>
      <c r="K1521" s="644">
        <v>11.94</v>
      </c>
      <c r="L1521" s="9" t="s">
        <v>15</v>
      </c>
      <c r="M1521" s="546">
        <v>16</v>
      </c>
      <c r="N1521" s="9">
        <v>9.5299999999999994</v>
      </c>
      <c r="O1521" s="6" t="s">
        <v>4201</v>
      </c>
      <c r="P1521" s="479" t="s">
        <v>4202</v>
      </c>
      <c r="Q1521" s="10" t="s">
        <v>5306</v>
      </c>
      <c r="R1521" s="11"/>
      <c r="S1521" s="12"/>
      <c r="T1521" s="14">
        <v>46277</v>
      </c>
      <c r="U1521" s="15" t="s">
        <v>5387</v>
      </c>
      <c r="V1521" s="8">
        <v>46277</v>
      </c>
      <c r="W1521" s="13" t="s">
        <v>5389</v>
      </c>
      <c r="X1521" s="23" t="s">
        <v>4206</v>
      </c>
      <c r="Y1521" s="486">
        <v>166</v>
      </c>
      <c r="Z1521" s="483">
        <v>46281</v>
      </c>
      <c r="AA1521" s="24" t="s">
        <v>5708</v>
      </c>
      <c r="AB1521" s="484" t="s">
        <v>4206</v>
      </c>
      <c r="AC1521" s="16"/>
      <c r="AD1521" s="17"/>
      <c r="AE1521" s="18"/>
      <c r="AF1521" s="9"/>
      <c r="AG1521" s="19"/>
      <c r="AH1521" s="20"/>
      <c r="AI1521" s="9"/>
      <c r="AJ1521" s="21"/>
      <c r="AK1521" s="33"/>
      <c r="AL1521" s="485" t="str">
        <f>IF(AA1521="","",AA1521)</f>
        <v>L-RT-041</v>
      </c>
      <c r="AM1521" s="3" t="str">
        <f>IF(AB1521="","",AB1521)</f>
        <v>A</v>
      </c>
      <c r="AN1521" s="702"/>
      <c r="AO1521" s="4"/>
      <c r="AP1521" s="5"/>
      <c r="AQ1521" s="5"/>
      <c r="AR1521" s="4"/>
      <c r="AS1521" s="5"/>
      <c r="AT1521" s="552"/>
      <c r="AU1521" s="553" t="str">
        <f>IF(AND(V1521&gt;0,X1521="A",AA1521&lt;&gt;"",AG1521&lt;&gt;"A",AJ1521&lt;&gt;"A",OR(AB1521="NR",AB1521="NT")),1,"")</f>
        <v/>
      </c>
      <c r="AV1521" s="554" t="str">
        <f>IF(AU1521="","",COUNTIF($AU$8:AU1521,AU1521))</f>
        <v/>
      </c>
      <c r="AW1521" s="553" t="str">
        <f>IF(AND(V1521&gt;0,X1521="A",AJ1521&lt;&gt;"A",OR(AB1521="",AB1521="NX")),1,"")</f>
        <v/>
      </c>
      <c r="AX1521" s="554" t="str">
        <f>IF(AW1521="","",COUNTIF($AW$8:AW1521,AW1521))</f>
        <v/>
      </c>
      <c r="AY1521" s="27"/>
      <c r="AZ1521" s="6"/>
      <c r="BA1521" s="7"/>
      <c r="BB1521" s="7"/>
    </row>
    <row r="1522" spans="1:54" ht="14.45" customHeight="1">
      <c r="A1522" s="472" t="s">
        <v>1484</v>
      </c>
      <c r="B1522" s="473" t="s">
        <v>1602</v>
      </c>
      <c r="C1522" s="22" t="s">
        <v>5859</v>
      </c>
      <c r="D1522" s="22">
        <v>11</v>
      </c>
      <c r="E1522" s="752" t="s">
        <v>5417</v>
      </c>
      <c r="F1522" s="760">
        <v>2096540</v>
      </c>
      <c r="G1522" s="475">
        <v>15421111</v>
      </c>
      <c r="H1522" s="644">
        <v>11.94</v>
      </c>
      <c r="I1522" s="474">
        <v>2095650</v>
      </c>
      <c r="J1522" s="475">
        <v>15421111</v>
      </c>
      <c r="K1522" s="644">
        <v>11.94</v>
      </c>
      <c r="L1522" s="9"/>
      <c r="M1522" s="546">
        <v>16</v>
      </c>
      <c r="N1522" s="9">
        <v>9.5299999999999994</v>
      </c>
      <c r="O1522" s="9" t="s">
        <v>4201</v>
      </c>
      <c r="P1522" s="645" t="s">
        <v>4252</v>
      </c>
      <c r="Q1522" s="646" t="s">
        <v>4281</v>
      </c>
      <c r="R1522" s="11"/>
      <c r="S1522" s="12"/>
      <c r="T1522" s="14">
        <v>46271</v>
      </c>
      <c r="U1522" s="15" t="s">
        <v>5048</v>
      </c>
      <c r="V1522" s="8">
        <v>46271</v>
      </c>
      <c r="W1522" s="13" t="s">
        <v>5399</v>
      </c>
      <c r="X1522" s="23" t="s">
        <v>4206</v>
      </c>
      <c r="Y1522" s="486">
        <v>139</v>
      </c>
      <c r="Z1522" s="647">
        <v>46272</v>
      </c>
      <c r="AA1522" s="24" t="s">
        <v>5400</v>
      </c>
      <c r="AB1522" s="484" t="s">
        <v>4206</v>
      </c>
      <c r="AC1522" s="655"/>
      <c r="AD1522" s="4"/>
      <c r="AE1522" s="5"/>
      <c r="AF1522" s="5"/>
      <c r="AG1522" s="4"/>
      <c r="AH1522" s="5"/>
      <c r="AI1522" s="649"/>
      <c r="AJ1522" s="6" t="s">
        <v>2860</v>
      </c>
      <c r="AK1522" s="6" t="s">
        <v>2860</v>
      </c>
      <c r="AL1522" s="485" t="str">
        <f>IF(AA1522="","",AA1522)</f>
        <v>DJ-RT-031</v>
      </c>
      <c r="AM1522" s="3" t="str">
        <f>IF(AB1522="","",AB1522)</f>
        <v>A</v>
      </c>
      <c r="AN1522" s="6"/>
      <c r="AO1522" s="6"/>
      <c r="AP1522" s="7"/>
      <c r="AQ1522" s="7"/>
      <c r="AR1522" s="736"/>
      <c r="AS1522" s="736"/>
      <c r="AT1522" s="736"/>
      <c r="AU1522" s="553" t="str">
        <f>IF(AND(V1522&gt;0,X1522="A",AA1522&lt;&gt;"",AG1522&lt;&gt;"A",AJ1522&lt;&gt;"A",OR(AB1522="NR",AB1522="NT")),1,"")</f>
        <v/>
      </c>
      <c r="AV1522" s="554" t="str">
        <f>IF(AU1522="","",COUNTIF($AU$8:AU1522,AU1522))</f>
        <v/>
      </c>
      <c r="AW1522" s="553" t="str">
        <f>IF(AND(V1522&gt;0,X1522="A",AJ1522&lt;&gt;"A",OR(AB1522="",AB1522="NX")),1,"")</f>
        <v/>
      </c>
      <c r="AX1522" s="554" t="str">
        <f>IF(AW1522="","",COUNTIF($AW$8:AW1522,AW1522))</f>
        <v/>
      </c>
      <c r="AY1522" s="736"/>
      <c r="AZ1522" s="736"/>
      <c r="BA1522" s="736"/>
      <c r="BB1522" s="736"/>
    </row>
    <row r="1523" spans="1:54" ht="14.45" customHeight="1">
      <c r="A1523" s="472" t="s">
        <v>1485</v>
      </c>
      <c r="B1523" s="473" t="s">
        <v>1602</v>
      </c>
      <c r="C1523" s="22" t="s">
        <v>5859</v>
      </c>
      <c r="D1523" s="22">
        <v>11</v>
      </c>
      <c r="E1523" s="746" t="s">
        <v>3963</v>
      </c>
      <c r="F1523" s="760">
        <v>2095650</v>
      </c>
      <c r="G1523" s="475">
        <v>15421111</v>
      </c>
      <c r="H1523" s="644">
        <v>11.94</v>
      </c>
      <c r="I1523" s="474">
        <v>2082820</v>
      </c>
      <c r="J1523" s="475">
        <v>15421104</v>
      </c>
      <c r="K1523" s="644">
        <v>11.94</v>
      </c>
      <c r="L1523" s="9" t="s">
        <v>15</v>
      </c>
      <c r="M1523" s="546">
        <v>16</v>
      </c>
      <c r="N1523" s="9">
        <v>9.5299999999999994</v>
      </c>
      <c r="O1523" s="6" t="s">
        <v>4201</v>
      </c>
      <c r="P1523" s="479" t="s">
        <v>4202</v>
      </c>
      <c r="Q1523" s="10" t="s">
        <v>5306</v>
      </c>
      <c r="R1523" s="11"/>
      <c r="S1523" s="12"/>
      <c r="T1523" s="14">
        <v>46277</v>
      </c>
      <c r="U1523" s="15" t="s">
        <v>5387</v>
      </c>
      <c r="V1523" s="8">
        <v>46277</v>
      </c>
      <c r="W1523" s="13" t="s">
        <v>5389</v>
      </c>
      <c r="X1523" s="23" t="s">
        <v>4206</v>
      </c>
      <c r="Y1523" s="486">
        <v>166</v>
      </c>
      <c r="Z1523" s="483">
        <v>46281</v>
      </c>
      <c r="AA1523" s="24" t="s">
        <v>5708</v>
      </c>
      <c r="AB1523" s="484" t="s">
        <v>4206</v>
      </c>
      <c r="AC1523" s="16"/>
      <c r="AD1523" s="17"/>
      <c r="AE1523" s="18"/>
      <c r="AF1523" s="9"/>
      <c r="AG1523" s="19"/>
      <c r="AH1523" s="20"/>
      <c r="AI1523" s="9"/>
      <c r="AJ1523" s="21"/>
      <c r="AK1523" s="33"/>
      <c r="AL1523" s="485" t="str">
        <f>IF(AA1523="","",AA1523)</f>
        <v>L-RT-041</v>
      </c>
      <c r="AM1523" s="3" t="str">
        <f>IF(AB1523="","",AB1523)</f>
        <v>A</v>
      </c>
      <c r="AN1523" s="702"/>
      <c r="AO1523" s="4"/>
      <c r="AP1523" s="5"/>
      <c r="AQ1523" s="5"/>
      <c r="AR1523" s="4"/>
      <c r="AS1523" s="5"/>
      <c r="AT1523" s="552"/>
      <c r="AU1523" s="553" t="str">
        <f>IF(AND(V1523&gt;0,X1523="A",AA1523&lt;&gt;"",AG1523&lt;&gt;"A",AJ1523&lt;&gt;"A",OR(AB1523="NR",AB1523="NT")),1,"")</f>
        <v/>
      </c>
      <c r="AV1523" s="554" t="str">
        <f>IF(AU1523="","",COUNTIF($AU$8:AU1523,AU1523))</f>
        <v/>
      </c>
      <c r="AW1523" s="553" t="str">
        <f>IF(AND(V1523&gt;0,X1523="A",AJ1523&lt;&gt;"A",OR(AB1523="",AB1523="NX")),1,"")</f>
        <v/>
      </c>
      <c r="AX1523" s="554" t="str">
        <f>IF(AW1523="","",COUNTIF($AW$8:AW1523,AW1523))</f>
        <v/>
      </c>
      <c r="AY1523" s="27"/>
      <c r="AZ1523" s="6"/>
      <c r="BA1523" s="7"/>
      <c r="BB1523" s="7"/>
    </row>
    <row r="1524" spans="1:54" ht="14.45" customHeight="1">
      <c r="A1524" s="472" t="s">
        <v>1486</v>
      </c>
      <c r="B1524" s="473" t="s">
        <v>1602</v>
      </c>
      <c r="C1524" s="22" t="s">
        <v>5859</v>
      </c>
      <c r="D1524" s="22">
        <v>11</v>
      </c>
      <c r="E1524" s="752" t="s">
        <v>5418</v>
      </c>
      <c r="F1524" s="760">
        <v>2082820</v>
      </c>
      <c r="G1524" s="475">
        <v>15421104</v>
      </c>
      <c r="H1524" s="644">
        <v>11.94</v>
      </c>
      <c r="I1524" s="474">
        <v>2093060</v>
      </c>
      <c r="J1524" s="475">
        <v>15421110</v>
      </c>
      <c r="K1524" s="478">
        <v>11.94</v>
      </c>
      <c r="L1524" s="9"/>
      <c r="M1524" s="546">
        <v>16</v>
      </c>
      <c r="N1524" s="9">
        <v>9.5299999999999994</v>
      </c>
      <c r="O1524" s="9" t="s">
        <v>4201</v>
      </c>
      <c r="P1524" s="645" t="s">
        <v>4252</v>
      </c>
      <c r="Q1524" s="651" t="s">
        <v>4263</v>
      </c>
      <c r="R1524" s="11"/>
      <c r="S1524" s="12"/>
      <c r="T1524" s="14">
        <v>46270</v>
      </c>
      <c r="U1524" s="15">
        <v>137</v>
      </c>
      <c r="V1524" s="8">
        <v>46270</v>
      </c>
      <c r="W1524" s="13" t="s">
        <v>5309</v>
      </c>
      <c r="X1524" s="23" t="s">
        <v>4206</v>
      </c>
      <c r="Y1524" s="486">
        <v>139</v>
      </c>
      <c r="Z1524" s="647">
        <v>46271</v>
      </c>
      <c r="AA1524" s="24" t="s">
        <v>5310</v>
      </c>
      <c r="AB1524" s="484" t="s">
        <v>4206</v>
      </c>
      <c r="AC1524" s="655"/>
      <c r="AD1524" s="4"/>
      <c r="AE1524" s="5"/>
      <c r="AF1524" s="5"/>
      <c r="AG1524" s="4"/>
      <c r="AH1524" s="5"/>
      <c r="AI1524" s="649"/>
      <c r="AJ1524" s="6" t="s">
        <v>2860</v>
      </c>
      <c r="AK1524" s="6" t="s">
        <v>2860</v>
      </c>
      <c r="AL1524" s="485" t="str">
        <f>IF(AA1524="","",AA1524)</f>
        <v>DJ-RT-029</v>
      </c>
      <c r="AM1524" s="3" t="str">
        <f>IF(AB1524="","",AB1524)</f>
        <v>A</v>
      </c>
      <c r="AN1524" s="6"/>
      <c r="AO1524" s="6"/>
      <c r="AP1524" s="7"/>
      <c r="AQ1524" s="7"/>
      <c r="AR1524" s="736"/>
      <c r="AS1524" s="736"/>
      <c r="AT1524" s="736"/>
      <c r="AU1524" s="553" t="str">
        <f>IF(AND(V1524&gt;0,X1524="A",AA1524&lt;&gt;"",AG1524&lt;&gt;"A",AJ1524&lt;&gt;"A",OR(AB1524="NR",AB1524="NT")),1,"")</f>
        <v/>
      </c>
      <c r="AV1524" s="554" t="str">
        <f>IF(AU1524="","",COUNTIF($AU$8:AU1524,AU1524))</f>
        <v/>
      </c>
      <c r="AW1524" s="553" t="str">
        <f>IF(AND(V1524&gt;0,X1524="A",AJ1524&lt;&gt;"A",OR(AB1524="",AB1524="NX")),1,"")</f>
        <v/>
      </c>
      <c r="AX1524" s="554" t="str">
        <f>IF(AW1524="","",COUNTIF($AW$8:AW1524,AW1524))</f>
        <v/>
      </c>
      <c r="AY1524" s="736"/>
      <c r="AZ1524" s="736"/>
      <c r="BA1524" s="736"/>
      <c r="BB1524" s="736"/>
    </row>
    <row r="1525" spans="1:54" ht="14.45" customHeight="1">
      <c r="A1525" s="472" t="s">
        <v>1487</v>
      </c>
      <c r="B1525" s="473" t="s">
        <v>1602</v>
      </c>
      <c r="C1525" s="22" t="s">
        <v>5859</v>
      </c>
      <c r="D1525" s="22">
        <v>11</v>
      </c>
      <c r="E1525" s="746" t="s">
        <v>3964</v>
      </c>
      <c r="F1525" s="760">
        <v>2093060</v>
      </c>
      <c r="G1525" s="475">
        <v>15421110</v>
      </c>
      <c r="H1525" s="478">
        <v>11.94</v>
      </c>
      <c r="I1525" s="474">
        <v>2092730</v>
      </c>
      <c r="J1525" s="475">
        <v>15421110</v>
      </c>
      <c r="K1525" s="644">
        <v>11.94</v>
      </c>
      <c r="L1525" s="9" t="s">
        <v>15</v>
      </c>
      <c r="M1525" s="546">
        <v>16</v>
      </c>
      <c r="N1525" s="9">
        <v>9.5299999999999994</v>
      </c>
      <c r="O1525" s="6" t="s">
        <v>4201</v>
      </c>
      <c r="P1525" s="479" t="s">
        <v>4202</v>
      </c>
      <c r="Q1525" s="10" t="s">
        <v>5306</v>
      </c>
      <c r="R1525" s="11"/>
      <c r="S1525" s="12"/>
      <c r="T1525" s="14">
        <v>46277</v>
      </c>
      <c r="U1525" s="15" t="s">
        <v>5387</v>
      </c>
      <c r="V1525" s="8">
        <v>46277</v>
      </c>
      <c r="W1525" s="13" t="s">
        <v>5389</v>
      </c>
      <c r="X1525" s="23" t="s">
        <v>4206</v>
      </c>
      <c r="Y1525" s="486">
        <v>166</v>
      </c>
      <c r="Z1525" s="483">
        <v>46281</v>
      </c>
      <c r="AA1525" s="24" t="s">
        <v>5708</v>
      </c>
      <c r="AB1525" s="484" t="s">
        <v>4206</v>
      </c>
      <c r="AC1525" s="16"/>
      <c r="AD1525" s="17"/>
      <c r="AE1525" s="18"/>
      <c r="AF1525" s="9"/>
      <c r="AG1525" s="19"/>
      <c r="AH1525" s="20"/>
      <c r="AI1525" s="9"/>
      <c r="AJ1525" s="21"/>
      <c r="AK1525" s="33"/>
      <c r="AL1525" s="485" t="str">
        <f>IF(AA1525="","",AA1525)</f>
        <v>L-RT-041</v>
      </c>
      <c r="AM1525" s="3" t="str">
        <f>IF(AB1525="","",AB1525)</f>
        <v>A</v>
      </c>
      <c r="AN1525" s="702"/>
      <c r="AO1525" s="4"/>
      <c r="AP1525" s="5"/>
      <c r="AQ1525" s="5"/>
      <c r="AR1525" s="4"/>
      <c r="AS1525" s="5"/>
      <c r="AT1525" s="552"/>
      <c r="AU1525" s="553" t="str">
        <f>IF(AND(V1525&gt;0,X1525="A",AA1525&lt;&gt;"",AG1525&lt;&gt;"A",AJ1525&lt;&gt;"A",OR(AB1525="NR",AB1525="NT")),1,"")</f>
        <v/>
      </c>
      <c r="AV1525" s="554" t="str">
        <f>IF(AU1525="","",COUNTIF($AU$8:AU1525,AU1525))</f>
        <v/>
      </c>
      <c r="AW1525" s="553" t="str">
        <f>IF(AND(V1525&gt;0,X1525="A",AJ1525&lt;&gt;"A",OR(AB1525="",AB1525="NX")),1,"")</f>
        <v/>
      </c>
      <c r="AX1525" s="554" t="str">
        <f>IF(AW1525="","",COUNTIF($AW$8:AW1525,AW1525))</f>
        <v/>
      </c>
      <c r="AY1525" s="27"/>
      <c r="AZ1525" s="6"/>
      <c r="BA1525" s="7"/>
      <c r="BB1525" s="7"/>
    </row>
    <row r="1526" spans="1:54" ht="14.45" customHeight="1">
      <c r="A1526" s="472" t="s">
        <v>1488</v>
      </c>
      <c r="B1526" s="473" t="s">
        <v>1602</v>
      </c>
      <c r="C1526" s="22" t="s">
        <v>5859</v>
      </c>
      <c r="D1526" s="22">
        <v>11</v>
      </c>
      <c r="E1526" s="752" t="s">
        <v>5419</v>
      </c>
      <c r="F1526" s="760">
        <v>2092730</v>
      </c>
      <c r="G1526" s="475">
        <v>15421110</v>
      </c>
      <c r="H1526" s="644">
        <v>11.94</v>
      </c>
      <c r="I1526" s="474">
        <v>2079520</v>
      </c>
      <c r="J1526" s="475">
        <v>15421102</v>
      </c>
      <c r="K1526" s="478">
        <v>11.94</v>
      </c>
      <c r="L1526" s="9"/>
      <c r="M1526" s="546">
        <v>16</v>
      </c>
      <c r="N1526" s="9">
        <v>9.5299999999999994</v>
      </c>
      <c r="O1526" s="9" t="s">
        <v>4201</v>
      </c>
      <c r="P1526" s="645" t="s">
        <v>4252</v>
      </c>
      <c r="Q1526" s="651" t="s">
        <v>4263</v>
      </c>
      <c r="R1526" s="11"/>
      <c r="S1526" s="12"/>
      <c r="T1526" s="14">
        <v>46270</v>
      </c>
      <c r="U1526" s="15">
        <v>137</v>
      </c>
      <c r="V1526" s="8">
        <v>46270</v>
      </c>
      <c r="W1526" s="13" t="s">
        <v>5309</v>
      </c>
      <c r="X1526" s="23" t="s">
        <v>4206</v>
      </c>
      <c r="Y1526" s="486">
        <v>139</v>
      </c>
      <c r="Z1526" s="647">
        <v>46271</v>
      </c>
      <c r="AA1526" s="24" t="s">
        <v>5310</v>
      </c>
      <c r="AB1526" s="484" t="s">
        <v>4206</v>
      </c>
      <c r="AC1526" s="655"/>
      <c r="AD1526" s="4"/>
      <c r="AE1526" s="5"/>
      <c r="AF1526" s="5"/>
      <c r="AG1526" s="4"/>
      <c r="AH1526" s="5"/>
      <c r="AI1526" s="649"/>
      <c r="AJ1526" s="6" t="s">
        <v>2860</v>
      </c>
      <c r="AK1526" s="6" t="s">
        <v>2860</v>
      </c>
      <c r="AL1526" s="485" t="str">
        <f>IF(AA1526="","",AA1526)</f>
        <v>DJ-RT-029</v>
      </c>
      <c r="AM1526" s="3" t="str">
        <f>IF(AB1526="","",AB1526)</f>
        <v>A</v>
      </c>
      <c r="AN1526" s="6"/>
      <c r="AO1526" s="6"/>
      <c r="AP1526" s="7"/>
      <c r="AQ1526" s="7"/>
      <c r="AR1526" s="736"/>
      <c r="AS1526" s="736"/>
      <c r="AT1526" s="736"/>
      <c r="AU1526" s="553" t="str">
        <f>IF(AND(V1526&gt;0,X1526="A",AA1526&lt;&gt;"",AG1526&lt;&gt;"A",AJ1526&lt;&gt;"A",OR(AB1526="NR",AB1526="NT")),1,"")</f>
        <v/>
      </c>
      <c r="AV1526" s="554" t="str">
        <f>IF(AU1526="","",COUNTIF($AU$8:AU1526,AU1526))</f>
        <v/>
      </c>
      <c r="AW1526" s="553" t="str">
        <f>IF(AND(V1526&gt;0,X1526="A",AJ1526&lt;&gt;"A",OR(AB1526="",AB1526="NX")),1,"")</f>
        <v/>
      </c>
      <c r="AX1526" s="554" t="str">
        <f>IF(AW1526="","",COUNTIF($AW$8:AW1526,AW1526))</f>
        <v/>
      </c>
      <c r="AY1526" s="736"/>
      <c r="AZ1526" s="736"/>
      <c r="BA1526" s="736"/>
      <c r="BB1526" s="736"/>
    </row>
    <row r="1527" spans="1:54" ht="14.45" customHeight="1">
      <c r="A1527" s="472" t="s">
        <v>1489</v>
      </c>
      <c r="B1527" s="473" t="s">
        <v>1602</v>
      </c>
      <c r="C1527" s="22" t="s">
        <v>5859</v>
      </c>
      <c r="D1527" s="22">
        <v>11</v>
      </c>
      <c r="E1527" s="746" t="s">
        <v>3965</v>
      </c>
      <c r="F1527" s="760">
        <v>2079520</v>
      </c>
      <c r="G1527" s="475">
        <v>15421102</v>
      </c>
      <c r="H1527" s="478">
        <v>11.94</v>
      </c>
      <c r="I1527" s="474">
        <v>2086950</v>
      </c>
      <c r="J1527" s="475">
        <v>15421108</v>
      </c>
      <c r="K1527" s="644">
        <v>11.94</v>
      </c>
      <c r="L1527" s="9" t="s">
        <v>15</v>
      </c>
      <c r="M1527" s="546">
        <v>16</v>
      </c>
      <c r="N1527" s="9">
        <v>9.5299999999999994</v>
      </c>
      <c r="O1527" s="6" t="s">
        <v>4201</v>
      </c>
      <c r="P1527" s="479" t="s">
        <v>4202</v>
      </c>
      <c r="Q1527" s="10" t="s">
        <v>5306</v>
      </c>
      <c r="R1527" s="11"/>
      <c r="S1527" s="12"/>
      <c r="T1527" s="14">
        <v>46277</v>
      </c>
      <c r="U1527" s="15" t="s">
        <v>5387</v>
      </c>
      <c r="V1527" s="8">
        <v>46277</v>
      </c>
      <c r="W1527" s="13" t="s">
        <v>5389</v>
      </c>
      <c r="X1527" s="23" t="s">
        <v>4206</v>
      </c>
      <c r="Y1527" s="486">
        <v>166</v>
      </c>
      <c r="Z1527" s="483">
        <v>46281</v>
      </c>
      <c r="AA1527" s="24" t="s">
        <v>5708</v>
      </c>
      <c r="AB1527" s="484" t="s">
        <v>4206</v>
      </c>
      <c r="AC1527" s="16"/>
      <c r="AD1527" s="17"/>
      <c r="AE1527" s="18"/>
      <c r="AF1527" s="9"/>
      <c r="AG1527" s="19"/>
      <c r="AH1527" s="20"/>
      <c r="AI1527" s="9"/>
      <c r="AJ1527" s="21"/>
      <c r="AK1527" s="33"/>
      <c r="AL1527" s="485" t="str">
        <f>IF(AA1527="","",AA1527)</f>
        <v>L-RT-041</v>
      </c>
      <c r="AM1527" s="3" t="str">
        <f>IF(AB1527="","",AB1527)</f>
        <v>A</v>
      </c>
      <c r="AN1527" s="702"/>
      <c r="AO1527" s="4"/>
      <c r="AP1527" s="5"/>
      <c r="AQ1527" s="5"/>
      <c r="AR1527" s="4"/>
      <c r="AS1527" s="5"/>
      <c r="AT1527" s="552"/>
      <c r="AU1527" s="553" t="str">
        <f>IF(AND(V1527&gt;0,X1527="A",AA1527&lt;&gt;"",AG1527&lt;&gt;"A",AJ1527&lt;&gt;"A",OR(AB1527="NR",AB1527="NT")),1,"")</f>
        <v/>
      </c>
      <c r="AV1527" s="554" t="str">
        <f>IF(AU1527="","",COUNTIF($AU$8:AU1527,AU1527))</f>
        <v/>
      </c>
      <c r="AW1527" s="553" t="str">
        <f>IF(AND(V1527&gt;0,X1527="A",AJ1527&lt;&gt;"A",OR(AB1527="",AB1527="NX")),1,"")</f>
        <v/>
      </c>
      <c r="AX1527" s="554" t="str">
        <f>IF(AW1527="","",COUNTIF($AW$8:AW1527,AW1527))</f>
        <v/>
      </c>
      <c r="AY1527" s="27"/>
      <c r="AZ1527" s="6"/>
      <c r="BA1527" s="7"/>
      <c r="BB1527" s="7"/>
    </row>
    <row r="1528" spans="1:54" ht="14.45" customHeight="1">
      <c r="A1528" s="472" t="s">
        <v>1679</v>
      </c>
      <c r="B1528" s="473" t="s">
        <v>1602</v>
      </c>
      <c r="C1528" s="22" t="s">
        <v>5859</v>
      </c>
      <c r="D1528" s="22">
        <v>11</v>
      </c>
      <c r="E1528" s="752" t="s">
        <v>5420</v>
      </c>
      <c r="F1528" s="760">
        <v>2086950</v>
      </c>
      <c r="G1528" s="475">
        <v>15421108</v>
      </c>
      <c r="H1528" s="644">
        <v>11.94</v>
      </c>
      <c r="I1528" s="474">
        <v>2085910</v>
      </c>
      <c r="J1528" s="475">
        <v>15421107</v>
      </c>
      <c r="K1528" s="478">
        <v>11.94</v>
      </c>
      <c r="L1528" s="9"/>
      <c r="M1528" s="546">
        <v>16</v>
      </c>
      <c r="N1528" s="9">
        <v>9.5299999999999994</v>
      </c>
      <c r="O1528" s="9" t="s">
        <v>4201</v>
      </c>
      <c r="P1528" s="645" t="s">
        <v>4252</v>
      </c>
      <c r="Q1528" s="650" t="s">
        <v>4253</v>
      </c>
      <c r="R1528" s="11"/>
      <c r="S1528" s="12"/>
      <c r="T1528" s="14">
        <v>46270</v>
      </c>
      <c r="U1528" s="15">
        <v>137</v>
      </c>
      <c r="V1528" s="8">
        <v>46270</v>
      </c>
      <c r="W1528" s="13" t="s">
        <v>5309</v>
      </c>
      <c r="X1528" s="23" t="s">
        <v>4206</v>
      </c>
      <c r="Y1528" s="486">
        <v>139</v>
      </c>
      <c r="Z1528" s="647">
        <v>46271</v>
      </c>
      <c r="AA1528" s="24" t="s">
        <v>5310</v>
      </c>
      <c r="AB1528" s="484" t="s">
        <v>4206</v>
      </c>
      <c r="AC1528" s="655"/>
      <c r="AD1528" s="4"/>
      <c r="AE1528" s="5"/>
      <c r="AF1528" s="5"/>
      <c r="AG1528" s="4"/>
      <c r="AH1528" s="5"/>
      <c r="AI1528" s="649"/>
      <c r="AJ1528" s="6" t="s">
        <v>2860</v>
      </c>
      <c r="AK1528" s="6" t="s">
        <v>2860</v>
      </c>
      <c r="AL1528" s="485" t="str">
        <f>IF(AA1528="","",AA1528)</f>
        <v>DJ-RT-029</v>
      </c>
      <c r="AM1528" s="3" t="str">
        <f>IF(AB1528="","",AB1528)</f>
        <v>A</v>
      </c>
      <c r="AN1528" s="6"/>
      <c r="AO1528" s="6"/>
      <c r="AP1528" s="7"/>
      <c r="AQ1528" s="7"/>
      <c r="AR1528" s="736"/>
      <c r="AS1528" s="736"/>
      <c r="AT1528" s="736"/>
      <c r="AU1528" s="553" t="str">
        <f>IF(AND(V1528&gt;0,X1528="A",AA1528&lt;&gt;"",AG1528&lt;&gt;"A",AJ1528&lt;&gt;"A",OR(AB1528="NR",AB1528="NT")),1,"")</f>
        <v/>
      </c>
      <c r="AV1528" s="554" t="str">
        <f>IF(AU1528="","",COUNTIF($AU$8:AU1528,AU1528))</f>
        <v/>
      </c>
      <c r="AW1528" s="553" t="str">
        <f>IF(AND(V1528&gt;0,X1528="A",AJ1528&lt;&gt;"A",OR(AB1528="",AB1528="NX")),1,"")</f>
        <v/>
      </c>
      <c r="AX1528" s="554" t="str">
        <f>IF(AW1528="","",COUNTIF($AW$8:AW1528,AW1528))</f>
        <v/>
      </c>
      <c r="AY1528" s="736"/>
      <c r="AZ1528" s="736"/>
      <c r="BA1528" s="736"/>
      <c r="BB1528" s="736"/>
    </row>
    <row r="1529" spans="1:54" ht="14.45" customHeight="1">
      <c r="A1529" s="472" t="s">
        <v>1680</v>
      </c>
      <c r="B1529" s="473" t="s">
        <v>1602</v>
      </c>
      <c r="C1529" s="714" t="s">
        <v>4210</v>
      </c>
      <c r="D1529" s="22">
        <v>11</v>
      </c>
      <c r="E1529" s="746" t="s">
        <v>3966</v>
      </c>
      <c r="F1529" s="760" t="s">
        <v>5406</v>
      </c>
      <c r="G1529" s="475"/>
      <c r="H1529" s="476"/>
      <c r="I1529" s="474"/>
      <c r="J1529" s="475"/>
      <c r="K1529" s="478"/>
      <c r="L1529" s="9"/>
      <c r="M1529" s="546"/>
      <c r="N1529" s="9"/>
      <c r="O1529" s="6"/>
      <c r="P1529" s="479"/>
      <c r="Q1529" s="10"/>
      <c r="R1529" s="11"/>
      <c r="S1529" s="12"/>
      <c r="T1529" s="14"/>
      <c r="U1529" s="15"/>
      <c r="V1529" s="8"/>
      <c r="W1529" s="13"/>
      <c r="X1529" s="23"/>
      <c r="Y1529" s="486"/>
      <c r="Z1529" s="483"/>
      <c r="AA1529" s="24"/>
      <c r="AB1529" s="484"/>
      <c r="AC1529" s="16"/>
      <c r="AD1529" s="17"/>
      <c r="AE1529" s="18"/>
      <c r="AF1529" s="9"/>
      <c r="AG1529" s="19"/>
      <c r="AH1529" s="20"/>
      <c r="AI1529" s="9"/>
      <c r="AJ1529" s="21"/>
      <c r="AK1529" s="33"/>
      <c r="AL1529" s="485" t="str">
        <f>IF(AA1529="","",AA1529)</f>
        <v/>
      </c>
      <c r="AM1529" s="3" t="str">
        <f>IF(AB1529="","",AB1529)</f>
        <v/>
      </c>
      <c r="AN1529" s="702"/>
      <c r="AO1529" s="4"/>
      <c r="AP1529" s="5"/>
      <c r="AQ1529" s="5"/>
      <c r="AR1529" s="4"/>
      <c r="AS1529" s="5"/>
      <c r="AT1529" s="552"/>
      <c r="AU1529" s="553" t="str">
        <f>IF(AND(V1529&gt;0,X1529="A",AA1529&lt;&gt;"",AG1529&lt;&gt;"A",AJ1529&lt;&gt;"A",OR(AB1529="NR",AB1529="NT")),1,"")</f>
        <v/>
      </c>
      <c r="AV1529" s="554" t="str">
        <f>IF(AU1529="","",COUNTIF($AU$8:AU1529,AU1529))</f>
        <v/>
      </c>
      <c r="AW1529" s="553" t="str">
        <f>IF(AND(V1529&gt;0,X1529="A",AJ1529&lt;&gt;"A",OR(AB1529="",AB1529="NX")),1,"")</f>
        <v/>
      </c>
      <c r="AX1529" s="554" t="str">
        <f>IF(AW1529="","",COUNTIF($AW$8:AW1529,AW1529))</f>
        <v/>
      </c>
      <c r="AY1529" s="27"/>
      <c r="AZ1529" s="6"/>
      <c r="BA1529" s="7"/>
      <c r="BB1529" s="7"/>
    </row>
    <row r="1530" spans="1:54" ht="14.45" customHeight="1">
      <c r="A1530" s="472" t="s">
        <v>1681</v>
      </c>
      <c r="B1530" s="473" t="s">
        <v>1602</v>
      </c>
      <c r="C1530" s="714" t="s">
        <v>4210</v>
      </c>
      <c r="D1530" s="22">
        <v>11</v>
      </c>
      <c r="E1530" s="746" t="s">
        <v>3967</v>
      </c>
      <c r="F1530" s="760" t="s">
        <v>5406</v>
      </c>
      <c r="G1530" s="475"/>
      <c r="H1530" s="476"/>
      <c r="I1530" s="474">
        <v>2079430</v>
      </c>
      <c r="J1530" s="475">
        <v>15421102</v>
      </c>
      <c r="K1530" s="644">
        <v>11.94</v>
      </c>
      <c r="L1530" s="9"/>
      <c r="M1530" s="546"/>
      <c r="N1530" s="9"/>
      <c r="O1530" s="6"/>
      <c r="P1530" s="479"/>
      <c r="Q1530" s="10"/>
      <c r="R1530" s="11"/>
      <c r="S1530" s="12"/>
      <c r="T1530" s="14"/>
      <c r="U1530" s="15"/>
      <c r="V1530" s="8"/>
      <c r="W1530" s="13"/>
      <c r="X1530" s="23"/>
      <c r="Y1530" s="486"/>
      <c r="Z1530" s="483"/>
      <c r="AA1530" s="24"/>
      <c r="AB1530" s="484"/>
      <c r="AC1530" s="16"/>
      <c r="AD1530" s="17"/>
      <c r="AE1530" s="18"/>
      <c r="AF1530" s="9"/>
      <c r="AG1530" s="19"/>
      <c r="AH1530" s="20"/>
      <c r="AI1530" s="9"/>
      <c r="AJ1530" s="21"/>
      <c r="AK1530" s="33"/>
      <c r="AL1530" s="485" t="str">
        <f>IF(AA1530="","",AA1530)</f>
        <v/>
      </c>
      <c r="AM1530" s="3" t="str">
        <f>IF(AB1530="","",AB1530)</f>
        <v/>
      </c>
      <c r="AN1530" s="702"/>
      <c r="AO1530" s="4"/>
      <c r="AP1530" s="5"/>
      <c r="AQ1530" s="5"/>
      <c r="AR1530" s="4"/>
      <c r="AS1530" s="5"/>
      <c r="AT1530" s="552"/>
      <c r="AU1530" s="553" t="str">
        <f>IF(AND(V1530&gt;0,X1530="A",AA1530&lt;&gt;"",AG1530&lt;&gt;"A",AJ1530&lt;&gt;"A",OR(AB1530="NR",AB1530="NT")),1,"")</f>
        <v/>
      </c>
      <c r="AV1530" s="554" t="str">
        <f>IF(AU1530="","",COUNTIF($AU$8:AU1530,AU1530))</f>
        <v/>
      </c>
      <c r="AW1530" s="553" t="str">
        <f>IF(AND(V1530&gt;0,X1530="A",AJ1530&lt;&gt;"A",OR(AB1530="",AB1530="NX")),1,"")</f>
        <v/>
      </c>
      <c r="AX1530" s="554" t="str">
        <f>IF(AW1530="","",COUNTIF($AW$8:AW1530,AW1530))</f>
        <v/>
      </c>
      <c r="AY1530" s="27"/>
      <c r="AZ1530" s="6"/>
      <c r="BA1530" s="7"/>
      <c r="BB1530" s="7"/>
    </row>
    <row r="1531" spans="1:54" ht="14.45" customHeight="1">
      <c r="A1531" s="472" t="s">
        <v>1682</v>
      </c>
      <c r="B1531" s="473" t="s">
        <v>1602</v>
      </c>
      <c r="C1531" s="22" t="s">
        <v>5858</v>
      </c>
      <c r="D1531" s="22">
        <v>11</v>
      </c>
      <c r="E1531" s="752" t="s">
        <v>5421</v>
      </c>
      <c r="F1531" s="760">
        <v>2079430</v>
      </c>
      <c r="G1531" s="475">
        <v>15421102</v>
      </c>
      <c r="H1531" s="644">
        <v>11.94</v>
      </c>
      <c r="I1531" s="474">
        <v>2095640</v>
      </c>
      <c r="J1531" s="475">
        <v>15421111</v>
      </c>
      <c r="K1531" s="478">
        <v>11.94</v>
      </c>
      <c r="L1531" s="9"/>
      <c r="M1531" s="546">
        <v>16</v>
      </c>
      <c r="N1531" s="9">
        <v>9.5299999999999994</v>
      </c>
      <c r="O1531" s="9" t="s">
        <v>4201</v>
      </c>
      <c r="P1531" s="645" t="s">
        <v>4252</v>
      </c>
      <c r="Q1531" s="646" t="s">
        <v>4281</v>
      </c>
      <c r="R1531" s="11"/>
      <c r="S1531" s="12"/>
      <c r="T1531" s="14">
        <v>46270</v>
      </c>
      <c r="U1531" s="15">
        <v>137</v>
      </c>
      <c r="V1531" s="8">
        <v>46270</v>
      </c>
      <c r="W1531" s="13" t="s">
        <v>5309</v>
      </c>
      <c r="X1531" s="23" t="s">
        <v>4206</v>
      </c>
      <c r="Y1531" s="486">
        <v>139</v>
      </c>
      <c r="Z1531" s="647">
        <v>46271</v>
      </c>
      <c r="AA1531" s="24" t="s">
        <v>5310</v>
      </c>
      <c r="AB1531" s="484" t="s">
        <v>4206</v>
      </c>
      <c r="AC1531" s="655"/>
      <c r="AD1531" s="4"/>
      <c r="AE1531" s="5"/>
      <c r="AF1531" s="5"/>
      <c r="AG1531" s="4"/>
      <c r="AH1531" s="5"/>
      <c r="AI1531" s="649"/>
      <c r="AJ1531" s="6" t="s">
        <v>2860</v>
      </c>
      <c r="AK1531" s="6" t="s">
        <v>2860</v>
      </c>
      <c r="AL1531" s="485" t="str">
        <f>IF(AA1531="","",AA1531)</f>
        <v>DJ-RT-029</v>
      </c>
      <c r="AM1531" s="3" t="str">
        <f>IF(AB1531="","",AB1531)</f>
        <v>A</v>
      </c>
      <c r="AN1531" s="6"/>
      <c r="AO1531" s="6"/>
      <c r="AP1531" s="7"/>
      <c r="AQ1531" s="7"/>
      <c r="AR1531" s="736"/>
      <c r="AS1531" s="736"/>
      <c r="AT1531" s="736"/>
      <c r="AU1531" s="553" t="str">
        <f>IF(AND(V1531&gt;0,X1531="A",AA1531&lt;&gt;"",AG1531&lt;&gt;"A",AJ1531&lt;&gt;"A",OR(AB1531="NR",AB1531="NT")),1,"")</f>
        <v/>
      </c>
      <c r="AV1531" s="554" t="str">
        <f>IF(AU1531="","",COUNTIF($AU$8:AU1531,AU1531))</f>
        <v/>
      </c>
      <c r="AW1531" s="553" t="str">
        <f>IF(AND(V1531&gt;0,X1531="A",AJ1531&lt;&gt;"A",OR(AB1531="",AB1531="NX")),1,"")</f>
        <v/>
      </c>
      <c r="AX1531" s="554" t="str">
        <f>IF(AW1531="","",COUNTIF($AW$8:AW1531,AW1531))</f>
        <v/>
      </c>
      <c r="AY1531" s="736"/>
      <c r="AZ1531" s="736"/>
      <c r="BA1531" s="736"/>
      <c r="BB1531" s="736"/>
    </row>
    <row r="1532" spans="1:54" ht="14.45" customHeight="1">
      <c r="A1532" s="472" t="s">
        <v>1683</v>
      </c>
      <c r="B1532" s="473" t="s">
        <v>1602</v>
      </c>
      <c r="C1532" s="22" t="s">
        <v>5858</v>
      </c>
      <c r="D1532" s="22">
        <v>11</v>
      </c>
      <c r="E1532" s="746" t="s">
        <v>3968</v>
      </c>
      <c r="F1532" s="760">
        <v>2095640</v>
      </c>
      <c r="G1532" s="475">
        <v>15421111</v>
      </c>
      <c r="H1532" s="478">
        <v>11.94</v>
      </c>
      <c r="I1532" s="474">
        <v>2094020</v>
      </c>
      <c r="J1532" s="475">
        <v>15421110</v>
      </c>
      <c r="K1532" s="644">
        <v>11.94</v>
      </c>
      <c r="L1532" s="9" t="s">
        <v>15</v>
      </c>
      <c r="M1532" s="546">
        <v>16</v>
      </c>
      <c r="N1532" s="9">
        <v>9.5299999999999994</v>
      </c>
      <c r="O1532" s="6" t="s">
        <v>4201</v>
      </c>
      <c r="P1532" s="479" t="s">
        <v>4202</v>
      </c>
      <c r="Q1532" s="10" t="s">
        <v>5306</v>
      </c>
      <c r="R1532" s="11"/>
      <c r="S1532" s="12"/>
      <c r="T1532" s="14">
        <v>46277</v>
      </c>
      <c r="U1532" s="15" t="s">
        <v>5387</v>
      </c>
      <c r="V1532" s="8">
        <v>46277</v>
      </c>
      <c r="W1532" s="13" t="s">
        <v>5389</v>
      </c>
      <c r="X1532" s="23" t="s">
        <v>4206</v>
      </c>
      <c r="Y1532" s="486">
        <v>166</v>
      </c>
      <c r="Z1532" s="483">
        <v>46281</v>
      </c>
      <c r="AA1532" s="24" t="s">
        <v>5708</v>
      </c>
      <c r="AB1532" s="484" t="s">
        <v>4206</v>
      </c>
      <c r="AC1532" s="16"/>
      <c r="AD1532" s="17"/>
      <c r="AE1532" s="18"/>
      <c r="AF1532" s="9"/>
      <c r="AG1532" s="19"/>
      <c r="AH1532" s="20"/>
      <c r="AI1532" s="9"/>
      <c r="AJ1532" s="21"/>
      <c r="AK1532" s="33"/>
      <c r="AL1532" s="485" t="str">
        <f>IF(AA1532="","",AA1532)</f>
        <v>L-RT-041</v>
      </c>
      <c r="AM1532" s="3" t="str">
        <f>IF(AB1532="","",AB1532)</f>
        <v>A</v>
      </c>
      <c r="AN1532" s="702"/>
      <c r="AO1532" s="4"/>
      <c r="AP1532" s="5"/>
      <c r="AQ1532" s="5"/>
      <c r="AR1532" s="4"/>
      <c r="AS1532" s="5"/>
      <c r="AT1532" s="552"/>
      <c r="AU1532" s="553" t="str">
        <f>IF(AND(V1532&gt;0,X1532="A",AA1532&lt;&gt;"",AG1532&lt;&gt;"A",AJ1532&lt;&gt;"A",OR(AB1532="NR",AB1532="NT")),1,"")</f>
        <v/>
      </c>
      <c r="AV1532" s="554" t="str">
        <f>IF(AU1532="","",COUNTIF($AU$8:AU1532,AU1532))</f>
        <v/>
      </c>
      <c r="AW1532" s="553" t="str">
        <f>IF(AND(V1532&gt;0,X1532="A",AJ1532&lt;&gt;"A",OR(AB1532="",AB1532="NX")),1,"")</f>
        <v/>
      </c>
      <c r="AX1532" s="554" t="str">
        <f>IF(AW1532="","",COUNTIF($AW$8:AW1532,AW1532))</f>
        <v/>
      </c>
      <c r="AY1532" s="27"/>
      <c r="AZ1532" s="6"/>
      <c r="BA1532" s="7"/>
      <c r="BB1532" s="7"/>
    </row>
    <row r="1533" spans="1:54" ht="14.45" customHeight="1">
      <c r="A1533" s="472" t="s">
        <v>1684</v>
      </c>
      <c r="B1533" s="473" t="s">
        <v>1602</v>
      </c>
      <c r="C1533" s="22" t="s">
        <v>5858</v>
      </c>
      <c r="D1533" s="22">
        <v>11</v>
      </c>
      <c r="E1533" s="752" t="s">
        <v>5422</v>
      </c>
      <c r="F1533" s="760">
        <v>2094020</v>
      </c>
      <c r="G1533" s="475">
        <v>15421110</v>
      </c>
      <c r="H1533" s="644">
        <v>11.94</v>
      </c>
      <c r="I1533" s="474">
        <v>2091300</v>
      </c>
      <c r="J1533" s="475">
        <v>15421109</v>
      </c>
      <c r="K1533" s="478">
        <v>11.94</v>
      </c>
      <c r="L1533" s="9"/>
      <c r="M1533" s="546">
        <v>16</v>
      </c>
      <c r="N1533" s="9">
        <v>9.5299999999999994</v>
      </c>
      <c r="O1533" s="9" t="s">
        <v>4201</v>
      </c>
      <c r="P1533" s="645" t="s">
        <v>4252</v>
      </c>
      <c r="Q1533" s="646" t="s">
        <v>4281</v>
      </c>
      <c r="R1533" s="11"/>
      <c r="S1533" s="12"/>
      <c r="T1533" s="14">
        <v>46270</v>
      </c>
      <c r="U1533" s="15">
        <v>137</v>
      </c>
      <c r="V1533" s="8">
        <v>46270</v>
      </c>
      <c r="W1533" s="13" t="s">
        <v>5309</v>
      </c>
      <c r="X1533" s="23" t="s">
        <v>4206</v>
      </c>
      <c r="Y1533" s="486">
        <v>139</v>
      </c>
      <c r="Z1533" s="647">
        <v>46271</v>
      </c>
      <c r="AA1533" s="24" t="s">
        <v>5310</v>
      </c>
      <c r="AB1533" s="484" t="s">
        <v>4206</v>
      </c>
      <c r="AC1533" s="655"/>
      <c r="AD1533" s="4"/>
      <c r="AE1533" s="5"/>
      <c r="AF1533" s="5"/>
      <c r="AG1533" s="4"/>
      <c r="AH1533" s="5"/>
      <c r="AI1533" s="649"/>
      <c r="AJ1533" s="6" t="s">
        <v>2860</v>
      </c>
      <c r="AK1533" s="6" t="s">
        <v>2860</v>
      </c>
      <c r="AL1533" s="485" t="str">
        <f>IF(AA1533="","",AA1533)</f>
        <v>DJ-RT-029</v>
      </c>
      <c r="AM1533" s="3" t="str">
        <f>IF(AB1533="","",AB1533)</f>
        <v>A</v>
      </c>
      <c r="AN1533" s="6"/>
      <c r="AO1533" s="6"/>
      <c r="AP1533" s="7"/>
      <c r="AQ1533" s="7"/>
      <c r="AR1533" s="736"/>
      <c r="AS1533" s="736"/>
      <c r="AT1533" s="736"/>
      <c r="AU1533" s="553" t="str">
        <f>IF(AND(V1533&gt;0,X1533="A",AA1533&lt;&gt;"",AG1533&lt;&gt;"A",AJ1533&lt;&gt;"A",OR(AB1533="NR",AB1533="NT")),1,"")</f>
        <v/>
      </c>
      <c r="AV1533" s="554" t="str">
        <f>IF(AU1533="","",COUNTIF($AU$8:AU1533,AU1533))</f>
        <v/>
      </c>
      <c r="AW1533" s="553" t="str">
        <f>IF(AND(V1533&gt;0,X1533="A",AJ1533&lt;&gt;"A",OR(AB1533="",AB1533="NX")),1,"")</f>
        <v/>
      </c>
      <c r="AX1533" s="554" t="str">
        <f>IF(AW1533="","",COUNTIF($AW$8:AW1533,AW1533))</f>
        <v/>
      </c>
      <c r="AY1533" s="736"/>
      <c r="AZ1533" s="736"/>
      <c r="BA1533" s="736"/>
      <c r="BB1533" s="736"/>
    </row>
    <row r="1534" spans="1:54" ht="14.45" customHeight="1">
      <c r="A1534" s="472" t="s">
        <v>1685</v>
      </c>
      <c r="B1534" s="473" t="s">
        <v>1602</v>
      </c>
      <c r="C1534" s="22" t="s">
        <v>5858</v>
      </c>
      <c r="D1534" s="22">
        <v>11</v>
      </c>
      <c r="E1534" s="746" t="s">
        <v>3969</v>
      </c>
      <c r="F1534" s="760">
        <v>2091300</v>
      </c>
      <c r="G1534" s="475">
        <v>15421109</v>
      </c>
      <c r="H1534" s="478">
        <v>11.94</v>
      </c>
      <c r="I1534" s="474">
        <v>2083400</v>
      </c>
      <c r="J1534" s="475">
        <v>15421105</v>
      </c>
      <c r="K1534" s="644">
        <v>11.94</v>
      </c>
      <c r="L1534" s="9" t="s">
        <v>15</v>
      </c>
      <c r="M1534" s="546">
        <v>16</v>
      </c>
      <c r="N1534" s="9">
        <v>9.5299999999999994</v>
      </c>
      <c r="O1534" s="6" t="s">
        <v>4201</v>
      </c>
      <c r="P1534" s="479" t="s">
        <v>4202</v>
      </c>
      <c r="Q1534" s="10" t="s">
        <v>5306</v>
      </c>
      <c r="R1534" s="11"/>
      <c r="S1534" s="12"/>
      <c r="T1534" s="14">
        <v>46277</v>
      </c>
      <c r="U1534" s="15" t="s">
        <v>5387</v>
      </c>
      <c r="V1534" s="8">
        <v>46277</v>
      </c>
      <c r="W1534" s="13" t="s">
        <v>5389</v>
      </c>
      <c r="X1534" s="23" t="s">
        <v>4206</v>
      </c>
      <c r="Y1534" s="486">
        <v>166</v>
      </c>
      <c r="Z1534" s="483">
        <v>46281</v>
      </c>
      <c r="AA1534" s="24" t="s">
        <v>5708</v>
      </c>
      <c r="AB1534" s="484" t="s">
        <v>4206</v>
      </c>
      <c r="AC1534" s="16"/>
      <c r="AD1534" s="17"/>
      <c r="AE1534" s="18"/>
      <c r="AF1534" s="9"/>
      <c r="AG1534" s="19"/>
      <c r="AH1534" s="20"/>
      <c r="AI1534" s="9"/>
      <c r="AJ1534" s="21"/>
      <c r="AK1534" s="33"/>
      <c r="AL1534" s="485" t="str">
        <f>IF(AA1534="","",AA1534)</f>
        <v>L-RT-041</v>
      </c>
      <c r="AM1534" s="3" t="str">
        <f>IF(AB1534="","",AB1534)</f>
        <v>A</v>
      </c>
      <c r="AN1534" s="702"/>
      <c r="AO1534" s="4"/>
      <c r="AP1534" s="5"/>
      <c r="AQ1534" s="5"/>
      <c r="AR1534" s="4"/>
      <c r="AS1534" s="5"/>
      <c r="AT1534" s="552"/>
      <c r="AU1534" s="553" t="str">
        <f>IF(AND(V1534&gt;0,X1534="A",AA1534&lt;&gt;"",AG1534&lt;&gt;"A",AJ1534&lt;&gt;"A",OR(AB1534="NR",AB1534="NT")),1,"")</f>
        <v/>
      </c>
      <c r="AV1534" s="554" t="str">
        <f>IF(AU1534="","",COUNTIF($AU$8:AU1534,AU1534))</f>
        <v/>
      </c>
      <c r="AW1534" s="553" t="str">
        <f>IF(AND(V1534&gt;0,X1534="A",AJ1534&lt;&gt;"A",OR(AB1534="",AB1534="NX")),1,"")</f>
        <v/>
      </c>
      <c r="AX1534" s="554" t="str">
        <f>IF(AW1534="","",COUNTIF($AW$8:AW1534,AW1534))</f>
        <v/>
      </c>
      <c r="AY1534" s="27"/>
      <c r="AZ1534" s="6"/>
      <c r="BA1534" s="7"/>
      <c r="BB1534" s="7"/>
    </row>
    <row r="1535" spans="1:54" ht="14.45" customHeight="1">
      <c r="A1535" s="472" t="s">
        <v>1686</v>
      </c>
      <c r="B1535" s="473" t="s">
        <v>1602</v>
      </c>
      <c r="C1535" s="22" t="s">
        <v>5858</v>
      </c>
      <c r="D1535" s="22">
        <v>11</v>
      </c>
      <c r="E1535" s="752" t="s">
        <v>5423</v>
      </c>
      <c r="F1535" s="760">
        <v>2083400</v>
      </c>
      <c r="G1535" s="475">
        <v>15421105</v>
      </c>
      <c r="H1535" s="644">
        <v>11.94</v>
      </c>
      <c r="I1535" s="474">
        <v>2082350</v>
      </c>
      <c r="J1535" s="475">
        <v>15421104</v>
      </c>
      <c r="K1535" s="478">
        <v>11.94</v>
      </c>
      <c r="L1535" s="9"/>
      <c r="M1535" s="546">
        <v>16</v>
      </c>
      <c r="N1535" s="9">
        <v>9.5299999999999994</v>
      </c>
      <c r="O1535" s="9" t="s">
        <v>4201</v>
      </c>
      <c r="P1535" s="645" t="s">
        <v>4252</v>
      </c>
      <c r="Q1535" s="651" t="s">
        <v>4263</v>
      </c>
      <c r="R1535" s="11"/>
      <c r="S1535" s="12"/>
      <c r="T1535" s="14">
        <v>46270</v>
      </c>
      <c r="U1535" s="15" t="s">
        <v>5048</v>
      </c>
      <c r="V1535" s="8">
        <v>46270</v>
      </c>
      <c r="W1535" s="13" t="s">
        <v>5309</v>
      </c>
      <c r="X1535" s="23" t="s">
        <v>4206</v>
      </c>
      <c r="Y1535" s="486">
        <v>139</v>
      </c>
      <c r="Z1535" s="647">
        <v>46271</v>
      </c>
      <c r="AA1535" s="24" t="s">
        <v>5310</v>
      </c>
      <c r="AB1535" s="484" t="s">
        <v>4206</v>
      </c>
      <c r="AC1535" s="655"/>
      <c r="AD1535" s="4"/>
      <c r="AE1535" s="5"/>
      <c r="AF1535" s="5"/>
      <c r="AG1535" s="4"/>
      <c r="AH1535" s="5"/>
      <c r="AI1535" s="649"/>
      <c r="AJ1535" s="6" t="s">
        <v>2860</v>
      </c>
      <c r="AK1535" s="6" t="s">
        <v>2860</v>
      </c>
      <c r="AL1535" s="485" t="str">
        <f>IF(AA1535="","",AA1535)</f>
        <v>DJ-RT-029</v>
      </c>
      <c r="AM1535" s="3" t="str">
        <f>IF(AB1535="","",AB1535)</f>
        <v>A</v>
      </c>
      <c r="AN1535" s="6"/>
      <c r="AO1535" s="6"/>
      <c r="AP1535" s="7"/>
      <c r="AQ1535" s="7"/>
      <c r="AR1535" s="736"/>
      <c r="AS1535" s="736"/>
      <c r="AT1535" s="736"/>
      <c r="AU1535" s="553" t="str">
        <f>IF(AND(V1535&gt;0,X1535="A",AA1535&lt;&gt;"",AG1535&lt;&gt;"A",AJ1535&lt;&gt;"A",OR(AB1535="NR",AB1535="NT")),1,"")</f>
        <v/>
      </c>
      <c r="AV1535" s="554" t="str">
        <f>IF(AU1535="","",COUNTIF($AU$8:AU1535,AU1535))</f>
        <v/>
      </c>
      <c r="AW1535" s="553" t="str">
        <f>IF(AND(V1535&gt;0,X1535="A",AJ1535&lt;&gt;"A",OR(AB1535="",AB1535="NX")),1,"")</f>
        <v/>
      </c>
      <c r="AX1535" s="554" t="str">
        <f>IF(AW1535="","",COUNTIF($AW$8:AW1535,AW1535))</f>
        <v/>
      </c>
      <c r="AY1535" s="736"/>
      <c r="AZ1535" s="736"/>
      <c r="BA1535" s="736"/>
      <c r="BB1535" s="736"/>
    </row>
    <row r="1536" spans="1:54" ht="14.45" customHeight="1">
      <c r="A1536" s="472" t="s">
        <v>1687</v>
      </c>
      <c r="B1536" s="473" t="s">
        <v>1602</v>
      </c>
      <c r="C1536" s="22" t="s">
        <v>5858</v>
      </c>
      <c r="D1536" s="22">
        <v>11</v>
      </c>
      <c r="E1536" s="746" t="s">
        <v>3970</v>
      </c>
      <c r="F1536" s="760">
        <v>2082350</v>
      </c>
      <c r="G1536" s="475">
        <v>15421104</v>
      </c>
      <c r="H1536" s="478">
        <v>11.94</v>
      </c>
      <c r="I1536" s="474">
        <v>2089260</v>
      </c>
      <c r="J1536" s="475">
        <v>15421108</v>
      </c>
      <c r="K1536" s="644">
        <v>11.94</v>
      </c>
      <c r="L1536" s="9" t="s">
        <v>15</v>
      </c>
      <c r="M1536" s="546">
        <v>16</v>
      </c>
      <c r="N1536" s="9">
        <v>9.5299999999999994</v>
      </c>
      <c r="O1536" s="6" t="s">
        <v>4201</v>
      </c>
      <c r="P1536" s="479" t="s">
        <v>4202</v>
      </c>
      <c r="Q1536" s="10" t="s">
        <v>5306</v>
      </c>
      <c r="R1536" s="11"/>
      <c r="S1536" s="12"/>
      <c r="T1536" s="14">
        <v>46277</v>
      </c>
      <c r="U1536" s="15" t="s">
        <v>5387</v>
      </c>
      <c r="V1536" s="8">
        <v>46277</v>
      </c>
      <c r="W1536" s="13" t="s">
        <v>5389</v>
      </c>
      <c r="X1536" s="23" t="s">
        <v>4206</v>
      </c>
      <c r="Y1536" s="486">
        <v>166</v>
      </c>
      <c r="Z1536" s="483">
        <v>46281</v>
      </c>
      <c r="AA1536" s="24" t="s">
        <v>5708</v>
      </c>
      <c r="AB1536" s="484" t="s">
        <v>4206</v>
      </c>
      <c r="AC1536" s="16"/>
      <c r="AD1536" s="17"/>
      <c r="AE1536" s="18"/>
      <c r="AF1536" s="9"/>
      <c r="AG1536" s="19"/>
      <c r="AH1536" s="20"/>
      <c r="AI1536" s="9"/>
      <c r="AJ1536" s="21"/>
      <c r="AK1536" s="33"/>
      <c r="AL1536" s="485" t="str">
        <f>IF(AA1536="","",AA1536)</f>
        <v>L-RT-041</v>
      </c>
      <c r="AM1536" s="3" t="str">
        <f>IF(AB1536="","",AB1536)</f>
        <v>A</v>
      </c>
      <c r="AN1536" s="702"/>
      <c r="AO1536" s="4"/>
      <c r="AP1536" s="5"/>
      <c r="AQ1536" s="5"/>
      <c r="AR1536" s="4"/>
      <c r="AS1536" s="5"/>
      <c r="AT1536" s="552"/>
      <c r="AU1536" s="553" t="str">
        <f>IF(AND(V1536&gt;0,X1536="A",AA1536&lt;&gt;"",AG1536&lt;&gt;"A",AJ1536&lt;&gt;"A",OR(AB1536="NR",AB1536="NT")),1,"")</f>
        <v/>
      </c>
      <c r="AV1536" s="554" t="str">
        <f>IF(AU1536="","",COUNTIF($AU$8:AU1536,AU1536))</f>
        <v/>
      </c>
      <c r="AW1536" s="553" t="str">
        <f>IF(AND(V1536&gt;0,X1536="A",AJ1536&lt;&gt;"A",OR(AB1536="",AB1536="NX")),1,"")</f>
        <v/>
      </c>
      <c r="AX1536" s="554" t="str">
        <f>IF(AW1536="","",COUNTIF($AW$8:AW1536,AW1536))</f>
        <v/>
      </c>
      <c r="AY1536" s="27"/>
      <c r="AZ1536" s="6"/>
      <c r="BA1536" s="7"/>
      <c r="BB1536" s="7"/>
    </row>
    <row r="1537" spans="1:54" ht="14.45" customHeight="1">
      <c r="A1537" s="472" t="s">
        <v>1688</v>
      </c>
      <c r="B1537" s="473" t="s">
        <v>1602</v>
      </c>
      <c r="C1537" s="22" t="s">
        <v>5858</v>
      </c>
      <c r="D1537" s="22">
        <v>11</v>
      </c>
      <c r="E1537" s="752" t="s">
        <v>5424</v>
      </c>
      <c r="F1537" s="760">
        <v>2089260</v>
      </c>
      <c r="G1537" s="475">
        <v>15421108</v>
      </c>
      <c r="H1537" s="644">
        <v>11.94</v>
      </c>
      <c r="I1537" s="474">
        <v>2082490</v>
      </c>
      <c r="J1537" s="475">
        <v>15421105</v>
      </c>
      <c r="K1537" s="478">
        <v>11.94</v>
      </c>
      <c r="L1537" s="9"/>
      <c r="M1537" s="546">
        <v>16</v>
      </c>
      <c r="N1537" s="9">
        <v>9.5299999999999994</v>
      </c>
      <c r="O1537" s="9" t="s">
        <v>4201</v>
      </c>
      <c r="P1537" s="645" t="s">
        <v>4252</v>
      </c>
      <c r="Q1537" s="651" t="s">
        <v>4263</v>
      </c>
      <c r="R1537" s="11"/>
      <c r="S1537" s="12"/>
      <c r="T1537" s="14">
        <v>46270</v>
      </c>
      <c r="U1537" s="15">
        <v>137</v>
      </c>
      <c r="V1537" s="8">
        <v>46270</v>
      </c>
      <c r="W1537" s="13" t="s">
        <v>5309</v>
      </c>
      <c r="X1537" s="23" t="s">
        <v>4206</v>
      </c>
      <c r="Y1537" s="486">
        <v>139</v>
      </c>
      <c r="Z1537" s="647">
        <v>46271</v>
      </c>
      <c r="AA1537" s="24" t="s">
        <v>5310</v>
      </c>
      <c r="AB1537" s="484" t="s">
        <v>4206</v>
      </c>
      <c r="AC1537" s="655"/>
      <c r="AD1537" s="4"/>
      <c r="AE1537" s="5"/>
      <c r="AF1537" s="5"/>
      <c r="AG1537" s="4"/>
      <c r="AH1537" s="5"/>
      <c r="AI1537" s="649"/>
      <c r="AJ1537" s="6" t="s">
        <v>2860</v>
      </c>
      <c r="AK1537" s="6" t="s">
        <v>2860</v>
      </c>
      <c r="AL1537" s="485" t="str">
        <f>IF(AA1537="","",AA1537)</f>
        <v>DJ-RT-029</v>
      </c>
      <c r="AM1537" s="3" t="str">
        <f>IF(AB1537="","",AB1537)</f>
        <v>A</v>
      </c>
      <c r="AN1537" s="6"/>
      <c r="AO1537" s="6"/>
      <c r="AP1537" s="7"/>
      <c r="AQ1537" s="7"/>
      <c r="AR1537" s="736"/>
      <c r="AS1537" s="736"/>
      <c r="AT1537" s="736"/>
      <c r="AU1537" s="553" t="str">
        <f>IF(AND(V1537&gt;0,X1537="A",AA1537&lt;&gt;"",AG1537&lt;&gt;"A",AJ1537&lt;&gt;"A",OR(AB1537="NR",AB1537="NT")),1,"")</f>
        <v/>
      </c>
      <c r="AV1537" s="554" t="str">
        <f>IF(AU1537="","",COUNTIF($AU$8:AU1537,AU1537))</f>
        <v/>
      </c>
      <c r="AW1537" s="553" t="str">
        <f>IF(AND(V1537&gt;0,X1537="A",AJ1537&lt;&gt;"A",OR(AB1537="",AB1537="NX")),1,"")</f>
        <v/>
      </c>
      <c r="AX1537" s="554" t="str">
        <f>IF(AW1537="","",COUNTIF($AW$8:AW1537,AW1537))</f>
        <v/>
      </c>
      <c r="AY1537" s="736"/>
      <c r="AZ1537" s="736"/>
      <c r="BA1537" s="736"/>
      <c r="BB1537" s="736"/>
    </row>
    <row r="1538" spans="1:54" ht="14.45" customHeight="1">
      <c r="A1538" s="472" t="s">
        <v>1689</v>
      </c>
      <c r="B1538" s="473" t="s">
        <v>1602</v>
      </c>
      <c r="C1538" s="22" t="s">
        <v>5858</v>
      </c>
      <c r="D1538" s="22">
        <v>11</v>
      </c>
      <c r="E1538" s="746" t="s">
        <v>3971</v>
      </c>
      <c r="F1538" s="760">
        <v>2082490</v>
      </c>
      <c r="G1538" s="475">
        <v>15421105</v>
      </c>
      <c r="H1538" s="478">
        <v>11.94</v>
      </c>
      <c r="I1538" s="474">
        <v>2084390</v>
      </c>
      <c r="J1538" s="475">
        <v>15421106</v>
      </c>
      <c r="K1538" s="644">
        <v>11.94</v>
      </c>
      <c r="L1538" s="9" t="s">
        <v>15</v>
      </c>
      <c r="M1538" s="546">
        <v>16</v>
      </c>
      <c r="N1538" s="9">
        <v>9.5299999999999994</v>
      </c>
      <c r="O1538" s="6" t="s">
        <v>4201</v>
      </c>
      <c r="P1538" s="479" t="s">
        <v>4202</v>
      </c>
      <c r="Q1538" s="10" t="s">
        <v>5306</v>
      </c>
      <c r="R1538" s="11"/>
      <c r="S1538" s="12"/>
      <c r="T1538" s="14">
        <v>46277</v>
      </c>
      <c r="U1538" s="15" t="s">
        <v>5387</v>
      </c>
      <c r="V1538" s="8">
        <v>46277</v>
      </c>
      <c r="W1538" s="13" t="s">
        <v>5389</v>
      </c>
      <c r="X1538" s="23" t="s">
        <v>4206</v>
      </c>
      <c r="Y1538" s="486">
        <v>166</v>
      </c>
      <c r="Z1538" s="483">
        <v>46281</v>
      </c>
      <c r="AA1538" s="24" t="s">
        <v>5708</v>
      </c>
      <c r="AB1538" s="484" t="s">
        <v>4206</v>
      </c>
      <c r="AC1538" s="16"/>
      <c r="AD1538" s="17"/>
      <c r="AE1538" s="18"/>
      <c r="AF1538" s="9"/>
      <c r="AG1538" s="19"/>
      <c r="AH1538" s="20"/>
      <c r="AI1538" s="9"/>
      <c r="AJ1538" s="21"/>
      <c r="AK1538" s="33"/>
      <c r="AL1538" s="485" t="str">
        <f>IF(AA1538="","",AA1538)</f>
        <v>L-RT-041</v>
      </c>
      <c r="AM1538" s="3" t="str">
        <f>IF(AB1538="","",AB1538)</f>
        <v>A</v>
      </c>
      <c r="AN1538" s="702"/>
      <c r="AO1538" s="4"/>
      <c r="AP1538" s="5"/>
      <c r="AQ1538" s="5"/>
      <c r="AR1538" s="4"/>
      <c r="AS1538" s="5"/>
      <c r="AT1538" s="552"/>
      <c r="AU1538" s="553" t="str">
        <f>IF(AND(V1538&gt;0,X1538="A",AA1538&lt;&gt;"",AG1538&lt;&gt;"A",AJ1538&lt;&gt;"A",OR(AB1538="NR",AB1538="NT")),1,"")</f>
        <v/>
      </c>
      <c r="AV1538" s="554" t="str">
        <f>IF(AU1538="","",COUNTIF($AU$8:AU1538,AU1538))</f>
        <v/>
      </c>
      <c r="AW1538" s="553" t="str">
        <f>IF(AND(V1538&gt;0,X1538="A",AJ1538&lt;&gt;"A",OR(AB1538="",AB1538="NX")),1,"")</f>
        <v/>
      </c>
      <c r="AX1538" s="554" t="str">
        <f>IF(AW1538="","",COUNTIF($AW$8:AW1538,AW1538))</f>
        <v/>
      </c>
      <c r="AY1538" s="27"/>
      <c r="AZ1538" s="6"/>
      <c r="BA1538" s="7"/>
      <c r="BB1538" s="7"/>
    </row>
    <row r="1539" spans="1:54" ht="14.45" customHeight="1">
      <c r="A1539" s="472" t="s">
        <v>1690</v>
      </c>
      <c r="B1539" s="473" t="s">
        <v>1602</v>
      </c>
      <c r="C1539" s="22" t="s">
        <v>5858</v>
      </c>
      <c r="D1539" s="22">
        <v>11</v>
      </c>
      <c r="E1539" s="752" t="s">
        <v>5425</v>
      </c>
      <c r="F1539" s="760">
        <v>2084390</v>
      </c>
      <c r="G1539" s="475">
        <v>15421106</v>
      </c>
      <c r="H1539" s="644">
        <v>11.94</v>
      </c>
      <c r="I1539" s="474">
        <v>2090380</v>
      </c>
      <c r="J1539" s="475">
        <v>15421109</v>
      </c>
      <c r="K1539" s="478">
        <v>11.94</v>
      </c>
      <c r="L1539" s="9"/>
      <c r="M1539" s="546">
        <v>16</v>
      </c>
      <c r="N1539" s="9">
        <v>9.5299999999999994</v>
      </c>
      <c r="O1539" s="9" t="s">
        <v>4201</v>
      </c>
      <c r="P1539" s="645" t="s">
        <v>4252</v>
      </c>
      <c r="Q1539" s="650" t="s">
        <v>4253</v>
      </c>
      <c r="R1539" s="11"/>
      <c r="S1539" s="12"/>
      <c r="T1539" s="14">
        <v>46270</v>
      </c>
      <c r="U1539" s="15">
        <v>137</v>
      </c>
      <c r="V1539" s="8">
        <v>46270</v>
      </c>
      <c r="W1539" s="13" t="s">
        <v>5309</v>
      </c>
      <c r="X1539" s="23" t="s">
        <v>4206</v>
      </c>
      <c r="Y1539" s="486">
        <v>139</v>
      </c>
      <c r="Z1539" s="647">
        <v>46271</v>
      </c>
      <c r="AA1539" s="24" t="s">
        <v>5310</v>
      </c>
      <c r="AB1539" s="484" t="s">
        <v>4206</v>
      </c>
      <c r="AC1539" s="655"/>
      <c r="AD1539" s="4"/>
      <c r="AE1539" s="5"/>
      <c r="AF1539" s="5"/>
      <c r="AG1539" s="4"/>
      <c r="AH1539" s="5"/>
      <c r="AI1539" s="649"/>
      <c r="AJ1539" s="6" t="s">
        <v>2860</v>
      </c>
      <c r="AK1539" s="6" t="s">
        <v>2860</v>
      </c>
      <c r="AL1539" s="485" t="str">
        <f>IF(AA1539="","",AA1539)</f>
        <v>DJ-RT-029</v>
      </c>
      <c r="AM1539" s="3" t="str">
        <f>IF(AB1539="","",AB1539)</f>
        <v>A</v>
      </c>
      <c r="AN1539" s="6"/>
      <c r="AO1539" s="6"/>
      <c r="AP1539" s="7"/>
      <c r="AQ1539" s="7"/>
      <c r="AR1539" s="736"/>
      <c r="AS1539" s="736"/>
      <c r="AT1539" s="736"/>
      <c r="AU1539" s="553" t="str">
        <f>IF(AND(V1539&gt;0,X1539="A",AA1539&lt;&gt;"",AG1539&lt;&gt;"A",AJ1539&lt;&gt;"A",OR(AB1539="NR",AB1539="NT")),1,"")</f>
        <v/>
      </c>
      <c r="AV1539" s="554" t="str">
        <f>IF(AU1539="","",COUNTIF($AU$8:AU1539,AU1539))</f>
        <v/>
      </c>
      <c r="AW1539" s="553" t="str">
        <f>IF(AND(V1539&gt;0,X1539="A",AJ1539&lt;&gt;"A",OR(AB1539="",AB1539="NX")),1,"")</f>
        <v/>
      </c>
      <c r="AX1539" s="554" t="str">
        <f>IF(AW1539="","",COUNTIF($AW$8:AW1539,AW1539))</f>
        <v/>
      </c>
      <c r="AY1539" s="736"/>
      <c r="AZ1539" s="736"/>
      <c r="BA1539" s="736"/>
      <c r="BB1539" s="736"/>
    </row>
    <row r="1540" spans="1:54" ht="14.45" customHeight="1">
      <c r="A1540" s="472" t="s">
        <v>1691</v>
      </c>
      <c r="B1540" s="473" t="s">
        <v>1602</v>
      </c>
      <c r="C1540" s="714" t="s">
        <v>4210</v>
      </c>
      <c r="D1540" s="22">
        <v>12</v>
      </c>
      <c r="E1540" s="746" t="s">
        <v>3972</v>
      </c>
      <c r="F1540" s="760" t="s">
        <v>5386</v>
      </c>
      <c r="G1540" s="475"/>
      <c r="H1540" s="476"/>
      <c r="I1540" s="474"/>
      <c r="J1540" s="475"/>
      <c r="K1540" s="478"/>
      <c r="L1540" s="9"/>
      <c r="M1540" s="546"/>
      <c r="N1540" s="9"/>
      <c r="O1540" s="6"/>
      <c r="P1540" s="479"/>
      <c r="Q1540" s="10"/>
      <c r="R1540" s="11"/>
      <c r="S1540" s="12"/>
      <c r="T1540" s="14"/>
      <c r="U1540" s="15"/>
      <c r="V1540" s="8"/>
      <c r="W1540" s="13"/>
      <c r="X1540" s="23"/>
      <c r="Y1540" s="486"/>
      <c r="Z1540" s="483"/>
      <c r="AA1540" s="24"/>
      <c r="AB1540" s="484"/>
      <c r="AC1540" s="16"/>
      <c r="AD1540" s="17"/>
      <c r="AE1540" s="18"/>
      <c r="AF1540" s="9"/>
      <c r="AG1540" s="19"/>
      <c r="AH1540" s="20"/>
      <c r="AI1540" s="9"/>
      <c r="AJ1540" s="21"/>
      <c r="AK1540" s="33"/>
      <c r="AL1540" s="485" t="str">
        <f>IF(AA1540="","",AA1540)</f>
        <v/>
      </c>
      <c r="AM1540" s="3" t="str">
        <f>IF(AB1540="","",AB1540)</f>
        <v/>
      </c>
      <c r="AN1540" s="702"/>
      <c r="AO1540" s="4"/>
      <c r="AP1540" s="5"/>
      <c r="AQ1540" s="5"/>
      <c r="AR1540" s="4"/>
      <c r="AS1540" s="5"/>
      <c r="AT1540" s="552"/>
      <c r="AU1540" s="553" t="str">
        <f>IF(AND(V1540&gt;0,X1540="A",AA1540&lt;&gt;"",AG1540&lt;&gt;"A",AJ1540&lt;&gt;"A",OR(AB1540="NR",AB1540="NT")),1,"")</f>
        <v/>
      </c>
      <c r="AV1540" s="554" t="str">
        <f>IF(AU1540="","",COUNTIF($AU$8:AU1540,AU1540))</f>
        <v/>
      </c>
      <c r="AW1540" s="553" t="str">
        <f>IF(AND(V1540&gt;0,X1540="A",AJ1540&lt;&gt;"A",OR(AB1540="",AB1540="NX")),1,"")</f>
        <v/>
      </c>
      <c r="AX1540" s="554" t="str">
        <f>IF(AW1540="","",COUNTIF($AW$8:AW1540,AW1540))</f>
        <v/>
      </c>
      <c r="AY1540" s="27"/>
      <c r="AZ1540" s="6"/>
      <c r="BA1540" s="7"/>
      <c r="BB1540" s="7"/>
    </row>
    <row r="1541" spans="1:54" ht="14.45" customHeight="1">
      <c r="A1541" s="472" t="s">
        <v>1692</v>
      </c>
      <c r="B1541" s="473" t="s">
        <v>1602</v>
      </c>
      <c r="C1541" s="714" t="s">
        <v>4210</v>
      </c>
      <c r="D1541" s="22">
        <v>12</v>
      </c>
      <c r="E1541" s="746" t="s">
        <v>3973</v>
      </c>
      <c r="F1541" s="760" t="s">
        <v>5386</v>
      </c>
      <c r="G1541" s="475"/>
      <c r="H1541" s="476"/>
      <c r="I1541" s="474"/>
      <c r="J1541" s="475"/>
      <c r="K1541" s="478"/>
      <c r="L1541" s="9"/>
      <c r="M1541" s="546"/>
      <c r="N1541" s="9"/>
      <c r="O1541" s="6"/>
      <c r="P1541" s="479"/>
      <c r="Q1541" s="10"/>
      <c r="R1541" s="11"/>
      <c r="S1541" s="12"/>
      <c r="T1541" s="14"/>
      <c r="U1541" s="15"/>
      <c r="V1541" s="8"/>
      <c r="W1541" s="13"/>
      <c r="X1541" s="23"/>
      <c r="Y1541" s="486"/>
      <c r="Z1541" s="483"/>
      <c r="AA1541" s="24"/>
      <c r="AB1541" s="484"/>
      <c r="AC1541" s="16"/>
      <c r="AD1541" s="17"/>
      <c r="AE1541" s="18"/>
      <c r="AF1541" s="9"/>
      <c r="AG1541" s="19"/>
      <c r="AH1541" s="20"/>
      <c r="AI1541" s="9"/>
      <c r="AJ1541" s="21"/>
      <c r="AK1541" s="33"/>
      <c r="AL1541" s="485" t="str">
        <f>IF(AA1541="","",AA1541)</f>
        <v/>
      </c>
      <c r="AM1541" s="3" t="str">
        <f>IF(AB1541="","",AB1541)</f>
        <v/>
      </c>
      <c r="AN1541" s="702"/>
      <c r="AO1541" s="4"/>
      <c r="AP1541" s="5"/>
      <c r="AQ1541" s="5"/>
      <c r="AR1541" s="4"/>
      <c r="AS1541" s="5"/>
      <c r="AT1541" s="552"/>
      <c r="AU1541" s="553" t="str">
        <f>IF(AND(V1541&gt;0,X1541="A",AA1541&lt;&gt;"",AG1541&lt;&gt;"A",AJ1541&lt;&gt;"A",OR(AB1541="NR",AB1541="NT")),1,"")</f>
        <v/>
      </c>
      <c r="AV1541" s="554" t="str">
        <f>IF(AU1541="","",COUNTIF($AU$8:AU1541,AU1541))</f>
        <v/>
      </c>
      <c r="AW1541" s="553" t="str">
        <f>IF(AND(V1541&gt;0,X1541="A",AJ1541&lt;&gt;"A",OR(AB1541="",AB1541="NX")),1,"")</f>
        <v/>
      </c>
      <c r="AX1541" s="554" t="str">
        <f>IF(AW1541="","",COUNTIF($AW$8:AW1541,AW1541))</f>
        <v/>
      </c>
      <c r="AY1541" s="27"/>
      <c r="AZ1541" s="6"/>
      <c r="BA1541" s="7"/>
      <c r="BB1541" s="7"/>
    </row>
    <row r="1542" spans="1:54" ht="14.45" customHeight="1">
      <c r="A1542" s="472" t="s">
        <v>1693</v>
      </c>
      <c r="B1542" s="473" t="s">
        <v>1602</v>
      </c>
      <c r="C1542" s="714" t="s">
        <v>4210</v>
      </c>
      <c r="D1542" s="22">
        <v>12</v>
      </c>
      <c r="E1542" s="746" t="s">
        <v>3974</v>
      </c>
      <c r="F1542" s="760" t="s">
        <v>5386</v>
      </c>
      <c r="G1542" s="475"/>
      <c r="H1542" s="476"/>
      <c r="I1542" s="474"/>
      <c r="J1542" s="475"/>
      <c r="K1542" s="478"/>
      <c r="L1542" s="9"/>
      <c r="M1542" s="546"/>
      <c r="N1542" s="9"/>
      <c r="O1542" s="6"/>
      <c r="P1542" s="479"/>
      <c r="Q1542" s="10"/>
      <c r="R1542" s="11"/>
      <c r="S1542" s="12"/>
      <c r="T1542" s="14"/>
      <c r="U1542" s="15"/>
      <c r="V1542" s="8"/>
      <c r="W1542" s="13"/>
      <c r="X1542" s="23"/>
      <c r="Y1542" s="486"/>
      <c r="Z1542" s="483"/>
      <c r="AA1542" s="24"/>
      <c r="AB1542" s="484"/>
      <c r="AC1542" s="16"/>
      <c r="AD1542" s="17"/>
      <c r="AE1542" s="18"/>
      <c r="AF1542" s="9"/>
      <c r="AG1542" s="19"/>
      <c r="AH1542" s="20"/>
      <c r="AI1542" s="9"/>
      <c r="AJ1542" s="21"/>
      <c r="AK1542" s="33"/>
      <c r="AL1542" s="485" t="str">
        <f>IF(AA1542="","",AA1542)</f>
        <v/>
      </c>
      <c r="AM1542" s="3" t="str">
        <f>IF(AB1542="","",AB1542)</f>
        <v/>
      </c>
      <c r="AN1542" s="702"/>
      <c r="AO1542" s="4"/>
      <c r="AP1542" s="5"/>
      <c r="AQ1542" s="5"/>
      <c r="AR1542" s="4"/>
      <c r="AS1542" s="5"/>
      <c r="AT1542" s="552"/>
      <c r="AU1542" s="553" t="str">
        <f>IF(AND(V1542&gt;0,X1542="A",AA1542&lt;&gt;"",AG1542&lt;&gt;"A",AJ1542&lt;&gt;"A",OR(AB1542="NR",AB1542="NT")),1,"")</f>
        <v/>
      </c>
      <c r="AV1542" s="554" t="str">
        <f>IF(AU1542="","",COUNTIF($AU$8:AU1542,AU1542))</f>
        <v/>
      </c>
      <c r="AW1542" s="553" t="str">
        <f>IF(AND(V1542&gt;0,X1542="A",AJ1542&lt;&gt;"A",OR(AB1542="",AB1542="NX")),1,"")</f>
        <v/>
      </c>
      <c r="AX1542" s="554" t="str">
        <f>IF(AW1542="","",COUNTIF($AW$8:AW1542,AW1542))</f>
        <v/>
      </c>
      <c r="AY1542" s="27"/>
      <c r="AZ1542" s="6"/>
      <c r="BA1542" s="7"/>
      <c r="BB1542" s="7"/>
    </row>
    <row r="1543" spans="1:54" ht="14.45" customHeight="1">
      <c r="A1543" s="472" t="s">
        <v>1694</v>
      </c>
      <c r="B1543" s="473" t="s">
        <v>1602</v>
      </c>
      <c r="C1543" s="714" t="s">
        <v>4210</v>
      </c>
      <c r="D1543" s="22">
        <v>12</v>
      </c>
      <c r="E1543" s="746" t="s">
        <v>3975</v>
      </c>
      <c r="F1543" s="760" t="s">
        <v>5386</v>
      </c>
      <c r="G1543" s="475"/>
      <c r="H1543" s="476"/>
      <c r="I1543" s="474"/>
      <c r="J1543" s="475"/>
      <c r="K1543" s="478"/>
      <c r="L1543" s="9"/>
      <c r="M1543" s="546"/>
      <c r="N1543" s="9"/>
      <c r="O1543" s="6"/>
      <c r="P1543" s="479"/>
      <c r="Q1543" s="10"/>
      <c r="R1543" s="11"/>
      <c r="S1543" s="12"/>
      <c r="T1543" s="14"/>
      <c r="U1543" s="15"/>
      <c r="V1543" s="8"/>
      <c r="W1543" s="13"/>
      <c r="X1543" s="23"/>
      <c r="Y1543" s="486"/>
      <c r="Z1543" s="483"/>
      <c r="AA1543" s="24"/>
      <c r="AB1543" s="484"/>
      <c r="AC1543" s="16"/>
      <c r="AD1543" s="17"/>
      <c r="AE1543" s="18"/>
      <c r="AF1543" s="9"/>
      <c r="AG1543" s="19"/>
      <c r="AH1543" s="20"/>
      <c r="AI1543" s="9"/>
      <c r="AJ1543" s="21"/>
      <c r="AK1543" s="33"/>
      <c r="AL1543" s="485" t="str">
        <f>IF(AA1543="","",AA1543)</f>
        <v/>
      </c>
      <c r="AM1543" s="3" t="str">
        <f>IF(AB1543="","",AB1543)</f>
        <v/>
      </c>
      <c r="AN1543" s="702"/>
      <c r="AO1543" s="4"/>
      <c r="AP1543" s="5"/>
      <c r="AQ1543" s="5"/>
      <c r="AR1543" s="4"/>
      <c r="AS1543" s="5"/>
      <c r="AT1543" s="552"/>
      <c r="AU1543" s="553" t="str">
        <f>IF(AND(V1543&gt;0,X1543="A",AA1543&lt;&gt;"",AG1543&lt;&gt;"A",AJ1543&lt;&gt;"A",OR(AB1543="NR",AB1543="NT")),1,"")</f>
        <v/>
      </c>
      <c r="AV1543" s="554" t="str">
        <f>IF(AU1543="","",COUNTIF($AU$8:AU1543,AU1543))</f>
        <v/>
      </c>
      <c r="AW1543" s="553" t="str">
        <f>IF(AND(V1543&gt;0,X1543="A",AJ1543&lt;&gt;"A",OR(AB1543="",AB1543="NX")),1,"")</f>
        <v/>
      </c>
      <c r="AX1543" s="554" t="str">
        <f>IF(AW1543="","",COUNTIF($AW$8:AW1543,AW1543))</f>
        <v/>
      </c>
      <c r="AY1543" s="27"/>
      <c r="AZ1543" s="6"/>
      <c r="BA1543" s="7"/>
      <c r="BB1543" s="7"/>
    </row>
    <row r="1544" spans="1:54" ht="14.45" customHeight="1">
      <c r="A1544" s="472" t="s">
        <v>1695</v>
      </c>
      <c r="B1544" s="473" t="s">
        <v>1602</v>
      </c>
      <c r="C1544" s="714" t="s">
        <v>4210</v>
      </c>
      <c r="D1544" s="22">
        <v>12</v>
      </c>
      <c r="E1544" s="746" t="s">
        <v>3976</v>
      </c>
      <c r="F1544" s="760" t="s">
        <v>5386</v>
      </c>
      <c r="G1544" s="475"/>
      <c r="H1544" s="476"/>
      <c r="I1544" s="474"/>
      <c r="J1544" s="475"/>
      <c r="K1544" s="478"/>
      <c r="L1544" s="9"/>
      <c r="M1544" s="546"/>
      <c r="N1544" s="9"/>
      <c r="O1544" s="6"/>
      <c r="P1544" s="479"/>
      <c r="Q1544" s="10"/>
      <c r="R1544" s="11"/>
      <c r="S1544" s="12"/>
      <c r="T1544" s="14"/>
      <c r="U1544" s="15"/>
      <c r="V1544" s="8"/>
      <c r="W1544" s="13"/>
      <c r="X1544" s="23"/>
      <c r="Y1544" s="486"/>
      <c r="Z1544" s="483"/>
      <c r="AA1544" s="24"/>
      <c r="AB1544" s="484"/>
      <c r="AC1544" s="16"/>
      <c r="AD1544" s="17"/>
      <c r="AE1544" s="18"/>
      <c r="AF1544" s="9"/>
      <c r="AG1544" s="19"/>
      <c r="AH1544" s="20"/>
      <c r="AI1544" s="9"/>
      <c r="AJ1544" s="21"/>
      <c r="AK1544" s="33"/>
      <c r="AL1544" s="485" t="str">
        <f>IF(AA1544="","",AA1544)</f>
        <v/>
      </c>
      <c r="AM1544" s="3" t="str">
        <f>IF(AB1544="","",AB1544)</f>
        <v/>
      </c>
      <c r="AN1544" s="702"/>
      <c r="AO1544" s="4"/>
      <c r="AP1544" s="5"/>
      <c r="AQ1544" s="5"/>
      <c r="AR1544" s="4"/>
      <c r="AS1544" s="5"/>
      <c r="AT1544" s="552"/>
      <c r="AU1544" s="553" t="str">
        <f>IF(AND(V1544&gt;0,X1544="A",AA1544&lt;&gt;"",AG1544&lt;&gt;"A",AJ1544&lt;&gt;"A",OR(AB1544="NR",AB1544="NT")),1,"")</f>
        <v/>
      </c>
      <c r="AV1544" s="554" t="str">
        <f>IF(AU1544="","",COUNTIF($AU$8:AU1544,AU1544))</f>
        <v/>
      </c>
      <c r="AW1544" s="553" t="str">
        <f>IF(AND(V1544&gt;0,X1544="A",AJ1544&lt;&gt;"A",OR(AB1544="",AB1544="NX")),1,"")</f>
        <v/>
      </c>
      <c r="AX1544" s="554" t="str">
        <f>IF(AW1544="","",COUNTIF($AW$8:AW1544,AW1544))</f>
        <v/>
      </c>
      <c r="AY1544" s="27"/>
      <c r="AZ1544" s="6"/>
      <c r="BA1544" s="7"/>
      <c r="BB1544" s="7"/>
    </row>
    <row r="1545" spans="1:54" ht="14.45" customHeight="1">
      <c r="A1545" s="472" t="s">
        <v>1696</v>
      </c>
      <c r="B1545" s="473" t="s">
        <v>1602</v>
      </c>
      <c r="C1545" s="714" t="s">
        <v>4210</v>
      </c>
      <c r="D1545" s="22">
        <v>12</v>
      </c>
      <c r="E1545" s="746" t="s">
        <v>3977</v>
      </c>
      <c r="F1545" s="760" t="s">
        <v>5386</v>
      </c>
      <c r="G1545" s="475"/>
      <c r="H1545" s="476"/>
      <c r="I1545" s="474"/>
      <c r="J1545" s="475"/>
      <c r="K1545" s="478"/>
      <c r="L1545" s="9"/>
      <c r="M1545" s="546"/>
      <c r="N1545" s="9"/>
      <c r="O1545" s="6"/>
      <c r="P1545" s="479"/>
      <c r="Q1545" s="10"/>
      <c r="R1545" s="11"/>
      <c r="S1545" s="12"/>
      <c r="T1545" s="14"/>
      <c r="U1545" s="15"/>
      <c r="V1545" s="8"/>
      <c r="W1545" s="13"/>
      <c r="X1545" s="23"/>
      <c r="Y1545" s="486"/>
      <c r="Z1545" s="483"/>
      <c r="AA1545" s="24"/>
      <c r="AB1545" s="484"/>
      <c r="AC1545" s="16"/>
      <c r="AD1545" s="17"/>
      <c r="AE1545" s="18"/>
      <c r="AF1545" s="9"/>
      <c r="AG1545" s="19"/>
      <c r="AH1545" s="20"/>
      <c r="AI1545" s="9"/>
      <c r="AJ1545" s="21"/>
      <c r="AK1545" s="33"/>
      <c r="AL1545" s="485" t="str">
        <f>IF(AA1545="","",AA1545)</f>
        <v/>
      </c>
      <c r="AM1545" s="3" t="str">
        <f>IF(AB1545="","",AB1545)</f>
        <v/>
      </c>
      <c r="AN1545" s="702"/>
      <c r="AO1545" s="4"/>
      <c r="AP1545" s="5"/>
      <c r="AQ1545" s="5"/>
      <c r="AR1545" s="4"/>
      <c r="AS1545" s="5"/>
      <c r="AT1545" s="552"/>
      <c r="AU1545" s="553" t="str">
        <f>IF(AND(V1545&gt;0,X1545="A",AA1545&lt;&gt;"",AG1545&lt;&gt;"A",AJ1545&lt;&gt;"A",OR(AB1545="NR",AB1545="NT")),1,"")</f>
        <v/>
      </c>
      <c r="AV1545" s="554" t="str">
        <f>IF(AU1545="","",COUNTIF($AU$8:AU1545,AU1545))</f>
        <v/>
      </c>
      <c r="AW1545" s="553" t="str">
        <f>IF(AND(V1545&gt;0,X1545="A",AJ1545&lt;&gt;"A",OR(AB1545="",AB1545="NX")),1,"")</f>
        <v/>
      </c>
      <c r="AX1545" s="554" t="str">
        <f>IF(AW1545="","",COUNTIF($AW$8:AW1545,AW1545))</f>
        <v/>
      </c>
      <c r="AY1545" s="27"/>
      <c r="AZ1545" s="6"/>
      <c r="BA1545" s="7"/>
      <c r="BB1545" s="7"/>
    </row>
    <row r="1546" spans="1:54" ht="14.45" customHeight="1">
      <c r="A1546" s="472" t="s">
        <v>1697</v>
      </c>
      <c r="B1546" s="473" t="s">
        <v>1602</v>
      </c>
      <c r="C1546" s="714" t="s">
        <v>4210</v>
      </c>
      <c r="D1546" s="22">
        <v>12</v>
      </c>
      <c r="E1546" s="746" t="s">
        <v>3978</v>
      </c>
      <c r="F1546" s="760" t="s">
        <v>5386</v>
      </c>
      <c r="G1546" s="475"/>
      <c r="H1546" s="476"/>
      <c r="I1546" s="474"/>
      <c r="J1546" s="475"/>
      <c r="K1546" s="478"/>
      <c r="L1546" s="9"/>
      <c r="M1546" s="546"/>
      <c r="N1546" s="9"/>
      <c r="O1546" s="6"/>
      <c r="P1546" s="479"/>
      <c r="Q1546" s="10"/>
      <c r="R1546" s="11"/>
      <c r="S1546" s="12"/>
      <c r="T1546" s="14"/>
      <c r="U1546" s="15"/>
      <c r="V1546" s="8"/>
      <c r="W1546" s="13"/>
      <c r="X1546" s="23"/>
      <c r="Y1546" s="486"/>
      <c r="Z1546" s="483"/>
      <c r="AA1546" s="24"/>
      <c r="AB1546" s="484"/>
      <c r="AC1546" s="16"/>
      <c r="AD1546" s="17"/>
      <c r="AE1546" s="18"/>
      <c r="AF1546" s="9"/>
      <c r="AG1546" s="19"/>
      <c r="AH1546" s="20"/>
      <c r="AI1546" s="9"/>
      <c r="AJ1546" s="21"/>
      <c r="AK1546" s="33"/>
      <c r="AL1546" s="485" t="str">
        <f>IF(AA1546="","",AA1546)</f>
        <v/>
      </c>
      <c r="AM1546" s="3" t="str">
        <f>IF(AB1546="","",AB1546)</f>
        <v/>
      </c>
      <c r="AN1546" s="702"/>
      <c r="AO1546" s="4"/>
      <c r="AP1546" s="5"/>
      <c r="AQ1546" s="5"/>
      <c r="AR1546" s="4"/>
      <c r="AS1546" s="5"/>
      <c r="AT1546" s="552"/>
      <c r="AU1546" s="553" t="str">
        <f>IF(AND(V1546&gt;0,X1546="A",AA1546&lt;&gt;"",AG1546&lt;&gt;"A",AJ1546&lt;&gt;"A",OR(AB1546="NR",AB1546="NT")),1,"")</f>
        <v/>
      </c>
      <c r="AV1546" s="554" t="str">
        <f>IF(AU1546="","",COUNTIF($AU$8:AU1546,AU1546))</f>
        <v/>
      </c>
      <c r="AW1546" s="553" t="str">
        <f>IF(AND(V1546&gt;0,X1546="A",AJ1546&lt;&gt;"A",OR(AB1546="",AB1546="NX")),1,"")</f>
        <v/>
      </c>
      <c r="AX1546" s="554" t="str">
        <f>IF(AW1546="","",COUNTIF($AW$8:AW1546,AW1546))</f>
        <v/>
      </c>
      <c r="AY1546" s="27"/>
      <c r="AZ1546" s="6"/>
      <c r="BA1546" s="7"/>
      <c r="BB1546" s="7"/>
    </row>
    <row r="1547" spans="1:54" ht="14.45" customHeight="1">
      <c r="A1547" s="472" t="s">
        <v>1698</v>
      </c>
      <c r="B1547" s="473" t="s">
        <v>1602</v>
      </c>
      <c r="C1547" s="714" t="s">
        <v>4210</v>
      </c>
      <c r="D1547" s="22">
        <v>12</v>
      </c>
      <c r="E1547" s="746" t="s">
        <v>3979</v>
      </c>
      <c r="F1547" s="760" t="s">
        <v>5386</v>
      </c>
      <c r="G1547" s="475"/>
      <c r="H1547" s="476"/>
      <c r="I1547" s="474"/>
      <c r="J1547" s="475"/>
      <c r="K1547" s="478"/>
      <c r="L1547" s="9"/>
      <c r="M1547" s="546"/>
      <c r="N1547" s="9"/>
      <c r="O1547" s="6"/>
      <c r="P1547" s="479"/>
      <c r="Q1547" s="10"/>
      <c r="R1547" s="11"/>
      <c r="S1547" s="12"/>
      <c r="T1547" s="14"/>
      <c r="U1547" s="15"/>
      <c r="V1547" s="8"/>
      <c r="W1547" s="13"/>
      <c r="X1547" s="23"/>
      <c r="Y1547" s="486"/>
      <c r="Z1547" s="483"/>
      <c r="AA1547" s="24"/>
      <c r="AB1547" s="484"/>
      <c r="AC1547" s="16"/>
      <c r="AD1547" s="17"/>
      <c r="AE1547" s="18"/>
      <c r="AF1547" s="9"/>
      <c r="AG1547" s="19"/>
      <c r="AH1547" s="20"/>
      <c r="AI1547" s="9"/>
      <c r="AJ1547" s="21"/>
      <c r="AK1547" s="33"/>
      <c r="AL1547" s="485" t="str">
        <f>IF(AA1547="","",AA1547)</f>
        <v/>
      </c>
      <c r="AM1547" s="3" t="str">
        <f>IF(AB1547="","",AB1547)</f>
        <v/>
      </c>
      <c r="AN1547" s="702"/>
      <c r="AO1547" s="4"/>
      <c r="AP1547" s="5"/>
      <c r="AQ1547" s="5"/>
      <c r="AR1547" s="4"/>
      <c r="AS1547" s="5"/>
      <c r="AT1547" s="552"/>
      <c r="AU1547" s="553" t="str">
        <f>IF(AND(V1547&gt;0,X1547="A",AA1547&lt;&gt;"",AG1547&lt;&gt;"A",AJ1547&lt;&gt;"A",OR(AB1547="NR",AB1547="NT")),1,"")</f>
        <v/>
      </c>
      <c r="AV1547" s="554" t="str">
        <f>IF(AU1547="","",COUNTIF($AU$8:AU1547,AU1547))</f>
        <v/>
      </c>
      <c r="AW1547" s="553" t="str">
        <f>IF(AND(V1547&gt;0,X1547="A",AJ1547&lt;&gt;"A",OR(AB1547="",AB1547="NX")),1,"")</f>
        <v/>
      </c>
      <c r="AX1547" s="554" t="str">
        <f>IF(AW1547="","",COUNTIF($AW$8:AW1547,AW1547))</f>
        <v/>
      </c>
      <c r="AY1547" s="27"/>
      <c r="AZ1547" s="6"/>
      <c r="BA1547" s="7"/>
      <c r="BB1547" s="7"/>
    </row>
    <row r="1548" spans="1:54" ht="14.45" customHeight="1">
      <c r="A1548" s="472" t="s">
        <v>1699</v>
      </c>
      <c r="B1548" s="473" t="s">
        <v>1602</v>
      </c>
      <c r="C1548" s="714" t="s">
        <v>4210</v>
      </c>
      <c r="D1548" s="22">
        <v>12</v>
      </c>
      <c r="E1548" s="746" t="s">
        <v>3980</v>
      </c>
      <c r="F1548" s="760" t="s">
        <v>5386</v>
      </c>
      <c r="G1548" s="475"/>
      <c r="H1548" s="476"/>
      <c r="I1548" s="474"/>
      <c r="J1548" s="475"/>
      <c r="K1548" s="478"/>
      <c r="L1548" s="9"/>
      <c r="M1548" s="546"/>
      <c r="N1548" s="9"/>
      <c r="O1548" s="6"/>
      <c r="P1548" s="479"/>
      <c r="Q1548" s="10"/>
      <c r="R1548" s="11"/>
      <c r="S1548" s="12"/>
      <c r="T1548" s="14"/>
      <c r="U1548" s="15"/>
      <c r="V1548" s="8"/>
      <c r="W1548" s="13"/>
      <c r="X1548" s="23"/>
      <c r="Y1548" s="486"/>
      <c r="Z1548" s="483"/>
      <c r="AA1548" s="24"/>
      <c r="AB1548" s="484"/>
      <c r="AC1548" s="16"/>
      <c r="AD1548" s="17"/>
      <c r="AE1548" s="18"/>
      <c r="AF1548" s="9"/>
      <c r="AG1548" s="19"/>
      <c r="AH1548" s="20"/>
      <c r="AI1548" s="9"/>
      <c r="AJ1548" s="21"/>
      <c r="AK1548" s="33"/>
      <c r="AL1548" s="485" t="str">
        <f>IF(AA1548="","",AA1548)</f>
        <v/>
      </c>
      <c r="AM1548" s="3" t="str">
        <f>IF(AB1548="","",AB1548)</f>
        <v/>
      </c>
      <c r="AN1548" s="702"/>
      <c r="AO1548" s="4"/>
      <c r="AP1548" s="5"/>
      <c r="AQ1548" s="5"/>
      <c r="AR1548" s="4"/>
      <c r="AS1548" s="5"/>
      <c r="AT1548" s="552"/>
      <c r="AU1548" s="553" t="str">
        <f>IF(AND(V1548&gt;0,X1548="A",AA1548&lt;&gt;"",AG1548&lt;&gt;"A",AJ1548&lt;&gt;"A",OR(AB1548="NR",AB1548="NT")),1,"")</f>
        <v/>
      </c>
      <c r="AV1548" s="554" t="str">
        <f>IF(AU1548="","",COUNTIF($AU$8:AU1548,AU1548))</f>
        <v/>
      </c>
      <c r="AW1548" s="553" t="str">
        <f>IF(AND(V1548&gt;0,X1548="A",AJ1548&lt;&gt;"A",OR(AB1548="",AB1548="NX")),1,"")</f>
        <v/>
      </c>
      <c r="AX1548" s="554" t="str">
        <f>IF(AW1548="","",COUNTIF($AW$8:AW1548,AW1548))</f>
        <v/>
      </c>
      <c r="AY1548" s="27"/>
      <c r="AZ1548" s="6"/>
      <c r="BA1548" s="7"/>
      <c r="BB1548" s="7"/>
    </row>
    <row r="1549" spans="1:54" ht="14.45" customHeight="1">
      <c r="A1549" s="472" t="s">
        <v>1700</v>
      </c>
      <c r="B1549" s="473" t="s">
        <v>1602</v>
      </c>
      <c r="C1549" s="714" t="s">
        <v>4210</v>
      </c>
      <c r="D1549" s="22">
        <v>12</v>
      </c>
      <c r="E1549" s="746" t="s">
        <v>3981</v>
      </c>
      <c r="F1549" s="760" t="s">
        <v>5386</v>
      </c>
      <c r="G1549" s="475"/>
      <c r="H1549" s="476"/>
      <c r="I1549" s="474"/>
      <c r="J1549" s="475"/>
      <c r="K1549" s="478"/>
      <c r="L1549" s="9"/>
      <c r="M1549" s="546"/>
      <c r="N1549" s="9"/>
      <c r="O1549" s="6"/>
      <c r="P1549" s="479"/>
      <c r="Q1549" s="10"/>
      <c r="R1549" s="11"/>
      <c r="S1549" s="12"/>
      <c r="T1549" s="14"/>
      <c r="U1549" s="15"/>
      <c r="V1549" s="8"/>
      <c r="W1549" s="13"/>
      <c r="X1549" s="23"/>
      <c r="Y1549" s="486"/>
      <c r="Z1549" s="483"/>
      <c r="AA1549" s="24"/>
      <c r="AB1549" s="484"/>
      <c r="AC1549" s="16"/>
      <c r="AD1549" s="17"/>
      <c r="AE1549" s="18"/>
      <c r="AF1549" s="9"/>
      <c r="AG1549" s="19"/>
      <c r="AH1549" s="20"/>
      <c r="AI1549" s="9"/>
      <c r="AJ1549" s="21"/>
      <c r="AK1549" s="33"/>
      <c r="AL1549" s="485" t="str">
        <f>IF(AA1549="","",AA1549)</f>
        <v/>
      </c>
      <c r="AM1549" s="3" t="str">
        <f>IF(AB1549="","",AB1549)</f>
        <v/>
      </c>
      <c r="AN1549" s="702"/>
      <c r="AO1549" s="4"/>
      <c r="AP1549" s="5"/>
      <c r="AQ1549" s="5"/>
      <c r="AR1549" s="4"/>
      <c r="AS1549" s="5"/>
      <c r="AT1549" s="552"/>
      <c r="AU1549" s="553" t="str">
        <f>IF(AND(V1549&gt;0,X1549="A",AA1549&lt;&gt;"",AG1549&lt;&gt;"A",AJ1549&lt;&gt;"A",OR(AB1549="NR",AB1549="NT")),1,"")</f>
        <v/>
      </c>
      <c r="AV1549" s="554" t="str">
        <f>IF(AU1549="","",COUNTIF($AU$8:AU1549,AU1549))</f>
        <v/>
      </c>
      <c r="AW1549" s="553" t="str">
        <f>IF(AND(V1549&gt;0,X1549="A",AJ1549&lt;&gt;"A",OR(AB1549="",AB1549="NX")),1,"")</f>
        <v/>
      </c>
      <c r="AX1549" s="554" t="str">
        <f>IF(AW1549="","",COUNTIF($AW$8:AW1549,AW1549))</f>
        <v/>
      </c>
      <c r="AY1549" s="27"/>
      <c r="AZ1549" s="6"/>
      <c r="BA1549" s="7"/>
      <c r="BB1549" s="7"/>
    </row>
    <row r="1550" spans="1:54" ht="14.45" customHeight="1">
      <c r="A1550" s="472" t="s">
        <v>1701</v>
      </c>
      <c r="B1550" s="473" t="s">
        <v>1602</v>
      </c>
      <c r="C1550" s="714" t="s">
        <v>4210</v>
      </c>
      <c r="D1550" s="22">
        <v>12</v>
      </c>
      <c r="E1550" s="746" t="s">
        <v>3982</v>
      </c>
      <c r="F1550" s="760" t="s">
        <v>5386</v>
      </c>
      <c r="G1550" s="475"/>
      <c r="H1550" s="476"/>
      <c r="I1550" s="474"/>
      <c r="J1550" s="475"/>
      <c r="K1550" s="478"/>
      <c r="L1550" s="9"/>
      <c r="M1550" s="546"/>
      <c r="N1550" s="9"/>
      <c r="O1550" s="6"/>
      <c r="P1550" s="479"/>
      <c r="Q1550" s="10"/>
      <c r="R1550" s="11"/>
      <c r="S1550" s="12"/>
      <c r="T1550" s="14"/>
      <c r="U1550" s="15"/>
      <c r="V1550" s="8"/>
      <c r="W1550" s="13"/>
      <c r="X1550" s="23"/>
      <c r="Y1550" s="486"/>
      <c r="Z1550" s="483"/>
      <c r="AA1550" s="24"/>
      <c r="AB1550" s="484"/>
      <c r="AC1550" s="16"/>
      <c r="AD1550" s="17"/>
      <c r="AE1550" s="18"/>
      <c r="AF1550" s="9"/>
      <c r="AG1550" s="19"/>
      <c r="AH1550" s="20"/>
      <c r="AI1550" s="9"/>
      <c r="AJ1550" s="21"/>
      <c r="AK1550" s="33"/>
      <c r="AL1550" s="485" t="str">
        <f>IF(AA1550="","",AA1550)</f>
        <v/>
      </c>
      <c r="AM1550" s="3" t="str">
        <f>IF(AB1550="","",AB1550)</f>
        <v/>
      </c>
      <c r="AN1550" s="702"/>
      <c r="AO1550" s="4"/>
      <c r="AP1550" s="5"/>
      <c r="AQ1550" s="5"/>
      <c r="AR1550" s="4"/>
      <c r="AS1550" s="5"/>
      <c r="AT1550" s="552"/>
      <c r="AU1550" s="553" t="str">
        <f>IF(AND(V1550&gt;0,X1550="A",AA1550&lt;&gt;"",AG1550&lt;&gt;"A",AJ1550&lt;&gt;"A",OR(AB1550="NR",AB1550="NT")),1,"")</f>
        <v/>
      </c>
      <c r="AV1550" s="554" t="str">
        <f>IF(AU1550="","",COUNTIF($AU$8:AU1550,AU1550))</f>
        <v/>
      </c>
      <c r="AW1550" s="553" t="str">
        <f>IF(AND(V1550&gt;0,X1550="A",AJ1550&lt;&gt;"A",OR(AB1550="",AB1550="NX")),1,"")</f>
        <v/>
      </c>
      <c r="AX1550" s="554" t="str">
        <f>IF(AW1550="","",COUNTIF($AW$8:AW1550,AW1550))</f>
        <v/>
      </c>
      <c r="AY1550" s="27"/>
      <c r="AZ1550" s="6"/>
      <c r="BA1550" s="7"/>
      <c r="BB1550" s="7"/>
    </row>
    <row r="1551" spans="1:54" ht="14.45" customHeight="1">
      <c r="A1551" s="472" t="s">
        <v>1702</v>
      </c>
      <c r="B1551" s="473" t="s">
        <v>1602</v>
      </c>
      <c r="C1551" s="714" t="s">
        <v>4210</v>
      </c>
      <c r="D1551" s="22">
        <v>12</v>
      </c>
      <c r="E1551" s="746" t="s">
        <v>3983</v>
      </c>
      <c r="F1551" s="760" t="s">
        <v>5386</v>
      </c>
      <c r="G1551" s="475"/>
      <c r="H1551" s="476"/>
      <c r="I1551" s="474"/>
      <c r="J1551" s="475"/>
      <c r="K1551" s="478"/>
      <c r="L1551" s="9"/>
      <c r="M1551" s="546"/>
      <c r="N1551" s="9"/>
      <c r="O1551" s="6"/>
      <c r="P1551" s="479"/>
      <c r="Q1551" s="10"/>
      <c r="R1551" s="11"/>
      <c r="S1551" s="12"/>
      <c r="T1551" s="14"/>
      <c r="U1551" s="15"/>
      <c r="V1551" s="8"/>
      <c r="W1551" s="13"/>
      <c r="X1551" s="23"/>
      <c r="Y1551" s="486"/>
      <c r="Z1551" s="483"/>
      <c r="AA1551" s="24"/>
      <c r="AB1551" s="484"/>
      <c r="AC1551" s="16"/>
      <c r="AD1551" s="17"/>
      <c r="AE1551" s="18"/>
      <c r="AF1551" s="9"/>
      <c r="AG1551" s="19"/>
      <c r="AH1551" s="20"/>
      <c r="AI1551" s="9"/>
      <c r="AJ1551" s="21"/>
      <c r="AK1551" s="33"/>
      <c r="AL1551" s="485" t="str">
        <f>IF(AA1551="","",AA1551)</f>
        <v/>
      </c>
      <c r="AM1551" s="3" t="str">
        <f>IF(AB1551="","",AB1551)</f>
        <v/>
      </c>
      <c r="AN1551" s="702"/>
      <c r="AO1551" s="4"/>
      <c r="AP1551" s="5"/>
      <c r="AQ1551" s="5"/>
      <c r="AR1551" s="4"/>
      <c r="AS1551" s="5"/>
      <c r="AT1551" s="552"/>
      <c r="AU1551" s="553" t="str">
        <f>IF(AND(V1551&gt;0,X1551="A",AA1551&lt;&gt;"",AG1551&lt;&gt;"A",AJ1551&lt;&gt;"A",OR(AB1551="NR",AB1551="NT")),1,"")</f>
        <v/>
      </c>
      <c r="AV1551" s="554" t="str">
        <f>IF(AU1551="","",COUNTIF($AU$8:AU1551,AU1551))</f>
        <v/>
      </c>
      <c r="AW1551" s="553" t="str">
        <f>IF(AND(V1551&gt;0,X1551="A",AJ1551&lt;&gt;"A",OR(AB1551="",AB1551="NX")),1,"")</f>
        <v/>
      </c>
      <c r="AX1551" s="554" t="str">
        <f>IF(AW1551="","",COUNTIF($AW$8:AW1551,AW1551))</f>
        <v/>
      </c>
      <c r="AY1551" s="27"/>
      <c r="AZ1551" s="6"/>
      <c r="BA1551" s="7"/>
      <c r="BB1551" s="7"/>
    </row>
    <row r="1552" spans="1:54" ht="14.45" customHeight="1">
      <c r="A1552" s="472" t="s">
        <v>1703</v>
      </c>
      <c r="B1552" s="473" t="s">
        <v>1602</v>
      </c>
      <c r="C1552" s="714" t="s">
        <v>4210</v>
      </c>
      <c r="D1552" s="22">
        <v>12</v>
      </c>
      <c r="E1552" s="746" t="s">
        <v>3984</v>
      </c>
      <c r="F1552" s="760" t="s">
        <v>5386</v>
      </c>
      <c r="G1552" s="475"/>
      <c r="H1552" s="476"/>
      <c r="I1552" s="474"/>
      <c r="J1552" s="475"/>
      <c r="K1552" s="478"/>
      <c r="L1552" s="9"/>
      <c r="M1552" s="546"/>
      <c r="N1552" s="9"/>
      <c r="O1552" s="6"/>
      <c r="P1552" s="479"/>
      <c r="Q1552" s="10"/>
      <c r="R1552" s="11"/>
      <c r="S1552" s="12"/>
      <c r="T1552" s="14"/>
      <c r="U1552" s="15"/>
      <c r="V1552" s="8"/>
      <c r="W1552" s="13"/>
      <c r="X1552" s="23"/>
      <c r="Y1552" s="486"/>
      <c r="Z1552" s="483"/>
      <c r="AA1552" s="24"/>
      <c r="AB1552" s="484"/>
      <c r="AC1552" s="16"/>
      <c r="AD1552" s="17"/>
      <c r="AE1552" s="18"/>
      <c r="AF1552" s="9"/>
      <c r="AG1552" s="19"/>
      <c r="AH1552" s="20"/>
      <c r="AI1552" s="9"/>
      <c r="AJ1552" s="21"/>
      <c r="AK1552" s="33"/>
      <c r="AL1552" s="485" t="str">
        <f>IF(AA1552="","",AA1552)</f>
        <v/>
      </c>
      <c r="AM1552" s="3" t="str">
        <f>IF(AB1552="","",AB1552)</f>
        <v/>
      </c>
      <c r="AN1552" s="702"/>
      <c r="AO1552" s="4"/>
      <c r="AP1552" s="5"/>
      <c r="AQ1552" s="5"/>
      <c r="AR1552" s="4"/>
      <c r="AS1552" s="5"/>
      <c r="AT1552" s="552"/>
      <c r="AU1552" s="553" t="str">
        <f>IF(AND(V1552&gt;0,X1552="A",AA1552&lt;&gt;"",AG1552&lt;&gt;"A",AJ1552&lt;&gt;"A",OR(AB1552="NR",AB1552="NT")),1,"")</f>
        <v/>
      </c>
      <c r="AV1552" s="554" t="str">
        <f>IF(AU1552="","",COUNTIF($AU$8:AU1552,AU1552))</f>
        <v/>
      </c>
      <c r="AW1552" s="553" t="str">
        <f>IF(AND(V1552&gt;0,X1552="A",AJ1552&lt;&gt;"A",OR(AB1552="",AB1552="NX")),1,"")</f>
        <v/>
      </c>
      <c r="AX1552" s="554" t="str">
        <f>IF(AW1552="","",COUNTIF($AW$8:AW1552,AW1552))</f>
        <v/>
      </c>
      <c r="AY1552" s="27"/>
      <c r="AZ1552" s="6"/>
      <c r="BA1552" s="7"/>
      <c r="BB1552" s="7"/>
    </row>
    <row r="1553" spans="1:54" ht="14.45" customHeight="1">
      <c r="A1553" s="472" t="s">
        <v>1704</v>
      </c>
      <c r="B1553" s="473" t="s">
        <v>1602</v>
      </c>
      <c r="C1553" s="714" t="s">
        <v>4210</v>
      </c>
      <c r="D1553" s="22">
        <v>12</v>
      </c>
      <c r="E1553" s="746" t="s">
        <v>3985</v>
      </c>
      <c r="F1553" s="760" t="s">
        <v>5386</v>
      </c>
      <c r="G1553" s="475"/>
      <c r="H1553" s="476"/>
      <c r="I1553" s="474"/>
      <c r="J1553" s="475"/>
      <c r="K1553" s="478"/>
      <c r="L1553" s="9"/>
      <c r="M1553" s="546"/>
      <c r="N1553" s="9"/>
      <c r="O1553" s="6"/>
      <c r="P1553" s="479"/>
      <c r="Q1553" s="10"/>
      <c r="R1553" s="11"/>
      <c r="S1553" s="12"/>
      <c r="T1553" s="14"/>
      <c r="U1553" s="15"/>
      <c r="V1553" s="8"/>
      <c r="W1553" s="13"/>
      <c r="X1553" s="23"/>
      <c r="Y1553" s="486"/>
      <c r="Z1553" s="483"/>
      <c r="AA1553" s="24"/>
      <c r="AB1553" s="484"/>
      <c r="AC1553" s="16"/>
      <c r="AD1553" s="17"/>
      <c r="AE1553" s="18"/>
      <c r="AF1553" s="9"/>
      <c r="AG1553" s="19"/>
      <c r="AH1553" s="20"/>
      <c r="AI1553" s="9"/>
      <c r="AJ1553" s="21"/>
      <c r="AK1553" s="33"/>
      <c r="AL1553" s="485" t="str">
        <f>IF(AA1553="","",AA1553)</f>
        <v/>
      </c>
      <c r="AM1553" s="3" t="str">
        <f>IF(AB1553="","",AB1553)</f>
        <v/>
      </c>
      <c r="AN1553" s="702"/>
      <c r="AO1553" s="4"/>
      <c r="AP1553" s="5"/>
      <c r="AQ1553" s="5"/>
      <c r="AR1553" s="4"/>
      <c r="AS1553" s="5"/>
      <c r="AT1553" s="552"/>
      <c r="AU1553" s="553" t="str">
        <f>IF(AND(V1553&gt;0,X1553="A",AA1553&lt;&gt;"",AG1553&lt;&gt;"A",AJ1553&lt;&gt;"A",OR(AB1553="NR",AB1553="NT")),1,"")</f>
        <v/>
      </c>
      <c r="AV1553" s="554" t="str">
        <f>IF(AU1553="","",COUNTIF($AU$8:AU1553,AU1553))</f>
        <v/>
      </c>
      <c r="AW1553" s="553" t="str">
        <f>IF(AND(V1553&gt;0,X1553="A",AJ1553&lt;&gt;"A",OR(AB1553="",AB1553="NX")),1,"")</f>
        <v/>
      </c>
      <c r="AX1553" s="554" t="str">
        <f>IF(AW1553="","",COUNTIF($AW$8:AW1553,AW1553))</f>
        <v/>
      </c>
      <c r="AY1553" s="27"/>
      <c r="AZ1553" s="6"/>
      <c r="BA1553" s="7"/>
      <c r="BB1553" s="7"/>
    </row>
    <row r="1554" spans="1:54" ht="14.45" customHeight="1">
      <c r="A1554" s="472" t="s">
        <v>1705</v>
      </c>
      <c r="B1554" s="473" t="s">
        <v>1602</v>
      </c>
      <c r="C1554" s="714" t="s">
        <v>4210</v>
      </c>
      <c r="D1554" s="22">
        <v>12</v>
      </c>
      <c r="E1554" s="746" t="s">
        <v>3986</v>
      </c>
      <c r="F1554" s="760" t="s">
        <v>5386</v>
      </c>
      <c r="G1554" s="475"/>
      <c r="H1554" s="476"/>
      <c r="I1554" s="474"/>
      <c r="J1554" s="475"/>
      <c r="K1554" s="478"/>
      <c r="L1554" s="9"/>
      <c r="M1554" s="546"/>
      <c r="N1554" s="9"/>
      <c r="O1554" s="6"/>
      <c r="P1554" s="479"/>
      <c r="Q1554" s="10"/>
      <c r="R1554" s="11"/>
      <c r="S1554" s="12"/>
      <c r="T1554" s="14"/>
      <c r="U1554" s="15"/>
      <c r="V1554" s="8"/>
      <c r="W1554" s="13"/>
      <c r="X1554" s="23"/>
      <c r="Y1554" s="486"/>
      <c r="Z1554" s="483"/>
      <c r="AA1554" s="24"/>
      <c r="AB1554" s="484"/>
      <c r="AC1554" s="16"/>
      <c r="AD1554" s="17"/>
      <c r="AE1554" s="18"/>
      <c r="AF1554" s="9"/>
      <c r="AG1554" s="19"/>
      <c r="AH1554" s="20"/>
      <c r="AI1554" s="9"/>
      <c r="AJ1554" s="21"/>
      <c r="AK1554" s="33"/>
      <c r="AL1554" s="485" t="str">
        <f>IF(AA1554="","",AA1554)</f>
        <v/>
      </c>
      <c r="AM1554" s="3" t="str">
        <f>IF(AB1554="","",AB1554)</f>
        <v/>
      </c>
      <c r="AN1554" s="702"/>
      <c r="AO1554" s="4"/>
      <c r="AP1554" s="5"/>
      <c r="AQ1554" s="5"/>
      <c r="AR1554" s="4"/>
      <c r="AS1554" s="5"/>
      <c r="AT1554" s="552"/>
      <c r="AU1554" s="553" t="str">
        <f>IF(AND(V1554&gt;0,X1554="A",AA1554&lt;&gt;"",AG1554&lt;&gt;"A",AJ1554&lt;&gt;"A",OR(AB1554="NR",AB1554="NT")),1,"")</f>
        <v/>
      </c>
      <c r="AV1554" s="554" t="str">
        <f>IF(AU1554="","",COUNTIF($AU$8:AU1554,AU1554))</f>
        <v/>
      </c>
      <c r="AW1554" s="553" t="str">
        <f>IF(AND(V1554&gt;0,X1554="A",AJ1554&lt;&gt;"A",OR(AB1554="",AB1554="NX")),1,"")</f>
        <v/>
      </c>
      <c r="AX1554" s="554" t="str">
        <f>IF(AW1554="","",COUNTIF($AW$8:AW1554,AW1554))</f>
        <v/>
      </c>
      <c r="AY1554" s="27"/>
      <c r="AZ1554" s="6"/>
      <c r="BA1554" s="7"/>
      <c r="BB1554" s="7"/>
    </row>
    <row r="1555" spans="1:54" ht="14.45" customHeight="1">
      <c r="A1555" s="472" t="s">
        <v>1706</v>
      </c>
      <c r="B1555" s="473" t="s">
        <v>1602</v>
      </c>
      <c r="C1555" s="714" t="s">
        <v>4210</v>
      </c>
      <c r="D1555" s="22">
        <v>12</v>
      </c>
      <c r="E1555" s="746" t="s">
        <v>3987</v>
      </c>
      <c r="F1555" s="760" t="s">
        <v>5386</v>
      </c>
      <c r="G1555" s="475"/>
      <c r="H1555" s="476"/>
      <c r="I1555" s="474"/>
      <c r="J1555" s="475"/>
      <c r="K1555" s="478"/>
      <c r="L1555" s="9"/>
      <c r="M1555" s="546"/>
      <c r="N1555" s="9"/>
      <c r="O1555" s="6"/>
      <c r="P1555" s="479"/>
      <c r="Q1555" s="10"/>
      <c r="R1555" s="11"/>
      <c r="S1555" s="12"/>
      <c r="T1555" s="14"/>
      <c r="U1555" s="15"/>
      <c r="V1555" s="8"/>
      <c r="W1555" s="13"/>
      <c r="X1555" s="23"/>
      <c r="Y1555" s="486"/>
      <c r="Z1555" s="483"/>
      <c r="AA1555" s="24"/>
      <c r="AB1555" s="484"/>
      <c r="AC1555" s="16"/>
      <c r="AD1555" s="17"/>
      <c r="AE1555" s="18"/>
      <c r="AF1555" s="9"/>
      <c r="AG1555" s="19"/>
      <c r="AH1555" s="20"/>
      <c r="AI1555" s="9"/>
      <c r="AJ1555" s="21"/>
      <c r="AK1555" s="33"/>
      <c r="AL1555" s="485" t="str">
        <f>IF(AA1555="","",AA1555)</f>
        <v/>
      </c>
      <c r="AM1555" s="3" t="str">
        <f>IF(AB1555="","",AB1555)</f>
        <v/>
      </c>
      <c r="AN1555" s="702"/>
      <c r="AO1555" s="4"/>
      <c r="AP1555" s="5"/>
      <c r="AQ1555" s="5"/>
      <c r="AR1555" s="4"/>
      <c r="AS1555" s="5"/>
      <c r="AT1555" s="552"/>
      <c r="AU1555" s="553" t="str">
        <f>IF(AND(V1555&gt;0,X1555="A",AA1555&lt;&gt;"",AG1555&lt;&gt;"A",AJ1555&lt;&gt;"A",OR(AB1555="NR",AB1555="NT")),1,"")</f>
        <v/>
      </c>
      <c r="AV1555" s="554" t="str">
        <f>IF(AU1555="","",COUNTIF($AU$8:AU1555,AU1555))</f>
        <v/>
      </c>
      <c r="AW1555" s="553" t="str">
        <f>IF(AND(V1555&gt;0,X1555="A",AJ1555&lt;&gt;"A",OR(AB1555="",AB1555="NX")),1,"")</f>
        <v/>
      </c>
      <c r="AX1555" s="554" t="str">
        <f>IF(AW1555="","",COUNTIF($AW$8:AW1555,AW1555))</f>
        <v/>
      </c>
      <c r="AY1555" s="27"/>
      <c r="AZ1555" s="6"/>
      <c r="BA1555" s="7"/>
      <c r="BB1555" s="7"/>
    </row>
    <row r="1556" spans="1:54" ht="14.45" customHeight="1">
      <c r="A1556" s="472" t="s">
        <v>1707</v>
      </c>
      <c r="B1556" s="473" t="s">
        <v>1602</v>
      </c>
      <c r="C1556" s="714" t="s">
        <v>4210</v>
      </c>
      <c r="D1556" s="22">
        <v>12</v>
      </c>
      <c r="E1556" s="746" t="s">
        <v>3988</v>
      </c>
      <c r="F1556" s="760" t="s">
        <v>5386</v>
      </c>
      <c r="G1556" s="475"/>
      <c r="H1556" s="476"/>
      <c r="I1556" s="474"/>
      <c r="J1556" s="475"/>
      <c r="K1556" s="478"/>
      <c r="L1556" s="9"/>
      <c r="M1556" s="546"/>
      <c r="N1556" s="9"/>
      <c r="O1556" s="6"/>
      <c r="P1556" s="479"/>
      <c r="Q1556" s="10"/>
      <c r="R1556" s="11"/>
      <c r="S1556" s="12"/>
      <c r="T1556" s="14"/>
      <c r="U1556" s="15"/>
      <c r="V1556" s="8"/>
      <c r="W1556" s="13"/>
      <c r="X1556" s="23"/>
      <c r="Y1556" s="486"/>
      <c r="Z1556" s="483"/>
      <c r="AA1556" s="24"/>
      <c r="AB1556" s="484"/>
      <c r="AC1556" s="16"/>
      <c r="AD1556" s="17"/>
      <c r="AE1556" s="18"/>
      <c r="AF1556" s="9"/>
      <c r="AG1556" s="19"/>
      <c r="AH1556" s="20"/>
      <c r="AI1556" s="9"/>
      <c r="AJ1556" s="21"/>
      <c r="AK1556" s="33"/>
      <c r="AL1556" s="485" t="str">
        <f>IF(AA1556="","",AA1556)</f>
        <v/>
      </c>
      <c r="AM1556" s="3" t="str">
        <f>IF(AB1556="","",AB1556)</f>
        <v/>
      </c>
      <c r="AN1556" s="702"/>
      <c r="AO1556" s="4"/>
      <c r="AP1556" s="5"/>
      <c r="AQ1556" s="5"/>
      <c r="AR1556" s="4"/>
      <c r="AS1556" s="5"/>
      <c r="AT1556" s="552"/>
      <c r="AU1556" s="553" t="str">
        <f>IF(AND(V1556&gt;0,X1556="A",AA1556&lt;&gt;"",AG1556&lt;&gt;"A",AJ1556&lt;&gt;"A",OR(AB1556="NR",AB1556="NT")),1,"")</f>
        <v/>
      </c>
      <c r="AV1556" s="554" t="str">
        <f>IF(AU1556="","",COUNTIF($AU$8:AU1556,AU1556))</f>
        <v/>
      </c>
      <c r="AW1556" s="553" t="str">
        <f>IF(AND(V1556&gt;0,X1556="A",AJ1556&lt;&gt;"A",OR(AB1556="",AB1556="NX")),1,"")</f>
        <v/>
      </c>
      <c r="AX1556" s="554" t="str">
        <f>IF(AW1556="","",COUNTIF($AW$8:AW1556,AW1556))</f>
        <v/>
      </c>
      <c r="AY1556" s="27"/>
      <c r="AZ1556" s="6"/>
      <c r="BA1556" s="7"/>
      <c r="BB1556" s="7"/>
    </row>
    <row r="1557" spans="1:54" ht="14.45" customHeight="1">
      <c r="A1557" s="472" t="s">
        <v>1708</v>
      </c>
      <c r="B1557" s="473" t="s">
        <v>1602</v>
      </c>
      <c r="C1557" s="714" t="s">
        <v>4210</v>
      </c>
      <c r="D1557" s="22">
        <v>12</v>
      </c>
      <c r="E1557" s="746" t="s">
        <v>3989</v>
      </c>
      <c r="F1557" s="760" t="s">
        <v>5386</v>
      </c>
      <c r="G1557" s="475"/>
      <c r="H1557" s="476"/>
      <c r="I1557" s="474"/>
      <c r="J1557" s="475"/>
      <c r="K1557" s="478"/>
      <c r="L1557" s="9"/>
      <c r="M1557" s="546"/>
      <c r="N1557" s="9"/>
      <c r="O1557" s="6"/>
      <c r="P1557" s="479"/>
      <c r="Q1557" s="10"/>
      <c r="R1557" s="11"/>
      <c r="S1557" s="12"/>
      <c r="T1557" s="14"/>
      <c r="U1557" s="15"/>
      <c r="V1557" s="8"/>
      <c r="W1557" s="13"/>
      <c r="X1557" s="23"/>
      <c r="Y1557" s="486"/>
      <c r="Z1557" s="483"/>
      <c r="AA1557" s="24"/>
      <c r="AB1557" s="484"/>
      <c r="AC1557" s="16"/>
      <c r="AD1557" s="17"/>
      <c r="AE1557" s="18"/>
      <c r="AF1557" s="9"/>
      <c r="AG1557" s="19"/>
      <c r="AH1557" s="20"/>
      <c r="AI1557" s="9"/>
      <c r="AJ1557" s="21"/>
      <c r="AK1557" s="33"/>
      <c r="AL1557" s="485" t="str">
        <f>IF(AA1557="","",AA1557)</f>
        <v/>
      </c>
      <c r="AM1557" s="3" t="str">
        <f>IF(AB1557="","",AB1557)</f>
        <v/>
      </c>
      <c r="AN1557" s="702"/>
      <c r="AO1557" s="4"/>
      <c r="AP1557" s="5"/>
      <c r="AQ1557" s="5"/>
      <c r="AR1557" s="4"/>
      <c r="AS1557" s="5"/>
      <c r="AT1557" s="552"/>
      <c r="AU1557" s="553" t="str">
        <f>IF(AND(V1557&gt;0,X1557="A",AA1557&lt;&gt;"",AG1557&lt;&gt;"A",AJ1557&lt;&gt;"A",OR(AB1557="NR",AB1557="NT")),1,"")</f>
        <v/>
      </c>
      <c r="AV1557" s="554" t="str">
        <f>IF(AU1557="","",COUNTIF($AU$8:AU1557,AU1557))</f>
        <v/>
      </c>
      <c r="AW1557" s="553" t="str">
        <f>IF(AND(V1557&gt;0,X1557="A",AJ1557&lt;&gt;"A",OR(AB1557="",AB1557="NX")),1,"")</f>
        <v/>
      </c>
      <c r="AX1557" s="554" t="str">
        <f>IF(AW1557="","",COUNTIF($AW$8:AW1557,AW1557))</f>
        <v/>
      </c>
      <c r="AY1557" s="27"/>
      <c r="AZ1557" s="6"/>
      <c r="BA1557" s="7"/>
      <c r="BB1557" s="7"/>
    </row>
    <row r="1558" spans="1:54" ht="14.45" customHeight="1">
      <c r="A1558" s="472" t="s">
        <v>1709</v>
      </c>
      <c r="B1558" s="473" t="s">
        <v>1602</v>
      </c>
      <c r="C1558" s="714" t="s">
        <v>4210</v>
      </c>
      <c r="D1558" s="22">
        <v>12</v>
      </c>
      <c r="E1558" s="746" t="s">
        <v>3990</v>
      </c>
      <c r="F1558" s="760" t="s">
        <v>5386</v>
      </c>
      <c r="G1558" s="475"/>
      <c r="H1558" s="476"/>
      <c r="I1558" s="474"/>
      <c r="J1558" s="475"/>
      <c r="K1558" s="478"/>
      <c r="L1558" s="9"/>
      <c r="M1558" s="546"/>
      <c r="N1558" s="9"/>
      <c r="O1558" s="6"/>
      <c r="P1558" s="479"/>
      <c r="Q1558" s="10"/>
      <c r="R1558" s="11"/>
      <c r="S1558" s="12"/>
      <c r="T1558" s="14"/>
      <c r="U1558" s="15"/>
      <c r="V1558" s="8"/>
      <c r="W1558" s="13"/>
      <c r="X1558" s="23"/>
      <c r="Y1558" s="486"/>
      <c r="Z1558" s="483"/>
      <c r="AA1558" s="24"/>
      <c r="AB1558" s="484"/>
      <c r="AC1558" s="16"/>
      <c r="AD1558" s="17"/>
      <c r="AE1558" s="18"/>
      <c r="AF1558" s="9"/>
      <c r="AG1558" s="19"/>
      <c r="AH1558" s="20"/>
      <c r="AI1558" s="9"/>
      <c r="AJ1558" s="21"/>
      <c r="AK1558" s="33"/>
      <c r="AL1558" s="485" t="str">
        <f>IF(AA1558="","",AA1558)</f>
        <v/>
      </c>
      <c r="AM1558" s="3" t="str">
        <f>IF(AB1558="","",AB1558)</f>
        <v/>
      </c>
      <c r="AN1558" s="702"/>
      <c r="AO1558" s="4"/>
      <c r="AP1558" s="5"/>
      <c r="AQ1558" s="5"/>
      <c r="AR1558" s="4"/>
      <c r="AS1558" s="5"/>
      <c r="AT1558" s="552"/>
      <c r="AU1558" s="553" t="str">
        <f>IF(AND(V1558&gt;0,X1558="A",AA1558&lt;&gt;"",AG1558&lt;&gt;"A",AJ1558&lt;&gt;"A",OR(AB1558="NR",AB1558="NT")),1,"")</f>
        <v/>
      </c>
      <c r="AV1558" s="554" t="str">
        <f>IF(AU1558="","",COUNTIF($AU$8:AU1558,AU1558))</f>
        <v/>
      </c>
      <c r="AW1558" s="553" t="str">
        <f>IF(AND(V1558&gt;0,X1558="A",AJ1558&lt;&gt;"A",OR(AB1558="",AB1558="NX")),1,"")</f>
        <v/>
      </c>
      <c r="AX1558" s="554" t="str">
        <f>IF(AW1558="","",COUNTIF($AW$8:AW1558,AW1558))</f>
        <v/>
      </c>
      <c r="AY1558" s="27"/>
      <c r="AZ1558" s="6"/>
      <c r="BA1558" s="7"/>
      <c r="BB1558" s="7"/>
    </row>
    <row r="1559" spans="1:54" ht="14.45" customHeight="1">
      <c r="A1559" s="472" t="s">
        <v>1710</v>
      </c>
      <c r="B1559" s="473" t="s">
        <v>1602</v>
      </c>
      <c r="C1559" s="714" t="s">
        <v>4210</v>
      </c>
      <c r="D1559" s="22">
        <v>12</v>
      </c>
      <c r="E1559" s="746" t="s">
        <v>3991</v>
      </c>
      <c r="F1559" s="760" t="s">
        <v>5386</v>
      </c>
      <c r="G1559" s="475"/>
      <c r="H1559" s="476"/>
      <c r="I1559" s="474"/>
      <c r="J1559" s="475"/>
      <c r="K1559" s="478"/>
      <c r="L1559" s="9"/>
      <c r="M1559" s="546"/>
      <c r="N1559" s="9"/>
      <c r="O1559" s="6"/>
      <c r="P1559" s="479"/>
      <c r="Q1559" s="10"/>
      <c r="R1559" s="11"/>
      <c r="S1559" s="12"/>
      <c r="T1559" s="14"/>
      <c r="U1559" s="15"/>
      <c r="V1559" s="8"/>
      <c r="W1559" s="13"/>
      <c r="X1559" s="23"/>
      <c r="Y1559" s="486"/>
      <c r="Z1559" s="483"/>
      <c r="AA1559" s="24"/>
      <c r="AB1559" s="484"/>
      <c r="AC1559" s="16"/>
      <c r="AD1559" s="17"/>
      <c r="AE1559" s="18"/>
      <c r="AF1559" s="9"/>
      <c r="AG1559" s="19"/>
      <c r="AH1559" s="20"/>
      <c r="AI1559" s="9"/>
      <c r="AJ1559" s="21"/>
      <c r="AK1559" s="33"/>
      <c r="AL1559" s="485" t="str">
        <f>IF(AA1559="","",AA1559)</f>
        <v/>
      </c>
      <c r="AM1559" s="3" t="str">
        <f>IF(AB1559="","",AB1559)</f>
        <v/>
      </c>
      <c r="AN1559" s="702"/>
      <c r="AO1559" s="4"/>
      <c r="AP1559" s="5"/>
      <c r="AQ1559" s="5"/>
      <c r="AR1559" s="4"/>
      <c r="AS1559" s="5"/>
      <c r="AT1559" s="552"/>
      <c r="AU1559" s="553" t="str">
        <f>IF(AND(V1559&gt;0,X1559="A",AA1559&lt;&gt;"",AG1559&lt;&gt;"A",AJ1559&lt;&gt;"A",OR(AB1559="NR",AB1559="NT")),1,"")</f>
        <v/>
      </c>
      <c r="AV1559" s="554" t="str">
        <f>IF(AU1559="","",COUNTIF($AU$8:AU1559,AU1559))</f>
        <v/>
      </c>
      <c r="AW1559" s="553" t="str">
        <f>IF(AND(V1559&gt;0,X1559="A",AJ1559&lt;&gt;"A",OR(AB1559="",AB1559="NX")),1,"")</f>
        <v/>
      </c>
      <c r="AX1559" s="554" t="str">
        <f>IF(AW1559="","",COUNTIF($AW$8:AW1559,AW1559))</f>
        <v/>
      </c>
      <c r="AY1559" s="27"/>
      <c r="AZ1559" s="6"/>
      <c r="BA1559" s="7"/>
      <c r="BB1559" s="7"/>
    </row>
    <row r="1560" spans="1:54" ht="14.45" customHeight="1">
      <c r="A1560" s="472" t="s">
        <v>1711</v>
      </c>
      <c r="B1560" s="473" t="s">
        <v>1602</v>
      </c>
      <c r="C1560" s="714" t="s">
        <v>4210</v>
      </c>
      <c r="D1560" s="22">
        <v>12</v>
      </c>
      <c r="E1560" s="746" t="s">
        <v>3992</v>
      </c>
      <c r="F1560" s="760" t="s">
        <v>5386</v>
      </c>
      <c r="G1560" s="475"/>
      <c r="H1560" s="476"/>
      <c r="I1560" s="474"/>
      <c r="J1560" s="475"/>
      <c r="K1560" s="478"/>
      <c r="L1560" s="9"/>
      <c r="M1560" s="546"/>
      <c r="N1560" s="9"/>
      <c r="O1560" s="6"/>
      <c r="P1560" s="479"/>
      <c r="Q1560" s="10"/>
      <c r="R1560" s="11"/>
      <c r="S1560" s="12"/>
      <c r="T1560" s="14"/>
      <c r="U1560" s="15"/>
      <c r="V1560" s="8"/>
      <c r="W1560" s="13"/>
      <c r="X1560" s="23"/>
      <c r="Y1560" s="486"/>
      <c r="Z1560" s="483"/>
      <c r="AA1560" s="24"/>
      <c r="AB1560" s="484"/>
      <c r="AC1560" s="16"/>
      <c r="AD1560" s="17"/>
      <c r="AE1560" s="18"/>
      <c r="AF1560" s="9"/>
      <c r="AG1560" s="19"/>
      <c r="AH1560" s="20"/>
      <c r="AI1560" s="9"/>
      <c r="AJ1560" s="21"/>
      <c r="AK1560" s="33"/>
      <c r="AL1560" s="485" t="str">
        <f>IF(AA1560="","",AA1560)</f>
        <v/>
      </c>
      <c r="AM1560" s="3" t="str">
        <f>IF(AB1560="","",AB1560)</f>
        <v/>
      </c>
      <c r="AN1560" s="702"/>
      <c r="AO1560" s="4"/>
      <c r="AP1560" s="5"/>
      <c r="AQ1560" s="5"/>
      <c r="AR1560" s="4"/>
      <c r="AS1560" s="5"/>
      <c r="AT1560" s="552"/>
      <c r="AU1560" s="553" t="str">
        <f>IF(AND(V1560&gt;0,X1560="A",AA1560&lt;&gt;"",AG1560&lt;&gt;"A",AJ1560&lt;&gt;"A",OR(AB1560="NR",AB1560="NT")),1,"")</f>
        <v/>
      </c>
      <c r="AV1560" s="554" t="str">
        <f>IF(AU1560="","",COUNTIF($AU$8:AU1560,AU1560))</f>
        <v/>
      </c>
      <c r="AW1560" s="553" t="str">
        <f>IF(AND(V1560&gt;0,X1560="A",AJ1560&lt;&gt;"A",OR(AB1560="",AB1560="NX")),1,"")</f>
        <v/>
      </c>
      <c r="AX1560" s="554" t="str">
        <f>IF(AW1560="","",COUNTIF($AW$8:AW1560,AW1560))</f>
        <v/>
      </c>
      <c r="AY1560" s="27"/>
      <c r="AZ1560" s="6"/>
      <c r="BA1560" s="7"/>
      <c r="BB1560" s="7"/>
    </row>
    <row r="1561" spans="1:54" ht="14.45" customHeight="1">
      <c r="A1561" s="472" t="s">
        <v>1712</v>
      </c>
      <c r="B1561" s="473" t="s">
        <v>1602</v>
      </c>
      <c r="C1561" s="714" t="s">
        <v>4210</v>
      </c>
      <c r="D1561" s="22">
        <v>12</v>
      </c>
      <c r="E1561" s="746" t="s">
        <v>3993</v>
      </c>
      <c r="F1561" s="760" t="s">
        <v>5386</v>
      </c>
      <c r="G1561" s="475"/>
      <c r="H1561" s="476"/>
      <c r="I1561" s="474"/>
      <c r="J1561" s="475"/>
      <c r="K1561" s="478"/>
      <c r="L1561" s="9"/>
      <c r="M1561" s="546"/>
      <c r="N1561" s="9"/>
      <c r="O1561" s="6"/>
      <c r="P1561" s="479"/>
      <c r="Q1561" s="10"/>
      <c r="R1561" s="11"/>
      <c r="S1561" s="12"/>
      <c r="T1561" s="14"/>
      <c r="U1561" s="15"/>
      <c r="V1561" s="8"/>
      <c r="W1561" s="13"/>
      <c r="X1561" s="23"/>
      <c r="Y1561" s="486"/>
      <c r="Z1561" s="483"/>
      <c r="AA1561" s="24"/>
      <c r="AB1561" s="484"/>
      <c r="AC1561" s="16"/>
      <c r="AD1561" s="17"/>
      <c r="AE1561" s="18"/>
      <c r="AF1561" s="9"/>
      <c r="AG1561" s="19"/>
      <c r="AH1561" s="20"/>
      <c r="AI1561" s="9"/>
      <c r="AJ1561" s="21"/>
      <c r="AK1561" s="33"/>
      <c r="AL1561" s="485" t="str">
        <f>IF(AA1561="","",AA1561)</f>
        <v/>
      </c>
      <c r="AM1561" s="3" t="str">
        <f>IF(AB1561="","",AB1561)</f>
        <v/>
      </c>
      <c r="AN1561" s="702"/>
      <c r="AO1561" s="4"/>
      <c r="AP1561" s="5"/>
      <c r="AQ1561" s="5"/>
      <c r="AR1561" s="4"/>
      <c r="AS1561" s="5"/>
      <c r="AT1561" s="552"/>
      <c r="AU1561" s="553" t="str">
        <f>IF(AND(V1561&gt;0,X1561="A",AA1561&lt;&gt;"",AG1561&lt;&gt;"A",AJ1561&lt;&gt;"A",OR(AB1561="NR",AB1561="NT")),1,"")</f>
        <v/>
      </c>
      <c r="AV1561" s="554" t="str">
        <f>IF(AU1561="","",COUNTIF($AU$8:AU1561,AU1561))</f>
        <v/>
      </c>
      <c r="AW1561" s="553" t="str">
        <f>IF(AND(V1561&gt;0,X1561="A",AJ1561&lt;&gt;"A",OR(AB1561="",AB1561="NX")),1,"")</f>
        <v/>
      </c>
      <c r="AX1561" s="554" t="str">
        <f>IF(AW1561="","",COUNTIF($AW$8:AW1561,AW1561))</f>
        <v/>
      </c>
      <c r="AY1561" s="27"/>
      <c r="AZ1561" s="6"/>
      <c r="BA1561" s="7"/>
      <c r="BB1561" s="7"/>
    </row>
    <row r="1562" spans="1:54" ht="14.45" customHeight="1">
      <c r="A1562" s="472" t="s">
        <v>1713</v>
      </c>
      <c r="B1562" s="473" t="s">
        <v>1602</v>
      </c>
      <c r="C1562" s="714" t="s">
        <v>4210</v>
      </c>
      <c r="D1562" s="22">
        <v>12</v>
      </c>
      <c r="E1562" s="746" t="s">
        <v>3994</v>
      </c>
      <c r="F1562" s="760" t="s">
        <v>5386</v>
      </c>
      <c r="G1562" s="475"/>
      <c r="H1562" s="476"/>
      <c r="I1562" s="474"/>
      <c r="J1562" s="475"/>
      <c r="K1562" s="478"/>
      <c r="L1562" s="9"/>
      <c r="M1562" s="546"/>
      <c r="N1562" s="9"/>
      <c r="O1562" s="6"/>
      <c r="P1562" s="479"/>
      <c r="Q1562" s="10"/>
      <c r="R1562" s="11"/>
      <c r="S1562" s="12"/>
      <c r="T1562" s="14"/>
      <c r="U1562" s="15"/>
      <c r="V1562" s="8"/>
      <c r="W1562" s="13"/>
      <c r="X1562" s="23"/>
      <c r="Y1562" s="486"/>
      <c r="Z1562" s="483"/>
      <c r="AA1562" s="24"/>
      <c r="AB1562" s="484"/>
      <c r="AC1562" s="16"/>
      <c r="AD1562" s="17"/>
      <c r="AE1562" s="18"/>
      <c r="AF1562" s="9"/>
      <c r="AG1562" s="19"/>
      <c r="AH1562" s="20"/>
      <c r="AI1562" s="9"/>
      <c r="AJ1562" s="21"/>
      <c r="AK1562" s="33"/>
      <c r="AL1562" s="485" t="str">
        <f>IF(AA1562="","",AA1562)</f>
        <v/>
      </c>
      <c r="AM1562" s="3" t="str">
        <f>IF(AB1562="","",AB1562)</f>
        <v/>
      </c>
      <c r="AN1562" s="702"/>
      <c r="AO1562" s="4"/>
      <c r="AP1562" s="5"/>
      <c r="AQ1562" s="5"/>
      <c r="AR1562" s="4"/>
      <c r="AS1562" s="5"/>
      <c r="AT1562" s="552"/>
      <c r="AU1562" s="553" t="str">
        <f>IF(AND(V1562&gt;0,X1562="A",AA1562&lt;&gt;"",AG1562&lt;&gt;"A",AJ1562&lt;&gt;"A",OR(AB1562="NR",AB1562="NT")),1,"")</f>
        <v/>
      </c>
      <c r="AV1562" s="554" t="str">
        <f>IF(AU1562="","",COUNTIF($AU$8:AU1562,AU1562))</f>
        <v/>
      </c>
      <c r="AW1562" s="553" t="str">
        <f>IF(AND(V1562&gt;0,X1562="A",AJ1562&lt;&gt;"A",OR(AB1562="",AB1562="NX")),1,"")</f>
        <v/>
      </c>
      <c r="AX1562" s="554" t="str">
        <f>IF(AW1562="","",COUNTIF($AW$8:AW1562,AW1562))</f>
        <v/>
      </c>
      <c r="AY1562" s="27"/>
      <c r="AZ1562" s="6"/>
      <c r="BA1562" s="7"/>
      <c r="BB1562" s="7"/>
    </row>
    <row r="1563" spans="1:54" ht="14.45" customHeight="1">
      <c r="A1563" s="472" t="s">
        <v>1714</v>
      </c>
      <c r="B1563" s="473" t="s">
        <v>1602</v>
      </c>
      <c r="C1563" s="714" t="s">
        <v>4210</v>
      </c>
      <c r="D1563" s="22">
        <v>12</v>
      </c>
      <c r="E1563" s="746" t="s">
        <v>3995</v>
      </c>
      <c r="F1563" s="760" t="s">
        <v>5386</v>
      </c>
      <c r="G1563" s="475"/>
      <c r="H1563" s="476"/>
      <c r="I1563" s="474"/>
      <c r="J1563" s="475"/>
      <c r="K1563" s="478"/>
      <c r="L1563" s="9"/>
      <c r="M1563" s="546"/>
      <c r="N1563" s="9"/>
      <c r="O1563" s="6"/>
      <c r="P1563" s="479"/>
      <c r="Q1563" s="10"/>
      <c r="R1563" s="11"/>
      <c r="S1563" s="12"/>
      <c r="T1563" s="14"/>
      <c r="U1563" s="15"/>
      <c r="V1563" s="8"/>
      <c r="W1563" s="13"/>
      <c r="X1563" s="23"/>
      <c r="Y1563" s="486"/>
      <c r="Z1563" s="483"/>
      <c r="AA1563" s="24"/>
      <c r="AB1563" s="484"/>
      <c r="AC1563" s="16"/>
      <c r="AD1563" s="17"/>
      <c r="AE1563" s="18"/>
      <c r="AF1563" s="9"/>
      <c r="AG1563" s="19"/>
      <c r="AH1563" s="20"/>
      <c r="AI1563" s="9"/>
      <c r="AJ1563" s="21"/>
      <c r="AK1563" s="33"/>
      <c r="AL1563" s="485" t="str">
        <f>IF(AA1563="","",AA1563)</f>
        <v/>
      </c>
      <c r="AM1563" s="3" t="str">
        <f>IF(AB1563="","",AB1563)</f>
        <v/>
      </c>
      <c r="AN1563" s="702"/>
      <c r="AO1563" s="4"/>
      <c r="AP1563" s="5"/>
      <c r="AQ1563" s="5"/>
      <c r="AR1563" s="4"/>
      <c r="AS1563" s="5"/>
      <c r="AT1563" s="552"/>
      <c r="AU1563" s="553" t="str">
        <f>IF(AND(V1563&gt;0,X1563="A",AA1563&lt;&gt;"",AG1563&lt;&gt;"A",AJ1563&lt;&gt;"A",OR(AB1563="NR",AB1563="NT")),1,"")</f>
        <v/>
      </c>
      <c r="AV1563" s="554" t="str">
        <f>IF(AU1563="","",COUNTIF($AU$8:AU1563,AU1563))</f>
        <v/>
      </c>
      <c r="AW1563" s="553" t="str">
        <f>IF(AND(V1563&gt;0,X1563="A",AJ1563&lt;&gt;"A",OR(AB1563="",AB1563="NX")),1,"")</f>
        <v/>
      </c>
      <c r="AX1563" s="554" t="str">
        <f>IF(AW1563="","",COUNTIF($AW$8:AW1563,AW1563))</f>
        <v/>
      </c>
      <c r="AY1563" s="27"/>
      <c r="AZ1563" s="6"/>
      <c r="BA1563" s="7"/>
      <c r="BB1563" s="7"/>
    </row>
    <row r="1564" spans="1:54" ht="14.45" customHeight="1">
      <c r="A1564" s="472" t="s">
        <v>1715</v>
      </c>
      <c r="B1564" s="473" t="s">
        <v>1602</v>
      </c>
      <c r="C1564" s="714" t="s">
        <v>4210</v>
      </c>
      <c r="D1564" s="22">
        <v>12</v>
      </c>
      <c r="E1564" s="746" t="s">
        <v>3996</v>
      </c>
      <c r="F1564" s="760" t="s">
        <v>5386</v>
      </c>
      <c r="G1564" s="475"/>
      <c r="H1564" s="476"/>
      <c r="I1564" s="474"/>
      <c r="J1564" s="475"/>
      <c r="K1564" s="478"/>
      <c r="L1564" s="9"/>
      <c r="M1564" s="546"/>
      <c r="N1564" s="9"/>
      <c r="O1564" s="6"/>
      <c r="P1564" s="479"/>
      <c r="Q1564" s="10"/>
      <c r="R1564" s="11"/>
      <c r="S1564" s="12"/>
      <c r="T1564" s="14"/>
      <c r="U1564" s="15"/>
      <c r="V1564" s="8"/>
      <c r="W1564" s="13"/>
      <c r="X1564" s="23"/>
      <c r="Y1564" s="486"/>
      <c r="Z1564" s="483"/>
      <c r="AA1564" s="24"/>
      <c r="AB1564" s="484"/>
      <c r="AC1564" s="16"/>
      <c r="AD1564" s="17"/>
      <c r="AE1564" s="18"/>
      <c r="AF1564" s="9"/>
      <c r="AG1564" s="19"/>
      <c r="AH1564" s="20"/>
      <c r="AI1564" s="9"/>
      <c r="AJ1564" s="21"/>
      <c r="AK1564" s="33"/>
      <c r="AL1564" s="485" t="str">
        <f>IF(AA1564="","",AA1564)</f>
        <v/>
      </c>
      <c r="AM1564" s="3" t="str">
        <f>IF(AB1564="","",AB1564)</f>
        <v/>
      </c>
      <c r="AN1564" s="702"/>
      <c r="AO1564" s="4"/>
      <c r="AP1564" s="5"/>
      <c r="AQ1564" s="5"/>
      <c r="AR1564" s="4"/>
      <c r="AS1564" s="5"/>
      <c r="AT1564" s="552"/>
      <c r="AU1564" s="553" t="str">
        <f>IF(AND(V1564&gt;0,X1564="A",AA1564&lt;&gt;"",AG1564&lt;&gt;"A",AJ1564&lt;&gt;"A",OR(AB1564="NR",AB1564="NT")),1,"")</f>
        <v/>
      </c>
      <c r="AV1564" s="554" t="str">
        <f>IF(AU1564="","",COUNTIF($AU$8:AU1564,AU1564))</f>
        <v/>
      </c>
      <c r="AW1564" s="553" t="str">
        <f>IF(AND(V1564&gt;0,X1564="A",AJ1564&lt;&gt;"A",OR(AB1564="",AB1564="NX")),1,"")</f>
        <v/>
      </c>
      <c r="AX1564" s="554" t="str">
        <f>IF(AW1564="","",COUNTIF($AW$8:AW1564,AW1564))</f>
        <v/>
      </c>
      <c r="AY1564" s="27"/>
      <c r="AZ1564" s="6"/>
      <c r="BA1564" s="7"/>
      <c r="BB1564" s="7"/>
    </row>
    <row r="1565" spans="1:54" ht="14.45" customHeight="1">
      <c r="A1565" s="472" t="s">
        <v>1716</v>
      </c>
      <c r="B1565" s="473" t="s">
        <v>1602</v>
      </c>
      <c r="C1565" s="714" t="s">
        <v>4210</v>
      </c>
      <c r="D1565" s="22">
        <v>12</v>
      </c>
      <c r="E1565" s="746" t="s">
        <v>3997</v>
      </c>
      <c r="F1565" s="760" t="s">
        <v>5386</v>
      </c>
      <c r="G1565" s="475"/>
      <c r="H1565" s="476"/>
      <c r="I1565" s="474"/>
      <c r="J1565" s="475"/>
      <c r="K1565" s="478"/>
      <c r="L1565" s="9"/>
      <c r="M1565" s="546"/>
      <c r="N1565" s="9"/>
      <c r="O1565" s="6"/>
      <c r="P1565" s="479"/>
      <c r="Q1565" s="10"/>
      <c r="R1565" s="11"/>
      <c r="S1565" s="12"/>
      <c r="T1565" s="14"/>
      <c r="U1565" s="15"/>
      <c r="V1565" s="8"/>
      <c r="W1565" s="13"/>
      <c r="X1565" s="23"/>
      <c r="Y1565" s="486"/>
      <c r="Z1565" s="483"/>
      <c r="AA1565" s="24"/>
      <c r="AB1565" s="484"/>
      <c r="AC1565" s="16"/>
      <c r="AD1565" s="17"/>
      <c r="AE1565" s="18"/>
      <c r="AF1565" s="9"/>
      <c r="AG1565" s="19"/>
      <c r="AH1565" s="20"/>
      <c r="AI1565" s="9"/>
      <c r="AJ1565" s="21"/>
      <c r="AK1565" s="33"/>
      <c r="AL1565" s="485" t="str">
        <f>IF(AA1565="","",AA1565)</f>
        <v/>
      </c>
      <c r="AM1565" s="3" t="str">
        <f>IF(AB1565="","",AB1565)</f>
        <v/>
      </c>
      <c r="AN1565" s="702"/>
      <c r="AO1565" s="4"/>
      <c r="AP1565" s="5"/>
      <c r="AQ1565" s="5"/>
      <c r="AR1565" s="4"/>
      <c r="AS1565" s="5"/>
      <c r="AT1565" s="552"/>
      <c r="AU1565" s="553" t="str">
        <f>IF(AND(V1565&gt;0,X1565="A",AA1565&lt;&gt;"",AG1565&lt;&gt;"A",AJ1565&lt;&gt;"A",OR(AB1565="NR",AB1565="NT")),1,"")</f>
        <v/>
      </c>
      <c r="AV1565" s="554" t="str">
        <f>IF(AU1565="","",COUNTIF($AU$8:AU1565,AU1565))</f>
        <v/>
      </c>
      <c r="AW1565" s="553" t="str">
        <f>IF(AND(V1565&gt;0,X1565="A",AJ1565&lt;&gt;"A",OR(AB1565="",AB1565="NX")),1,"")</f>
        <v/>
      </c>
      <c r="AX1565" s="554" t="str">
        <f>IF(AW1565="","",COUNTIF($AW$8:AW1565,AW1565))</f>
        <v/>
      </c>
      <c r="AY1565" s="27"/>
      <c r="AZ1565" s="6"/>
      <c r="BA1565" s="7"/>
      <c r="BB1565" s="7"/>
    </row>
    <row r="1566" spans="1:54" ht="14.45" customHeight="1">
      <c r="A1566" s="472" t="s">
        <v>1717</v>
      </c>
      <c r="B1566" s="473" t="s">
        <v>1602</v>
      </c>
      <c r="C1566" s="714" t="s">
        <v>4210</v>
      </c>
      <c r="D1566" s="22">
        <v>12</v>
      </c>
      <c r="E1566" s="746" t="s">
        <v>3998</v>
      </c>
      <c r="F1566" s="760" t="s">
        <v>5386</v>
      </c>
      <c r="G1566" s="475"/>
      <c r="H1566" s="476"/>
      <c r="I1566" s="474"/>
      <c r="J1566" s="475"/>
      <c r="K1566" s="478"/>
      <c r="L1566" s="9"/>
      <c r="M1566" s="546"/>
      <c r="N1566" s="9"/>
      <c r="O1566" s="6"/>
      <c r="P1566" s="479"/>
      <c r="Q1566" s="10"/>
      <c r="R1566" s="11"/>
      <c r="S1566" s="12"/>
      <c r="T1566" s="14"/>
      <c r="U1566" s="15"/>
      <c r="V1566" s="8"/>
      <c r="W1566" s="13"/>
      <c r="X1566" s="23"/>
      <c r="Y1566" s="486"/>
      <c r="Z1566" s="483"/>
      <c r="AA1566" s="24"/>
      <c r="AB1566" s="484"/>
      <c r="AC1566" s="16"/>
      <c r="AD1566" s="17"/>
      <c r="AE1566" s="18"/>
      <c r="AF1566" s="9"/>
      <c r="AG1566" s="19"/>
      <c r="AH1566" s="20"/>
      <c r="AI1566" s="9"/>
      <c r="AJ1566" s="21"/>
      <c r="AK1566" s="33"/>
      <c r="AL1566" s="485" t="str">
        <f>IF(AA1566="","",AA1566)</f>
        <v/>
      </c>
      <c r="AM1566" s="3" t="str">
        <f>IF(AB1566="","",AB1566)</f>
        <v/>
      </c>
      <c r="AN1566" s="702"/>
      <c r="AO1566" s="4"/>
      <c r="AP1566" s="5"/>
      <c r="AQ1566" s="5"/>
      <c r="AR1566" s="4"/>
      <c r="AS1566" s="5"/>
      <c r="AT1566" s="552"/>
      <c r="AU1566" s="553" t="str">
        <f>IF(AND(V1566&gt;0,X1566="A",AA1566&lt;&gt;"",AG1566&lt;&gt;"A",AJ1566&lt;&gt;"A",OR(AB1566="NR",AB1566="NT")),1,"")</f>
        <v/>
      </c>
      <c r="AV1566" s="554" t="str">
        <f>IF(AU1566="","",COUNTIF($AU$8:AU1566,AU1566))</f>
        <v/>
      </c>
      <c r="AW1566" s="553" t="str">
        <f>IF(AND(V1566&gt;0,X1566="A",AJ1566&lt;&gt;"A",OR(AB1566="",AB1566="NX")),1,"")</f>
        <v/>
      </c>
      <c r="AX1566" s="554" t="str">
        <f>IF(AW1566="","",COUNTIF($AW$8:AW1566,AW1566))</f>
        <v/>
      </c>
      <c r="AY1566" s="27"/>
      <c r="AZ1566" s="6"/>
      <c r="BA1566" s="7"/>
      <c r="BB1566" s="7"/>
    </row>
    <row r="1567" spans="1:54" ht="14.45" customHeight="1">
      <c r="A1567" s="472" t="s">
        <v>1718</v>
      </c>
      <c r="B1567" s="473" t="s">
        <v>1602</v>
      </c>
      <c r="C1567" s="714" t="s">
        <v>4210</v>
      </c>
      <c r="D1567" s="22">
        <v>12</v>
      </c>
      <c r="E1567" s="746" t="s">
        <v>3999</v>
      </c>
      <c r="F1567" s="760" t="s">
        <v>5386</v>
      </c>
      <c r="G1567" s="475"/>
      <c r="H1567" s="476"/>
      <c r="I1567" s="474"/>
      <c r="J1567" s="475"/>
      <c r="K1567" s="478"/>
      <c r="L1567" s="9"/>
      <c r="M1567" s="546"/>
      <c r="N1567" s="9"/>
      <c r="O1567" s="6"/>
      <c r="P1567" s="479"/>
      <c r="Q1567" s="10"/>
      <c r="R1567" s="11"/>
      <c r="S1567" s="12"/>
      <c r="T1567" s="14"/>
      <c r="U1567" s="15"/>
      <c r="V1567" s="8"/>
      <c r="W1567" s="13"/>
      <c r="X1567" s="23"/>
      <c r="Y1567" s="486"/>
      <c r="Z1567" s="483"/>
      <c r="AA1567" s="24"/>
      <c r="AB1567" s="484"/>
      <c r="AC1567" s="16"/>
      <c r="AD1567" s="17"/>
      <c r="AE1567" s="18"/>
      <c r="AF1567" s="9"/>
      <c r="AG1567" s="19"/>
      <c r="AH1567" s="20"/>
      <c r="AI1567" s="9"/>
      <c r="AJ1567" s="21"/>
      <c r="AK1567" s="33"/>
      <c r="AL1567" s="485" t="str">
        <f>IF(AA1567="","",AA1567)</f>
        <v/>
      </c>
      <c r="AM1567" s="3" t="str">
        <f>IF(AB1567="","",AB1567)</f>
        <v/>
      </c>
      <c r="AN1567" s="702"/>
      <c r="AO1567" s="4"/>
      <c r="AP1567" s="5"/>
      <c r="AQ1567" s="5"/>
      <c r="AR1567" s="4"/>
      <c r="AS1567" s="5"/>
      <c r="AT1567" s="552"/>
      <c r="AU1567" s="553" t="str">
        <f>IF(AND(V1567&gt;0,X1567="A",AA1567&lt;&gt;"",AG1567&lt;&gt;"A",AJ1567&lt;&gt;"A",OR(AB1567="NR",AB1567="NT")),1,"")</f>
        <v/>
      </c>
      <c r="AV1567" s="554" t="str">
        <f>IF(AU1567="","",COUNTIF($AU$8:AU1567,AU1567))</f>
        <v/>
      </c>
      <c r="AW1567" s="553" t="str">
        <f>IF(AND(V1567&gt;0,X1567="A",AJ1567&lt;&gt;"A",OR(AB1567="",AB1567="NX")),1,"")</f>
        <v/>
      </c>
      <c r="AX1567" s="554" t="str">
        <f>IF(AW1567="","",COUNTIF($AW$8:AW1567,AW1567))</f>
        <v/>
      </c>
      <c r="AY1567" s="27"/>
      <c r="AZ1567" s="6"/>
      <c r="BA1567" s="7"/>
      <c r="BB1567" s="7"/>
    </row>
    <row r="1568" spans="1:54" ht="14.45" customHeight="1">
      <c r="A1568" s="472" t="s">
        <v>1719</v>
      </c>
      <c r="B1568" s="473" t="s">
        <v>1602</v>
      </c>
      <c r="C1568" s="714" t="s">
        <v>4210</v>
      </c>
      <c r="D1568" s="22">
        <v>12</v>
      </c>
      <c r="E1568" s="746" t="s">
        <v>4000</v>
      </c>
      <c r="F1568" s="760" t="s">
        <v>5386</v>
      </c>
      <c r="G1568" s="475"/>
      <c r="H1568" s="476"/>
      <c r="I1568" s="474"/>
      <c r="J1568" s="475"/>
      <c r="K1568" s="478"/>
      <c r="L1568" s="9"/>
      <c r="M1568" s="546"/>
      <c r="N1568" s="9"/>
      <c r="O1568" s="6"/>
      <c r="P1568" s="479"/>
      <c r="Q1568" s="10"/>
      <c r="R1568" s="11"/>
      <c r="S1568" s="12"/>
      <c r="T1568" s="14"/>
      <c r="U1568" s="15"/>
      <c r="V1568" s="8"/>
      <c r="W1568" s="13"/>
      <c r="X1568" s="23"/>
      <c r="Y1568" s="486"/>
      <c r="Z1568" s="483"/>
      <c r="AA1568" s="24"/>
      <c r="AB1568" s="484"/>
      <c r="AC1568" s="16"/>
      <c r="AD1568" s="17"/>
      <c r="AE1568" s="18"/>
      <c r="AF1568" s="9"/>
      <c r="AG1568" s="19"/>
      <c r="AH1568" s="20"/>
      <c r="AI1568" s="9"/>
      <c r="AJ1568" s="21"/>
      <c r="AK1568" s="33"/>
      <c r="AL1568" s="485" t="str">
        <f>IF(AA1568="","",AA1568)</f>
        <v/>
      </c>
      <c r="AM1568" s="3" t="str">
        <f>IF(AB1568="","",AB1568)</f>
        <v/>
      </c>
      <c r="AN1568" s="702"/>
      <c r="AO1568" s="4"/>
      <c r="AP1568" s="5"/>
      <c r="AQ1568" s="5"/>
      <c r="AR1568" s="4"/>
      <c r="AS1568" s="5"/>
      <c r="AT1568" s="552"/>
      <c r="AU1568" s="553" t="str">
        <f>IF(AND(V1568&gt;0,X1568="A",AA1568&lt;&gt;"",AG1568&lt;&gt;"A",AJ1568&lt;&gt;"A",OR(AB1568="NR",AB1568="NT")),1,"")</f>
        <v/>
      </c>
      <c r="AV1568" s="554" t="str">
        <f>IF(AU1568="","",COUNTIF($AU$8:AU1568,AU1568))</f>
        <v/>
      </c>
      <c r="AW1568" s="553" t="str">
        <f>IF(AND(V1568&gt;0,X1568="A",AJ1568&lt;&gt;"A",OR(AB1568="",AB1568="NX")),1,"")</f>
        <v/>
      </c>
      <c r="AX1568" s="554" t="str">
        <f>IF(AW1568="","",COUNTIF($AW$8:AW1568,AW1568))</f>
        <v/>
      </c>
      <c r="AY1568" s="27"/>
      <c r="AZ1568" s="6"/>
      <c r="BA1568" s="7"/>
      <c r="BB1568" s="7"/>
    </row>
    <row r="1569" spans="1:54" ht="14.45" customHeight="1">
      <c r="A1569" s="472" t="s">
        <v>1720</v>
      </c>
      <c r="B1569" s="473" t="s">
        <v>1602</v>
      </c>
      <c r="C1569" s="714" t="s">
        <v>4210</v>
      </c>
      <c r="D1569" s="22">
        <v>12</v>
      </c>
      <c r="E1569" s="746" t="s">
        <v>4001</v>
      </c>
      <c r="F1569" s="760" t="s">
        <v>5386</v>
      </c>
      <c r="G1569" s="475"/>
      <c r="H1569" s="476"/>
      <c r="I1569" s="474"/>
      <c r="J1569" s="475"/>
      <c r="K1569" s="478"/>
      <c r="L1569" s="9"/>
      <c r="M1569" s="546"/>
      <c r="N1569" s="9"/>
      <c r="O1569" s="6"/>
      <c r="P1569" s="479"/>
      <c r="Q1569" s="10"/>
      <c r="R1569" s="11"/>
      <c r="S1569" s="12"/>
      <c r="T1569" s="14"/>
      <c r="U1569" s="15"/>
      <c r="V1569" s="8"/>
      <c r="W1569" s="13"/>
      <c r="X1569" s="23"/>
      <c r="Y1569" s="486"/>
      <c r="Z1569" s="483"/>
      <c r="AA1569" s="24"/>
      <c r="AB1569" s="484"/>
      <c r="AC1569" s="16"/>
      <c r="AD1569" s="17"/>
      <c r="AE1569" s="18"/>
      <c r="AF1569" s="9"/>
      <c r="AG1569" s="19"/>
      <c r="AH1569" s="20"/>
      <c r="AI1569" s="9"/>
      <c r="AJ1569" s="21"/>
      <c r="AK1569" s="33"/>
      <c r="AL1569" s="485" t="str">
        <f>IF(AA1569="","",AA1569)</f>
        <v/>
      </c>
      <c r="AM1569" s="3" t="str">
        <f>IF(AB1569="","",AB1569)</f>
        <v/>
      </c>
      <c r="AN1569" s="702"/>
      <c r="AO1569" s="4"/>
      <c r="AP1569" s="5"/>
      <c r="AQ1569" s="5"/>
      <c r="AR1569" s="4"/>
      <c r="AS1569" s="5"/>
      <c r="AT1569" s="552"/>
      <c r="AU1569" s="553" t="str">
        <f>IF(AND(V1569&gt;0,X1569="A",AA1569&lt;&gt;"",AG1569&lt;&gt;"A",AJ1569&lt;&gt;"A",OR(AB1569="NR",AB1569="NT")),1,"")</f>
        <v/>
      </c>
      <c r="AV1569" s="554" t="str">
        <f>IF(AU1569="","",COUNTIF($AU$8:AU1569,AU1569))</f>
        <v/>
      </c>
      <c r="AW1569" s="553" t="str">
        <f>IF(AND(V1569&gt;0,X1569="A",AJ1569&lt;&gt;"A",OR(AB1569="",AB1569="NX")),1,"")</f>
        <v/>
      </c>
      <c r="AX1569" s="554" t="str">
        <f>IF(AW1569="","",COUNTIF($AW$8:AW1569,AW1569))</f>
        <v/>
      </c>
      <c r="AY1569" s="27"/>
      <c r="AZ1569" s="6"/>
      <c r="BA1569" s="7"/>
      <c r="BB1569" s="7"/>
    </row>
    <row r="1570" spans="1:54" ht="14.45" customHeight="1">
      <c r="A1570" s="472" t="s">
        <v>1721</v>
      </c>
      <c r="B1570" s="473" t="s">
        <v>1602</v>
      </c>
      <c r="C1570" s="714" t="s">
        <v>4210</v>
      </c>
      <c r="D1570" s="22">
        <v>12</v>
      </c>
      <c r="E1570" s="746" t="s">
        <v>4002</v>
      </c>
      <c r="F1570" s="760" t="s">
        <v>5386</v>
      </c>
      <c r="G1570" s="475"/>
      <c r="H1570" s="476"/>
      <c r="I1570" s="474"/>
      <c r="J1570" s="475"/>
      <c r="K1570" s="478"/>
      <c r="L1570" s="9"/>
      <c r="M1570" s="546"/>
      <c r="N1570" s="9"/>
      <c r="O1570" s="6"/>
      <c r="P1570" s="479"/>
      <c r="Q1570" s="10"/>
      <c r="R1570" s="11"/>
      <c r="S1570" s="12"/>
      <c r="T1570" s="14"/>
      <c r="U1570" s="15"/>
      <c r="V1570" s="8"/>
      <c r="W1570" s="13"/>
      <c r="X1570" s="23"/>
      <c r="Y1570" s="486"/>
      <c r="Z1570" s="483"/>
      <c r="AA1570" s="24"/>
      <c r="AB1570" s="484"/>
      <c r="AC1570" s="16"/>
      <c r="AD1570" s="17"/>
      <c r="AE1570" s="18"/>
      <c r="AF1570" s="9"/>
      <c r="AG1570" s="19"/>
      <c r="AH1570" s="20"/>
      <c r="AI1570" s="9"/>
      <c r="AJ1570" s="21"/>
      <c r="AK1570" s="33"/>
      <c r="AL1570" s="485" t="str">
        <f>IF(AA1570="","",AA1570)</f>
        <v/>
      </c>
      <c r="AM1570" s="3" t="str">
        <f>IF(AB1570="","",AB1570)</f>
        <v/>
      </c>
      <c r="AN1570" s="702"/>
      <c r="AO1570" s="4"/>
      <c r="AP1570" s="5"/>
      <c r="AQ1570" s="5"/>
      <c r="AR1570" s="4"/>
      <c r="AS1570" s="5"/>
      <c r="AT1570" s="552"/>
      <c r="AU1570" s="553" t="str">
        <f>IF(AND(V1570&gt;0,X1570="A",AA1570&lt;&gt;"",AG1570&lt;&gt;"A",AJ1570&lt;&gt;"A",OR(AB1570="NR",AB1570="NT")),1,"")</f>
        <v/>
      </c>
      <c r="AV1570" s="554" t="str">
        <f>IF(AU1570="","",COUNTIF($AU$8:AU1570,AU1570))</f>
        <v/>
      </c>
      <c r="AW1570" s="553" t="str">
        <f>IF(AND(V1570&gt;0,X1570="A",AJ1570&lt;&gt;"A",OR(AB1570="",AB1570="NX")),1,"")</f>
        <v/>
      </c>
      <c r="AX1570" s="554" t="str">
        <f>IF(AW1570="","",COUNTIF($AW$8:AW1570,AW1570))</f>
        <v/>
      </c>
      <c r="AY1570" s="27"/>
      <c r="AZ1570" s="6"/>
      <c r="BA1570" s="7"/>
      <c r="BB1570" s="7"/>
    </row>
    <row r="1571" spans="1:54" ht="14.45" customHeight="1">
      <c r="A1571" s="472" t="s">
        <v>1722</v>
      </c>
      <c r="B1571" s="473" t="s">
        <v>1602</v>
      </c>
      <c r="C1571" s="714" t="s">
        <v>4210</v>
      </c>
      <c r="D1571" s="22">
        <v>12</v>
      </c>
      <c r="E1571" s="746" t="s">
        <v>4003</v>
      </c>
      <c r="F1571" s="760" t="s">
        <v>5386</v>
      </c>
      <c r="G1571" s="475"/>
      <c r="H1571" s="476"/>
      <c r="I1571" s="474"/>
      <c r="J1571" s="475"/>
      <c r="K1571" s="478"/>
      <c r="L1571" s="9"/>
      <c r="M1571" s="546"/>
      <c r="N1571" s="9"/>
      <c r="O1571" s="6"/>
      <c r="P1571" s="479"/>
      <c r="Q1571" s="10"/>
      <c r="R1571" s="11"/>
      <c r="S1571" s="12"/>
      <c r="T1571" s="14"/>
      <c r="U1571" s="15"/>
      <c r="V1571" s="8"/>
      <c r="W1571" s="13"/>
      <c r="X1571" s="23"/>
      <c r="Y1571" s="486"/>
      <c r="Z1571" s="483"/>
      <c r="AA1571" s="24"/>
      <c r="AB1571" s="484"/>
      <c r="AC1571" s="16"/>
      <c r="AD1571" s="17"/>
      <c r="AE1571" s="18"/>
      <c r="AF1571" s="9"/>
      <c r="AG1571" s="19"/>
      <c r="AH1571" s="20"/>
      <c r="AI1571" s="9"/>
      <c r="AJ1571" s="21"/>
      <c r="AK1571" s="33"/>
      <c r="AL1571" s="485" t="str">
        <f>IF(AA1571="","",AA1571)</f>
        <v/>
      </c>
      <c r="AM1571" s="3" t="str">
        <f>IF(AB1571="","",AB1571)</f>
        <v/>
      </c>
      <c r="AN1571" s="702"/>
      <c r="AO1571" s="4"/>
      <c r="AP1571" s="5"/>
      <c r="AQ1571" s="5"/>
      <c r="AR1571" s="4"/>
      <c r="AS1571" s="5"/>
      <c r="AT1571" s="552"/>
      <c r="AU1571" s="553" t="str">
        <f>IF(AND(V1571&gt;0,X1571="A",AA1571&lt;&gt;"",AG1571&lt;&gt;"A",AJ1571&lt;&gt;"A",OR(AB1571="NR",AB1571="NT")),1,"")</f>
        <v/>
      </c>
      <c r="AV1571" s="554" t="str">
        <f>IF(AU1571="","",COUNTIF($AU$8:AU1571,AU1571))</f>
        <v/>
      </c>
      <c r="AW1571" s="553" t="str">
        <f>IF(AND(V1571&gt;0,X1571="A",AJ1571&lt;&gt;"A",OR(AB1571="",AB1571="NX")),1,"")</f>
        <v/>
      </c>
      <c r="AX1571" s="554" t="str">
        <f>IF(AW1571="","",COUNTIF($AW$8:AW1571,AW1571))</f>
        <v/>
      </c>
      <c r="AY1571" s="27"/>
      <c r="AZ1571" s="6"/>
      <c r="BA1571" s="7"/>
      <c r="BB1571" s="7"/>
    </row>
    <row r="1572" spans="1:54" ht="14.45" customHeight="1">
      <c r="A1572" s="472" t="s">
        <v>1723</v>
      </c>
      <c r="B1572" s="473" t="s">
        <v>1602</v>
      </c>
      <c r="C1572" s="714" t="s">
        <v>4210</v>
      </c>
      <c r="D1572" s="22">
        <v>12</v>
      </c>
      <c r="E1572" s="746" t="s">
        <v>4004</v>
      </c>
      <c r="F1572" s="760" t="s">
        <v>5386</v>
      </c>
      <c r="G1572" s="475"/>
      <c r="H1572" s="476"/>
      <c r="I1572" s="474"/>
      <c r="J1572" s="475"/>
      <c r="K1572" s="478"/>
      <c r="L1572" s="9"/>
      <c r="M1572" s="546"/>
      <c r="N1572" s="9"/>
      <c r="O1572" s="6"/>
      <c r="P1572" s="479"/>
      <c r="Q1572" s="10"/>
      <c r="R1572" s="11"/>
      <c r="S1572" s="12"/>
      <c r="T1572" s="14"/>
      <c r="U1572" s="15"/>
      <c r="V1572" s="8"/>
      <c r="W1572" s="13"/>
      <c r="X1572" s="23"/>
      <c r="Y1572" s="486"/>
      <c r="Z1572" s="483"/>
      <c r="AA1572" s="24"/>
      <c r="AB1572" s="484"/>
      <c r="AC1572" s="16"/>
      <c r="AD1572" s="17"/>
      <c r="AE1572" s="18"/>
      <c r="AF1572" s="9"/>
      <c r="AG1572" s="19"/>
      <c r="AH1572" s="20"/>
      <c r="AI1572" s="9"/>
      <c r="AJ1572" s="21"/>
      <c r="AK1572" s="33"/>
      <c r="AL1572" s="485" t="str">
        <f>IF(AA1572="","",AA1572)</f>
        <v/>
      </c>
      <c r="AM1572" s="3" t="str">
        <f>IF(AB1572="","",AB1572)</f>
        <v/>
      </c>
      <c r="AN1572" s="702"/>
      <c r="AO1572" s="4"/>
      <c r="AP1572" s="5"/>
      <c r="AQ1572" s="5"/>
      <c r="AR1572" s="4"/>
      <c r="AS1572" s="5"/>
      <c r="AT1572" s="552"/>
      <c r="AU1572" s="553" t="str">
        <f>IF(AND(V1572&gt;0,X1572="A",AA1572&lt;&gt;"",AG1572&lt;&gt;"A",AJ1572&lt;&gt;"A",OR(AB1572="NR",AB1572="NT")),1,"")</f>
        <v/>
      </c>
      <c r="AV1572" s="554" t="str">
        <f>IF(AU1572="","",COUNTIF($AU$8:AU1572,AU1572))</f>
        <v/>
      </c>
      <c r="AW1572" s="553" t="str">
        <f>IF(AND(V1572&gt;0,X1572="A",AJ1572&lt;&gt;"A",OR(AB1572="",AB1572="NX")),1,"")</f>
        <v/>
      </c>
      <c r="AX1572" s="554" t="str">
        <f>IF(AW1572="","",COUNTIF($AW$8:AW1572,AW1572))</f>
        <v/>
      </c>
      <c r="AY1572" s="27"/>
      <c r="AZ1572" s="6"/>
      <c r="BA1572" s="7"/>
      <c r="BB1572" s="7"/>
    </row>
    <row r="1573" spans="1:54" ht="14.45" customHeight="1">
      <c r="A1573" s="472" t="s">
        <v>1724</v>
      </c>
      <c r="B1573" s="473" t="s">
        <v>1602</v>
      </c>
      <c r="C1573" s="714" t="s">
        <v>4210</v>
      </c>
      <c r="D1573" s="22">
        <v>12</v>
      </c>
      <c r="E1573" s="746" t="s">
        <v>4005</v>
      </c>
      <c r="F1573" s="760" t="s">
        <v>5386</v>
      </c>
      <c r="G1573" s="475"/>
      <c r="H1573" s="476"/>
      <c r="I1573" s="474"/>
      <c r="J1573" s="475"/>
      <c r="K1573" s="478"/>
      <c r="L1573" s="9"/>
      <c r="M1573" s="546"/>
      <c r="N1573" s="9"/>
      <c r="O1573" s="6"/>
      <c r="P1573" s="479"/>
      <c r="Q1573" s="10"/>
      <c r="R1573" s="11"/>
      <c r="S1573" s="12"/>
      <c r="T1573" s="14"/>
      <c r="U1573" s="15"/>
      <c r="V1573" s="8"/>
      <c r="W1573" s="13"/>
      <c r="X1573" s="23"/>
      <c r="Y1573" s="486"/>
      <c r="Z1573" s="483"/>
      <c r="AA1573" s="24"/>
      <c r="AB1573" s="484"/>
      <c r="AC1573" s="16"/>
      <c r="AD1573" s="17"/>
      <c r="AE1573" s="18"/>
      <c r="AF1573" s="9"/>
      <c r="AG1573" s="19"/>
      <c r="AH1573" s="20"/>
      <c r="AI1573" s="9"/>
      <c r="AJ1573" s="21"/>
      <c r="AK1573" s="33"/>
      <c r="AL1573" s="485" t="str">
        <f>IF(AA1573="","",AA1573)</f>
        <v/>
      </c>
      <c r="AM1573" s="3" t="str">
        <f>IF(AB1573="","",AB1573)</f>
        <v/>
      </c>
      <c r="AN1573" s="702"/>
      <c r="AO1573" s="4"/>
      <c r="AP1573" s="5"/>
      <c r="AQ1573" s="5"/>
      <c r="AR1573" s="4"/>
      <c r="AS1573" s="5"/>
      <c r="AT1573" s="552"/>
      <c r="AU1573" s="553" t="str">
        <f>IF(AND(V1573&gt;0,X1573="A",AA1573&lt;&gt;"",AG1573&lt;&gt;"A",AJ1573&lt;&gt;"A",OR(AB1573="NR",AB1573="NT")),1,"")</f>
        <v/>
      </c>
      <c r="AV1573" s="554" t="str">
        <f>IF(AU1573="","",COUNTIF($AU$8:AU1573,AU1573))</f>
        <v/>
      </c>
      <c r="AW1573" s="553" t="str">
        <f>IF(AND(V1573&gt;0,X1573="A",AJ1573&lt;&gt;"A",OR(AB1573="",AB1573="NX")),1,"")</f>
        <v/>
      </c>
      <c r="AX1573" s="554" t="str">
        <f>IF(AW1573="","",COUNTIF($AW$8:AW1573,AW1573))</f>
        <v/>
      </c>
      <c r="AY1573" s="27"/>
      <c r="AZ1573" s="6"/>
      <c r="BA1573" s="7"/>
      <c r="BB1573" s="7"/>
    </row>
    <row r="1574" spans="1:54" ht="14.45" customHeight="1">
      <c r="A1574" s="472" t="s">
        <v>1725</v>
      </c>
      <c r="B1574" s="473" t="s">
        <v>1602</v>
      </c>
      <c r="C1574" s="714" t="s">
        <v>4210</v>
      </c>
      <c r="D1574" s="22">
        <v>12</v>
      </c>
      <c r="E1574" s="746" t="s">
        <v>4006</v>
      </c>
      <c r="F1574" s="760" t="s">
        <v>5386</v>
      </c>
      <c r="G1574" s="475"/>
      <c r="H1574" s="476"/>
      <c r="I1574" s="474"/>
      <c r="J1574" s="475"/>
      <c r="K1574" s="478"/>
      <c r="L1574" s="9"/>
      <c r="M1574" s="546"/>
      <c r="N1574" s="9"/>
      <c r="O1574" s="6"/>
      <c r="P1574" s="479"/>
      <c r="Q1574" s="10"/>
      <c r="R1574" s="11"/>
      <c r="S1574" s="12"/>
      <c r="T1574" s="14"/>
      <c r="U1574" s="15"/>
      <c r="V1574" s="8"/>
      <c r="W1574" s="13"/>
      <c r="X1574" s="23"/>
      <c r="Y1574" s="486"/>
      <c r="Z1574" s="483"/>
      <c r="AA1574" s="24"/>
      <c r="AB1574" s="484"/>
      <c r="AC1574" s="16"/>
      <c r="AD1574" s="17"/>
      <c r="AE1574" s="18"/>
      <c r="AF1574" s="9"/>
      <c r="AG1574" s="19"/>
      <c r="AH1574" s="20"/>
      <c r="AI1574" s="9"/>
      <c r="AJ1574" s="21"/>
      <c r="AK1574" s="33"/>
      <c r="AL1574" s="485" t="str">
        <f>IF(AA1574="","",AA1574)</f>
        <v/>
      </c>
      <c r="AM1574" s="3" t="str">
        <f>IF(AB1574="","",AB1574)</f>
        <v/>
      </c>
      <c r="AN1574" s="702"/>
      <c r="AO1574" s="4"/>
      <c r="AP1574" s="5"/>
      <c r="AQ1574" s="5"/>
      <c r="AR1574" s="4"/>
      <c r="AS1574" s="5"/>
      <c r="AT1574" s="552"/>
      <c r="AU1574" s="553" t="str">
        <f>IF(AND(V1574&gt;0,X1574="A",AA1574&lt;&gt;"",AG1574&lt;&gt;"A",AJ1574&lt;&gt;"A",OR(AB1574="NR",AB1574="NT")),1,"")</f>
        <v/>
      </c>
      <c r="AV1574" s="554" t="str">
        <f>IF(AU1574="","",COUNTIF($AU$8:AU1574,AU1574))</f>
        <v/>
      </c>
      <c r="AW1574" s="553" t="str">
        <f>IF(AND(V1574&gt;0,X1574="A",AJ1574&lt;&gt;"A",OR(AB1574="",AB1574="NX")),1,"")</f>
        <v/>
      </c>
      <c r="AX1574" s="554" t="str">
        <f>IF(AW1574="","",COUNTIF($AW$8:AW1574,AW1574))</f>
        <v/>
      </c>
      <c r="AY1574" s="27"/>
      <c r="AZ1574" s="6"/>
      <c r="BA1574" s="7"/>
      <c r="BB1574" s="7"/>
    </row>
    <row r="1575" spans="1:54" ht="14.45" customHeight="1">
      <c r="A1575" s="472" t="s">
        <v>1726</v>
      </c>
      <c r="B1575" s="473" t="s">
        <v>1602</v>
      </c>
      <c r="C1575" s="714" t="s">
        <v>4210</v>
      </c>
      <c r="D1575" s="22">
        <v>12</v>
      </c>
      <c r="E1575" s="746" t="s">
        <v>4007</v>
      </c>
      <c r="F1575" s="760" t="s">
        <v>5386</v>
      </c>
      <c r="G1575" s="475"/>
      <c r="H1575" s="476"/>
      <c r="I1575" s="474"/>
      <c r="J1575" s="475"/>
      <c r="K1575" s="478"/>
      <c r="L1575" s="9"/>
      <c r="M1575" s="546"/>
      <c r="N1575" s="9"/>
      <c r="O1575" s="6"/>
      <c r="P1575" s="479"/>
      <c r="Q1575" s="10"/>
      <c r="R1575" s="11"/>
      <c r="S1575" s="12"/>
      <c r="T1575" s="14"/>
      <c r="U1575" s="15"/>
      <c r="V1575" s="8"/>
      <c r="W1575" s="13"/>
      <c r="X1575" s="23"/>
      <c r="Y1575" s="486"/>
      <c r="Z1575" s="483"/>
      <c r="AA1575" s="24"/>
      <c r="AB1575" s="484"/>
      <c r="AC1575" s="16"/>
      <c r="AD1575" s="17"/>
      <c r="AE1575" s="18"/>
      <c r="AF1575" s="9"/>
      <c r="AG1575" s="19"/>
      <c r="AH1575" s="20"/>
      <c r="AI1575" s="9"/>
      <c r="AJ1575" s="21"/>
      <c r="AK1575" s="33"/>
      <c r="AL1575" s="485" t="str">
        <f>IF(AA1575="","",AA1575)</f>
        <v/>
      </c>
      <c r="AM1575" s="3" t="str">
        <f>IF(AB1575="","",AB1575)</f>
        <v/>
      </c>
      <c r="AN1575" s="702"/>
      <c r="AO1575" s="4"/>
      <c r="AP1575" s="5"/>
      <c r="AQ1575" s="5"/>
      <c r="AR1575" s="4"/>
      <c r="AS1575" s="5"/>
      <c r="AT1575" s="552"/>
      <c r="AU1575" s="553" t="str">
        <f>IF(AND(V1575&gt;0,X1575="A",AA1575&lt;&gt;"",AG1575&lt;&gt;"A",AJ1575&lt;&gt;"A",OR(AB1575="NR",AB1575="NT")),1,"")</f>
        <v/>
      </c>
      <c r="AV1575" s="554" t="str">
        <f>IF(AU1575="","",COUNTIF($AU$8:AU1575,AU1575))</f>
        <v/>
      </c>
      <c r="AW1575" s="553" t="str">
        <f>IF(AND(V1575&gt;0,X1575="A",AJ1575&lt;&gt;"A",OR(AB1575="",AB1575="NX")),1,"")</f>
        <v/>
      </c>
      <c r="AX1575" s="554" t="str">
        <f>IF(AW1575="","",COUNTIF($AW$8:AW1575,AW1575))</f>
        <v/>
      </c>
      <c r="AY1575" s="27"/>
      <c r="AZ1575" s="6"/>
      <c r="BA1575" s="7"/>
      <c r="BB1575" s="7"/>
    </row>
    <row r="1576" spans="1:54" ht="14.45" customHeight="1">
      <c r="A1576" s="472" t="s">
        <v>1727</v>
      </c>
      <c r="B1576" s="473" t="s">
        <v>1602</v>
      </c>
      <c r="C1576" s="714" t="s">
        <v>4210</v>
      </c>
      <c r="D1576" s="22">
        <v>12</v>
      </c>
      <c r="E1576" s="746" t="s">
        <v>4008</v>
      </c>
      <c r="F1576" s="760" t="s">
        <v>5386</v>
      </c>
      <c r="G1576" s="475"/>
      <c r="H1576" s="476"/>
      <c r="I1576" s="474"/>
      <c r="J1576" s="475"/>
      <c r="K1576" s="478"/>
      <c r="L1576" s="9"/>
      <c r="M1576" s="546"/>
      <c r="N1576" s="9"/>
      <c r="O1576" s="6"/>
      <c r="P1576" s="479"/>
      <c r="Q1576" s="10"/>
      <c r="R1576" s="11"/>
      <c r="S1576" s="12"/>
      <c r="T1576" s="14"/>
      <c r="U1576" s="15"/>
      <c r="V1576" s="8"/>
      <c r="W1576" s="13"/>
      <c r="X1576" s="23"/>
      <c r="Y1576" s="486"/>
      <c r="Z1576" s="483"/>
      <c r="AA1576" s="24"/>
      <c r="AB1576" s="484"/>
      <c r="AC1576" s="16"/>
      <c r="AD1576" s="17"/>
      <c r="AE1576" s="18"/>
      <c r="AF1576" s="9"/>
      <c r="AG1576" s="19"/>
      <c r="AH1576" s="20"/>
      <c r="AI1576" s="9"/>
      <c r="AJ1576" s="21"/>
      <c r="AK1576" s="33"/>
      <c r="AL1576" s="485" t="str">
        <f>IF(AA1576="","",AA1576)</f>
        <v/>
      </c>
      <c r="AM1576" s="3" t="str">
        <f>IF(AB1576="","",AB1576)</f>
        <v/>
      </c>
      <c r="AN1576" s="702"/>
      <c r="AO1576" s="4"/>
      <c r="AP1576" s="5"/>
      <c r="AQ1576" s="5"/>
      <c r="AR1576" s="4"/>
      <c r="AS1576" s="5"/>
      <c r="AT1576" s="552"/>
      <c r="AU1576" s="553" t="str">
        <f>IF(AND(V1576&gt;0,X1576="A",AA1576&lt;&gt;"",AG1576&lt;&gt;"A",AJ1576&lt;&gt;"A",OR(AB1576="NR",AB1576="NT")),1,"")</f>
        <v/>
      </c>
      <c r="AV1576" s="554" t="str">
        <f>IF(AU1576="","",COUNTIF($AU$8:AU1576,AU1576))</f>
        <v/>
      </c>
      <c r="AW1576" s="553" t="str">
        <f>IF(AND(V1576&gt;0,X1576="A",AJ1576&lt;&gt;"A",OR(AB1576="",AB1576="NX")),1,"")</f>
        <v/>
      </c>
      <c r="AX1576" s="554" t="str">
        <f>IF(AW1576="","",COUNTIF($AW$8:AW1576,AW1576))</f>
        <v/>
      </c>
      <c r="AY1576" s="27"/>
      <c r="AZ1576" s="6"/>
      <c r="BA1576" s="7"/>
      <c r="BB1576" s="7"/>
    </row>
    <row r="1577" spans="1:54" ht="14.45" customHeight="1">
      <c r="A1577" s="472" t="s">
        <v>1728</v>
      </c>
      <c r="B1577" s="473" t="s">
        <v>1602</v>
      </c>
      <c r="C1577" s="714" t="s">
        <v>4210</v>
      </c>
      <c r="D1577" s="22">
        <v>12</v>
      </c>
      <c r="E1577" s="746" t="s">
        <v>4009</v>
      </c>
      <c r="F1577" s="760" t="s">
        <v>5386</v>
      </c>
      <c r="G1577" s="475"/>
      <c r="H1577" s="476"/>
      <c r="I1577" s="474"/>
      <c r="J1577" s="475"/>
      <c r="K1577" s="478"/>
      <c r="L1577" s="9"/>
      <c r="M1577" s="546"/>
      <c r="N1577" s="9"/>
      <c r="O1577" s="6"/>
      <c r="P1577" s="479"/>
      <c r="Q1577" s="10"/>
      <c r="R1577" s="11"/>
      <c r="S1577" s="12"/>
      <c r="T1577" s="14"/>
      <c r="U1577" s="15"/>
      <c r="V1577" s="8"/>
      <c r="W1577" s="13"/>
      <c r="X1577" s="23"/>
      <c r="Y1577" s="486"/>
      <c r="Z1577" s="483"/>
      <c r="AA1577" s="24"/>
      <c r="AB1577" s="484"/>
      <c r="AC1577" s="16"/>
      <c r="AD1577" s="17"/>
      <c r="AE1577" s="18"/>
      <c r="AF1577" s="9"/>
      <c r="AG1577" s="19"/>
      <c r="AH1577" s="20"/>
      <c r="AI1577" s="9"/>
      <c r="AJ1577" s="21"/>
      <c r="AK1577" s="33"/>
      <c r="AL1577" s="485" t="str">
        <f>IF(AA1577="","",AA1577)</f>
        <v/>
      </c>
      <c r="AM1577" s="3" t="str">
        <f>IF(AB1577="","",AB1577)</f>
        <v/>
      </c>
      <c r="AN1577" s="702"/>
      <c r="AO1577" s="4"/>
      <c r="AP1577" s="5"/>
      <c r="AQ1577" s="5"/>
      <c r="AR1577" s="4"/>
      <c r="AS1577" s="5"/>
      <c r="AT1577" s="552"/>
      <c r="AU1577" s="553" t="str">
        <f>IF(AND(V1577&gt;0,X1577="A",AA1577&lt;&gt;"",AG1577&lt;&gt;"A",AJ1577&lt;&gt;"A",OR(AB1577="NR",AB1577="NT")),1,"")</f>
        <v/>
      </c>
      <c r="AV1577" s="554" t="str">
        <f>IF(AU1577="","",COUNTIF($AU$8:AU1577,AU1577))</f>
        <v/>
      </c>
      <c r="AW1577" s="553" t="str">
        <f>IF(AND(V1577&gt;0,X1577="A",AJ1577&lt;&gt;"A",OR(AB1577="",AB1577="NX")),1,"")</f>
        <v/>
      </c>
      <c r="AX1577" s="554" t="str">
        <f>IF(AW1577="","",COUNTIF($AW$8:AW1577,AW1577))</f>
        <v/>
      </c>
      <c r="AY1577" s="27"/>
      <c r="AZ1577" s="6"/>
      <c r="BA1577" s="7"/>
      <c r="BB1577" s="7"/>
    </row>
    <row r="1578" spans="1:54" ht="14.45" customHeight="1">
      <c r="A1578" s="472" t="s">
        <v>1729</v>
      </c>
      <c r="B1578" s="473" t="s">
        <v>1602</v>
      </c>
      <c r="C1578" s="714" t="s">
        <v>4210</v>
      </c>
      <c r="D1578" s="22">
        <v>12</v>
      </c>
      <c r="E1578" s="746" t="s">
        <v>4010</v>
      </c>
      <c r="F1578" s="760" t="s">
        <v>5386</v>
      </c>
      <c r="G1578" s="475"/>
      <c r="H1578" s="476"/>
      <c r="I1578" s="474"/>
      <c r="J1578" s="475"/>
      <c r="K1578" s="478"/>
      <c r="L1578" s="9"/>
      <c r="M1578" s="546"/>
      <c r="N1578" s="9"/>
      <c r="O1578" s="6"/>
      <c r="P1578" s="479"/>
      <c r="Q1578" s="10"/>
      <c r="R1578" s="11"/>
      <c r="S1578" s="12"/>
      <c r="T1578" s="14"/>
      <c r="U1578" s="15"/>
      <c r="V1578" s="8"/>
      <c r="W1578" s="13"/>
      <c r="X1578" s="23"/>
      <c r="Y1578" s="486"/>
      <c r="Z1578" s="483"/>
      <c r="AA1578" s="24"/>
      <c r="AB1578" s="484"/>
      <c r="AC1578" s="16"/>
      <c r="AD1578" s="17"/>
      <c r="AE1578" s="18"/>
      <c r="AF1578" s="9"/>
      <c r="AG1578" s="19"/>
      <c r="AH1578" s="20"/>
      <c r="AI1578" s="9"/>
      <c r="AJ1578" s="21"/>
      <c r="AK1578" s="33"/>
      <c r="AL1578" s="485" t="str">
        <f>IF(AA1578="","",AA1578)</f>
        <v/>
      </c>
      <c r="AM1578" s="3" t="str">
        <f>IF(AB1578="","",AB1578)</f>
        <v/>
      </c>
      <c r="AN1578" s="702"/>
      <c r="AO1578" s="4"/>
      <c r="AP1578" s="5"/>
      <c r="AQ1578" s="5"/>
      <c r="AR1578" s="4"/>
      <c r="AS1578" s="5"/>
      <c r="AT1578" s="552"/>
      <c r="AU1578" s="553" t="str">
        <f>IF(AND(V1578&gt;0,X1578="A",AA1578&lt;&gt;"",AG1578&lt;&gt;"A",AJ1578&lt;&gt;"A",OR(AB1578="NR",AB1578="NT")),1,"")</f>
        <v/>
      </c>
      <c r="AV1578" s="554" t="str">
        <f>IF(AU1578="","",COUNTIF($AU$8:AU1578,AU1578))</f>
        <v/>
      </c>
      <c r="AW1578" s="553" t="str">
        <f>IF(AND(V1578&gt;0,X1578="A",AJ1578&lt;&gt;"A",OR(AB1578="",AB1578="NX")),1,"")</f>
        <v/>
      </c>
      <c r="AX1578" s="554" t="str">
        <f>IF(AW1578="","",COUNTIF($AW$8:AW1578,AW1578))</f>
        <v/>
      </c>
      <c r="AY1578" s="27"/>
      <c r="AZ1578" s="6"/>
      <c r="BA1578" s="7"/>
      <c r="BB1578" s="7"/>
    </row>
    <row r="1579" spans="1:54" ht="14.45" customHeight="1">
      <c r="A1579" s="472" t="s">
        <v>1730</v>
      </c>
      <c r="B1579" s="473" t="s">
        <v>1602</v>
      </c>
      <c r="C1579" s="714" t="s">
        <v>4210</v>
      </c>
      <c r="D1579" s="22">
        <v>12</v>
      </c>
      <c r="E1579" s="746" t="s">
        <v>4011</v>
      </c>
      <c r="F1579" s="760" t="s">
        <v>5386</v>
      </c>
      <c r="G1579" s="475"/>
      <c r="H1579" s="476"/>
      <c r="I1579" s="474"/>
      <c r="J1579" s="475"/>
      <c r="K1579" s="478"/>
      <c r="L1579" s="9"/>
      <c r="M1579" s="546"/>
      <c r="N1579" s="9"/>
      <c r="O1579" s="6"/>
      <c r="P1579" s="479"/>
      <c r="Q1579" s="10"/>
      <c r="R1579" s="11"/>
      <c r="S1579" s="12"/>
      <c r="T1579" s="14"/>
      <c r="U1579" s="15"/>
      <c r="V1579" s="8"/>
      <c r="W1579" s="13"/>
      <c r="X1579" s="23"/>
      <c r="Y1579" s="486"/>
      <c r="Z1579" s="483"/>
      <c r="AA1579" s="24"/>
      <c r="AB1579" s="484"/>
      <c r="AC1579" s="16"/>
      <c r="AD1579" s="17"/>
      <c r="AE1579" s="18"/>
      <c r="AF1579" s="9"/>
      <c r="AG1579" s="19"/>
      <c r="AH1579" s="20"/>
      <c r="AI1579" s="9"/>
      <c r="AJ1579" s="21"/>
      <c r="AK1579" s="33"/>
      <c r="AL1579" s="485" t="str">
        <f>IF(AA1579="","",AA1579)</f>
        <v/>
      </c>
      <c r="AM1579" s="3" t="str">
        <f>IF(AB1579="","",AB1579)</f>
        <v/>
      </c>
      <c r="AN1579" s="702"/>
      <c r="AO1579" s="4"/>
      <c r="AP1579" s="5"/>
      <c r="AQ1579" s="5"/>
      <c r="AR1579" s="4"/>
      <c r="AS1579" s="5"/>
      <c r="AT1579" s="552"/>
      <c r="AU1579" s="553" t="str">
        <f>IF(AND(V1579&gt;0,X1579="A",AA1579&lt;&gt;"",AG1579&lt;&gt;"A",AJ1579&lt;&gt;"A",OR(AB1579="NR",AB1579="NT")),1,"")</f>
        <v/>
      </c>
      <c r="AV1579" s="554" t="str">
        <f>IF(AU1579="","",COUNTIF($AU$8:AU1579,AU1579))</f>
        <v/>
      </c>
      <c r="AW1579" s="553" t="str">
        <f>IF(AND(V1579&gt;0,X1579="A",AJ1579&lt;&gt;"A",OR(AB1579="",AB1579="NX")),1,"")</f>
        <v/>
      </c>
      <c r="AX1579" s="554" t="str">
        <f>IF(AW1579="","",COUNTIF($AW$8:AW1579,AW1579))</f>
        <v/>
      </c>
      <c r="AY1579" s="27"/>
      <c r="AZ1579" s="6"/>
      <c r="BA1579" s="7"/>
      <c r="BB1579" s="7"/>
    </row>
    <row r="1580" spans="1:54" ht="14.45" customHeight="1">
      <c r="A1580" s="472" t="s">
        <v>1731</v>
      </c>
      <c r="B1580" s="473" t="s">
        <v>1602</v>
      </c>
      <c r="C1580" s="714" t="s">
        <v>4210</v>
      </c>
      <c r="D1580" s="22">
        <v>12</v>
      </c>
      <c r="E1580" s="746" t="s">
        <v>4012</v>
      </c>
      <c r="F1580" s="760" t="s">
        <v>5386</v>
      </c>
      <c r="G1580" s="475"/>
      <c r="H1580" s="476"/>
      <c r="I1580" s="474"/>
      <c r="J1580" s="475"/>
      <c r="K1580" s="478"/>
      <c r="L1580" s="9"/>
      <c r="M1580" s="546"/>
      <c r="N1580" s="9"/>
      <c r="O1580" s="6"/>
      <c r="P1580" s="479"/>
      <c r="Q1580" s="10"/>
      <c r="R1580" s="11"/>
      <c r="S1580" s="12"/>
      <c r="T1580" s="14"/>
      <c r="U1580" s="15"/>
      <c r="V1580" s="8"/>
      <c r="W1580" s="13"/>
      <c r="X1580" s="23"/>
      <c r="Y1580" s="486"/>
      <c r="Z1580" s="483"/>
      <c r="AA1580" s="24"/>
      <c r="AB1580" s="484"/>
      <c r="AC1580" s="16"/>
      <c r="AD1580" s="17"/>
      <c r="AE1580" s="18"/>
      <c r="AF1580" s="9"/>
      <c r="AG1580" s="19"/>
      <c r="AH1580" s="20"/>
      <c r="AI1580" s="9"/>
      <c r="AJ1580" s="21"/>
      <c r="AK1580" s="33"/>
      <c r="AL1580" s="485" t="str">
        <f>IF(AA1580="","",AA1580)</f>
        <v/>
      </c>
      <c r="AM1580" s="3" t="str">
        <f>IF(AB1580="","",AB1580)</f>
        <v/>
      </c>
      <c r="AN1580" s="702"/>
      <c r="AO1580" s="4"/>
      <c r="AP1580" s="5"/>
      <c r="AQ1580" s="5"/>
      <c r="AR1580" s="4"/>
      <c r="AS1580" s="5"/>
      <c r="AT1580" s="552"/>
      <c r="AU1580" s="553" t="str">
        <f>IF(AND(V1580&gt;0,X1580="A",AA1580&lt;&gt;"",AG1580&lt;&gt;"A",AJ1580&lt;&gt;"A",OR(AB1580="NR",AB1580="NT")),1,"")</f>
        <v/>
      </c>
      <c r="AV1580" s="554" t="str">
        <f>IF(AU1580="","",COUNTIF($AU$8:AU1580,AU1580))</f>
        <v/>
      </c>
      <c r="AW1580" s="553" t="str">
        <f>IF(AND(V1580&gt;0,X1580="A",AJ1580&lt;&gt;"A",OR(AB1580="",AB1580="NX")),1,"")</f>
        <v/>
      </c>
      <c r="AX1580" s="554" t="str">
        <f>IF(AW1580="","",COUNTIF($AW$8:AW1580,AW1580))</f>
        <v/>
      </c>
      <c r="AY1580" s="27"/>
      <c r="AZ1580" s="6"/>
      <c r="BA1580" s="7"/>
      <c r="BB1580" s="7"/>
    </row>
    <row r="1581" spans="1:54" ht="14.45" customHeight="1">
      <c r="A1581" s="472" t="s">
        <v>1732</v>
      </c>
      <c r="B1581" s="473" t="s">
        <v>1602</v>
      </c>
      <c r="C1581" s="714" t="s">
        <v>4210</v>
      </c>
      <c r="D1581" s="22">
        <v>12</v>
      </c>
      <c r="E1581" s="746" t="s">
        <v>4013</v>
      </c>
      <c r="F1581" s="760" t="s">
        <v>5386</v>
      </c>
      <c r="G1581" s="475"/>
      <c r="H1581" s="476"/>
      <c r="I1581" s="474"/>
      <c r="J1581" s="475"/>
      <c r="K1581" s="478"/>
      <c r="L1581" s="9"/>
      <c r="M1581" s="546"/>
      <c r="N1581" s="9"/>
      <c r="O1581" s="6"/>
      <c r="P1581" s="479"/>
      <c r="Q1581" s="10"/>
      <c r="R1581" s="11"/>
      <c r="S1581" s="12"/>
      <c r="T1581" s="14"/>
      <c r="U1581" s="15"/>
      <c r="V1581" s="8"/>
      <c r="W1581" s="13"/>
      <c r="X1581" s="23"/>
      <c r="Y1581" s="486"/>
      <c r="Z1581" s="483"/>
      <c r="AA1581" s="24"/>
      <c r="AB1581" s="484"/>
      <c r="AC1581" s="16"/>
      <c r="AD1581" s="17"/>
      <c r="AE1581" s="18"/>
      <c r="AF1581" s="9"/>
      <c r="AG1581" s="19"/>
      <c r="AH1581" s="20"/>
      <c r="AI1581" s="9"/>
      <c r="AJ1581" s="21"/>
      <c r="AK1581" s="33"/>
      <c r="AL1581" s="485" t="str">
        <f>IF(AA1581="","",AA1581)</f>
        <v/>
      </c>
      <c r="AM1581" s="3" t="str">
        <f>IF(AB1581="","",AB1581)</f>
        <v/>
      </c>
      <c r="AN1581" s="702"/>
      <c r="AO1581" s="4"/>
      <c r="AP1581" s="5"/>
      <c r="AQ1581" s="5"/>
      <c r="AR1581" s="4"/>
      <c r="AS1581" s="5"/>
      <c r="AT1581" s="552"/>
      <c r="AU1581" s="553" t="str">
        <f>IF(AND(V1581&gt;0,X1581="A",AA1581&lt;&gt;"",AG1581&lt;&gt;"A",AJ1581&lt;&gt;"A",OR(AB1581="NR",AB1581="NT")),1,"")</f>
        <v/>
      </c>
      <c r="AV1581" s="554" t="str">
        <f>IF(AU1581="","",COUNTIF($AU$8:AU1581,AU1581))</f>
        <v/>
      </c>
      <c r="AW1581" s="553" t="str">
        <f>IF(AND(V1581&gt;0,X1581="A",AJ1581&lt;&gt;"A",OR(AB1581="",AB1581="NX")),1,"")</f>
        <v/>
      </c>
      <c r="AX1581" s="554" t="str">
        <f>IF(AW1581="","",COUNTIF($AW$8:AW1581,AW1581))</f>
        <v/>
      </c>
      <c r="AY1581" s="27"/>
      <c r="AZ1581" s="6"/>
      <c r="BA1581" s="7"/>
      <c r="BB1581" s="7"/>
    </row>
    <row r="1582" spans="1:54" ht="14.45" customHeight="1">
      <c r="A1582" s="472" t="s">
        <v>1733</v>
      </c>
      <c r="B1582" s="473" t="s">
        <v>1602</v>
      </c>
      <c r="C1582" s="714" t="s">
        <v>4210</v>
      </c>
      <c r="D1582" s="22">
        <v>12</v>
      </c>
      <c r="E1582" s="746" t="s">
        <v>4014</v>
      </c>
      <c r="F1582" s="760" t="s">
        <v>5386</v>
      </c>
      <c r="G1582" s="475"/>
      <c r="H1582" s="476"/>
      <c r="I1582" s="474"/>
      <c r="J1582" s="475"/>
      <c r="K1582" s="478"/>
      <c r="L1582" s="9"/>
      <c r="M1582" s="546"/>
      <c r="N1582" s="9"/>
      <c r="O1582" s="6"/>
      <c r="P1582" s="479"/>
      <c r="Q1582" s="10"/>
      <c r="R1582" s="11"/>
      <c r="S1582" s="12"/>
      <c r="T1582" s="14"/>
      <c r="U1582" s="15"/>
      <c r="V1582" s="8"/>
      <c r="W1582" s="13"/>
      <c r="X1582" s="23"/>
      <c r="Y1582" s="486"/>
      <c r="Z1582" s="483"/>
      <c r="AA1582" s="24"/>
      <c r="AB1582" s="484"/>
      <c r="AC1582" s="16"/>
      <c r="AD1582" s="17"/>
      <c r="AE1582" s="18"/>
      <c r="AF1582" s="9"/>
      <c r="AG1582" s="19"/>
      <c r="AH1582" s="20"/>
      <c r="AI1582" s="9"/>
      <c r="AJ1582" s="21"/>
      <c r="AK1582" s="33"/>
      <c r="AL1582" s="485" t="str">
        <f>IF(AA1582="","",AA1582)</f>
        <v/>
      </c>
      <c r="AM1582" s="3" t="str">
        <f>IF(AB1582="","",AB1582)</f>
        <v/>
      </c>
      <c r="AN1582" s="702"/>
      <c r="AO1582" s="4"/>
      <c r="AP1582" s="5"/>
      <c r="AQ1582" s="5"/>
      <c r="AR1582" s="4"/>
      <c r="AS1582" s="5"/>
      <c r="AT1582" s="552"/>
      <c r="AU1582" s="553" t="str">
        <f>IF(AND(V1582&gt;0,X1582="A",AA1582&lt;&gt;"",AG1582&lt;&gt;"A",AJ1582&lt;&gt;"A",OR(AB1582="NR",AB1582="NT")),1,"")</f>
        <v/>
      </c>
      <c r="AV1582" s="554" t="str">
        <f>IF(AU1582="","",COUNTIF($AU$8:AU1582,AU1582))</f>
        <v/>
      </c>
      <c r="AW1582" s="553" t="str">
        <f>IF(AND(V1582&gt;0,X1582="A",AJ1582&lt;&gt;"A",OR(AB1582="",AB1582="NX")),1,"")</f>
        <v/>
      </c>
      <c r="AX1582" s="554" t="str">
        <f>IF(AW1582="","",COUNTIF($AW$8:AW1582,AW1582))</f>
        <v/>
      </c>
      <c r="AY1582" s="27"/>
      <c r="AZ1582" s="6"/>
      <c r="BA1582" s="7"/>
      <c r="BB1582" s="7"/>
    </row>
    <row r="1583" spans="1:54" ht="14.45" customHeight="1">
      <c r="A1583" s="472" t="s">
        <v>1734</v>
      </c>
      <c r="B1583" s="473" t="s">
        <v>1602</v>
      </c>
      <c r="C1583" s="714" t="s">
        <v>4210</v>
      </c>
      <c r="D1583" s="22">
        <v>12</v>
      </c>
      <c r="E1583" s="746" t="s">
        <v>4015</v>
      </c>
      <c r="F1583" s="760" t="s">
        <v>5386</v>
      </c>
      <c r="G1583" s="475"/>
      <c r="H1583" s="476"/>
      <c r="I1583" s="474"/>
      <c r="J1583" s="475"/>
      <c r="K1583" s="478"/>
      <c r="L1583" s="9"/>
      <c r="M1583" s="546"/>
      <c r="N1583" s="9"/>
      <c r="O1583" s="6"/>
      <c r="P1583" s="479"/>
      <c r="Q1583" s="10"/>
      <c r="R1583" s="11"/>
      <c r="S1583" s="12"/>
      <c r="T1583" s="14"/>
      <c r="U1583" s="15"/>
      <c r="V1583" s="8"/>
      <c r="W1583" s="13"/>
      <c r="X1583" s="23"/>
      <c r="Y1583" s="486"/>
      <c r="Z1583" s="483"/>
      <c r="AA1583" s="24"/>
      <c r="AB1583" s="484"/>
      <c r="AC1583" s="16"/>
      <c r="AD1583" s="17"/>
      <c r="AE1583" s="18"/>
      <c r="AF1583" s="9"/>
      <c r="AG1583" s="19"/>
      <c r="AH1583" s="20"/>
      <c r="AI1583" s="9"/>
      <c r="AJ1583" s="21"/>
      <c r="AK1583" s="33"/>
      <c r="AL1583" s="485" t="str">
        <f>IF(AA1583="","",AA1583)</f>
        <v/>
      </c>
      <c r="AM1583" s="3" t="str">
        <f>IF(AB1583="","",AB1583)</f>
        <v/>
      </c>
      <c r="AN1583" s="702"/>
      <c r="AO1583" s="4"/>
      <c r="AP1583" s="5"/>
      <c r="AQ1583" s="5"/>
      <c r="AR1583" s="4"/>
      <c r="AS1583" s="5"/>
      <c r="AT1583" s="552"/>
      <c r="AU1583" s="553" t="str">
        <f>IF(AND(V1583&gt;0,X1583="A",AA1583&lt;&gt;"",AG1583&lt;&gt;"A",AJ1583&lt;&gt;"A",OR(AB1583="NR",AB1583="NT")),1,"")</f>
        <v/>
      </c>
      <c r="AV1583" s="554" t="str">
        <f>IF(AU1583="","",COUNTIF($AU$8:AU1583,AU1583))</f>
        <v/>
      </c>
      <c r="AW1583" s="553" t="str">
        <f>IF(AND(V1583&gt;0,X1583="A",AJ1583&lt;&gt;"A",OR(AB1583="",AB1583="NX")),1,"")</f>
        <v/>
      </c>
      <c r="AX1583" s="554" t="str">
        <f>IF(AW1583="","",COUNTIF($AW$8:AW1583,AW1583))</f>
        <v/>
      </c>
      <c r="AY1583" s="27"/>
      <c r="AZ1583" s="6"/>
      <c r="BA1583" s="7"/>
      <c r="BB1583" s="7"/>
    </row>
    <row r="1584" spans="1:54" ht="14.45" customHeight="1">
      <c r="A1584" s="472" t="s">
        <v>1735</v>
      </c>
      <c r="B1584" s="473" t="s">
        <v>1602</v>
      </c>
      <c r="C1584" s="714" t="s">
        <v>4210</v>
      </c>
      <c r="D1584" s="22">
        <v>12</v>
      </c>
      <c r="E1584" s="746" t="s">
        <v>4016</v>
      </c>
      <c r="F1584" s="760" t="s">
        <v>5386</v>
      </c>
      <c r="G1584" s="475"/>
      <c r="H1584" s="476"/>
      <c r="I1584" s="474"/>
      <c r="J1584" s="475"/>
      <c r="K1584" s="478"/>
      <c r="L1584" s="9"/>
      <c r="M1584" s="546"/>
      <c r="N1584" s="9"/>
      <c r="O1584" s="6"/>
      <c r="P1584" s="479"/>
      <c r="Q1584" s="10"/>
      <c r="R1584" s="11"/>
      <c r="S1584" s="12"/>
      <c r="T1584" s="14"/>
      <c r="U1584" s="15"/>
      <c r="V1584" s="8"/>
      <c r="W1584" s="13"/>
      <c r="X1584" s="23"/>
      <c r="Y1584" s="486"/>
      <c r="Z1584" s="483"/>
      <c r="AA1584" s="24"/>
      <c r="AB1584" s="484"/>
      <c r="AC1584" s="16"/>
      <c r="AD1584" s="17"/>
      <c r="AE1584" s="18"/>
      <c r="AF1584" s="9"/>
      <c r="AG1584" s="19"/>
      <c r="AH1584" s="20"/>
      <c r="AI1584" s="9"/>
      <c r="AJ1584" s="21"/>
      <c r="AK1584" s="33"/>
      <c r="AL1584" s="485" t="str">
        <f>IF(AA1584="","",AA1584)</f>
        <v/>
      </c>
      <c r="AM1584" s="3" t="str">
        <f>IF(AB1584="","",AB1584)</f>
        <v/>
      </c>
      <c r="AN1584" s="702"/>
      <c r="AO1584" s="4"/>
      <c r="AP1584" s="5"/>
      <c r="AQ1584" s="5"/>
      <c r="AR1584" s="4"/>
      <c r="AS1584" s="5"/>
      <c r="AT1584" s="552"/>
      <c r="AU1584" s="553" t="str">
        <f>IF(AND(V1584&gt;0,X1584="A",AA1584&lt;&gt;"",AG1584&lt;&gt;"A",AJ1584&lt;&gt;"A",OR(AB1584="NR",AB1584="NT")),1,"")</f>
        <v/>
      </c>
      <c r="AV1584" s="554" t="str">
        <f>IF(AU1584="","",COUNTIF($AU$8:AU1584,AU1584))</f>
        <v/>
      </c>
      <c r="AW1584" s="553" t="str">
        <f>IF(AND(V1584&gt;0,X1584="A",AJ1584&lt;&gt;"A",OR(AB1584="",AB1584="NX")),1,"")</f>
        <v/>
      </c>
      <c r="AX1584" s="554" t="str">
        <f>IF(AW1584="","",COUNTIF($AW$8:AW1584,AW1584))</f>
        <v/>
      </c>
      <c r="AY1584" s="27"/>
      <c r="AZ1584" s="6"/>
      <c r="BA1584" s="7"/>
      <c r="BB1584" s="7"/>
    </row>
    <row r="1585" spans="1:54" ht="14.45" customHeight="1">
      <c r="A1585" s="472" t="s">
        <v>1736</v>
      </c>
      <c r="B1585" s="473" t="s">
        <v>1602</v>
      </c>
      <c r="C1585" s="714" t="s">
        <v>4210</v>
      </c>
      <c r="D1585" s="22">
        <v>12</v>
      </c>
      <c r="E1585" s="746" t="s">
        <v>4017</v>
      </c>
      <c r="F1585" s="760" t="s">
        <v>5386</v>
      </c>
      <c r="G1585" s="475"/>
      <c r="H1585" s="476"/>
      <c r="I1585" s="474"/>
      <c r="J1585" s="475"/>
      <c r="K1585" s="478"/>
      <c r="L1585" s="9"/>
      <c r="M1585" s="546"/>
      <c r="N1585" s="9"/>
      <c r="O1585" s="6"/>
      <c r="P1585" s="479"/>
      <c r="Q1585" s="10"/>
      <c r="R1585" s="11"/>
      <c r="S1585" s="12"/>
      <c r="T1585" s="14"/>
      <c r="U1585" s="15"/>
      <c r="V1585" s="8"/>
      <c r="W1585" s="13"/>
      <c r="X1585" s="23"/>
      <c r="Y1585" s="486"/>
      <c r="Z1585" s="483"/>
      <c r="AA1585" s="24"/>
      <c r="AB1585" s="484"/>
      <c r="AC1585" s="16"/>
      <c r="AD1585" s="17"/>
      <c r="AE1585" s="18"/>
      <c r="AF1585" s="9"/>
      <c r="AG1585" s="19"/>
      <c r="AH1585" s="20"/>
      <c r="AI1585" s="9"/>
      <c r="AJ1585" s="21"/>
      <c r="AK1585" s="33"/>
      <c r="AL1585" s="485" t="str">
        <f>IF(AA1585="","",AA1585)</f>
        <v/>
      </c>
      <c r="AM1585" s="3" t="str">
        <f>IF(AB1585="","",AB1585)</f>
        <v/>
      </c>
      <c r="AN1585" s="702"/>
      <c r="AO1585" s="4"/>
      <c r="AP1585" s="5"/>
      <c r="AQ1585" s="5"/>
      <c r="AR1585" s="4"/>
      <c r="AS1585" s="5"/>
      <c r="AT1585" s="552"/>
      <c r="AU1585" s="553" t="str">
        <f>IF(AND(V1585&gt;0,X1585="A",AA1585&lt;&gt;"",AG1585&lt;&gt;"A",AJ1585&lt;&gt;"A",OR(AB1585="NR",AB1585="NT")),1,"")</f>
        <v/>
      </c>
      <c r="AV1585" s="554" t="str">
        <f>IF(AU1585="","",COUNTIF($AU$8:AU1585,AU1585))</f>
        <v/>
      </c>
      <c r="AW1585" s="553" t="str">
        <f>IF(AND(V1585&gt;0,X1585="A",AJ1585&lt;&gt;"A",OR(AB1585="",AB1585="NX")),1,"")</f>
        <v/>
      </c>
      <c r="AX1585" s="554" t="str">
        <f>IF(AW1585="","",COUNTIF($AW$8:AW1585,AW1585))</f>
        <v/>
      </c>
      <c r="AY1585" s="27"/>
      <c r="AZ1585" s="6"/>
      <c r="BA1585" s="7"/>
      <c r="BB1585" s="7"/>
    </row>
    <row r="1586" spans="1:54" ht="14.45" customHeight="1">
      <c r="A1586" s="472" t="s">
        <v>1737</v>
      </c>
      <c r="B1586" s="473" t="s">
        <v>1602</v>
      </c>
      <c r="C1586" s="714" t="s">
        <v>4210</v>
      </c>
      <c r="D1586" s="22">
        <v>12</v>
      </c>
      <c r="E1586" s="746" t="s">
        <v>4018</v>
      </c>
      <c r="F1586" s="760" t="s">
        <v>5386</v>
      </c>
      <c r="G1586" s="475"/>
      <c r="H1586" s="476"/>
      <c r="I1586" s="474"/>
      <c r="J1586" s="475"/>
      <c r="K1586" s="478"/>
      <c r="L1586" s="9"/>
      <c r="M1586" s="546"/>
      <c r="N1586" s="9"/>
      <c r="O1586" s="6"/>
      <c r="P1586" s="479"/>
      <c r="Q1586" s="10"/>
      <c r="R1586" s="11"/>
      <c r="S1586" s="12"/>
      <c r="T1586" s="14"/>
      <c r="U1586" s="15"/>
      <c r="V1586" s="8"/>
      <c r="W1586" s="13"/>
      <c r="X1586" s="23"/>
      <c r="Y1586" s="486"/>
      <c r="Z1586" s="483"/>
      <c r="AA1586" s="24"/>
      <c r="AB1586" s="484"/>
      <c r="AC1586" s="16"/>
      <c r="AD1586" s="17"/>
      <c r="AE1586" s="18"/>
      <c r="AF1586" s="9"/>
      <c r="AG1586" s="19"/>
      <c r="AH1586" s="20"/>
      <c r="AI1586" s="9"/>
      <c r="AJ1586" s="21"/>
      <c r="AK1586" s="33"/>
      <c r="AL1586" s="485" t="str">
        <f>IF(AA1586="","",AA1586)</f>
        <v/>
      </c>
      <c r="AM1586" s="3" t="str">
        <f>IF(AB1586="","",AB1586)</f>
        <v/>
      </c>
      <c r="AN1586" s="702"/>
      <c r="AO1586" s="4"/>
      <c r="AP1586" s="5"/>
      <c r="AQ1586" s="5"/>
      <c r="AR1586" s="4"/>
      <c r="AS1586" s="5"/>
      <c r="AT1586" s="552"/>
      <c r="AU1586" s="553" t="str">
        <f>IF(AND(V1586&gt;0,X1586="A",AA1586&lt;&gt;"",AG1586&lt;&gt;"A",AJ1586&lt;&gt;"A",OR(AB1586="NR",AB1586="NT")),1,"")</f>
        <v/>
      </c>
      <c r="AV1586" s="554" t="str">
        <f>IF(AU1586="","",COUNTIF($AU$8:AU1586,AU1586))</f>
        <v/>
      </c>
      <c r="AW1586" s="553" t="str">
        <f>IF(AND(V1586&gt;0,X1586="A",AJ1586&lt;&gt;"A",OR(AB1586="",AB1586="NX")),1,"")</f>
        <v/>
      </c>
      <c r="AX1586" s="554" t="str">
        <f>IF(AW1586="","",COUNTIF($AW$8:AW1586,AW1586))</f>
        <v/>
      </c>
      <c r="AY1586" s="27"/>
      <c r="AZ1586" s="6"/>
      <c r="BA1586" s="7"/>
      <c r="BB1586" s="7"/>
    </row>
    <row r="1587" spans="1:54" ht="14.45" customHeight="1">
      <c r="A1587" s="472" t="s">
        <v>1738</v>
      </c>
      <c r="B1587" s="473" t="s">
        <v>1602</v>
      </c>
      <c r="C1587" s="714" t="s">
        <v>4210</v>
      </c>
      <c r="D1587" s="22">
        <v>12</v>
      </c>
      <c r="E1587" s="746" t="s">
        <v>4019</v>
      </c>
      <c r="F1587" s="760" t="s">
        <v>5386</v>
      </c>
      <c r="G1587" s="475"/>
      <c r="H1587" s="476"/>
      <c r="I1587" s="474"/>
      <c r="J1587" s="475"/>
      <c r="K1587" s="478"/>
      <c r="L1587" s="9"/>
      <c r="M1587" s="546"/>
      <c r="N1587" s="9"/>
      <c r="O1587" s="6"/>
      <c r="P1587" s="479"/>
      <c r="Q1587" s="10"/>
      <c r="R1587" s="11"/>
      <c r="S1587" s="12"/>
      <c r="T1587" s="14"/>
      <c r="U1587" s="15"/>
      <c r="V1587" s="8"/>
      <c r="W1587" s="13"/>
      <c r="X1587" s="23"/>
      <c r="Y1587" s="486"/>
      <c r="Z1587" s="483"/>
      <c r="AA1587" s="24"/>
      <c r="AB1587" s="484"/>
      <c r="AC1587" s="16"/>
      <c r="AD1587" s="17"/>
      <c r="AE1587" s="18"/>
      <c r="AF1587" s="9"/>
      <c r="AG1587" s="19"/>
      <c r="AH1587" s="20"/>
      <c r="AI1587" s="9"/>
      <c r="AJ1587" s="21"/>
      <c r="AK1587" s="33"/>
      <c r="AL1587" s="485" t="str">
        <f>IF(AA1587="","",AA1587)</f>
        <v/>
      </c>
      <c r="AM1587" s="3" t="str">
        <f>IF(AB1587="","",AB1587)</f>
        <v/>
      </c>
      <c r="AN1587" s="702"/>
      <c r="AO1587" s="4"/>
      <c r="AP1587" s="5"/>
      <c r="AQ1587" s="5"/>
      <c r="AR1587" s="4"/>
      <c r="AS1587" s="5"/>
      <c r="AT1587" s="552"/>
      <c r="AU1587" s="553" t="str">
        <f>IF(AND(V1587&gt;0,X1587="A",AA1587&lt;&gt;"",AG1587&lt;&gt;"A",AJ1587&lt;&gt;"A",OR(AB1587="NR",AB1587="NT")),1,"")</f>
        <v/>
      </c>
      <c r="AV1587" s="554" t="str">
        <f>IF(AU1587="","",COUNTIF($AU$8:AU1587,AU1587))</f>
        <v/>
      </c>
      <c r="AW1587" s="553" t="str">
        <f>IF(AND(V1587&gt;0,X1587="A",AJ1587&lt;&gt;"A",OR(AB1587="",AB1587="NX")),1,"")</f>
        <v/>
      </c>
      <c r="AX1587" s="554" t="str">
        <f>IF(AW1587="","",COUNTIF($AW$8:AW1587,AW1587))</f>
        <v/>
      </c>
      <c r="AY1587" s="27"/>
      <c r="AZ1587" s="6"/>
      <c r="BA1587" s="7"/>
      <c r="BB1587" s="7"/>
    </row>
    <row r="1588" spans="1:54" ht="14.45" customHeight="1">
      <c r="A1588" s="472" t="s">
        <v>1739</v>
      </c>
      <c r="B1588" s="473" t="s">
        <v>1602</v>
      </c>
      <c r="C1588" s="714" t="s">
        <v>4210</v>
      </c>
      <c r="D1588" s="22">
        <v>12</v>
      </c>
      <c r="E1588" s="746" t="s">
        <v>4020</v>
      </c>
      <c r="F1588" s="760" t="s">
        <v>5386</v>
      </c>
      <c r="G1588" s="475"/>
      <c r="H1588" s="476"/>
      <c r="I1588" s="474"/>
      <c r="J1588" s="475"/>
      <c r="K1588" s="478"/>
      <c r="L1588" s="9"/>
      <c r="M1588" s="546"/>
      <c r="N1588" s="9"/>
      <c r="O1588" s="6"/>
      <c r="P1588" s="479"/>
      <c r="Q1588" s="10"/>
      <c r="R1588" s="11"/>
      <c r="S1588" s="12"/>
      <c r="T1588" s="14"/>
      <c r="U1588" s="15"/>
      <c r="V1588" s="8"/>
      <c r="W1588" s="13"/>
      <c r="X1588" s="23"/>
      <c r="Y1588" s="486"/>
      <c r="Z1588" s="483"/>
      <c r="AA1588" s="24"/>
      <c r="AB1588" s="484"/>
      <c r="AC1588" s="16"/>
      <c r="AD1588" s="17"/>
      <c r="AE1588" s="18"/>
      <c r="AF1588" s="9"/>
      <c r="AG1588" s="19"/>
      <c r="AH1588" s="20"/>
      <c r="AI1588" s="9"/>
      <c r="AJ1588" s="21"/>
      <c r="AK1588" s="33"/>
      <c r="AL1588" s="485" t="str">
        <f>IF(AA1588="","",AA1588)</f>
        <v/>
      </c>
      <c r="AM1588" s="3" t="str">
        <f>IF(AB1588="","",AB1588)</f>
        <v/>
      </c>
      <c r="AN1588" s="702"/>
      <c r="AO1588" s="4"/>
      <c r="AP1588" s="5"/>
      <c r="AQ1588" s="5"/>
      <c r="AR1588" s="4"/>
      <c r="AS1588" s="5"/>
      <c r="AT1588" s="552"/>
      <c r="AU1588" s="553" t="str">
        <f>IF(AND(V1588&gt;0,X1588="A",AA1588&lt;&gt;"",AG1588&lt;&gt;"A",AJ1588&lt;&gt;"A",OR(AB1588="NR",AB1588="NT")),1,"")</f>
        <v/>
      </c>
      <c r="AV1588" s="554" t="str">
        <f>IF(AU1588="","",COUNTIF($AU$8:AU1588,AU1588))</f>
        <v/>
      </c>
      <c r="AW1588" s="553" t="str">
        <f>IF(AND(V1588&gt;0,X1588="A",AJ1588&lt;&gt;"A",OR(AB1588="",AB1588="NX")),1,"")</f>
        <v/>
      </c>
      <c r="AX1588" s="554" t="str">
        <f>IF(AW1588="","",COUNTIF($AW$8:AW1588,AW1588))</f>
        <v/>
      </c>
      <c r="AY1588" s="27"/>
      <c r="AZ1588" s="6"/>
      <c r="BA1588" s="7"/>
      <c r="BB1588" s="7"/>
    </row>
    <row r="1589" spans="1:54" ht="14.45" customHeight="1">
      <c r="A1589" s="472" t="s">
        <v>1740</v>
      </c>
      <c r="B1589" s="473" t="s">
        <v>1602</v>
      </c>
      <c r="C1589" s="714" t="s">
        <v>4210</v>
      </c>
      <c r="D1589" s="22">
        <v>12</v>
      </c>
      <c r="E1589" s="746" t="s">
        <v>4021</v>
      </c>
      <c r="F1589" s="760" t="s">
        <v>5386</v>
      </c>
      <c r="G1589" s="475"/>
      <c r="H1589" s="476"/>
      <c r="I1589" s="474"/>
      <c r="J1589" s="475"/>
      <c r="K1589" s="478"/>
      <c r="L1589" s="9"/>
      <c r="M1589" s="546"/>
      <c r="N1589" s="9"/>
      <c r="O1589" s="6"/>
      <c r="P1589" s="479"/>
      <c r="Q1589" s="10"/>
      <c r="R1589" s="11"/>
      <c r="S1589" s="12"/>
      <c r="T1589" s="14"/>
      <c r="U1589" s="15"/>
      <c r="V1589" s="8"/>
      <c r="W1589" s="13"/>
      <c r="X1589" s="23"/>
      <c r="Y1589" s="486"/>
      <c r="Z1589" s="483"/>
      <c r="AA1589" s="24"/>
      <c r="AB1589" s="484"/>
      <c r="AC1589" s="16"/>
      <c r="AD1589" s="17"/>
      <c r="AE1589" s="18"/>
      <c r="AF1589" s="9"/>
      <c r="AG1589" s="19"/>
      <c r="AH1589" s="20"/>
      <c r="AI1589" s="9"/>
      <c r="AJ1589" s="21"/>
      <c r="AK1589" s="33"/>
      <c r="AL1589" s="485" t="str">
        <f>IF(AA1589="","",AA1589)</f>
        <v/>
      </c>
      <c r="AM1589" s="3" t="str">
        <f>IF(AB1589="","",AB1589)</f>
        <v/>
      </c>
      <c r="AN1589" s="702"/>
      <c r="AO1589" s="4"/>
      <c r="AP1589" s="5"/>
      <c r="AQ1589" s="5"/>
      <c r="AR1589" s="4"/>
      <c r="AS1589" s="5"/>
      <c r="AT1589" s="552"/>
      <c r="AU1589" s="553" t="str">
        <f>IF(AND(V1589&gt;0,X1589="A",AA1589&lt;&gt;"",AG1589&lt;&gt;"A",AJ1589&lt;&gt;"A",OR(AB1589="NR",AB1589="NT")),1,"")</f>
        <v/>
      </c>
      <c r="AV1589" s="554" t="str">
        <f>IF(AU1589="","",COUNTIF($AU$8:AU1589,AU1589))</f>
        <v/>
      </c>
      <c r="AW1589" s="553" t="str">
        <f>IF(AND(V1589&gt;0,X1589="A",AJ1589&lt;&gt;"A",OR(AB1589="",AB1589="NX")),1,"")</f>
        <v/>
      </c>
      <c r="AX1589" s="554" t="str">
        <f>IF(AW1589="","",COUNTIF($AW$8:AW1589,AW1589))</f>
        <v/>
      </c>
      <c r="AY1589" s="27"/>
      <c r="AZ1589" s="6"/>
      <c r="BA1589" s="7"/>
      <c r="BB1589" s="7"/>
    </row>
    <row r="1590" spans="1:54" ht="14.45" customHeight="1">
      <c r="A1590" s="472" t="s">
        <v>1741</v>
      </c>
      <c r="B1590" s="473" t="s">
        <v>1602</v>
      </c>
      <c r="C1590" s="714" t="s">
        <v>4210</v>
      </c>
      <c r="D1590" s="22">
        <v>12</v>
      </c>
      <c r="E1590" s="746" t="s">
        <v>4022</v>
      </c>
      <c r="F1590" s="760" t="s">
        <v>5386</v>
      </c>
      <c r="G1590" s="475"/>
      <c r="H1590" s="476"/>
      <c r="I1590" s="474"/>
      <c r="J1590" s="475"/>
      <c r="K1590" s="478"/>
      <c r="L1590" s="9"/>
      <c r="M1590" s="546"/>
      <c r="N1590" s="9"/>
      <c r="O1590" s="6"/>
      <c r="P1590" s="479"/>
      <c r="Q1590" s="10"/>
      <c r="R1590" s="11"/>
      <c r="S1590" s="12"/>
      <c r="T1590" s="14"/>
      <c r="U1590" s="15"/>
      <c r="V1590" s="8"/>
      <c r="W1590" s="13"/>
      <c r="X1590" s="23"/>
      <c r="Y1590" s="486"/>
      <c r="Z1590" s="483"/>
      <c r="AA1590" s="24"/>
      <c r="AB1590" s="484"/>
      <c r="AC1590" s="16"/>
      <c r="AD1590" s="17"/>
      <c r="AE1590" s="18"/>
      <c r="AF1590" s="9"/>
      <c r="AG1590" s="19"/>
      <c r="AH1590" s="20"/>
      <c r="AI1590" s="9"/>
      <c r="AJ1590" s="21"/>
      <c r="AK1590" s="33"/>
      <c r="AL1590" s="485" t="str">
        <f>IF(AA1590="","",AA1590)</f>
        <v/>
      </c>
      <c r="AM1590" s="3" t="str">
        <f>IF(AB1590="","",AB1590)</f>
        <v/>
      </c>
      <c r="AN1590" s="702"/>
      <c r="AO1590" s="4"/>
      <c r="AP1590" s="5"/>
      <c r="AQ1590" s="5"/>
      <c r="AR1590" s="4"/>
      <c r="AS1590" s="5"/>
      <c r="AT1590" s="552"/>
      <c r="AU1590" s="553" t="str">
        <f>IF(AND(V1590&gt;0,X1590="A",AA1590&lt;&gt;"",AG1590&lt;&gt;"A",AJ1590&lt;&gt;"A",OR(AB1590="NR",AB1590="NT")),1,"")</f>
        <v/>
      </c>
      <c r="AV1590" s="554" t="str">
        <f>IF(AU1590="","",COUNTIF($AU$8:AU1590,AU1590))</f>
        <v/>
      </c>
      <c r="AW1590" s="553" t="str">
        <f>IF(AND(V1590&gt;0,X1590="A",AJ1590&lt;&gt;"A",OR(AB1590="",AB1590="NX")),1,"")</f>
        <v/>
      </c>
      <c r="AX1590" s="554" t="str">
        <f>IF(AW1590="","",COUNTIF($AW$8:AW1590,AW1590))</f>
        <v/>
      </c>
      <c r="AY1590" s="27"/>
      <c r="AZ1590" s="6"/>
      <c r="BA1590" s="7"/>
      <c r="BB1590" s="7"/>
    </row>
    <row r="1591" spans="1:54" ht="14.45" customHeight="1">
      <c r="A1591" s="472" t="s">
        <v>1742</v>
      </c>
      <c r="B1591" s="473" t="s">
        <v>1602</v>
      </c>
      <c r="C1591" s="714" t="s">
        <v>4210</v>
      </c>
      <c r="D1591" s="22">
        <v>12</v>
      </c>
      <c r="E1591" s="746" t="s">
        <v>4023</v>
      </c>
      <c r="F1591" s="760" t="s">
        <v>5386</v>
      </c>
      <c r="G1591" s="475"/>
      <c r="H1591" s="476"/>
      <c r="I1591" s="474"/>
      <c r="J1591" s="475"/>
      <c r="K1591" s="478"/>
      <c r="L1591" s="9"/>
      <c r="M1591" s="546"/>
      <c r="N1591" s="9"/>
      <c r="O1591" s="6"/>
      <c r="P1591" s="479"/>
      <c r="Q1591" s="10"/>
      <c r="R1591" s="11"/>
      <c r="S1591" s="12"/>
      <c r="T1591" s="14"/>
      <c r="U1591" s="15"/>
      <c r="V1591" s="8"/>
      <c r="W1591" s="13"/>
      <c r="X1591" s="23"/>
      <c r="Y1591" s="486"/>
      <c r="Z1591" s="483"/>
      <c r="AA1591" s="24"/>
      <c r="AB1591" s="484"/>
      <c r="AC1591" s="16"/>
      <c r="AD1591" s="17"/>
      <c r="AE1591" s="18"/>
      <c r="AF1591" s="9"/>
      <c r="AG1591" s="19"/>
      <c r="AH1591" s="20"/>
      <c r="AI1591" s="9"/>
      <c r="AJ1591" s="21"/>
      <c r="AK1591" s="33"/>
      <c r="AL1591" s="485" t="str">
        <f>IF(AA1591="","",AA1591)</f>
        <v/>
      </c>
      <c r="AM1591" s="3" t="str">
        <f>IF(AB1591="","",AB1591)</f>
        <v/>
      </c>
      <c r="AN1591" s="702"/>
      <c r="AO1591" s="4"/>
      <c r="AP1591" s="5"/>
      <c r="AQ1591" s="5"/>
      <c r="AR1591" s="4"/>
      <c r="AS1591" s="5"/>
      <c r="AT1591" s="552"/>
      <c r="AU1591" s="553" t="str">
        <f>IF(AND(V1591&gt;0,X1591="A",AA1591&lt;&gt;"",AG1591&lt;&gt;"A",AJ1591&lt;&gt;"A",OR(AB1591="NR",AB1591="NT")),1,"")</f>
        <v/>
      </c>
      <c r="AV1591" s="554" t="str">
        <f>IF(AU1591="","",COUNTIF($AU$8:AU1591,AU1591))</f>
        <v/>
      </c>
      <c r="AW1591" s="553" t="str">
        <f>IF(AND(V1591&gt;0,X1591="A",AJ1591&lt;&gt;"A",OR(AB1591="",AB1591="NX")),1,"")</f>
        <v/>
      </c>
      <c r="AX1591" s="554" t="str">
        <f>IF(AW1591="","",COUNTIF($AW$8:AW1591,AW1591))</f>
        <v/>
      </c>
      <c r="AY1591" s="27"/>
      <c r="AZ1591" s="6"/>
      <c r="BA1591" s="7"/>
      <c r="BB1591" s="7"/>
    </row>
    <row r="1592" spans="1:54" ht="14.45" customHeight="1">
      <c r="A1592" s="472" t="s">
        <v>1743</v>
      </c>
      <c r="B1592" s="473" t="s">
        <v>1602</v>
      </c>
      <c r="C1592" s="714" t="s">
        <v>4210</v>
      </c>
      <c r="D1592" s="22">
        <v>12</v>
      </c>
      <c r="E1592" s="746" t="s">
        <v>4024</v>
      </c>
      <c r="F1592" s="760" t="s">
        <v>5386</v>
      </c>
      <c r="G1592" s="475"/>
      <c r="H1592" s="476"/>
      <c r="I1592" s="474"/>
      <c r="J1592" s="475"/>
      <c r="K1592" s="478"/>
      <c r="L1592" s="9"/>
      <c r="M1592" s="546"/>
      <c r="N1592" s="9"/>
      <c r="O1592" s="6"/>
      <c r="P1592" s="479"/>
      <c r="Q1592" s="10"/>
      <c r="R1592" s="11"/>
      <c r="S1592" s="12"/>
      <c r="T1592" s="14"/>
      <c r="U1592" s="15"/>
      <c r="V1592" s="8"/>
      <c r="W1592" s="13"/>
      <c r="X1592" s="23"/>
      <c r="Y1592" s="486"/>
      <c r="Z1592" s="483"/>
      <c r="AA1592" s="24"/>
      <c r="AB1592" s="484"/>
      <c r="AC1592" s="16"/>
      <c r="AD1592" s="17"/>
      <c r="AE1592" s="18"/>
      <c r="AF1592" s="9"/>
      <c r="AG1592" s="19"/>
      <c r="AH1592" s="20"/>
      <c r="AI1592" s="9"/>
      <c r="AJ1592" s="21"/>
      <c r="AK1592" s="33"/>
      <c r="AL1592" s="485" t="str">
        <f>IF(AA1592="","",AA1592)</f>
        <v/>
      </c>
      <c r="AM1592" s="3" t="str">
        <f>IF(AB1592="","",AB1592)</f>
        <v/>
      </c>
      <c r="AN1592" s="702"/>
      <c r="AO1592" s="4"/>
      <c r="AP1592" s="5"/>
      <c r="AQ1592" s="5"/>
      <c r="AR1592" s="4"/>
      <c r="AS1592" s="5"/>
      <c r="AT1592" s="552"/>
      <c r="AU1592" s="553" t="str">
        <f>IF(AND(V1592&gt;0,X1592="A",AA1592&lt;&gt;"",AG1592&lt;&gt;"A",AJ1592&lt;&gt;"A",OR(AB1592="NR",AB1592="NT")),1,"")</f>
        <v/>
      </c>
      <c r="AV1592" s="554" t="str">
        <f>IF(AU1592="","",COUNTIF($AU$8:AU1592,AU1592))</f>
        <v/>
      </c>
      <c r="AW1592" s="553" t="str">
        <f>IF(AND(V1592&gt;0,X1592="A",AJ1592&lt;&gt;"A",OR(AB1592="",AB1592="NX")),1,"")</f>
        <v/>
      </c>
      <c r="AX1592" s="554" t="str">
        <f>IF(AW1592="","",COUNTIF($AW$8:AW1592,AW1592))</f>
        <v/>
      </c>
      <c r="AY1592" s="27"/>
      <c r="AZ1592" s="6"/>
      <c r="BA1592" s="7"/>
      <c r="BB1592" s="7"/>
    </row>
    <row r="1593" spans="1:54" ht="14.45" customHeight="1">
      <c r="A1593" s="472" t="s">
        <v>1744</v>
      </c>
      <c r="B1593" s="473" t="s">
        <v>1602</v>
      </c>
      <c r="C1593" s="714" t="s">
        <v>4210</v>
      </c>
      <c r="D1593" s="22">
        <v>12</v>
      </c>
      <c r="E1593" s="746" t="s">
        <v>4025</v>
      </c>
      <c r="F1593" s="760" t="s">
        <v>5386</v>
      </c>
      <c r="G1593" s="475"/>
      <c r="H1593" s="476"/>
      <c r="I1593" s="474"/>
      <c r="J1593" s="475"/>
      <c r="K1593" s="478"/>
      <c r="L1593" s="9"/>
      <c r="M1593" s="546"/>
      <c r="N1593" s="9"/>
      <c r="O1593" s="6"/>
      <c r="P1593" s="479"/>
      <c r="Q1593" s="10"/>
      <c r="R1593" s="11"/>
      <c r="S1593" s="12"/>
      <c r="T1593" s="14"/>
      <c r="U1593" s="15"/>
      <c r="V1593" s="8"/>
      <c r="W1593" s="13"/>
      <c r="X1593" s="23"/>
      <c r="Y1593" s="486"/>
      <c r="Z1593" s="483"/>
      <c r="AA1593" s="24"/>
      <c r="AB1593" s="484"/>
      <c r="AC1593" s="16"/>
      <c r="AD1593" s="17"/>
      <c r="AE1593" s="18"/>
      <c r="AF1593" s="9"/>
      <c r="AG1593" s="19"/>
      <c r="AH1593" s="20"/>
      <c r="AI1593" s="9"/>
      <c r="AJ1593" s="21"/>
      <c r="AK1593" s="33"/>
      <c r="AL1593" s="485" t="str">
        <f>IF(AA1593="","",AA1593)</f>
        <v/>
      </c>
      <c r="AM1593" s="3" t="str">
        <f>IF(AB1593="","",AB1593)</f>
        <v/>
      </c>
      <c r="AN1593" s="702"/>
      <c r="AO1593" s="4"/>
      <c r="AP1593" s="5"/>
      <c r="AQ1593" s="5"/>
      <c r="AR1593" s="4"/>
      <c r="AS1593" s="5"/>
      <c r="AT1593" s="552"/>
      <c r="AU1593" s="553" t="str">
        <f>IF(AND(V1593&gt;0,X1593="A",AA1593&lt;&gt;"",AG1593&lt;&gt;"A",AJ1593&lt;&gt;"A",OR(AB1593="NR",AB1593="NT")),1,"")</f>
        <v/>
      </c>
      <c r="AV1593" s="554" t="str">
        <f>IF(AU1593="","",COUNTIF($AU$8:AU1593,AU1593))</f>
        <v/>
      </c>
      <c r="AW1593" s="553" t="str">
        <f>IF(AND(V1593&gt;0,X1593="A",AJ1593&lt;&gt;"A",OR(AB1593="",AB1593="NX")),1,"")</f>
        <v/>
      </c>
      <c r="AX1593" s="554" t="str">
        <f>IF(AW1593="","",COUNTIF($AW$8:AW1593,AW1593))</f>
        <v/>
      </c>
      <c r="AY1593" s="27"/>
      <c r="AZ1593" s="6"/>
      <c r="BA1593" s="7"/>
      <c r="BB1593" s="7"/>
    </row>
    <row r="1594" spans="1:54" ht="14.45" customHeight="1">
      <c r="A1594" s="472" t="s">
        <v>1745</v>
      </c>
      <c r="B1594" s="473" t="s">
        <v>1602</v>
      </c>
      <c r="C1594" s="714" t="s">
        <v>4210</v>
      </c>
      <c r="D1594" s="22">
        <v>12</v>
      </c>
      <c r="E1594" s="746" t="s">
        <v>4026</v>
      </c>
      <c r="F1594" s="760" t="s">
        <v>5386</v>
      </c>
      <c r="G1594" s="475"/>
      <c r="H1594" s="476"/>
      <c r="I1594" s="474"/>
      <c r="J1594" s="475"/>
      <c r="K1594" s="478"/>
      <c r="L1594" s="9"/>
      <c r="M1594" s="546"/>
      <c r="N1594" s="9"/>
      <c r="O1594" s="6"/>
      <c r="P1594" s="479"/>
      <c r="Q1594" s="10"/>
      <c r="R1594" s="11"/>
      <c r="S1594" s="12"/>
      <c r="T1594" s="14"/>
      <c r="U1594" s="15"/>
      <c r="V1594" s="8"/>
      <c r="W1594" s="13"/>
      <c r="X1594" s="23"/>
      <c r="Y1594" s="486"/>
      <c r="Z1594" s="483"/>
      <c r="AA1594" s="24"/>
      <c r="AB1594" s="484"/>
      <c r="AC1594" s="16"/>
      <c r="AD1594" s="17"/>
      <c r="AE1594" s="18"/>
      <c r="AF1594" s="9"/>
      <c r="AG1594" s="19"/>
      <c r="AH1594" s="20"/>
      <c r="AI1594" s="9"/>
      <c r="AJ1594" s="21"/>
      <c r="AK1594" s="33"/>
      <c r="AL1594" s="485" t="str">
        <f>IF(AA1594="","",AA1594)</f>
        <v/>
      </c>
      <c r="AM1594" s="3" t="str">
        <f>IF(AB1594="","",AB1594)</f>
        <v/>
      </c>
      <c r="AN1594" s="702"/>
      <c r="AO1594" s="4"/>
      <c r="AP1594" s="5"/>
      <c r="AQ1594" s="5"/>
      <c r="AR1594" s="4"/>
      <c r="AS1594" s="5"/>
      <c r="AT1594" s="552"/>
      <c r="AU1594" s="553" t="str">
        <f>IF(AND(V1594&gt;0,X1594="A",AA1594&lt;&gt;"",AG1594&lt;&gt;"A",AJ1594&lt;&gt;"A",OR(AB1594="NR",AB1594="NT")),1,"")</f>
        <v/>
      </c>
      <c r="AV1594" s="554" t="str">
        <f>IF(AU1594="","",COUNTIF($AU$8:AU1594,AU1594))</f>
        <v/>
      </c>
      <c r="AW1594" s="553" t="str">
        <f>IF(AND(V1594&gt;0,X1594="A",AJ1594&lt;&gt;"A",OR(AB1594="",AB1594="NX")),1,"")</f>
        <v/>
      </c>
      <c r="AX1594" s="554" t="str">
        <f>IF(AW1594="","",COUNTIF($AW$8:AW1594,AW1594))</f>
        <v/>
      </c>
      <c r="AY1594" s="27"/>
      <c r="AZ1594" s="6"/>
      <c r="BA1594" s="7"/>
      <c r="BB1594" s="7"/>
    </row>
    <row r="1595" spans="1:54" ht="14.45" customHeight="1">
      <c r="A1595" s="472" t="s">
        <v>1746</v>
      </c>
      <c r="B1595" s="473" t="s">
        <v>1602</v>
      </c>
      <c r="C1595" s="714" t="s">
        <v>4210</v>
      </c>
      <c r="D1595" s="22">
        <v>12</v>
      </c>
      <c r="E1595" s="746" t="s">
        <v>4027</v>
      </c>
      <c r="F1595" s="760" t="s">
        <v>5386</v>
      </c>
      <c r="G1595" s="475"/>
      <c r="H1595" s="476"/>
      <c r="I1595" s="474"/>
      <c r="J1595" s="475"/>
      <c r="K1595" s="478"/>
      <c r="L1595" s="9"/>
      <c r="M1595" s="546"/>
      <c r="N1595" s="9"/>
      <c r="O1595" s="6"/>
      <c r="P1595" s="479"/>
      <c r="Q1595" s="10"/>
      <c r="R1595" s="11"/>
      <c r="S1595" s="12"/>
      <c r="T1595" s="14"/>
      <c r="U1595" s="15"/>
      <c r="V1595" s="8"/>
      <c r="W1595" s="13"/>
      <c r="X1595" s="23"/>
      <c r="Y1595" s="486"/>
      <c r="Z1595" s="483"/>
      <c r="AA1595" s="24"/>
      <c r="AB1595" s="484"/>
      <c r="AC1595" s="16"/>
      <c r="AD1595" s="17"/>
      <c r="AE1595" s="18"/>
      <c r="AF1595" s="9"/>
      <c r="AG1595" s="19"/>
      <c r="AH1595" s="20"/>
      <c r="AI1595" s="9"/>
      <c r="AJ1595" s="21"/>
      <c r="AK1595" s="33"/>
      <c r="AL1595" s="485" t="str">
        <f>IF(AA1595="","",AA1595)</f>
        <v/>
      </c>
      <c r="AM1595" s="3" t="str">
        <f>IF(AB1595="","",AB1595)</f>
        <v/>
      </c>
      <c r="AN1595" s="702"/>
      <c r="AO1595" s="4"/>
      <c r="AP1595" s="5"/>
      <c r="AQ1595" s="5"/>
      <c r="AR1595" s="4"/>
      <c r="AS1595" s="5"/>
      <c r="AT1595" s="552"/>
      <c r="AU1595" s="553" t="str">
        <f>IF(AND(V1595&gt;0,X1595="A",AA1595&lt;&gt;"",AG1595&lt;&gt;"A",AJ1595&lt;&gt;"A",OR(AB1595="NR",AB1595="NT")),1,"")</f>
        <v/>
      </c>
      <c r="AV1595" s="554" t="str">
        <f>IF(AU1595="","",COUNTIF($AU$8:AU1595,AU1595))</f>
        <v/>
      </c>
      <c r="AW1595" s="553" t="str">
        <f>IF(AND(V1595&gt;0,X1595="A",AJ1595&lt;&gt;"A",OR(AB1595="",AB1595="NX")),1,"")</f>
        <v/>
      </c>
      <c r="AX1595" s="554" t="str">
        <f>IF(AW1595="","",COUNTIF($AW$8:AW1595,AW1595))</f>
        <v/>
      </c>
      <c r="AY1595" s="27"/>
      <c r="AZ1595" s="6"/>
      <c r="BA1595" s="7"/>
      <c r="BB1595" s="7"/>
    </row>
    <row r="1596" spans="1:54" ht="14.45" customHeight="1">
      <c r="A1596" s="472" t="s">
        <v>1747</v>
      </c>
      <c r="B1596" s="473" t="s">
        <v>1602</v>
      </c>
      <c r="C1596" s="714" t="s">
        <v>4210</v>
      </c>
      <c r="D1596" s="22">
        <v>12</v>
      </c>
      <c r="E1596" s="746" t="s">
        <v>4028</v>
      </c>
      <c r="F1596" s="760" t="s">
        <v>5386</v>
      </c>
      <c r="G1596" s="475"/>
      <c r="H1596" s="476"/>
      <c r="I1596" s="474"/>
      <c r="J1596" s="475"/>
      <c r="K1596" s="478"/>
      <c r="L1596" s="9"/>
      <c r="M1596" s="546"/>
      <c r="N1596" s="9"/>
      <c r="O1596" s="6"/>
      <c r="P1596" s="479"/>
      <c r="Q1596" s="10"/>
      <c r="R1596" s="11"/>
      <c r="S1596" s="12"/>
      <c r="T1596" s="14"/>
      <c r="U1596" s="15"/>
      <c r="V1596" s="8"/>
      <c r="W1596" s="13"/>
      <c r="X1596" s="23"/>
      <c r="Y1596" s="486"/>
      <c r="Z1596" s="483"/>
      <c r="AA1596" s="24"/>
      <c r="AB1596" s="484"/>
      <c r="AC1596" s="16"/>
      <c r="AD1596" s="17"/>
      <c r="AE1596" s="18"/>
      <c r="AF1596" s="9"/>
      <c r="AG1596" s="19"/>
      <c r="AH1596" s="20"/>
      <c r="AI1596" s="9"/>
      <c r="AJ1596" s="21"/>
      <c r="AK1596" s="33"/>
      <c r="AL1596" s="485" t="str">
        <f>IF(AA1596="","",AA1596)</f>
        <v/>
      </c>
      <c r="AM1596" s="3" t="str">
        <f>IF(AB1596="","",AB1596)</f>
        <v/>
      </c>
      <c r="AN1596" s="702"/>
      <c r="AO1596" s="4"/>
      <c r="AP1596" s="5"/>
      <c r="AQ1596" s="5"/>
      <c r="AR1596" s="4"/>
      <c r="AS1596" s="5"/>
      <c r="AT1596" s="552"/>
      <c r="AU1596" s="553" t="str">
        <f>IF(AND(V1596&gt;0,X1596="A",AA1596&lt;&gt;"",AG1596&lt;&gt;"A",AJ1596&lt;&gt;"A",OR(AB1596="NR",AB1596="NT")),1,"")</f>
        <v/>
      </c>
      <c r="AV1596" s="554" t="str">
        <f>IF(AU1596="","",COUNTIF($AU$8:AU1596,AU1596))</f>
        <v/>
      </c>
      <c r="AW1596" s="553" t="str">
        <f>IF(AND(V1596&gt;0,X1596="A",AJ1596&lt;&gt;"A",OR(AB1596="",AB1596="NX")),1,"")</f>
        <v/>
      </c>
      <c r="AX1596" s="554" t="str">
        <f>IF(AW1596="","",COUNTIF($AW$8:AW1596,AW1596))</f>
        <v/>
      </c>
      <c r="AY1596" s="27"/>
      <c r="AZ1596" s="6"/>
      <c r="BA1596" s="7"/>
      <c r="BB1596" s="7"/>
    </row>
    <row r="1597" spans="1:54" ht="14.45" customHeight="1">
      <c r="A1597" s="472" t="s">
        <v>1748</v>
      </c>
      <c r="B1597" s="473" t="s">
        <v>1602</v>
      </c>
      <c r="C1597" s="714" t="s">
        <v>4210</v>
      </c>
      <c r="D1597" s="22">
        <v>12</v>
      </c>
      <c r="E1597" s="746" t="s">
        <v>4029</v>
      </c>
      <c r="F1597" s="760" t="s">
        <v>5386</v>
      </c>
      <c r="G1597" s="475"/>
      <c r="H1597" s="476"/>
      <c r="I1597" s="474"/>
      <c r="J1597" s="475"/>
      <c r="K1597" s="478"/>
      <c r="L1597" s="9"/>
      <c r="M1597" s="546"/>
      <c r="N1597" s="9"/>
      <c r="O1597" s="6"/>
      <c r="P1597" s="479"/>
      <c r="Q1597" s="10"/>
      <c r="R1597" s="11"/>
      <c r="S1597" s="12"/>
      <c r="T1597" s="14"/>
      <c r="U1597" s="15"/>
      <c r="V1597" s="8"/>
      <c r="W1597" s="13"/>
      <c r="X1597" s="23"/>
      <c r="Y1597" s="486"/>
      <c r="Z1597" s="483"/>
      <c r="AA1597" s="24"/>
      <c r="AB1597" s="484"/>
      <c r="AC1597" s="16"/>
      <c r="AD1597" s="17"/>
      <c r="AE1597" s="18"/>
      <c r="AF1597" s="9"/>
      <c r="AG1597" s="19"/>
      <c r="AH1597" s="20"/>
      <c r="AI1597" s="9"/>
      <c r="AJ1597" s="21"/>
      <c r="AK1597" s="33"/>
      <c r="AL1597" s="485" t="str">
        <f>IF(AA1597="","",AA1597)</f>
        <v/>
      </c>
      <c r="AM1597" s="3" t="str">
        <f>IF(AB1597="","",AB1597)</f>
        <v/>
      </c>
      <c r="AN1597" s="702"/>
      <c r="AO1597" s="4"/>
      <c r="AP1597" s="5"/>
      <c r="AQ1597" s="5"/>
      <c r="AR1597" s="4"/>
      <c r="AS1597" s="5"/>
      <c r="AT1597" s="552"/>
      <c r="AU1597" s="553" t="str">
        <f>IF(AND(V1597&gt;0,X1597="A",AA1597&lt;&gt;"",AG1597&lt;&gt;"A",AJ1597&lt;&gt;"A",OR(AB1597="NR",AB1597="NT")),1,"")</f>
        <v/>
      </c>
      <c r="AV1597" s="554" t="str">
        <f>IF(AU1597="","",COUNTIF($AU$8:AU1597,AU1597))</f>
        <v/>
      </c>
      <c r="AW1597" s="553" t="str">
        <f>IF(AND(V1597&gt;0,X1597="A",AJ1597&lt;&gt;"A",OR(AB1597="",AB1597="NX")),1,"")</f>
        <v/>
      </c>
      <c r="AX1597" s="554" t="str">
        <f>IF(AW1597="","",COUNTIF($AW$8:AW1597,AW1597))</f>
        <v/>
      </c>
      <c r="AY1597" s="27"/>
      <c r="AZ1597" s="6"/>
      <c r="BA1597" s="7"/>
      <c r="BB1597" s="7"/>
    </row>
    <row r="1598" spans="1:54" ht="14.45" customHeight="1">
      <c r="A1598" s="472" t="s">
        <v>1749</v>
      </c>
      <c r="B1598" s="473" t="s">
        <v>1602</v>
      </c>
      <c r="C1598" s="714" t="s">
        <v>4210</v>
      </c>
      <c r="D1598" s="22">
        <v>12</v>
      </c>
      <c r="E1598" s="746" t="s">
        <v>4030</v>
      </c>
      <c r="F1598" s="760" t="s">
        <v>5386</v>
      </c>
      <c r="G1598" s="475"/>
      <c r="H1598" s="476"/>
      <c r="I1598" s="474"/>
      <c r="J1598" s="475"/>
      <c r="K1598" s="478"/>
      <c r="L1598" s="9"/>
      <c r="M1598" s="546"/>
      <c r="N1598" s="9"/>
      <c r="O1598" s="6"/>
      <c r="P1598" s="479"/>
      <c r="Q1598" s="10"/>
      <c r="R1598" s="11"/>
      <c r="S1598" s="12"/>
      <c r="T1598" s="14"/>
      <c r="U1598" s="15"/>
      <c r="V1598" s="8"/>
      <c r="W1598" s="13"/>
      <c r="X1598" s="23"/>
      <c r="Y1598" s="486"/>
      <c r="Z1598" s="483"/>
      <c r="AA1598" s="24"/>
      <c r="AB1598" s="484"/>
      <c r="AC1598" s="16"/>
      <c r="AD1598" s="17"/>
      <c r="AE1598" s="18"/>
      <c r="AF1598" s="9"/>
      <c r="AG1598" s="19"/>
      <c r="AH1598" s="20"/>
      <c r="AI1598" s="9"/>
      <c r="AJ1598" s="21"/>
      <c r="AK1598" s="33"/>
      <c r="AL1598" s="485" t="str">
        <f>IF(AA1598="","",AA1598)</f>
        <v/>
      </c>
      <c r="AM1598" s="3" t="str">
        <f>IF(AB1598="","",AB1598)</f>
        <v/>
      </c>
      <c r="AN1598" s="702"/>
      <c r="AO1598" s="4"/>
      <c r="AP1598" s="5"/>
      <c r="AQ1598" s="5"/>
      <c r="AR1598" s="4"/>
      <c r="AS1598" s="5"/>
      <c r="AT1598" s="552"/>
      <c r="AU1598" s="553" t="str">
        <f>IF(AND(V1598&gt;0,X1598="A",AA1598&lt;&gt;"",AG1598&lt;&gt;"A",AJ1598&lt;&gt;"A",OR(AB1598="NR",AB1598="NT")),1,"")</f>
        <v/>
      </c>
      <c r="AV1598" s="554" t="str">
        <f>IF(AU1598="","",COUNTIF($AU$8:AU1598,AU1598))</f>
        <v/>
      </c>
      <c r="AW1598" s="553" t="str">
        <f>IF(AND(V1598&gt;0,X1598="A",AJ1598&lt;&gt;"A",OR(AB1598="",AB1598="NX")),1,"")</f>
        <v/>
      </c>
      <c r="AX1598" s="554" t="str">
        <f>IF(AW1598="","",COUNTIF($AW$8:AW1598,AW1598))</f>
        <v/>
      </c>
      <c r="AY1598" s="27"/>
      <c r="AZ1598" s="6"/>
      <c r="BA1598" s="7"/>
      <c r="BB1598" s="7"/>
    </row>
    <row r="1599" spans="1:54" ht="14.45" customHeight="1">
      <c r="A1599" s="472" t="s">
        <v>1750</v>
      </c>
      <c r="B1599" s="473" t="s">
        <v>1602</v>
      </c>
      <c r="C1599" s="714" t="s">
        <v>4210</v>
      </c>
      <c r="D1599" s="22">
        <v>12</v>
      </c>
      <c r="E1599" s="746" t="s">
        <v>4031</v>
      </c>
      <c r="F1599" s="760" t="s">
        <v>5386</v>
      </c>
      <c r="G1599" s="475"/>
      <c r="H1599" s="476"/>
      <c r="I1599" s="474"/>
      <c r="J1599" s="475"/>
      <c r="K1599" s="478"/>
      <c r="L1599" s="9"/>
      <c r="M1599" s="546"/>
      <c r="N1599" s="9"/>
      <c r="O1599" s="6"/>
      <c r="P1599" s="479"/>
      <c r="Q1599" s="10"/>
      <c r="R1599" s="11"/>
      <c r="S1599" s="12"/>
      <c r="T1599" s="14"/>
      <c r="U1599" s="15"/>
      <c r="V1599" s="8"/>
      <c r="W1599" s="13"/>
      <c r="X1599" s="23"/>
      <c r="Y1599" s="486"/>
      <c r="Z1599" s="483"/>
      <c r="AA1599" s="24"/>
      <c r="AB1599" s="484"/>
      <c r="AC1599" s="16"/>
      <c r="AD1599" s="17"/>
      <c r="AE1599" s="18"/>
      <c r="AF1599" s="9"/>
      <c r="AG1599" s="19"/>
      <c r="AH1599" s="20"/>
      <c r="AI1599" s="9"/>
      <c r="AJ1599" s="21"/>
      <c r="AK1599" s="33"/>
      <c r="AL1599" s="485" t="str">
        <f>IF(AA1599="","",AA1599)</f>
        <v/>
      </c>
      <c r="AM1599" s="3" t="str">
        <f>IF(AB1599="","",AB1599)</f>
        <v/>
      </c>
      <c r="AN1599" s="702"/>
      <c r="AO1599" s="4"/>
      <c r="AP1599" s="5"/>
      <c r="AQ1599" s="5"/>
      <c r="AR1599" s="4"/>
      <c r="AS1599" s="5"/>
      <c r="AT1599" s="552"/>
      <c r="AU1599" s="553" t="str">
        <f>IF(AND(V1599&gt;0,X1599="A",AA1599&lt;&gt;"",AG1599&lt;&gt;"A",AJ1599&lt;&gt;"A",OR(AB1599="NR",AB1599="NT")),1,"")</f>
        <v/>
      </c>
      <c r="AV1599" s="554" t="str">
        <f>IF(AU1599="","",COUNTIF($AU$8:AU1599,AU1599))</f>
        <v/>
      </c>
      <c r="AW1599" s="553" t="str">
        <f>IF(AND(V1599&gt;0,X1599="A",AJ1599&lt;&gt;"A",OR(AB1599="",AB1599="NX")),1,"")</f>
        <v/>
      </c>
      <c r="AX1599" s="554" t="str">
        <f>IF(AW1599="","",COUNTIF($AW$8:AW1599,AW1599))</f>
        <v/>
      </c>
      <c r="AY1599" s="27"/>
      <c r="AZ1599" s="6"/>
      <c r="BA1599" s="7"/>
      <c r="BB1599" s="7"/>
    </row>
    <row r="1600" spans="1:54" ht="14.45" customHeight="1">
      <c r="A1600" s="472" t="s">
        <v>1751</v>
      </c>
      <c r="B1600" s="473" t="s">
        <v>1602</v>
      </c>
      <c r="C1600" s="714" t="s">
        <v>4210</v>
      </c>
      <c r="D1600" s="22">
        <v>12</v>
      </c>
      <c r="E1600" s="746" t="s">
        <v>4032</v>
      </c>
      <c r="F1600" s="760" t="s">
        <v>5386</v>
      </c>
      <c r="G1600" s="475"/>
      <c r="H1600" s="476"/>
      <c r="I1600" s="474"/>
      <c r="J1600" s="475"/>
      <c r="K1600" s="478"/>
      <c r="L1600" s="9"/>
      <c r="M1600" s="546"/>
      <c r="N1600" s="9"/>
      <c r="O1600" s="6"/>
      <c r="P1600" s="479"/>
      <c r="Q1600" s="10"/>
      <c r="R1600" s="11"/>
      <c r="S1600" s="12"/>
      <c r="T1600" s="14"/>
      <c r="U1600" s="15"/>
      <c r="V1600" s="8"/>
      <c r="W1600" s="13"/>
      <c r="X1600" s="23"/>
      <c r="Y1600" s="486"/>
      <c r="Z1600" s="483"/>
      <c r="AA1600" s="24"/>
      <c r="AB1600" s="484"/>
      <c r="AC1600" s="16"/>
      <c r="AD1600" s="17"/>
      <c r="AE1600" s="18"/>
      <c r="AF1600" s="9"/>
      <c r="AG1600" s="19"/>
      <c r="AH1600" s="20"/>
      <c r="AI1600" s="9"/>
      <c r="AJ1600" s="21"/>
      <c r="AK1600" s="33"/>
      <c r="AL1600" s="485" t="str">
        <f>IF(AA1600="","",AA1600)</f>
        <v/>
      </c>
      <c r="AM1600" s="3" t="str">
        <f>IF(AB1600="","",AB1600)</f>
        <v/>
      </c>
      <c r="AN1600" s="702"/>
      <c r="AO1600" s="4"/>
      <c r="AP1600" s="5"/>
      <c r="AQ1600" s="5"/>
      <c r="AR1600" s="4"/>
      <c r="AS1600" s="5"/>
      <c r="AT1600" s="552"/>
      <c r="AU1600" s="553" t="str">
        <f>IF(AND(V1600&gt;0,X1600="A",AA1600&lt;&gt;"",AG1600&lt;&gt;"A",AJ1600&lt;&gt;"A",OR(AB1600="NR",AB1600="NT")),1,"")</f>
        <v/>
      </c>
      <c r="AV1600" s="554" t="str">
        <f>IF(AU1600="","",COUNTIF($AU$8:AU1600,AU1600))</f>
        <v/>
      </c>
      <c r="AW1600" s="553" t="str">
        <f>IF(AND(V1600&gt;0,X1600="A",AJ1600&lt;&gt;"A",OR(AB1600="",AB1600="NX")),1,"")</f>
        <v/>
      </c>
      <c r="AX1600" s="554" t="str">
        <f>IF(AW1600="","",COUNTIF($AW$8:AW1600,AW1600))</f>
        <v/>
      </c>
      <c r="AY1600" s="27"/>
      <c r="AZ1600" s="6"/>
      <c r="BA1600" s="7"/>
      <c r="BB1600" s="7"/>
    </row>
    <row r="1601" spans="1:54" ht="14.45" customHeight="1">
      <c r="A1601" s="472" t="s">
        <v>1851</v>
      </c>
      <c r="B1601" s="473" t="s">
        <v>1602</v>
      </c>
      <c r="C1601" s="714" t="s">
        <v>4210</v>
      </c>
      <c r="D1601" s="22">
        <v>12</v>
      </c>
      <c r="E1601" s="746" t="s">
        <v>4033</v>
      </c>
      <c r="F1601" s="760" t="s">
        <v>5386</v>
      </c>
      <c r="G1601" s="475"/>
      <c r="H1601" s="476"/>
      <c r="I1601" s="474"/>
      <c r="J1601" s="475"/>
      <c r="K1601" s="478"/>
      <c r="L1601" s="9"/>
      <c r="M1601" s="546"/>
      <c r="N1601" s="9"/>
      <c r="O1601" s="6"/>
      <c r="P1601" s="479"/>
      <c r="Q1601" s="10"/>
      <c r="R1601" s="11"/>
      <c r="S1601" s="12"/>
      <c r="T1601" s="14"/>
      <c r="U1601" s="15"/>
      <c r="V1601" s="8"/>
      <c r="W1601" s="13"/>
      <c r="X1601" s="23"/>
      <c r="Y1601" s="486"/>
      <c r="Z1601" s="483"/>
      <c r="AA1601" s="24"/>
      <c r="AB1601" s="484"/>
      <c r="AC1601" s="16"/>
      <c r="AD1601" s="17"/>
      <c r="AE1601" s="18"/>
      <c r="AF1601" s="9"/>
      <c r="AG1601" s="19"/>
      <c r="AH1601" s="20"/>
      <c r="AI1601" s="9"/>
      <c r="AJ1601" s="21"/>
      <c r="AK1601" s="33"/>
      <c r="AL1601" s="485" t="str">
        <f>IF(AA1601="","",AA1601)</f>
        <v/>
      </c>
      <c r="AM1601" s="3" t="str">
        <f>IF(AB1601="","",AB1601)</f>
        <v/>
      </c>
      <c r="AN1601" s="702"/>
      <c r="AO1601" s="4"/>
      <c r="AP1601" s="5"/>
      <c r="AQ1601" s="5"/>
      <c r="AR1601" s="4"/>
      <c r="AS1601" s="5"/>
      <c r="AT1601" s="552"/>
      <c r="AU1601" s="553" t="str">
        <f>IF(AND(V1601&gt;0,X1601="A",AA1601&lt;&gt;"",AG1601&lt;&gt;"A",AJ1601&lt;&gt;"A",OR(AB1601="NR",AB1601="NT")),1,"")</f>
        <v/>
      </c>
      <c r="AV1601" s="554" t="str">
        <f>IF(AU1601="","",COUNTIF($AU$8:AU1601,AU1601))</f>
        <v/>
      </c>
      <c r="AW1601" s="553" t="str">
        <f>IF(AND(V1601&gt;0,X1601="A",AJ1601&lt;&gt;"A",OR(AB1601="",AB1601="NX")),1,"")</f>
        <v/>
      </c>
      <c r="AX1601" s="554" t="str">
        <f>IF(AW1601="","",COUNTIF($AW$8:AW1601,AW1601))</f>
        <v/>
      </c>
      <c r="AY1601" s="27"/>
      <c r="AZ1601" s="6"/>
      <c r="BA1601" s="7"/>
      <c r="BB1601" s="7"/>
    </row>
    <row r="1602" spans="1:54" ht="14.45" customHeight="1">
      <c r="A1602" s="472" t="s">
        <v>1852</v>
      </c>
      <c r="B1602" s="473" t="s">
        <v>1602</v>
      </c>
      <c r="C1602" s="714" t="s">
        <v>4210</v>
      </c>
      <c r="D1602" s="22">
        <v>12</v>
      </c>
      <c r="E1602" s="746" t="s">
        <v>4034</v>
      </c>
      <c r="F1602" s="760" t="s">
        <v>5386</v>
      </c>
      <c r="G1602" s="475"/>
      <c r="H1602" s="476"/>
      <c r="I1602" s="474"/>
      <c r="J1602" s="475"/>
      <c r="K1602" s="478"/>
      <c r="L1602" s="9"/>
      <c r="M1602" s="546"/>
      <c r="N1602" s="9"/>
      <c r="O1602" s="6"/>
      <c r="P1602" s="479"/>
      <c r="Q1602" s="10"/>
      <c r="R1602" s="11"/>
      <c r="S1602" s="12"/>
      <c r="T1602" s="14"/>
      <c r="U1602" s="15"/>
      <c r="V1602" s="8"/>
      <c r="W1602" s="13"/>
      <c r="X1602" s="23"/>
      <c r="Y1602" s="486"/>
      <c r="Z1602" s="483"/>
      <c r="AA1602" s="24"/>
      <c r="AB1602" s="484"/>
      <c r="AC1602" s="16"/>
      <c r="AD1602" s="17"/>
      <c r="AE1602" s="18"/>
      <c r="AF1602" s="9"/>
      <c r="AG1602" s="19"/>
      <c r="AH1602" s="20"/>
      <c r="AI1602" s="9"/>
      <c r="AJ1602" s="21"/>
      <c r="AK1602" s="33"/>
      <c r="AL1602" s="485" t="str">
        <f>IF(AA1602="","",AA1602)</f>
        <v/>
      </c>
      <c r="AM1602" s="3" t="str">
        <f>IF(AB1602="","",AB1602)</f>
        <v/>
      </c>
      <c r="AN1602" s="702"/>
      <c r="AO1602" s="4"/>
      <c r="AP1602" s="5"/>
      <c r="AQ1602" s="5"/>
      <c r="AR1602" s="4"/>
      <c r="AS1602" s="5"/>
      <c r="AT1602" s="552"/>
      <c r="AU1602" s="553" t="str">
        <f>IF(AND(V1602&gt;0,X1602="A",AA1602&lt;&gt;"",AG1602&lt;&gt;"A",AJ1602&lt;&gt;"A",OR(AB1602="NR",AB1602="NT")),1,"")</f>
        <v/>
      </c>
      <c r="AV1602" s="554" t="str">
        <f>IF(AU1602="","",COUNTIF($AU$8:AU1602,AU1602))</f>
        <v/>
      </c>
      <c r="AW1602" s="553" t="str">
        <f>IF(AND(V1602&gt;0,X1602="A",AJ1602&lt;&gt;"A",OR(AB1602="",AB1602="NX")),1,"")</f>
        <v/>
      </c>
      <c r="AX1602" s="554" t="str">
        <f>IF(AW1602="","",COUNTIF($AW$8:AW1602,AW1602))</f>
        <v/>
      </c>
      <c r="AY1602" s="27"/>
      <c r="AZ1602" s="6"/>
      <c r="BA1602" s="7"/>
      <c r="BB1602" s="7"/>
    </row>
    <row r="1603" spans="1:54" ht="14.45" customHeight="1">
      <c r="A1603" s="472" t="s">
        <v>1853</v>
      </c>
      <c r="B1603" s="473" t="s">
        <v>1602</v>
      </c>
      <c r="C1603" s="714" t="s">
        <v>4210</v>
      </c>
      <c r="D1603" s="22">
        <v>12</v>
      </c>
      <c r="E1603" s="746" t="s">
        <v>4035</v>
      </c>
      <c r="F1603" s="760" t="s">
        <v>5386</v>
      </c>
      <c r="G1603" s="475"/>
      <c r="H1603" s="476"/>
      <c r="I1603" s="474"/>
      <c r="J1603" s="475"/>
      <c r="K1603" s="478"/>
      <c r="L1603" s="9"/>
      <c r="M1603" s="546"/>
      <c r="N1603" s="9"/>
      <c r="O1603" s="6"/>
      <c r="P1603" s="479"/>
      <c r="Q1603" s="10"/>
      <c r="R1603" s="11"/>
      <c r="S1603" s="12"/>
      <c r="T1603" s="14"/>
      <c r="U1603" s="15"/>
      <c r="V1603" s="8"/>
      <c r="W1603" s="13"/>
      <c r="X1603" s="23"/>
      <c r="Y1603" s="486"/>
      <c r="Z1603" s="483"/>
      <c r="AA1603" s="24"/>
      <c r="AB1603" s="484"/>
      <c r="AC1603" s="16"/>
      <c r="AD1603" s="17"/>
      <c r="AE1603" s="18"/>
      <c r="AF1603" s="9"/>
      <c r="AG1603" s="19"/>
      <c r="AH1603" s="20"/>
      <c r="AI1603" s="9"/>
      <c r="AJ1603" s="21"/>
      <c r="AK1603" s="33"/>
      <c r="AL1603" s="485" t="str">
        <f>IF(AA1603="","",AA1603)</f>
        <v/>
      </c>
      <c r="AM1603" s="3" t="str">
        <f>IF(AB1603="","",AB1603)</f>
        <v/>
      </c>
      <c r="AN1603" s="702"/>
      <c r="AO1603" s="4"/>
      <c r="AP1603" s="5"/>
      <c r="AQ1603" s="5"/>
      <c r="AR1603" s="4"/>
      <c r="AS1603" s="5"/>
      <c r="AT1603" s="552"/>
      <c r="AU1603" s="553" t="str">
        <f>IF(AND(V1603&gt;0,X1603="A",AA1603&lt;&gt;"",AG1603&lt;&gt;"A",AJ1603&lt;&gt;"A",OR(AB1603="NR",AB1603="NT")),1,"")</f>
        <v/>
      </c>
      <c r="AV1603" s="554" t="str">
        <f>IF(AU1603="","",COUNTIF($AU$8:AU1603,AU1603))</f>
        <v/>
      </c>
      <c r="AW1603" s="553" t="str">
        <f>IF(AND(V1603&gt;0,X1603="A",AJ1603&lt;&gt;"A",OR(AB1603="",AB1603="NX")),1,"")</f>
        <v/>
      </c>
      <c r="AX1603" s="554" t="str">
        <f>IF(AW1603="","",COUNTIF($AW$8:AW1603,AW1603))</f>
        <v/>
      </c>
      <c r="AY1603" s="27"/>
      <c r="AZ1603" s="6"/>
      <c r="BA1603" s="7"/>
      <c r="BB1603" s="7"/>
    </row>
    <row r="1604" spans="1:54" ht="14.45" customHeight="1">
      <c r="A1604" s="472" t="s">
        <v>1854</v>
      </c>
      <c r="B1604" s="473" t="s">
        <v>1602</v>
      </c>
      <c r="C1604" s="714" t="s">
        <v>4210</v>
      </c>
      <c r="D1604" s="22">
        <v>12</v>
      </c>
      <c r="E1604" s="746" t="s">
        <v>4036</v>
      </c>
      <c r="F1604" s="760" t="s">
        <v>5386</v>
      </c>
      <c r="G1604" s="475"/>
      <c r="H1604" s="476"/>
      <c r="I1604" s="474"/>
      <c r="J1604" s="475"/>
      <c r="K1604" s="478"/>
      <c r="L1604" s="9"/>
      <c r="M1604" s="546"/>
      <c r="N1604" s="9"/>
      <c r="O1604" s="6"/>
      <c r="P1604" s="479"/>
      <c r="Q1604" s="10"/>
      <c r="R1604" s="11"/>
      <c r="S1604" s="12"/>
      <c r="T1604" s="14"/>
      <c r="U1604" s="15"/>
      <c r="V1604" s="8"/>
      <c r="W1604" s="13"/>
      <c r="X1604" s="23"/>
      <c r="Y1604" s="486"/>
      <c r="Z1604" s="483"/>
      <c r="AA1604" s="24"/>
      <c r="AB1604" s="484"/>
      <c r="AC1604" s="16"/>
      <c r="AD1604" s="17"/>
      <c r="AE1604" s="18"/>
      <c r="AF1604" s="9"/>
      <c r="AG1604" s="19"/>
      <c r="AH1604" s="20"/>
      <c r="AI1604" s="9"/>
      <c r="AJ1604" s="21"/>
      <c r="AK1604" s="33"/>
      <c r="AL1604" s="485" t="str">
        <f>IF(AA1604="","",AA1604)</f>
        <v/>
      </c>
      <c r="AM1604" s="3" t="str">
        <f>IF(AB1604="","",AB1604)</f>
        <v/>
      </c>
      <c r="AN1604" s="702"/>
      <c r="AO1604" s="4"/>
      <c r="AP1604" s="5"/>
      <c r="AQ1604" s="5"/>
      <c r="AR1604" s="4"/>
      <c r="AS1604" s="5"/>
      <c r="AT1604" s="552"/>
      <c r="AU1604" s="553" t="str">
        <f>IF(AND(V1604&gt;0,X1604="A",AA1604&lt;&gt;"",AG1604&lt;&gt;"A",AJ1604&lt;&gt;"A",OR(AB1604="NR",AB1604="NT")),1,"")</f>
        <v/>
      </c>
      <c r="AV1604" s="554" t="str">
        <f>IF(AU1604="","",COUNTIF($AU$8:AU1604,AU1604))</f>
        <v/>
      </c>
      <c r="AW1604" s="553" t="str">
        <f>IF(AND(V1604&gt;0,X1604="A",AJ1604&lt;&gt;"A",OR(AB1604="",AB1604="NX")),1,"")</f>
        <v/>
      </c>
      <c r="AX1604" s="554" t="str">
        <f>IF(AW1604="","",COUNTIF($AW$8:AW1604,AW1604))</f>
        <v/>
      </c>
      <c r="AY1604" s="27"/>
      <c r="AZ1604" s="6"/>
      <c r="BA1604" s="7"/>
      <c r="BB1604" s="7"/>
    </row>
    <row r="1605" spans="1:54" ht="14.45" customHeight="1">
      <c r="A1605" s="472" t="s">
        <v>1855</v>
      </c>
      <c r="B1605" s="473" t="s">
        <v>1602</v>
      </c>
      <c r="C1605" s="714" t="s">
        <v>4210</v>
      </c>
      <c r="D1605" s="22">
        <v>12</v>
      </c>
      <c r="E1605" s="746" t="s">
        <v>4037</v>
      </c>
      <c r="F1605" s="760" t="s">
        <v>5386</v>
      </c>
      <c r="G1605" s="475"/>
      <c r="H1605" s="476"/>
      <c r="I1605" s="474"/>
      <c r="J1605" s="475"/>
      <c r="K1605" s="478"/>
      <c r="L1605" s="9"/>
      <c r="M1605" s="546"/>
      <c r="N1605" s="9"/>
      <c r="O1605" s="6"/>
      <c r="P1605" s="479"/>
      <c r="Q1605" s="10"/>
      <c r="R1605" s="11"/>
      <c r="S1605" s="12"/>
      <c r="T1605" s="14"/>
      <c r="U1605" s="15"/>
      <c r="V1605" s="8"/>
      <c r="W1605" s="13"/>
      <c r="X1605" s="23"/>
      <c r="Y1605" s="486"/>
      <c r="Z1605" s="483"/>
      <c r="AA1605" s="24"/>
      <c r="AB1605" s="484"/>
      <c r="AC1605" s="16"/>
      <c r="AD1605" s="17"/>
      <c r="AE1605" s="18"/>
      <c r="AF1605" s="9"/>
      <c r="AG1605" s="19"/>
      <c r="AH1605" s="20"/>
      <c r="AI1605" s="9"/>
      <c r="AJ1605" s="21"/>
      <c r="AK1605" s="33"/>
      <c r="AL1605" s="485" t="str">
        <f>IF(AA1605="","",AA1605)</f>
        <v/>
      </c>
      <c r="AM1605" s="3" t="str">
        <f>IF(AB1605="","",AB1605)</f>
        <v/>
      </c>
      <c r="AN1605" s="702"/>
      <c r="AO1605" s="4"/>
      <c r="AP1605" s="5"/>
      <c r="AQ1605" s="5"/>
      <c r="AR1605" s="4"/>
      <c r="AS1605" s="5"/>
      <c r="AT1605" s="552"/>
      <c r="AU1605" s="553" t="str">
        <f>IF(AND(V1605&gt;0,X1605="A",AA1605&lt;&gt;"",AG1605&lt;&gt;"A",AJ1605&lt;&gt;"A",OR(AB1605="NR",AB1605="NT")),1,"")</f>
        <v/>
      </c>
      <c r="AV1605" s="554" t="str">
        <f>IF(AU1605="","",COUNTIF($AU$8:AU1605,AU1605))</f>
        <v/>
      </c>
      <c r="AW1605" s="553" t="str">
        <f>IF(AND(V1605&gt;0,X1605="A",AJ1605&lt;&gt;"A",OR(AB1605="",AB1605="NX")),1,"")</f>
        <v/>
      </c>
      <c r="AX1605" s="554" t="str">
        <f>IF(AW1605="","",COUNTIF($AW$8:AW1605,AW1605))</f>
        <v/>
      </c>
      <c r="AY1605" s="27"/>
      <c r="AZ1605" s="6"/>
      <c r="BA1605" s="7"/>
      <c r="BB1605" s="7"/>
    </row>
    <row r="1606" spans="1:54" ht="14.45" customHeight="1">
      <c r="A1606" s="472" t="s">
        <v>1856</v>
      </c>
      <c r="B1606" s="473" t="s">
        <v>1602</v>
      </c>
      <c r="C1606" s="714" t="s">
        <v>4210</v>
      </c>
      <c r="D1606" s="22">
        <v>12</v>
      </c>
      <c r="E1606" s="746" t="s">
        <v>4038</v>
      </c>
      <c r="F1606" s="760" t="s">
        <v>5386</v>
      </c>
      <c r="G1606" s="475"/>
      <c r="H1606" s="476"/>
      <c r="I1606" s="474"/>
      <c r="J1606" s="475"/>
      <c r="K1606" s="478"/>
      <c r="L1606" s="9"/>
      <c r="M1606" s="546"/>
      <c r="N1606" s="9"/>
      <c r="O1606" s="6"/>
      <c r="P1606" s="479"/>
      <c r="Q1606" s="10"/>
      <c r="R1606" s="11"/>
      <c r="S1606" s="12"/>
      <c r="T1606" s="14"/>
      <c r="U1606" s="15"/>
      <c r="V1606" s="8"/>
      <c r="W1606" s="13"/>
      <c r="X1606" s="23"/>
      <c r="Y1606" s="486"/>
      <c r="Z1606" s="483"/>
      <c r="AA1606" s="24"/>
      <c r="AB1606" s="484"/>
      <c r="AC1606" s="16"/>
      <c r="AD1606" s="17"/>
      <c r="AE1606" s="18"/>
      <c r="AF1606" s="9"/>
      <c r="AG1606" s="19"/>
      <c r="AH1606" s="20"/>
      <c r="AI1606" s="9"/>
      <c r="AJ1606" s="21"/>
      <c r="AK1606" s="33"/>
      <c r="AL1606" s="485" t="str">
        <f>IF(AA1606="","",AA1606)</f>
        <v/>
      </c>
      <c r="AM1606" s="3" t="str">
        <f>IF(AB1606="","",AB1606)</f>
        <v/>
      </c>
      <c r="AN1606" s="702"/>
      <c r="AO1606" s="4"/>
      <c r="AP1606" s="5"/>
      <c r="AQ1606" s="5"/>
      <c r="AR1606" s="4"/>
      <c r="AS1606" s="5"/>
      <c r="AT1606" s="552"/>
      <c r="AU1606" s="553" t="str">
        <f>IF(AND(V1606&gt;0,X1606="A",AA1606&lt;&gt;"",AG1606&lt;&gt;"A",AJ1606&lt;&gt;"A",OR(AB1606="NR",AB1606="NT")),1,"")</f>
        <v/>
      </c>
      <c r="AV1606" s="554" t="str">
        <f>IF(AU1606="","",COUNTIF($AU$8:AU1606,AU1606))</f>
        <v/>
      </c>
      <c r="AW1606" s="553" t="str">
        <f>IF(AND(V1606&gt;0,X1606="A",AJ1606&lt;&gt;"A",OR(AB1606="",AB1606="NX")),1,"")</f>
        <v/>
      </c>
      <c r="AX1606" s="554" t="str">
        <f>IF(AW1606="","",COUNTIF($AW$8:AW1606,AW1606))</f>
        <v/>
      </c>
      <c r="AY1606" s="27"/>
      <c r="AZ1606" s="6"/>
      <c r="BA1606" s="7"/>
      <c r="BB1606" s="7"/>
    </row>
    <row r="1607" spans="1:54" ht="14.45" customHeight="1">
      <c r="A1607" s="472" t="s">
        <v>1857</v>
      </c>
      <c r="B1607" s="473" t="s">
        <v>1602</v>
      </c>
      <c r="C1607" s="714" t="s">
        <v>4210</v>
      </c>
      <c r="D1607" s="22">
        <v>12</v>
      </c>
      <c r="E1607" s="746" t="s">
        <v>4039</v>
      </c>
      <c r="F1607" s="760" t="s">
        <v>5386</v>
      </c>
      <c r="G1607" s="475"/>
      <c r="H1607" s="476"/>
      <c r="I1607" s="474"/>
      <c r="J1607" s="475"/>
      <c r="K1607" s="478"/>
      <c r="L1607" s="9"/>
      <c r="M1607" s="546"/>
      <c r="N1607" s="9"/>
      <c r="O1607" s="6"/>
      <c r="P1607" s="479"/>
      <c r="Q1607" s="10"/>
      <c r="R1607" s="11"/>
      <c r="S1607" s="12"/>
      <c r="T1607" s="14"/>
      <c r="U1607" s="15"/>
      <c r="V1607" s="8"/>
      <c r="W1607" s="13"/>
      <c r="X1607" s="23"/>
      <c r="Y1607" s="486"/>
      <c r="Z1607" s="483"/>
      <c r="AA1607" s="24"/>
      <c r="AB1607" s="484"/>
      <c r="AC1607" s="16"/>
      <c r="AD1607" s="17"/>
      <c r="AE1607" s="18"/>
      <c r="AF1607" s="9"/>
      <c r="AG1607" s="19"/>
      <c r="AH1607" s="20"/>
      <c r="AI1607" s="9"/>
      <c r="AJ1607" s="21"/>
      <c r="AK1607" s="33"/>
      <c r="AL1607" s="485" t="str">
        <f>IF(AA1607="","",AA1607)</f>
        <v/>
      </c>
      <c r="AM1607" s="3" t="str">
        <f>IF(AB1607="","",AB1607)</f>
        <v/>
      </c>
      <c r="AN1607" s="702"/>
      <c r="AO1607" s="4"/>
      <c r="AP1607" s="5"/>
      <c r="AQ1607" s="5"/>
      <c r="AR1607" s="4"/>
      <c r="AS1607" s="5"/>
      <c r="AT1607" s="552"/>
      <c r="AU1607" s="553" t="str">
        <f>IF(AND(V1607&gt;0,X1607="A",AA1607&lt;&gt;"",AG1607&lt;&gt;"A",AJ1607&lt;&gt;"A",OR(AB1607="NR",AB1607="NT")),1,"")</f>
        <v/>
      </c>
      <c r="AV1607" s="554" t="str">
        <f>IF(AU1607="","",COUNTIF($AU$8:AU1607,AU1607))</f>
        <v/>
      </c>
      <c r="AW1607" s="553" t="str">
        <f>IF(AND(V1607&gt;0,X1607="A",AJ1607&lt;&gt;"A",OR(AB1607="",AB1607="NX")),1,"")</f>
        <v/>
      </c>
      <c r="AX1607" s="554" t="str">
        <f>IF(AW1607="","",COUNTIF($AW$8:AW1607,AW1607))</f>
        <v/>
      </c>
      <c r="AY1607" s="27"/>
      <c r="AZ1607" s="6"/>
      <c r="BA1607" s="7"/>
      <c r="BB1607" s="7"/>
    </row>
    <row r="1608" spans="1:54" ht="14.45" customHeight="1">
      <c r="A1608" s="472" t="s">
        <v>1858</v>
      </c>
      <c r="B1608" s="473" t="s">
        <v>1602</v>
      </c>
      <c r="C1608" s="714" t="s">
        <v>4210</v>
      </c>
      <c r="D1608" s="22">
        <v>12</v>
      </c>
      <c r="E1608" s="746" t="s">
        <v>4040</v>
      </c>
      <c r="F1608" s="760" t="s">
        <v>5386</v>
      </c>
      <c r="G1608" s="475"/>
      <c r="H1608" s="476"/>
      <c r="I1608" s="474"/>
      <c r="J1608" s="475"/>
      <c r="K1608" s="478"/>
      <c r="L1608" s="9"/>
      <c r="M1608" s="546"/>
      <c r="N1608" s="9"/>
      <c r="O1608" s="6"/>
      <c r="P1608" s="479"/>
      <c r="Q1608" s="10"/>
      <c r="R1608" s="11"/>
      <c r="S1608" s="12"/>
      <c r="T1608" s="14"/>
      <c r="U1608" s="15"/>
      <c r="V1608" s="8"/>
      <c r="W1608" s="13"/>
      <c r="X1608" s="23"/>
      <c r="Y1608" s="486"/>
      <c r="Z1608" s="483"/>
      <c r="AA1608" s="24"/>
      <c r="AB1608" s="484"/>
      <c r="AC1608" s="16"/>
      <c r="AD1608" s="17"/>
      <c r="AE1608" s="18"/>
      <c r="AF1608" s="9"/>
      <c r="AG1608" s="19"/>
      <c r="AH1608" s="20"/>
      <c r="AI1608" s="9"/>
      <c r="AJ1608" s="21"/>
      <c r="AK1608" s="33"/>
      <c r="AL1608" s="485" t="str">
        <f>IF(AA1608="","",AA1608)</f>
        <v/>
      </c>
      <c r="AM1608" s="3" t="str">
        <f>IF(AB1608="","",AB1608)</f>
        <v/>
      </c>
      <c r="AN1608" s="702"/>
      <c r="AO1608" s="4"/>
      <c r="AP1608" s="5"/>
      <c r="AQ1608" s="5"/>
      <c r="AR1608" s="4"/>
      <c r="AS1608" s="5"/>
      <c r="AT1608" s="552"/>
      <c r="AU1608" s="553" t="str">
        <f>IF(AND(V1608&gt;0,X1608="A",AA1608&lt;&gt;"",AG1608&lt;&gt;"A",AJ1608&lt;&gt;"A",OR(AB1608="NR",AB1608="NT")),1,"")</f>
        <v/>
      </c>
      <c r="AV1608" s="554" t="str">
        <f>IF(AU1608="","",COUNTIF($AU$8:AU1608,AU1608))</f>
        <v/>
      </c>
      <c r="AW1608" s="553" t="str">
        <f>IF(AND(V1608&gt;0,X1608="A",AJ1608&lt;&gt;"A",OR(AB1608="",AB1608="NX")),1,"")</f>
        <v/>
      </c>
      <c r="AX1608" s="554" t="str">
        <f>IF(AW1608="","",COUNTIF($AW$8:AW1608,AW1608))</f>
        <v/>
      </c>
      <c r="AY1608" s="27"/>
      <c r="AZ1608" s="6"/>
      <c r="BA1608" s="7"/>
      <c r="BB1608" s="7"/>
    </row>
    <row r="1609" spans="1:54" ht="14.45" customHeight="1">
      <c r="A1609" s="472" t="s">
        <v>1859</v>
      </c>
      <c r="B1609" s="473" t="s">
        <v>1602</v>
      </c>
      <c r="C1609" s="714" t="s">
        <v>4210</v>
      </c>
      <c r="D1609" s="22">
        <v>12</v>
      </c>
      <c r="E1609" s="746" t="s">
        <v>4041</v>
      </c>
      <c r="F1609" s="760" t="s">
        <v>5386</v>
      </c>
      <c r="G1609" s="475"/>
      <c r="H1609" s="476"/>
      <c r="I1609" s="474"/>
      <c r="J1609" s="475"/>
      <c r="K1609" s="478"/>
      <c r="L1609" s="9"/>
      <c r="M1609" s="546"/>
      <c r="N1609" s="9"/>
      <c r="O1609" s="6"/>
      <c r="P1609" s="479"/>
      <c r="Q1609" s="10"/>
      <c r="R1609" s="11"/>
      <c r="S1609" s="12"/>
      <c r="T1609" s="14"/>
      <c r="U1609" s="15"/>
      <c r="V1609" s="8"/>
      <c r="W1609" s="13"/>
      <c r="X1609" s="23"/>
      <c r="Y1609" s="486"/>
      <c r="Z1609" s="483"/>
      <c r="AA1609" s="24"/>
      <c r="AB1609" s="484"/>
      <c r="AC1609" s="16"/>
      <c r="AD1609" s="17"/>
      <c r="AE1609" s="18"/>
      <c r="AF1609" s="9"/>
      <c r="AG1609" s="19"/>
      <c r="AH1609" s="20"/>
      <c r="AI1609" s="9"/>
      <c r="AJ1609" s="21"/>
      <c r="AK1609" s="33"/>
      <c r="AL1609" s="485" t="str">
        <f>IF(AA1609="","",AA1609)</f>
        <v/>
      </c>
      <c r="AM1609" s="3" t="str">
        <f>IF(AB1609="","",AB1609)</f>
        <v/>
      </c>
      <c r="AN1609" s="702"/>
      <c r="AO1609" s="4"/>
      <c r="AP1609" s="5"/>
      <c r="AQ1609" s="5"/>
      <c r="AR1609" s="4"/>
      <c r="AS1609" s="5"/>
      <c r="AT1609" s="552"/>
      <c r="AU1609" s="553" t="str">
        <f>IF(AND(V1609&gt;0,X1609="A",AA1609&lt;&gt;"",AG1609&lt;&gt;"A",AJ1609&lt;&gt;"A",OR(AB1609="NR",AB1609="NT")),1,"")</f>
        <v/>
      </c>
      <c r="AV1609" s="554" t="str">
        <f>IF(AU1609="","",COUNTIF($AU$8:AU1609,AU1609))</f>
        <v/>
      </c>
      <c r="AW1609" s="553" t="str">
        <f>IF(AND(V1609&gt;0,X1609="A",AJ1609&lt;&gt;"A",OR(AB1609="",AB1609="NX")),1,"")</f>
        <v/>
      </c>
      <c r="AX1609" s="554" t="str">
        <f>IF(AW1609="","",COUNTIF($AW$8:AW1609,AW1609))</f>
        <v/>
      </c>
      <c r="AY1609" s="27"/>
      <c r="AZ1609" s="6"/>
      <c r="BA1609" s="7"/>
      <c r="BB1609" s="7"/>
    </row>
    <row r="1610" spans="1:54" ht="14.45" customHeight="1">
      <c r="A1610" s="472" t="s">
        <v>1860</v>
      </c>
      <c r="B1610" s="473" t="s">
        <v>1602</v>
      </c>
      <c r="C1610" s="714" t="s">
        <v>4210</v>
      </c>
      <c r="D1610" s="22">
        <v>12</v>
      </c>
      <c r="E1610" s="746" t="s">
        <v>4042</v>
      </c>
      <c r="F1610" s="760" t="s">
        <v>5386</v>
      </c>
      <c r="G1610" s="475"/>
      <c r="H1610" s="476"/>
      <c r="I1610" s="474"/>
      <c r="J1610" s="475"/>
      <c r="K1610" s="478"/>
      <c r="L1610" s="9"/>
      <c r="M1610" s="546"/>
      <c r="N1610" s="9"/>
      <c r="O1610" s="6"/>
      <c r="P1610" s="479"/>
      <c r="Q1610" s="10"/>
      <c r="R1610" s="11"/>
      <c r="S1610" s="12"/>
      <c r="T1610" s="14"/>
      <c r="U1610" s="15"/>
      <c r="V1610" s="8"/>
      <c r="W1610" s="13"/>
      <c r="X1610" s="23"/>
      <c r="Y1610" s="486"/>
      <c r="Z1610" s="483"/>
      <c r="AA1610" s="24"/>
      <c r="AB1610" s="484"/>
      <c r="AC1610" s="16"/>
      <c r="AD1610" s="17"/>
      <c r="AE1610" s="18"/>
      <c r="AF1610" s="9"/>
      <c r="AG1610" s="19"/>
      <c r="AH1610" s="20"/>
      <c r="AI1610" s="9"/>
      <c r="AJ1610" s="21"/>
      <c r="AK1610" s="33"/>
      <c r="AL1610" s="485" t="str">
        <f>IF(AA1610="","",AA1610)</f>
        <v/>
      </c>
      <c r="AM1610" s="3" t="str">
        <f>IF(AB1610="","",AB1610)</f>
        <v/>
      </c>
      <c r="AN1610" s="702"/>
      <c r="AO1610" s="4"/>
      <c r="AP1610" s="5"/>
      <c r="AQ1610" s="5"/>
      <c r="AR1610" s="4"/>
      <c r="AS1610" s="5"/>
      <c r="AT1610" s="552"/>
      <c r="AU1610" s="553" t="str">
        <f>IF(AND(V1610&gt;0,X1610="A",AA1610&lt;&gt;"",AG1610&lt;&gt;"A",AJ1610&lt;&gt;"A",OR(AB1610="NR",AB1610="NT")),1,"")</f>
        <v/>
      </c>
      <c r="AV1610" s="554" t="str">
        <f>IF(AU1610="","",COUNTIF($AU$8:AU1610,AU1610))</f>
        <v/>
      </c>
      <c r="AW1610" s="553" t="str">
        <f>IF(AND(V1610&gt;0,X1610="A",AJ1610&lt;&gt;"A",OR(AB1610="",AB1610="NX")),1,"")</f>
        <v/>
      </c>
      <c r="AX1610" s="554" t="str">
        <f>IF(AW1610="","",COUNTIF($AW$8:AW1610,AW1610))</f>
        <v/>
      </c>
      <c r="AY1610" s="27"/>
      <c r="AZ1610" s="6"/>
      <c r="BA1610" s="7"/>
      <c r="BB1610" s="7"/>
    </row>
    <row r="1611" spans="1:54" ht="14.45" customHeight="1">
      <c r="A1611" s="472" t="s">
        <v>1861</v>
      </c>
      <c r="B1611" s="473" t="s">
        <v>1602</v>
      </c>
      <c r="C1611" s="714" t="s">
        <v>4210</v>
      </c>
      <c r="D1611" s="22">
        <v>12</v>
      </c>
      <c r="E1611" s="746" t="s">
        <v>4043</v>
      </c>
      <c r="F1611" s="760" t="s">
        <v>5386</v>
      </c>
      <c r="G1611" s="475"/>
      <c r="H1611" s="476"/>
      <c r="I1611" s="474"/>
      <c r="J1611" s="475"/>
      <c r="K1611" s="478"/>
      <c r="L1611" s="9"/>
      <c r="M1611" s="546"/>
      <c r="N1611" s="9"/>
      <c r="O1611" s="6"/>
      <c r="P1611" s="479"/>
      <c r="Q1611" s="10"/>
      <c r="R1611" s="11"/>
      <c r="S1611" s="12"/>
      <c r="T1611" s="14"/>
      <c r="U1611" s="15"/>
      <c r="V1611" s="8"/>
      <c r="W1611" s="13"/>
      <c r="X1611" s="23"/>
      <c r="Y1611" s="486"/>
      <c r="Z1611" s="483"/>
      <c r="AA1611" s="24"/>
      <c r="AB1611" s="484"/>
      <c r="AC1611" s="16"/>
      <c r="AD1611" s="17"/>
      <c r="AE1611" s="18"/>
      <c r="AF1611" s="9"/>
      <c r="AG1611" s="19"/>
      <c r="AH1611" s="20"/>
      <c r="AI1611" s="9"/>
      <c r="AJ1611" s="21"/>
      <c r="AK1611" s="33"/>
      <c r="AL1611" s="485" t="str">
        <f>IF(AA1611="","",AA1611)</f>
        <v/>
      </c>
      <c r="AM1611" s="3" t="str">
        <f>IF(AB1611="","",AB1611)</f>
        <v/>
      </c>
      <c r="AN1611" s="702"/>
      <c r="AO1611" s="4"/>
      <c r="AP1611" s="5"/>
      <c r="AQ1611" s="5"/>
      <c r="AR1611" s="4"/>
      <c r="AS1611" s="5"/>
      <c r="AT1611" s="552"/>
      <c r="AU1611" s="553" t="str">
        <f>IF(AND(V1611&gt;0,X1611="A",AA1611&lt;&gt;"",AG1611&lt;&gt;"A",AJ1611&lt;&gt;"A",OR(AB1611="NR",AB1611="NT")),1,"")</f>
        <v/>
      </c>
      <c r="AV1611" s="554" t="str">
        <f>IF(AU1611="","",COUNTIF($AU$8:AU1611,AU1611))</f>
        <v/>
      </c>
      <c r="AW1611" s="553" t="str">
        <f>IF(AND(V1611&gt;0,X1611="A",AJ1611&lt;&gt;"A",OR(AB1611="",AB1611="NX")),1,"")</f>
        <v/>
      </c>
      <c r="AX1611" s="554" t="str">
        <f>IF(AW1611="","",COUNTIF($AW$8:AW1611,AW1611))</f>
        <v/>
      </c>
      <c r="AY1611" s="27"/>
      <c r="AZ1611" s="6"/>
      <c r="BA1611" s="7"/>
      <c r="BB1611" s="7"/>
    </row>
    <row r="1612" spans="1:54" ht="14.45" customHeight="1">
      <c r="A1612" s="472" t="s">
        <v>1862</v>
      </c>
      <c r="B1612" s="473" t="s">
        <v>1602</v>
      </c>
      <c r="C1612" s="714" t="s">
        <v>4210</v>
      </c>
      <c r="D1612" s="22">
        <v>12</v>
      </c>
      <c r="E1612" s="746" t="s">
        <v>4044</v>
      </c>
      <c r="F1612" s="760" t="s">
        <v>5386</v>
      </c>
      <c r="G1612" s="475"/>
      <c r="H1612" s="476"/>
      <c r="I1612" s="474"/>
      <c r="J1612" s="475"/>
      <c r="K1612" s="478"/>
      <c r="L1612" s="9"/>
      <c r="M1612" s="546"/>
      <c r="N1612" s="9"/>
      <c r="O1612" s="6"/>
      <c r="P1612" s="479"/>
      <c r="Q1612" s="10"/>
      <c r="R1612" s="11"/>
      <c r="S1612" s="12"/>
      <c r="T1612" s="14"/>
      <c r="U1612" s="15"/>
      <c r="V1612" s="8"/>
      <c r="W1612" s="13"/>
      <c r="X1612" s="23"/>
      <c r="Y1612" s="486"/>
      <c r="Z1612" s="483"/>
      <c r="AA1612" s="24"/>
      <c r="AB1612" s="484"/>
      <c r="AC1612" s="16"/>
      <c r="AD1612" s="17"/>
      <c r="AE1612" s="18"/>
      <c r="AF1612" s="9"/>
      <c r="AG1612" s="19"/>
      <c r="AH1612" s="20"/>
      <c r="AI1612" s="9"/>
      <c r="AJ1612" s="21"/>
      <c r="AK1612" s="33"/>
      <c r="AL1612" s="485" t="str">
        <f>IF(AA1612="","",AA1612)</f>
        <v/>
      </c>
      <c r="AM1612" s="3" t="str">
        <f>IF(AB1612="","",AB1612)</f>
        <v/>
      </c>
      <c r="AN1612" s="702"/>
      <c r="AO1612" s="4"/>
      <c r="AP1612" s="5"/>
      <c r="AQ1612" s="5"/>
      <c r="AR1612" s="4"/>
      <c r="AS1612" s="5"/>
      <c r="AT1612" s="552"/>
      <c r="AU1612" s="553" t="str">
        <f>IF(AND(V1612&gt;0,X1612="A",AA1612&lt;&gt;"",AG1612&lt;&gt;"A",AJ1612&lt;&gt;"A",OR(AB1612="NR",AB1612="NT")),1,"")</f>
        <v/>
      </c>
      <c r="AV1612" s="554" t="str">
        <f>IF(AU1612="","",COUNTIF($AU$8:AU1612,AU1612))</f>
        <v/>
      </c>
      <c r="AW1612" s="553" t="str">
        <f>IF(AND(V1612&gt;0,X1612="A",AJ1612&lt;&gt;"A",OR(AB1612="",AB1612="NX")),1,"")</f>
        <v/>
      </c>
      <c r="AX1612" s="554" t="str">
        <f>IF(AW1612="","",COUNTIF($AW$8:AW1612,AW1612))</f>
        <v/>
      </c>
      <c r="AY1612" s="27"/>
      <c r="AZ1612" s="6"/>
      <c r="BA1612" s="7"/>
      <c r="BB1612" s="7"/>
    </row>
    <row r="1613" spans="1:54" ht="14.45" customHeight="1">
      <c r="A1613" s="472" t="s">
        <v>1863</v>
      </c>
      <c r="B1613" s="473" t="s">
        <v>1602</v>
      </c>
      <c r="C1613" s="714" t="s">
        <v>4210</v>
      </c>
      <c r="D1613" s="22">
        <v>12</v>
      </c>
      <c r="E1613" s="746" t="s">
        <v>4045</v>
      </c>
      <c r="F1613" s="760" t="s">
        <v>5386</v>
      </c>
      <c r="G1613" s="475"/>
      <c r="H1613" s="476"/>
      <c r="I1613" s="474"/>
      <c r="J1613" s="475"/>
      <c r="K1613" s="478"/>
      <c r="L1613" s="9"/>
      <c r="M1613" s="546"/>
      <c r="N1613" s="9"/>
      <c r="O1613" s="6"/>
      <c r="P1613" s="479"/>
      <c r="Q1613" s="10"/>
      <c r="R1613" s="11"/>
      <c r="S1613" s="12"/>
      <c r="T1613" s="14"/>
      <c r="U1613" s="15"/>
      <c r="V1613" s="8"/>
      <c r="W1613" s="13"/>
      <c r="X1613" s="23"/>
      <c r="Y1613" s="486"/>
      <c r="Z1613" s="483"/>
      <c r="AA1613" s="24"/>
      <c r="AB1613" s="484"/>
      <c r="AC1613" s="16"/>
      <c r="AD1613" s="17"/>
      <c r="AE1613" s="18"/>
      <c r="AF1613" s="9"/>
      <c r="AG1613" s="19"/>
      <c r="AH1613" s="20"/>
      <c r="AI1613" s="9"/>
      <c r="AJ1613" s="21"/>
      <c r="AK1613" s="33"/>
      <c r="AL1613" s="485" t="str">
        <f>IF(AA1613="","",AA1613)</f>
        <v/>
      </c>
      <c r="AM1613" s="3" t="str">
        <f>IF(AB1613="","",AB1613)</f>
        <v/>
      </c>
      <c r="AN1613" s="702"/>
      <c r="AO1613" s="4"/>
      <c r="AP1613" s="5"/>
      <c r="AQ1613" s="5"/>
      <c r="AR1613" s="4"/>
      <c r="AS1613" s="5"/>
      <c r="AT1613" s="552"/>
      <c r="AU1613" s="553" t="str">
        <f>IF(AND(V1613&gt;0,X1613="A",AA1613&lt;&gt;"",AG1613&lt;&gt;"A",AJ1613&lt;&gt;"A",OR(AB1613="NR",AB1613="NT")),1,"")</f>
        <v/>
      </c>
      <c r="AV1613" s="554" t="str">
        <f>IF(AU1613="","",COUNTIF($AU$8:AU1613,AU1613))</f>
        <v/>
      </c>
      <c r="AW1613" s="553" t="str">
        <f>IF(AND(V1613&gt;0,X1613="A",AJ1613&lt;&gt;"A",OR(AB1613="",AB1613="NX")),1,"")</f>
        <v/>
      </c>
      <c r="AX1613" s="554" t="str">
        <f>IF(AW1613="","",COUNTIF($AW$8:AW1613,AW1613))</f>
        <v/>
      </c>
      <c r="AY1613" s="27"/>
      <c r="AZ1613" s="6"/>
      <c r="BA1613" s="7"/>
      <c r="BB1613" s="7"/>
    </row>
    <row r="1614" spans="1:54" ht="14.45" customHeight="1">
      <c r="A1614" s="472" t="s">
        <v>1864</v>
      </c>
      <c r="B1614" s="473" t="s">
        <v>1602</v>
      </c>
      <c r="C1614" s="714" t="s">
        <v>4210</v>
      </c>
      <c r="D1614" s="22">
        <v>12</v>
      </c>
      <c r="E1614" s="746" t="s">
        <v>4046</v>
      </c>
      <c r="F1614" s="760" t="s">
        <v>5386</v>
      </c>
      <c r="G1614" s="475"/>
      <c r="H1614" s="476"/>
      <c r="I1614" s="474"/>
      <c r="J1614" s="475"/>
      <c r="K1614" s="478"/>
      <c r="L1614" s="9"/>
      <c r="M1614" s="546"/>
      <c r="N1614" s="9"/>
      <c r="O1614" s="6"/>
      <c r="P1614" s="479"/>
      <c r="Q1614" s="10"/>
      <c r="R1614" s="11"/>
      <c r="S1614" s="12"/>
      <c r="T1614" s="14"/>
      <c r="U1614" s="15"/>
      <c r="V1614" s="8"/>
      <c r="W1614" s="13"/>
      <c r="X1614" s="23"/>
      <c r="Y1614" s="486"/>
      <c r="Z1614" s="483"/>
      <c r="AA1614" s="24"/>
      <c r="AB1614" s="484"/>
      <c r="AC1614" s="16"/>
      <c r="AD1614" s="17"/>
      <c r="AE1614" s="18"/>
      <c r="AF1614" s="9"/>
      <c r="AG1614" s="19"/>
      <c r="AH1614" s="20"/>
      <c r="AI1614" s="9"/>
      <c r="AJ1614" s="21"/>
      <c r="AK1614" s="33"/>
      <c r="AL1614" s="485" t="str">
        <f>IF(AA1614="","",AA1614)</f>
        <v/>
      </c>
      <c r="AM1614" s="3" t="str">
        <f>IF(AB1614="","",AB1614)</f>
        <v/>
      </c>
      <c r="AN1614" s="702"/>
      <c r="AO1614" s="4"/>
      <c r="AP1614" s="5"/>
      <c r="AQ1614" s="5"/>
      <c r="AR1614" s="4"/>
      <c r="AS1614" s="5"/>
      <c r="AT1614" s="552"/>
      <c r="AU1614" s="553" t="str">
        <f>IF(AND(V1614&gt;0,X1614="A",AA1614&lt;&gt;"",AG1614&lt;&gt;"A",AJ1614&lt;&gt;"A",OR(AB1614="NR",AB1614="NT")),1,"")</f>
        <v/>
      </c>
      <c r="AV1614" s="554" t="str">
        <f>IF(AU1614="","",COUNTIF($AU$8:AU1614,AU1614))</f>
        <v/>
      </c>
      <c r="AW1614" s="553" t="str">
        <f>IF(AND(V1614&gt;0,X1614="A",AJ1614&lt;&gt;"A",OR(AB1614="",AB1614="NX")),1,"")</f>
        <v/>
      </c>
      <c r="AX1614" s="554" t="str">
        <f>IF(AW1614="","",COUNTIF($AW$8:AW1614,AW1614))</f>
        <v/>
      </c>
      <c r="AY1614" s="27"/>
      <c r="AZ1614" s="6"/>
      <c r="BA1614" s="7"/>
      <c r="BB1614" s="7"/>
    </row>
    <row r="1615" spans="1:54" ht="14.45" customHeight="1">
      <c r="A1615" s="472" t="s">
        <v>1865</v>
      </c>
      <c r="B1615" s="473" t="s">
        <v>1602</v>
      </c>
      <c r="C1615" s="714" t="s">
        <v>4210</v>
      </c>
      <c r="D1615" s="22">
        <v>12</v>
      </c>
      <c r="E1615" s="746" t="s">
        <v>4047</v>
      </c>
      <c r="F1615" s="760" t="s">
        <v>5386</v>
      </c>
      <c r="G1615" s="475"/>
      <c r="H1615" s="476"/>
      <c r="I1615" s="474"/>
      <c r="J1615" s="475"/>
      <c r="K1615" s="478"/>
      <c r="L1615" s="9"/>
      <c r="M1615" s="546"/>
      <c r="N1615" s="9"/>
      <c r="O1615" s="6"/>
      <c r="P1615" s="479"/>
      <c r="Q1615" s="10"/>
      <c r="R1615" s="11"/>
      <c r="S1615" s="12"/>
      <c r="T1615" s="14"/>
      <c r="U1615" s="15"/>
      <c r="V1615" s="8"/>
      <c r="W1615" s="13"/>
      <c r="X1615" s="23"/>
      <c r="Y1615" s="486"/>
      <c r="Z1615" s="483"/>
      <c r="AA1615" s="24"/>
      <c r="AB1615" s="484"/>
      <c r="AC1615" s="16"/>
      <c r="AD1615" s="17"/>
      <c r="AE1615" s="18"/>
      <c r="AF1615" s="9"/>
      <c r="AG1615" s="19"/>
      <c r="AH1615" s="20"/>
      <c r="AI1615" s="9"/>
      <c r="AJ1615" s="21"/>
      <c r="AK1615" s="33"/>
      <c r="AL1615" s="485" t="str">
        <f>IF(AA1615="","",AA1615)</f>
        <v/>
      </c>
      <c r="AM1615" s="3" t="str">
        <f>IF(AB1615="","",AB1615)</f>
        <v/>
      </c>
      <c r="AN1615" s="702"/>
      <c r="AO1615" s="4"/>
      <c r="AP1615" s="5"/>
      <c r="AQ1615" s="5"/>
      <c r="AR1615" s="4"/>
      <c r="AS1615" s="5"/>
      <c r="AT1615" s="552"/>
      <c r="AU1615" s="553" t="str">
        <f>IF(AND(V1615&gt;0,X1615="A",AA1615&lt;&gt;"",AG1615&lt;&gt;"A",AJ1615&lt;&gt;"A",OR(AB1615="NR",AB1615="NT")),1,"")</f>
        <v/>
      </c>
      <c r="AV1615" s="554" t="str">
        <f>IF(AU1615="","",COUNTIF($AU$8:AU1615,AU1615))</f>
        <v/>
      </c>
      <c r="AW1615" s="553" t="str">
        <f>IF(AND(V1615&gt;0,X1615="A",AJ1615&lt;&gt;"A",OR(AB1615="",AB1615="NX")),1,"")</f>
        <v/>
      </c>
      <c r="AX1615" s="554" t="str">
        <f>IF(AW1615="","",COUNTIF($AW$8:AW1615,AW1615))</f>
        <v/>
      </c>
      <c r="AY1615" s="27"/>
      <c r="AZ1615" s="6"/>
      <c r="BA1615" s="7"/>
      <c r="BB1615" s="7"/>
    </row>
    <row r="1616" spans="1:54" ht="14.45" customHeight="1">
      <c r="A1616" s="472" t="s">
        <v>1866</v>
      </c>
      <c r="B1616" s="473" t="s">
        <v>1602</v>
      </c>
      <c r="C1616" s="714" t="s">
        <v>4210</v>
      </c>
      <c r="D1616" s="22">
        <v>12</v>
      </c>
      <c r="E1616" s="746" t="s">
        <v>4048</v>
      </c>
      <c r="F1616" s="760" t="s">
        <v>5386</v>
      </c>
      <c r="G1616" s="475"/>
      <c r="H1616" s="476"/>
      <c r="I1616" s="474">
        <v>2089700</v>
      </c>
      <c r="J1616" s="475">
        <v>15421109</v>
      </c>
      <c r="K1616" s="478">
        <v>11.94</v>
      </c>
      <c r="L1616" s="9"/>
      <c r="M1616" s="546"/>
      <c r="N1616" s="9"/>
      <c r="O1616" s="6"/>
      <c r="P1616" s="479"/>
      <c r="Q1616" s="10"/>
      <c r="R1616" s="11"/>
      <c r="S1616" s="12"/>
      <c r="T1616" s="14"/>
      <c r="U1616" s="15"/>
      <c r="V1616" s="8"/>
      <c r="W1616" s="13"/>
      <c r="X1616" s="23"/>
      <c r="Y1616" s="486"/>
      <c r="Z1616" s="483"/>
      <c r="AA1616" s="24"/>
      <c r="AB1616" s="484"/>
      <c r="AC1616" s="16"/>
      <c r="AD1616" s="17"/>
      <c r="AE1616" s="18"/>
      <c r="AF1616" s="9"/>
      <c r="AG1616" s="19"/>
      <c r="AH1616" s="20"/>
      <c r="AI1616" s="9"/>
      <c r="AJ1616" s="21"/>
      <c r="AK1616" s="33"/>
      <c r="AL1616" s="485" t="str">
        <f>IF(AA1616="","",AA1616)</f>
        <v/>
      </c>
      <c r="AM1616" s="3" t="str">
        <f>IF(AB1616="","",AB1616)</f>
        <v/>
      </c>
      <c r="AN1616" s="702"/>
      <c r="AO1616" s="4"/>
      <c r="AP1616" s="5"/>
      <c r="AQ1616" s="5"/>
      <c r="AR1616" s="4"/>
      <c r="AS1616" s="5"/>
      <c r="AT1616" s="552"/>
      <c r="AU1616" s="553" t="str">
        <f>IF(AND(V1616&gt;0,X1616="A",AA1616&lt;&gt;"",AG1616&lt;&gt;"A",AJ1616&lt;&gt;"A",OR(AB1616="NR",AB1616="NT")),1,"")</f>
        <v/>
      </c>
      <c r="AV1616" s="554" t="str">
        <f>IF(AU1616="","",COUNTIF($AU$8:AU1616,AU1616))</f>
        <v/>
      </c>
      <c r="AW1616" s="553" t="str">
        <f>IF(AND(V1616&gt;0,X1616="A",AJ1616&lt;&gt;"A",OR(AB1616="",AB1616="NX")),1,"")</f>
        <v/>
      </c>
      <c r="AX1616" s="554" t="str">
        <f>IF(AW1616="","",COUNTIF($AW$8:AW1616,AW1616))</f>
        <v/>
      </c>
      <c r="AY1616" s="27"/>
      <c r="AZ1616" s="6"/>
      <c r="BA1616" s="7"/>
      <c r="BB1616" s="7"/>
    </row>
    <row r="1617" spans="1:54" ht="14.45" customHeight="1">
      <c r="A1617" s="472" t="s">
        <v>1867</v>
      </c>
      <c r="B1617" s="473" t="s">
        <v>1602</v>
      </c>
      <c r="C1617" s="22" t="s">
        <v>5857</v>
      </c>
      <c r="D1617" s="22">
        <v>13</v>
      </c>
      <c r="E1617" s="752" t="s">
        <v>5308</v>
      </c>
      <c r="F1617" s="760">
        <v>2089700</v>
      </c>
      <c r="G1617" s="475">
        <v>15421109</v>
      </c>
      <c r="H1617" s="644">
        <v>11.94</v>
      </c>
      <c r="I1617" s="474">
        <v>2085980</v>
      </c>
      <c r="J1617" s="475">
        <v>15421107</v>
      </c>
      <c r="K1617" s="478">
        <v>11.94</v>
      </c>
      <c r="L1617" s="9"/>
      <c r="M1617" s="546">
        <v>16</v>
      </c>
      <c r="N1617" s="9">
        <v>9.5299999999999994</v>
      </c>
      <c r="O1617" s="9" t="s">
        <v>4201</v>
      </c>
      <c r="P1617" s="645" t="s">
        <v>4252</v>
      </c>
      <c r="Q1617" s="646" t="s">
        <v>4281</v>
      </c>
      <c r="R1617" s="11"/>
      <c r="S1617" s="12"/>
      <c r="T1617" s="14">
        <v>46270</v>
      </c>
      <c r="U1617" s="15">
        <v>137</v>
      </c>
      <c r="V1617" s="8">
        <v>46270</v>
      </c>
      <c r="W1617" s="13" t="s">
        <v>5309</v>
      </c>
      <c r="X1617" s="23" t="s">
        <v>4206</v>
      </c>
      <c r="Y1617" s="486">
        <v>139</v>
      </c>
      <c r="Z1617" s="647">
        <v>46271</v>
      </c>
      <c r="AA1617" s="24" t="s">
        <v>5310</v>
      </c>
      <c r="AB1617" s="484" t="s">
        <v>4206</v>
      </c>
      <c r="AC1617" s="655"/>
      <c r="AD1617" s="4"/>
      <c r="AE1617" s="5"/>
      <c r="AF1617" s="5"/>
      <c r="AG1617" s="4"/>
      <c r="AH1617" s="5"/>
      <c r="AI1617" s="649"/>
      <c r="AJ1617" s="6" t="s">
        <v>2860</v>
      </c>
      <c r="AK1617" s="6" t="s">
        <v>2860</v>
      </c>
      <c r="AL1617" s="485" t="str">
        <f>IF(AA1617="","",AA1617)</f>
        <v>DJ-RT-029</v>
      </c>
      <c r="AM1617" s="3" t="str">
        <f>IF(AB1617="","",AB1617)</f>
        <v>A</v>
      </c>
      <c r="AN1617" s="6"/>
      <c r="AO1617" s="6"/>
      <c r="AP1617" s="7"/>
      <c r="AQ1617" s="7"/>
      <c r="AR1617" s="736"/>
      <c r="AS1617" s="736"/>
      <c r="AT1617" s="736"/>
      <c r="AU1617" s="553" t="str">
        <f>IF(AND(V1617&gt;0,X1617="A",AA1617&lt;&gt;"",AG1617&lt;&gt;"A",AJ1617&lt;&gt;"A",OR(AB1617="NR",AB1617="NT")),1,"")</f>
        <v/>
      </c>
      <c r="AV1617" s="554" t="str">
        <f>IF(AU1617="","",COUNTIF($AU$8:AU1617,AU1617))</f>
        <v/>
      </c>
      <c r="AW1617" s="553" t="str">
        <f>IF(AND(V1617&gt;0,X1617="A",AJ1617&lt;&gt;"A",OR(AB1617="",AB1617="NX")),1,"")</f>
        <v/>
      </c>
      <c r="AX1617" s="554" t="str">
        <f>IF(AW1617="","",COUNTIF($AW$8:AW1617,AW1617))</f>
        <v/>
      </c>
      <c r="AY1617" s="736"/>
      <c r="AZ1617" s="736"/>
      <c r="BA1617" s="736"/>
      <c r="BB1617" s="736"/>
    </row>
    <row r="1618" spans="1:54" ht="14.45" customHeight="1">
      <c r="A1618" s="472" t="s">
        <v>1868</v>
      </c>
      <c r="B1618" s="473" t="s">
        <v>1602</v>
      </c>
      <c r="C1618" s="22" t="s">
        <v>5857</v>
      </c>
      <c r="D1618" s="22">
        <v>13</v>
      </c>
      <c r="E1618" s="746" t="s">
        <v>4049</v>
      </c>
      <c r="F1618" s="760">
        <v>2085980</v>
      </c>
      <c r="G1618" s="475">
        <v>15421107</v>
      </c>
      <c r="H1618" s="476">
        <v>11.94</v>
      </c>
      <c r="I1618" s="474">
        <v>2090900</v>
      </c>
      <c r="J1618" s="475">
        <v>15421109</v>
      </c>
      <c r="K1618" s="478">
        <v>11.94</v>
      </c>
      <c r="L1618" s="9" t="s">
        <v>15</v>
      </c>
      <c r="M1618" s="546">
        <v>16</v>
      </c>
      <c r="N1618" s="9">
        <v>9.5299999999999994</v>
      </c>
      <c r="O1618" s="6" t="s">
        <v>4201</v>
      </c>
      <c r="P1618" s="479" t="s">
        <v>4202</v>
      </c>
      <c r="Q1618" s="10" t="s">
        <v>5306</v>
      </c>
      <c r="R1618" s="11"/>
      <c r="S1618" s="12"/>
      <c r="T1618" s="14">
        <v>46276</v>
      </c>
      <c r="U1618" s="15" t="s">
        <v>4204</v>
      </c>
      <c r="V1618" s="8">
        <v>46276</v>
      </c>
      <c r="W1618" s="13" t="s">
        <v>5319</v>
      </c>
      <c r="X1618" s="23" t="s">
        <v>4206</v>
      </c>
      <c r="Y1618" s="486">
        <v>166</v>
      </c>
      <c r="Z1618" s="483">
        <v>46281</v>
      </c>
      <c r="AA1618" s="24" t="s">
        <v>5708</v>
      </c>
      <c r="AB1618" s="484" t="s">
        <v>4206</v>
      </c>
      <c r="AC1618" s="16"/>
      <c r="AD1618" s="17"/>
      <c r="AE1618" s="18"/>
      <c r="AF1618" s="9"/>
      <c r="AG1618" s="19"/>
      <c r="AH1618" s="20"/>
      <c r="AI1618" s="9"/>
      <c r="AJ1618" s="21"/>
      <c r="AK1618" s="33"/>
      <c r="AL1618" s="485" t="str">
        <f>IF(AA1618="","",AA1618)</f>
        <v>L-RT-041</v>
      </c>
      <c r="AM1618" s="3" t="str">
        <f>IF(AB1618="","",AB1618)</f>
        <v>A</v>
      </c>
      <c r="AN1618" s="702"/>
      <c r="AO1618" s="4"/>
      <c r="AP1618" s="5"/>
      <c r="AQ1618" s="5"/>
      <c r="AR1618" s="4"/>
      <c r="AS1618" s="5"/>
      <c r="AT1618" s="552"/>
      <c r="AU1618" s="553" t="str">
        <f>IF(AND(V1618&gt;0,X1618="A",AA1618&lt;&gt;"",AG1618&lt;&gt;"A",AJ1618&lt;&gt;"A",OR(AB1618="NR",AB1618="NT")),1,"")</f>
        <v/>
      </c>
      <c r="AV1618" s="554" t="str">
        <f>IF(AU1618="","",COUNTIF($AU$8:AU1618,AU1618))</f>
        <v/>
      </c>
      <c r="AW1618" s="553" t="str">
        <f>IF(AND(V1618&gt;0,X1618="A",AJ1618&lt;&gt;"A",OR(AB1618="",AB1618="NX")),1,"")</f>
        <v/>
      </c>
      <c r="AX1618" s="554" t="str">
        <f>IF(AW1618="","",COUNTIF($AW$8:AW1618,AW1618))</f>
        <v/>
      </c>
      <c r="AY1618" s="27"/>
      <c r="AZ1618" s="6"/>
      <c r="BA1618" s="7"/>
      <c r="BB1618" s="7"/>
    </row>
    <row r="1619" spans="1:54" ht="14.45" customHeight="1">
      <c r="A1619" s="472" t="s">
        <v>1869</v>
      </c>
      <c r="B1619" s="473" t="s">
        <v>1602</v>
      </c>
      <c r="C1619" s="22" t="s">
        <v>5857</v>
      </c>
      <c r="D1619" s="22">
        <v>13</v>
      </c>
      <c r="E1619" s="752" t="s">
        <v>5307</v>
      </c>
      <c r="F1619" s="760">
        <v>2090900</v>
      </c>
      <c r="G1619" s="475">
        <v>15421109</v>
      </c>
      <c r="H1619" s="644">
        <v>11.94</v>
      </c>
      <c r="I1619" s="474">
        <v>2089590</v>
      </c>
      <c r="J1619" s="475">
        <v>15421109</v>
      </c>
      <c r="K1619" s="478">
        <v>11.94</v>
      </c>
      <c r="L1619" s="9"/>
      <c r="M1619" s="546">
        <v>16</v>
      </c>
      <c r="N1619" s="9">
        <v>9.5299999999999994</v>
      </c>
      <c r="O1619" s="9" t="s">
        <v>4201</v>
      </c>
      <c r="P1619" s="645" t="s">
        <v>4252</v>
      </c>
      <c r="Q1619" s="646" t="s">
        <v>4281</v>
      </c>
      <c r="R1619" s="11"/>
      <c r="S1619" s="12"/>
      <c r="T1619" s="14">
        <v>46266</v>
      </c>
      <c r="U1619" s="15" t="s">
        <v>5048</v>
      </c>
      <c r="V1619" s="8">
        <v>46266</v>
      </c>
      <c r="W1619" s="13" t="s">
        <v>5207</v>
      </c>
      <c r="X1619" s="23" t="s">
        <v>4206</v>
      </c>
      <c r="Y1619" s="486">
        <v>139</v>
      </c>
      <c r="Z1619" s="647">
        <v>46267</v>
      </c>
      <c r="AA1619" s="24" t="s">
        <v>5208</v>
      </c>
      <c r="AB1619" s="484" t="s">
        <v>4206</v>
      </c>
      <c r="AC1619" s="655"/>
      <c r="AD1619" s="4"/>
      <c r="AE1619" s="5"/>
      <c r="AF1619" s="5"/>
      <c r="AG1619" s="4"/>
      <c r="AH1619" s="5"/>
      <c r="AI1619" s="649"/>
      <c r="AJ1619" s="6" t="s">
        <v>2860</v>
      </c>
      <c r="AK1619" s="6" t="s">
        <v>2860</v>
      </c>
      <c r="AL1619" s="485" t="str">
        <f>IF(AA1619="","",AA1619)</f>
        <v>DJ-RT-024</v>
      </c>
      <c r="AM1619" s="3" t="str">
        <f>IF(AB1619="","",AB1619)</f>
        <v>A</v>
      </c>
      <c r="AN1619" s="6"/>
      <c r="AO1619" s="6"/>
      <c r="AP1619" s="7"/>
      <c r="AQ1619" s="7"/>
      <c r="AR1619" s="736"/>
      <c r="AS1619" s="736"/>
      <c r="AT1619" s="736"/>
      <c r="AU1619" s="553" t="str">
        <f>IF(AND(V1619&gt;0,X1619="A",AA1619&lt;&gt;"",AG1619&lt;&gt;"A",AJ1619&lt;&gt;"A",OR(AB1619="NR",AB1619="NT")),1,"")</f>
        <v/>
      </c>
      <c r="AV1619" s="554" t="str">
        <f>IF(AU1619="","",COUNTIF($AU$8:AU1619,AU1619))</f>
        <v/>
      </c>
      <c r="AW1619" s="553" t="str">
        <f>IF(AND(V1619&gt;0,X1619="A",AJ1619&lt;&gt;"A",OR(AB1619="",AB1619="NX")),1,"")</f>
        <v/>
      </c>
      <c r="AX1619" s="554" t="str">
        <f>IF(AW1619="","",COUNTIF($AW$8:AW1619,AW1619))</f>
        <v/>
      </c>
      <c r="AY1619" s="736"/>
      <c r="AZ1619" s="736"/>
      <c r="BA1619" s="736"/>
      <c r="BB1619" s="736"/>
    </row>
    <row r="1620" spans="1:54" ht="14.45" customHeight="1">
      <c r="A1620" s="472" t="s">
        <v>1870</v>
      </c>
      <c r="B1620" s="473" t="s">
        <v>1602</v>
      </c>
      <c r="C1620" s="22" t="s">
        <v>5857</v>
      </c>
      <c r="D1620" s="22">
        <v>13</v>
      </c>
      <c r="E1620" s="746" t="s">
        <v>4050</v>
      </c>
      <c r="F1620" s="760">
        <v>2089590</v>
      </c>
      <c r="G1620" s="475">
        <v>15421109</v>
      </c>
      <c r="H1620" s="476">
        <v>11.94</v>
      </c>
      <c r="I1620" s="474">
        <v>2096180</v>
      </c>
      <c r="J1620" s="475">
        <v>15421111</v>
      </c>
      <c r="K1620" s="478">
        <v>11.94</v>
      </c>
      <c r="L1620" s="9" t="s">
        <v>15</v>
      </c>
      <c r="M1620" s="546">
        <v>16</v>
      </c>
      <c r="N1620" s="9">
        <v>9.5299999999999994</v>
      </c>
      <c r="O1620" s="6" t="s">
        <v>4201</v>
      </c>
      <c r="P1620" s="479" t="s">
        <v>4202</v>
      </c>
      <c r="Q1620" s="10" t="s">
        <v>5306</v>
      </c>
      <c r="R1620" s="11"/>
      <c r="S1620" s="12"/>
      <c r="T1620" s="14">
        <v>46276</v>
      </c>
      <c r="U1620" s="15" t="s">
        <v>4204</v>
      </c>
      <c r="V1620" s="8">
        <v>46276</v>
      </c>
      <c r="W1620" s="13" t="s">
        <v>5319</v>
      </c>
      <c r="X1620" s="23" t="s">
        <v>4206</v>
      </c>
      <c r="Y1620" s="486">
        <v>166</v>
      </c>
      <c r="Z1620" s="483">
        <v>46281</v>
      </c>
      <c r="AA1620" s="24" t="s">
        <v>5708</v>
      </c>
      <c r="AB1620" s="484" t="s">
        <v>4206</v>
      </c>
      <c r="AC1620" s="16"/>
      <c r="AD1620" s="17"/>
      <c r="AE1620" s="18"/>
      <c r="AF1620" s="9"/>
      <c r="AG1620" s="19"/>
      <c r="AH1620" s="20"/>
      <c r="AI1620" s="9"/>
      <c r="AJ1620" s="21"/>
      <c r="AK1620" s="33"/>
      <c r="AL1620" s="485" t="str">
        <f>IF(AA1620="","",AA1620)</f>
        <v>L-RT-041</v>
      </c>
      <c r="AM1620" s="3" t="str">
        <f>IF(AB1620="","",AB1620)</f>
        <v>A</v>
      </c>
      <c r="AN1620" s="702"/>
      <c r="AO1620" s="4"/>
      <c r="AP1620" s="5"/>
      <c r="AQ1620" s="5"/>
      <c r="AR1620" s="4"/>
      <c r="AS1620" s="5"/>
      <c r="AT1620" s="552"/>
      <c r="AU1620" s="553" t="str">
        <f>IF(AND(V1620&gt;0,X1620="A",AA1620&lt;&gt;"",AG1620&lt;&gt;"A",AJ1620&lt;&gt;"A",OR(AB1620="NR",AB1620="NT")),1,"")</f>
        <v/>
      </c>
      <c r="AV1620" s="554" t="str">
        <f>IF(AU1620="","",COUNTIF($AU$8:AU1620,AU1620))</f>
        <v/>
      </c>
      <c r="AW1620" s="553" t="str">
        <f>IF(AND(V1620&gt;0,X1620="A",AJ1620&lt;&gt;"A",OR(AB1620="",AB1620="NX")),1,"")</f>
        <v/>
      </c>
      <c r="AX1620" s="554" t="str">
        <f>IF(AW1620="","",COUNTIF($AW$8:AW1620,AW1620))</f>
        <v/>
      </c>
      <c r="AY1620" s="27"/>
      <c r="AZ1620" s="6"/>
      <c r="BA1620" s="7"/>
      <c r="BB1620" s="7"/>
    </row>
    <row r="1621" spans="1:54" ht="14.45" customHeight="1">
      <c r="A1621" s="472" t="s">
        <v>1871</v>
      </c>
      <c r="B1621" s="473" t="s">
        <v>1602</v>
      </c>
      <c r="C1621" s="22" t="s">
        <v>5857</v>
      </c>
      <c r="D1621" s="22">
        <v>13</v>
      </c>
      <c r="E1621" s="752" t="s">
        <v>5311</v>
      </c>
      <c r="F1621" s="760">
        <v>2096180</v>
      </c>
      <c r="G1621" s="475">
        <v>15421111</v>
      </c>
      <c r="H1621" s="644">
        <v>11.94</v>
      </c>
      <c r="I1621" s="474">
        <v>2085970</v>
      </c>
      <c r="J1621" s="475">
        <v>15421107</v>
      </c>
      <c r="K1621" s="478">
        <v>11.94</v>
      </c>
      <c r="L1621" s="9"/>
      <c r="M1621" s="546">
        <v>16</v>
      </c>
      <c r="N1621" s="9">
        <v>9.5299999999999994</v>
      </c>
      <c r="O1621" s="9" t="s">
        <v>4201</v>
      </c>
      <c r="P1621" s="645" t="s">
        <v>4252</v>
      </c>
      <c r="Q1621" s="651" t="s">
        <v>4263</v>
      </c>
      <c r="R1621" s="11"/>
      <c r="S1621" s="12"/>
      <c r="T1621" s="14">
        <v>46269</v>
      </c>
      <c r="U1621" s="15" t="s">
        <v>5048</v>
      </c>
      <c r="V1621" s="8">
        <v>46269</v>
      </c>
      <c r="W1621" s="13" t="s">
        <v>5246</v>
      </c>
      <c r="X1621" s="23" t="s">
        <v>4206</v>
      </c>
      <c r="Y1621" s="486">
        <v>139</v>
      </c>
      <c r="Z1621" s="647">
        <v>46270</v>
      </c>
      <c r="AA1621" s="24" t="s">
        <v>5247</v>
      </c>
      <c r="AB1621" s="484" t="s">
        <v>4206</v>
      </c>
      <c r="AC1621" s="655"/>
      <c r="AD1621" s="4"/>
      <c r="AE1621" s="5"/>
      <c r="AF1621" s="5"/>
      <c r="AG1621" s="4"/>
      <c r="AH1621" s="5"/>
      <c r="AI1621" s="649"/>
      <c r="AJ1621" s="6" t="s">
        <v>2860</v>
      </c>
      <c r="AK1621" s="6" t="s">
        <v>2860</v>
      </c>
      <c r="AL1621" s="485" t="str">
        <f>IF(AA1621="","",AA1621)</f>
        <v>DJ-RT-028</v>
      </c>
      <c r="AM1621" s="3" t="str">
        <f>IF(AB1621="","",AB1621)</f>
        <v>A</v>
      </c>
      <c r="AN1621" s="6"/>
      <c r="AO1621" s="6"/>
      <c r="AP1621" s="7"/>
      <c r="AQ1621" s="7"/>
      <c r="AR1621" s="736"/>
      <c r="AS1621" s="736"/>
      <c r="AT1621" s="736"/>
      <c r="AU1621" s="553" t="str">
        <f>IF(AND(V1621&gt;0,X1621="A",AA1621&lt;&gt;"",AG1621&lt;&gt;"A",AJ1621&lt;&gt;"A",OR(AB1621="NR",AB1621="NT")),1,"")</f>
        <v/>
      </c>
      <c r="AV1621" s="554" t="str">
        <f>IF(AU1621="","",COUNTIF($AU$8:AU1621,AU1621))</f>
        <v/>
      </c>
      <c r="AW1621" s="553" t="str">
        <f>IF(AND(V1621&gt;0,X1621="A",AJ1621&lt;&gt;"A",OR(AB1621="",AB1621="NX")),1,"")</f>
        <v/>
      </c>
      <c r="AX1621" s="554" t="str">
        <f>IF(AW1621="","",COUNTIF($AW$8:AW1621,AW1621))</f>
        <v/>
      </c>
      <c r="AY1621" s="736"/>
      <c r="AZ1621" s="736"/>
      <c r="BA1621" s="736"/>
      <c r="BB1621" s="736"/>
    </row>
    <row r="1622" spans="1:54" ht="14.45" customHeight="1">
      <c r="A1622" s="472" t="s">
        <v>1872</v>
      </c>
      <c r="B1622" s="473" t="s">
        <v>1602</v>
      </c>
      <c r="C1622" s="22" t="s">
        <v>5857</v>
      </c>
      <c r="D1622" s="22">
        <v>13</v>
      </c>
      <c r="E1622" s="746" t="s">
        <v>4051</v>
      </c>
      <c r="F1622" s="760">
        <v>2085970</v>
      </c>
      <c r="G1622" s="475">
        <v>15421107</v>
      </c>
      <c r="H1622" s="476">
        <v>11.94</v>
      </c>
      <c r="I1622" s="474">
        <v>2094550</v>
      </c>
      <c r="J1622" s="475">
        <v>145421111</v>
      </c>
      <c r="K1622" s="478">
        <v>11.94</v>
      </c>
      <c r="L1622" s="9" t="s">
        <v>15</v>
      </c>
      <c r="M1622" s="546">
        <v>16</v>
      </c>
      <c r="N1622" s="9">
        <v>9.5299999999999994</v>
      </c>
      <c r="O1622" s="6" t="s">
        <v>4201</v>
      </c>
      <c r="P1622" s="479" t="s">
        <v>4202</v>
      </c>
      <c r="Q1622" s="10" t="s">
        <v>5306</v>
      </c>
      <c r="R1622" s="11"/>
      <c r="S1622" s="12"/>
      <c r="T1622" s="14">
        <v>46276</v>
      </c>
      <c r="U1622" s="15" t="s">
        <v>4204</v>
      </c>
      <c r="V1622" s="8">
        <v>46276</v>
      </c>
      <c r="W1622" s="13" t="s">
        <v>5319</v>
      </c>
      <c r="X1622" s="23" t="s">
        <v>4206</v>
      </c>
      <c r="Y1622" s="486">
        <v>166</v>
      </c>
      <c r="Z1622" s="483">
        <v>46281</v>
      </c>
      <c r="AA1622" s="24" t="s">
        <v>5708</v>
      </c>
      <c r="AB1622" s="484" t="s">
        <v>4206</v>
      </c>
      <c r="AC1622" s="16"/>
      <c r="AD1622" s="17"/>
      <c r="AE1622" s="18"/>
      <c r="AF1622" s="9"/>
      <c r="AG1622" s="19"/>
      <c r="AH1622" s="20"/>
      <c r="AI1622" s="9"/>
      <c r="AJ1622" s="21"/>
      <c r="AK1622" s="33"/>
      <c r="AL1622" s="485" t="str">
        <f>IF(AA1622="","",AA1622)</f>
        <v>L-RT-041</v>
      </c>
      <c r="AM1622" s="3" t="str">
        <f>IF(AB1622="","",AB1622)</f>
        <v>A</v>
      </c>
      <c r="AN1622" s="702"/>
      <c r="AO1622" s="4"/>
      <c r="AP1622" s="5"/>
      <c r="AQ1622" s="5"/>
      <c r="AR1622" s="4"/>
      <c r="AS1622" s="5"/>
      <c r="AT1622" s="552"/>
      <c r="AU1622" s="553" t="str">
        <f>IF(AND(V1622&gt;0,X1622="A",AA1622&lt;&gt;"",AG1622&lt;&gt;"A",AJ1622&lt;&gt;"A",OR(AB1622="NR",AB1622="NT")),1,"")</f>
        <v/>
      </c>
      <c r="AV1622" s="554" t="str">
        <f>IF(AU1622="","",COUNTIF($AU$8:AU1622,AU1622))</f>
        <v/>
      </c>
      <c r="AW1622" s="553" t="str">
        <f>IF(AND(V1622&gt;0,X1622="A",AJ1622&lt;&gt;"A",OR(AB1622="",AB1622="NX")),1,"")</f>
        <v/>
      </c>
      <c r="AX1622" s="554" t="str">
        <f>IF(AW1622="","",COUNTIF($AW$8:AW1622,AW1622))</f>
        <v/>
      </c>
      <c r="AY1622" s="27"/>
      <c r="AZ1622" s="6"/>
      <c r="BA1622" s="7"/>
      <c r="BB1622" s="7"/>
    </row>
    <row r="1623" spans="1:54" ht="14.45" customHeight="1">
      <c r="A1623" s="472" t="s">
        <v>1873</v>
      </c>
      <c r="B1623" s="473" t="s">
        <v>1602</v>
      </c>
      <c r="C1623" s="22" t="s">
        <v>5857</v>
      </c>
      <c r="D1623" s="22">
        <v>13</v>
      </c>
      <c r="E1623" s="752" t="s">
        <v>5312</v>
      </c>
      <c r="F1623" s="760">
        <v>2094550</v>
      </c>
      <c r="G1623" s="475">
        <v>145421111</v>
      </c>
      <c r="H1623" s="644">
        <v>11.94</v>
      </c>
      <c r="I1623" s="474">
        <v>2090060</v>
      </c>
      <c r="J1623" s="475">
        <v>15421109</v>
      </c>
      <c r="K1623" s="478">
        <v>11.94</v>
      </c>
      <c r="L1623" s="9"/>
      <c r="M1623" s="546">
        <v>16</v>
      </c>
      <c r="N1623" s="9">
        <v>9.5299999999999994</v>
      </c>
      <c r="O1623" s="9" t="s">
        <v>4201</v>
      </c>
      <c r="P1623" s="645" t="s">
        <v>4252</v>
      </c>
      <c r="Q1623" s="651" t="s">
        <v>4263</v>
      </c>
      <c r="R1623" s="11"/>
      <c r="S1623" s="12"/>
      <c r="T1623" s="14">
        <v>46267</v>
      </c>
      <c r="U1623" s="15" t="s">
        <v>5048</v>
      </c>
      <c r="V1623" s="8">
        <v>46267</v>
      </c>
      <c r="W1623" s="13" t="s">
        <v>5217</v>
      </c>
      <c r="X1623" s="23" t="s">
        <v>4206</v>
      </c>
      <c r="Y1623" s="486">
        <v>139</v>
      </c>
      <c r="Z1623" s="647">
        <v>46269</v>
      </c>
      <c r="AA1623" s="24" t="s">
        <v>5218</v>
      </c>
      <c r="AB1623" s="484" t="s">
        <v>4206</v>
      </c>
      <c r="AC1623" s="655"/>
      <c r="AD1623" s="4"/>
      <c r="AE1623" s="5"/>
      <c r="AF1623" s="5"/>
      <c r="AG1623" s="4"/>
      <c r="AH1623" s="5"/>
      <c r="AI1623" s="649"/>
      <c r="AJ1623" s="6" t="s">
        <v>2860</v>
      </c>
      <c r="AK1623" s="6" t="s">
        <v>2860</v>
      </c>
      <c r="AL1623" s="485" t="str">
        <f>IF(AA1623="","",AA1623)</f>
        <v>DJ-RT-026</v>
      </c>
      <c r="AM1623" s="3" t="str">
        <f>IF(AB1623="","",AB1623)</f>
        <v>A</v>
      </c>
      <c r="AN1623" s="6"/>
      <c r="AO1623" s="6"/>
      <c r="AP1623" s="7"/>
      <c r="AQ1623" s="7"/>
      <c r="AR1623" s="736"/>
      <c r="AS1623" s="736"/>
      <c r="AT1623" s="736"/>
      <c r="AU1623" s="553" t="str">
        <f>IF(AND(V1623&gt;0,X1623="A",AA1623&lt;&gt;"",AG1623&lt;&gt;"A",AJ1623&lt;&gt;"A",OR(AB1623="NR",AB1623="NT")),1,"")</f>
        <v/>
      </c>
      <c r="AV1623" s="554" t="str">
        <f>IF(AU1623="","",COUNTIF($AU$8:AU1623,AU1623))</f>
        <v/>
      </c>
      <c r="AW1623" s="553" t="str">
        <f>IF(AND(V1623&gt;0,X1623="A",AJ1623&lt;&gt;"A",OR(AB1623="",AB1623="NX")),1,"")</f>
        <v/>
      </c>
      <c r="AX1623" s="554" t="str">
        <f>IF(AW1623="","",COUNTIF($AW$8:AW1623,AW1623))</f>
        <v/>
      </c>
      <c r="AY1623" s="736"/>
      <c r="AZ1623" s="736"/>
      <c r="BA1623" s="736"/>
      <c r="BB1623" s="736"/>
    </row>
    <row r="1624" spans="1:54" ht="14.45" customHeight="1">
      <c r="A1624" s="472" t="s">
        <v>1874</v>
      </c>
      <c r="B1624" s="473" t="s">
        <v>1602</v>
      </c>
      <c r="C1624" s="22" t="s">
        <v>5857</v>
      </c>
      <c r="D1624" s="22">
        <v>13</v>
      </c>
      <c r="E1624" s="746" t="s">
        <v>6416</v>
      </c>
      <c r="F1624" s="760">
        <v>2090060</v>
      </c>
      <c r="G1624" s="475">
        <v>15421109</v>
      </c>
      <c r="H1624" s="476">
        <v>11.94</v>
      </c>
      <c r="I1624" s="474">
        <v>2085690</v>
      </c>
      <c r="J1624" s="475">
        <v>15421107</v>
      </c>
      <c r="K1624" s="478">
        <v>11.94</v>
      </c>
      <c r="L1624" s="9" t="s">
        <v>15</v>
      </c>
      <c r="M1624" s="546">
        <v>16</v>
      </c>
      <c r="N1624" s="9">
        <v>9.5299999999999994</v>
      </c>
      <c r="O1624" s="6" t="s">
        <v>4201</v>
      </c>
      <c r="P1624" s="479" t="s">
        <v>5033</v>
      </c>
      <c r="Q1624" s="10" t="s">
        <v>5919</v>
      </c>
      <c r="R1624" s="880"/>
      <c r="S1624" s="12"/>
      <c r="T1624" s="14">
        <v>46299</v>
      </c>
      <c r="U1624" s="15"/>
      <c r="V1624" s="8">
        <v>46302</v>
      </c>
      <c r="W1624" s="13" t="s">
        <v>6541</v>
      </c>
      <c r="X1624" s="23" t="s">
        <v>4206</v>
      </c>
      <c r="Y1624" s="486"/>
      <c r="Z1624" s="483">
        <v>46310</v>
      </c>
      <c r="AA1624" s="24" t="s">
        <v>6658</v>
      </c>
      <c r="AB1624" s="484" t="s">
        <v>4206</v>
      </c>
      <c r="AC1624" s="16"/>
      <c r="AD1624" s="17"/>
      <c r="AE1624" s="18"/>
      <c r="AF1624" s="9"/>
      <c r="AG1624" s="19"/>
      <c r="AH1624" s="20"/>
      <c r="AI1624" s="9"/>
      <c r="AJ1624" s="21"/>
      <c r="AK1624" s="33"/>
      <c r="AL1624" s="485" t="str">
        <f>IF(AA1624="","",AA1624)</f>
        <v>L-RT-081</v>
      </c>
      <c r="AM1624" s="3" t="str">
        <f>IF(AB1624="","",AB1624)</f>
        <v>A</v>
      </c>
      <c r="AN1624" s="702" t="s">
        <v>5703</v>
      </c>
      <c r="AO1624" s="4"/>
      <c r="AP1624" s="5"/>
      <c r="AQ1624" s="5"/>
      <c r="AR1624" s="4"/>
      <c r="AS1624" s="5"/>
      <c r="AT1624" s="552"/>
      <c r="AU1624" s="553" t="str">
        <f>IF(AND(V1624&gt;0,X1624="A",AA1624&lt;&gt;"",AG1624&lt;&gt;"A",AJ1624&lt;&gt;"A",OR(AB1624="NR",AB1624="NT")),1,"")</f>
        <v/>
      </c>
      <c r="AV1624" s="554" t="str">
        <f>IF(AU1624="","",COUNTIF($AU$8:AU1624,AU1624))</f>
        <v/>
      </c>
      <c r="AW1624" s="553" t="str">
        <f>IF(AND(V1624&gt;0,X1624="A",AJ1624&lt;&gt;"A",OR(AB1624="",AB1624="NX")),1,"")</f>
        <v/>
      </c>
      <c r="AX1624" s="554" t="str">
        <f>IF(AW1624="","",COUNTIF($AW$8:AW1624,AW1624))</f>
        <v/>
      </c>
      <c r="AY1624" s="13" t="s">
        <v>5319</v>
      </c>
      <c r="AZ1624" s="24" t="s">
        <v>5708</v>
      </c>
      <c r="BA1624" s="7"/>
      <c r="BB1624" s="7"/>
    </row>
    <row r="1625" spans="1:54" ht="14.45" customHeight="1">
      <c r="A1625" s="472" t="s">
        <v>1875</v>
      </c>
      <c r="B1625" s="473" t="s">
        <v>1602</v>
      </c>
      <c r="C1625" s="22" t="s">
        <v>5857</v>
      </c>
      <c r="D1625" s="22">
        <v>13</v>
      </c>
      <c r="E1625" s="752" t="s">
        <v>5313</v>
      </c>
      <c r="F1625" s="760">
        <v>2085690</v>
      </c>
      <c r="G1625" s="475">
        <v>15421107</v>
      </c>
      <c r="H1625" s="644">
        <v>11.94</v>
      </c>
      <c r="I1625" s="474">
        <v>2087700</v>
      </c>
      <c r="J1625" s="475">
        <v>15421108</v>
      </c>
      <c r="K1625" s="478">
        <v>11.94</v>
      </c>
      <c r="L1625" s="9"/>
      <c r="M1625" s="546">
        <v>16</v>
      </c>
      <c r="N1625" s="9">
        <v>9.5299999999999994</v>
      </c>
      <c r="O1625" s="9" t="s">
        <v>4201</v>
      </c>
      <c r="P1625" s="645" t="s">
        <v>4252</v>
      </c>
      <c r="Q1625" s="651" t="s">
        <v>4263</v>
      </c>
      <c r="R1625" s="11"/>
      <c r="S1625" s="12"/>
      <c r="T1625" s="14">
        <v>46269</v>
      </c>
      <c r="U1625" s="15" t="s">
        <v>5048</v>
      </c>
      <c r="V1625" s="8">
        <v>46269</v>
      </c>
      <c r="W1625" s="13" t="s">
        <v>5246</v>
      </c>
      <c r="X1625" s="23" t="s">
        <v>4206</v>
      </c>
      <c r="Y1625" s="486">
        <v>139</v>
      </c>
      <c r="Z1625" s="647">
        <v>46270</v>
      </c>
      <c r="AA1625" s="731" t="s">
        <v>5247</v>
      </c>
      <c r="AB1625" s="484" t="s">
        <v>4206</v>
      </c>
      <c r="AC1625" s="655"/>
      <c r="AD1625" s="4"/>
      <c r="AE1625" s="5"/>
      <c r="AF1625" s="5"/>
      <c r="AG1625" s="4"/>
      <c r="AH1625" s="5"/>
      <c r="AI1625" s="649"/>
      <c r="AJ1625" s="6" t="s">
        <v>2860</v>
      </c>
      <c r="AK1625" s="6" t="s">
        <v>2860</v>
      </c>
      <c r="AL1625" s="485" t="str">
        <f>IF(AA1625="","",AA1625)</f>
        <v>DJ-RT-028</v>
      </c>
      <c r="AM1625" s="3" t="str">
        <f>IF(AB1625="","",AB1625)</f>
        <v>A</v>
      </c>
      <c r="AN1625" s="6"/>
      <c r="AO1625" s="6"/>
      <c r="AP1625" s="7"/>
      <c r="AQ1625" s="7"/>
      <c r="AR1625" s="736"/>
      <c r="AS1625" s="736"/>
      <c r="AT1625" s="736"/>
      <c r="AU1625" s="553" t="str">
        <f>IF(AND(V1625&gt;0,X1625="A",AA1625&lt;&gt;"",AG1625&lt;&gt;"A",AJ1625&lt;&gt;"A",OR(AB1625="NR",AB1625="NT")),1,"")</f>
        <v/>
      </c>
      <c r="AV1625" s="554" t="str">
        <f>IF(AU1625="","",COUNTIF($AU$8:AU1625,AU1625))</f>
        <v/>
      </c>
      <c r="AW1625" s="553" t="str">
        <f>IF(AND(V1625&gt;0,X1625="A",AJ1625&lt;&gt;"A",OR(AB1625="",AB1625="NX")),1,"")</f>
        <v/>
      </c>
      <c r="AX1625" s="554" t="str">
        <f>IF(AW1625="","",COUNTIF($AW$8:AW1625,AW1625))</f>
        <v/>
      </c>
      <c r="AY1625" s="736"/>
      <c r="AZ1625" s="736"/>
      <c r="BA1625" s="736"/>
      <c r="BB1625" s="736"/>
    </row>
    <row r="1626" spans="1:54" ht="14.45" customHeight="1">
      <c r="A1626" s="472" t="s">
        <v>1876</v>
      </c>
      <c r="B1626" s="473" t="s">
        <v>1602</v>
      </c>
      <c r="C1626" s="22" t="s">
        <v>5857</v>
      </c>
      <c r="D1626" s="22">
        <v>13</v>
      </c>
      <c r="E1626" s="746" t="s">
        <v>4052</v>
      </c>
      <c r="F1626" s="760">
        <v>2087700</v>
      </c>
      <c r="G1626" s="475">
        <v>15421108</v>
      </c>
      <c r="H1626" s="476">
        <v>11.94</v>
      </c>
      <c r="I1626" s="474">
        <v>2079970</v>
      </c>
      <c r="J1626" s="475">
        <v>15421102</v>
      </c>
      <c r="K1626" s="478">
        <v>11.94</v>
      </c>
      <c r="L1626" s="9" t="s">
        <v>15</v>
      </c>
      <c r="M1626" s="546">
        <v>16</v>
      </c>
      <c r="N1626" s="9">
        <v>9.5299999999999994</v>
      </c>
      <c r="O1626" s="6" t="s">
        <v>4201</v>
      </c>
      <c r="P1626" s="479" t="s">
        <v>4202</v>
      </c>
      <c r="Q1626" s="10" t="s">
        <v>5306</v>
      </c>
      <c r="R1626" s="11"/>
      <c r="S1626" s="12"/>
      <c r="T1626" s="14">
        <v>46276</v>
      </c>
      <c r="U1626" s="15" t="s">
        <v>4204</v>
      </c>
      <c r="V1626" s="8">
        <v>46276</v>
      </c>
      <c r="W1626" s="13" t="s">
        <v>5319</v>
      </c>
      <c r="X1626" s="23" t="s">
        <v>4206</v>
      </c>
      <c r="Y1626" s="486">
        <v>166</v>
      </c>
      <c r="Z1626" s="483">
        <v>46281</v>
      </c>
      <c r="AA1626" s="24" t="s">
        <v>5708</v>
      </c>
      <c r="AB1626" s="484" t="s">
        <v>4206</v>
      </c>
      <c r="AC1626" s="16"/>
      <c r="AD1626" s="17"/>
      <c r="AE1626" s="18"/>
      <c r="AF1626" s="9"/>
      <c r="AG1626" s="19"/>
      <c r="AH1626" s="20"/>
      <c r="AI1626" s="9"/>
      <c r="AJ1626" s="21"/>
      <c r="AK1626" s="33"/>
      <c r="AL1626" s="485" t="str">
        <f>IF(AA1626="","",AA1626)</f>
        <v>L-RT-041</v>
      </c>
      <c r="AM1626" s="3" t="str">
        <f>IF(AB1626="","",AB1626)</f>
        <v>A</v>
      </c>
      <c r="AN1626" s="702"/>
      <c r="AO1626" s="4"/>
      <c r="AP1626" s="5"/>
      <c r="AQ1626" s="5"/>
      <c r="AR1626" s="4"/>
      <c r="AS1626" s="5"/>
      <c r="AT1626" s="552"/>
      <c r="AU1626" s="553" t="str">
        <f>IF(AND(V1626&gt;0,X1626="A",AA1626&lt;&gt;"",AG1626&lt;&gt;"A",AJ1626&lt;&gt;"A",OR(AB1626="NR",AB1626="NT")),1,"")</f>
        <v/>
      </c>
      <c r="AV1626" s="554" t="str">
        <f>IF(AU1626="","",COUNTIF($AU$8:AU1626,AU1626))</f>
        <v/>
      </c>
      <c r="AW1626" s="553" t="str">
        <f>IF(AND(V1626&gt;0,X1626="A",AJ1626&lt;&gt;"A",OR(AB1626="",AB1626="NX")),1,"")</f>
        <v/>
      </c>
      <c r="AX1626" s="554" t="str">
        <f>IF(AW1626="","",COUNTIF($AW$8:AW1626,AW1626))</f>
        <v/>
      </c>
      <c r="AY1626" s="27"/>
      <c r="AZ1626" s="6"/>
      <c r="BA1626" s="7"/>
      <c r="BB1626" s="7"/>
    </row>
    <row r="1627" spans="1:54" ht="14.45" customHeight="1">
      <c r="A1627" s="472" t="s">
        <v>1877</v>
      </c>
      <c r="B1627" s="473" t="s">
        <v>1602</v>
      </c>
      <c r="C1627" s="22" t="s">
        <v>5857</v>
      </c>
      <c r="D1627" s="22">
        <v>13</v>
      </c>
      <c r="E1627" s="752" t="s">
        <v>5314</v>
      </c>
      <c r="F1627" s="760">
        <v>2079970</v>
      </c>
      <c r="G1627" s="475">
        <v>15421102</v>
      </c>
      <c r="H1627" s="644">
        <v>11.94</v>
      </c>
      <c r="I1627" s="474">
        <v>2079650</v>
      </c>
      <c r="J1627" s="475">
        <v>15421102</v>
      </c>
      <c r="K1627" s="478">
        <v>11.94</v>
      </c>
      <c r="L1627" s="9"/>
      <c r="M1627" s="546">
        <v>16</v>
      </c>
      <c r="N1627" s="9">
        <v>9.5299999999999994</v>
      </c>
      <c r="O1627" s="9" t="s">
        <v>4201</v>
      </c>
      <c r="P1627" s="645" t="s">
        <v>4252</v>
      </c>
      <c r="Q1627" s="651" t="s">
        <v>4263</v>
      </c>
      <c r="R1627" s="11"/>
      <c r="S1627" s="12"/>
      <c r="T1627" s="14">
        <v>46267</v>
      </c>
      <c r="U1627" s="15" t="s">
        <v>5048</v>
      </c>
      <c r="V1627" s="8">
        <v>46267</v>
      </c>
      <c r="W1627" s="13" t="s">
        <v>5217</v>
      </c>
      <c r="X1627" s="23" t="s">
        <v>4206</v>
      </c>
      <c r="Y1627" s="486">
        <v>139</v>
      </c>
      <c r="Z1627" s="647">
        <v>46270</v>
      </c>
      <c r="AA1627" s="24" t="s">
        <v>5247</v>
      </c>
      <c r="AB1627" s="484" t="s">
        <v>4206</v>
      </c>
      <c r="AC1627" s="655"/>
      <c r="AD1627" s="4"/>
      <c r="AE1627" s="5"/>
      <c r="AF1627" s="5"/>
      <c r="AG1627" s="4"/>
      <c r="AH1627" s="5"/>
      <c r="AI1627" s="649"/>
      <c r="AJ1627" s="6" t="s">
        <v>2860</v>
      </c>
      <c r="AK1627" s="6" t="s">
        <v>2860</v>
      </c>
      <c r="AL1627" s="485" t="str">
        <f>IF(AA1627="","",AA1627)</f>
        <v>DJ-RT-028</v>
      </c>
      <c r="AM1627" s="3" t="str">
        <f>IF(AB1627="","",AB1627)</f>
        <v>A</v>
      </c>
      <c r="AN1627" s="6"/>
      <c r="AO1627" s="6"/>
      <c r="AP1627" s="7"/>
      <c r="AQ1627" s="7"/>
      <c r="AR1627" s="736"/>
      <c r="AS1627" s="736"/>
      <c r="AT1627" s="736"/>
      <c r="AU1627" s="553" t="str">
        <f>IF(AND(V1627&gt;0,X1627="A",AA1627&lt;&gt;"",AG1627&lt;&gt;"A",AJ1627&lt;&gt;"A",OR(AB1627="NR",AB1627="NT")),1,"")</f>
        <v/>
      </c>
      <c r="AV1627" s="554" t="str">
        <f>IF(AU1627="","",COUNTIF($AU$8:AU1627,AU1627))</f>
        <v/>
      </c>
      <c r="AW1627" s="553" t="str">
        <f>IF(AND(V1627&gt;0,X1627="A",AJ1627&lt;&gt;"A",OR(AB1627="",AB1627="NX")),1,"")</f>
        <v/>
      </c>
      <c r="AX1627" s="554" t="str">
        <f>IF(AW1627="","",COUNTIF($AW$8:AW1627,AW1627))</f>
        <v/>
      </c>
      <c r="AY1627" s="736"/>
      <c r="AZ1627" s="736"/>
      <c r="BA1627" s="736"/>
      <c r="BB1627" s="736"/>
    </row>
    <row r="1628" spans="1:54" ht="14.45" customHeight="1">
      <c r="A1628" s="472" t="s">
        <v>1878</v>
      </c>
      <c r="B1628" s="473" t="s">
        <v>1602</v>
      </c>
      <c r="C1628" s="22" t="s">
        <v>5857</v>
      </c>
      <c r="D1628" s="22">
        <v>13</v>
      </c>
      <c r="E1628" s="746" t="s">
        <v>6268</v>
      </c>
      <c r="F1628" s="760">
        <v>2079650</v>
      </c>
      <c r="G1628" s="475">
        <v>15421102</v>
      </c>
      <c r="H1628" s="476">
        <v>11.94</v>
      </c>
      <c r="I1628" s="474">
        <v>2092540</v>
      </c>
      <c r="J1628" s="475">
        <v>15421110</v>
      </c>
      <c r="K1628" s="478">
        <v>11.94</v>
      </c>
      <c r="L1628" s="9" t="s">
        <v>15</v>
      </c>
      <c r="M1628" s="546">
        <v>16</v>
      </c>
      <c r="N1628" s="9">
        <v>9.5299999999999994</v>
      </c>
      <c r="O1628" s="6" t="s">
        <v>4201</v>
      </c>
      <c r="P1628" s="479" t="s">
        <v>5033</v>
      </c>
      <c r="Q1628" s="10" t="s">
        <v>5919</v>
      </c>
      <c r="R1628" s="880"/>
      <c r="S1628" s="12"/>
      <c r="T1628" s="14">
        <v>46296</v>
      </c>
      <c r="U1628" s="15" t="s">
        <v>6299</v>
      </c>
      <c r="V1628" s="8">
        <v>46296</v>
      </c>
      <c r="W1628" s="13" t="s">
        <v>6298</v>
      </c>
      <c r="X1628" s="23" t="s">
        <v>4206</v>
      </c>
      <c r="Y1628" s="486"/>
      <c r="Z1628" s="483">
        <v>46310</v>
      </c>
      <c r="AA1628" s="24" t="s">
        <v>6658</v>
      </c>
      <c r="AB1628" s="484" t="s">
        <v>4206</v>
      </c>
      <c r="AC1628" s="16"/>
      <c r="AD1628" s="17"/>
      <c r="AE1628" s="18"/>
      <c r="AF1628" s="9"/>
      <c r="AG1628" s="19"/>
      <c r="AH1628" s="20"/>
      <c r="AI1628" s="9"/>
      <c r="AJ1628" s="21"/>
      <c r="AK1628" s="33"/>
      <c r="AL1628" s="485" t="str">
        <f>IF(AA1628="","",AA1628)</f>
        <v>L-RT-081</v>
      </c>
      <c r="AM1628" s="3" t="str">
        <f>IF(AB1628="","",AB1628)</f>
        <v>A</v>
      </c>
      <c r="AN1628" s="702" t="s">
        <v>5704</v>
      </c>
      <c r="AO1628" s="4"/>
      <c r="AP1628" s="5"/>
      <c r="AQ1628" s="5"/>
      <c r="AR1628" s="4"/>
      <c r="AS1628" s="5"/>
      <c r="AT1628" s="552"/>
      <c r="AU1628" s="553" t="str">
        <f>IF(AND(V1628&gt;0,X1628="A",AA1628&lt;&gt;"",AG1628&lt;&gt;"A",AJ1628&lt;&gt;"A",OR(AB1628="NR",AB1628="NT")),1,"")</f>
        <v/>
      </c>
      <c r="AV1628" s="554" t="str">
        <f>IF(AU1628="","",COUNTIF($AU$8:AU1628,AU1628))</f>
        <v/>
      </c>
      <c r="AW1628" s="553" t="str">
        <f>IF(AND(V1628&gt;0,X1628="A",AJ1628&lt;&gt;"A",OR(AB1628="",AB1628="NX")),1,"")</f>
        <v/>
      </c>
      <c r="AX1628" s="554" t="str">
        <f>IF(AW1628="","",COUNTIF($AW$8:AW1628,AW1628))</f>
        <v/>
      </c>
      <c r="AY1628" s="13" t="s">
        <v>5319</v>
      </c>
      <c r="AZ1628" s="24" t="s">
        <v>5708</v>
      </c>
      <c r="BA1628" s="7"/>
      <c r="BB1628" s="7"/>
    </row>
    <row r="1629" spans="1:54" ht="14.45" customHeight="1">
      <c r="A1629" s="472" t="s">
        <v>1879</v>
      </c>
      <c r="B1629" s="473" t="s">
        <v>1602</v>
      </c>
      <c r="C1629" s="22" t="s">
        <v>5857</v>
      </c>
      <c r="D1629" s="22">
        <v>13</v>
      </c>
      <c r="E1629" s="752" t="s">
        <v>5315</v>
      </c>
      <c r="F1629" s="760">
        <v>2092540</v>
      </c>
      <c r="G1629" s="475">
        <v>15421110</v>
      </c>
      <c r="H1629" s="644">
        <v>11.94</v>
      </c>
      <c r="I1629" s="474">
        <v>2094910</v>
      </c>
      <c r="J1629" s="475">
        <v>15421111</v>
      </c>
      <c r="K1629" s="478">
        <v>11.94</v>
      </c>
      <c r="L1629" s="9"/>
      <c r="M1629" s="546">
        <v>16</v>
      </c>
      <c r="N1629" s="9">
        <v>9.5299999999999994</v>
      </c>
      <c r="O1629" s="9" t="s">
        <v>4201</v>
      </c>
      <c r="P1629" s="645" t="s">
        <v>4252</v>
      </c>
      <c r="Q1629" s="651" t="s">
        <v>4263</v>
      </c>
      <c r="R1629" s="11"/>
      <c r="S1629" s="12"/>
      <c r="T1629" s="14">
        <v>46267</v>
      </c>
      <c r="U1629" s="15" t="s">
        <v>5048</v>
      </c>
      <c r="V1629" s="8">
        <v>46267</v>
      </c>
      <c r="W1629" s="13" t="s">
        <v>5217</v>
      </c>
      <c r="X1629" s="23" t="s">
        <v>4206</v>
      </c>
      <c r="Y1629" s="486">
        <v>139</v>
      </c>
      <c r="Z1629" s="647">
        <v>46269</v>
      </c>
      <c r="AA1629" s="24" t="s">
        <v>5218</v>
      </c>
      <c r="AB1629" s="484" t="s">
        <v>4206</v>
      </c>
      <c r="AC1629" s="655"/>
      <c r="AD1629" s="4"/>
      <c r="AE1629" s="5"/>
      <c r="AF1629" s="5"/>
      <c r="AG1629" s="4"/>
      <c r="AH1629" s="5"/>
      <c r="AI1629" s="649"/>
      <c r="AJ1629" s="6" t="s">
        <v>2860</v>
      </c>
      <c r="AK1629" s="6" t="s">
        <v>2860</v>
      </c>
      <c r="AL1629" s="485" t="str">
        <f>IF(AA1629="","",AA1629)</f>
        <v>DJ-RT-026</v>
      </c>
      <c r="AM1629" s="3" t="str">
        <f>IF(AB1629="","",AB1629)</f>
        <v>A</v>
      </c>
      <c r="AN1629" s="6"/>
      <c r="AO1629" s="6"/>
      <c r="AP1629" s="7"/>
      <c r="AQ1629" s="7"/>
      <c r="AR1629" s="736"/>
      <c r="AS1629" s="736"/>
      <c r="AT1629" s="736"/>
      <c r="AU1629" s="553" t="str">
        <f>IF(AND(V1629&gt;0,X1629="A",AA1629&lt;&gt;"",AG1629&lt;&gt;"A",AJ1629&lt;&gt;"A",OR(AB1629="NR",AB1629="NT")),1,"")</f>
        <v/>
      </c>
      <c r="AV1629" s="554" t="str">
        <f>IF(AU1629="","",COUNTIF($AU$8:AU1629,AU1629))</f>
        <v/>
      </c>
      <c r="AW1629" s="553" t="str">
        <f>IF(AND(V1629&gt;0,X1629="A",AJ1629&lt;&gt;"A",OR(AB1629="",AB1629="NX")),1,"")</f>
        <v/>
      </c>
      <c r="AX1629" s="554" t="str">
        <f>IF(AW1629="","",COUNTIF($AW$8:AW1629,AW1629))</f>
        <v/>
      </c>
      <c r="AY1629" s="736"/>
      <c r="AZ1629" s="736"/>
      <c r="BA1629" s="736"/>
      <c r="BB1629" s="736"/>
    </row>
    <row r="1630" spans="1:54" ht="14.45" customHeight="1">
      <c r="A1630" s="472" t="s">
        <v>1880</v>
      </c>
      <c r="B1630" s="473" t="s">
        <v>1602</v>
      </c>
      <c r="C1630" s="22" t="s">
        <v>5857</v>
      </c>
      <c r="D1630" s="22">
        <v>13</v>
      </c>
      <c r="E1630" s="746" t="s">
        <v>6269</v>
      </c>
      <c r="F1630" s="760">
        <v>2094910</v>
      </c>
      <c r="G1630" s="475">
        <v>15421111</v>
      </c>
      <c r="H1630" s="476">
        <v>11.94</v>
      </c>
      <c r="I1630" s="474">
        <v>2081580</v>
      </c>
      <c r="J1630" s="475">
        <v>15421103</v>
      </c>
      <c r="K1630" s="478">
        <v>11.94</v>
      </c>
      <c r="L1630" s="9" t="s">
        <v>15</v>
      </c>
      <c r="M1630" s="546">
        <v>16</v>
      </c>
      <c r="N1630" s="9">
        <v>9.5299999999999994</v>
      </c>
      <c r="O1630" s="6" t="s">
        <v>4201</v>
      </c>
      <c r="P1630" s="479" t="s">
        <v>5033</v>
      </c>
      <c r="Q1630" s="10" t="s">
        <v>5919</v>
      </c>
      <c r="R1630" s="880"/>
      <c r="S1630" s="12"/>
      <c r="T1630" s="14">
        <v>46296</v>
      </c>
      <c r="U1630" s="15" t="s">
        <v>6299</v>
      </c>
      <c r="V1630" s="8">
        <v>46296</v>
      </c>
      <c r="W1630" s="13" t="s">
        <v>6298</v>
      </c>
      <c r="X1630" s="23" t="s">
        <v>4206</v>
      </c>
      <c r="Y1630" s="486"/>
      <c r="Z1630" s="483">
        <v>46310</v>
      </c>
      <c r="AA1630" s="24" t="s">
        <v>6658</v>
      </c>
      <c r="AB1630" s="484" t="s">
        <v>4206</v>
      </c>
      <c r="AC1630" s="16"/>
      <c r="AD1630" s="17"/>
      <c r="AE1630" s="18"/>
      <c r="AF1630" s="9"/>
      <c r="AG1630" s="19"/>
      <c r="AH1630" s="20"/>
      <c r="AI1630" s="9"/>
      <c r="AJ1630" s="21"/>
      <c r="AK1630" s="33"/>
      <c r="AL1630" s="485" t="str">
        <f>IF(AA1630="","",AA1630)</f>
        <v>L-RT-081</v>
      </c>
      <c r="AM1630" s="3" t="str">
        <f>IF(AB1630="","",AB1630)</f>
        <v>A</v>
      </c>
      <c r="AN1630" s="702" t="s">
        <v>5705</v>
      </c>
      <c r="AO1630" s="4"/>
      <c r="AP1630" s="5"/>
      <c r="AQ1630" s="5"/>
      <c r="AR1630" s="4"/>
      <c r="AS1630" s="5"/>
      <c r="AT1630" s="552"/>
      <c r="AU1630" s="553" t="str">
        <f>IF(AND(V1630&gt;0,X1630="A",AA1630&lt;&gt;"",AG1630&lt;&gt;"A",AJ1630&lt;&gt;"A",OR(AB1630="NR",AB1630="NT")),1,"")</f>
        <v/>
      </c>
      <c r="AV1630" s="554" t="str">
        <f>IF(AU1630="","",COUNTIF($AU$8:AU1630,AU1630))</f>
        <v/>
      </c>
      <c r="AW1630" s="553" t="str">
        <f>IF(AND(V1630&gt;0,X1630="A",AJ1630&lt;&gt;"A",OR(AB1630="",AB1630="NX")),1,"")</f>
        <v/>
      </c>
      <c r="AX1630" s="554" t="str">
        <f>IF(AW1630="","",COUNTIF($AW$8:AW1630,AW1630))</f>
        <v/>
      </c>
      <c r="AY1630" s="13" t="s">
        <v>5319</v>
      </c>
      <c r="AZ1630" s="24" t="s">
        <v>5708</v>
      </c>
      <c r="BA1630" s="7"/>
      <c r="BB1630" s="7"/>
    </row>
    <row r="1631" spans="1:54" ht="14.45" customHeight="1">
      <c r="A1631" s="472" t="s">
        <v>1881</v>
      </c>
      <c r="B1631" s="473" t="s">
        <v>1602</v>
      </c>
      <c r="C1631" s="22" t="s">
        <v>5857</v>
      </c>
      <c r="D1631" s="22">
        <v>13</v>
      </c>
      <c r="E1631" s="752" t="s">
        <v>5316</v>
      </c>
      <c r="F1631" s="760">
        <v>2081580</v>
      </c>
      <c r="G1631" s="475">
        <v>15421103</v>
      </c>
      <c r="H1631" s="644">
        <v>11.94</v>
      </c>
      <c r="I1631" s="474">
        <v>2085810</v>
      </c>
      <c r="J1631" s="475">
        <v>15421107</v>
      </c>
      <c r="K1631" s="478">
        <v>11.94</v>
      </c>
      <c r="L1631" s="9"/>
      <c r="M1631" s="546">
        <v>16</v>
      </c>
      <c r="N1631" s="9">
        <v>9.5299999999999994</v>
      </c>
      <c r="O1631" s="9" t="s">
        <v>4201</v>
      </c>
      <c r="P1631" s="645" t="s">
        <v>4252</v>
      </c>
      <c r="Q1631" s="651" t="s">
        <v>4263</v>
      </c>
      <c r="R1631" s="11"/>
      <c r="S1631" s="12"/>
      <c r="T1631" s="14">
        <v>46268</v>
      </c>
      <c r="U1631" s="15" t="s">
        <v>5048</v>
      </c>
      <c r="V1631" s="8">
        <v>46268</v>
      </c>
      <c r="W1631" s="13" t="s">
        <v>5226</v>
      </c>
      <c r="X1631" s="23" t="s">
        <v>4206</v>
      </c>
      <c r="Y1631" s="486">
        <v>139</v>
      </c>
      <c r="Z1631" s="647">
        <v>46269</v>
      </c>
      <c r="AA1631" s="24" t="s">
        <v>5228</v>
      </c>
      <c r="AB1631" s="484" t="s">
        <v>4206</v>
      </c>
      <c r="AC1631" s="655"/>
      <c r="AD1631" s="4"/>
      <c r="AE1631" s="5"/>
      <c r="AF1631" s="5"/>
      <c r="AG1631" s="4"/>
      <c r="AH1631" s="5"/>
      <c r="AI1631" s="649"/>
      <c r="AJ1631" s="6" t="s">
        <v>2860</v>
      </c>
      <c r="AK1631" s="6" t="s">
        <v>2860</v>
      </c>
      <c r="AL1631" s="485" t="str">
        <f>IF(AA1631="","",AA1631)</f>
        <v>DJ-RT-027</v>
      </c>
      <c r="AM1631" s="3" t="str">
        <f>IF(AB1631="","",AB1631)</f>
        <v>A</v>
      </c>
      <c r="AN1631" s="6"/>
      <c r="AO1631" s="6"/>
      <c r="AP1631" s="7"/>
      <c r="AQ1631" s="7"/>
      <c r="AR1631" s="736"/>
      <c r="AS1631" s="736"/>
      <c r="AT1631" s="736"/>
      <c r="AU1631" s="553" t="str">
        <f>IF(AND(V1631&gt;0,X1631="A",AA1631&lt;&gt;"",AG1631&lt;&gt;"A",AJ1631&lt;&gt;"A",OR(AB1631="NR",AB1631="NT")),1,"")</f>
        <v/>
      </c>
      <c r="AV1631" s="554" t="str">
        <f>IF(AU1631="","",COUNTIF($AU$8:AU1631,AU1631))</f>
        <v/>
      </c>
      <c r="AW1631" s="553" t="str">
        <f>IF(AND(V1631&gt;0,X1631="A",AJ1631&lt;&gt;"A",OR(AB1631="",AB1631="NX")),1,"")</f>
        <v/>
      </c>
      <c r="AX1631" s="554" t="str">
        <f>IF(AW1631="","",COUNTIF($AW$8:AW1631,AW1631))</f>
        <v/>
      </c>
      <c r="AY1631" s="736"/>
      <c r="AZ1631" s="736"/>
      <c r="BA1631" s="736"/>
      <c r="BB1631" s="736"/>
    </row>
    <row r="1632" spans="1:54" ht="14.45" customHeight="1">
      <c r="A1632" s="472" t="s">
        <v>1882</v>
      </c>
      <c r="B1632" s="473" t="s">
        <v>1602</v>
      </c>
      <c r="C1632" s="22" t="s">
        <v>5857</v>
      </c>
      <c r="D1632" s="22">
        <v>13</v>
      </c>
      <c r="E1632" s="746" t="s">
        <v>4053</v>
      </c>
      <c r="F1632" s="760">
        <v>2085810</v>
      </c>
      <c r="G1632" s="475">
        <v>15421107</v>
      </c>
      <c r="H1632" s="476">
        <v>11.94</v>
      </c>
      <c r="I1632" s="474">
        <v>2092960</v>
      </c>
      <c r="J1632" s="475">
        <v>15421110</v>
      </c>
      <c r="K1632" s="478">
        <v>11.94</v>
      </c>
      <c r="L1632" s="9" t="s">
        <v>15</v>
      </c>
      <c r="M1632" s="546">
        <v>16</v>
      </c>
      <c r="N1632" s="9">
        <v>9.5299999999999994</v>
      </c>
      <c r="O1632" s="6" t="s">
        <v>4201</v>
      </c>
      <c r="P1632" s="479" t="s">
        <v>4202</v>
      </c>
      <c r="Q1632" s="10" t="s">
        <v>5306</v>
      </c>
      <c r="R1632" s="11"/>
      <c r="S1632" s="12"/>
      <c r="T1632" s="14">
        <v>46276</v>
      </c>
      <c r="U1632" s="15" t="s">
        <v>4204</v>
      </c>
      <c r="V1632" s="8">
        <v>46276</v>
      </c>
      <c r="W1632" s="13" t="s">
        <v>5319</v>
      </c>
      <c r="X1632" s="23" t="s">
        <v>4206</v>
      </c>
      <c r="Y1632" s="486">
        <v>166</v>
      </c>
      <c r="Z1632" s="483">
        <v>46281</v>
      </c>
      <c r="AA1632" s="24" t="s">
        <v>5709</v>
      </c>
      <c r="AB1632" s="484" t="s">
        <v>4206</v>
      </c>
      <c r="AC1632" s="16"/>
      <c r="AD1632" s="17"/>
      <c r="AE1632" s="18"/>
      <c r="AF1632" s="9"/>
      <c r="AG1632" s="19"/>
      <c r="AH1632" s="20"/>
      <c r="AI1632" s="9"/>
      <c r="AJ1632" s="21"/>
      <c r="AK1632" s="33"/>
      <c r="AL1632" s="485" t="str">
        <f>IF(AA1632="","",AA1632)</f>
        <v>L-RT-042</v>
      </c>
      <c r="AM1632" s="3" t="str">
        <f>IF(AB1632="","",AB1632)</f>
        <v>A</v>
      </c>
      <c r="AN1632" s="702"/>
      <c r="AO1632" s="4"/>
      <c r="AP1632" s="5"/>
      <c r="AQ1632" s="5"/>
      <c r="AR1632" s="4"/>
      <c r="AS1632" s="5"/>
      <c r="AT1632" s="552"/>
      <c r="AU1632" s="553" t="str">
        <f>IF(AND(V1632&gt;0,X1632="A",AA1632&lt;&gt;"",AG1632&lt;&gt;"A",AJ1632&lt;&gt;"A",OR(AB1632="NR",AB1632="NT")),1,"")</f>
        <v/>
      </c>
      <c r="AV1632" s="554" t="str">
        <f>IF(AU1632="","",COUNTIF($AU$8:AU1632,AU1632))</f>
        <v/>
      </c>
      <c r="AW1632" s="553" t="str">
        <f>IF(AND(V1632&gt;0,X1632="A",AJ1632&lt;&gt;"A",OR(AB1632="",AB1632="NX")),1,"")</f>
        <v/>
      </c>
      <c r="AX1632" s="554" t="str">
        <f>IF(AW1632="","",COUNTIF($AW$8:AW1632,AW1632))</f>
        <v/>
      </c>
      <c r="AY1632" s="27"/>
      <c r="AZ1632" s="6"/>
      <c r="BA1632" s="7"/>
      <c r="BB1632" s="7"/>
    </row>
    <row r="1633" spans="1:54" ht="14.45" customHeight="1">
      <c r="A1633" s="472" t="s">
        <v>1883</v>
      </c>
      <c r="B1633" s="473" t="s">
        <v>1602</v>
      </c>
      <c r="C1633" s="22" t="s">
        <v>5857</v>
      </c>
      <c r="D1633" s="22">
        <v>13</v>
      </c>
      <c r="E1633" s="752" t="s">
        <v>5317</v>
      </c>
      <c r="F1633" s="760">
        <v>2092960</v>
      </c>
      <c r="G1633" s="475">
        <v>15421110</v>
      </c>
      <c r="H1633" s="644">
        <v>11.94</v>
      </c>
      <c r="I1633" s="474">
        <v>2086010</v>
      </c>
      <c r="J1633" s="475">
        <v>15421107</v>
      </c>
      <c r="K1633" s="478">
        <v>11.94</v>
      </c>
      <c r="L1633" s="9"/>
      <c r="M1633" s="546">
        <v>16</v>
      </c>
      <c r="N1633" s="9">
        <v>9.5299999999999994</v>
      </c>
      <c r="O1633" s="9" t="s">
        <v>4201</v>
      </c>
      <c r="P1633" s="645" t="s">
        <v>4252</v>
      </c>
      <c r="Q1633" s="646" t="s">
        <v>4281</v>
      </c>
      <c r="R1633" s="11"/>
      <c r="S1633" s="12"/>
      <c r="T1633" s="14">
        <v>46268</v>
      </c>
      <c r="U1633" s="15" t="s">
        <v>5048</v>
      </c>
      <c r="V1633" s="8">
        <v>46268</v>
      </c>
      <c r="W1633" s="13" t="s">
        <v>5226</v>
      </c>
      <c r="X1633" s="23" t="s">
        <v>4206</v>
      </c>
      <c r="Y1633" s="486">
        <v>139</v>
      </c>
      <c r="Z1633" s="647">
        <v>46269</v>
      </c>
      <c r="AA1633" s="24" t="s">
        <v>5228</v>
      </c>
      <c r="AB1633" s="484" t="s">
        <v>4206</v>
      </c>
      <c r="AC1633" s="655"/>
      <c r="AD1633" s="4"/>
      <c r="AE1633" s="5"/>
      <c r="AF1633" s="5"/>
      <c r="AG1633" s="4"/>
      <c r="AH1633" s="5"/>
      <c r="AI1633" s="649"/>
      <c r="AJ1633" s="6" t="s">
        <v>2860</v>
      </c>
      <c r="AK1633" s="6" t="s">
        <v>2860</v>
      </c>
      <c r="AL1633" s="485" t="str">
        <f>IF(AA1633="","",AA1633)</f>
        <v>DJ-RT-027</v>
      </c>
      <c r="AM1633" s="3" t="str">
        <f>IF(AB1633="","",AB1633)</f>
        <v>A</v>
      </c>
      <c r="AN1633" s="6"/>
      <c r="AO1633" s="6"/>
      <c r="AP1633" s="7"/>
      <c r="AQ1633" s="7"/>
      <c r="AR1633" s="736"/>
      <c r="AS1633" s="736"/>
      <c r="AT1633" s="736"/>
      <c r="AU1633" s="553" t="str">
        <f>IF(AND(V1633&gt;0,X1633="A",AA1633&lt;&gt;"",AG1633&lt;&gt;"A",AJ1633&lt;&gt;"A",OR(AB1633="NR",AB1633="NT")),1,"")</f>
        <v/>
      </c>
      <c r="AV1633" s="554" t="str">
        <f>IF(AU1633="","",COUNTIF($AU$8:AU1633,AU1633))</f>
        <v/>
      </c>
      <c r="AW1633" s="553" t="str">
        <f>IF(AND(V1633&gt;0,X1633="A",AJ1633&lt;&gt;"A",OR(AB1633="",AB1633="NX")),1,"")</f>
        <v/>
      </c>
      <c r="AX1633" s="554" t="str">
        <f>IF(AW1633="","",COUNTIF($AW$8:AW1633,AW1633))</f>
        <v/>
      </c>
      <c r="AY1633" s="736"/>
      <c r="AZ1633" s="736"/>
      <c r="BA1633" s="736"/>
      <c r="BB1633" s="736"/>
    </row>
    <row r="1634" spans="1:54" ht="14.45" customHeight="1">
      <c r="A1634" s="472" t="s">
        <v>1884</v>
      </c>
      <c r="B1634" s="473" t="s">
        <v>1602</v>
      </c>
      <c r="C1634" s="22" t="s">
        <v>5857</v>
      </c>
      <c r="D1634" s="22">
        <v>13</v>
      </c>
      <c r="E1634" s="746" t="s">
        <v>4054</v>
      </c>
      <c r="F1634" s="760">
        <v>2086010</v>
      </c>
      <c r="G1634" s="475">
        <v>15421107</v>
      </c>
      <c r="H1634" s="476">
        <v>11.94</v>
      </c>
      <c r="I1634" s="474">
        <v>2061130</v>
      </c>
      <c r="J1634" s="475">
        <v>15421103</v>
      </c>
      <c r="K1634" s="478">
        <v>11.94</v>
      </c>
      <c r="L1634" s="9" t="s">
        <v>15</v>
      </c>
      <c r="M1634" s="546">
        <v>16</v>
      </c>
      <c r="N1634" s="9">
        <v>9.5299999999999994</v>
      </c>
      <c r="O1634" s="6" t="s">
        <v>4201</v>
      </c>
      <c r="P1634" s="479" t="s">
        <v>4202</v>
      </c>
      <c r="Q1634" s="10" t="s">
        <v>5306</v>
      </c>
      <c r="R1634" s="11"/>
      <c r="S1634" s="12"/>
      <c r="T1634" s="14">
        <v>46276</v>
      </c>
      <c r="U1634" s="15" t="s">
        <v>4204</v>
      </c>
      <c r="V1634" s="8">
        <v>46276</v>
      </c>
      <c r="W1634" s="13" t="s">
        <v>5319</v>
      </c>
      <c r="X1634" s="23" t="s">
        <v>4206</v>
      </c>
      <c r="Y1634" s="486">
        <v>166</v>
      </c>
      <c r="Z1634" s="483">
        <v>46281</v>
      </c>
      <c r="AA1634" s="24" t="s">
        <v>5709</v>
      </c>
      <c r="AB1634" s="484" t="s">
        <v>4206</v>
      </c>
      <c r="AC1634" s="16"/>
      <c r="AD1634" s="17"/>
      <c r="AE1634" s="18"/>
      <c r="AF1634" s="9"/>
      <c r="AG1634" s="19"/>
      <c r="AH1634" s="20"/>
      <c r="AI1634" s="9"/>
      <c r="AJ1634" s="21"/>
      <c r="AK1634" s="33"/>
      <c r="AL1634" s="485" t="str">
        <f>IF(AA1634="","",AA1634)</f>
        <v>L-RT-042</v>
      </c>
      <c r="AM1634" s="3" t="str">
        <f>IF(AB1634="","",AB1634)</f>
        <v>A</v>
      </c>
      <c r="AN1634" s="702"/>
      <c r="AO1634" s="4"/>
      <c r="AP1634" s="5"/>
      <c r="AQ1634" s="5"/>
      <c r="AR1634" s="4"/>
      <c r="AS1634" s="5"/>
      <c r="AT1634" s="552"/>
      <c r="AU1634" s="553" t="str">
        <f>IF(AND(V1634&gt;0,X1634="A",AA1634&lt;&gt;"",AG1634&lt;&gt;"A",AJ1634&lt;&gt;"A",OR(AB1634="NR",AB1634="NT")),1,"")</f>
        <v/>
      </c>
      <c r="AV1634" s="554" t="str">
        <f>IF(AU1634="","",COUNTIF($AU$8:AU1634,AU1634))</f>
        <v/>
      </c>
      <c r="AW1634" s="553" t="str">
        <f>IF(AND(V1634&gt;0,X1634="A",AJ1634&lt;&gt;"A",OR(AB1634="",AB1634="NX")),1,"")</f>
        <v/>
      </c>
      <c r="AX1634" s="554" t="str">
        <f>IF(AW1634="","",COUNTIF($AW$8:AW1634,AW1634))</f>
        <v/>
      </c>
      <c r="AY1634" s="27"/>
      <c r="AZ1634" s="6"/>
      <c r="BA1634" s="7"/>
      <c r="BB1634" s="7"/>
    </row>
    <row r="1635" spans="1:54" ht="14.45" customHeight="1">
      <c r="A1635" s="472" t="s">
        <v>1885</v>
      </c>
      <c r="B1635" s="473" t="s">
        <v>1602</v>
      </c>
      <c r="C1635" s="22" t="s">
        <v>5857</v>
      </c>
      <c r="D1635" s="22">
        <v>13</v>
      </c>
      <c r="E1635" s="752" t="s">
        <v>5318</v>
      </c>
      <c r="F1635" s="760">
        <v>2061130</v>
      </c>
      <c r="G1635" s="475">
        <v>15421103</v>
      </c>
      <c r="H1635" s="644">
        <v>11.94</v>
      </c>
      <c r="I1635" s="474">
        <v>2084260</v>
      </c>
      <c r="J1635" s="475">
        <v>15421111</v>
      </c>
      <c r="K1635" s="478">
        <v>11.94</v>
      </c>
      <c r="L1635" s="9"/>
      <c r="M1635" s="546">
        <v>16</v>
      </c>
      <c r="N1635" s="9">
        <v>9.5299999999999994</v>
      </c>
      <c r="O1635" s="9" t="s">
        <v>4201</v>
      </c>
      <c r="P1635" s="645" t="s">
        <v>4252</v>
      </c>
      <c r="Q1635" s="650" t="s">
        <v>4253</v>
      </c>
      <c r="R1635" s="11"/>
      <c r="S1635" s="12"/>
      <c r="T1635" s="14">
        <v>46267</v>
      </c>
      <c r="U1635" s="15" t="s">
        <v>5048</v>
      </c>
      <c r="V1635" s="8">
        <v>46267</v>
      </c>
      <c r="W1635" s="13" t="s">
        <v>5217</v>
      </c>
      <c r="X1635" s="23" t="s">
        <v>4206</v>
      </c>
      <c r="Y1635" s="486">
        <v>139</v>
      </c>
      <c r="Z1635" s="647">
        <v>46269</v>
      </c>
      <c r="AA1635" s="24" t="s">
        <v>5218</v>
      </c>
      <c r="AB1635" s="484" t="s">
        <v>4206</v>
      </c>
      <c r="AC1635" s="655"/>
      <c r="AD1635" s="4"/>
      <c r="AE1635" s="5"/>
      <c r="AF1635" s="5"/>
      <c r="AG1635" s="4"/>
      <c r="AH1635" s="5"/>
      <c r="AI1635" s="649"/>
      <c r="AJ1635" s="6" t="s">
        <v>2860</v>
      </c>
      <c r="AK1635" s="6" t="s">
        <v>2860</v>
      </c>
      <c r="AL1635" s="485" t="str">
        <f>IF(AA1635="","",AA1635)</f>
        <v>DJ-RT-026</v>
      </c>
      <c r="AM1635" s="3" t="str">
        <f>IF(AB1635="","",AB1635)</f>
        <v>A</v>
      </c>
      <c r="AN1635" s="6"/>
      <c r="AO1635" s="6"/>
      <c r="AP1635" s="7"/>
      <c r="AQ1635" s="7"/>
      <c r="AR1635" s="736"/>
      <c r="AS1635" s="736"/>
      <c r="AT1635" s="736"/>
      <c r="AU1635" s="553" t="str">
        <f>IF(AND(V1635&gt;0,X1635="A",AA1635&lt;&gt;"",AG1635&lt;&gt;"A",AJ1635&lt;&gt;"A",OR(AB1635="NR",AB1635="NT")),1,"")</f>
        <v/>
      </c>
      <c r="AV1635" s="554" t="str">
        <f>IF(AU1635="","",COUNTIF($AU$8:AU1635,AU1635))</f>
        <v/>
      </c>
      <c r="AW1635" s="553" t="str">
        <f>IF(AND(V1635&gt;0,X1635="A",AJ1635&lt;&gt;"A",OR(AB1635="",AB1635="NX")),1,"")</f>
        <v/>
      </c>
      <c r="AX1635" s="554" t="str">
        <f>IF(AW1635="","",COUNTIF($AW$8:AW1635,AW1635))</f>
        <v/>
      </c>
      <c r="AY1635" s="736"/>
      <c r="AZ1635" s="736"/>
      <c r="BA1635" s="736"/>
      <c r="BB1635" s="736"/>
    </row>
    <row r="1636" spans="1:54" ht="14.45" customHeight="1">
      <c r="A1636" s="472" t="s">
        <v>1886</v>
      </c>
      <c r="B1636" s="473" t="s">
        <v>1602</v>
      </c>
      <c r="C1636" s="22" t="s">
        <v>5857</v>
      </c>
      <c r="D1636" s="22">
        <v>13</v>
      </c>
      <c r="E1636" s="746" t="s">
        <v>4055</v>
      </c>
      <c r="F1636" s="760">
        <v>2084260</v>
      </c>
      <c r="G1636" s="475">
        <v>15421111</v>
      </c>
      <c r="H1636" s="476">
        <v>11.94</v>
      </c>
      <c r="I1636" s="474">
        <v>2090270</v>
      </c>
      <c r="J1636" s="475">
        <v>15421109</v>
      </c>
      <c r="K1636" s="478">
        <v>11.94</v>
      </c>
      <c r="L1636" s="9" t="s">
        <v>15</v>
      </c>
      <c r="M1636" s="546">
        <v>16</v>
      </c>
      <c r="N1636" s="9">
        <v>9.5299999999999994</v>
      </c>
      <c r="O1636" s="6" t="s">
        <v>4201</v>
      </c>
      <c r="P1636" s="479" t="s">
        <v>4202</v>
      </c>
      <c r="Q1636" s="10" t="s">
        <v>5306</v>
      </c>
      <c r="R1636" s="11"/>
      <c r="S1636" s="12"/>
      <c r="T1636" s="14">
        <v>46276</v>
      </c>
      <c r="U1636" s="15" t="s">
        <v>4204</v>
      </c>
      <c r="V1636" s="8">
        <v>46276</v>
      </c>
      <c r="W1636" s="13" t="s">
        <v>5319</v>
      </c>
      <c r="X1636" s="23" t="s">
        <v>4206</v>
      </c>
      <c r="Y1636" s="486">
        <v>166</v>
      </c>
      <c r="Z1636" s="483">
        <v>46281</v>
      </c>
      <c r="AA1636" s="24" t="s">
        <v>5709</v>
      </c>
      <c r="AB1636" s="484" t="s">
        <v>4206</v>
      </c>
      <c r="AC1636" s="16"/>
      <c r="AD1636" s="17"/>
      <c r="AE1636" s="18"/>
      <c r="AF1636" s="9"/>
      <c r="AG1636" s="19"/>
      <c r="AH1636" s="20"/>
      <c r="AI1636" s="9"/>
      <c r="AJ1636" s="21"/>
      <c r="AK1636" s="33"/>
      <c r="AL1636" s="485" t="str">
        <f>IF(AA1636="","",AA1636)</f>
        <v>L-RT-042</v>
      </c>
      <c r="AM1636" s="3" t="str">
        <f>IF(AB1636="","",AB1636)</f>
        <v>A</v>
      </c>
      <c r="AN1636" s="702"/>
      <c r="AO1636" s="4"/>
      <c r="AP1636" s="5"/>
      <c r="AQ1636" s="5"/>
      <c r="AR1636" s="4"/>
      <c r="AS1636" s="5"/>
      <c r="AT1636" s="552"/>
      <c r="AU1636" s="553" t="str">
        <f>IF(AND(V1636&gt;0,X1636="A",AA1636&lt;&gt;"",AG1636&lt;&gt;"A",AJ1636&lt;&gt;"A",OR(AB1636="NR",AB1636="NT")),1,"")</f>
        <v/>
      </c>
      <c r="AV1636" s="554" t="str">
        <f>IF(AU1636="","",COUNTIF($AU$8:AU1636,AU1636))</f>
        <v/>
      </c>
      <c r="AW1636" s="553" t="str">
        <f>IF(AND(V1636&gt;0,X1636="A",AJ1636&lt;&gt;"A",OR(AB1636="",AB1636="NX")),1,"")</f>
        <v/>
      </c>
      <c r="AX1636" s="554" t="str">
        <f>IF(AW1636="","",COUNTIF($AW$8:AW1636,AW1636))</f>
        <v/>
      </c>
      <c r="AY1636" s="27"/>
      <c r="AZ1636" s="6"/>
      <c r="BA1636" s="7"/>
      <c r="BB1636" s="7"/>
    </row>
    <row r="1637" spans="1:54" ht="14.45" customHeight="1">
      <c r="A1637" s="472" t="s">
        <v>1887</v>
      </c>
      <c r="B1637" s="473" t="s">
        <v>1602</v>
      </c>
      <c r="C1637" s="22" t="s">
        <v>5857</v>
      </c>
      <c r="D1637" s="22">
        <v>13</v>
      </c>
      <c r="E1637" s="752" t="s">
        <v>5248</v>
      </c>
      <c r="F1637" s="760">
        <v>2090270</v>
      </c>
      <c r="G1637" s="475">
        <v>15421109</v>
      </c>
      <c r="H1637" s="644">
        <v>11.94</v>
      </c>
      <c r="I1637" s="474">
        <v>2085980</v>
      </c>
      <c r="J1637" s="475">
        <v>15421107</v>
      </c>
      <c r="K1637" s="478">
        <v>11.94</v>
      </c>
      <c r="L1637" s="9"/>
      <c r="M1637" s="546">
        <v>16</v>
      </c>
      <c r="N1637" s="9">
        <v>9.5299999999999994</v>
      </c>
      <c r="O1637" s="9" t="s">
        <v>4201</v>
      </c>
      <c r="P1637" s="645" t="s">
        <v>4252</v>
      </c>
      <c r="Q1637" s="646" t="s">
        <v>4281</v>
      </c>
      <c r="R1637" s="11"/>
      <c r="S1637" s="12"/>
      <c r="T1637" s="14">
        <v>46269</v>
      </c>
      <c r="U1637" s="15" t="s">
        <v>5048</v>
      </c>
      <c r="V1637" s="8">
        <v>46269</v>
      </c>
      <c r="W1637" s="13" t="s">
        <v>5246</v>
      </c>
      <c r="X1637" s="23" t="s">
        <v>4206</v>
      </c>
      <c r="Y1637" s="486">
        <v>139</v>
      </c>
      <c r="Z1637" s="647">
        <v>46270</v>
      </c>
      <c r="AA1637" s="24" t="s">
        <v>5247</v>
      </c>
      <c r="AB1637" s="484" t="s">
        <v>4206</v>
      </c>
      <c r="AC1637" s="655"/>
      <c r="AD1637" s="4"/>
      <c r="AE1637" s="5"/>
      <c r="AF1637" s="5"/>
      <c r="AG1637" s="4"/>
      <c r="AH1637" s="5"/>
      <c r="AI1637" s="649"/>
      <c r="AJ1637" s="6" t="s">
        <v>2860</v>
      </c>
      <c r="AK1637" s="6" t="s">
        <v>2860</v>
      </c>
      <c r="AL1637" s="485" t="str">
        <f>IF(AA1637="","",AA1637)</f>
        <v>DJ-RT-028</v>
      </c>
      <c r="AM1637" s="3" t="str">
        <f>IF(AB1637="","",AB1637)</f>
        <v>A</v>
      </c>
      <c r="AN1637" s="6"/>
      <c r="AO1637" s="6"/>
      <c r="AP1637" s="7"/>
      <c r="AQ1637" s="7"/>
      <c r="AR1637" s="736"/>
      <c r="AS1637" s="736"/>
      <c r="AT1637" s="736"/>
      <c r="AU1637" s="553" t="str">
        <f>IF(AND(V1637&gt;0,X1637="A",AA1637&lt;&gt;"",AG1637&lt;&gt;"A",AJ1637&lt;&gt;"A",OR(AB1637="NR",AB1637="NT")),1,"")</f>
        <v/>
      </c>
      <c r="AV1637" s="554" t="str">
        <f>IF(AU1637="","",COUNTIF($AU$8:AU1637,AU1637))</f>
        <v/>
      </c>
      <c r="AW1637" s="553" t="str">
        <f>IF(AND(V1637&gt;0,X1637="A",AJ1637&lt;&gt;"A",OR(AB1637="",AB1637="NX")),1,"")</f>
        <v/>
      </c>
      <c r="AX1637" s="554" t="str">
        <f>IF(AW1637="","",COUNTIF($AW$8:AW1637,AW1637))</f>
        <v/>
      </c>
      <c r="AY1637" s="736"/>
      <c r="AZ1637" s="736"/>
      <c r="BA1637" s="736"/>
      <c r="BB1637" s="736"/>
    </row>
    <row r="1638" spans="1:54" ht="14.45" customHeight="1">
      <c r="A1638" s="472" t="s">
        <v>1888</v>
      </c>
      <c r="B1638" s="473" t="s">
        <v>1602</v>
      </c>
      <c r="C1638" s="22" t="s">
        <v>5857</v>
      </c>
      <c r="D1638" s="22">
        <v>13</v>
      </c>
      <c r="E1638" s="746" t="s">
        <v>6270</v>
      </c>
      <c r="F1638" s="760">
        <v>2085980</v>
      </c>
      <c r="G1638" s="475">
        <v>15421107</v>
      </c>
      <c r="H1638" s="476">
        <v>11.94</v>
      </c>
      <c r="I1638" s="474">
        <v>2098490</v>
      </c>
      <c r="J1638" s="475">
        <v>15421102</v>
      </c>
      <c r="K1638" s="478">
        <v>11.94</v>
      </c>
      <c r="L1638" s="9" t="s">
        <v>15</v>
      </c>
      <c r="M1638" s="546">
        <v>16</v>
      </c>
      <c r="N1638" s="9">
        <v>9.5299999999999994</v>
      </c>
      <c r="O1638" s="6" t="s">
        <v>4201</v>
      </c>
      <c r="P1638" s="479" t="s">
        <v>5033</v>
      </c>
      <c r="Q1638" s="10" t="s">
        <v>5919</v>
      </c>
      <c r="R1638" s="880"/>
      <c r="S1638" s="12"/>
      <c r="T1638" s="14">
        <v>46296</v>
      </c>
      <c r="U1638" s="15" t="s">
        <v>6299</v>
      </c>
      <c r="V1638" s="8">
        <v>46296</v>
      </c>
      <c r="W1638" s="13" t="s">
        <v>6298</v>
      </c>
      <c r="X1638" s="23" t="s">
        <v>4206</v>
      </c>
      <c r="Y1638" s="486"/>
      <c r="Z1638" s="483">
        <v>46310</v>
      </c>
      <c r="AA1638" s="24" t="s">
        <v>6658</v>
      </c>
      <c r="AB1638" s="484" t="s">
        <v>4206</v>
      </c>
      <c r="AC1638" s="16"/>
      <c r="AD1638" s="17"/>
      <c r="AE1638" s="18"/>
      <c r="AF1638" s="9"/>
      <c r="AG1638" s="19"/>
      <c r="AH1638" s="20"/>
      <c r="AI1638" s="9"/>
      <c r="AJ1638" s="21"/>
      <c r="AK1638" s="33"/>
      <c r="AL1638" s="485" t="str">
        <f>IF(AA1638="","",AA1638)</f>
        <v>L-RT-081</v>
      </c>
      <c r="AM1638" s="3" t="str">
        <f>IF(AB1638="","",AB1638)</f>
        <v>A</v>
      </c>
      <c r="AN1638" s="702" t="s">
        <v>5706</v>
      </c>
      <c r="AO1638" s="4"/>
      <c r="AP1638" s="5"/>
      <c r="AQ1638" s="5"/>
      <c r="AR1638" s="4"/>
      <c r="AS1638" s="5"/>
      <c r="AT1638" s="552"/>
      <c r="AU1638" s="553" t="str">
        <f>IF(AND(V1638&gt;0,X1638="A",AA1638&lt;&gt;"",AG1638&lt;&gt;"A",AJ1638&lt;&gt;"A",OR(AB1638="NR",AB1638="NT")),1,"")</f>
        <v/>
      </c>
      <c r="AV1638" s="554" t="str">
        <f>IF(AU1638="","",COUNTIF($AU$8:AU1638,AU1638))</f>
        <v/>
      </c>
      <c r="AW1638" s="553" t="str">
        <f>IF(AND(V1638&gt;0,X1638="A",AJ1638&lt;&gt;"A",OR(AB1638="",AB1638="NX")),1,"")</f>
        <v/>
      </c>
      <c r="AX1638" s="554" t="str">
        <f>IF(AW1638="","",COUNTIF($AW$8:AW1638,AW1638))</f>
        <v/>
      </c>
      <c r="AY1638" s="13" t="s">
        <v>5319</v>
      </c>
      <c r="AZ1638" s="24" t="s">
        <v>5709</v>
      </c>
      <c r="BA1638" s="7"/>
      <c r="BB1638" s="7"/>
    </row>
    <row r="1639" spans="1:54" ht="14.45" customHeight="1">
      <c r="A1639" s="472" t="s">
        <v>1889</v>
      </c>
      <c r="B1639" s="473" t="s">
        <v>1602</v>
      </c>
      <c r="C1639" s="22" t="s">
        <v>5857</v>
      </c>
      <c r="D1639" s="22">
        <v>13</v>
      </c>
      <c r="E1639" s="752" t="s">
        <v>5332</v>
      </c>
      <c r="F1639" s="760">
        <v>2098490</v>
      </c>
      <c r="G1639" s="475">
        <v>15421102</v>
      </c>
      <c r="H1639" s="644">
        <v>11.94</v>
      </c>
      <c r="I1639" s="474">
        <v>2094660</v>
      </c>
      <c r="J1639" s="475">
        <v>15421111</v>
      </c>
      <c r="K1639" s="478">
        <v>11.94</v>
      </c>
      <c r="L1639" s="9"/>
      <c r="M1639" s="546">
        <v>16</v>
      </c>
      <c r="N1639" s="9">
        <v>9.5299999999999994</v>
      </c>
      <c r="O1639" s="9" t="s">
        <v>4201</v>
      </c>
      <c r="P1639" s="645" t="s">
        <v>4252</v>
      </c>
      <c r="Q1639" s="653" t="s">
        <v>4289</v>
      </c>
      <c r="R1639" s="11"/>
      <c r="S1639" s="12"/>
      <c r="T1639" s="14">
        <v>46267</v>
      </c>
      <c r="U1639" s="15" t="s">
        <v>5048</v>
      </c>
      <c r="V1639" s="8">
        <v>46267</v>
      </c>
      <c r="W1639" s="13" t="s">
        <v>5217</v>
      </c>
      <c r="X1639" s="23" t="s">
        <v>4206</v>
      </c>
      <c r="Y1639" s="486">
        <v>139</v>
      </c>
      <c r="Z1639" s="647">
        <v>46269</v>
      </c>
      <c r="AA1639" s="24" t="s">
        <v>5218</v>
      </c>
      <c r="AB1639" s="484" t="s">
        <v>4206</v>
      </c>
      <c r="AC1639" s="655"/>
      <c r="AD1639" s="4"/>
      <c r="AE1639" s="5"/>
      <c r="AF1639" s="5"/>
      <c r="AG1639" s="4"/>
      <c r="AH1639" s="5"/>
      <c r="AI1639" s="649"/>
      <c r="AJ1639" s="6" t="s">
        <v>2860</v>
      </c>
      <c r="AK1639" s="6" t="s">
        <v>2860</v>
      </c>
      <c r="AL1639" s="485" t="str">
        <f>IF(AA1639="","",AA1639)</f>
        <v>DJ-RT-026</v>
      </c>
      <c r="AM1639" s="3" t="str">
        <f>IF(AB1639="","",AB1639)</f>
        <v>A</v>
      </c>
      <c r="AN1639" s="6"/>
      <c r="AO1639" s="6"/>
      <c r="AP1639" s="7"/>
      <c r="AQ1639" s="7"/>
      <c r="AR1639" s="736"/>
      <c r="AS1639" s="736"/>
      <c r="AT1639" s="736"/>
      <c r="AU1639" s="553" t="str">
        <f>IF(AND(V1639&gt;0,X1639="A",AA1639&lt;&gt;"",AG1639&lt;&gt;"A",AJ1639&lt;&gt;"A",OR(AB1639="NR",AB1639="NT")),1,"")</f>
        <v/>
      </c>
      <c r="AV1639" s="554" t="str">
        <f>IF(AU1639="","",COUNTIF($AU$8:AU1639,AU1639))</f>
        <v/>
      </c>
      <c r="AW1639" s="553" t="str">
        <f>IF(AND(V1639&gt;0,X1639="A",AJ1639&lt;&gt;"A",OR(AB1639="",AB1639="NX")),1,"")</f>
        <v/>
      </c>
      <c r="AX1639" s="554" t="str">
        <f>IF(AW1639="","",COUNTIF($AW$8:AW1639,AW1639))</f>
        <v/>
      </c>
      <c r="AY1639" s="736"/>
      <c r="AZ1639" s="736"/>
      <c r="BA1639" s="736"/>
      <c r="BB1639" s="736"/>
    </row>
    <row r="1640" spans="1:54" ht="14.45" customHeight="1">
      <c r="A1640" s="472" t="s">
        <v>1890</v>
      </c>
      <c r="B1640" s="473" t="s">
        <v>1602</v>
      </c>
      <c r="C1640" s="22" t="s">
        <v>5857</v>
      </c>
      <c r="D1640" s="22">
        <v>13</v>
      </c>
      <c r="E1640" s="746" t="s">
        <v>6417</v>
      </c>
      <c r="F1640" s="760">
        <v>2094660</v>
      </c>
      <c r="G1640" s="475">
        <v>15421111</v>
      </c>
      <c r="H1640" s="476">
        <v>11.94</v>
      </c>
      <c r="I1640" s="474">
        <v>2096430</v>
      </c>
      <c r="J1640" s="475">
        <v>15421111</v>
      </c>
      <c r="K1640" s="478">
        <v>11.94</v>
      </c>
      <c r="L1640" s="9"/>
      <c r="M1640" s="546">
        <v>16</v>
      </c>
      <c r="N1640" s="9">
        <v>9.5299999999999994</v>
      </c>
      <c r="O1640" s="6" t="s">
        <v>4201</v>
      </c>
      <c r="P1640" s="479" t="s">
        <v>5033</v>
      </c>
      <c r="Q1640" s="10" t="s">
        <v>5919</v>
      </c>
      <c r="R1640" s="880"/>
      <c r="S1640" s="12"/>
      <c r="T1640" s="14">
        <v>46299</v>
      </c>
      <c r="U1640" s="15"/>
      <c r="V1640" s="8">
        <v>46302</v>
      </c>
      <c r="W1640" s="13" t="s">
        <v>6541</v>
      </c>
      <c r="X1640" s="23" t="s">
        <v>4206</v>
      </c>
      <c r="Y1640" s="486"/>
      <c r="Z1640" s="483">
        <v>46305</v>
      </c>
      <c r="AA1640" s="24" t="s">
        <v>6575</v>
      </c>
      <c r="AB1640" s="484" t="s">
        <v>4206</v>
      </c>
      <c r="AC1640" s="16"/>
      <c r="AD1640" s="17"/>
      <c r="AE1640" s="18"/>
      <c r="AF1640" s="9"/>
      <c r="AG1640" s="19"/>
      <c r="AH1640" s="20"/>
      <c r="AI1640" s="9"/>
      <c r="AJ1640" s="21"/>
      <c r="AK1640" s="33"/>
      <c r="AL1640" s="485" t="str">
        <f>IF(AA1640="","",AA1640)</f>
        <v>L-RT-080</v>
      </c>
      <c r="AM1640" s="3" t="str">
        <f>IF(AB1640="","",AB1640)</f>
        <v>A</v>
      </c>
      <c r="AN1640" s="702" t="s">
        <v>5707</v>
      </c>
      <c r="AO1640" s="4"/>
      <c r="AP1640" s="5"/>
      <c r="AQ1640" s="5"/>
      <c r="AR1640" s="4"/>
      <c r="AS1640" s="5"/>
      <c r="AT1640" s="552"/>
      <c r="AU1640" s="553" t="str">
        <f>IF(AND(V1640&gt;0,X1640="A",AA1640&lt;&gt;"",AG1640&lt;&gt;"A",AJ1640&lt;&gt;"A",OR(AB1640="NR",AB1640="NT")),1,"")</f>
        <v/>
      </c>
      <c r="AV1640" s="554" t="str">
        <f>IF(AU1640="","",COUNTIF($AU$8:AU1640,AU1640))</f>
        <v/>
      </c>
      <c r="AW1640" s="553" t="str">
        <f>IF(AND(V1640&gt;0,X1640="A",AJ1640&lt;&gt;"A",OR(AB1640="",AB1640="NX")),1,"")</f>
        <v/>
      </c>
      <c r="AX1640" s="554" t="str">
        <f>IF(AW1640="","",COUNTIF($AW$8:AW1640,AW1640))</f>
        <v/>
      </c>
      <c r="AY1640" s="13" t="s">
        <v>5319</v>
      </c>
      <c r="AZ1640" s="24" t="s">
        <v>5709</v>
      </c>
      <c r="BA1640" s="7"/>
      <c r="BB1640" s="7"/>
    </row>
    <row r="1641" spans="1:54" ht="14.45" customHeight="1">
      <c r="A1641" s="472" t="s">
        <v>1891</v>
      </c>
      <c r="B1641" s="473" t="s">
        <v>1602</v>
      </c>
      <c r="C1641" s="22" t="s">
        <v>5857</v>
      </c>
      <c r="D1641" s="22">
        <v>13</v>
      </c>
      <c r="E1641" s="752" t="s">
        <v>5333</v>
      </c>
      <c r="F1641" s="760">
        <v>2096430</v>
      </c>
      <c r="G1641" s="475">
        <v>15421111</v>
      </c>
      <c r="H1641" s="644">
        <v>11.94</v>
      </c>
      <c r="I1641" s="474">
        <v>2079750</v>
      </c>
      <c r="J1641" s="475">
        <v>15421102</v>
      </c>
      <c r="K1641" s="478">
        <v>11.94</v>
      </c>
      <c r="L1641" s="9"/>
      <c r="M1641" s="546">
        <v>16</v>
      </c>
      <c r="N1641" s="9">
        <v>9.5299999999999994</v>
      </c>
      <c r="O1641" s="9" t="s">
        <v>4201</v>
      </c>
      <c r="P1641" s="645" t="s">
        <v>4252</v>
      </c>
      <c r="Q1641" s="653" t="s">
        <v>4289</v>
      </c>
      <c r="R1641" s="11"/>
      <c r="S1641" s="12"/>
      <c r="T1641" s="14">
        <v>46267</v>
      </c>
      <c r="U1641" s="15" t="s">
        <v>5048</v>
      </c>
      <c r="V1641" s="8">
        <v>46267</v>
      </c>
      <c r="W1641" s="13" t="s">
        <v>5217</v>
      </c>
      <c r="X1641" s="23" t="s">
        <v>4206</v>
      </c>
      <c r="Y1641" s="486">
        <v>139</v>
      </c>
      <c r="Z1641" s="647">
        <v>46269</v>
      </c>
      <c r="AA1641" s="24" t="s">
        <v>5218</v>
      </c>
      <c r="AB1641" s="484" t="s">
        <v>4206</v>
      </c>
      <c r="AC1641" s="655"/>
      <c r="AD1641" s="4"/>
      <c r="AE1641" s="5"/>
      <c r="AF1641" s="5"/>
      <c r="AG1641" s="4"/>
      <c r="AH1641" s="5"/>
      <c r="AI1641" s="649"/>
      <c r="AJ1641" s="6" t="s">
        <v>2860</v>
      </c>
      <c r="AK1641" s="6" t="s">
        <v>2860</v>
      </c>
      <c r="AL1641" s="485" t="str">
        <f>IF(AA1641="","",AA1641)</f>
        <v>DJ-RT-026</v>
      </c>
      <c r="AM1641" s="3" t="str">
        <f>IF(AB1641="","",AB1641)</f>
        <v>A</v>
      </c>
      <c r="AN1641" s="6"/>
      <c r="AO1641" s="6"/>
      <c r="AP1641" s="7"/>
      <c r="AQ1641" s="7"/>
      <c r="AR1641" s="736"/>
      <c r="AS1641" s="736"/>
      <c r="AT1641" s="736"/>
      <c r="AU1641" s="553" t="str">
        <f>IF(AND(V1641&gt;0,X1641="A",AA1641&lt;&gt;"",AG1641&lt;&gt;"A",AJ1641&lt;&gt;"A",OR(AB1641="NR",AB1641="NT")),1,"")</f>
        <v/>
      </c>
      <c r="AV1641" s="554" t="str">
        <f>IF(AU1641="","",COUNTIF($AU$8:AU1641,AU1641))</f>
        <v/>
      </c>
      <c r="AW1641" s="553" t="str">
        <f>IF(AND(V1641&gt;0,X1641="A",AJ1641&lt;&gt;"A",OR(AB1641="",AB1641="NX")),1,"")</f>
        <v/>
      </c>
      <c r="AX1641" s="554" t="str">
        <f>IF(AW1641="","",COUNTIF($AW$8:AW1641,AW1641))</f>
        <v/>
      </c>
      <c r="AY1641" s="736"/>
      <c r="AZ1641" s="736"/>
      <c r="BA1641" s="736"/>
      <c r="BB1641" s="736"/>
    </row>
    <row r="1642" spans="1:54" ht="14.45" customHeight="1">
      <c r="A1642" s="472" t="s">
        <v>1892</v>
      </c>
      <c r="B1642" s="473" t="s">
        <v>1602</v>
      </c>
      <c r="C1642" s="714" t="s">
        <v>4210</v>
      </c>
      <c r="D1642" s="22">
        <v>13</v>
      </c>
      <c r="E1642" s="746" t="s">
        <v>4056</v>
      </c>
      <c r="F1642" s="760">
        <v>2079750</v>
      </c>
      <c r="G1642" s="475">
        <v>15421102</v>
      </c>
      <c r="H1642" s="476"/>
      <c r="I1642" s="474"/>
      <c r="J1642" s="475"/>
      <c r="K1642" s="478"/>
      <c r="L1642" s="9"/>
      <c r="M1642" s="546"/>
      <c r="N1642" s="9"/>
      <c r="O1642" s="6"/>
      <c r="P1642" s="479"/>
      <c r="Q1642" s="10"/>
      <c r="R1642" s="11"/>
      <c r="S1642" s="12"/>
      <c r="T1642" s="14"/>
      <c r="U1642" s="15"/>
      <c r="V1642" s="8"/>
      <c r="W1642" s="13"/>
      <c r="X1642" s="23"/>
      <c r="Y1642" s="486"/>
      <c r="Z1642" s="483"/>
      <c r="AA1642" s="24"/>
      <c r="AB1642" s="484"/>
      <c r="AC1642" s="16"/>
      <c r="AD1642" s="17"/>
      <c r="AE1642" s="18"/>
      <c r="AF1642" s="9"/>
      <c r="AG1642" s="19"/>
      <c r="AH1642" s="20"/>
      <c r="AI1642" s="9"/>
      <c r="AJ1642" s="21"/>
      <c r="AK1642" s="33"/>
      <c r="AL1642" s="485" t="str">
        <f>IF(AA1642="","",AA1642)</f>
        <v/>
      </c>
      <c r="AM1642" s="3" t="str">
        <f>IF(AB1642="","",AB1642)</f>
        <v/>
      </c>
      <c r="AN1642" s="702"/>
      <c r="AO1642" s="4"/>
      <c r="AP1642" s="5"/>
      <c r="AQ1642" s="5"/>
      <c r="AR1642" s="4"/>
      <c r="AS1642" s="5"/>
      <c r="AT1642" s="552"/>
      <c r="AU1642" s="553" t="str">
        <f>IF(AND(V1642&gt;0,X1642="A",AA1642&lt;&gt;"",AG1642&lt;&gt;"A",AJ1642&lt;&gt;"A",OR(AB1642="NR",AB1642="NT")),1,"")</f>
        <v/>
      </c>
      <c r="AV1642" s="554" t="str">
        <f>IF(AU1642="","",COUNTIF($AU$8:AU1642,AU1642))</f>
        <v/>
      </c>
      <c r="AW1642" s="553" t="str">
        <f>IF(AND(V1642&gt;0,X1642="A",AJ1642&lt;&gt;"A",OR(AB1642="",AB1642="NX")),1,"")</f>
        <v/>
      </c>
      <c r="AX1642" s="554" t="str">
        <f>IF(AW1642="","",COUNTIF($AW$8:AW1642,AW1642))</f>
        <v/>
      </c>
      <c r="AY1642" s="27"/>
      <c r="AZ1642" s="6"/>
      <c r="BA1642" s="7"/>
      <c r="BB1642" s="7"/>
    </row>
    <row r="1643" spans="1:54" ht="14.45" customHeight="1">
      <c r="A1643" s="472" t="s">
        <v>1893</v>
      </c>
      <c r="B1643" s="473" t="s">
        <v>1602</v>
      </c>
      <c r="C1643" s="714" t="s">
        <v>4210</v>
      </c>
      <c r="D1643" s="22">
        <v>13</v>
      </c>
      <c r="E1643" s="746" t="s">
        <v>4057</v>
      </c>
      <c r="F1643" s="760"/>
      <c r="G1643" s="475"/>
      <c r="H1643" s="476"/>
      <c r="I1643" s="474"/>
      <c r="J1643" s="475"/>
      <c r="K1643" s="478"/>
      <c r="L1643" s="9"/>
      <c r="M1643" s="546"/>
      <c r="N1643" s="9"/>
      <c r="O1643" s="6"/>
      <c r="P1643" s="479"/>
      <c r="Q1643" s="10"/>
      <c r="R1643" s="11"/>
      <c r="S1643" s="12"/>
      <c r="T1643" s="14"/>
      <c r="U1643" s="15"/>
      <c r="V1643" s="8"/>
      <c r="W1643" s="13"/>
      <c r="X1643" s="23"/>
      <c r="Y1643" s="486"/>
      <c r="Z1643" s="483"/>
      <c r="AA1643" s="24"/>
      <c r="AB1643" s="484"/>
      <c r="AC1643" s="16"/>
      <c r="AD1643" s="17"/>
      <c r="AE1643" s="18"/>
      <c r="AF1643" s="9"/>
      <c r="AG1643" s="19"/>
      <c r="AH1643" s="20"/>
      <c r="AI1643" s="9"/>
      <c r="AJ1643" s="21"/>
      <c r="AK1643" s="33"/>
      <c r="AL1643" s="485" t="str">
        <f>IF(AA1643="","",AA1643)</f>
        <v/>
      </c>
      <c r="AM1643" s="3" t="str">
        <f>IF(AB1643="","",AB1643)</f>
        <v/>
      </c>
      <c r="AN1643" s="702"/>
      <c r="AO1643" s="4"/>
      <c r="AP1643" s="5"/>
      <c r="AQ1643" s="5"/>
      <c r="AR1643" s="4"/>
      <c r="AS1643" s="5"/>
      <c r="AT1643" s="552"/>
      <c r="AU1643" s="553" t="str">
        <f>IF(AND(V1643&gt;0,X1643="A",AA1643&lt;&gt;"",AG1643&lt;&gt;"A",AJ1643&lt;&gt;"A",OR(AB1643="NR",AB1643="NT")),1,"")</f>
        <v/>
      </c>
      <c r="AV1643" s="554" t="str">
        <f>IF(AU1643="","",COUNTIF($AU$8:AU1643,AU1643))</f>
        <v/>
      </c>
      <c r="AW1643" s="553" t="str">
        <f>IF(AND(V1643&gt;0,X1643="A",AJ1643&lt;&gt;"A",OR(AB1643="",AB1643="NX")),1,"")</f>
        <v/>
      </c>
      <c r="AX1643" s="554" t="str">
        <f>IF(AW1643="","",COUNTIF($AW$8:AW1643,AW1643))</f>
        <v/>
      </c>
      <c r="AY1643" s="27"/>
      <c r="AZ1643" s="6"/>
      <c r="BA1643" s="7"/>
      <c r="BB1643" s="7"/>
    </row>
    <row r="1644" spans="1:54" ht="14.45" customHeight="1">
      <c r="A1644" s="472" t="s">
        <v>1894</v>
      </c>
      <c r="B1644" s="473" t="s">
        <v>1602</v>
      </c>
      <c r="C1644" s="714" t="s">
        <v>4210</v>
      </c>
      <c r="D1644" s="22">
        <v>13</v>
      </c>
      <c r="E1644" s="746" t="s">
        <v>4058</v>
      </c>
      <c r="F1644" s="760"/>
      <c r="G1644" s="475"/>
      <c r="H1644" s="476"/>
      <c r="I1644" s="474"/>
      <c r="J1644" s="475"/>
      <c r="K1644" s="478"/>
      <c r="L1644" s="9"/>
      <c r="M1644" s="546"/>
      <c r="N1644" s="9"/>
      <c r="O1644" s="6"/>
      <c r="P1644" s="479"/>
      <c r="Q1644" s="10"/>
      <c r="R1644" s="11"/>
      <c r="S1644" s="12"/>
      <c r="T1644" s="14"/>
      <c r="U1644" s="15"/>
      <c r="V1644" s="8"/>
      <c r="W1644" s="13"/>
      <c r="X1644" s="23"/>
      <c r="Y1644" s="486"/>
      <c r="Z1644" s="483"/>
      <c r="AA1644" s="24"/>
      <c r="AB1644" s="484"/>
      <c r="AC1644" s="16"/>
      <c r="AD1644" s="17"/>
      <c r="AE1644" s="18"/>
      <c r="AF1644" s="9"/>
      <c r="AG1644" s="19"/>
      <c r="AH1644" s="20"/>
      <c r="AI1644" s="9"/>
      <c r="AJ1644" s="21"/>
      <c r="AK1644" s="33"/>
      <c r="AL1644" s="485" t="str">
        <f>IF(AA1644="","",AA1644)</f>
        <v/>
      </c>
      <c r="AM1644" s="3" t="str">
        <f>IF(AB1644="","",AB1644)</f>
        <v/>
      </c>
      <c r="AN1644" s="702"/>
      <c r="AO1644" s="4"/>
      <c r="AP1644" s="5"/>
      <c r="AQ1644" s="5"/>
      <c r="AR1644" s="4"/>
      <c r="AS1644" s="5"/>
      <c r="AT1644" s="552"/>
      <c r="AU1644" s="553" t="str">
        <f>IF(AND(V1644&gt;0,X1644="A",AA1644&lt;&gt;"",AG1644&lt;&gt;"A",AJ1644&lt;&gt;"A",OR(AB1644="NR",AB1644="NT")),1,"")</f>
        <v/>
      </c>
      <c r="AV1644" s="554" t="str">
        <f>IF(AU1644="","",COUNTIF($AU$8:AU1644,AU1644))</f>
        <v/>
      </c>
      <c r="AW1644" s="553" t="str">
        <f>IF(AND(V1644&gt;0,X1644="A",AJ1644&lt;&gt;"A",OR(AB1644="",AB1644="NX")),1,"")</f>
        <v/>
      </c>
      <c r="AX1644" s="554" t="str">
        <f>IF(AW1644="","",COUNTIF($AW$8:AW1644,AW1644))</f>
        <v/>
      </c>
      <c r="AY1644" s="27"/>
      <c r="AZ1644" s="6"/>
      <c r="BA1644" s="7"/>
      <c r="BB1644" s="7"/>
    </row>
    <row r="1645" spans="1:54" ht="14.45" customHeight="1">
      <c r="A1645" s="472" t="s">
        <v>1895</v>
      </c>
      <c r="B1645" s="473" t="s">
        <v>1602</v>
      </c>
      <c r="C1645" s="714" t="s">
        <v>4210</v>
      </c>
      <c r="D1645" s="22">
        <v>13</v>
      </c>
      <c r="E1645" s="746" t="s">
        <v>4059</v>
      </c>
      <c r="F1645" s="760"/>
      <c r="G1645" s="475"/>
      <c r="H1645" s="476"/>
      <c r="I1645" s="474">
        <v>2080520</v>
      </c>
      <c r="J1645" s="475">
        <v>15421103</v>
      </c>
      <c r="K1645" s="478">
        <v>11.94</v>
      </c>
      <c r="L1645" s="9"/>
      <c r="M1645" s="546"/>
      <c r="N1645" s="9"/>
      <c r="O1645" s="6"/>
      <c r="P1645" s="479"/>
      <c r="Q1645" s="10"/>
      <c r="R1645" s="11"/>
      <c r="S1645" s="12"/>
      <c r="T1645" s="14"/>
      <c r="U1645" s="15"/>
      <c r="V1645" s="8"/>
      <c r="W1645" s="13"/>
      <c r="X1645" s="23"/>
      <c r="Y1645" s="486"/>
      <c r="Z1645" s="483"/>
      <c r="AA1645" s="24"/>
      <c r="AB1645" s="484"/>
      <c r="AC1645" s="16"/>
      <c r="AD1645" s="17"/>
      <c r="AE1645" s="18"/>
      <c r="AF1645" s="9"/>
      <c r="AG1645" s="19"/>
      <c r="AH1645" s="20"/>
      <c r="AI1645" s="9"/>
      <c r="AJ1645" s="21"/>
      <c r="AK1645" s="33"/>
      <c r="AL1645" s="485" t="str">
        <f>IF(AA1645="","",AA1645)</f>
        <v/>
      </c>
      <c r="AM1645" s="3" t="str">
        <f>IF(AB1645="","",AB1645)</f>
        <v/>
      </c>
      <c r="AN1645" s="702"/>
      <c r="AO1645" s="4"/>
      <c r="AP1645" s="5"/>
      <c r="AQ1645" s="5"/>
      <c r="AR1645" s="4"/>
      <c r="AS1645" s="5"/>
      <c r="AT1645" s="552"/>
      <c r="AU1645" s="553" t="str">
        <f>IF(AND(V1645&gt;0,X1645="A",AA1645&lt;&gt;"",AG1645&lt;&gt;"A",AJ1645&lt;&gt;"A",OR(AB1645="NR",AB1645="NT")),1,"")</f>
        <v/>
      </c>
      <c r="AV1645" s="554" t="str">
        <f>IF(AU1645="","",COUNTIF($AU$8:AU1645,AU1645))</f>
        <v/>
      </c>
      <c r="AW1645" s="553" t="str">
        <f>IF(AND(V1645&gt;0,X1645="A",AJ1645&lt;&gt;"A",OR(AB1645="",AB1645="NX")),1,"")</f>
        <v/>
      </c>
      <c r="AX1645" s="554" t="str">
        <f>IF(AW1645="","",COUNTIF($AW$8:AW1645,AW1645))</f>
        <v/>
      </c>
      <c r="AY1645" s="27"/>
      <c r="AZ1645" s="6"/>
      <c r="BA1645" s="7"/>
      <c r="BB1645" s="7"/>
    </row>
    <row r="1646" spans="1:54" ht="14.45" customHeight="1">
      <c r="A1646" s="472" t="s">
        <v>1896</v>
      </c>
      <c r="B1646" s="473" t="s">
        <v>1602</v>
      </c>
      <c r="C1646" s="22" t="s">
        <v>5856</v>
      </c>
      <c r="D1646" s="22">
        <v>13</v>
      </c>
      <c r="E1646" s="752" t="s">
        <v>5250</v>
      </c>
      <c r="F1646" s="760">
        <v>2080520</v>
      </c>
      <c r="G1646" s="475">
        <v>15421103</v>
      </c>
      <c r="H1646" s="644">
        <v>11.94</v>
      </c>
      <c r="I1646" s="474">
        <v>2090450</v>
      </c>
      <c r="J1646" s="475">
        <v>15421109</v>
      </c>
      <c r="K1646" s="478">
        <v>11.94</v>
      </c>
      <c r="L1646" s="9"/>
      <c r="M1646" s="546">
        <v>16</v>
      </c>
      <c r="N1646" s="9">
        <v>9.5299999999999994</v>
      </c>
      <c r="O1646" s="9" t="s">
        <v>4201</v>
      </c>
      <c r="P1646" s="645" t="s">
        <v>4252</v>
      </c>
      <c r="Q1646" s="646" t="s">
        <v>4281</v>
      </c>
      <c r="R1646" s="11"/>
      <c r="S1646" s="12"/>
      <c r="T1646" s="14">
        <v>46269</v>
      </c>
      <c r="U1646" s="15" t="s">
        <v>5048</v>
      </c>
      <c r="V1646" s="8">
        <v>46269</v>
      </c>
      <c r="W1646" s="13" t="s">
        <v>5246</v>
      </c>
      <c r="X1646" s="23" t="s">
        <v>4206</v>
      </c>
      <c r="Y1646" s="486">
        <v>139</v>
      </c>
      <c r="Z1646" s="647">
        <v>46270</v>
      </c>
      <c r="AA1646" s="24" t="s">
        <v>5247</v>
      </c>
      <c r="AB1646" s="484" t="s">
        <v>4206</v>
      </c>
      <c r="AC1646" s="655"/>
      <c r="AD1646" s="4"/>
      <c r="AE1646" s="5"/>
      <c r="AF1646" s="5"/>
      <c r="AG1646" s="4"/>
      <c r="AH1646" s="5"/>
      <c r="AI1646" s="649"/>
      <c r="AJ1646" s="6" t="s">
        <v>2860</v>
      </c>
      <c r="AK1646" s="6" t="s">
        <v>2860</v>
      </c>
      <c r="AL1646" s="485" t="str">
        <f>IF(AA1646="","",AA1646)</f>
        <v>DJ-RT-028</v>
      </c>
      <c r="AM1646" s="3" t="str">
        <f>IF(AB1646="","",AB1646)</f>
        <v>A</v>
      </c>
      <c r="AN1646" s="6"/>
      <c r="AO1646" s="6"/>
      <c r="AP1646" s="7"/>
      <c r="AQ1646" s="7"/>
      <c r="AR1646" s="736"/>
      <c r="AS1646" s="736"/>
      <c r="AT1646" s="736"/>
      <c r="AU1646" s="553" t="str">
        <f>IF(AND(V1646&gt;0,X1646="A",AA1646&lt;&gt;"",AG1646&lt;&gt;"A",AJ1646&lt;&gt;"A",OR(AB1646="NR",AB1646="NT")),1,"")</f>
        <v/>
      </c>
      <c r="AV1646" s="554" t="str">
        <f>IF(AU1646="","",COUNTIF($AU$8:AU1646,AU1646))</f>
        <v/>
      </c>
      <c r="AW1646" s="553" t="str">
        <f>IF(AND(V1646&gt;0,X1646="A",AJ1646&lt;&gt;"A",OR(AB1646="",AB1646="NX")),1,"")</f>
        <v/>
      </c>
      <c r="AX1646" s="554" t="str">
        <f>IF(AW1646="","",COUNTIF($AW$8:AW1646,AW1646))</f>
        <v/>
      </c>
      <c r="AY1646" s="736"/>
      <c r="AZ1646" s="736"/>
      <c r="BA1646" s="736"/>
      <c r="BB1646" s="736"/>
    </row>
    <row r="1647" spans="1:54" ht="14.45" customHeight="1">
      <c r="A1647" s="472" t="s">
        <v>1897</v>
      </c>
      <c r="B1647" s="473" t="s">
        <v>1602</v>
      </c>
      <c r="C1647" s="22" t="s">
        <v>5856</v>
      </c>
      <c r="D1647" s="22">
        <v>13</v>
      </c>
      <c r="E1647" s="746" t="s">
        <v>4060</v>
      </c>
      <c r="F1647" s="760">
        <v>2090450</v>
      </c>
      <c r="G1647" s="475">
        <v>15421109</v>
      </c>
      <c r="H1647" s="476">
        <v>11.94</v>
      </c>
      <c r="I1647" s="474">
        <v>2086770</v>
      </c>
      <c r="J1647" s="475">
        <v>15421107</v>
      </c>
      <c r="K1647" s="478">
        <v>11.94</v>
      </c>
      <c r="L1647" s="9" t="s">
        <v>15</v>
      </c>
      <c r="M1647" s="546">
        <v>16</v>
      </c>
      <c r="N1647" s="9">
        <v>9.5299999999999994</v>
      </c>
      <c r="O1647" s="6" t="s">
        <v>4201</v>
      </c>
      <c r="P1647" s="479" t="s">
        <v>4202</v>
      </c>
      <c r="Q1647" s="10" t="s">
        <v>5199</v>
      </c>
      <c r="R1647" s="11"/>
      <c r="S1647" s="12"/>
      <c r="T1647" s="14">
        <v>46276</v>
      </c>
      <c r="U1647" s="15" t="s">
        <v>4204</v>
      </c>
      <c r="V1647" s="8">
        <v>46276</v>
      </c>
      <c r="W1647" s="13" t="s">
        <v>5319</v>
      </c>
      <c r="X1647" s="23" t="s">
        <v>4206</v>
      </c>
      <c r="Y1647" s="486">
        <v>167</v>
      </c>
      <c r="Z1647" s="483">
        <v>46280</v>
      </c>
      <c r="AA1647" s="24" t="s">
        <v>5659</v>
      </c>
      <c r="AB1647" s="484" t="s">
        <v>4206</v>
      </c>
      <c r="AC1647" s="16"/>
      <c r="AD1647" s="17"/>
      <c r="AE1647" s="18"/>
      <c r="AF1647" s="9"/>
      <c r="AG1647" s="19"/>
      <c r="AH1647" s="20"/>
      <c r="AI1647" s="9"/>
      <c r="AJ1647" s="21"/>
      <c r="AK1647" s="33"/>
      <c r="AL1647" s="485" t="str">
        <f>IF(AA1647="","",AA1647)</f>
        <v>L-RT-038</v>
      </c>
      <c r="AM1647" s="3" t="str">
        <f>IF(AB1647="","",AB1647)</f>
        <v>A</v>
      </c>
      <c r="AN1647" s="702"/>
      <c r="AO1647" s="4"/>
      <c r="AP1647" s="5"/>
      <c r="AQ1647" s="5"/>
      <c r="AR1647" s="4"/>
      <c r="AS1647" s="5"/>
      <c r="AT1647" s="552"/>
      <c r="AU1647" s="553" t="str">
        <f>IF(AND(V1647&gt;0,X1647="A",AA1647&lt;&gt;"",AG1647&lt;&gt;"A",AJ1647&lt;&gt;"A",OR(AB1647="NR",AB1647="NT")),1,"")</f>
        <v/>
      </c>
      <c r="AV1647" s="554" t="str">
        <f>IF(AU1647="","",COUNTIF($AU$8:AU1647,AU1647))</f>
        <v/>
      </c>
      <c r="AW1647" s="553" t="str">
        <f>IF(AND(V1647&gt;0,X1647="A",AJ1647&lt;&gt;"A",OR(AB1647="",AB1647="NX")),1,"")</f>
        <v/>
      </c>
      <c r="AX1647" s="554" t="str">
        <f>IF(AW1647="","",COUNTIF($AW$8:AW1647,AW1647))</f>
        <v/>
      </c>
      <c r="AY1647" s="27"/>
      <c r="AZ1647" s="6"/>
      <c r="BA1647" s="7"/>
      <c r="BB1647" s="7"/>
    </row>
    <row r="1648" spans="1:54" ht="14.45" customHeight="1">
      <c r="A1648" s="472" t="s">
        <v>1898</v>
      </c>
      <c r="B1648" s="473" t="s">
        <v>1602</v>
      </c>
      <c r="C1648" s="22" t="s">
        <v>5856</v>
      </c>
      <c r="D1648" s="22">
        <v>13</v>
      </c>
      <c r="E1648" s="752" t="s">
        <v>5249</v>
      </c>
      <c r="F1648" s="760">
        <v>2086770</v>
      </c>
      <c r="G1648" s="475">
        <v>15421107</v>
      </c>
      <c r="H1648" s="644">
        <v>11.94</v>
      </c>
      <c r="I1648" s="474">
        <v>2087920</v>
      </c>
      <c r="J1648" s="475">
        <v>15421108</v>
      </c>
      <c r="K1648" s="478">
        <v>11.94</v>
      </c>
      <c r="L1648" s="9"/>
      <c r="M1648" s="546">
        <v>16</v>
      </c>
      <c r="N1648" s="9">
        <v>9.5299999999999994</v>
      </c>
      <c r="O1648" s="9" t="s">
        <v>4201</v>
      </c>
      <c r="P1648" s="645" t="s">
        <v>4252</v>
      </c>
      <c r="Q1648" s="650" t="s">
        <v>4253</v>
      </c>
      <c r="R1648" s="11"/>
      <c r="S1648" s="12"/>
      <c r="T1648" s="14">
        <v>46269</v>
      </c>
      <c r="U1648" s="15" t="s">
        <v>5048</v>
      </c>
      <c r="V1648" s="8">
        <v>46269</v>
      </c>
      <c r="W1648" s="13" t="s">
        <v>5246</v>
      </c>
      <c r="X1648" s="23" t="s">
        <v>4206</v>
      </c>
      <c r="Y1648" s="486">
        <v>139</v>
      </c>
      <c r="Z1648" s="647">
        <v>46270</v>
      </c>
      <c r="AA1648" s="24" t="s">
        <v>5247</v>
      </c>
      <c r="AB1648" s="484" t="s">
        <v>4206</v>
      </c>
      <c r="AC1648" s="655"/>
      <c r="AD1648" s="4"/>
      <c r="AE1648" s="5"/>
      <c r="AF1648" s="5"/>
      <c r="AG1648" s="4"/>
      <c r="AH1648" s="5"/>
      <c r="AI1648" s="649"/>
      <c r="AJ1648" s="6" t="s">
        <v>2860</v>
      </c>
      <c r="AK1648" s="6" t="s">
        <v>2860</v>
      </c>
      <c r="AL1648" s="485" t="str">
        <f>IF(AA1648="","",AA1648)</f>
        <v>DJ-RT-028</v>
      </c>
      <c r="AM1648" s="3" t="str">
        <f>IF(AB1648="","",AB1648)</f>
        <v>A</v>
      </c>
      <c r="AN1648" s="6"/>
      <c r="AO1648" s="6"/>
      <c r="AP1648" s="7"/>
      <c r="AQ1648" s="7"/>
      <c r="AR1648" s="736"/>
      <c r="AS1648" s="736"/>
      <c r="AT1648" s="736"/>
      <c r="AU1648" s="553" t="str">
        <f>IF(AND(V1648&gt;0,X1648="A",AA1648&lt;&gt;"",AG1648&lt;&gt;"A",AJ1648&lt;&gt;"A",OR(AB1648="NR",AB1648="NT")),1,"")</f>
        <v/>
      </c>
      <c r="AV1648" s="554" t="str">
        <f>IF(AU1648="","",COUNTIF($AU$8:AU1648,AU1648))</f>
        <v/>
      </c>
      <c r="AW1648" s="553" t="str">
        <f>IF(AND(V1648&gt;0,X1648="A",AJ1648&lt;&gt;"A",OR(AB1648="",AB1648="NX")),1,"")</f>
        <v/>
      </c>
      <c r="AX1648" s="554" t="str">
        <f>IF(AW1648="","",COUNTIF($AW$8:AW1648,AW1648))</f>
        <v/>
      </c>
      <c r="AY1648" s="736"/>
      <c r="AZ1648" s="736"/>
      <c r="BA1648" s="736"/>
      <c r="BB1648" s="736"/>
    </row>
    <row r="1649" spans="1:54" ht="14.45" customHeight="1">
      <c r="A1649" s="472" t="s">
        <v>1899</v>
      </c>
      <c r="B1649" s="473" t="s">
        <v>1602</v>
      </c>
      <c r="C1649" s="22" t="s">
        <v>5856</v>
      </c>
      <c r="D1649" s="22">
        <v>13</v>
      </c>
      <c r="E1649" s="746" t="s">
        <v>4061</v>
      </c>
      <c r="F1649" s="760">
        <v>2087920</v>
      </c>
      <c r="G1649" s="475">
        <v>15421108</v>
      </c>
      <c r="H1649" s="476">
        <v>11.94</v>
      </c>
      <c r="I1649" s="474">
        <v>2098510</v>
      </c>
      <c r="J1649" s="475">
        <v>15421112</v>
      </c>
      <c r="K1649" s="478">
        <v>11.94</v>
      </c>
      <c r="L1649" s="9" t="s">
        <v>15</v>
      </c>
      <c r="M1649" s="546">
        <v>16</v>
      </c>
      <c r="N1649" s="9">
        <v>9.5299999999999994</v>
      </c>
      <c r="O1649" s="6" t="s">
        <v>4201</v>
      </c>
      <c r="P1649" s="479" t="s">
        <v>4202</v>
      </c>
      <c r="Q1649" s="10" t="s">
        <v>5199</v>
      </c>
      <c r="R1649" s="11"/>
      <c r="S1649" s="12"/>
      <c r="T1649" s="14">
        <v>46276</v>
      </c>
      <c r="U1649" s="15" t="s">
        <v>4204</v>
      </c>
      <c r="V1649" s="8">
        <v>46276</v>
      </c>
      <c r="W1649" s="13" t="s">
        <v>5319</v>
      </c>
      <c r="X1649" s="23" t="s">
        <v>4206</v>
      </c>
      <c r="Y1649" s="486">
        <v>167</v>
      </c>
      <c r="Z1649" s="483">
        <v>46280</v>
      </c>
      <c r="AA1649" s="24" t="s">
        <v>5659</v>
      </c>
      <c r="AB1649" s="484" t="s">
        <v>4206</v>
      </c>
      <c r="AC1649" s="16"/>
      <c r="AD1649" s="17"/>
      <c r="AE1649" s="18"/>
      <c r="AF1649" s="9"/>
      <c r="AG1649" s="19"/>
      <c r="AH1649" s="20"/>
      <c r="AI1649" s="9"/>
      <c r="AJ1649" s="21"/>
      <c r="AK1649" s="33"/>
      <c r="AL1649" s="485" t="str">
        <f>IF(AA1649="","",AA1649)</f>
        <v>L-RT-038</v>
      </c>
      <c r="AM1649" s="3" t="str">
        <f>IF(AB1649="","",AB1649)</f>
        <v>A</v>
      </c>
      <c r="AN1649" s="702"/>
      <c r="AO1649" s="4"/>
      <c r="AP1649" s="5"/>
      <c r="AQ1649" s="5"/>
      <c r="AR1649" s="4"/>
      <c r="AS1649" s="5"/>
      <c r="AT1649" s="552"/>
      <c r="AU1649" s="553" t="str">
        <f>IF(AND(V1649&gt;0,X1649="A",AA1649&lt;&gt;"",AG1649&lt;&gt;"A",AJ1649&lt;&gt;"A",OR(AB1649="NR",AB1649="NT")),1,"")</f>
        <v/>
      </c>
      <c r="AV1649" s="554" t="str">
        <f>IF(AU1649="","",COUNTIF($AU$8:AU1649,AU1649))</f>
        <v/>
      </c>
      <c r="AW1649" s="553" t="str">
        <f>IF(AND(V1649&gt;0,X1649="A",AJ1649&lt;&gt;"A",OR(AB1649="",AB1649="NX")),1,"")</f>
        <v/>
      </c>
      <c r="AX1649" s="554" t="str">
        <f>IF(AW1649="","",COUNTIF($AW$8:AW1649,AW1649))</f>
        <v/>
      </c>
      <c r="AY1649" s="27"/>
      <c r="AZ1649" s="6"/>
      <c r="BA1649" s="7"/>
      <c r="BB1649" s="7"/>
    </row>
    <row r="1650" spans="1:54" ht="14.45" customHeight="1">
      <c r="A1650" s="472" t="s">
        <v>1900</v>
      </c>
      <c r="B1650" s="473" t="s">
        <v>1602</v>
      </c>
      <c r="C1650" s="22" t="s">
        <v>5856</v>
      </c>
      <c r="D1650" s="22">
        <v>13</v>
      </c>
      <c r="E1650" s="752" t="s">
        <v>5331</v>
      </c>
      <c r="F1650" s="760">
        <v>2098510</v>
      </c>
      <c r="G1650" s="475">
        <v>15421112</v>
      </c>
      <c r="H1650" s="644">
        <v>11.94</v>
      </c>
      <c r="I1650" s="474">
        <v>2090050</v>
      </c>
      <c r="J1650" s="475">
        <v>15421109</v>
      </c>
      <c r="K1650" s="478">
        <v>11.94</v>
      </c>
      <c r="L1650" s="9"/>
      <c r="M1650" s="546">
        <v>16</v>
      </c>
      <c r="N1650" s="9">
        <v>9.5299999999999994</v>
      </c>
      <c r="O1650" s="9" t="s">
        <v>4201</v>
      </c>
      <c r="P1650" s="645" t="s">
        <v>4252</v>
      </c>
      <c r="Q1650" s="650" t="s">
        <v>4253</v>
      </c>
      <c r="R1650" s="11"/>
      <c r="S1650" s="12"/>
      <c r="T1650" s="14">
        <v>46269</v>
      </c>
      <c r="U1650" s="15" t="s">
        <v>5048</v>
      </c>
      <c r="V1650" s="8">
        <v>46269</v>
      </c>
      <c r="W1650" s="13" t="s">
        <v>5246</v>
      </c>
      <c r="X1650" s="23" t="s">
        <v>4206</v>
      </c>
      <c r="Y1650" s="486">
        <v>139</v>
      </c>
      <c r="Z1650" s="647">
        <v>46270</v>
      </c>
      <c r="AA1650" s="24" t="s">
        <v>5247</v>
      </c>
      <c r="AB1650" s="484" t="s">
        <v>4206</v>
      </c>
      <c r="AC1650" s="655"/>
      <c r="AD1650" s="4"/>
      <c r="AE1650" s="5"/>
      <c r="AF1650" s="5"/>
      <c r="AG1650" s="4"/>
      <c r="AH1650" s="5"/>
      <c r="AI1650" s="649"/>
      <c r="AJ1650" s="6" t="s">
        <v>2860</v>
      </c>
      <c r="AK1650" s="6" t="s">
        <v>2860</v>
      </c>
      <c r="AL1650" s="485" t="str">
        <f>IF(AA1650="","",AA1650)</f>
        <v>DJ-RT-028</v>
      </c>
      <c r="AM1650" s="3" t="str">
        <f>IF(AB1650="","",AB1650)</f>
        <v>A</v>
      </c>
      <c r="AN1650" s="6"/>
      <c r="AO1650" s="6"/>
      <c r="AP1650" s="7"/>
      <c r="AQ1650" s="7"/>
      <c r="AR1650" s="736"/>
      <c r="AS1650" s="736"/>
      <c r="AT1650" s="736"/>
      <c r="AU1650" s="553" t="str">
        <f>IF(AND(V1650&gt;0,X1650="A",AA1650&lt;&gt;"",AG1650&lt;&gt;"A",AJ1650&lt;&gt;"A",OR(AB1650="NR",AB1650="NT")),1,"")</f>
        <v/>
      </c>
      <c r="AV1650" s="554" t="str">
        <f>IF(AU1650="","",COUNTIF($AU$8:AU1650,AU1650))</f>
        <v/>
      </c>
      <c r="AW1650" s="553" t="str">
        <f>IF(AND(V1650&gt;0,X1650="A",AJ1650&lt;&gt;"A",OR(AB1650="",AB1650="NX")),1,"")</f>
        <v/>
      </c>
      <c r="AX1650" s="554" t="str">
        <f>IF(AW1650="","",COUNTIF($AW$8:AW1650,AW1650))</f>
        <v/>
      </c>
      <c r="AY1650" s="736"/>
      <c r="AZ1650" s="736"/>
      <c r="BA1650" s="736"/>
      <c r="BB1650" s="736"/>
    </row>
    <row r="1651" spans="1:54" ht="14.45" customHeight="1">
      <c r="A1651" s="472" t="s">
        <v>1901</v>
      </c>
      <c r="B1651" s="473" t="s">
        <v>1602</v>
      </c>
      <c r="C1651" s="22" t="s">
        <v>5856</v>
      </c>
      <c r="D1651" s="22">
        <v>13</v>
      </c>
      <c r="E1651" s="746" t="s">
        <v>4062</v>
      </c>
      <c r="F1651" s="760">
        <v>2090050</v>
      </c>
      <c r="G1651" s="475">
        <v>15421103</v>
      </c>
      <c r="H1651" s="476">
        <v>11.94</v>
      </c>
      <c r="I1651" s="474">
        <v>2081330</v>
      </c>
      <c r="J1651" s="475">
        <v>15421103</v>
      </c>
      <c r="K1651" s="478">
        <v>11.94</v>
      </c>
      <c r="L1651" s="9" t="s">
        <v>15</v>
      </c>
      <c r="M1651" s="546">
        <v>16</v>
      </c>
      <c r="N1651" s="9">
        <v>9.5299999999999994</v>
      </c>
      <c r="O1651" s="6" t="s">
        <v>4201</v>
      </c>
      <c r="P1651" s="479" t="s">
        <v>4202</v>
      </c>
      <c r="Q1651" s="10" t="s">
        <v>5199</v>
      </c>
      <c r="R1651" s="11"/>
      <c r="S1651" s="12"/>
      <c r="T1651" s="14">
        <v>46276</v>
      </c>
      <c r="U1651" s="15" t="s">
        <v>4204</v>
      </c>
      <c r="V1651" s="8">
        <v>46276</v>
      </c>
      <c r="W1651" s="13" t="s">
        <v>5319</v>
      </c>
      <c r="X1651" s="23" t="s">
        <v>4206</v>
      </c>
      <c r="Y1651" s="486">
        <v>167</v>
      </c>
      <c r="Z1651" s="483">
        <v>46280</v>
      </c>
      <c r="AA1651" s="24" t="s">
        <v>5659</v>
      </c>
      <c r="AB1651" s="484" t="s">
        <v>4206</v>
      </c>
      <c r="AC1651" s="16"/>
      <c r="AD1651" s="17"/>
      <c r="AE1651" s="18"/>
      <c r="AF1651" s="9"/>
      <c r="AG1651" s="19"/>
      <c r="AH1651" s="20"/>
      <c r="AI1651" s="9"/>
      <c r="AJ1651" s="21"/>
      <c r="AK1651" s="33"/>
      <c r="AL1651" s="485" t="str">
        <f>IF(AA1651="","",AA1651)</f>
        <v>L-RT-038</v>
      </c>
      <c r="AM1651" s="3" t="str">
        <f>IF(AB1651="","",AB1651)</f>
        <v>A</v>
      </c>
      <c r="AN1651" s="702"/>
      <c r="AO1651" s="4"/>
      <c r="AP1651" s="5"/>
      <c r="AQ1651" s="5"/>
      <c r="AR1651" s="4"/>
      <c r="AS1651" s="5"/>
      <c r="AT1651" s="552"/>
      <c r="AU1651" s="553" t="str">
        <f>IF(AND(V1651&gt;0,X1651="A",AA1651&lt;&gt;"",AG1651&lt;&gt;"A",AJ1651&lt;&gt;"A",OR(AB1651="NR",AB1651="NT")),1,"")</f>
        <v/>
      </c>
      <c r="AV1651" s="554" t="str">
        <f>IF(AU1651="","",COUNTIF($AU$8:AU1651,AU1651))</f>
        <v/>
      </c>
      <c r="AW1651" s="553" t="str">
        <f>IF(AND(V1651&gt;0,X1651="A",AJ1651&lt;&gt;"A",OR(AB1651="",AB1651="NX")),1,"")</f>
        <v/>
      </c>
      <c r="AX1651" s="554" t="str">
        <f>IF(AW1651="","",COUNTIF($AW$8:AW1651,AW1651))</f>
        <v/>
      </c>
      <c r="AY1651" s="27"/>
      <c r="AZ1651" s="6"/>
      <c r="BA1651" s="7"/>
      <c r="BB1651" s="7"/>
    </row>
    <row r="1652" spans="1:54" ht="14.45" customHeight="1">
      <c r="A1652" s="472" t="s">
        <v>1902</v>
      </c>
      <c r="B1652" s="473" t="s">
        <v>1602</v>
      </c>
      <c r="C1652" s="22" t="s">
        <v>5856</v>
      </c>
      <c r="D1652" s="22">
        <v>13</v>
      </c>
      <c r="E1652" s="752" t="s">
        <v>5245</v>
      </c>
      <c r="F1652" s="760">
        <v>2081330</v>
      </c>
      <c r="G1652" s="475">
        <v>15421103</v>
      </c>
      <c r="H1652" s="644">
        <v>11.94</v>
      </c>
      <c r="I1652" s="474">
        <v>2094920</v>
      </c>
      <c r="J1652" s="475">
        <v>15421111</v>
      </c>
      <c r="K1652" s="478">
        <v>11.94</v>
      </c>
      <c r="L1652" s="9"/>
      <c r="M1652" s="546">
        <v>16</v>
      </c>
      <c r="N1652" s="9">
        <v>9.5299999999999994</v>
      </c>
      <c r="O1652" s="9" t="s">
        <v>4201</v>
      </c>
      <c r="P1652" s="645" t="s">
        <v>4252</v>
      </c>
      <c r="Q1652" s="653" t="s">
        <v>4289</v>
      </c>
      <c r="R1652" s="11"/>
      <c r="S1652" s="12"/>
      <c r="T1652" s="14">
        <v>46269</v>
      </c>
      <c r="U1652" s="15" t="s">
        <v>5048</v>
      </c>
      <c r="V1652" s="8">
        <v>46269</v>
      </c>
      <c r="W1652" s="13" t="s">
        <v>5246</v>
      </c>
      <c r="X1652" s="23" t="s">
        <v>4206</v>
      </c>
      <c r="Y1652" s="486">
        <v>139</v>
      </c>
      <c r="Z1652" s="647">
        <v>46270</v>
      </c>
      <c r="AA1652" s="24" t="s">
        <v>5247</v>
      </c>
      <c r="AB1652" s="484" t="s">
        <v>4206</v>
      </c>
      <c r="AC1652" s="655"/>
      <c r="AD1652" s="4"/>
      <c r="AE1652" s="5"/>
      <c r="AF1652" s="5"/>
      <c r="AG1652" s="4"/>
      <c r="AH1652" s="5"/>
      <c r="AI1652" s="649"/>
      <c r="AJ1652" s="6" t="s">
        <v>2860</v>
      </c>
      <c r="AK1652" s="6" t="s">
        <v>2860</v>
      </c>
      <c r="AL1652" s="485" t="str">
        <f>IF(AA1652="","",AA1652)</f>
        <v>DJ-RT-028</v>
      </c>
      <c r="AM1652" s="3" t="str">
        <f>IF(AB1652="","",AB1652)</f>
        <v>A</v>
      </c>
      <c r="AN1652" s="6"/>
      <c r="AO1652" s="6"/>
      <c r="AP1652" s="7"/>
      <c r="AQ1652" s="7"/>
      <c r="AR1652" s="736"/>
      <c r="AS1652" s="736"/>
      <c r="AT1652" s="736"/>
      <c r="AU1652" s="553" t="str">
        <f>IF(AND(V1652&gt;0,X1652="A",AA1652&lt;&gt;"",AG1652&lt;&gt;"A",AJ1652&lt;&gt;"A",OR(AB1652="NR",AB1652="NT")),1,"")</f>
        <v/>
      </c>
      <c r="AV1652" s="554" t="str">
        <f>IF(AU1652="","",COUNTIF($AU$8:AU1652,AU1652))</f>
        <v/>
      </c>
      <c r="AW1652" s="553" t="str">
        <f>IF(AND(V1652&gt;0,X1652="A",AJ1652&lt;&gt;"A",OR(AB1652="",AB1652="NX")),1,"")</f>
        <v/>
      </c>
      <c r="AX1652" s="554" t="str">
        <f>IF(AW1652="","",COUNTIF($AW$8:AW1652,AW1652))</f>
        <v/>
      </c>
      <c r="AY1652" s="736"/>
      <c r="AZ1652" s="736"/>
      <c r="BA1652" s="736"/>
      <c r="BB1652" s="736"/>
    </row>
    <row r="1653" spans="1:54" ht="14.45" customHeight="1">
      <c r="A1653" s="472" t="s">
        <v>1903</v>
      </c>
      <c r="B1653" s="473" t="s">
        <v>1602</v>
      </c>
      <c r="C1653" s="22" t="s">
        <v>5856</v>
      </c>
      <c r="D1653" s="22">
        <v>13</v>
      </c>
      <c r="E1653" s="746" t="s">
        <v>4063</v>
      </c>
      <c r="F1653" s="760">
        <v>2094920</v>
      </c>
      <c r="G1653" s="475">
        <v>15421111</v>
      </c>
      <c r="H1653" s="476">
        <v>11.94</v>
      </c>
      <c r="I1653" s="474">
        <v>2086380</v>
      </c>
      <c r="J1653" s="475">
        <v>15421107</v>
      </c>
      <c r="K1653" s="478">
        <v>11.94</v>
      </c>
      <c r="L1653" s="9" t="s">
        <v>15</v>
      </c>
      <c r="M1653" s="546">
        <v>16</v>
      </c>
      <c r="N1653" s="9">
        <v>9.5299999999999994</v>
      </c>
      <c r="O1653" s="6" t="s">
        <v>4201</v>
      </c>
      <c r="P1653" s="479" t="s">
        <v>4202</v>
      </c>
      <c r="Q1653" s="10" t="s">
        <v>5199</v>
      </c>
      <c r="R1653" s="11"/>
      <c r="S1653" s="12"/>
      <c r="T1653" s="14">
        <v>46276</v>
      </c>
      <c r="U1653" s="15" t="s">
        <v>4204</v>
      </c>
      <c r="V1653" s="8">
        <v>46276</v>
      </c>
      <c r="W1653" s="13" t="s">
        <v>5319</v>
      </c>
      <c r="X1653" s="23" t="s">
        <v>4206</v>
      </c>
      <c r="Y1653" s="486">
        <v>167</v>
      </c>
      <c r="Z1653" s="483">
        <v>46280</v>
      </c>
      <c r="AA1653" s="24" t="s">
        <v>5659</v>
      </c>
      <c r="AB1653" s="484" t="s">
        <v>4206</v>
      </c>
      <c r="AC1653" s="16"/>
      <c r="AD1653" s="17"/>
      <c r="AE1653" s="18"/>
      <c r="AF1653" s="9"/>
      <c r="AG1653" s="19"/>
      <c r="AH1653" s="20"/>
      <c r="AI1653" s="9"/>
      <c r="AJ1653" s="21"/>
      <c r="AK1653" s="33"/>
      <c r="AL1653" s="485" t="str">
        <f>IF(AA1653="","",AA1653)</f>
        <v>L-RT-038</v>
      </c>
      <c r="AM1653" s="3" t="str">
        <f>IF(AB1653="","",AB1653)</f>
        <v>A</v>
      </c>
      <c r="AN1653" s="702"/>
      <c r="AO1653" s="4"/>
      <c r="AP1653" s="5"/>
      <c r="AQ1653" s="5"/>
      <c r="AR1653" s="4"/>
      <c r="AS1653" s="5"/>
      <c r="AT1653" s="552"/>
      <c r="AU1653" s="553" t="str">
        <f>IF(AND(V1653&gt;0,X1653="A",AA1653&lt;&gt;"",AG1653&lt;&gt;"A",AJ1653&lt;&gt;"A",OR(AB1653="NR",AB1653="NT")),1,"")</f>
        <v/>
      </c>
      <c r="AV1653" s="554" t="str">
        <f>IF(AU1653="","",COUNTIF($AU$8:AU1653,AU1653))</f>
        <v/>
      </c>
      <c r="AW1653" s="553" t="str">
        <f>IF(AND(V1653&gt;0,X1653="A",AJ1653&lt;&gt;"A",OR(AB1653="",AB1653="NX")),1,"")</f>
        <v/>
      </c>
      <c r="AX1653" s="554" t="str">
        <f>IF(AW1653="","",COUNTIF($AW$8:AW1653,AW1653))</f>
        <v/>
      </c>
      <c r="AY1653" s="27"/>
      <c r="AZ1653" s="6"/>
      <c r="BA1653" s="7"/>
      <c r="BB1653" s="7"/>
    </row>
    <row r="1654" spans="1:54" ht="14.45" customHeight="1">
      <c r="A1654" s="472" t="s">
        <v>1904</v>
      </c>
      <c r="B1654" s="473" t="s">
        <v>1602</v>
      </c>
      <c r="C1654" s="22" t="s">
        <v>5856</v>
      </c>
      <c r="D1654" s="22">
        <v>13</v>
      </c>
      <c r="E1654" s="752" t="s">
        <v>5244</v>
      </c>
      <c r="F1654" s="760">
        <v>2086380</v>
      </c>
      <c r="G1654" s="475">
        <v>15421107</v>
      </c>
      <c r="H1654" s="644">
        <v>11.94</v>
      </c>
      <c r="I1654" s="474">
        <v>2081040</v>
      </c>
      <c r="J1654" s="475">
        <v>15421103</v>
      </c>
      <c r="K1654" s="478">
        <v>11.94</v>
      </c>
      <c r="L1654" s="9"/>
      <c r="M1654" s="546">
        <v>16</v>
      </c>
      <c r="N1654" s="9">
        <v>9.5299999999999994</v>
      </c>
      <c r="O1654" s="9" t="s">
        <v>4201</v>
      </c>
      <c r="P1654" s="645" t="s">
        <v>4252</v>
      </c>
      <c r="Q1654" s="646" t="s">
        <v>4281</v>
      </c>
      <c r="R1654" s="11"/>
      <c r="S1654" s="12"/>
      <c r="T1654" s="14">
        <v>46267</v>
      </c>
      <c r="U1654" s="15" t="s">
        <v>5048</v>
      </c>
      <c r="V1654" s="8">
        <v>46267</v>
      </c>
      <c r="W1654" s="13" t="s">
        <v>5217</v>
      </c>
      <c r="X1654" s="23" t="s">
        <v>4206</v>
      </c>
      <c r="Y1654" s="486">
        <v>139</v>
      </c>
      <c r="Z1654" s="647">
        <v>46268</v>
      </c>
      <c r="AA1654" s="24" t="s">
        <v>5243</v>
      </c>
      <c r="AB1654" s="484" t="s">
        <v>4206</v>
      </c>
      <c r="AC1654" s="655"/>
      <c r="AD1654" s="4"/>
      <c r="AE1654" s="5"/>
      <c r="AF1654" s="5"/>
      <c r="AG1654" s="4"/>
      <c r="AH1654" s="5"/>
      <c r="AI1654" s="649"/>
      <c r="AJ1654" s="6" t="s">
        <v>2860</v>
      </c>
      <c r="AK1654" s="6" t="s">
        <v>2860</v>
      </c>
      <c r="AL1654" s="485" t="str">
        <f>IF(AA1654="","",AA1654)</f>
        <v>DJ-RT-025</v>
      </c>
      <c r="AM1654" s="3" t="str">
        <f>IF(AB1654="","",AB1654)</f>
        <v>A</v>
      </c>
      <c r="AN1654" s="6"/>
      <c r="AO1654" s="6"/>
      <c r="AP1654" s="7"/>
      <c r="AQ1654" s="7"/>
      <c r="AR1654" s="736"/>
      <c r="AS1654" s="736"/>
      <c r="AT1654" s="736"/>
      <c r="AU1654" s="553" t="str">
        <f>IF(AND(V1654&gt;0,X1654="A",AA1654&lt;&gt;"",AG1654&lt;&gt;"A",AJ1654&lt;&gt;"A",OR(AB1654="NR",AB1654="NT")),1,"")</f>
        <v/>
      </c>
      <c r="AV1654" s="554" t="str">
        <f>IF(AU1654="","",COUNTIF($AU$8:AU1654,AU1654))</f>
        <v/>
      </c>
      <c r="AW1654" s="553" t="str">
        <f>IF(AND(V1654&gt;0,X1654="A",AJ1654&lt;&gt;"A",OR(AB1654="",AB1654="NX")),1,"")</f>
        <v/>
      </c>
      <c r="AX1654" s="554" t="str">
        <f>IF(AW1654="","",COUNTIF($AW$8:AW1654,AW1654))</f>
        <v/>
      </c>
      <c r="AY1654" s="736"/>
      <c r="AZ1654" s="736"/>
      <c r="BA1654" s="736"/>
      <c r="BB1654" s="736"/>
    </row>
    <row r="1655" spans="1:54" ht="14.45" customHeight="1">
      <c r="A1655" s="472" t="s">
        <v>1905</v>
      </c>
      <c r="B1655" s="473" t="s">
        <v>1602</v>
      </c>
      <c r="C1655" s="22" t="s">
        <v>5856</v>
      </c>
      <c r="D1655" s="22">
        <v>13</v>
      </c>
      <c r="E1655" s="746" t="s">
        <v>4064</v>
      </c>
      <c r="F1655" s="760">
        <v>2081040</v>
      </c>
      <c r="G1655" s="475">
        <v>15421103</v>
      </c>
      <c r="H1655" s="476">
        <v>11.94</v>
      </c>
      <c r="I1655" s="474">
        <v>2097440</v>
      </c>
      <c r="J1655" s="475">
        <v>15421112</v>
      </c>
      <c r="K1655" s="478">
        <v>11.94</v>
      </c>
      <c r="L1655" s="9" t="s">
        <v>15</v>
      </c>
      <c r="M1655" s="546">
        <v>16</v>
      </c>
      <c r="N1655" s="9">
        <v>9.5299999999999994</v>
      </c>
      <c r="O1655" s="6" t="s">
        <v>4201</v>
      </c>
      <c r="P1655" s="479" t="s">
        <v>4202</v>
      </c>
      <c r="Q1655" s="10" t="s">
        <v>5199</v>
      </c>
      <c r="R1655" s="11"/>
      <c r="S1655" s="12"/>
      <c r="T1655" s="14">
        <v>46275</v>
      </c>
      <c r="U1655" s="15" t="s">
        <v>4204</v>
      </c>
      <c r="V1655" s="8">
        <v>46275</v>
      </c>
      <c r="W1655" s="13" t="s">
        <v>5201</v>
      </c>
      <c r="X1655" s="23" t="s">
        <v>4206</v>
      </c>
      <c r="Y1655" s="486">
        <v>167</v>
      </c>
      <c r="Z1655" s="483">
        <v>46280</v>
      </c>
      <c r="AA1655" s="24" t="s">
        <v>5659</v>
      </c>
      <c r="AB1655" s="484" t="s">
        <v>4206</v>
      </c>
      <c r="AC1655" s="16"/>
      <c r="AD1655" s="17"/>
      <c r="AE1655" s="18"/>
      <c r="AF1655" s="9"/>
      <c r="AG1655" s="19"/>
      <c r="AH1655" s="20"/>
      <c r="AI1655" s="9"/>
      <c r="AJ1655" s="21"/>
      <c r="AK1655" s="33"/>
      <c r="AL1655" s="485" t="str">
        <f>IF(AA1655="","",AA1655)</f>
        <v>L-RT-038</v>
      </c>
      <c r="AM1655" s="3" t="str">
        <f>IF(AB1655="","",AB1655)</f>
        <v>A</v>
      </c>
      <c r="AN1655" s="702"/>
      <c r="AO1655" s="4"/>
      <c r="AP1655" s="5"/>
      <c r="AQ1655" s="5"/>
      <c r="AR1655" s="4"/>
      <c r="AS1655" s="5"/>
      <c r="AT1655" s="552"/>
      <c r="AU1655" s="553" t="str">
        <f>IF(AND(V1655&gt;0,X1655="A",AA1655&lt;&gt;"",AG1655&lt;&gt;"A",AJ1655&lt;&gt;"A",OR(AB1655="NR",AB1655="NT")),1,"")</f>
        <v/>
      </c>
      <c r="AV1655" s="554" t="str">
        <f>IF(AU1655="","",COUNTIF($AU$8:AU1655,AU1655))</f>
        <v/>
      </c>
      <c r="AW1655" s="553" t="str">
        <f>IF(AND(V1655&gt;0,X1655="A",AJ1655&lt;&gt;"A",OR(AB1655="",AB1655="NX")),1,"")</f>
        <v/>
      </c>
      <c r="AX1655" s="554" t="str">
        <f>IF(AW1655="","",COUNTIF($AW$8:AW1655,AW1655))</f>
        <v/>
      </c>
      <c r="AY1655" s="27"/>
      <c r="AZ1655" s="6"/>
      <c r="BA1655" s="7"/>
      <c r="BB1655" s="7"/>
    </row>
    <row r="1656" spans="1:54" ht="14.45" customHeight="1">
      <c r="A1656" s="472" t="s">
        <v>1906</v>
      </c>
      <c r="B1656" s="473" t="s">
        <v>1602</v>
      </c>
      <c r="C1656" s="22" t="s">
        <v>5856</v>
      </c>
      <c r="D1656" s="22">
        <v>13</v>
      </c>
      <c r="E1656" s="752" t="s">
        <v>5242</v>
      </c>
      <c r="F1656" s="760">
        <v>2097440</v>
      </c>
      <c r="G1656" s="475">
        <v>15421112</v>
      </c>
      <c r="H1656" s="644">
        <v>11.94</v>
      </c>
      <c r="I1656" s="474">
        <v>2097410</v>
      </c>
      <c r="J1656" s="475">
        <v>15421112</v>
      </c>
      <c r="K1656" s="478">
        <v>11.94</v>
      </c>
      <c r="L1656" s="9"/>
      <c r="M1656" s="546">
        <v>16</v>
      </c>
      <c r="N1656" s="9">
        <v>9.5299999999999994</v>
      </c>
      <c r="O1656" s="9" t="s">
        <v>4201</v>
      </c>
      <c r="P1656" s="645" t="s">
        <v>4252</v>
      </c>
      <c r="Q1656" s="646" t="s">
        <v>4281</v>
      </c>
      <c r="R1656" s="11"/>
      <c r="S1656" s="12"/>
      <c r="T1656" s="14">
        <v>46267</v>
      </c>
      <c r="U1656" s="15" t="s">
        <v>5048</v>
      </c>
      <c r="V1656" s="8">
        <v>46267</v>
      </c>
      <c r="W1656" s="13" t="s">
        <v>5217</v>
      </c>
      <c r="X1656" s="23" t="s">
        <v>4206</v>
      </c>
      <c r="Y1656" s="486">
        <v>139</v>
      </c>
      <c r="Z1656" s="647">
        <v>46268</v>
      </c>
      <c r="AA1656" s="24" t="s">
        <v>5243</v>
      </c>
      <c r="AB1656" s="484" t="s">
        <v>4206</v>
      </c>
      <c r="AC1656" s="655"/>
      <c r="AD1656" s="4"/>
      <c r="AE1656" s="5"/>
      <c r="AF1656" s="5"/>
      <c r="AG1656" s="4"/>
      <c r="AH1656" s="5"/>
      <c r="AI1656" s="649"/>
      <c r="AJ1656" s="6" t="s">
        <v>2860</v>
      </c>
      <c r="AK1656" s="6" t="s">
        <v>2860</v>
      </c>
      <c r="AL1656" s="485" t="str">
        <f>IF(AA1656="","",AA1656)</f>
        <v>DJ-RT-025</v>
      </c>
      <c r="AM1656" s="3" t="str">
        <f>IF(AB1656="","",AB1656)</f>
        <v>A</v>
      </c>
      <c r="AN1656" s="6"/>
      <c r="AO1656" s="6"/>
      <c r="AP1656" s="7"/>
      <c r="AQ1656" s="7"/>
      <c r="AR1656" s="736"/>
      <c r="AS1656" s="736"/>
      <c r="AT1656" s="736"/>
      <c r="AU1656" s="553" t="str">
        <f>IF(AND(V1656&gt;0,X1656="A",AA1656&lt;&gt;"",AG1656&lt;&gt;"A",AJ1656&lt;&gt;"A",OR(AB1656="NR",AB1656="NT")),1,"")</f>
        <v/>
      </c>
      <c r="AV1656" s="554" t="str">
        <f>IF(AU1656="","",COUNTIF($AU$8:AU1656,AU1656))</f>
        <v/>
      </c>
      <c r="AW1656" s="553" t="str">
        <f>IF(AND(V1656&gt;0,X1656="A",AJ1656&lt;&gt;"A",OR(AB1656="",AB1656="NX")),1,"")</f>
        <v/>
      </c>
      <c r="AX1656" s="554" t="str">
        <f>IF(AW1656="","",COUNTIF($AW$8:AW1656,AW1656))</f>
        <v/>
      </c>
      <c r="AY1656" s="736"/>
      <c r="AZ1656" s="736"/>
      <c r="BA1656" s="736"/>
      <c r="BB1656" s="736"/>
    </row>
    <row r="1657" spans="1:54" ht="14.45" customHeight="1">
      <c r="A1657" s="472" t="s">
        <v>1907</v>
      </c>
      <c r="B1657" s="473" t="s">
        <v>1602</v>
      </c>
      <c r="C1657" s="22" t="s">
        <v>5856</v>
      </c>
      <c r="D1657" s="22">
        <v>13</v>
      </c>
      <c r="E1657" s="746" t="s">
        <v>4065</v>
      </c>
      <c r="F1657" s="760">
        <v>2097410</v>
      </c>
      <c r="G1657" s="475">
        <v>15421112</v>
      </c>
      <c r="H1657" s="476">
        <v>11.94</v>
      </c>
      <c r="I1657" s="474">
        <v>2082120</v>
      </c>
      <c r="J1657" s="475">
        <v>15421104</v>
      </c>
      <c r="K1657" s="478">
        <v>11.94</v>
      </c>
      <c r="L1657" s="9" t="s">
        <v>15</v>
      </c>
      <c r="M1657" s="546">
        <v>16</v>
      </c>
      <c r="N1657" s="9">
        <v>9.5299999999999994</v>
      </c>
      <c r="O1657" s="6" t="s">
        <v>4201</v>
      </c>
      <c r="P1657" s="479" t="s">
        <v>4202</v>
      </c>
      <c r="Q1657" s="10" t="s">
        <v>5199</v>
      </c>
      <c r="R1657" s="11"/>
      <c r="S1657" s="12"/>
      <c r="T1657" s="14">
        <v>46275</v>
      </c>
      <c r="U1657" s="15" t="s">
        <v>4204</v>
      </c>
      <c r="V1657" s="8">
        <v>46275</v>
      </c>
      <c r="W1657" s="13" t="s">
        <v>5201</v>
      </c>
      <c r="X1657" s="23" t="s">
        <v>4206</v>
      </c>
      <c r="Y1657" s="486">
        <v>167</v>
      </c>
      <c r="Z1657" s="483">
        <v>46280</v>
      </c>
      <c r="AA1657" s="24" t="s">
        <v>5659</v>
      </c>
      <c r="AB1657" s="484" t="s">
        <v>4206</v>
      </c>
      <c r="AC1657" s="16"/>
      <c r="AD1657" s="17"/>
      <c r="AE1657" s="18"/>
      <c r="AF1657" s="9"/>
      <c r="AG1657" s="19"/>
      <c r="AH1657" s="20"/>
      <c r="AI1657" s="9"/>
      <c r="AJ1657" s="21"/>
      <c r="AK1657" s="33"/>
      <c r="AL1657" s="485" t="str">
        <f>IF(AA1657="","",AA1657)</f>
        <v>L-RT-038</v>
      </c>
      <c r="AM1657" s="3" t="str">
        <f>IF(AB1657="","",AB1657)</f>
        <v>A</v>
      </c>
      <c r="AN1657" s="702"/>
      <c r="AO1657" s="4"/>
      <c r="AP1657" s="5"/>
      <c r="AQ1657" s="5"/>
      <c r="AR1657" s="4"/>
      <c r="AS1657" s="5"/>
      <c r="AT1657" s="552"/>
      <c r="AU1657" s="553" t="str">
        <f>IF(AND(V1657&gt;0,X1657="A",AA1657&lt;&gt;"",AG1657&lt;&gt;"A",AJ1657&lt;&gt;"A",OR(AB1657="NR",AB1657="NT")),1,"")</f>
        <v/>
      </c>
      <c r="AV1657" s="554" t="str">
        <f>IF(AU1657="","",COUNTIF($AU$8:AU1657,AU1657))</f>
        <v/>
      </c>
      <c r="AW1657" s="553" t="str">
        <f>IF(AND(V1657&gt;0,X1657="A",AJ1657&lt;&gt;"A",OR(AB1657="",AB1657="NX")),1,"")</f>
        <v/>
      </c>
      <c r="AX1657" s="554" t="str">
        <f>IF(AW1657="","",COUNTIF($AW$8:AW1657,AW1657))</f>
        <v/>
      </c>
      <c r="AY1657" s="27"/>
      <c r="AZ1657" s="6"/>
      <c r="BA1657" s="7"/>
      <c r="BB1657" s="7"/>
    </row>
    <row r="1658" spans="1:54" ht="14.45" customHeight="1">
      <c r="A1658" s="472" t="s">
        <v>1908</v>
      </c>
      <c r="B1658" s="473" t="s">
        <v>1602</v>
      </c>
      <c r="C1658" s="22" t="s">
        <v>5856</v>
      </c>
      <c r="D1658" s="22">
        <v>13</v>
      </c>
      <c r="E1658" s="752" t="s">
        <v>5241</v>
      </c>
      <c r="F1658" s="760">
        <v>2082120</v>
      </c>
      <c r="G1658" s="475">
        <v>15421104</v>
      </c>
      <c r="H1658" s="644">
        <v>11.94</v>
      </c>
      <c r="I1658" s="474">
        <v>2080370</v>
      </c>
      <c r="J1658" s="475">
        <v>15421102</v>
      </c>
      <c r="K1658" s="478">
        <v>11.94</v>
      </c>
      <c r="L1658" s="9"/>
      <c r="M1658" s="546">
        <v>16</v>
      </c>
      <c r="N1658" s="9">
        <v>9.5299999999999994</v>
      </c>
      <c r="O1658" s="9" t="s">
        <v>4201</v>
      </c>
      <c r="P1658" s="645" t="s">
        <v>4252</v>
      </c>
      <c r="Q1658" s="646" t="s">
        <v>4281</v>
      </c>
      <c r="R1658" s="11"/>
      <c r="S1658" s="12"/>
      <c r="T1658" s="14">
        <v>46268</v>
      </c>
      <c r="U1658" s="15" t="s">
        <v>5048</v>
      </c>
      <c r="V1658" s="8">
        <v>46268</v>
      </c>
      <c r="W1658" s="13" t="s">
        <v>5226</v>
      </c>
      <c r="X1658" s="23" t="s">
        <v>4206</v>
      </c>
      <c r="Y1658" s="486">
        <v>139</v>
      </c>
      <c r="Z1658" s="647">
        <v>46269</v>
      </c>
      <c r="AA1658" s="24" t="s">
        <v>5228</v>
      </c>
      <c r="AB1658" s="484" t="s">
        <v>4206</v>
      </c>
      <c r="AC1658" s="655"/>
      <c r="AD1658" s="4"/>
      <c r="AE1658" s="5"/>
      <c r="AF1658" s="5"/>
      <c r="AG1658" s="4"/>
      <c r="AH1658" s="5"/>
      <c r="AI1658" s="649"/>
      <c r="AJ1658" s="6" t="s">
        <v>2860</v>
      </c>
      <c r="AK1658" s="6" t="s">
        <v>2860</v>
      </c>
      <c r="AL1658" s="485" t="str">
        <f>IF(AA1658="","",AA1658)</f>
        <v>DJ-RT-027</v>
      </c>
      <c r="AM1658" s="3" t="str">
        <f>IF(AB1658="","",AB1658)</f>
        <v>A</v>
      </c>
      <c r="AN1658" s="6"/>
      <c r="AO1658" s="6"/>
      <c r="AP1658" s="7"/>
      <c r="AQ1658" s="7"/>
      <c r="AR1658" s="736"/>
      <c r="AS1658" s="736"/>
      <c r="AT1658" s="736"/>
      <c r="AU1658" s="553" t="str">
        <f>IF(AND(V1658&gt;0,X1658="A",AA1658&lt;&gt;"",AG1658&lt;&gt;"A",AJ1658&lt;&gt;"A",OR(AB1658="NR",AB1658="NT")),1,"")</f>
        <v/>
      </c>
      <c r="AV1658" s="554" t="str">
        <f>IF(AU1658="","",COUNTIF($AU$8:AU1658,AU1658))</f>
        <v/>
      </c>
      <c r="AW1658" s="553" t="str">
        <f>IF(AND(V1658&gt;0,X1658="A",AJ1658&lt;&gt;"A",OR(AB1658="",AB1658="NX")),1,"")</f>
        <v/>
      </c>
      <c r="AX1658" s="554" t="str">
        <f>IF(AW1658="","",COUNTIF($AW$8:AW1658,AW1658))</f>
        <v/>
      </c>
      <c r="AY1658" s="736"/>
      <c r="AZ1658" s="736"/>
      <c r="BA1658" s="736"/>
      <c r="BB1658" s="736"/>
    </row>
    <row r="1659" spans="1:54" ht="14.45" customHeight="1">
      <c r="A1659" s="472" t="s">
        <v>1909</v>
      </c>
      <c r="B1659" s="473" t="s">
        <v>1602</v>
      </c>
      <c r="C1659" s="22" t="s">
        <v>5856</v>
      </c>
      <c r="D1659" s="22">
        <v>13</v>
      </c>
      <c r="E1659" s="746" t="s">
        <v>4066</v>
      </c>
      <c r="F1659" s="760">
        <v>2080370</v>
      </c>
      <c r="G1659" s="475">
        <v>15421102</v>
      </c>
      <c r="H1659" s="476">
        <v>11.94</v>
      </c>
      <c r="I1659" s="474">
        <v>2081260</v>
      </c>
      <c r="J1659" s="475">
        <v>15421103</v>
      </c>
      <c r="K1659" s="478">
        <v>11.94</v>
      </c>
      <c r="L1659" s="9" t="s">
        <v>15</v>
      </c>
      <c r="M1659" s="546">
        <v>16</v>
      </c>
      <c r="N1659" s="9">
        <v>9.5299999999999994</v>
      </c>
      <c r="O1659" s="6" t="s">
        <v>4201</v>
      </c>
      <c r="P1659" s="479" t="s">
        <v>4202</v>
      </c>
      <c r="Q1659" s="10" t="s">
        <v>5199</v>
      </c>
      <c r="R1659" s="11"/>
      <c r="S1659" s="12"/>
      <c r="T1659" s="14">
        <v>46275</v>
      </c>
      <c r="U1659" s="15" t="s">
        <v>4204</v>
      </c>
      <c r="V1659" s="8">
        <v>46275</v>
      </c>
      <c r="W1659" s="13" t="s">
        <v>5201</v>
      </c>
      <c r="X1659" s="23" t="s">
        <v>4206</v>
      </c>
      <c r="Y1659" s="486">
        <v>167</v>
      </c>
      <c r="Z1659" s="483">
        <v>46280</v>
      </c>
      <c r="AA1659" s="24" t="s">
        <v>5659</v>
      </c>
      <c r="AB1659" s="484" t="s">
        <v>4206</v>
      </c>
      <c r="AC1659" s="16"/>
      <c r="AD1659" s="17"/>
      <c r="AE1659" s="18"/>
      <c r="AF1659" s="9"/>
      <c r="AG1659" s="19"/>
      <c r="AH1659" s="20"/>
      <c r="AI1659" s="9"/>
      <c r="AJ1659" s="21"/>
      <c r="AK1659" s="33"/>
      <c r="AL1659" s="485" t="str">
        <f>IF(AA1659="","",AA1659)</f>
        <v>L-RT-038</v>
      </c>
      <c r="AM1659" s="3" t="str">
        <f>IF(AB1659="","",AB1659)</f>
        <v>A</v>
      </c>
      <c r="AN1659" s="702"/>
      <c r="AO1659" s="4"/>
      <c r="AP1659" s="5"/>
      <c r="AQ1659" s="5"/>
      <c r="AR1659" s="4"/>
      <c r="AS1659" s="5"/>
      <c r="AT1659" s="552"/>
      <c r="AU1659" s="553" t="str">
        <f>IF(AND(V1659&gt;0,X1659="A",AA1659&lt;&gt;"",AG1659&lt;&gt;"A",AJ1659&lt;&gt;"A",OR(AB1659="NR",AB1659="NT")),1,"")</f>
        <v/>
      </c>
      <c r="AV1659" s="554" t="str">
        <f>IF(AU1659="","",COUNTIF($AU$8:AU1659,AU1659))</f>
        <v/>
      </c>
      <c r="AW1659" s="553" t="str">
        <f>IF(AND(V1659&gt;0,X1659="A",AJ1659&lt;&gt;"A",OR(AB1659="",AB1659="NX")),1,"")</f>
        <v/>
      </c>
      <c r="AX1659" s="554" t="str">
        <f>IF(AW1659="","",COUNTIF($AW$8:AW1659,AW1659))</f>
        <v/>
      </c>
      <c r="AY1659" s="27"/>
      <c r="AZ1659" s="6"/>
      <c r="BA1659" s="7"/>
      <c r="BB1659" s="7"/>
    </row>
    <row r="1660" spans="1:54" ht="14.45" customHeight="1">
      <c r="A1660" s="472" t="s">
        <v>1910</v>
      </c>
      <c r="B1660" s="473" t="s">
        <v>1602</v>
      </c>
      <c r="C1660" s="22" t="s">
        <v>5856</v>
      </c>
      <c r="D1660" s="22">
        <v>13</v>
      </c>
      <c r="E1660" s="752" t="s">
        <v>5240</v>
      </c>
      <c r="F1660" s="760">
        <v>2081260</v>
      </c>
      <c r="G1660" s="475">
        <v>15421103</v>
      </c>
      <c r="H1660" s="644">
        <v>11.94</v>
      </c>
      <c r="I1660" s="474">
        <v>2083030</v>
      </c>
      <c r="J1660" s="475">
        <v>15421105</v>
      </c>
      <c r="K1660" s="478">
        <v>11.94</v>
      </c>
      <c r="L1660" s="9"/>
      <c r="M1660" s="546">
        <v>16</v>
      </c>
      <c r="N1660" s="9">
        <v>9.5299999999999994</v>
      </c>
      <c r="O1660" s="9" t="s">
        <v>4201</v>
      </c>
      <c r="P1660" s="645" t="s">
        <v>4252</v>
      </c>
      <c r="Q1660" s="651" t="s">
        <v>4263</v>
      </c>
      <c r="R1660" s="11"/>
      <c r="S1660" s="12"/>
      <c r="T1660" s="14">
        <v>46268</v>
      </c>
      <c r="U1660" s="15" t="s">
        <v>5048</v>
      </c>
      <c r="V1660" s="8">
        <v>46268</v>
      </c>
      <c r="W1660" s="13" t="s">
        <v>5226</v>
      </c>
      <c r="X1660" s="23" t="s">
        <v>4206</v>
      </c>
      <c r="Y1660" s="486">
        <v>139</v>
      </c>
      <c r="Z1660" s="647">
        <v>46269</v>
      </c>
      <c r="AA1660" s="24" t="s">
        <v>5228</v>
      </c>
      <c r="AB1660" s="484" t="s">
        <v>4206</v>
      </c>
      <c r="AC1660" s="655"/>
      <c r="AD1660" s="4"/>
      <c r="AE1660" s="5"/>
      <c r="AF1660" s="5"/>
      <c r="AG1660" s="4"/>
      <c r="AH1660" s="5"/>
      <c r="AI1660" s="649"/>
      <c r="AJ1660" s="6" t="s">
        <v>2860</v>
      </c>
      <c r="AK1660" s="6" t="s">
        <v>2860</v>
      </c>
      <c r="AL1660" s="485" t="str">
        <f>IF(AA1660="","",AA1660)</f>
        <v>DJ-RT-027</v>
      </c>
      <c r="AM1660" s="3" t="str">
        <f>IF(AB1660="","",AB1660)</f>
        <v>A</v>
      </c>
      <c r="AN1660" s="6"/>
      <c r="AO1660" s="6"/>
      <c r="AP1660" s="7"/>
      <c r="AQ1660" s="7"/>
      <c r="AR1660" s="736"/>
      <c r="AS1660" s="736"/>
      <c r="AT1660" s="736"/>
      <c r="AU1660" s="553" t="str">
        <f>IF(AND(V1660&gt;0,X1660="A",AA1660&lt;&gt;"",AG1660&lt;&gt;"A",AJ1660&lt;&gt;"A",OR(AB1660="NR",AB1660="NT")),1,"")</f>
        <v/>
      </c>
      <c r="AV1660" s="554" t="str">
        <f>IF(AU1660="","",COUNTIF($AU$8:AU1660,AU1660))</f>
        <v/>
      </c>
      <c r="AW1660" s="553" t="str">
        <f>IF(AND(V1660&gt;0,X1660="A",AJ1660&lt;&gt;"A",OR(AB1660="",AB1660="NX")),1,"")</f>
        <v/>
      </c>
      <c r="AX1660" s="554" t="str">
        <f>IF(AW1660="","",COUNTIF($AW$8:AW1660,AW1660))</f>
        <v/>
      </c>
      <c r="AY1660" s="736"/>
      <c r="AZ1660" s="736"/>
      <c r="BA1660" s="736"/>
      <c r="BB1660" s="736"/>
    </row>
    <row r="1661" spans="1:54" ht="14.45" customHeight="1">
      <c r="A1661" s="472" t="s">
        <v>1911</v>
      </c>
      <c r="B1661" s="473" t="s">
        <v>1602</v>
      </c>
      <c r="C1661" s="714" t="s">
        <v>4210</v>
      </c>
      <c r="D1661" s="22">
        <v>13</v>
      </c>
      <c r="E1661" s="746" t="s">
        <v>4067</v>
      </c>
      <c r="F1661" s="760">
        <v>2083030</v>
      </c>
      <c r="G1661" s="475">
        <v>15421105</v>
      </c>
      <c r="H1661" s="476">
        <v>11.94</v>
      </c>
      <c r="I1661" s="474"/>
      <c r="J1661" s="475"/>
      <c r="K1661" s="478"/>
      <c r="L1661" s="9"/>
      <c r="M1661" s="546"/>
      <c r="N1661" s="9"/>
      <c r="O1661" s="6"/>
      <c r="P1661" s="479"/>
      <c r="Q1661" s="10"/>
      <c r="R1661" s="11"/>
      <c r="S1661" s="12"/>
      <c r="T1661" s="14"/>
      <c r="U1661" s="15"/>
      <c r="V1661" s="8"/>
      <c r="W1661" s="13"/>
      <c r="X1661" s="23"/>
      <c r="Y1661" s="486"/>
      <c r="Z1661" s="483"/>
      <c r="AA1661" s="24"/>
      <c r="AB1661" s="484"/>
      <c r="AC1661" s="16"/>
      <c r="AD1661" s="17"/>
      <c r="AE1661" s="18"/>
      <c r="AF1661" s="9"/>
      <c r="AG1661" s="19"/>
      <c r="AH1661" s="20"/>
      <c r="AI1661" s="9"/>
      <c r="AJ1661" s="21"/>
      <c r="AK1661" s="33"/>
      <c r="AL1661" s="485" t="str">
        <f>IF(AA1661="","",AA1661)</f>
        <v/>
      </c>
      <c r="AM1661" s="3" t="str">
        <f>IF(AB1661="","",AB1661)</f>
        <v/>
      </c>
      <c r="AN1661" s="702"/>
      <c r="AO1661" s="4"/>
      <c r="AP1661" s="5"/>
      <c r="AQ1661" s="5"/>
      <c r="AR1661" s="4"/>
      <c r="AS1661" s="5"/>
      <c r="AT1661" s="552"/>
      <c r="AU1661" s="553" t="str">
        <f>IF(AND(V1661&gt;0,X1661="A",AA1661&lt;&gt;"",AG1661&lt;&gt;"A",AJ1661&lt;&gt;"A",OR(AB1661="NR",AB1661="NT")),1,"")</f>
        <v/>
      </c>
      <c r="AV1661" s="554" t="str">
        <f>IF(AU1661="","",COUNTIF($AU$8:AU1661,AU1661))</f>
        <v/>
      </c>
      <c r="AW1661" s="553" t="str">
        <f>IF(AND(V1661&gt;0,X1661="A",AJ1661&lt;&gt;"A",OR(AB1661="",AB1661="NX")),1,"")</f>
        <v/>
      </c>
      <c r="AX1661" s="554" t="str">
        <f>IF(AW1661="","",COUNTIF($AW$8:AW1661,AW1661))</f>
        <v/>
      </c>
      <c r="AY1661" s="27"/>
      <c r="AZ1661" s="6"/>
      <c r="BA1661" s="7"/>
      <c r="BB1661" s="7"/>
    </row>
    <row r="1662" spans="1:54" ht="14.45" customHeight="1">
      <c r="A1662" s="472" t="s">
        <v>1912</v>
      </c>
      <c r="B1662" s="473" t="s">
        <v>1602</v>
      </c>
      <c r="C1662" s="714" t="s">
        <v>4210</v>
      </c>
      <c r="D1662" s="22">
        <v>13</v>
      </c>
      <c r="E1662" s="746" t="s">
        <v>4068</v>
      </c>
      <c r="F1662" s="760"/>
      <c r="G1662" s="475"/>
      <c r="H1662" s="476"/>
      <c r="I1662" s="474"/>
      <c r="J1662" s="475"/>
      <c r="K1662" s="478"/>
      <c r="L1662" s="9"/>
      <c r="M1662" s="546"/>
      <c r="N1662" s="9"/>
      <c r="O1662" s="6"/>
      <c r="P1662" s="479"/>
      <c r="Q1662" s="10"/>
      <c r="R1662" s="11"/>
      <c r="S1662" s="12"/>
      <c r="T1662" s="14"/>
      <c r="U1662" s="15"/>
      <c r="V1662" s="8"/>
      <c r="W1662" s="13"/>
      <c r="X1662" s="23"/>
      <c r="Y1662" s="486"/>
      <c r="Z1662" s="483"/>
      <c r="AA1662" s="24"/>
      <c r="AB1662" s="484"/>
      <c r="AC1662" s="16"/>
      <c r="AD1662" s="17"/>
      <c r="AE1662" s="18"/>
      <c r="AF1662" s="9"/>
      <c r="AG1662" s="19"/>
      <c r="AH1662" s="20"/>
      <c r="AI1662" s="9"/>
      <c r="AJ1662" s="21"/>
      <c r="AK1662" s="33"/>
      <c r="AL1662" s="485" t="str">
        <f>IF(AA1662="","",AA1662)</f>
        <v/>
      </c>
      <c r="AM1662" s="3" t="str">
        <f>IF(AB1662="","",AB1662)</f>
        <v/>
      </c>
      <c r="AN1662" s="702"/>
      <c r="AO1662" s="4"/>
      <c r="AP1662" s="5"/>
      <c r="AQ1662" s="5"/>
      <c r="AR1662" s="4"/>
      <c r="AS1662" s="5"/>
      <c r="AT1662" s="552"/>
      <c r="AU1662" s="553" t="str">
        <f>IF(AND(V1662&gt;0,X1662="A",AA1662&lt;&gt;"",AG1662&lt;&gt;"A",AJ1662&lt;&gt;"A",OR(AB1662="NR",AB1662="NT")),1,"")</f>
        <v/>
      </c>
      <c r="AV1662" s="554" t="str">
        <f>IF(AU1662="","",COUNTIF($AU$8:AU1662,AU1662))</f>
        <v/>
      </c>
      <c r="AW1662" s="553" t="str">
        <f>IF(AND(V1662&gt;0,X1662="A",AJ1662&lt;&gt;"A",OR(AB1662="",AB1662="NX")),1,"")</f>
        <v/>
      </c>
      <c r="AX1662" s="554" t="str">
        <f>IF(AW1662="","",COUNTIF($AW$8:AW1662,AW1662))</f>
        <v/>
      </c>
      <c r="AY1662" s="27"/>
      <c r="AZ1662" s="6"/>
      <c r="BA1662" s="7"/>
      <c r="BB1662" s="7"/>
    </row>
    <row r="1663" spans="1:54" ht="14.45" customHeight="1">
      <c r="A1663" s="472" t="s">
        <v>1913</v>
      </c>
      <c r="B1663" s="473" t="s">
        <v>1602</v>
      </c>
      <c r="C1663" s="714" t="s">
        <v>4210</v>
      </c>
      <c r="D1663" s="22">
        <v>13</v>
      </c>
      <c r="E1663" s="746" t="s">
        <v>4069</v>
      </c>
      <c r="F1663" s="760"/>
      <c r="G1663" s="475"/>
      <c r="H1663" s="476"/>
      <c r="I1663" s="474"/>
      <c r="J1663" s="475"/>
      <c r="K1663" s="478"/>
      <c r="L1663" s="9"/>
      <c r="M1663" s="546"/>
      <c r="N1663" s="9"/>
      <c r="O1663" s="6"/>
      <c r="P1663" s="479"/>
      <c r="Q1663" s="10"/>
      <c r="R1663" s="11"/>
      <c r="S1663" s="12"/>
      <c r="T1663" s="14"/>
      <c r="U1663" s="15"/>
      <c r="V1663" s="8"/>
      <c r="W1663" s="13"/>
      <c r="X1663" s="23"/>
      <c r="Y1663" s="486"/>
      <c r="Z1663" s="483"/>
      <c r="AA1663" s="24"/>
      <c r="AB1663" s="484"/>
      <c r="AC1663" s="16"/>
      <c r="AD1663" s="17"/>
      <c r="AE1663" s="18"/>
      <c r="AF1663" s="9"/>
      <c r="AG1663" s="19"/>
      <c r="AH1663" s="20"/>
      <c r="AI1663" s="9"/>
      <c r="AJ1663" s="21"/>
      <c r="AK1663" s="33"/>
      <c r="AL1663" s="485" t="str">
        <f>IF(AA1663="","",AA1663)</f>
        <v/>
      </c>
      <c r="AM1663" s="3" t="str">
        <f>IF(AB1663="","",AB1663)</f>
        <v/>
      </c>
      <c r="AN1663" s="702"/>
      <c r="AO1663" s="4"/>
      <c r="AP1663" s="5"/>
      <c r="AQ1663" s="5"/>
      <c r="AR1663" s="4"/>
      <c r="AS1663" s="5"/>
      <c r="AT1663" s="552"/>
      <c r="AU1663" s="553" t="str">
        <f>IF(AND(V1663&gt;0,X1663="A",AA1663&lt;&gt;"",AG1663&lt;&gt;"A",AJ1663&lt;&gt;"A",OR(AB1663="NR",AB1663="NT")),1,"")</f>
        <v/>
      </c>
      <c r="AV1663" s="554" t="str">
        <f>IF(AU1663="","",COUNTIF($AU$8:AU1663,AU1663))</f>
        <v/>
      </c>
      <c r="AW1663" s="553" t="str">
        <f>IF(AND(V1663&gt;0,X1663="A",AJ1663&lt;&gt;"A",OR(AB1663="",AB1663="NX")),1,"")</f>
        <v/>
      </c>
      <c r="AX1663" s="554" t="str">
        <f>IF(AW1663="","",COUNTIF($AW$8:AW1663,AW1663))</f>
        <v/>
      </c>
      <c r="AY1663" s="27"/>
      <c r="AZ1663" s="6"/>
      <c r="BA1663" s="7"/>
      <c r="BB1663" s="7"/>
    </row>
    <row r="1664" spans="1:54" ht="14.45" customHeight="1">
      <c r="A1664" s="472" t="s">
        <v>1914</v>
      </c>
      <c r="B1664" s="473" t="s">
        <v>1602</v>
      </c>
      <c r="C1664" s="714" t="s">
        <v>4210</v>
      </c>
      <c r="D1664" s="22">
        <v>13</v>
      </c>
      <c r="E1664" s="746" t="s">
        <v>4070</v>
      </c>
      <c r="F1664" s="760"/>
      <c r="G1664" s="475"/>
      <c r="H1664" s="476"/>
      <c r="I1664" s="474"/>
      <c r="J1664" s="475"/>
      <c r="K1664" s="478"/>
      <c r="L1664" s="9"/>
      <c r="M1664" s="546"/>
      <c r="N1664" s="9"/>
      <c r="O1664" s="6"/>
      <c r="P1664" s="479"/>
      <c r="Q1664" s="10"/>
      <c r="R1664" s="11"/>
      <c r="S1664" s="12"/>
      <c r="T1664" s="14"/>
      <c r="U1664" s="15"/>
      <c r="V1664" s="8"/>
      <c r="W1664" s="13"/>
      <c r="X1664" s="23"/>
      <c r="Y1664" s="486"/>
      <c r="Z1664" s="483"/>
      <c r="AA1664" s="24"/>
      <c r="AB1664" s="484"/>
      <c r="AC1664" s="16"/>
      <c r="AD1664" s="17"/>
      <c r="AE1664" s="18"/>
      <c r="AF1664" s="9"/>
      <c r="AG1664" s="19"/>
      <c r="AH1664" s="20"/>
      <c r="AI1664" s="9"/>
      <c r="AJ1664" s="21"/>
      <c r="AK1664" s="33"/>
      <c r="AL1664" s="485" t="str">
        <f>IF(AA1664="","",AA1664)</f>
        <v/>
      </c>
      <c r="AM1664" s="3" t="str">
        <f>IF(AB1664="","",AB1664)</f>
        <v/>
      </c>
      <c r="AN1664" s="702"/>
      <c r="AO1664" s="4"/>
      <c r="AP1664" s="5"/>
      <c r="AQ1664" s="5"/>
      <c r="AR1664" s="4"/>
      <c r="AS1664" s="5"/>
      <c r="AT1664" s="552"/>
      <c r="AU1664" s="553" t="str">
        <f>IF(AND(V1664&gt;0,X1664="A",AA1664&lt;&gt;"",AG1664&lt;&gt;"A",AJ1664&lt;&gt;"A",OR(AB1664="NR",AB1664="NT")),1,"")</f>
        <v/>
      </c>
      <c r="AV1664" s="554" t="str">
        <f>IF(AU1664="","",COUNTIF($AU$8:AU1664,AU1664))</f>
        <v/>
      </c>
      <c r="AW1664" s="553" t="str">
        <f>IF(AND(V1664&gt;0,X1664="A",AJ1664&lt;&gt;"A",OR(AB1664="",AB1664="NX")),1,"")</f>
        <v/>
      </c>
      <c r="AX1664" s="554" t="str">
        <f>IF(AW1664="","",COUNTIF($AW$8:AW1664,AW1664))</f>
        <v/>
      </c>
      <c r="AY1664" s="27"/>
      <c r="AZ1664" s="6"/>
      <c r="BA1664" s="7"/>
      <c r="BB1664" s="7"/>
    </row>
    <row r="1665" spans="1:54" ht="14.45" customHeight="1">
      <c r="A1665" s="472" t="s">
        <v>1915</v>
      </c>
      <c r="B1665" s="473" t="s">
        <v>1602</v>
      </c>
      <c r="C1665" s="714" t="s">
        <v>4210</v>
      </c>
      <c r="D1665" s="22">
        <v>13</v>
      </c>
      <c r="E1665" s="746" t="s">
        <v>4071</v>
      </c>
      <c r="F1665" s="760"/>
      <c r="G1665" s="475"/>
      <c r="H1665" s="476"/>
      <c r="I1665" s="474"/>
      <c r="J1665" s="475"/>
      <c r="K1665" s="478"/>
      <c r="L1665" s="9"/>
      <c r="M1665" s="546"/>
      <c r="N1665" s="9"/>
      <c r="O1665" s="6"/>
      <c r="P1665" s="479"/>
      <c r="Q1665" s="10"/>
      <c r="R1665" s="11"/>
      <c r="S1665" s="12"/>
      <c r="T1665" s="14"/>
      <c r="U1665" s="15"/>
      <c r="V1665" s="8"/>
      <c r="W1665" s="13"/>
      <c r="X1665" s="23"/>
      <c r="Y1665" s="486"/>
      <c r="Z1665" s="483"/>
      <c r="AA1665" s="24"/>
      <c r="AB1665" s="484"/>
      <c r="AC1665" s="16"/>
      <c r="AD1665" s="17"/>
      <c r="AE1665" s="18"/>
      <c r="AF1665" s="9"/>
      <c r="AG1665" s="19"/>
      <c r="AH1665" s="20"/>
      <c r="AI1665" s="9"/>
      <c r="AJ1665" s="21"/>
      <c r="AK1665" s="33"/>
      <c r="AL1665" s="485" t="str">
        <f>IF(AA1665="","",AA1665)</f>
        <v/>
      </c>
      <c r="AM1665" s="3" t="str">
        <f>IF(AB1665="","",AB1665)</f>
        <v/>
      </c>
      <c r="AN1665" s="702"/>
      <c r="AO1665" s="4"/>
      <c r="AP1665" s="5"/>
      <c r="AQ1665" s="5"/>
      <c r="AR1665" s="4"/>
      <c r="AS1665" s="5"/>
      <c r="AT1665" s="552"/>
      <c r="AU1665" s="553" t="str">
        <f>IF(AND(V1665&gt;0,X1665="A",AA1665&lt;&gt;"",AG1665&lt;&gt;"A",AJ1665&lt;&gt;"A",OR(AB1665="NR",AB1665="NT")),1,"")</f>
        <v/>
      </c>
      <c r="AV1665" s="554" t="str">
        <f>IF(AU1665="","",COUNTIF($AU$8:AU1665,AU1665))</f>
        <v/>
      </c>
      <c r="AW1665" s="553" t="str">
        <f>IF(AND(V1665&gt;0,X1665="A",AJ1665&lt;&gt;"A",OR(AB1665="",AB1665="NX")),1,"")</f>
        <v/>
      </c>
      <c r="AX1665" s="554" t="str">
        <f>IF(AW1665="","",COUNTIF($AW$8:AW1665,AW1665))</f>
        <v/>
      </c>
      <c r="AY1665" s="27"/>
      <c r="AZ1665" s="6"/>
      <c r="BA1665" s="7"/>
      <c r="BB1665" s="7"/>
    </row>
    <row r="1666" spans="1:54" ht="14.45" customHeight="1">
      <c r="A1666" s="472" t="s">
        <v>1916</v>
      </c>
      <c r="B1666" s="473" t="s">
        <v>1602</v>
      </c>
      <c r="C1666" s="714" t="s">
        <v>4210</v>
      </c>
      <c r="D1666" s="22">
        <v>13</v>
      </c>
      <c r="E1666" s="746" t="s">
        <v>4072</v>
      </c>
      <c r="F1666" s="760"/>
      <c r="G1666" s="475"/>
      <c r="H1666" s="476"/>
      <c r="I1666" s="474"/>
      <c r="J1666" s="475"/>
      <c r="K1666" s="478"/>
      <c r="L1666" s="9"/>
      <c r="M1666" s="546"/>
      <c r="N1666" s="9"/>
      <c r="O1666" s="6"/>
      <c r="P1666" s="479"/>
      <c r="Q1666" s="10"/>
      <c r="R1666" s="11"/>
      <c r="S1666" s="12"/>
      <c r="T1666" s="14"/>
      <c r="U1666" s="15"/>
      <c r="V1666" s="8"/>
      <c r="W1666" s="13"/>
      <c r="X1666" s="23"/>
      <c r="Y1666" s="486"/>
      <c r="Z1666" s="483"/>
      <c r="AA1666" s="24"/>
      <c r="AB1666" s="484"/>
      <c r="AC1666" s="16"/>
      <c r="AD1666" s="17"/>
      <c r="AE1666" s="18"/>
      <c r="AF1666" s="9"/>
      <c r="AG1666" s="19"/>
      <c r="AH1666" s="20"/>
      <c r="AI1666" s="9"/>
      <c r="AJ1666" s="21"/>
      <c r="AK1666" s="33"/>
      <c r="AL1666" s="485" t="str">
        <f>IF(AA1666="","",AA1666)</f>
        <v/>
      </c>
      <c r="AM1666" s="3" t="str">
        <f>IF(AB1666="","",AB1666)</f>
        <v/>
      </c>
      <c r="AN1666" s="702"/>
      <c r="AO1666" s="4"/>
      <c r="AP1666" s="5"/>
      <c r="AQ1666" s="5"/>
      <c r="AR1666" s="4"/>
      <c r="AS1666" s="5"/>
      <c r="AT1666" s="552"/>
      <c r="AU1666" s="553" t="str">
        <f>IF(AND(V1666&gt;0,X1666="A",AA1666&lt;&gt;"",AG1666&lt;&gt;"A",AJ1666&lt;&gt;"A",OR(AB1666="NR",AB1666="NT")),1,"")</f>
        <v/>
      </c>
      <c r="AV1666" s="554" t="str">
        <f>IF(AU1666="","",COUNTIF($AU$8:AU1666,AU1666))</f>
        <v/>
      </c>
      <c r="AW1666" s="553" t="str">
        <f>IF(AND(V1666&gt;0,X1666="A",AJ1666&lt;&gt;"A",OR(AB1666="",AB1666="NX")),1,"")</f>
        <v/>
      </c>
      <c r="AX1666" s="554" t="str">
        <f>IF(AW1666="","",COUNTIF($AW$8:AW1666,AW1666))</f>
        <v/>
      </c>
      <c r="AY1666" s="27"/>
      <c r="AZ1666" s="6"/>
      <c r="BA1666" s="7"/>
      <c r="BB1666" s="7"/>
    </row>
    <row r="1667" spans="1:54" ht="14.45" customHeight="1">
      <c r="A1667" s="472" t="s">
        <v>1917</v>
      </c>
      <c r="B1667" s="473" t="s">
        <v>1602</v>
      </c>
      <c r="C1667" s="714" t="s">
        <v>4210</v>
      </c>
      <c r="D1667" s="22">
        <v>13</v>
      </c>
      <c r="E1667" s="746" t="s">
        <v>4073</v>
      </c>
      <c r="F1667" s="760"/>
      <c r="G1667" s="475"/>
      <c r="H1667" s="476"/>
      <c r="I1667" s="474"/>
      <c r="J1667" s="475"/>
      <c r="K1667" s="478"/>
      <c r="L1667" s="9"/>
      <c r="M1667" s="546"/>
      <c r="N1667" s="9"/>
      <c r="O1667" s="6"/>
      <c r="P1667" s="479"/>
      <c r="Q1667" s="10"/>
      <c r="R1667" s="11"/>
      <c r="S1667" s="12"/>
      <c r="T1667" s="14"/>
      <c r="U1667" s="15"/>
      <c r="V1667" s="8"/>
      <c r="W1667" s="13"/>
      <c r="X1667" s="23"/>
      <c r="Y1667" s="486"/>
      <c r="Z1667" s="483"/>
      <c r="AA1667" s="24"/>
      <c r="AB1667" s="484"/>
      <c r="AC1667" s="16"/>
      <c r="AD1667" s="17"/>
      <c r="AE1667" s="18"/>
      <c r="AF1667" s="9"/>
      <c r="AG1667" s="19"/>
      <c r="AH1667" s="20"/>
      <c r="AI1667" s="9"/>
      <c r="AJ1667" s="21"/>
      <c r="AK1667" s="33"/>
      <c r="AL1667" s="485" t="str">
        <f>IF(AA1667="","",AA1667)</f>
        <v/>
      </c>
      <c r="AM1667" s="3" t="str">
        <f>IF(AB1667="","",AB1667)</f>
        <v/>
      </c>
      <c r="AN1667" s="702"/>
      <c r="AO1667" s="4"/>
      <c r="AP1667" s="5"/>
      <c r="AQ1667" s="5"/>
      <c r="AR1667" s="4"/>
      <c r="AS1667" s="5"/>
      <c r="AT1667" s="552"/>
      <c r="AU1667" s="553" t="str">
        <f>IF(AND(V1667&gt;0,X1667="A",AA1667&lt;&gt;"",AG1667&lt;&gt;"A",AJ1667&lt;&gt;"A",OR(AB1667="NR",AB1667="NT")),1,"")</f>
        <v/>
      </c>
      <c r="AV1667" s="554" t="str">
        <f>IF(AU1667="","",COUNTIF($AU$8:AU1667,AU1667))</f>
        <v/>
      </c>
      <c r="AW1667" s="553" t="str">
        <f>IF(AND(V1667&gt;0,X1667="A",AJ1667&lt;&gt;"A",OR(AB1667="",AB1667="NX")),1,"")</f>
        <v/>
      </c>
      <c r="AX1667" s="554" t="str">
        <f>IF(AW1667="","",COUNTIF($AW$8:AW1667,AW1667))</f>
        <v/>
      </c>
      <c r="AY1667" s="27"/>
      <c r="AZ1667" s="6"/>
      <c r="BA1667" s="7"/>
      <c r="BB1667" s="7"/>
    </row>
    <row r="1668" spans="1:54" ht="14.45" customHeight="1">
      <c r="A1668" s="472" t="s">
        <v>1918</v>
      </c>
      <c r="B1668" s="473" t="s">
        <v>1602</v>
      </c>
      <c r="C1668" s="714" t="s">
        <v>4210</v>
      </c>
      <c r="D1668" s="22">
        <v>13</v>
      </c>
      <c r="E1668" s="746" t="s">
        <v>4074</v>
      </c>
      <c r="F1668" s="760"/>
      <c r="G1668" s="475"/>
      <c r="H1668" s="476"/>
      <c r="I1668" s="474"/>
      <c r="J1668" s="475"/>
      <c r="K1668" s="478"/>
      <c r="L1668" s="9"/>
      <c r="M1668" s="546"/>
      <c r="N1668" s="9"/>
      <c r="O1668" s="6"/>
      <c r="P1668" s="479"/>
      <c r="Q1668" s="10"/>
      <c r="R1668" s="11"/>
      <c r="S1668" s="12"/>
      <c r="T1668" s="14"/>
      <c r="U1668" s="15"/>
      <c r="V1668" s="8"/>
      <c r="W1668" s="13"/>
      <c r="X1668" s="23"/>
      <c r="Y1668" s="486"/>
      <c r="Z1668" s="483"/>
      <c r="AA1668" s="24"/>
      <c r="AB1668" s="484"/>
      <c r="AC1668" s="16"/>
      <c r="AD1668" s="17"/>
      <c r="AE1668" s="18"/>
      <c r="AF1668" s="9"/>
      <c r="AG1668" s="19"/>
      <c r="AH1668" s="20"/>
      <c r="AI1668" s="9"/>
      <c r="AJ1668" s="21"/>
      <c r="AK1668" s="33"/>
      <c r="AL1668" s="485" t="str">
        <f>IF(AA1668="","",AA1668)</f>
        <v/>
      </c>
      <c r="AM1668" s="3" t="str">
        <f>IF(AB1668="","",AB1668)</f>
        <v/>
      </c>
      <c r="AN1668" s="702"/>
      <c r="AO1668" s="4"/>
      <c r="AP1668" s="5"/>
      <c r="AQ1668" s="5"/>
      <c r="AR1668" s="4"/>
      <c r="AS1668" s="5"/>
      <c r="AT1668" s="552"/>
      <c r="AU1668" s="553" t="str">
        <f>IF(AND(V1668&gt;0,X1668="A",AA1668&lt;&gt;"",AG1668&lt;&gt;"A",AJ1668&lt;&gt;"A",OR(AB1668="NR",AB1668="NT")),1,"")</f>
        <v/>
      </c>
      <c r="AV1668" s="554" t="str">
        <f>IF(AU1668="","",COUNTIF($AU$8:AU1668,AU1668))</f>
        <v/>
      </c>
      <c r="AW1668" s="553" t="str">
        <f>IF(AND(V1668&gt;0,X1668="A",AJ1668&lt;&gt;"A",OR(AB1668="",AB1668="NX")),1,"")</f>
        <v/>
      </c>
      <c r="AX1668" s="554" t="str">
        <f>IF(AW1668="","",COUNTIF($AW$8:AW1668,AW1668))</f>
        <v/>
      </c>
      <c r="AY1668" s="27"/>
      <c r="AZ1668" s="6"/>
      <c r="BA1668" s="7"/>
      <c r="BB1668" s="7"/>
    </row>
    <row r="1669" spans="1:54" ht="14.45" customHeight="1">
      <c r="A1669" s="472" t="s">
        <v>1919</v>
      </c>
      <c r="B1669" s="473" t="s">
        <v>1602</v>
      </c>
      <c r="C1669" s="714" t="s">
        <v>4210</v>
      </c>
      <c r="D1669" s="22">
        <v>13</v>
      </c>
      <c r="E1669" s="746" t="s">
        <v>4075</v>
      </c>
      <c r="F1669" s="760"/>
      <c r="G1669" s="475"/>
      <c r="H1669" s="476"/>
      <c r="I1669" s="474"/>
      <c r="J1669" s="475"/>
      <c r="K1669" s="478"/>
      <c r="L1669" s="9"/>
      <c r="M1669" s="546"/>
      <c r="N1669" s="9"/>
      <c r="O1669" s="6"/>
      <c r="P1669" s="479"/>
      <c r="Q1669" s="10"/>
      <c r="R1669" s="11"/>
      <c r="S1669" s="12"/>
      <c r="T1669" s="14"/>
      <c r="U1669" s="15"/>
      <c r="V1669" s="8"/>
      <c r="W1669" s="13"/>
      <c r="X1669" s="23"/>
      <c r="Y1669" s="486"/>
      <c r="Z1669" s="483"/>
      <c r="AA1669" s="24"/>
      <c r="AB1669" s="484"/>
      <c r="AC1669" s="16"/>
      <c r="AD1669" s="17"/>
      <c r="AE1669" s="18"/>
      <c r="AF1669" s="9"/>
      <c r="AG1669" s="19"/>
      <c r="AH1669" s="20"/>
      <c r="AI1669" s="9"/>
      <c r="AJ1669" s="21"/>
      <c r="AK1669" s="33"/>
      <c r="AL1669" s="485" t="str">
        <f>IF(AA1669="","",AA1669)</f>
        <v/>
      </c>
      <c r="AM1669" s="3" t="str">
        <f>IF(AB1669="","",AB1669)</f>
        <v/>
      </c>
      <c r="AN1669" s="702"/>
      <c r="AO1669" s="4"/>
      <c r="AP1669" s="5"/>
      <c r="AQ1669" s="5"/>
      <c r="AR1669" s="4"/>
      <c r="AS1669" s="5"/>
      <c r="AT1669" s="552"/>
      <c r="AU1669" s="553" t="str">
        <f>IF(AND(V1669&gt;0,X1669="A",AA1669&lt;&gt;"",AG1669&lt;&gt;"A",AJ1669&lt;&gt;"A",OR(AB1669="NR",AB1669="NT")),1,"")</f>
        <v/>
      </c>
      <c r="AV1669" s="554" t="str">
        <f>IF(AU1669="","",COUNTIF($AU$8:AU1669,AU1669))</f>
        <v/>
      </c>
      <c r="AW1669" s="553" t="str">
        <f>IF(AND(V1669&gt;0,X1669="A",AJ1669&lt;&gt;"A",OR(AB1669="",AB1669="NX")),1,"")</f>
        <v/>
      </c>
      <c r="AX1669" s="554" t="str">
        <f>IF(AW1669="","",COUNTIF($AW$8:AW1669,AW1669))</f>
        <v/>
      </c>
      <c r="AY1669" s="27"/>
      <c r="AZ1669" s="6"/>
      <c r="BA1669" s="7"/>
      <c r="BB1669" s="7"/>
    </row>
    <row r="1670" spans="1:54" ht="14.45" customHeight="1">
      <c r="A1670" s="472" t="s">
        <v>1920</v>
      </c>
      <c r="B1670" s="473" t="s">
        <v>1602</v>
      </c>
      <c r="C1670" s="714" t="s">
        <v>4210</v>
      </c>
      <c r="D1670" s="22">
        <v>13</v>
      </c>
      <c r="E1670" s="746" t="s">
        <v>4076</v>
      </c>
      <c r="F1670" s="760"/>
      <c r="G1670" s="475"/>
      <c r="H1670" s="476"/>
      <c r="I1670" s="474"/>
      <c r="J1670" s="475"/>
      <c r="K1670" s="478"/>
      <c r="L1670" s="9"/>
      <c r="M1670" s="546"/>
      <c r="N1670" s="9"/>
      <c r="O1670" s="6"/>
      <c r="P1670" s="479"/>
      <c r="Q1670" s="10"/>
      <c r="R1670" s="11"/>
      <c r="S1670" s="12"/>
      <c r="T1670" s="14"/>
      <c r="U1670" s="15"/>
      <c r="V1670" s="8"/>
      <c r="W1670" s="13"/>
      <c r="X1670" s="23"/>
      <c r="Y1670" s="486"/>
      <c r="Z1670" s="483"/>
      <c r="AA1670" s="24"/>
      <c r="AB1670" s="484"/>
      <c r="AC1670" s="16"/>
      <c r="AD1670" s="17"/>
      <c r="AE1670" s="18"/>
      <c r="AF1670" s="9"/>
      <c r="AG1670" s="19"/>
      <c r="AH1670" s="20"/>
      <c r="AI1670" s="9"/>
      <c r="AJ1670" s="21"/>
      <c r="AK1670" s="33"/>
      <c r="AL1670" s="485" t="str">
        <f>IF(AA1670="","",AA1670)</f>
        <v/>
      </c>
      <c r="AM1670" s="3" t="str">
        <f>IF(AB1670="","",AB1670)</f>
        <v/>
      </c>
      <c r="AN1670" s="702"/>
      <c r="AO1670" s="4"/>
      <c r="AP1670" s="5"/>
      <c r="AQ1670" s="5"/>
      <c r="AR1670" s="4"/>
      <c r="AS1670" s="5"/>
      <c r="AT1670" s="552"/>
      <c r="AU1670" s="553" t="str">
        <f>IF(AND(V1670&gt;0,X1670="A",AA1670&lt;&gt;"",AG1670&lt;&gt;"A",AJ1670&lt;&gt;"A",OR(AB1670="NR",AB1670="NT")),1,"")</f>
        <v/>
      </c>
      <c r="AV1670" s="554" t="str">
        <f>IF(AU1670="","",COUNTIF($AU$8:AU1670,AU1670))</f>
        <v/>
      </c>
      <c r="AW1670" s="553" t="str">
        <f>IF(AND(V1670&gt;0,X1670="A",AJ1670&lt;&gt;"A",OR(AB1670="",AB1670="NX")),1,"")</f>
        <v/>
      </c>
      <c r="AX1670" s="554" t="str">
        <f>IF(AW1670="","",COUNTIF($AW$8:AW1670,AW1670))</f>
        <v/>
      </c>
      <c r="AY1670" s="27"/>
      <c r="AZ1670" s="6"/>
      <c r="BA1670" s="7"/>
      <c r="BB1670" s="7"/>
    </row>
    <row r="1671" spans="1:54" ht="14.45" customHeight="1">
      <c r="A1671" s="472" t="s">
        <v>1921</v>
      </c>
      <c r="B1671" s="473" t="s">
        <v>1602</v>
      </c>
      <c r="C1671" s="714" t="s">
        <v>4210</v>
      </c>
      <c r="D1671" s="22">
        <v>13</v>
      </c>
      <c r="E1671" s="746" t="s">
        <v>4077</v>
      </c>
      <c r="F1671" s="760"/>
      <c r="G1671" s="475"/>
      <c r="H1671" s="476"/>
      <c r="I1671" s="474"/>
      <c r="J1671" s="475"/>
      <c r="K1671" s="478"/>
      <c r="L1671" s="9"/>
      <c r="M1671" s="546"/>
      <c r="N1671" s="9"/>
      <c r="O1671" s="6"/>
      <c r="P1671" s="479"/>
      <c r="Q1671" s="10"/>
      <c r="R1671" s="11"/>
      <c r="S1671" s="12"/>
      <c r="T1671" s="14"/>
      <c r="U1671" s="15"/>
      <c r="V1671" s="8"/>
      <c r="W1671" s="13"/>
      <c r="X1671" s="23"/>
      <c r="Y1671" s="486"/>
      <c r="Z1671" s="483"/>
      <c r="AA1671" s="24"/>
      <c r="AB1671" s="484"/>
      <c r="AC1671" s="16"/>
      <c r="AD1671" s="17"/>
      <c r="AE1671" s="18"/>
      <c r="AF1671" s="9"/>
      <c r="AG1671" s="19"/>
      <c r="AH1671" s="20"/>
      <c r="AI1671" s="9"/>
      <c r="AJ1671" s="21"/>
      <c r="AK1671" s="33"/>
      <c r="AL1671" s="485" t="str">
        <f>IF(AA1671="","",AA1671)</f>
        <v/>
      </c>
      <c r="AM1671" s="3" t="str">
        <f>IF(AB1671="","",AB1671)</f>
        <v/>
      </c>
      <c r="AN1671" s="702"/>
      <c r="AO1671" s="4"/>
      <c r="AP1671" s="5"/>
      <c r="AQ1671" s="5"/>
      <c r="AR1671" s="4"/>
      <c r="AS1671" s="5"/>
      <c r="AT1671" s="552"/>
      <c r="AU1671" s="553" t="str">
        <f>IF(AND(V1671&gt;0,X1671="A",AA1671&lt;&gt;"",AG1671&lt;&gt;"A",AJ1671&lt;&gt;"A",OR(AB1671="NR",AB1671="NT")),1,"")</f>
        <v/>
      </c>
      <c r="AV1671" s="554" t="str">
        <f>IF(AU1671="","",COUNTIF($AU$8:AU1671,AU1671))</f>
        <v/>
      </c>
      <c r="AW1671" s="553" t="str">
        <f>IF(AND(V1671&gt;0,X1671="A",AJ1671&lt;&gt;"A",OR(AB1671="",AB1671="NX")),1,"")</f>
        <v/>
      </c>
      <c r="AX1671" s="554" t="str">
        <f>IF(AW1671="","",COUNTIF($AW$8:AW1671,AW1671))</f>
        <v/>
      </c>
      <c r="AY1671" s="27"/>
      <c r="AZ1671" s="6"/>
      <c r="BA1671" s="7"/>
      <c r="BB1671" s="7"/>
    </row>
    <row r="1672" spans="1:54" ht="14.45" customHeight="1">
      <c r="A1672" s="472" t="s">
        <v>1922</v>
      </c>
      <c r="B1672" s="473" t="s">
        <v>1602</v>
      </c>
      <c r="C1672" s="714" t="s">
        <v>4210</v>
      </c>
      <c r="D1672" s="22">
        <v>13</v>
      </c>
      <c r="E1672" s="746" t="s">
        <v>4078</v>
      </c>
      <c r="F1672" s="760"/>
      <c r="G1672" s="475"/>
      <c r="H1672" s="476"/>
      <c r="I1672" s="474">
        <v>2093240</v>
      </c>
      <c r="J1672" s="475">
        <v>15421110</v>
      </c>
      <c r="K1672" s="478">
        <v>11.94</v>
      </c>
      <c r="L1672" s="9"/>
      <c r="M1672" s="546"/>
      <c r="N1672" s="9"/>
      <c r="O1672" s="6"/>
      <c r="P1672" s="479"/>
      <c r="Q1672" s="10"/>
      <c r="R1672" s="11"/>
      <c r="S1672" s="12"/>
      <c r="T1672" s="14"/>
      <c r="U1672" s="15"/>
      <c r="V1672" s="8"/>
      <c r="W1672" s="13"/>
      <c r="X1672" s="23"/>
      <c r="Y1672" s="486"/>
      <c r="Z1672" s="483"/>
      <c r="AA1672" s="24"/>
      <c r="AB1672" s="484"/>
      <c r="AC1672" s="16"/>
      <c r="AD1672" s="17"/>
      <c r="AE1672" s="18"/>
      <c r="AF1672" s="9"/>
      <c r="AG1672" s="19"/>
      <c r="AH1672" s="20"/>
      <c r="AI1672" s="9"/>
      <c r="AJ1672" s="21"/>
      <c r="AK1672" s="33"/>
      <c r="AL1672" s="485" t="str">
        <f>IF(AA1672="","",AA1672)</f>
        <v/>
      </c>
      <c r="AM1672" s="3" t="str">
        <f>IF(AB1672="","",AB1672)</f>
        <v/>
      </c>
      <c r="AN1672" s="702"/>
      <c r="AO1672" s="4"/>
      <c r="AP1672" s="5"/>
      <c r="AQ1672" s="5"/>
      <c r="AR1672" s="4"/>
      <c r="AS1672" s="5"/>
      <c r="AT1672" s="552"/>
      <c r="AU1672" s="553" t="str">
        <f>IF(AND(V1672&gt;0,X1672="A",AA1672&lt;&gt;"",AG1672&lt;&gt;"A",AJ1672&lt;&gt;"A",OR(AB1672="NR",AB1672="NT")),1,"")</f>
        <v/>
      </c>
      <c r="AV1672" s="554" t="str">
        <f>IF(AU1672="","",COUNTIF($AU$8:AU1672,AU1672))</f>
        <v/>
      </c>
      <c r="AW1672" s="553" t="str">
        <f>IF(AND(V1672&gt;0,X1672="A",AJ1672&lt;&gt;"A",OR(AB1672="",AB1672="NX")),1,"")</f>
        <v/>
      </c>
      <c r="AX1672" s="554" t="str">
        <f>IF(AW1672="","",COUNTIF($AW$8:AW1672,AW1672))</f>
        <v/>
      </c>
      <c r="AY1672" s="27"/>
      <c r="AZ1672" s="6"/>
      <c r="BA1672" s="7"/>
      <c r="BB1672" s="7"/>
    </row>
    <row r="1673" spans="1:54" ht="14.45" customHeight="1">
      <c r="A1673" s="472" t="s">
        <v>1923</v>
      </c>
      <c r="B1673" s="473" t="s">
        <v>1602</v>
      </c>
      <c r="C1673" s="22" t="s">
        <v>5855</v>
      </c>
      <c r="D1673" s="22">
        <v>13</v>
      </c>
      <c r="E1673" s="752" t="s">
        <v>5239</v>
      </c>
      <c r="F1673" s="760">
        <v>2093240</v>
      </c>
      <c r="G1673" s="475">
        <v>15421110</v>
      </c>
      <c r="H1673" s="644">
        <v>11.94</v>
      </c>
      <c r="I1673" s="474">
        <v>2094950</v>
      </c>
      <c r="J1673" s="475">
        <v>15421111</v>
      </c>
      <c r="K1673" s="478">
        <v>11.94</v>
      </c>
      <c r="L1673" s="9"/>
      <c r="M1673" s="546">
        <v>16</v>
      </c>
      <c r="N1673" s="9">
        <v>9.5299999999999994</v>
      </c>
      <c r="O1673" s="9" t="s">
        <v>4201</v>
      </c>
      <c r="P1673" s="645" t="s">
        <v>4252</v>
      </c>
      <c r="Q1673" s="646" t="s">
        <v>4281</v>
      </c>
      <c r="R1673" s="11"/>
      <c r="S1673" s="12"/>
      <c r="T1673" s="14">
        <v>46268</v>
      </c>
      <c r="U1673" s="15" t="s">
        <v>5048</v>
      </c>
      <c r="V1673" s="8">
        <v>46268</v>
      </c>
      <c r="W1673" s="13" t="s">
        <v>5226</v>
      </c>
      <c r="X1673" s="23" t="s">
        <v>4206</v>
      </c>
      <c r="Y1673" s="486">
        <v>139</v>
      </c>
      <c r="Z1673" s="647">
        <v>46269</v>
      </c>
      <c r="AA1673" s="24" t="s">
        <v>5228</v>
      </c>
      <c r="AB1673" s="484" t="s">
        <v>4206</v>
      </c>
      <c r="AC1673" s="655"/>
      <c r="AD1673" s="4"/>
      <c r="AE1673" s="5"/>
      <c r="AF1673" s="5"/>
      <c r="AG1673" s="4"/>
      <c r="AH1673" s="5"/>
      <c r="AI1673" s="649"/>
      <c r="AJ1673" s="6" t="s">
        <v>2860</v>
      </c>
      <c r="AK1673" s="6" t="s">
        <v>2860</v>
      </c>
      <c r="AL1673" s="485" t="str">
        <f>IF(AA1673="","",AA1673)</f>
        <v>DJ-RT-027</v>
      </c>
      <c r="AM1673" s="3" t="str">
        <f>IF(AB1673="","",AB1673)</f>
        <v>A</v>
      </c>
      <c r="AN1673" s="6"/>
      <c r="AO1673" s="6"/>
      <c r="AP1673" s="7"/>
      <c r="AQ1673" s="7"/>
      <c r="AR1673" s="736"/>
      <c r="AS1673" s="736"/>
      <c r="AT1673" s="736"/>
      <c r="AU1673" s="553" t="str">
        <f>IF(AND(V1673&gt;0,X1673="A",AA1673&lt;&gt;"",AG1673&lt;&gt;"A",AJ1673&lt;&gt;"A",OR(AB1673="NR",AB1673="NT")),1,"")</f>
        <v/>
      </c>
      <c r="AV1673" s="554" t="str">
        <f>IF(AU1673="","",COUNTIF($AU$8:AU1673,AU1673))</f>
        <v/>
      </c>
      <c r="AW1673" s="553" t="str">
        <f>IF(AND(V1673&gt;0,X1673="A",AJ1673&lt;&gt;"A",OR(AB1673="",AB1673="NX")),1,"")</f>
        <v/>
      </c>
      <c r="AX1673" s="554" t="str">
        <f>IF(AW1673="","",COUNTIF($AW$8:AW1673,AW1673))</f>
        <v/>
      </c>
      <c r="AY1673" s="736"/>
      <c r="AZ1673" s="736"/>
      <c r="BA1673" s="736"/>
      <c r="BB1673" s="736"/>
    </row>
    <row r="1674" spans="1:54" ht="14.45" customHeight="1">
      <c r="A1674" s="472" t="s">
        <v>1924</v>
      </c>
      <c r="B1674" s="473" t="s">
        <v>1602</v>
      </c>
      <c r="C1674" s="22" t="s">
        <v>5855</v>
      </c>
      <c r="D1674" s="22">
        <v>13</v>
      </c>
      <c r="E1674" s="746" t="s">
        <v>4079</v>
      </c>
      <c r="F1674" s="760">
        <v>2094950</v>
      </c>
      <c r="G1674" s="475">
        <v>15421111</v>
      </c>
      <c r="H1674" s="476">
        <v>11.94</v>
      </c>
      <c r="I1674" s="474">
        <v>2082180</v>
      </c>
      <c r="J1674" s="475">
        <v>15421111</v>
      </c>
      <c r="K1674" s="478">
        <v>11.94</v>
      </c>
      <c r="L1674" s="9" t="s">
        <v>15</v>
      </c>
      <c r="M1674" s="546">
        <v>16</v>
      </c>
      <c r="N1674" s="9">
        <v>9.5299999999999994</v>
      </c>
      <c r="O1674" s="6" t="s">
        <v>4201</v>
      </c>
      <c r="P1674" s="479" t="s">
        <v>4202</v>
      </c>
      <c r="Q1674" s="10" t="s">
        <v>5199</v>
      </c>
      <c r="R1674" s="11"/>
      <c r="S1674" s="12"/>
      <c r="T1674" s="14">
        <v>46275</v>
      </c>
      <c r="U1674" s="15" t="s">
        <v>4204</v>
      </c>
      <c r="V1674" s="8">
        <v>46275</v>
      </c>
      <c r="W1674" s="13" t="s">
        <v>5201</v>
      </c>
      <c r="X1674" s="23" t="s">
        <v>4206</v>
      </c>
      <c r="Y1674" s="486">
        <v>167</v>
      </c>
      <c r="Z1674" s="483">
        <v>46280</v>
      </c>
      <c r="AA1674" s="24" t="s">
        <v>5659</v>
      </c>
      <c r="AB1674" s="484" t="s">
        <v>4206</v>
      </c>
      <c r="AC1674" s="16"/>
      <c r="AD1674" s="17"/>
      <c r="AE1674" s="18"/>
      <c r="AF1674" s="9"/>
      <c r="AG1674" s="19"/>
      <c r="AH1674" s="20"/>
      <c r="AI1674" s="9"/>
      <c r="AJ1674" s="21"/>
      <c r="AK1674" s="33"/>
      <c r="AL1674" s="485" t="str">
        <f>IF(AA1674="","",AA1674)</f>
        <v>L-RT-038</v>
      </c>
      <c r="AM1674" s="3" t="str">
        <f>IF(AB1674="","",AB1674)</f>
        <v>A</v>
      </c>
      <c r="AN1674" s="702"/>
      <c r="AO1674" s="4"/>
      <c r="AP1674" s="5"/>
      <c r="AQ1674" s="5"/>
      <c r="AR1674" s="4"/>
      <c r="AS1674" s="5"/>
      <c r="AT1674" s="552"/>
      <c r="AU1674" s="553" t="str">
        <f>IF(AND(V1674&gt;0,X1674="A",AA1674&lt;&gt;"",AG1674&lt;&gt;"A",AJ1674&lt;&gt;"A",OR(AB1674="NR",AB1674="NT")),1,"")</f>
        <v/>
      </c>
      <c r="AV1674" s="554" t="str">
        <f>IF(AU1674="","",COUNTIF($AU$8:AU1674,AU1674))</f>
        <v/>
      </c>
      <c r="AW1674" s="553" t="str">
        <f>IF(AND(V1674&gt;0,X1674="A",AJ1674&lt;&gt;"A",OR(AB1674="",AB1674="NX")),1,"")</f>
        <v/>
      </c>
      <c r="AX1674" s="554" t="str">
        <f>IF(AW1674="","",COUNTIF($AW$8:AW1674,AW1674))</f>
        <v/>
      </c>
      <c r="AY1674" s="27"/>
      <c r="AZ1674" s="6"/>
      <c r="BA1674" s="7"/>
      <c r="BB1674" s="7"/>
    </row>
    <row r="1675" spans="1:54" ht="14.45" customHeight="1">
      <c r="A1675" s="472" t="s">
        <v>1925</v>
      </c>
      <c r="B1675" s="473" t="s">
        <v>1602</v>
      </c>
      <c r="C1675" s="22" t="s">
        <v>5855</v>
      </c>
      <c r="D1675" s="22">
        <v>13</v>
      </c>
      <c r="E1675" s="752" t="s">
        <v>5238</v>
      </c>
      <c r="F1675" s="760">
        <v>2082180</v>
      </c>
      <c r="G1675" s="475">
        <v>15421111</v>
      </c>
      <c r="H1675" s="644">
        <v>11.94</v>
      </c>
      <c r="I1675" s="474">
        <v>2080130</v>
      </c>
      <c r="J1675" s="475">
        <v>15421102</v>
      </c>
      <c r="K1675" s="478">
        <v>11.94</v>
      </c>
      <c r="L1675" s="9"/>
      <c r="M1675" s="546">
        <v>16</v>
      </c>
      <c r="N1675" s="9">
        <v>9.5299999999999994</v>
      </c>
      <c r="O1675" s="9" t="s">
        <v>4201</v>
      </c>
      <c r="P1675" s="645" t="s">
        <v>4252</v>
      </c>
      <c r="Q1675" s="651" t="s">
        <v>4263</v>
      </c>
      <c r="R1675" s="11"/>
      <c r="S1675" s="12"/>
      <c r="T1675" s="14">
        <v>46268</v>
      </c>
      <c r="U1675" s="15" t="s">
        <v>5048</v>
      </c>
      <c r="V1675" s="8">
        <v>46268</v>
      </c>
      <c r="W1675" s="13" t="s">
        <v>5226</v>
      </c>
      <c r="X1675" s="23" t="s">
        <v>4206</v>
      </c>
      <c r="Y1675" s="486">
        <v>139</v>
      </c>
      <c r="Z1675" s="647">
        <v>46269</v>
      </c>
      <c r="AA1675" s="24" t="s">
        <v>5228</v>
      </c>
      <c r="AB1675" s="484" t="s">
        <v>4206</v>
      </c>
      <c r="AC1675" s="655"/>
      <c r="AD1675" s="4"/>
      <c r="AE1675" s="5"/>
      <c r="AF1675" s="5"/>
      <c r="AG1675" s="4"/>
      <c r="AH1675" s="5"/>
      <c r="AI1675" s="649"/>
      <c r="AJ1675" s="6" t="s">
        <v>2860</v>
      </c>
      <c r="AK1675" s="6" t="s">
        <v>2860</v>
      </c>
      <c r="AL1675" s="485" t="str">
        <f>IF(AA1675="","",AA1675)</f>
        <v>DJ-RT-027</v>
      </c>
      <c r="AM1675" s="3" t="str">
        <f>IF(AB1675="","",AB1675)</f>
        <v>A</v>
      </c>
      <c r="AN1675" s="6"/>
      <c r="AO1675" s="6"/>
      <c r="AP1675" s="7"/>
      <c r="AQ1675" s="7"/>
      <c r="AR1675" s="736"/>
      <c r="AS1675" s="736"/>
      <c r="AT1675" s="736"/>
      <c r="AU1675" s="553" t="str">
        <f>IF(AND(V1675&gt;0,X1675="A",AA1675&lt;&gt;"",AG1675&lt;&gt;"A",AJ1675&lt;&gt;"A",OR(AB1675="NR",AB1675="NT")),1,"")</f>
        <v/>
      </c>
      <c r="AV1675" s="554" t="str">
        <f>IF(AU1675="","",COUNTIF($AU$8:AU1675,AU1675))</f>
        <v/>
      </c>
      <c r="AW1675" s="553" t="str">
        <f>IF(AND(V1675&gt;0,X1675="A",AJ1675&lt;&gt;"A",OR(AB1675="",AB1675="NX")),1,"")</f>
        <v/>
      </c>
      <c r="AX1675" s="554" t="str">
        <f>IF(AW1675="","",COUNTIF($AW$8:AW1675,AW1675))</f>
        <v/>
      </c>
      <c r="AY1675" s="736"/>
      <c r="AZ1675" s="736"/>
      <c r="BA1675" s="736"/>
      <c r="BB1675" s="736"/>
    </row>
    <row r="1676" spans="1:54" ht="14.45" customHeight="1">
      <c r="A1676" s="472" t="s">
        <v>1926</v>
      </c>
      <c r="B1676" s="473" t="s">
        <v>1602</v>
      </c>
      <c r="C1676" s="22" t="s">
        <v>5855</v>
      </c>
      <c r="D1676" s="22">
        <v>13</v>
      </c>
      <c r="E1676" s="746" t="s">
        <v>4080</v>
      </c>
      <c r="F1676" s="760">
        <v>2080130</v>
      </c>
      <c r="G1676" s="475">
        <v>15421102</v>
      </c>
      <c r="H1676" s="476">
        <v>11.94</v>
      </c>
      <c r="I1676" s="474">
        <v>2096530</v>
      </c>
      <c r="J1676" s="475">
        <v>15421111</v>
      </c>
      <c r="K1676" s="478">
        <v>11.94</v>
      </c>
      <c r="L1676" s="9" t="s">
        <v>15</v>
      </c>
      <c r="M1676" s="546">
        <v>16</v>
      </c>
      <c r="N1676" s="9">
        <v>9.5299999999999994</v>
      </c>
      <c r="O1676" s="6" t="s">
        <v>4201</v>
      </c>
      <c r="P1676" s="479" t="s">
        <v>4202</v>
      </c>
      <c r="Q1676" s="10" t="s">
        <v>5199</v>
      </c>
      <c r="R1676" s="11"/>
      <c r="S1676" s="12"/>
      <c r="T1676" s="14">
        <v>46275</v>
      </c>
      <c r="U1676" s="15" t="s">
        <v>4204</v>
      </c>
      <c r="V1676" s="8">
        <v>46275</v>
      </c>
      <c r="W1676" s="13" t="s">
        <v>5201</v>
      </c>
      <c r="X1676" s="23" t="s">
        <v>4206</v>
      </c>
      <c r="Y1676" s="486">
        <v>167</v>
      </c>
      <c r="Z1676" s="483">
        <v>46280</v>
      </c>
      <c r="AA1676" s="24" t="s">
        <v>5659</v>
      </c>
      <c r="AB1676" s="484" t="s">
        <v>4206</v>
      </c>
      <c r="AC1676" s="16"/>
      <c r="AD1676" s="17"/>
      <c r="AE1676" s="18"/>
      <c r="AF1676" s="9"/>
      <c r="AG1676" s="19"/>
      <c r="AH1676" s="20"/>
      <c r="AI1676" s="9"/>
      <c r="AJ1676" s="21"/>
      <c r="AK1676" s="33"/>
      <c r="AL1676" s="485" t="str">
        <f>IF(AA1676="","",AA1676)</f>
        <v>L-RT-038</v>
      </c>
      <c r="AM1676" s="3" t="str">
        <f>IF(AB1676="","",AB1676)</f>
        <v>A</v>
      </c>
      <c r="AN1676" s="702"/>
      <c r="AO1676" s="4"/>
      <c r="AP1676" s="5"/>
      <c r="AQ1676" s="5"/>
      <c r="AR1676" s="4"/>
      <c r="AS1676" s="5"/>
      <c r="AT1676" s="552"/>
      <c r="AU1676" s="553" t="str">
        <f>IF(AND(V1676&gt;0,X1676="A",AA1676&lt;&gt;"",AG1676&lt;&gt;"A",AJ1676&lt;&gt;"A",OR(AB1676="NR",AB1676="NT")),1,"")</f>
        <v/>
      </c>
      <c r="AV1676" s="554" t="str">
        <f>IF(AU1676="","",COUNTIF($AU$8:AU1676,AU1676))</f>
        <v/>
      </c>
      <c r="AW1676" s="553" t="str">
        <f>IF(AND(V1676&gt;0,X1676="A",AJ1676&lt;&gt;"A",OR(AB1676="",AB1676="NX")),1,"")</f>
        <v/>
      </c>
      <c r="AX1676" s="554" t="str">
        <f>IF(AW1676="","",COUNTIF($AW$8:AW1676,AW1676))</f>
        <v/>
      </c>
      <c r="AY1676" s="27"/>
      <c r="AZ1676" s="6"/>
      <c r="BA1676" s="7"/>
      <c r="BB1676" s="7"/>
    </row>
    <row r="1677" spans="1:54" ht="14.45" customHeight="1">
      <c r="A1677" s="472" t="s">
        <v>1927</v>
      </c>
      <c r="B1677" s="473" t="s">
        <v>1602</v>
      </c>
      <c r="C1677" s="714"/>
      <c r="D1677" s="22">
        <v>13</v>
      </c>
      <c r="E1677" s="746"/>
      <c r="F1677" s="760">
        <v>2096530</v>
      </c>
      <c r="G1677" s="475">
        <v>15421111</v>
      </c>
      <c r="H1677" s="476">
        <v>11.94</v>
      </c>
      <c r="I1677" s="474"/>
      <c r="J1677" s="475"/>
      <c r="K1677" s="478"/>
      <c r="L1677" s="9"/>
      <c r="M1677" s="546"/>
      <c r="N1677" s="9"/>
      <c r="O1677" s="6"/>
      <c r="P1677" s="479"/>
      <c r="Q1677" s="10"/>
      <c r="R1677" s="11"/>
      <c r="S1677" s="12"/>
      <c r="T1677" s="14"/>
      <c r="U1677" s="15"/>
      <c r="V1677" s="8"/>
      <c r="W1677" s="13"/>
      <c r="X1677" s="23"/>
      <c r="Y1677" s="486"/>
      <c r="Z1677" s="483"/>
      <c r="AA1677" s="24"/>
      <c r="AB1677" s="484"/>
      <c r="AC1677" s="16"/>
      <c r="AD1677" s="17"/>
      <c r="AE1677" s="18"/>
      <c r="AF1677" s="9"/>
      <c r="AG1677" s="19"/>
      <c r="AH1677" s="20"/>
      <c r="AI1677" s="9"/>
      <c r="AJ1677" s="21"/>
      <c r="AK1677" s="33"/>
      <c r="AL1677" s="485" t="str">
        <f>IF(AA1677="","",AA1677)</f>
        <v/>
      </c>
      <c r="AM1677" s="3" t="str">
        <f>IF(AB1677="","",AB1677)</f>
        <v/>
      </c>
      <c r="AN1677" s="702"/>
      <c r="AO1677" s="4"/>
      <c r="AP1677" s="5"/>
      <c r="AQ1677" s="5"/>
      <c r="AR1677" s="4"/>
      <c r="AS1677" s="5"/>
      <c r="AT1677" s="552"/>
      <c r="AU1677" s="553" t="str">
        <f>IF(AND(V1677&gt;0,X1677="A",AA1677&lt;&gt;"",AG1677&lt;&gt;"A",AJ1677&lt;&gt;"A",OR(AB1677="NR",AB1677="NT")),1,"")</f>
        <v/>
      </c>
      <c r="AV1677" s="554" t="str">
        <f>IF(AU1677="","",COUNTIF($AU$8:AU1677,AU1677))</f>
        <v/>
      </c>
      <c r="AW1677" s="553" t="str">
        <f>IF(AND(V1677&gt;0,X1677="A",AJ1677&lt;&gt;"A",OR(AB1677="",AB1677="NX")),1,"")</f>
        <v/>
      </c>
      <c r="AX1677" s="554" t="str">
        <f>IF(AW1677="","",COUNTIF($AW$8:AW1677,AW1677))</f>
        <v/>
      </c>
      <c r="AY1677" s="27"/>
      <c r="AZ1677" s="6"/>
      <c r="BA1677" s="7"/>
      <c r="BB1677" s="7"/>
    </row>
    <row r="1678" spans="1:54" ht="14.45" customHeight="1">
      <c r="A1678" s="472" t="s">
        <v>1928</v>
      </c>
      <c r="B1678" s="473" t="s">
        <v>1602</v>
      </c>
      <c r="C1678" s="714" t="s">
        <v>4210</v>
      </c>
      <c r="D1678" s="22">
        <v>13</v>
      </c>
      <c r="E1678" s="746" t="s">
        <v>4081</v>
      </c>
      <c r="F1678" s="760"/>
      <c r="G1678" s="475"/>
      <c r="H1678" s="476"/>
      <c r="I1678" s="474"/>
      <c r="J1678" s="475"/>
      <c r="K1678" s="478"/>
      <c r="L1678" s="9"/>
      <c r="M1678" s="546"/>
      <c r="N1678" s="9"/>
      <c r="O1678" s="6"/>
      <c r="P1678" s="479"/>
      <c r="Q1678" s="10"/>
      <c r="R1678" s="11"/>
      <c r="S1678" s="12"/>
      <c r="T1678" s="14"/>
      <c r="U1678" s="15"/>
      <c r="V1678" s="8"/>
      <c r="W1678" s="13"/>
      <c r="X1678" s="23"/>
      <c r="Y1678" s="486"/>
      <c r="Z1678" s="483"/>
      <c r="AA1678" s="24"/>
      <c r="AB1678" s="484"/>
      <c r="AC1678" s="16"/>
      <c r="AD1678" s="17"/>
      <c r="AE1678" s="18"/>
      <c r="AF1678" s="9"/>
      <c r="AG1678" s="19"/>
      <c r="AH1678" s="20"/>
      <c r="AI1678" s="9"/>
      <c r="AJ1678" s="21"/>
      <c r="AK1678" s="33"/>
      <c r="AL1678" s="485" t="str">
        <f>IF(AA1678="","",AA1678)</f>
        <v/>
      </c>
      <c r="AM1678" s="3" t="str">
        <f>IF(AB1678="","",AB1678)</f>
        <v/>
      </c>
      <c r="AN1678" s="702"/>
      <c r="AO1678" s="4"/>
      <c r="AP1678" s="5"/>
      <c r="AQ1678" s="5"/>
      <c r="AR1678" s="4"/>
      <c r="AS1678" s="5"/>
      <c r="AT1678" s="552"/>
      <c r="AU1678" s="553" t="str">
        <f>IF(AND(V1678&gt;0,X1678="A",AA1678&lt;&gt;"",AG1678&lt;&gt;"A",AJ1678&lt;&gt;"A",OR(AB1678="NR",AB1678="NT")),1,"")</f>
        <v/>
      </c>
      <c r="AV1678" s="554" t="str">
        <f>IF(AU1678="","",COUNTIF($AU$8:AU1678,AU1678))</f>
        <v/>
      </c>
      <c r="AW1678" s="553" t="str">
        <f>IF(AND(V1678&gt;0,X1678="A",AJ1678&lt;&gt;"A",OR(AB1678="",AB1678="NX")),1,"")</f>
        <v/>
      </c>
      <c r="AX1678" s="554" t="str">
        <f>IF(AW1678="","",COUNTIF($AW$8:AW1678,AW1678))</f>
        <v/>
      </c>
      <c r="AY1678" s="27"/>
      <c r="AZ1678" s="6"/>
      <c r="BA1678" s="7"/>
      <c r="BB1678" s="7"/>
    </row>
    <row r="1679" spans="1:54" ht="14.45" customHeight="1">
      <c r="A1679" s="472" t="s">
        <v>1929</v>
      </c>
      <c r="B1679" s="473" t="s">
        <v>1602</v>
      </c>
      <c r="C1679" s="714" t="s">
        <v>4210</v>
      </c>
      <c r="D1679" s="22">
        <v>13</v>
      </c>
      <c r="E1679" s="746" t="s">
        <v>4082</v>
      </c>
      <c r="F1679" s="760"/>
      <c r="G1679" s="475"/>
      <c r="H1679" s="476"/>
      <c r="I1679" s="474"/>
      <c r="J1679" s="475"/>
      <c r="K1679" s="478"/>
      <c r="L1679" s="9"/>
      <c r="M1679" s="546"/>
      <c r="N1679" s="9"/>
      <c r="O1679" s="6"/>
      <c r="P1679" s="479"/>
      <c r="Q1679" s="10"/>
      <c r="R1679" s="11"/>
      <c r="S1679" s="12"/>
      <c r="T1679" s="14"/>
      <c r="U1679" s="15"/>
      <c r="V1679" s="8"/>
      <c r="W1679" s="13"/>
      <c r="X1679" s="23"/>
      <c r="Y1679" s="486"/>
      <c r="Z1679" s="483"/>
      <c r="AA1679" s="24"/>
      <c r="AB1679" s="484"/>
      <c r="AC1679" s="16"/>
      <c r="AD1679" s="17"/>
      <c r="AE1679" s="18"/>
      <c r="AF1679" s="9"/>
      <c r="AG1679" s="19"/>
      <c r="AH1679" s="20"/>
      <c r="AI1679" s="9"/>
      <c r="AJ1679" s="21"/>
      <c r="AK1679" s="33"/>
      <c r="AL1679" s="485" t="str">
        <f>IF(AA1679="","",AA1679)</f>
        <v/>
      </c>
      <c r="AM1679" s="3" t="str">
        <f>IF(AB1679="","",AB1679)</f>
        <v/>
      </c>
      <c r="AN1679" s="702"/>
      <c r="AO1679" s="4"/>
      <c r="AP1679" s="5"/>
      <c r="AQ1679" s="5"/>
      <c r="AR1679" s="4"/>
      <c r="AS1679" s="5"/>
      <c r="AT1679" s="552"/>
      <c r="AU1679" s="553" t="str">
        <f>IF(AND(V1679&gt;0,X1679="A",AA1679&lt;&gt;"",AG1679&lt;&gt;"A",AJ1679&lt;&gt;"A",OR(AB1679="NR",AB1679="NT")),1,"")</f>
        <v/>
      </c>
      <c r="AV1679" s="554" t="str">
        <f>IF(AU1679="","",COUNTIF($AU$8:AU1679,AU1679))</f>
        <v/>
      </c>
      <c r="AW1679" s="553" t="str">
        <f>IF(AND(V1679&gt;0,X1679="A",AJ1679&lt;&gt;"A",OR(AB1679="",AB1679="NX")),1,"")</f>
        <v/>
      </c>
      <c r="AX1679" s="554" t="str">
        <f>IF(AW1679="","",COUNTIF($AW$8:AW1679,AW1679))</f>
        <v/>
      </c>
      <c r="AY1679" s="27"/>
      <c r="AZ1679" s="6"/>
      <c r="BA1679" s="7"/>
      <c r="BB1679" s="7"/>
    </row>
    <row r="1680" spans="1:54" ht="14.45" customHeight="1">
      <c r="A1680" s="472" t="s">
        <v>1930</v>
      </c>
      <c r="B1680" s="473" t="s">
        <v>1602</v>
      </c>
      <c r="C1680" s="714" t="s">
        <v>4210</v>
      </c>
      <c r="D1680" s="22">
        <v>13</v>
      </c>
      <c r="E1680" s="746" t="s">
        <v>4083</v>
      </c>
      <c r="F1680" s="760"/>
      <c r="G1680" s="475"/>
      <c r="H1680" s="476"/>
      <c r="I1680" s="474"/>
      <c r="J1680" s="475"/>
      <c r="K1680" s="478"/>
      <c r="L1680" s="9"/>
      <c r="M1680" s="546"/>
      <c r="N1680" s="9"/>
      <c r="O1680" s="6"/>
      <c r="P1680" s="479"/>
      <c r="Q1680" s="10"/>
      <c r="R1680" s="11"/>
      <c r="S1680" s="12"/>
      <c r="T1680" s="14"/>
      <c r="U1680" s="15"/>
      <c r="V1680" s="8"/>
      <c r="W1680" s="13"/>
      <c r="X1680" s="23"/>
      <c r="Y1680" s="486"/>
      <c r="Z1680" s="483"/>
      <c r="AA1680" s="24"/>
      <c r="AB1680" s="484"/>
      <c r="AC1680" s="16"/>
      <c r="AD1680" s="17"/>
      <c r="AE1680" s="18"/>
      <c r="AF1680" s="9"/>
      <c r="AG1680" s="19"/>
      <c r="AH1680" s="20"/>
      <c r="AI1680" s="9"/>
      <c r="AJ1680" s="21"/>
      <c r="AK1680" s="33"/>
      <c r="AL1680" s="485" t="str">
        <f>IF(AA1680="","",AA1680)</f>
        <v/>
      </c>
      <c r="AM1680" s="3" t="str">
        <f>IF(AB1680="","",AB1680)</f>
        <v/>
      </c>
      <c r="AN1680" s="702"/>
      <c r="AO1680" s="4"/>
      <c r="AP1680" s="5"/>
      <c r="AQ1680" s="5"/>
      <c r="AR1680" s="4"/>
      <c r="AS1680" s="5"/>
      <c r="AT1680" s="552"/>
      <c r="AU1680" s="553" t="str">
        <f>IF(AND(V1680&gt;0,X1680="A",AA1680&lt;&gt;"",AG1680&lt;&gt;"A",AJ1680&lt;&gt;"A",OR(AB1680="NR",AB1680="NT")),1,"")</f>
        <v/>
      </c>
      <c r="AV1680" s="554" t="str">
        <f>IF(AU1680="","",COUNTIF($AU$8:AU1680,AU1680))</f>
        <v/>
      </c>
      <c r="AW1680" s="553" t="str">
        <f>IF(AND(V1680&gt;0,X1680="A",AJ1680&lt;&gt;"A",OR(AB1680="",AB1680="NX")),1,"")</f>
        <v/>
      </c>
      <c r="AX1680" s="554" t="str">
        <f>IF(AW1680="","",COUNTIF($AW$8:AW1680,AW1680))</f>
        <v/>
      </c>
      <c r="AY1680" s="27"/>
      <c r="AZ1680" s="6"/>
      <c r="BA1680" s="7"/>
      <c r="BB1680" s="7"/>
    </row>
    <row r="1681" spans="1:54" ht="14.45" customHeight="1">
      <c r="A1681" s="472" t="s">
        <v>1931</v>
      </c>
      <c r="B1681" s="473" t="s">
        <v>1602</v>
      </c>
      <c r="C1681" s="714" t="s">
        <v>4210</v>
      </c>
      <c r="D1681" s="22">
        <v>13</v>
      </c>
      <c r="E1681" s="746" t="s">
        <v>4084</v>
      </c>
      <c r="F1681" s="760"/>
      <c r="G1681" s="475"/>
      <c r="H1681" s="476"/>
      <c r="I1681" s="474"/>
      <c r="J1681" s="475"/>
      <c r="K1681" s="478"/>
      <c r="L1681" s="9"/>
      <c r="M1681" s="546"/>
      <c r="N1681" s="9"/>
      <c r="O1681" s="6"/>
      <c r="P1681" s="479"/>
      <c r="Q1681" s="10"/>
      <c r="R1681" s="11"/>
      <c r="S1681" s="12"/>
      <c r="T1681" s="14"/>
      <c r="U1681" s="15"/>
      <c r="V1681" s="8"/>
      <c r="W1681" s="13"/>
      <c r="X1681" s="23"/>
      <c r="Y1681" s="486"/>
      <c r="Z1681" s="483"/>
      <c r="AA1681" s="24"/>
      <c r="AB1681" s="484"/>
      <c r="AC1681" s="16"/>
      <c r="AD1681" s="17"/>
      <c r="AE1681" s="18"/>
      <c r="AF1681" s="9"/>
      <c r="AG1681" s="19"/>
      <c r="AH1681" s="20"/>
      <c r="AI1681" s="9"/>
      <c r="AJ1681" s="21"/>
      <c r="AK1681" s="33"/>
      <c r="AL1681" s="485" t="str">
        <f>IF(AA1681="","",AA1681)</f>
        <v/>
      </c>
      <c r="AM1681" s="3" t="str">
        <f>IF(AB1681="","",AB1681)</f>
        <v/>
      </c>
      <c r="AN1681" s="702"/>
      <c r="AO1681" s="4"/>
      <c r="AP1681" s="5"/>
      <c r="AQ1681" s="5"/>
      <c r="AR1681" s="4"/>
      <c r="AS1681" s="5"/>
      <c r="AT1681" s="552"/>
      <c r="AU1681" s="553" t="str">
        <f>IF(AND(V1681&gt;0,X1681="A",AA1681&lt;&gt;"",AG1681&lt;&gt;"A",AJ1681&lt;&gt;"A",OR(AB1681="NR",AB1681="NT")),1,"")</f>
        <v/>
      </c>
      <c r="AV1681" s="554" t="str">
        <f>IF(AU1681="","",COUNTIF($AU$8:AU1681,AU1681))</f>
        <v/>
      </c>
      <c r="AW1681" s="553" t="str">
        <f>IF(AND(V1681&gt;0,X1681="A",AJ1681&lt;&gt;"A",OR(AB1681="",AB1681="NX")),1,"")</f>
        <v/>
      </c>
      <c r="AX1681" s="554" t="str">
        <f>IF(AW1681="","",COUNTIF($AW$8:AW1681,AW1681))</f>
        <v/>
      </c>
      <c r="AY1681" s="27"/>
      <c r="AZ1681" s="6"/>
      <c r="BA1681" s="7"/>
      <c r="BB1681" s="7"/>
    </row>
    <row r="1682" spans="1:54" ht="14.45" customHeight="1">
      <c r="A1682" s="472" t="s">
        <v>1932</v>
      </c>
      <c r="B1682" s="473" t="s">
        <v>1602</v>
      </c>
      <c r="C1682" s="714" t="s">
        <v>4210</v>
      </c>
      <c r="D1682" s="22">
        <v>13</v>
      </c>
      <c r="E1682" s="746" t="s">
        <v>4085</v>
      </c>
      <c r="F1682" s="760"/>
      <c r="G1682" s="475"/>
      <c r="H1682" s="476"/>
      <c r="I1682" s="474"/>
      <c r="J1682" s="475"/>
      <c r="K1682" s="478"/>
      <c r="L1682" s="9"/>
      <c r="M1682" s="546"/>
      <c r="N1682" s="9"/>
      <c r="O1682" s="6"/>
      <c r="P1682" s="479"/>
      <c r="Q1682" s="10"/>
      <c r="R1682" s="11"/>
      <c r="S1682" s="12"/>
      <c r="T1682" s="14"/>
      <c r="U1682" s="15"/>
      <c r="V1682" s="8"/>
      <c r="W1682" s="13"/>
      <c r="X1682" s="23"/>
      <c r="Y1682" s="486"/>
      <c r="Z1682" s="483"/>
      <c r="AA1682" s="24"/>
      <c r="AB1682" s="484"/>
      <c r="AC1682" s="16"/>
      <c r="AD1682" s="17"/>
      <c r="AE1682" s="18"/>
      <c r="AF1682" s="9"/>
      <c r="AG1682" s="19"/>
      <c r="AH1682" s="20"/>
      <c r="AI1682" s="9"/>
      <c r="AJ1682" s="21"/>
      <c r="AK1682" s="33"/>
      <c r="AL1682" s="485" t="str">
        <f>IF(AA1682="","",AA1682)</f>
        <v/>
      </c>
      <c r="AM1682" s="3" t="str">
        <f>IF(AB1682="","",AB1682)</f>
        <v/>
      </c>
      <c r="AN1682" s="702"/>
      <c r="AO1682" s="4"/>
      <c r="AP1682" s="5"/>
      <c r="AQ1682" s="5"/>
      <c r="AR1682" s="4"/>
      <c r="AS1682" s="5"/>
      <c r="AT1682" s="552"/>
      <c r="AU1682" s="553" t="str">
        <f>IF(AND(V1682&gt;0,X1682="A",AA1682&lt;&gt;"",AG1682&lt;&gt;"A",AJ1682&lt;&gt;"A",OR(AB1682="NR",AB1682="NT")),1,"")</f>
        <v/>
      </c>
      <c r="AV1682" s="554" t="str">
        <f>IF(AU1682="","",COUNTIF($AU$8:AU1682,AU1682))</f>
        <v/>
      </c>
      <c r="AW1682" s="553" t="str">
        <f>IF(AND(V1682&gt;0,X1682="A",AJ1682&lt;&gt;"A",OR(AB1682="",AB1682="NX")),1,"")</f>
        <v/>
      </c>
      <c r="AX1682" s="554" t="str">
        <f>IF(AW1682="","",COUNTIF($AW$8:AW1682,AW1682))</f>
        <v/>
      </c>
      <c r="AY1682" s="27"/>
      <c r="AZ1682" s="6"/>
      <c r="BA1682" s="7"/>
      <c r="BB1682" s="7"/>
    </row>
    <row r="1683" spans="1:54" ht="14.45" customHeight="1">
      <c r="A1683" s="472" t="s">
        <v>1933</v>
      </c>
      <c r="B1683" s="473" t="s">
        <v>1602</v>
      </c>
      <c r="C1683" s="714" t="s">
        <v>4210</v>
      </c>
      <c r="D1683" s="22">
        <v>13</v>
      </c>
      <c r="E1683" s="746" t="s">
        <v>4086</v>
      </c>
      <c r="F1683" s="760"/>
      <c r="G1683" s="475"/>
      <c r="H1683" s="476"/>
      <c r="I1683" s="474"/>
      <c r="J1683" s="475"/>
      <c r="K1683" s="478"/>
      <c r="L1683" s="9"/>
      <c r="M1683" s="546"/>
      <c r="N1683" s="9"/>
      <c r="O1683" s="6"/>
      <c r="P1683" s="479"/>
      <c r="Q1683" s="10"/>
      <c r="R1683" s="11"/>
      <c r="S1683" s="12"/>
      <c r="T1683" s="14"/>
      <c r="U1683" s="15"/>
      <c r="V1683" s="8"/>
      <c r="W1683" s="13"/>
      <c r="X1683" s="23"/>
      <c r="Y1683" s="486"/>
      <c r="Z1683" s="483"/>
      <c r="AA1683" s="24"/>
      <c r="AB1683" s="484"/>
      <c r="AC1683" s="16"/>
      <c r="AD1683" s="17"/>
      <c r="AE1683" s="18"/>
      <c r="AF1683" s="9"/>
      <c r="AG1683" s="19"/>
      <c r="AH1683" s="20"/>
      <c r="AI1683" s="9"/>
      <c r="AJ1683" s="21"/>
      <c r="AK1683" s="33"/>
      <c r="AL1683" s="485" t="str">
        <f>IF(AA1683="","",AA1683)</f>
        <v/>
      </c>
      <c r="AM1683" s="3" t="str">
        <f>IF(AB1683="","",AB1683)</f>
        <v/>
      </c>
      <c r="AN1683" s="702"/>
      <c r="AO1683" s="4"/>
      <c r="AP1683" s="5"/>
      <c r="AQ1683" s="5"/>
      <c r="AR1683" s="4"/>
      <c r="AS1683" s="5"/>
      <c r="AT1683" s="552"/>
      <c r="AU1683" s="553" t="str">
        <f>IF(AND(V1683&gt;0,X1683="A",AA1683&lt;&gt;"",AG1683&lt;&gt;"A",AJ1683&lt;&gt;"A",OR(AB1683="NR",AB1683="NT")),1,"")</f>
        <v/>
      </c>
      <c r="AV1683" s="554" t="str">
        <f>IF(AU1683="","",COUNTIF($AU$8:AU1683,AU1683))</f>
        <v/>
      </c>
      <c r="AW1683" s="553" t="str">
        <f>IF(AND(V1683&gt;0,X1683="A",AJ1683&lt;&gt;"A",OR(AB1683="",AB1683="NX")),1,"")</f>
        <v/>
      </c>
      <c r="AX1683" s="554" t="str">
        <f>IF(AW1683="","",COUNTIF($AW$8:AW1683,AW1683))</f>
        <v/>
      </c>
      <c r="AY1683" s="27"/>
      <c r="AZ1683" s="6"/>
      <c r="BA1683" s="7"/>
      <c r="BB1683" s="7"/>
    </row>
    <row r="1684" spans="1:54" ht="14.45" customHeight="1">
      <c r="A1684" s="472" t="s">
        <v>1934</v>
      </c>
      <c r="B1684" s="473" t="s">
        <v>1602</v>
      </c>
      <c r="C1684" s="714" t="s">
        <v>4210</v>
      </c>
      <c r="D1684" s="22">
        <v>13</v>
      </c>
      <c r="E1684" s="746" t="s">
        <v>4087</v>
      </c>
      <c r="F1684" s="760"/>
      <c r="G1684" s="475"/>
      <c r="H1684" s="476"/>
      <c r="I1684" s="474"/>
      <c r="J1684" s="475"/>
      <c r="K1684" s="478"/>
      <c r="L1684" s="9"/>
      <c r="M1684" s="546"/>
      <c r="N1684" s="9"/>
      <c r="O1684" s="6"/>
      <c r="P1684" s="479"/>
      <c r="Q1684" s="10"/>
      <c r="R1684" s="11"/>
      <c r="S1684" s="12"/>
      <c r="T1684" s="14"/>
      <c r="U1684" s="15"/>
      <c r="V1684" s="8"/>
      <c r="W1684" s="13"/>
      <c r="X1684" s="23"/>
      <c r="Y1684" s="486"/>
      <c r="Z1684" s="483"/>
      <c r="AA1684" s="24"/>
      <c r="AB1684" s="484"/>
      <c r="AC1684" s="16"/>
      <c r="AD1684" s="17"/>
      <c r="AE1684" s="18"/>
      <c r="AF1684" s="9"/>
      <c r="AG1684" s="19"/>
      <c r="AH1684" s="20"/>
      <c r="AI1684" s="9"/>
      <c r="AJ1684" s="21"/>
      <c r="AK1684" s="33"/>
      <c r="AL1684" s="485" t="str">
        <f>IF(AA1684="","",AA1684)</f>
        <v/>
      </c>
      <c r="AM1684" s="3" t="str">
        <f>IF(AB1684="","",AB1684)</f>
        <v/>
      </c>
      <c r="AN1684" s="702"/>
      <c r="AO1684" s="4"/>
      <c r="AP1684" s="5"/>
      <c r="AQ1684" s="5"/>
      <c r="AR1684" s="4"/>
      <c r="AS1684" s="5"/>
      <c r="AT1684" s="552"/>
      <c r="AU1684" s="553" t="str">
        <f>IF(AND(V1684&gt;0,X1684="A",AA1684&lt;&gt;"",AG1684&lt;&gt;"A",AJ1684&lt;&gt;"A",OR(AB1684="NR",AB1684="NT")),1,"")</f>
        <v/>
      </c>
      <c r="AV1684" s="554" t="str">
        <f>IF(AU1684="","",COUNTIF($AU$8:AU1684,AU1684))</f>
        <v/>
      </c>
      <c r="AW1684" s="553" t="str">
        <f>IF(AND(V1684&gt;0,X1684="A",AJ1684&lt;&gt;"A",OR(AB1684="",AB1684="NX")),1,"")</f>
        <v/>
      </c>
      <c r="AX1684" s="554" t="str">
        <f>IF(AW1684="","",COUNTIF($AW$8:AW1684,AW1684))</f>
        <v/>
      </c>
      <c r="AY1684" s="27"/>
      <c r="AZ1684" s="6"/>
      <c r="BA1684" s="7"/>
      <c r="BB1684" s="7"/>
    </row>
    <row r="1685" spans="1:54" ht="14.45" customHeight="1">
      <c r="A1685" s="472" t="s">
        <v>1935</v>
      </c>
      <c r="B1685" s="473" t="s">
        <v>1602</v>
      </c>
      <c r="C1685" s="714" t="s">
        <v>4210</v>
      </c>
      <c r="D1685" s="22">
        <v>13</v>
      </c>
      <c r="E1685" s="746" t="s">
        <v>4088</v>
      </c>
      <c r="F1685" s="760"/>
      <c r="G1685" s="475"/>
      <c r="H1685" s="476"/>
      <c r="I1685" s="474"/>
      <c r="J1685" s="475"/>
      <c r="K1685" s="478"/>
      <c r="L1685" s="9"/>
      <c r="M1685" s="546"/>
      <c r="N1685" s="9"/>
      <c r="O1685" s="6"/>
      <c r="P1685" s="479"/>
      <c r="Q1685" s="10"/>
      <c r="R1685" s="11"/>
      <c r="S1685" s="12"/>
      <c r="T1685" s="14"/>
      <c r="U1685" s="15"/>
      <c r="V1685" s="8"/>
      <c r="W1685" s="13"/>
      <c r="X1685" s="23"/>
      <c r="Y1685" s="486"/>
      <c r="Z1685" s="483"/>
      <c r="AA1685" s="24"/>
      <c r="AB1685" s="484"/>
      <c r="AC1685" s="16"/>
      <c r="AD1685" s="17"/>
      <c r="AE1685" s="18"/>
      <c r="AF1685" s="9"/>
      <c r="AG1685" s="19"/>
      <c r="AH1685" s="20"/>
      <c r="AI1685" s="9"/>
      <c r="AJ1685" s="21"/>
      <c r="AK1685" s="33"/>
      <c r="AL1685" s="485" t="str">
        <f>IF(AA1685="","",AA1685)</f>
        <v/>
      </c>
      <c r="AM1685" s="3" t="str">
        <f>IF(AB1685="","",AB1685)</f>
        <v/>
      </c>
      <c r="AN1685" s="702"/>
      <c r="AO1685" s="4"/>
      <c r="AP1685" s="5"/>
      <c r="AQ1685" s="5"/>
      <c r="AR1685" s="4"/>
      <c r="AS1685" s="5"/>
      <c r="AT1685" s="552"/>
      <c r="AU1685" s="553" t="str">
        <f>IF(AND(V1685&gt;0,X1685="A",AA1685&lt;&gt;"",AG1685&lt;&gt;"A",AJ1685&lt;&gt;"A",OR(AB1685="NR",AB1685="NT")),1,"")</f>
        <v/>
      </c>
      <c r="AV1685" s="554" t="str">
        <f>IF(AU1685="","",COUNTIF($AU$8:AU1685,AU1685))</f>
        <v/>
      </c>
      <c r="AW1685" s="553" t="str">
        <f>IF(AND(V1685&gt;0,X1685="A",AJ1685&lt;&gt;"A",OR(AB1685="",AB1685="NX")),1,"")</f>
        <v/>
      </c>
      <c r="AX1685" s="554" t="str">
        <f>IF(AW1685="","",COUNTIF($AW$8:AW1685,AW1685))</f>
        <v/>
      </c>
      <c r="AY1685" s="27"/>
      <c r="AZ1685" s="6"/>
      <c r="BA1685" s="7"/>
      <c r="BB1685" s="7"/>
    </row>
    <row r="1686" spans="1:54" ht="14.45" customHeight="1">
      <c r="A1686" s="472" t="s">
        <v>1936</v>
      </c>
      <c r="B1686" s="473" t="s">
        <v>1602</v>
      </c>
      <c r="C1686" s="714" t="s">
        <v>4210</v>
      </c>
      <c r="D1686" s="22">
        <v>13</v>
      </c>
      <c r="E1686" s="746" t="s">
        <v>4089</v>
      </c>
      <c r="F1686" s="760"/>
      <c r="G1686" s="475"/>
      <c r="H1686" s="476"/>
      <c r="I1686" s="474"/>
      <c r="J1686" s="475"/>
      <c r="K1686" s="478"/>
      <c r="L1686" s="9"/>
      <c r="M1686" s="546"/>
      <c r="N1686" s="9"/>
      <c r="O1686" s="6"/>
      <c r="P1686" s="479"/>
      <c r="Q1686" s="10"/>
      <c r="R1686" s="11"/>
      <c r="S1686" s="12"/>
      <c r="T1686" s="14"/>
      <c r="U1686" s="15"/>
      <c r="V1686" s="8"/>
      <c r="W1686" s="13"/>
      <c r="X1686" s="23"/>
      <c r="Y1686" s="486"/>
      <c r="Z1686" s="483"/>
      <c r="AA1686" s="24"/>
      <c r="AB1686" s="484"/>
      <c r="AC1686" s="16"/>
      <c r="AD1686" s="17"/>
      <c r="AE1686" s="18"/>
      <c r="AF1686" s="9"/>
      <c r="AG1686" s="19"/>
      <c r="AH1686" s="20"/>
      <c r="AI1686" s="9"/>
      <c r="AJ1686" s="21"/>
      <c r="AK1686" s="33"/>
      <c r="AL1686" s="485" t="str">
        <f>IF(AA1686="","",AA1686)</f>
        <v/>
      </c>
      <c r="AM1686" s="3" t="str">
        <f>IF(AB1686="","",AB1686)</f>
        <v/>
      </c>
      <c r="AN1686" s="702"/>
      <c r="AO1686" s="4"/>
      <c r="AP1686" s="5"/>
      <c r="AQ1686" s="5"/>
      <c r="AR1686" s="4"/>
      <c r="AS1686" s="5"/>
      <c r="AT1686" s="552"/>
      <c r="AU1686" s="553" t="str">
        <f>IF(AND(V1686&gt;0,X1686="A",AA1686&lt;&gt;"",AG1686&lt;&gt;"A",AJ1686&lt;&gt;"A",OR(AB1686="NR",AB1686="NT")),1,"")</f>
        <v/>
      </c>
      <c r="AV1686" s="554" t="str">
        <f>IF(AU1686="","",COUNTIF($AU$8:AU1686,AU1686))</f>
        <v/>
      </c>
      <c r="AW1686" s="553" t="str">
        <f>IF(AND(V1686&gt;0,X1686="A",AJ1686&lt;&gt;"A",OR(AB1686="",AB1686="NX")),1,"")</f>
        <v/>
      </c>
      <c r="AX1686" s="554" t="str">
        <f>IF(AW1686="","",COUNTIF($AW$8:AW1686,AW1686))</f>
        <v/>
      </c>
      <c r="AY1686" s="27"/>
      <c r="AZ1686" s="6"/>
      <c r="BA1686" s="7"/>
      <c r="BB1686" s="7"/>
    </row>
    <row r="1687" spans="1:54" ht="14.45" customHeight="1">
      <c r="A1687" s="472" t="s">
        <v>1937</v>
      </c>
      <c r="B1687" s="473" t="s">
        <v>1602</v>
      </c>
      <c r="C1687" s="714" t="s">
        <v>4210</v>
      </c>
      <c r="D1687" s="22">
        <v>13</v>
      </c>
      <c r="E1687" s="746" t="s">
        <v>4090</v>
      </c>
      <c r="F1687" s="760"/>
      <c r="G1687" s="475"/>
      <c r="H1687" s="476"/>
      <c r="I1687" s="474"/>
      <c r="J1687" s="475"/>
      <c r="K1687" s="478"/>
      <c r="L1687" s="9"/>
      <c r="M1687" s="546"/>
      <c r="N1687" s="9"/>
      <c r="O1687" s="6"/>
      <c r="P1687" s="479"/>
      <c r="Q1687" s="10"/>
      <c r="R1687" s="11"/>
      <c r="S1687" s="12"/>
      <c r="T1687" s="14"/>
      <c r="U1687" s="15"/>
      <c r="V1687" s="8"/>
      <c r="W1687" s="13"/>
      <c r="X1687" s="23"/>
      <c r="Y1687" s="486"/>
      <c r="Z1687" s="483"/>
      <c r="AA1687" s="24"/>
      <c r="AB1687" s="484"/>
      <c r="AC1687" s="16"/>
      <c r="AD1687" s="17"/>
      <c r="AE1687" s="18"/>
      <c r="AF1687" s="9"/>
      <c r="AG1687" s="19"/>
      <c r="AH1687" s="20"/>
      <c r="AI1687" s="9"/>
      <c r="AJ1687" s="21"/>
      <c r="AK1687" s="33"/>
      <c r="AL1687" s="485" t="str">
        <f>IF(AA1687="","",AA1687)</f>
        <v/>
      </c>
      <c r="AM1687" s="3" t="str">
        <f>IF(AB1687="","",AB1687)</f>
        <v/>
      </c>
      <c r="AN1687" s="702"/>
      <c r="AO1687" s="4"/>
      <c r="AP1687" s="5"/>
      <c r="AQ1687" s="5"/>
      <c r="AR1687" s="4"/>
      <c r="AS1687" s="5"/>
      <c r="AT1687" s="552"/>
      <c r="AU1687" s="553" t="str">
        <f>IF(AND(V1687&gt;0,X1687="A",AA1687&lt;&gt;"",AG1687&lt;&gt;"A",AJ1687&lt;&gt;"A",OR(AB1687="NR",AB1687="NT")),1,"")</f>
        <v/>
      </c>
      <c r="AV1687" s="554" t="str">
        <f>IF(AU1687="","",COUNTIF($AU$8:AU1687,AU1687))</f>
        <v/>
      </c>
      <c r="AW1687" s="553" t="str">
        <f>IF(AND(V1687&gt;0,X1687="A",AJ1687&lt;&gt;"A",OR(AB1687="",AB1687="NX")),1,"")</f>
        <v/>
      </c>
      <c r="AX1687" s="554" t="str">
        <f>IF(AW1687="","",COUNTIF($AW$8:AW1687,AW1687))</f>
        <v/>
      </c>
      <c r="AY1687" s="27"/>
      <c r="AZ1687" s="6"/>
      <c r="BA1687" s="7"/>
      <c r="BB1687" s="7"/>
    </row>
    <row r="1688" spans="1:54" ht="14.45" customHeight="1">
      <c r="A1688" s="472" t="s">
        <v>1938</v>
      </c>
      <c r="B1688" s="473" t="s">
        <v>1602</v>
      </c>
      <c r="C1688" s="714" t="s">
        <v>4210</v>
      </c>
      <c r="D1688" s="22">
        <v>13</v>
      </c>
      <c r="E1688" s="746" t="s">
        <v>4091</v>
      </c>
      <c r="F1688" s="760"/>
      <c r="G1688" s="475"/>
      <c r="H1688" s="476"/>
      <c r="I1688" s="474"/>
      <c r="J1688" s="475"/>
      <c r="K1688" s="478"/>
      <c r="L1688" s="9"/>
      <c r="M1688" s="546"/>
      <c r="N1688" s="9"/>
      <c r="O1688" s="6"/>
      <c r="P1688" s="479"/>
      <c r="Q1688" s="10"/>
      <c r="R1688" s="11"/>
      <c r="S1688" s="12"/>
      <c r="T1688" s="14"/>
      <c r="U1688" s="15"/>
      <c r="V1688" s="8"/>
      <c r="W1688" s="13"/>
      <c r="X1688" s="23"/>
      <c r="Y1688" s="486"/>
      <c r="Z1688" s="483"/>
      <c r="AA1688" s="24"/>
      <c r="AB1688" s="484"/>
      <c r="AC1688" s="16"/>
      <c r="AD1688" s="17"/>
      <c r="AE1688" s="18"/>
      <c r="AF1688" s="9"/>
      <c r="AG1688" s="19"/>
      <c r="AH1688" s="20"/>
      <c r="AI1688" s="9"/>
      <c r="AJ1688" s="21"/>
      <c r="AK1688" s="33"/>
      <c r="AL1688" s="485" t="str">
        <f>IF(AA1688="","",AA1688)</f>
        <v/>
      </c>
      <c r="AM1688" s="3" t="str">
        <f>IF(AB1688="","",AB1688)</f>
        <v/>
      </c>
      <c r="AN1688" s="702"/>
      <c r="AO1688" s="4"/>
      <c r="AP1688" s="5"/>
      <c r="AQ1688" s="5"/>
      <c r="AR1688" s="4"/>
      <c r="AS1688" s="5"/>
      <c r="AT1688" s="552"/>
      <c r="AU1688" s="553" t="str">
        <f>IF(AND(V1688&gt;0,X1688="A",AA1688&lt;&gt;"",AG1688&lt;&gt;"A",AJ1688&lt;&gt;"A",OR(AB1688="NR",AB1688="NT")),1,"")</f>
        <v/>
      </c>
      <c r="AV1688" s="554" t="str">
        <f>IF(AU1688="","",COUNTIF($AU$8:AU1688,AU1688))</f>
        <v/>
      </c>
      <c r="AW1688" s="553" t="str">
        <f>IF(AND(V1688&gt;0,X1688="A",AJ1688&lt;&gt;"A",OR(AB1688="",AB1688="NX")),1,"")</f>
        <v/>
      </c>
      <c r="AX1688" s="554" t="str">
        <f>IF(AW1688="","",COUNTIF($AW$8:AW1688,AW1688))</f>
        <v/>
      </c>
      <c r="AY1688" s="27"/>
      <c r="AZ1688" s="6"/>
      <c r="BA1688" s="7"/>
      <c r="BB1688" s="7"/>
    </row>
    <row r="1689" spans="1:54" ht="14.45" customHeight="1">
      <c r="A1689" s="472" t="s">
        <v>1939</v>
      </c>
      <c r="B1689" s="473" t="s">
        <v>1602</v>
      </c>
      <c r="C1689" s="714" t="s">
        <v>4210</v>
      </c>
      <c r="D1689" s="22">
        <v>13</v>
      </c>
      <c r="E1689" s="746" t="s">
        <v>4092</v>
      </c>
      <c r="F1689" s="760"/>
      <c r="G1689" s="475"/>
      <c r="H1689" s="476"/>
      <c r="I1689" s="474"/>
      <c r="J1689" s="475"/>
      <c r="K1689" s="478"/>
      <c r="L1689" s="9"/>
      <c r="M1689" s="546"/>
      <c r="N1689" s="9"/>
      <c r="O1689" s="6"/>
      <c r="P1689" s="479"/>
      <c r="Q1689" s="10"/>
      <c r="R1689" s="11"/>
      <c r="S1689" s="12"/>
      <c r="T1689" s="14"/>
      <c r="U1689" s="15"/>
      <c r="V1689" s="8"/>
      <c r="W1689" s="13"/>
      <c r="X1689" s="23"/>
      <c r="Y1689" s="486"/>
      <c r="Z1689" s="483"/>
      <c r="AA1689" s="24"/>
      <c r="AB1689" s="484"/>
      <c r="AC1689" s="16"/>
      <c r="AD1689" s="17"/>
      <c r="AE1689" s="18"/>
      <c r="AF1689" s="9"/>
      <c r="AG1689" s="19"/>
      <c r="AH1689" s="20"/>
      <c r="AI1689" s="9"/>
      <c r="AJ1689" s="21"/>
      <c r="AK1689" s="33"/>
      <c r="AL1689" s="485" t="str">
        <f>IF(AA1689="","",AA1689)</f>
        <v/>
      </c>
      <c r="AM1689" s="3" t="str">
        <f>IF(AB1689="","",AB1689)</f>
        <v/>
      </c>
      <c r="AN1689" s="702"/>
      <c r="AO1689" s="4"/>
      <c r="AP1689" s="5"/>
      <c r="AQ1689" s="5"/>
      <c r="AR1689" s="4"/>
      <c r="AS1689" s="5"/>
      <c r="AT1689" s="552"/>
      <c r="AU1689" s="553" t="str">
        <f>IF(AND(V1689&gt;0,X1689="A",AA1689&lt;&gt;"",AG1689&lt;&gt;"A",AJ1689&lt;&gt;"A",OR(AB1689="NR",AB1689="NT")),1,"")</f>
        <v/>
      </c>
      <c r="AV1689" s="554" t="str">
        <f>IF(AU1689="","",COUNTIF($AU$8:AU1689,AU1689))</f>
        <v/>
      </c>
      <c r="AW1689" s="553" t="str">
        <f>IF(AND(V1689&gt;0,X1689="A",AJ1689&lt;&gt;"A",OR(AB1689="",AB1689="NX")),1,"")</f>
        <v/>
      </c>
      <c r="AX1689" s="554" t="str">
        <f>IF(AW1689="","",COUNTIF($AW$8:AW1689,AW1689))</f>
        <v/>
      </c>
      <c r="AY1689" s="27"/>
      <c r="AZ1689" s="6"/>
      <c r="BA1689" s="7"/>
      <c r="BB1689" s="7"/>
    </row>
    <row r="1690" spans="1:54" ht="14.45" customHeight="1">
      <c r="A1690" s="472" t="s">
        <v>1940</v>
      </c>
      <c r="B1690" s="473" t="s">
        <v>1602</v>
      </c>
      <c r="C1690" s="714" t="s">
        <v>4210</v>
      </c>
      <c r="D1690" s="22">
        <v>13</v>
      </c>
      <c r="E1690" s="746" t="s">
        <v>4093</v>
      </c>
      <c r="F1690" s="760"/>
      <c r="G1690" s="475"/>
      <c r="H1690" s="476"/>
      <c r="I1690" s="474">
        <v>2098500</v>
      </c>
      <c r="J1690" s="475">
        <v>15421112</v>
      </c>
      <c r="K1690" s="478">
        <v>11.94</v>
      </c>
      <c r="L1690" s="9"/>
      <c r="M1690" s="546"/>
      <c r="N1690" s="9"/>
      <c r="O1690" s="6"/>
      <c r="P1690" s="479"/>
      <c r="Q1690" s="10"/>
      <c r="R1690" s="11"/>
      <c r="S1690" s="12"/>
      <c r="T1690" s="14"/>
      <c r="U1690" s="15"/>
      <c r="V1690" s="8"/>
      <c r="W1690" s="13"/>
      <c r="X1690" s="23"/>
      <c r="Y1690" s="486"/>
      <c r="Z1690" s="483"/>
      <c r="AA1690" s="24"/>
      <c r="AB1690" s="484"/>
      <c r="AC1690" s="16"/>
      <c r="AD1690" s="17"/>
      <c r="AE1690" s="18"/>
      <c r="AF1690" s="9"/>
      <c r="AG1690" s="19"/>
      <c r="AH1690" s="20"/>
      <c r="AI1690" s="9"/>
      <c r="AJ1690" s="21"/>
      <c r="AK1690" s="33"/>
      <c r="AL1690" s="485" t="str">
        <f>IF(AA1690="","",AA1690)</f>
        <v/>
      </c>
      <c r="AM1690" s="3" t="str">
        <f>IF(AB1690="","",AB1690)</f>
        <v/>
      </c>
      <c r="AN1690" s="702"/>
      <c r="AO1690" s="4"/>
      <c r="AP1690" s="5"/>
      <c r="AQ1690" s="5"/>
      <c r="AR1690" s="4"/>
      <c r="AS1690" s="5"/>
      <c r="AT1690" s="552"/>
      <c r="AU1690" s="553" t="str">
        <f>IF(AND(V1690&gt;0,X1690="A",AA1690&lt;&gt;"",AG1690&lt;&gt;"A",AJ1690&lt;&gt;"A",OR(AB1690="NR",AB1690="NT")),1,"")</f>
        <v/>
      </c>
      <c r="AV1690" s="554" t="str">
        <f>IF(AU1690="","",COUNTIF($AU$8:AU1690,AU1690))</f>
        <v/>
      </c>
      <c r="AW1690" s="553" t="str">
        <f>IF(AND(V1690&gt;0,X1690="A",AJ1690&lt;&gt;"A",OR(AB1690="",AB1690="NX")),1,"")</f>
        <v/>
      </c>
      <c r="AX1690" s="554" t="str">
        <f>IF(AW1690="","",COUNTIF($AW$8:AW1690,AW1690))</f>
        <v/>
      </c>
      <c r="AY1690" s="27"/>
      <c r="AZ1690" s="6"/>
      <c r="BA1690" s="7"/>
      <c r="BB1690" s="7"/>
    </row>
    <row r="1691" spans="1:54" ht="14.45" customHeight="1">
      <c r="A1691" s="472" t="s">
        <v>1941</v>
      </c>
      <c r="B1691" s="473" t="s">
        <v>1602</v>
      </c>
      <c r="C1691" s="22" t="s">
        <v>5854</v>
      </c>
      <c r="D1691" s="22">
        <v>13</v>
      </c>
      <c r="E1691" s="752" t="s">
        <v>5237</v>
      </c>
      <c r="F1691" s="760">
        <v>2098500</v>
      </c>
      <c r="G1691" s="475">
        <v>15421112</v>
      </c>
      <c r="H1691" s="644">
        <v>11.94</v>
      </c>
      <c r="I1691" s="474">
        <v>2098870</v>
      </c>
      <c r="J1691" s="475">
        <v>15421102</v>
      </c>
      <c r="K1691" s="478">
        <v>11.94</v>
      </c>
      <c r="L1691" s="9"/>
      <c r="M1691" s="546">
        <v>16</v>
      </c>
      <c r="N1691" s="9">
        <v>9.5299999999999994</v>
      </c>
      <c r="O1691" s="9" t="s">
        <v>4201</v>
      </c>
      <c r="P1691" s="645" t="s">
        <v>4252</v>
      </c>
      <c r="Q1691" s="646" t="s">
        <v>4281</v>
      </c>
      <c r="R1691" s="11"/>
      <c r="S1691" s="12"/>
      <c r="T1691" s="14">
        <v>46268</v>
      </c>
      <c r="U1691" s="15" t="s">
        <v>5048</v>
      </c>
      <c r="V1691" s="8">
        <v>46268</v>
      </c>
      <c r="W1691" s="13" t="s">
        <v>5226</v>
      </c>
      <c r="X1691" s="23" t="s">
        <v>4206</v>
      </c>
      <c r="Y1691" s="486">
        <v>139</v>
      </c>
      <c r="Z1691" s="647">
        <v>46269</v>
      </c>
      <c r="AA1691" s="24" t="s">
        <v>5228</v>
      </c>
      <c r="AB1691" s="484" t="s">
        <v>4206</v>
      </c>
      <c r="AC1691" s="655"/>
      <c r="AD1691" s="4"/>
      <c r="AE1691" s="5"/>
      <c r="AF1691" s="5"/>
      <c r="AG1691" s="4"/>
      <c r="AH1691" s="5"/>
      <c r="AI1691" s="649"/>
      <c r="AJ1691" s="6" t="s">
        <v>2860</v>
      </c>
      <c r="AK1691" s="6" t="s">
        <v>2860</v>
      </c>
      <c r="AL1691" s="485" t="str">
        <f>IF(AA1691="","",AA1691)</f>
        <v>DJ-RT-027</v>
      </c>
      <c r="AM1691" s="3" t="str">
        <f>IF(AB1691="","",AB1691)</f>
        <v>A</v>
      </c>
      <c r="AN1691" s="6"/>
      <c r="AO1691" s="6"/>
      <c r="AP1691" s="7"/>
      <c r="AQ1691" s="7"/>
      <c r="AR1691" s="736"/>
      <c r="AS1691" s="736"/>
      <c r="AT1691" s="736"/>
      <c r="AU1691" s="553" t="str">
        <f>IF(AND(V1691&gt;0,X1691="A",AA1691&lt;&gt;"",AG1691&lt;&gt;"A",AJ1691&lt;&gt;"A",OR(AB1691="NR",AB1691="NT")),1,"")</f>
        <v/>
      </c>
      <c r="AV1691" s="554" t="str">
        <f>IF(AU1691="","",COUNTIF($AU$8:AU1691,AU1691))</f>
        <v/>
      </c>
      <c r="AW1691" s="553" t="str">
        <f>IF(AND(V1691&gt;0,X1691="A",AJ1691&lt;&gt;"A",OR(AB1691="",AB1691="NX")),1,"")</f>
        <v/>
      </c>
      <c r="AX1691" s="554" t="str">
        <f>IF(AW1691="","",COUNTIF($AW$8:AW1691,AW1691))</f>
        <v/>
      </c>
      <c r="AY1691" s="736"/>
      <c r="AZ1691" s="736"/>
      <c r="BA1691" s="736"/>
      <c r="BB1691" s="736"/>
    </row>
    <row r="1692" spans="1:54" ht="14.45" customHeight="1">
      <c r="A1692" s="472" t="s">
        <v>1942</v>
      </c>
      <c r="B1692" s="473" t="s">
        <v>1602</v>
      </c>
      <c r="C1692" s="22" t="s">
        <v>5854</v>
      </c>
      <c r="D1692" s="22">
        <v>13</v>
      </c>
      <c r="E1692" s="746" t="s">
        <v>4094</v>
      </c>
      <c r="F1692" s="760">
        <v>2098870</v>
      </c>
      <c r="G1692" s="475">
        <v>15421102</v>
      </c>
      <c r="H1692" s="476">
        <v>11.94</v>
      </c>
      <c r="I1692" s="474">
        <v>2081850</v>
      </c>
      <c r="J1692" s="475">
        <v>15421104</v>
      </c>
      <c r="K1692" s="478">
        <v>11.94</v>
      </c>
      <c r="L1692" s="9" t="s">
        <v>15</v>
      </c>
      <c r="M1692" s="546">
        <v>16</v>
      </c>
      <c r="N1692" s="9">
        <v>9.5299999999999994</v>
      </c>
      <c r="O1692" s="6" t="s">
        <v>4201</v>
      </c>
      <c r="P1692" s="479" t="s">
        <v>4202</v>
      </c>
      <c r="Q1692" s="10" t="s">
        <v>5199</v>
      </c>
      <c r="R1692" s="11"/>
      <c r="S1692" s="12"/>
      <c r="T1692" s="14">
        <v>46275</v>
      </c>
      <c r="U1692" s="15" t="s">
        <v>4204</v>
      </c>
      <c r="V1692" s="8">
        <v>46275</v>
      </c>
      <c r="W1692" s="13" t="s">
        <v>5201</v>
      </c>
      <c r="X1692" s="23" t="s">
        <v>4206</v>
      </c>
      <c r="Y1692" s="486">
        <v>167</v>
      </c>
      <c r="Z1692" s="483">
        <v>46280</v>
      </c>
      <c r="AA1692" s="24" t="s">
        <v>5659</v>
      </c>
      <c r="AB1692" s="484" t="s">
        <v>4206</v>
      </c>
      <c r="AC1692" s="16"/>
      <c r="AD1692" s="17"/>
      <c r="AE1692" s="18"/>
      <c r="AF1692" s="9"/>
      <c r="AG1692" s="19"/>
      <c r="AH1692" s="20"/>
      <c r="AI1692" s="9"/>
      <c r="AJ1692" s="21"/>
      <c r="AK1692" s="33"/>
      <c r="AL1692" s="485" t="str">
        <f>IF(AA1692="","",AA1692)</f>
        <v>L-RT-038</v>
      </c>
      <c r="AM1692" s="3" t="str">
        <f>IF(AB1692="","",AB1692)</f>
        <v>A</v>
      </c>
      <c r="AN1692" s="702"/>
      <c r="AO1692" s="4"/>
      <c r="AP1692" s="5"/>
      <c r="AQ1692" s="5"/>
      <c r="AR1692" s="4"/>
      <c r="AS1692" s="5"/>
      <c r="AT1692" s="552"/>
      <c r="AU1692" s="553" t="str">
        <f>IF(AND(V1692&gt;0,X1692="A",AA1692&lt;&gt;"",AG1692&lt;&gt;"A",AJ1692&lt;&gt;"A",OR(AB1692="NR",AB1692="NT")),1,"")</f>
        <v/>
      </c>
      <c r="AV1692" s="554" t="str">
        <f>IF(AU1692="","",COUNTIF($AU$8:AU1692,AU1692))</f>
        <v/>
      </c>
      <c r="AW1692" s="553" t="str">
        <f>IF(AND(V1692&gt;0,X1692="A",AJ1692&lt;&gt;"A",OR(AB1692="",AB1692="NX")),1,"")</f>
        <v/>
      </c>
      <c r="AX1692" s="554" t="str">
        <f>IF(AW1692="","",COUNTIF($AW$8:AW1692,AW1692))</f>
        <v/>
      </c>
      <c r="AY1692" s="27"/>
      <c r="AZ1692" s="6"/>
      <c r="BA1692" s="7"/>
      <c r="BB1692" s="7"/>
    </row>
    <row r="1693" spans="1:54" ht="14.45" customHeight="1">
      <c r="A1693" s="472" t="s">
        <v>1943</v>
      </c>
      <c r="B1693" s="473" t="s">
        <v>1602</v>
      </c>
      <c r="C1693" s="22" t="s">
        <v>5854</v>
      </c>
      <c r="D1693" s="22">
        <v>13</v>
      </c>
      <c r="E1693" s="752" t="s">
        <v>5225</v>
      </c>
      <c r="F1693" s="760">
        <v>2081850</v>
      </c>
      <c r="G1693" s="475">
        <v>15421104</v>
      </c>
      <c r="H1693" s="644">
        <v>11.94</v>
      </c>
      <c r="I1693" s="474">
        <v>2091700</v>
      </c>
      <c r="J1693" s="475">
        <v>15421109</v>
      </c>
      <c r="K1693" s="478">
        <v>11.09</v>
      </c>
      <c r="L1693" s="9"/>
      <c r="M1693" s="546">
        <v>16</v>
      </c>
      <c r="N1693" s="9">
        <v>9.5299999999999994</v>
      </c>
      <c r="O1693" s="9" t="s">
        <v>4201</v>
      </c>
      <c r="P1693" s="645" t="s">
        <v>4252</v>
      </c>
      <c r="Q1693" s="651" t="s">
        <v>4263</v>
      </c>
      <c r="R1693" s="11"/>
      <c r="S1693" s="12"/>
      <c r="T1693" s="14">
        <v>46268</v>
      </c>
      <c r="U1693" s="15" t="s">
        <v>5048</v>
      </c>
      <c r="V1693" s="8">
        <v>46268</v>
      </c>
      <c r="W1693" s="13" t="s">
        <v>5226</v>
      </c>
      <c r="X1693" s="23" t="s">
        <v>4206</v>
      </c>
      <c r="Y1693" s="486">
        <v>139</v>
      </c>
      <c r="Z1693" s="647">
        <v>46269</v>
      </c>
      <c r="AA1693" s="24" t="s">
        <v>5218</v>
      </c>
      <c r="AB1693" s="484" t="s">
        <v>4206</v>
      </c>
      <c r="AC1693" s="655"/>
      <c r="AD1693" s="4"/>
      <c r="AE1693" s="5"/>
      <c r="AF1693" s="5"/>
      <c r="AG1693" s="4"/>
      <c r="AH1693" s="5"/>
      <c r="AI1693" s="649"/>
      <c r="AJ1693" s="6" t="s">
        <v>2860</v>
      </c>
      <c r="AK1693" s="6" t="s">
        <v>2860</v>
      </c>
      <c r="AL1693" s="485" t="str">
        <f>IF(AA1693="","",AA1693)</f>
        <v>DJ-RT-026</v>
      </c>
      <c r="AM1693" s="3" t="str">
        <f>IF(AB1693="","",AB1693)</f>
        <v>A</v>
      </c>
      <c r="AN1693" s="6"/>
      <c r="AO1693" s="6"/>
      <c r="AP1693" s="7"/>
      <c r="AQ1693" s="7"/>
      <c r="AR1693" s="736"/>
      <c r="AS1693" s="736"/>
      <c r="AT1693" s="736"/>
      <c r="AU1693" s="553" t="str">
        <f>IF(AND(V1693&gt;0,X1693="A",AA1693&lt;&gt;"",AG1693&lt;&gt;"A",AJ1693&lt;&gt;"A",OR(AB1693="NR",AB1693="NT")),1,"")</f>
        <v/>
      </c>
      <c r="AV1693" s="554" t="str">
        <f>IF(AU1693="","",COUNTIF($AU$8:AU1693,AU1693))</f>
        <v/>
      </c>
      <c r="AW1693" s="553" t="str">
        <f>IF(AND(V1693&gt;0,X1693="A",AJ1693&lt;&gt;"A",OR(AB1693="",AB1693="NX")),1,"")</f>
        <v/>
      </c>
      <c r="AX1693" s="554" t="str">
        <f>IF(AW1693="","",COUNTIF($AW$8:AW1693,AW1693))</f>
        <v/>
      </c>
      <c r="AY1693" s="736"/>
      <c r="AZ1693" s="736"/>
      <c r="BA1693" s="736"/>
      <c r="BB1693" s="736"/>
    </row>
    <row r="1694" spans="1:54" ht="14.45" customHeight="1">
      <c r="A1694" s="472" t="s">
        <v>1944</v>
      </c>
      <c r="B1694" s="473" t="s">
        <v>1602</v>
      </c>
      <c r="C1694" s="22" t="s">
        <v>5854</v>
      </c>
      <c r="D1694" s="22">
        <v>13</v>
      </c>
      <c r="E1694" s="746" t="s">
        <v>4095</v>
      </c>
      <c r="F1694" s="760">
        <v>2091700</v>
      </c>
      <c r="G1694" s="475">
        <v>15421109</v>
      </c>
      <c r="H1694" s="476">
        <v>11.09</v>
      </c>
      <c r="I1694" s="474">
        <v>2082160</v>
      </c>
      <c r="J1694" s="475">
        <v>15421104</v>
      </c>
      <c r="K1694" s="478">
        <v>11.94</v>
      </c>
      <c r="L1694" s="9" t="s">
        <v>15</v>
      </c>
      <c r="M1694" s="546">
        <v>16</v>
      </c>
      <c r="N1694" s="9">
        <v>9.5299999999999994</v>
      </c>
      <c r="O1694" s="6" t="s">
        <v>4201</v>
      </c>
      <c r="P1694" s="479" t="s">
        <v>4202</v>
      </c>
      <c r="Q1694" s="10" t="s">
        <v>5199</v>
      </c>
      <c r="R1694" s="11"/>
      <c r="S1694" s="12"/>
      <c r="T1694" s="14">
        <v>46275</v>
      </c>
      <c r="U1694" s="15" t="s">
        <v>4204</v>
      </c>
      <c r="V1694" s="8">
        <v>46275</v>
      </c>
      <c r="W1694" s="13" t="s">
        <v>5201</v>
      </c>
      <c r="X1694" s="23" t="s">
        <v>4206</v>
      </c>
      <c r="Y1694" s="486">
        <v>167</v>
      </c>
      <c r="Z1694" s="483">
        <v>46280</v>
      </c>
      <c r="AA1694" s="24" t="s">
        <v>5659</v>
      </c>
      <c r="AB1694" s="484" t="s">
        <v>4206</v>
      </c>
      <c r="AC1694" s="16"/>
      <c r="AD1694" s="17"/>
      <c r="AE1694" s="18"/>
      <c r="AF1694" s="9"/>
      <c r="AG1694" s="19"/>
      <c r="AH1694" s="20"/>
      <c r="AI1694" s="9"/>
      <c r="AJ1694" s="21"/>
      <c r="AK1694" s="33"/>
      <c r="AL1694" s="485" t="str">
        <f>IF(AA1694="","",AA1694)</f>
        <v>L-RT-038</v>
      </c>
      <c r="AM1694" s="3" t="str">
        <f>IF(AB1694="","",AB1694)</f>
        <v>A</v>
      </c>
      <c r="AN1694" s="702"/>
      <c r="AO1694" s="4"/>
      <c r="AP1694" s="5"/>
      <c r="AQ1694" s="5"/>
      <c r="AR1694" s="4"/>
      <c r="AS1694" s="5"/>
      <c r="AT1694" s="552"/>
      <c r="AU1694" s="553" t="str">
        <f>IF(AND(V1694&gt;0,X1694="A",AA1694&lt;&gt;"",AG1694&lt;&gt;"A",AJ1694&lt;&gt;"A",OR(AB1694="NR",AB1694="NT")),1,"")</f>
        <v/>
      </c>
      <c r="AV1694" s="554" t="str">
        <f>IF(AU1694="","",COUNTIF($AU$8:AU1694,AU1694))</f>
        <v/>
      </c>
      <c r="AW1694" s="553" t="str">
        <f>IF(AND(V1694&gt;0,X1694="A",AJ1694&lt;&gt;"A",OR(AB1694="",AB1694="NX")),1,"")</f>
        <v/>
      </c>
      <c r="AX1694" s="554" t="str">
        <f>IF(AW1694="","",COUNTIF($AW$8:AW1694,AW1694))</f>
        <v/>
      </c>
      <c r="AY1694" s="27"/>
      <c r="AZ1694" s="6"/>
      <c r="BA1694" s="7"/>
      <c r="BB1694" s="7"/>
    </row>
    <row r="1695" spans="1:54" ht="14.45" customHeight="1">
      <c r="A1695" s="472" t="s">
        <v>1945</v>
      </c>
      <c r="B1695" s="473" t="s">
        <v>1602</v>
      </c>
      <c r="C1695" s="22" t="s">
        <v>5854</v>
      </c>
      <c r="D1695" s="22">
        <v>13</v>
      </c>
      <c r="E1695" s="752" t="s">
        <v>5227</v>
      </c>
      <c r="F1695" s="760">
        <v>2082160</v>
      </c>
      <c r="G1695" s="475">
        <v>15421104</v>
      </c>
      <c r="H1695" s="644">
        <v>11.94</v>
      </c>
      <c r="I1695" s="474">
        <v>2082050</v>
      </c>
      <c r="J1695" s="475">
        <v>1542050</v>
      </c>
      <c r="K1695" s="478">
        <v>11.94</v>
      </c>
      <c r="L1695" s="9"/>
      <c r="M1695" s="546">
        <v>16</v>
      </c>
      <c r="N1695" s="9">
        <v>9.5299999999999994</v>
      </c>
      <c r="O1695" s="9" t="s">
        <v>4201</v>
      </c>
      <c r="P1695" s="645" t="s">
        <v>4252</v>
      </c>
      <c r="Q1695" s="653" t="s">
        <v>4289</v>
      </c>
      <c r="R1695" s="11"/>
      <c r="S1695" s="12"/>
      <c r="T1695" s="14">
        <v>46268</v>
      </c>
      <c r="U1695" s="15" t="s">
        <v>5048</v>
      </c>
      <c r="V1695" s="8">
        <v>46268</v>
      </c>
      <c r="W1695" s="13" t="s">
        <v>5226</v>
      </c>
      <c r="X1695" s="23" t="s">
        <v>4206</v>
      </c>
      <c r="Y1695" s="486">
        <v>139</v>
      </c>
      <c r="Z1695" s="647">
        <v>46269</v>
      </c>
      <c r="AA1695" s="24" t="s">
        <v>5228</v>
      </c>
      <c r="AB1695" s="484" t="s">
        <v>4206</v>
      </c>
      <c r="AC1695" s="655"/>
      <c r="AD1695" s="4"/>
      <c r="AE1695" s="5"/>
      <c r="AF1695" s="5"/>
      <c r="AG1695" s="4"/>
      <c r="AH1695" s="5"/>
      <c r="AI1695" s="649"/>
      <c r="AJ1695" s="6" t="s">
        <v>2860</v>
      </c>
      <c r="AK1695" s="6" t="s">
        <v>2860</v>
      </c>
      <c r="AL1695" s="485" t="str">
        <f>IF(AA1695="","",AA1695)</f>
        <v>DJ-RT-027</v>
      </c>
      <c r="AM1695" s="3" t="str">
        <f>IF(AB1695="","",AB1695)</f>
        <v>A</v>
      </c>
      <c r="AN1695" s="6"/>
      <c r="AO1695" s="6"/>
      <c r="AP1695" s="7"/>
      <c r="AQ1695" s="7"/>
      <c r="AR1695" s="736"/>
      <c r="AS1695" s="736"/>
      <c r="AT1695" s="736"/>
      <c r="AU1695" s="553" t="str">
        <f>IF(AND(V1695&gt;0,X1695="A",AA1695&lt;&gt;"",AG1695&lt;&gt;"A",AJ1695&lt;&gt;"A",OR(AB1695="NR",AB1695="NT")),1,"")</f>
        <v/>
      </c>
      <c r="AV1695" s="554" t="str">
        <f>IF(AU1695="","",COUNTIF($AU$8:AU1695,AU1695))</f>
        <v/>
      </c>
      <c r="AW1695" s="553" t="str">
        <f>IF(AND(V1695&gt;0,X1695="A",AJ1695&lt;&gt;"A",OR(AB1695="",AB1695="NX")),1,"")</f>
        <v/>
      </c>
      <c r="AX1695" s="554" t="str">
        <f>IF(AW1695="","",COUNTIF($AW$8:AW1695,AW1695))</f>
        <v/>
      </c>
      <c r="AY1695" s="736"/>
      <c r="AZ1695" s="736"/>
      <c r="BA1695" s="736"/>
      <c r="BB1695" s="736"/>
    </row>
    <row r="1696" spans="1:54" ht="14.45" customHeight="1">
      <c r="A1696" s="472" t="s">
        <v>1946</v>
      </c>
      <c r="B1696" s="473" t="s">
        <v>1602</v>
      </c>
      <c r="C1696" s="22" t="s">
        <v>5854</v>
      </c>
      <c r="D1696" s="22">
        <v>13</v>
      </c>
      <c r="E1696" s="746" t="s">
        <v>4096</v>
      </c>
      <c r="F1696" s="760">
        <v>2082050</v>
      </c>
      <c r="G1696" s="475">
        <v>1542050</v>
      </c>
      <c r="H1696" s="476">
        <v>11.94</v>
      </c>
      <c r="I1696" s="474">
        <v>2081570</v>
      </c>
      <c r="J1696" s="475">
        <v>15421103</v>
      </c>
      <c r="K1696" s="478">
        <v>11.94</v>
      </c>
      <c r="L1696" s="9" t="s">
        <v>15</v>
      </c>
      <c r="M1696" s="546">
        <v>16</v>
      </c>
      <c r="N1696" s="9">
        <v>9.5299999999999994</v>
      </c>
      <c r="O1696" s="6" t="s">
        <v>4201</v>
      </c>
      <c r="P1696" s="479" t="s">
        <v>4202</v>
      </c>
      <c r="Q1696" s="10" t="s">
        <v>5199</v>
      </c>
      <c r="R1696" s="11"/>
      <c r="S1696" s="12"/>
      <c r="T1696" s="14">
        <v>46275</v>
      </c>
      <c r="U1696" s="15" t="s">
        <v>4204</v>
      </c>
      <c r="V1696" s="8">
        <v>46275</v>
      </c>
      <c r="W1696" s="13" t="s">
        <v>5201</v>
      </c>
      <c r="X1696" s="23" t="s">
        <v>4206</v>
      </c>
      <c r="Y1696" s="486">
        <v>167</v>
      </c>
      <c r="Z1696" s="483">
        <v>46280</v>
      </c>
      <c r="AA1696" s="24" t="s">
        <v>5659</v>
      </c>
      <c r="AB1696" s="484" t="s">
        <v>4206</v>
      </c>
      <c r="AC1696" s="16"/>
      <c r="AD1696" s="17"/>
      <c r="AE1696" s="18"/>
      <c r="AF1696" s="9"/>
      <c r="AG1696" s="19"/>
      <c r="AH1696" s="20"/>
      <c r="AI1696" s="9"/>
      <c r="AJ1696" s="21"/>
      <c r="AK1696" s="33"/>
      <c r="AL1696" s="485" t="str">
        <f>IF(AA1696="","",AA1696)</f>
        <v>L-RT-038</v>
      </c>
      <c r="AM1696" s="3" t="str">
        <f>IF(AB1696="","",AB1696)</f>
        <v>A</v>
      </c>
      <c r="AN1696" s="702"/>
      <c r="AO1696" s="4"/>
      <c r="AP1696" s="5"/>
      <c r="AQ1696" s="5"/>
      <c r="AR1696" s="4"/>
      <c r="AS1696" s="5"/>
      <c r="AT1696" s="552"/>
      <c r="AU1696" s="553" t="str">
        <f>IF(AND(V1696&gt;0,X1696="A",AA1696&lt;&gt;"",AG1696&lt;&gt;"A",AJ1696&lt;&gt;"A",OR(AB1696="NR",AB1696="NT")),1,"")</f>
        <v/>
      </c>
      <c r="AV1696" s="554" t="str">
        <f>IF(AU1696="","",COUNTIF($AU$8:AU1696,AU1696))</f>
        <v/>
      </c>
      <c r="AW1696" s="553" t="str">
        <f>IF(AND(V1696&gt;0,X1696="A",AJ1696&lt;&gt;"A",OR(AB1696="",AB1696="NX")),1,"")</f>
        <v/>
      </c>
      <c r="AX1696" s="554" t="str">
        <f>IF(AW1696="","",COUNTIF($AW$8:AW1696,AW1696))</f>
        <v/>
      </c>
      <c r="AY1696" s="27"/>
      <c r="AZ1696" s="6"/>
      <c r="BA1696" s="7"/>
      <c r="BB1696" s="7"/>
    </row>
    <row r="1697" spans="1:54" ht="14.45" customHeight="1">
      <c r="A1697" s="472" t="s">
        <v>1947</v>
      </c>
      <c r="B1697" s="473" t="s">
        <v>1602</v>
      </c>
      <c r="C1697" s="22" t="s">
        <v>5854</v>
      </c>
      <c r="D1697" s="22">
        <v>13</v>
      </c>
      <c r="E1697" s="752" t="s">
        <v>5229</v>
      </c>
      <c r="F1697" s="760">
        <v>2081570</v>
      </c>
      <c r="G1697" s="475">
        <v>15421103</v>
      </c>
      <c r="H1697" s="644">
        <v>11.94</v>
      </c>
      <c r="I1697" s="474">
        <v>2094370</v>
      </c>
      <c r="J1697" s="475">
        <v>15421111</v>
      </c>
      <c r="K1697" s="478">
        <v>11.94</v>
      </c>
      <c r="L1697" s="9"/>
      <c r="M1697" s="546">
        <v>16</v>
      </c>
      <c r="N1697" s="9">
        <v>9.5299999999999994</v>
      </c>
      <c r="O1697" s="9" t="s">
        <v>4201</v>
      </c>
      <c r="P1697" s="645" t="s">
        <v>4252</v>
      </c>
      <c r="Q1697" s="650" t="s">
        <v>4253</v>
      </c>
      <c r="R1697" s="11"/>
      <c r="S1697" s="12"/>
      <c r="T1697" s="14">
        <v>46268</v>
      </c>
      <c r="U1697" s="15" t="s">
        <v>5048</v>
      </c>
      <c r="V1697" s="8">
        <v>46268</v>
      </c>
      <c r="W1697" s="13" t="s">
        <v>5226</v>
      </c>
      <c r="X1697" s="23" t="s">
        <v>4206</v>
      </c>
      <c r="Y1697" s="486">
        <v>139</v>
      </c>
      <c r="Z1697" s="647">
        <v>46269</v>
      </c>
      <c r="AA1697" s="24" t="s">
        <v>5228</v>
      </c>
      <c r="AB1697" s="484" t="s">
        <v>4206</v>
      </c>
      <c r="AC1697" s="655"/>
      <c r="AD1697" s="4"/>
      <c r="AE1697" s="5"/>
      <c r="AF1697" s="5"/>
      <c r="AG1697" s="4"/>
      <c r="AH1697" s="5"/>
      <c r="AI1697" s="649"/>
      <c r="AJ1697" s="6" t="s">
        <v>2860</v>
      </c>
      <c r="AK1697" s="6" t="s">
        <v>2860</v>
      </c>
      <c r="AL1697" s="485" t="str">
        <f>IF(AA1697="","",AA1697)</f>
        <v>DJ-RT-027</v>
      </c>
      <c r="AM1697" s="3" t="str">
        <f>IF(AB1697="","",AB1697)</f>
        <v>A</v>
      </c>
      <c r="AN1697" s="6"/>
      <c r="AO1697" s="6"/>
      <c r="AP1697" s="7"/>
      <c r="AQ1697" s="7"/>
      <c r="AR1697" s="736"/>
      <c r="AS1697" s="736"/>
      <c r="AT1697" s="736"/>
      <c r="AU1697" s="553" t="str">
        <f>IF(AND(V1697&gt;0,X1697="A",AA1697&lt;&gt;"",AG1697&lt;&gt;"A",AJ1697&lt;&gt;"A",OR(AB1697="NR",AB1697="NT")),1,"")</f>
        <v/>
      </c>
      <c r="AV1697" s="554" t="str">
        <f>IF(AU1697="","",COUNTIF($AU$8:AU1697,AU1697))</f>
        <v/>
      </c>
      <c r="AW1697" s="553" t="str">
        <f>IF(AND(V1697&gt;0,X1697="A",AJ1697&lt;&gt;"A",OR(AB1697="",AB1697="NX")),1,"")</f>
        <v/>
      </c>
      <c r="AX1697" s="554" t="str">
        <f>IF(AW1697="","",COUNTIF($AW$8:AW1697,AW1697))</f>
        <v/>
      </c>
      <c r="AY1697" s="736"/>
      <c r="AZ1697" s="736"/>
      <c r="BA1697" s="736"/>
      <c r="BB1697" s="736"/>
    </row>
    <row r="1698" spans="1:54" ht="14.45" customHeight="1">
      <c r="A1698" s="472" t="s">
        <v>1948</v>
      </c>
      <c r="B1698" s="473" t="s">
        <v>1602</v>
      </c>
      <c r="C1698" s="22" t="s">
        <v>5854</v>
      </c>
      <c r="D1698" s="22">
        <v>13</v>
      </c>
      <c r="E1698" s="746" t="s">
        <v>4097</v>
      </c>
      <c r="F1698" s="760">
        <v>2094370</v>
      </c>
      <c r="G1698" s="475">
        <v>15421111</v>
      </c>
      <c r="H1698" s="476">
        <v>11.94</v>
      </c>
      <c r="I1698" s="474">
        <v>2081430</v>
      </c>
      <c r="J1698" s="475">
        <v>15421103</v>
      </c>
      <c r="K1698" s="478">
        <v>11.94</v>
      </c>
      <c r="L1698" s="9" t="s">
        <v>15</v>
      </c>
      <c r="M1698" s="546">
        <v>16</v>
      </c>
      <c r="N1698" s="9">
        <v>9.5299999999999994</v>
      </c>
      <c r="O1698" s="6" t="s">
        <v>4201</v>
      </c>
      <c r="P1698" s="479" t="s">
        <v>4202</v>
      </c>
      <c r="Q1698" s="10" t="s">
        <v>5199</v>
      </c>
      <c r="R1698" s="11"/>
      <c r="S1698" s="12"/>
      <c r="T1698" s="14">
        <v>46275</v>
      </c>
      <c r="U1698" s="15" t="s">
        <v>4204</v>
      </c>
      <c r="V1698" s="8">
        <v>46275</v>
      </c>
      <c r="W1698" s="13" t="s">
        <v>5201</v>
      </c>
      <c r="X1698" s="23" t="s">
        <v>4206</v>
      </c>
      <c r="Y1698" s="486">
        <v>167</v>
      </c>
      <c r="Z1698" s="483">
        <v>46280</v>
      </c>
      <c r="AA1698" s="24" t="s">
        <v>5659</v>
      </c>
      <c r="AB1698" s="484" t="s">
        <v>4206</v>
      </c>
      <c r="AC1698" s="16"/>
      <c r="AD1698" s="17"/>
      <c r="AE1698" s="18"/>
      <c r="AF1698" s="9"/>
      <c r="AG1698" s="19"/>
      <c r="AH1698" s="20"/>
      <c r="AI1698" s="9"/>
      <c r="AJ1698" s="21"/>
      <c r="AK1698" s="33"/>
      <c r="AL1698" s="485" t="str">
        <f>IF(AA1698="","",AA1698)</f>
        <v>L-RT-038</v>
      </c>
      <c r="AM1698" s="3" t="str">
        <f>IF(AB1698="","",AB1698)</f>
        <v>A</v>
      </c>
      <c r="AN1698" s="702"/>
      <c r="AO1698" s="4"/>
      <c r="AP1698" s="5"/>
      <c r="AQ1698" s="5"/>
      <c r="AR1698" s="4"/>
      <c r="AS1698" s="5"/>
      <c r="AT1698" s="552"/>
      <c r="AU1698" s="553" t="str">
        <f>IF(AND(V1698&gt;0,X1698="A",AA1698&lt;&gt;"",AG1698&lt;&gt;"A",AJ1698&lt;&gt;"A",OR(AB1698="NR",AB1698="NT")),1,"")</f>
        <v/>
      </c>
      <c r="AV1698" s="554" t="str">
        <f>IF(AU1698="","",COUNTIF($AU$8:AU1698,AU1698))</f>
        <v/>
      </c>
      <c r="AW1698" s="553" t="str">
        <f>IF(AND(V1698&gt;0,X1698="A",AJ1698&lt;&gt;"A",OR(AB1698="",AB1698="NX")),1,"")</f>
        <v/>
      </c>
      <c r="AX1698" s="554" t="str">
        <f>IF(AW1698="","",COUNTIF($AW$8:AW1698,AW1698))</f>
        <v/>
      </c>
      <c r="AY1698" s="27"/>
      <c r="AZ1698" s="6"/>
      <c r="BA1698" s="7"/>
      <c r="BB1698" s="7"/>
    </row>
    <row r="1699" spans="1:54" ht="14.45" customHeight="1">
      <c r="A1699" s="472" t="s">
        <v>1949</v>
      </c>
      <c r="B1699" s="473" t="s">
        <v>1602</v>
      </c>
      <c r="C1699" s="22" t="s">
        <v>5854</v>
      </c>
      <c r="D1699" s="22">
        <v>13</v>
      </c>
      <c r="E1699" s="752" t="s">
        <v>5230</v>
      </c>
      <c r="F1699" s="760">
        <v>2081430</v>
      </c>
      <c r="G1699" s="475">
        <v>15421103</v>
      </c>
      <c r="H1699" s="644">
        <v>11.94</v>
      </c>
      <c r="I1699" s="474">
        <v>2089710</v>
      </c>
      <c r="J1699" s="475">
        <v>15421104</v>
      </c>
      <c r="K1699" s="478">
        <v>11.94</v>
      </c>
      <c r="L1699" s="9"/>
      <c r="M1699" s="546">
        <v>16</v>
      </c>
      <c r="N1699" s="9">
        <v>9.5299999999999994</v>
      </c>
      <c r="O1699" s="9" t="s">
        <v>4201</v>
      </c>
      <c r="P1699" s="645" t="s">
        <v>4252</v>
      </c>
      <c r="Q1699" s="650" t="s">
        <v>4253</v>
      </c>
      <c r="R1699" s="11"/>
      <c r="S1699" s="12"/>
      <c r="T1699" s="14">
        <v>46268</v>
      </c>
      <c r="U1699" s="15" t="s">
        <v>5048</v>
      </c>
      <c r="V1699" s="8">
        <v>46268</v>
      </c>
      <c r="W1699" s="13" t="s">
        <v>5226</v>
      </c>
      <c r="X1699" s="23" t="s">
        <v>4206</v>
      </c>
      <c r="Y1699" s="486">
        <v>139</v>
      </c>
      <c r="Z1699" s="647">
        <v>46269</v>
      </c>
      <c r="AA1699" s="24" t="s">
        <v>5228</v>
      </c>
      <c r="AB1699" s="484" t="s">
        <v>4206</v>
      </c>
      <c r="AC1699" s="655"/>
      <c r="AD1699" s="4"/>
      <c r="AE1699" s="5"/>
      <c r="AF1699" s="5"/>
      <c r="AG1699" s="4"/>
      <c r="AH1699" s="5"/>
      <c r="AI1699" s="649"/>
      <c r="AJ1699" s="6" t="s">
        <v>2860</v>
      </c>
      <c r="AK1699" s="6" t="s">
        <v>2860</v>
      </c>
      <c r="AL1699" s="485" t="str">
        <f>IF(AA1699="","",AA1699)</f>
        <v>DJ-RT-027</v>
      </c>
      <c r="AM1699" s="3" t="str">
        <f>IF(AB1699="","",AB1699)</f>
        <v>A</v>
      </c>
      <c r="AN1699" s="6"/>
      <c r="AO1699" s="6"/>
      <c r="AP1699" s="7"/>
      <c r="AQ1699" s="7"/>
      <c r="AR1699" s="736"/>
      <c r="AS1699" s="736"/>
      <c r="AT1699" s="736"/>
      <c r="AU1699" s="553" t="str">
        <f>IF(AND(V1699&gt;0,X1699="A",AA1699&lt;&gt;"",AG1699&lt;&gt;"A",AJ1699&lt;&gt;"A",OR(AB1699="NR",AB1699="NT")),1,"")</f>
        <v/>
      </c>
      <c r="AV1699" s="554" t="str">
        <f>IF(AU1699="","",COUNTIF($AU$8:AU1699,AU1699))</f>
        <v/>
      </c>
      <c r="AW1699" s="553" t="str">
        <f>IF(AND(V1699&gt;0,X1699="A",AJ1699&lt;&gt;"A",OR(AB1699="",AB1699="NX")),1,"")</f>
        <v/>
      </c>
      <c r="AX1699" s="554" t="str">
        <f>IF(AW1699="","",COUNTIF($AW$8:AW1699,AW1699))</f>
        <v/>
      </c>
      <c r="AY1699" s="736"/>
      <c r="AZ1699" s="736"/>
      <c r="BA1699" s="736"/>
      <c r="BB1699" s="736"/>
    </row>
    <row r="1700" spans="1:54" ht="14.45" customHeight="1">
      <c r="A1700" s="472" t="s">
        <v>1950</v>
      </c>
      <c r="B1700" s="473" t="s">
        <v>1602</v>
      </c>
      <c r="C1700" s="22" t="s">
        <v>5854</v>
      </c>
      <c r="D1700" s="22">
        <v>13</v>
      </c>
      <c r="E1700" s="746" t="s">
        <v>6271</v>
      </c>
      <c r="F1700" s="760">
        <v>2089710</v>
      </c>
      <c r="G1700" s="475">
        <v>15421104</v>
      </c>
      <c r="H1700" s="476">
        <v>11.94</v>
      </c>
      <c r="I1700" s="474">
        <v>2095600</v>
      </c>
      <c r="J1700" s="475">
        <v>15421111</v>
      </c>
      <c r="K1700" s="478">
        <v>11.94</v>
      </c>
      <c r="L1700" s="9" t="s">
        <v>15</v>
      </c>
      <c r="M1700" s="546">
        <v>16</v>
      </c>
      <c r="N1700" s="9">
        <v>9.5299999999999994</v>
      </c>
      <c r="O1700" s="6" t="s">
        <v>4201</v>
      </c>
      <c r="P1700" s="479" t="s">
        <v>5033</v>
      </c>
      <c r="Q1700" s="10" t="s">
        <v>5919</v>
      </c>
      <c r="R1700" s="880"/>
      <c r="S1700" s="12"/>
      <c r="T1700" s="14">
        <v>46296</v>
      </c>
      <c r="U1700" s="15" t="s">
        <v>6299</v>
      </c>
      <c r="V1700" s="8">
        <v>46296</v>
      </c>
      <c r="W1700" s="13" t="s">
        <v>6298</v>
      </c>
      <c r="X1700" s="23" t="s">
        <v>4206</v>
      </c>
      <c r="Y1700" s="486"/>
      <c r="Z1700" s="483">
        <v>46305</v>
      </c>
      <c r="AA1700" s="24" t="s">
        <v>6575</v>
      </c>
      <c r="AB1700" s="484" t="s">
        <v>4206</v>
      </c>
      <c r="AC1700" s="16"/>
      <c r="AD1700" s="17"/>
      <c r="AE1700" s="18"/>
      <c r="AF1700" s="9"/>
      <c r="AG1700" s="19"/>
      <c r="AH1700" s="20"/>
      <c r="AI1700" s="9"/>
      <c r="AJ1700" s="21"/>
      <c r="AK1700" s="33"/>
      <c r="AL1700" s="485" t="str">
        <f>IF(AA1700="","",AA1700)</f>
        <v>L-RT-080</v>
      </c>
      <c r="AM1700" s="3" t="str">
        <f>IF(AB1700="","",AB1700)</f>
        <v>A</v>
      </c>
      <c r="AN1700" s="655" t="s">
        <v>5650</v>
      </c>
      <c r="AO1700" s="4"/>
      <c r="AP1700" s="5"/>
      <c r="AQ1700" s="5"/>
      <c r="AR1700" s="4"/>
      <c r="AS1700" s="5"/>
      <c r="AT1700" s="552"/>
      <c r="AU1700" s="553" t="str">
        <f>IF(AND(V1700&gt;0,X1700="A",AA1700&lt;&gt;"",AG1700&lt;&gt;"A",AJ1700&lt;&gt;"A",OR(AB1700="NR",AB1700="NT")),1,"")</f>
        <v/>
      </c>
      <c r="AV1700" s="554" t="str">
        <f>IF(AU1700="","",COUNTIF($AU$8:AU1700,AU1700))</f>
        <v/>
      </c>
      <c r="AW1700" s="553" t="str">
        <f>IF(AND(V1700&gt;0,X1700="A",AJ1700&lt;&gt;"A",OR(AB1700="",AB1700="NX")),1,"")</f>
        <v/>
      </c>
      <c r="AX1700" s="554" t="str">
        <f>IF(AW1700="","",COUNTIF($AW$8:AW1700,AW1700))</f>
        <v/>
      </c>
      <c r="AY1700" s="13" t="s">
        <v>5201</v>
      </c>
      <c r="AZ1700" s="24" t="s">
        <v>5659</v>
      </c>
      <c r="BA1700" s="7"/>
      <c r="BB1700" s="7"/>
    </row>
    <row r="1701" spans="1:54" ht="14.45" customHeight="1">
      <c r="A1701" s="472" t="s">
        <v>1951</v>
      </c>
      <c r="B1701" s="473" t="s">
        <v>1602</v>
      </c>
      <c r="C1701" s="22" t="s">
        <v>5854</v>
      </c>
      <c r="D1701" s="22">
        <v>13</v>
      </c>
      <c r="E1701" s="752" t="s">
        <v>5231</v>
      </c>
      <c r="F1701" s="760">
        <v>2095600</v>
      </c>
      <c r="G1701" s="475">
        <v>15421111</v>
      </c>
      <c r="H1701" s="644">
        <v>11.94</v>
      </c>
      <c r="I1701" s="474">
        <v>2098520</v>
      </c>
      <c r="J1701" s="475">
        <v>15421112</v>
      </c>
      <c r="K1701" s="478">
        <v>11.94</v>
      </c>
      <c r="L1701" s="9"/>
      <c r="M1701" s="546">
        <v>16</v>
      </c>
      <c r="N1701" s="9">
        <v>9.5299999999999994</v>
      </c>
      <c r="O1701" s="9" t="s">
        <v>4201</v>
      </c>
      <c r="P1701" s="645" t="s">
        <v>4252</v>
      </c>
      <c r="Q1701" s="653" t="s">
        <v>4289</v>
      </c>
      <c r="R1701" s="11"/>
      <c r="S1701" s="12"/>
      <c r="T1701" s="14">
        <v>46268</v>
      </c>
      <c r="U1701" s="15" t="s">
        <v>5048</v>
      </c>
      <c r="V1701" s="8">
        <v>46268</v>
      </c>
      <c r="W1701" s="13" t="s">
        <v>5226</v>
      </c>
      <c r="X1701" s="23" t="s">
        <v>4206</v>
      </c>
      <c r="Y1701" s="486">
        <v>139</v>
      </c>
      <c r="Z1701" s="647">
        <v>46269</v>
      </c>
      <c r="AA1701" s="24" t="s">
        <v>5228</v>
      </c>
      <c r="AB1701" s="484" t="s">
        <v>4206</v>
      </c>
      <c r="AC1701" s="655"/>
      <c r="AD1701" s="4"/>
      <c r="AE1701" s="5"/>
      <c r="AF1701" s="5"/>
      <c r="AG1701" s="4"/>
      <c r="AH1701" s="5"/>
      <c r="AI1701" s="649"/>
      <c r="AJ1701" s="6" t="s">
        <v>2860</v>
      </c>
      <c r="AK1701" s="6" t="s">
        <v>2860</v>
      </c>
      <c r="AL1701" s="485" t="str">
        <f>IF(AA1701="","",AA1701)</f>
        <v>DJ-RT-027</v>
      </c>
      <c r="AM1701" s="3" t="str">
        <f>IF(AB1701="","",AB1701)</f>
        <v>A</v>
      </c>
      <c r="AN1701" s="6"/>
      <c r="AO1701" s="6"/>
      <c r="AP1701" s="7"/>
      <c r="AQ1701" s="7"/>
      <c r="AR1701" s="736"/>
      <c r="AS1701" s="736"/>
      <c r="AT1701" s="736"/>
      <c r="AU1701" s="553" t="str">
        <f>IF(AND(V1701&gt;0,X1701="A",AA1701&lt;&gt;"",AG1701&lt;&gt;"A",AJ1701&lt;&gt;"A",OR(AB1701="NR",AB1701="NT")),1,"")</f>
        <v/>
      </c>
      <c r="AV1701" s="554" t="str">
        <f>IF(AU1701="","",COUNTIF($AU$8:AU1701,AU1701))</f>
        <v/>
      </c>
      <c r="AW1701" s="553" t="str">
        <f>IF(AND(V1701&gt;0,X1701="A",AJ1701&lt;&gt;"A",OR(AB1701="",AB1701="NX")),1,"")</f>
        <v/>
      </c>
      <c r="AX1701" s="554" t="str">
        <f>IF(AW1701="","",COUNTIF($AW$8:AW1701,AW1701))</f>
        <v/>
      </c>
      <c r="AY1701" s="736"/>
      <c r="AZ1701" s="736"/>
      <c r="BA1701" s="736"/>
      <c r="BB1701" s="736"/>
    </row>
    <row r="1702" spans="1:54" ht="14.45" customHeight="1">
      <c r="A1702" s="472" t="s">
        <v>1952</v>
      </c>
      <c r="B1702" s="473" t="s">
        <v>1602</v>
      </c>
      <c r="C1702" s="22" t="s">
        <v>5854</v>
      </c>
      <c r="D1702" s="22">
        <v>13</v>
      </c>
      <c r="E1702" s="746" t="s">
        <v>4098</v>
      </c>
      <c r="F1702" s="760">
        <v>2098520</v>
      </c>
      <c r="G1702" s="475">
        <v>15421112</v>
      </c>
      <c r="H1702" s="476">
        <v>11.94</v>
      </c>
      <c r="I1702" s="474">
        <v>2089290</v>
      </c>
      <c r="J1702" s="475">
        <v>15421109</v>
      </c>
      <c r="K1702" s="478">
        <v>11.94</v>
      </c>
      <c r="L1702" s="9" t="s">
        <v>15</v>
      </c>
      <c r="M1702" s="546">
        <v>16</v>
      </c>
      <c r="N1702" s="9">
        <v>9.5299999999999994</v>
      </c>
      <c r="O1702" s="6" t="s">
        <v>4201</v>
      </c>
      <c r="P1702" s="479" t="s">
        <v>4202</v>
      </c>
      <c r="Q1702" s="10" t="s">
        <v>5199</v>
      </c>
      <c r="R1702" s="11"/>
      <c r="S1702" s="12"/>
      <c r="T1702" s="14">
        <v>46275</v>
      </c>
      <c r="U1702" s="15" t="s">
        <v>4204</v>
      </c>
      <c r="V1702" s="8">
        <v>46275</v>
      </c>
      <c r="W1702" s="13" t="s">
        <v>5201</v>
      </c>
      <c r="X1702" s="23" t="s">
        <v>4206</v>
      </c>
      <c r="Y1702" s="486">
        <v>167</v>
      </c>
      <c r="Z1702" s="483">
        <v>46280</v>
      </c>
      <c r="AA1702" s="24" t="s">
        <v>5659</v>
      </c>
      <c r="AB1702" s="484" t="s">
        <v>4206</v>
      </c>
      <c r="AC1702" s="16"/>
      <c r="AD1702" s="17"/>
      <c r="AE1702" s="18"/>
      <c r="AF1702" s="9"/>
      <c r="AG1702" s="19"/>
      <c r="AH1702" s="20"/>
      <c r="AI1702" s="9"/>
      <c r="AJ1702" s="21"/>
      <c r="AK1702" s="33"/>
      <c r="AL1702" s="485" t="str">
        <f>IF(AA1702="","",AA1702)</f>
        <v>L-RT-038</v>
      </c>
      <c r="AM1702" s="3" t="str">
        <f>IF(AB1702="","",AB1702)</f>
        <v>A</v>
      </c>
      <c r="AN1702" s="702"/>
      <c r="AO1702" s="4"/>
      <c r="AP1702" s="5"/>
      <c r="AQ1702" s="5"/>
      <c r="AR1702" s="4"/>
      <c r="AS1702" s="5"/>
      <c r="AT1702" s="552"/>
      <c r="AU1702" s="553" t="str">
        <f>IF(AND(V1702&gt;0,X1702="A",AA1702&lt;&gt;"",AG1702&lt;&gt;"A",AJ1702&lt;&gt;"A",OR(AB1702="NR",AB1702="NT")),1,"")</f>
        <v/>
      </c>
      <c r="AV1702" s="554" t="str">
        <f>IF(AU1702="","",COUNTIF($AU$8:AU1702,AU1702))</f>
        <v/>
      </c>
      <c r="AW1702" s="553" t="str">
        <f>IF(AND(V1702&gt;0,X1702="A",AJ1702&lt;&gt;"A",OR(AB1702="",AB1702="NX")),1,"")</f>
        <v/>
      </c>
      <c r="AX1702" s="554" t="str">
        <f>IF(AW1702="","",COUNTIF($AW$8:AW1702,AW1702))</f>
        <v/>
      </c>
      <c r="AY1702" s="27"/>
      <c r="AZ1702" s="6"/>
      <c r="BA1702" s="7"/>
      <c r="BB1702" s="7"/>
    </row>
    <row r="1703" spans="1:54" ht="14.45" customHeight="1">
      <c r="A1703" s="472" t="s">
        <v>1953</v>
      </c>
      <c r="B1703" s="473" t="s">
        <v>1602</v>
      </c>
      <c r="C1703" s="22" t="s">
        <v>5854</v>
      </c>
      <c r="D1703" s="22">
        <v>13</v>
      </c>
      <c r="E1703" s="752" t="s">
        <v>5232</v>
      </c>
      <c r="F1703" s="760">
        <v>2089290</v>
      </c>
      <c r="G1703" s="475">
        <v>15421109</v>
      </c>
      <c r="H1703" s="644">
        <v>11.94</v>
      </c>
      <c r="I1703" s="474">
        <v>2082640</v>
      </c>
      <c r="J1703" s="475">
        <v>15421104</v>
      </c>
      <c r="K1703" s="478">
        <v>11.94</v>
      </c>
      <c r="L1703" s="9"/>
      <c r="M1703" s="546">
        <v>16</v>
      </c>
      <c r="N1703" s="9">
        <v>9.5299999999999994</v>
      </c>
      <c r="O1703" s="9" t="s">
        <v>4201</v>
      </c>
      <c r="P1703" s="645" t="s">
        <v>4252</v>
      </c>
      <c r="Q1703" s="650" t="s">
        <v>4253</v>
      </c>
      <c r="R1703" s="11"/>
      <c r="S1703" s="12"/>
      <c r="T1703" s="14">
        <v>46268</v>
      </c>
      <c r="U1703" s="15" t="s">
        <v>5048</v>
      </c>
      <c r="V1703" s="8">
        <v>46268</v>
      </c>
      <c r="W1703" s="13" t="s">
        <v>5226</v>
      </c>
      <c r="X1703" s="23" t="s">
        <v>4206</v>
      </c>
      <c r="Y1703" s="486">
        <v>139</v>
      </c>
      <c r="Z1703" s="647">
        <v>46269</v>
      </c>
      <c r="AA1703" s="24" t="s">
        <v>5228</v>
      </c>
      <c r="AB1703" s="484" t="s">
        <v>4206</v>
      </c>
      <c r="AC1703" s="655"/>
      <c r="AD1703" s="4"/>
      <c r="AE1703" s="5"/>
      <c r="AF1703" s="5"/>
      <c r="AG1703" s="4"/>
      <c r="AH1703" s="5"/>
      <c r="AI1703" s="649"/>
      <c r="AJ1703" s="6" t="s">
        <v>2860</v>
      </c>
      <c r="AK1703" s="6" t="s">
        <v>2860</v>
      </c>
      <c r="AL1703" s="485" t="str">
        <f>IF(AA1703="","",AA1703)</f>
        <v>DJ-RT-027</v>
      </c>
      <c r="AM1703" s="3" t="str">
        <f>IF(AB1703="","",AB1703)</f>
        <v>A</v>
      </c>
      <c r="AN1703" s="6"/>
      <c r="AO1703" s="6"/>
      <c r="AP1703" s="7"/>
      <c r="AQ1703" s="7"/>
      <c r="AR1703" s="736"/>
      <c r="AS1703" s="736"/>
      <c r="AT1703" s="736"/>
      <c r="AU1703" s="553" t="str">
        <f>IF(AND(V1703&gt;0,X1703="A",AA1703&lt;&gt;"",AG1703&lt;&gt;"A",AJ1703&lt;&gt;"A",OR(AB1703="NR",AB1703="NT")),1,"")</f>
        <v/>
      </c>
      <c r="AV1703" s="554" t="str">
        <f>IF(AU1703="","",COUNTIF($AU$8:AU1703,AU1703))</f>
        <v/>
      </c>
      <c r="AW1703" s="553" t="str">
        <f>IF(AND(V1703&gt;0,X1703="A",AJ1703&lt;&gt;"A",OR(AB1703="",AB1703="NX")),1,"")</f>
        <v/>
      </c>
      <c r="AX1703" s="554" t="str">
        <f>IF(AW1703="","",COUNTIF($AW$8:AW1703,AW1703))</f>
        <v/>
      </c>
      <c r="AY1703" s="736"/>
      <c r="AZ1703" s="736"/>
      <c r="BA1703" s="736"/>
      <c r="BB1703" s="736"/>
    </row>
    <row r="1704" spans="1:54" ht="14.45" customHeight="1">
      <c r="A1704" s="472" t="s">
        <v>1954</v>
      </c>
      <c r="B1704" s="473" t="s">
        <v>1602</v>
      </c>
      <c r="C1704" s="22" t="s">
        <v>5854</v>
      </c>
      <c r="D1704" s="22">
        <v>13</v>
      </c>
      <c r="E1704" s="746" t="s">
        <v>4099</v>
      </c>
      <c r="F1704" s="760">
        <v>2082640</v>
      </c>
      <c r="G1704" s="475">
        <v>15421104</v>
      </c>
      <c r="H1704" s="476">
        <v>11.94</v>
      </c>
      <c r="I1704" s="474">
        <v>2098440</v>
      </c>
      <c r="J1704" s="475">
        <v>15421102</v>
      </c>
      <c r="K1704" s="478">
        <v>11.94</v>
      </c>
      <c r="L1704" s="9" t="s">
        <v>15</v>
      </c>
      <c r="M1704" s="546">
        <v>16</v>
      </c>
      <c r="N1704" s="9">
        <v>9.5299999999999994</v>
      </c>
      <c r="O1704" s="6" t="s">
        <v>4201</v>
      </c>
      <c r="P1704" s="479" t="s">
        <v>4202</v>
      </c>
      <c r="Q1704" s="10" t="s">
        <v>5199</v>
      </c>
      <c r="R1704" s="11"/>
      <c r="S1704" s="12"/>
      <c r="T1704" s="14">
        <v>46275</v>
      </c>
      <c r="U1704" s="15" t="s">
        <v>4204</v>
      </c>
      <c r="V1704" s="8">
        <v>46275</v>
      </c>
      <c r="W1704" s="13" t="s">
        <v>5201</v>
      </c>
      <c r="X1704" s="23" t="s">
        <v>4206</v>
      </c>
      <c r="Y1704" s="486">
        <v>167</v>
      </c>
      <c r="Z1704" s="483">
        <v>46280</v>
      </c>
      <c r="AA1704" s="24" t="s">
        <v>5660</v>
      </c>
      <c r="AB1704" s="484" t="s">
        <v>4206</v>
      </c>
      <c r="AC1704" s="16"/>
      <c r="AD1704" s="17"/>
      <c r="AE1704" s="18"/>
      <c r="AF1704" s="9"/>
      <c r="AG1704" s="19"/>
      <c r="AH1704" s="20"/>
      <c r="AI1704" s="9"/>
      <c r="AJ1704" s="21"/>
      <c r="AK1704" s="33"/>
      <c r="AL1704" s="485" t="str">
        <f>IF(AA1704="","",AA1704)</f>
        <v>L-RT-039</v>
      </c>
      <c r="AM1704" s="3" t="str">
        <f>IF(AB1704="","",AB1704)</f>
        <v>A</v>
      </c>
      <c r="AN1704" s="702"/>
      <c r="AO1704" s="4"/>
      <c r="AP1704" s="5"/>
      <c r="AQ1704" s="5"/>
      <c r="AR1704" s="4"/>
      <c r="AS1704" s="5"/>
      <c r="AT1704" s="552"/>
      <c r="AU1704" s="553" t="str">
        <f>IF(AND(V1704&gt;0,X1704="A",AA1704&lt;&gt;"",AG1704&lt;&gt;"A",AJ1704&lt;&gt;"A",OR(AB1704="NR",AB1704="NT")),1,"")</f>
        <v/>
      </c>
      <c r="AV1704" s="554" t="str">
        <f>IF(AU1704="","",COUNTIF($AU$8:AU1704,AU1704))</f>
        <v/>
      </c>
      <c r="AW1704" s="553" t="str">
        <f>IF(AND(V1704&gt;0,X1704="A",AJ1704&lt;&gt;"A",OR(AB1704="",AB1704="NX")),1,"")</f>
        <v/>
      </c>
      <c r="AX1704" s="554" t="str">
        <f>IF(AW1704="","",COUNTIF($AW$8:AW1704,AW1704))</f>
        <v/>
      </c>
      <c r="AY1704" s="27"/>
      <c r="AZ1704" s="6"/>
      <c r="BA1704" s="7"/>
      <c r="BB1704" s="7"/>
    </row>
    <row r="1705" spans="1:54" ht="14.45" customHeight="1">
      <c r="A1705" s="472" t="s">
        <v>1955</v>
      </c>
      <c r="B1705" s="473" t="s">
        <v>1602</v>
      </c>
      <c r="C1705" s="22" t="s">
        <v>5854</v>
      </c>
      <c r="D1705" s="22">
        <v>13</v>
      </c>
      <c r="E1705" s="752" t="s">
        <v>5233</v>
      </c>
      <c r="F1705" s="760">
        <v>2098440</v>
      </c>
      <c r="G1705" s="475">
        <v>15421102</v>
      </c>
      <c r="H1705" s="644">
        <v>11.94</v>
      </c>
      <c r="I1705" s="474">
        <v>2079590</v>
      </c>
      <c r="J1705" s="475">
        <v>15421102</v>
      </c>
      <c r="K1705" s="478">
        <v>11.94</v>
      </c>
      <c r="L1705" s="9"/>
      <c r="M1705" s="546">
        <v>16</v>
      </c>
      <c r="N1705" s="9">
        <v>9.5299999999999994</v>
      </c>
      <c r="O1705" s="9" t="s">
        <v>4201</v>
      </c>
      <c r="P1705" s="645" t="s">
        <v>4252</v>
      </c>
      <c r="Q1705" s="650" t="s">
        <v>4253</v>
      </c>
      <c r="R1705" s="11"/>
      <c r="S1705" s="12"/>
      <c r="T1705" s="14">
        <v>46268</v>
      </c>
      <c r="U1705" s="15" t="s">
        <v>5048</v>
      </c>
      <c r="V1705" s="8">
        <v>46268</v>
      </c>
      <c r="W1705" s="13" t="s">
        <v>5226</v>
      </c>
      <c r="X1705" s="23" t="s">
        <v>4206</v>
      </c>
      <c r="Y1705" s="486">
        <v>139</v>
      </c>
      <c r="Z1705" s="647">
        <v>46269</v>
      </c>
      <c r="AA1705" s="24" t="s">
        <v>5228</v>
      </c>
      <c r="AB1705" s="484" t="s">
        <v>4206</v>
      </c>
      <c r="AC1705" s="655"/>
      <c r="AD1705" s="4"/>
      <c r="AE1705" s="5"/>
      <c r="AF1705" s="5"/>
      <c r="AG1705" s="4"/>
      <c r="AH1705" s="5"/>
      <c r="AI1705" s="649"/>
      <c r="AJ1705" s="6" t="s">
        <v>2860</v>
      </c>
      <c r="AK1705" s="6" t="s">
        <v>2860</v>
      </c>
      <c r="AL1705" s="485" t="str">
        <f>IF(AA1705="","",AA1705)</f>
        <v>DJ-RT-027</v>
      </c>
      <c r="AM1705" s="3" t="str">
        <f>IF(AB1705="","",AB1705)</f>
        <v>A</v>
      </c>
      <c r="AN1705" s="6"/>
      <c r="AO1705" s="6"/>
      <c r="AP1705" s="7"/>
      <c r="AQ1705" s="7"/>
      <c r="AR1705" s="736"/>
      <c r="AS1705" s="736"/>
      <c r="AT1705" s="736"/>
      <c r="AU1705" s="553" t="str">
        <f>IF(AND(V1705&gt;0,X1705="A",AA1705&lt;&gt;"",AG1705&lt;&gt;"A",AJ1705&lt;&gt;"A",OR(AB1705="NR",AB1705="NT")),1,"")</f>
        <v/>
      </c>
      <c r="AV1705" s="554" t="str">
        <f>IF(AU1705="","",COUNTIF($AU$8:AU1705,AU1705))</f>
        <v/>
      </c>
      <c r="AW1705" s="553" t="str">
        <f>IF(AND(V1705&gt;0,X1705="A",AJ1705&lt;&gt;"A",OR(AB1705="",AB1705="NX")),1,"")</f>
        <v/>
      </c>
      <c r="AX1705" s="554" t="str">
        <f>IF(AW1705="","",COUNTIF($AW$8:AW1705,AW1705))</f>
        <v/>
      </c>
      <c r="AY1705" s="736"/>
      <c r="AZ1705" s="736"/>
      <c r="BA1705" s="736"/>
      <c r="BB1705" s="736"/>
    </row>
    <row r="1706" spans="1:54" ht="14.45" customHeight="1">
      <c r="A1706" s="472" t="s">
        <v>1956</v>
      </c>
      <c r="B1706" s="473" t="s">
        <v>1602</v>
      </c>
      <c r="C1706" s="22" t="s">
        <v>5854</v>
      </c>
      <c r="D1706" s="22">
        <v>13</v>
      </c>
      <c r="E1706" s="746" t="s">
        <v>6032</v>
      </c>
      <c r="F1706" s="760">
        <v>2079590</v>
      </c>
      <c r="G1706" s="475">
        <v>15421102</v>
      </c>
      <c r="H1706" s="476">
        <v>11.94</v>
      </c>
      <c r="I1706" s="474">
        <v>2079550</v>
      </c>
      <c r="J1706" s="475">
        <v>15421102</v>
      </c>
      <c r="K1706" s="478">
        <v>11.94</v>
      </c>
      <c r="L1706" s="9" t="s">
        <v>15</v>
      </c>
      <c r="M1706" s="546">
        <v>16</v>
      </c>
      <c r="N1706" s="9">
        <v>9.5299999999999994</v>
      </c>
      <c r="O1706" s="6" t="s">
        <v>4201</v>
      </c>
      <c r="P1706" s="479" t="s">
        <v>5033</v>
      </c>
      <c r="Q1706" s="10" t="s">
        <v>5193</v>
      </c>
      <c r="R1706" s="880"/>
      <c r="S1706" s="12"/>
      <c r="T1706" s="14">
        <v>46292</v>
      </c>
      <c r="U1706" s="15" t="s">
        <v>6299</v>
      </c>
      <c r="V1706" s="8">
        <v>46296</v>
      </c>
      <c r="W1706" s="13" t="s">
        <v>6298</v>
      </c>
      <c r="X1706" s="23" t="s">
        <v>4206</v>
      </c>
      <c r="Y1706" s="486"/>
      <c r="Z1706" s="483">
        <v>46305</v>
      </c>
      <c r="AA1706" s="24" t="s">
        <v>6575</v>
      </c>
      <c r="AB1706" s="484" t="s">
        <v>4206</v>
      </c>
      <c r="AC1706" s="16"/>
      <c r="AD1706" s="17"/>
      <c r="AE1706" s="18"/>
      <c r="AF1706" s="9"/>
      <c r="AG1706" s="19"/>
      <c r="AH1706" s="20"/>
      <c r="AI1706" s="9"/>
      <c r="AJ1706" s="21"/>
      <c r="AK1706" s="33"/>
      <c r="AL1706" s="485" t="str">
        <f>IF(AA1706="","",AA1706)</f>
        <v>L-RT-080</v>
      </c>
      <c r="AM1706" s="3" t="str">
        <f>IF(AB1706="","",AB1706)</f>
        <v>A</v>
      </c>
      <c r="AN1706" s="655" t="s">
        <v>5651</v>
      </c>
      <c r="AO1706" s="4"/>
      <c r="AP1706" s="5"/>
      <c r="AQ1706" s="5"/>
      <c r="AR1706" s="4"/>
      <c r="AS1706" s="5"/>
      <c r="AT1706" s="552"/>
      <c r="AU1706" s="553" t="str">
        <f>IF(AND(V1706&gt;0,X1706="A",AA1706&lt;&gt;"",AG1706&lt;&gt;"A",AJ1706&lt;&gt;"A",OR(AB1706="NR",AB1706="NT")),1,"")</f>
        <v/>
      </c>
      <c r="AV1706" s="554" t="str">
        <f>IF(AU1706="","",COUNTIF($AU$8:AU1706,AU1706))</f>
        <v/>
      </c>
      <c r="AW1706" s="553" t="str">
        <f>IF(AND(V1706&gt;0,X1706="A",AJ1706&lt;&gt;"A",OR(AB1706="",AB1706="NX")),1,"")</f>
        <v/>
      </c>
      <c r="AX1706" s="554" t="str">
        <f>IF(AW1706="","",COUNTIF($AW$8:AW1706,AW1706))</f>
        <v/>
      </c>
      <c r="AY1706" s="13" t="s">
        <v>5201</v>
      </c>
      <c r="AZ1706" s="24" t="s">
        <v>5660</v>
      </c>
      <c r="BA1706" s="7"/>
      <c r="BB1706" s="7"/>
    </row>
    <row r="1707" spans="1:54" ht="14.45" customHeight="1">
      <c r="A1707" s="472" t="s">
        <v>1957</v>
      </c>
      <c r="B1707" s="473" t="s">
        <v>1602</v>
      </c>
      <c r="C1707" s="22" t="s">
        <v>5854</v>
      </c>
      <c r="D1707" s="22">
        <v>13</v>
      </c>
      <c r="E1707" s="752" t="s">
        <v>5234</v>
      </c>
      <c r="F1707" s="760">
        <v>2079550</v>
      </c>
      <c r="G1707" s="475">
        <v>15421102</v>
      </c>
      <c r="H1707" s="644">
        <v>11.94</v>
      </c>
      <c r="I1707" s="474">
        <v>2079620</v>
      </c>
      <c r="J1707" s="475">
        <v>15421102</v>
      </c>
      <c r="K1707" s="478">
        <v>11.94</v>
      </c>
      <c r="L1707" s="9"/>
      <c r="M1707" s="546">
        <v>16</v>
      </c>
      <c r="N1707" s="9">
        <v>9.5299999999999994</v>
      </c>
      <c r="O1707" s="9" t="s">
        <v>4201</v>
      </c>
      <c r="P1707" s="645" t="s">
        <v>4252</v>
      </c>
      <c r="Q1707" s="653" t="s">
        <v>4289</v>
      </c>
      <c r="R1707" s="11"/>
      <c r="S1707" s="12"/>
      <c r="T1707" s="14">
        <v>46268</v>
      </c>
      <c r="U1707" s="15" t="s">
        <v>5048</v>
      </c>
      <c r="V1707" s="8">
        <v>46268</v>
      </c>
      <c r="W1707" s="13" t="s">
        <v>5226</v>
      </c>
      <c r="X1707" s="23" t="s">
        <v>4206</v>
      </c>
      <c r="Y1707" s="486">
        <v>139</v>
      </c>
      <c r="Z1707" s="647">
        <v>46269</v>
      </c>
      <c r="AA1707" s="24" t="s">
        <v>5228</v>
      </c>
      <c r="AB1707" s="484" t="s">
        <v>4206</v>
      </c>
      <c r="AC1707" s="655"/>
      <c r="AD1707" s="4"/>
      <c r="AE1707" s="5"/>
      <c r="AF1707" s="5"/>
      <c r="AG1707" s="4"/>
      <c r="AH1707" s="5"/>
      <c r="AI1707" s="649"/>
      <c r="AJ1707" s="6" t="s">
        <v>2860</v>
      </c>
      <c r="AK1707" s="6" t="s">
        <v>2860</v>
      </c>
      <c r="AL1707" s="485" t="str">
        <f>IF(AA1707="","",AA1707)</f>
        <v>DJ-RT-027</v>
      </c>
      <c r="AM1707" s="3" t="str">
        <f>IF(AB1707="","",AB1707)</f>
        <v>A</v>
      </c>
      <c r="AN1707" s="6"/>
      <c r="AO1707" s="6"/>
      <c r="AP1707" s="7"/>
      <c r="AQ1707" s="7"/>
      <c r="AR1707" s="736"/>
      <c r="AS1707" s="736"/>
      <c r="AT1707" s="736"/>
      <c r="AU1707" s="553" t="str">
        <f>IF(AND(V1707&gt;0,X1707="A",AA1707&lt;&gt;"",AG1707&lt;&gt;"A",AJ1707&lt;&gt;"A",OR(AB1707="NR",AB1707="NT")),1,"")</f>
        <v/>
      </c>
      <c r="AV1707" s="554" t="str">
        <f>IF(AU1707="","",COUNTIF($AU$8:AU1707,AU1707))</f>
        <v/>
      </c>
      <c r="AW1707" s="553" t="str">
        <f>IF(AND(V1707&gt;0,X1707="A",AJ1707&lt;&gt;"A",OR(AB1707="",AB1707="NX")),1,"")</f>
        <v/>
      </c>
      <c r="AX1707" s="554" t="str">
        <f>IF(AW1707="","",COUNTIF($AW$8:AW1707,AW1707))</f>
        <v/>
      </c>
      <c r="AY1707" s="13" t="s">
        <v>5201</v>
      </c>
      <c r="AZ1707" s="736"/>
      <c r="BA1707" s="736"/>
      <c r="BB1707" s="736"/>
    </row>
    <row r="1708" spans="1:54" ht="14.45" customHeight="1">
      <c r="A1708" s="472" t="s">
        <v>1958</v>
      </c>
      <c r="B1708" s="473" t="s">
        <v>1602</v>
      </c>
      <c r="C1708" s="22" t="s">
        <v>5854</v>
      </c>
      <c r="D1708" s="22">
        <v>13</v>
      </c>
      <c r="E1708" s="746" t="s">
        <v>4100</v>
      </c>
      <c r="F1708" s="760">
        <v>2079620</v>
      </c>
      <c r="G1708" s="475">
        <v>15421102</v>
      </c>
      <c r="H1708" s="476">
        <v>11.94</v>
      </c>
      <c r="I1708" s="474">
        <v>2080340</v>
      </c>
      <c r="J1708" s="475">
        <v>15421102</v>
      </c>
      <c r="K1708" s="478">
        <v>11.94</v>
      </c>
      <c r="L1708" s="9" t="s">
        <v>15</v>
      </c>
      <c r="M1708" s="546">
        <v>16</v>
      </c>
      <c r="N1708" s="9">
        <v>9.5299999999999994</v>
      </c>
      <c r="O1708" s="6" t="s">
        <v>4201</v>
      </c>
      <c r="P1708" s="479" t="s">
        <v>4202</v>
      </c>
      <c r="Q1708" s="10" t="s">
        <v>5199</v>
      </c>
      <c r="R1708" s="11"/>
      <c r="S1708" s="12"/>
      <c r="T1708" s="14">
        <v>46275</v>
      </c>
      <c r="U1708" s="15" t="s">
        <v>4204</v>
      </c>
      <c r="V1708" s="8">
        <v>46275</v>
      </c>
      <c r="W1708" s="13" t="s">
        <v>5201</v>
      </c>
      <c r="X1708" s="23" t="s">
        <v>4206</v>
      </c>
      <c r="Y1708" s="486">
        <v>167</v>
      </c>
      <c r="Z1708" s="483">
        <v>46280</v>
      </c>
      <c r="AA1708" s="24" t="s">
        <v>5660</v>
      </c>
      <c r="AB1708" s="484" t="s">
        <v>4206</v>
      </c>
      <c r="AC1708" s="16"/>
      <c r="AD1708" s="17"/>
      <c r="AE1708" s="18"/>
      <c r="AF1708" s="9"/>
      <c r="AG1708" s="19"/>
      <c r="AH1708" s="20"/>
      <c r="AI1708" s="9"/>
      <c r="AJ1708" s="21"/>
      <c r="AK1708" s="33"/>
      <c r="AL1708" s="485" t="str">
        <f>IF(AA1708="","",AA1708)</f>
        <v>L-RT-039</v>
      </c>
      <c r="AM1708" s="3" t="str">
        <f>IF(AB1708="","",AB1708)</f>
        <v>A</v>
      </c>
      <c r="AN1708" s="702"/>
      <c r="AO1708" s="4"/>
      <c r="AP1708" s="5"/>
      <c r="AQ1708" s="5"/>
      <c r="AR1708" s="4"/>
      <c r="AS1708" s="5"/>
      <c r="AT1708" s="552"/>
      <c r="AU1708" s="553" t="str">
        <f>IF(AND(V1708&gt;0,X1708="A",AA1708&lt;&gt;"",AG1708&lt;&gt;"A",AJ1708&lt;&gt;"A",OR(AB1708="NR",AB1708="NT")),1,"")</f>
        <v/>
      </c>
      <c r="AV1708" s="554" t="str">
        <f>IF(AU1708="","",COUNTIF($AU$8:AU1708,AU1708))</f>
        <v/>
      </c>
      <c r="AW1708" s="553" t="str">
        <f>IF(AND(V1708&gt;0,X1708="A",AJ1708&lt;&gt;"A",OR(AB1708="",AB1708="NX")),1,"")</f>
        <v/>
      </c>
      <c r="AX1708" s="554" t="str">
        <f>IF(AW1708="","",COUNTIF($AW$8:AW1708,AW1708))</f>
        <v/>
      </c>
      <c r="AY1708" s="13" t="s">
        <v>5200</v>
      </c>
      <c r="AZ1708" s="6"/>
      <c r="BA1708" s="7"/>
      <c r="BB1708" s="7"/>
    </row>
    <row r="1709" spans="1:54" ht="14.45" customHeight="1">
      <c r="A1709" s="472" t="s">
        <v>1959</v>
      </c>
      <c r="B1709" s="473" t="s">
        <v>1602</v>
      </c>
      <c r="C1709" s="22" t="s">
        <v>5854</v>
      </c>
      <c r="D1709" s="22">
        <v>13</v>
      </c>
      <c r="E1709" s="752" t="s">
        <v>5235</v>
      </c>
      <c r="F1709" s="760">
        <v>2080340</v>
      </c>
      <c r="G1709" s="475">
        <v>15421102</v>
      </c>
      <c r="H1709" s="644">
        <v>11.94</v>
      </c>
      <c r="I1709" s="474">
        <v>2094310</v>
      </c>
      <c r="J1709" s="475">
        <v>15421110</v>
      </c>
      <c r="K1709" s="478">
        <v>11.94</v>
      </c>
      <c r="L1709" s="9"/>
      <c r="M1709" s="546">
        <v>16</v>
      </c>
      <c r="N1709" s="9">
        <v>9.5299999999999994</v>
      </c>
      <c r="O1709" s="9" t="s">
        <v>4201</v>
      </c>
      <c r="P1709" s="645" t="s">
        <v>4252</v>
      </c>
      <c r="Q1709" s="653" t="s">
        <v>4289</v>
      </c>
      <c r="R1709" s="11"/>
      <c r="S1709" s="12"/>
      <c r="T1709" s="14">
        <v>46268</v>
      </c>
      <c r="U1709" s="15" t="s">
        <v>5048</v>
      </c>
      <c r="V1709" s="8">
        <v>46268</v>
      </c>
      <c r="W1709" s="13" t="s">
        <v>5226</v>
      </c>
      <c r="X1709" s="23" t="s">
        <v>4206</v>
      </c>
      <c r="Y1709" s="486">
        <v>139</v>
      </c>
      <c r="Z1709" s="647">
        <v>46269</v>
      </c>
      <c r="AA1709" s="24" t="s">
        <v>5228</v>
      </c>
      <c r="AB1709" s="484" t="s">
        <v>4206</v>
      </c>
      <c r="AC1709" s="655"/>
      <c r="AD1709" s="4"/>
      <c r="AE1709" s="5"/>
      <c r="AF1709" s="5"/>
      <c r="AG1709" s="4"/>
      <c r="AH1709" s="5"/>
      <c r="AI1709" s="649"/>
      <c r="AJ1709" s="6" t="s">
        <v>2860</v>
      </c>
      <c r="AK1709" s="6" t="s">
        <v>2860</v>
      </c>
      <c r="AL1709" s="485" t="str">
        <f>IF(AA1709="","",AA1709)</f>
        <v>DJ-RT-027</v>
      </c>
      <c r="AM1709" s="3" t="str">
        <f>IF(AB1709="","",AB1709)</f>
        <v>A</v>
      </c>
      <c r="AN1709" s="6"/>
      <c r="AO1709" s="6"/>
      <c r="AP1709" s="7"/>
      <c r="AQ1709" s="7"/>
      <c r="AR1709" s="736"/>
      <c r="AS1709" s="736"/>
      <c r="AT1709" s="736"/>
      <c r="AU1709" s="553" t="str">
        <f>IF(AND(V1709&gt;0,X1709="A",AA1709&lt;&gt;"",AG1709&lt;&gt;"A",AJ1709&lt;&gt;"A",OR(AB1709="NR",AB1709="NT")),1,"")</f>
        <v/>
      </c>
      <c r="AV1709" s="554" t="str">
        <f>IF(AU1709="","",COUNTIF($AU$8:AU1709,AU1709))</f>
        <v/>
      </c>
      <c r="AW1709" s="553" t="str">
        <f>IF(AND(V1709&gt;0,X1709="A",AJ1709&lt;&gt;"A",OR(AB1709="",AB1709="NX")),1,"")</f>
        <v/>
      </c>
      <c r="AX1709" s="554" t="str">
        <f>IF(AW1709="","",COUNTIF($AW$8:AW1709,AW1709))</f>
        <v/>
      </c>
      <c r="AY1709" s="736"/>
      <c r="AZ1709" s="736"/>
      <c r="BA1709" s="736"/>
      <c r="BB1709" s="736"/>
    </row>
    <row r="1710" spans="1:54" ht="14.45" customHeight="1">
      <c r="A1710" s="472" t="s">
        <v>1960</v>
      </c>
      <c r="B1710" s="473" t="s">
        <v>1602</v>
      </c>
      <c r="C1710" s="22" t="s">
        <v>5854</v>
      </c>
      <c r="D1710" s="22">
        <v>13</v>
      </c>
      <c r="E1710" s="746" t="s">
        <v>6033</v>
      </c>
      <c r="F1710" s="760">
        <v>2094310</v>
      </c>
      <c r="G1710" s="475">
        <v>15421110</v>
      </c>
      <c r="H1710" s="476">
        <v>11.94</v>
      </c>
      <c r="I1710" s="474">
        <v>2079580</v>
      </c>
      <c r="J1710" s="475">
        <v>15421102</v>
      </c>
      <c r="K1710" s="478">
        <v>11.94</v>
      </c>
      <c r="L1710" s="9" t="s">
        <v>15</v>
      </c>
      <c r="M1710" s="546">
        <v>16</v>
      </c>
      <c r="N1710" s="9">
        <v>9.5299999999999994</v>
      </c>
      <c r="O1710" s="6" t="s">
        <v>4201</v>
      </c>
      <c r="P1710" s="479" t="s">
        <v>5033</v>
      </c>
      <c r="Q1710" s="10" t="s">
        <v>5193</v>
      </c>
      <c r="R1710" s="880"/>
      <c r="S1710" s="12"/>
      <c r="T1710" s="14">
        <v>46292</v>
      </c>
      <c r="U1710" s="15" t="s">
        <v>6299</v>
      </c>
      <c r="V1710" s="8">
        <v>46296</v>
      </c>
      <c r="W1710" s="13" t="s">
        <v>6298</v>
      </c>
      <c r="X1710" s="23" t="s">
        <v>4206</v>
      </c>
      <c r="Y1710" s="486"/>
      <c r="Z1710" s="483">
        <v>46305</v>
      </c>
      <c r="AA1710" s="24" t="s">
        <v>6575</v>
      </c>
      <c r="AB1710" s="484" t="s">
        <v>4206</v>
      </c>
      <c r="AC1710" s="16"/>
      <c r="AD1710" s="17"/>
      <c r="AE1710" s="18"/>
      <c r="AF1710" s="9"/>
      <c r="AG1710" s="19"/>
      <c r="AH1710" s="20"/>
      <c r="AI1710" s="9"/>
      <c r="AJ1710" s="21"/>
      <c r="AK1710" s="33"/>
      <c r="AL1710" s="485" t="str">
        <f>IF(AA1710="","",AA1710)</f>
        <v>L-RT-080</v>
      </c>
      <c r="AM1710" s="3" t="str">
        <f>IF(AB1710="","",AB1710)</f>
        <v>A</v>
      </c>
      <c r="AN1710" s="655" t="s">
        <v>5649</v>
      </c>
      <c r="AO1710" s="4"/>
      <c r="AP1710" s="5"/>
      <c r="AQ1710" s="5"/>
      <c r="AR1710" s="4"/>
      <c r="AS1710" s="5"/>
      <c r="AT1710" s="552"/>
      <c r="AU1710" s="553" t="str">
        <f>IF(AND(V1710&gt;0,X1710="A",AA1710&lt;&gt;"",AG1710&lt;&gt;"A",AJ1710&lt;&gt;"A",OR(AB1710="NR",AB1710="NT")),1,"")</f>
        <v/>
      </c>
      <c r="AV1710" s="554" t="str">
        <f>IF(AU1710="","",COUNTIF($AU$8:AU1710,AU1710))</f>
        <v/>
      </c>
      <c r="AW1710" s="553" t="str">
        <f>IF(AND(V1710&gt;0,X1710="A",AJ1710&lt;&gt;"A",OR(AB1710="",AB1710="NX")),1,"")</f>
        <v/>
      </c>
      <c r="AX1710" s="554" t="str">
        <f>IF(AW1710="","",COUNTIF($AW$8:AW1710,AW1710))</f>
        <v/>
      </c>
      <c r="AY1710" s="13" t="s">
        <v>5201</v>
      </c>
      <c r="AZ1710" s="24" t="s">
        <v>5660</v>
      </c>
      <c r="BA1710" s="7"/>
      <c r="BB1710" s="7"/>
    </row>
    <row r="1711" spans="1:54" ht="14.45" customHeight="1">
      <c r="A1711" s="472" t="s">
        <v>1961</v>
      </c>
      <c r="B1711" s="473" t="s">
        <v>1602</v>
      </c>
      <c r="C1711" s="22" t="s">
        <v>5854</v>
      </c>
      <c r="D1711" s="22">
        <v>13</v>
      </c>
      <c r="E1711" s="752" t="s">
        <v>5236</v>
      </c>
      <c r="F1711" s="760">
        <v>2079580</v>
      </c>
      <c r="G1711" s="475">
        <v>15421102</v>
      </c>
      <c r="H1711" s="644">
        <v>11.94</v>
      </c>
      <c r="I1711" s="474">
        <v>2081680</v>
      </c>
      <c r="J1711" s="475">
        <v>15421102</v>
      </c>
      <c r="K1711" s="478">
        <v>11.94</v>
      </c>
      <c r="L1711" s="9"/>
      <c r="M1711" s="546">
        <v>16</v>
      </c>
      <c r="N1711" s="9">
        <v>9.5299999999999994</v>
      </c>
      <c r="O1711" s="9" t="s">
        <v>4201</v>
      </c>
      <c r="P1711" s="645" t="s">
        <v>4252</v>
      </c>
      <c r="Q1711" s="646" t="s">
        <v>4281</v>
      </c>
      <c r="R1711" s="11"/>
      <c r="S1711" s="12"/>
      <c r="T1711" s="14">
        <v>46267</v>
      </c>
      <c r="U1711" s="15" t="s">
        <v>5048</v>
      </c>
      <c r="V1711" s="8">
        <v>46267</v>
      </c>
      <c r="W1711" s="13" t="s">
        <v>5217</v>
      </c>
      <c r="X1711" s="23" t="s">
        <v>4206</v>
      </c>
      <c r="Y1711" s="486">
        <v>139</v>
      </c>
      <c r="Z1711" s="647">
        <v>46269</v>
      </c>
      <c r="AA1711" s="24" t="s">
        <v>5218</v>
      </c>
      <c r="AB1711" s="484" t="s">
        <v>4206</v>
      </c>
      <c r="AC1711" s="655"/>
      <c r="AD1711" s="4"/>
      <c r="AE1711" s="5"/>
      <c r="AF1711" s="5"/>
      <c r="AG1711" s="4"/>
      <c r="AH1711" s="5"/>
      <c r="AI1711" s="649"/>
      <c r="AJ1711" s="6" t="s">
        <v>2860</v>
      </c>
      <c r="AK1711" s="6" t="s">
        <v>2860</v>
      </c>
      <c r="AL1711" s="485" t="str">
        <f>IF(AA1711="","",AA1711)</f>
        <v>DJ-RT-026</v>
      </c>
      <c r="AM1711" s="3" t="str">
        <f>IF(AB1711="","",AB1711)</f>
        <v>A</v>
      </c>
      <c r="AN1711" s="6"/>
      <c r="AO1711" s="6"/>
      <c r="AP1711" s="7"/>
      <c r="AQ1711" s="7"/>
      <c r="AR1711" s="736"/>
      <c r="AS1711" s="736"/>
      <c r="AT1711" s="736"/>
      <c r="AU1711" s="553" t="str">
        <f>IF(AND(V1711&gt;0,X1711="A",AA1711&lt;&gt;"",AG1711&lt;&gt;"A",AJ1711&lt;&gt;"A",OR(AB1711="NR",AB1711="NT")),1,"")</f>
        <v/>
      </c>
      <c r="AV1711" s="554" t="str">
        <f>IF(AU1711="","",COUNTIF($AU$8:AU1711,AU1711))</f>
        <v/>
      </c>
      <c r="AW1711" s="553" t="str">
        <f>IF(AND(V1711&gt;0,X1711="A",AJ1711&lt;&gt;"A",OR(AB1711="",AB1711="NX")),1,"")</f>
        <v/>
      </c>
      <c r="AX1711" s="554" t="str">
        <f>IF(AW1711="","",COUNTIF($AW$8:AW1711,AW1711))</f>
        <v/>
      </c>
      <c r="AY1711" s="736"/>
      <c r="AZ1711" s="736"/>
      <c r="BA1711" s="736"/>
      <c r="BB1711" s="736"/>
    </row>
    <row r="1712" spans="1:54" ht="14.45" customHeight="1">
      <c r="A1712" s="472" t="s">
        <v>1962</v>
      </c>
      <c r="B1712" s="473" t="s">
        <v>1602</v>
      </c>
      <c r="C1712" s="22" t="s">
        <v>5854</v>
      </c>
      <c r="D1712" s="22">
        <v>13</v>
      </c>
      <c r="E1712" s="746" t="s">
        <v>4101</v>
      </c>
      <c r="F1712" s="760">
        <v>2081680</v>
      </c>
      <c r="G1712" s="475">
        <v>15421102</v>
      </c>
      <c r="H1712" s="476">
        <v>11.94</v>
      </c>
      <c r="I1712" s="474">
        <v>2079860</v>
      </c>
      <c r="J1712" s="475">
        <v>15421103</v>
      </c>
      <c r="K1712" s="478">
        <v>11.94</v>
      </c>
      <c r="L1712" s="9" t="s">
        <v>15</v>
      </c>
      <c r="M1712" s="546">
        <v>16</v>
      </c>
      <c r="N1712" s="9">
        <v>9.5299999999999994</v>
      </c>
      <c r="O1712" s="6" t="s">
        <v>4201</v>
      </c>
      <c r="P1712" s="479" t="s">
        <v>4202</v>
      </c>
      <c r="Q1712" s="10" t="s">
        <v>5199</v>
      </c>
      <c r="R1712" s="11"/>
      <c r="S1712" s="12"/>
      <c r="T1712" s="14">
        <v>46275</v>
      </c>
      <c r="U1712" s="15" t="s">
        <v>4204</v>
      </c>
      <c r="V1712" s="8">
        <v>46275</v>
      </c>
      <c r="W1712" s="13" t="s">
        <v>5201</v>
      </c>
      <c r="X1712" s="23" t="s">
        <v>4206</v>
      </c>
      <c r="Y1712" s="486">
        <v>167</v>
      </c>
      <c r="Z1712" s="483">
        <v>46280</v>
      </c>
      <c r="AA1712" s="24" t="s">
        <v>5660</v>
      </c>
      <c r="AB1712" s="484" t="s">
        <v>4206</v>
      </c>
      <c r="AC1712" s="16"/>
      <c r="AD1712" s="17"/>
      <c r="AE1712" s="18"/>
      <c r="AF1712" s="9"/>
      <c r="AG1712" s="19"/>
      <c r="AH1712" s="20"/>
      <c r="AI1712" s="9"/>
      <c r="AJ1712" s="21"/>
      <c r="AK1712" s="33"/>
      <c r="AL1712" s="485" t="str">
        <f>IF(AA1712="","",AA1712)</f>
        <v>L-RT-039</v>
      </c>
      <c r="AM1712" s="3" t="str">
        <f>IF(AB1712="","",AB1712)</f>
        <v>A</v>
      </c>
      <c r="AN1712" s="702"/>
      <c r="AO1712" s="4"/>
      <c r="AP1712" s="5"/>
      <c r="AQ1712" s="5"/>
      <c r="AR1712" s="4"/>
      <c r="AS1712" s="5"/>
      <c r="AT1712" s="552"/>
      <c r="AU1712" s="553" t="str">
        <f>IF(AND(V1712&gt;0,X1712="A",AA1712&lt;&gt;"",AG1712&lt;&gt;"A",AJ1712&lt;&gt;"A",OR(AB1712="NR",AB1712="NT")),1,"")</f>
        <v/>
      </c>
      <c r="AV1712" s="554" t="str">
        <f>IF(AU1712="","",COUNTIF($AU$8:AU1712,AU1712))</f>
        <v/>
      </c>
      <c r="AW1712" s="553" t="str">
        <f>IF(AND(V1712&gt;0,X1712="A",AJ1712&lt;&gt;"A",OR(AB1712="",AB1712="NX")),1,"")</f>
        <v/>
      </c>
      <c r="AX1712" s="554" t="str">
        <f>IF(AW1712="","",COUNTIF($AW$8:AW1712,AW1712))</f>
        <v/>
      </c>
      <c r="AY1712" s="27"/>
      <c r="AZ1712" s="6"/>
      <c r="BA1712" s="7"/>
      <c r="BB1712" s="7"/>
    </row>
    <row r="1713" spans="1:54" ht="14.45" customHeight="1">
      <c r="A1713" s="472" t="s">
        <v>1963</v>
      </c>
      <c r="B1713" s="473" t="s">
        <v>1602</v>
      </c>
      <c r="C1713" s="22" t="s">
        <v>5854</v>
      </c>
      <c r="D1713" s="22">
        <v>13</v>
      </c>
      <c r="E1713" s="752" t="s">
        <v>5224</v>
      </c>
      <c r="F1713" s="760">
        <v>2079860</v>
      </c>
      <c r="G1713" s="475">
        <v>15421103</v>
      </c>
      <c r="H1713" s="644">
        <v>11.94</v>
      </c>
      <c r="I1713" s="474">
        <v>2086690</v>
      </c>
      <c r="J1713" s="475">
        <v>15421102</v>
      </c>
      <c r="K1713" s="478">
        <v>11.94</v>
      </c>
      <c r="L1713" s="9"/>
      <c r="M1713" s="546">
        <v>16</v>
      </c>
      <c r="N1713" s="9">
        <v>9.5299999999999994</v>
      </c>
      <c r="O1713" s="9" t="s">
        <v>4201</v>
      </c>
      <c r="P1713" s="645" t="s">
        <v>4252</v>
      </c>
      <c r="Q1713" s="653" t="s">
        <v>4289</v>
      </c>
      <c r="R1713" s="11"/>
      <c r="S1713" s="12"/>
      <c r="T1713" s="14">
        <v>46267</v>
      </c>
      <c r="U1713" s="15" t="s">
        <v>5048</v>
      </c>
      <c r="V1713" s="8">
        <v>46267</v>
      </c>
      <c r="W1713" s="13" t="s">
        <v>5217</v>
      </c>
      <c r="X1713" s="23" t="s">
        <v>4206</v>
      </c>
      <c r="Y1713" s="486">
        <v>139</v>
      </c>
      <c r="Z1713" s="647">
        <v>46269</v>
      </c>
      <c r="AA1713" s="24" t="s">
        <v>5218</v>
      </c>
      <c r="AB1713" s="484" t="s">
        <v>4206</v>
      </c>
      <c r="AC1713" s="655"/>
      <c r="AD1713" s="4"/>
      <c r="AE1713" s="5"/>
      <c r="AF1713" s="5"/>
      <c r="AG1713" s="4"/>
      <c r="AH1713" s="5"/>
      <c r="AI1713" s="649"/>
      <c r="AJ1713" s="6" t="s">
        <v>2860</v>
      </c>
      <c r="AK1713" s="6" t="s">
        <v>2860</v>
      </c>
      <c r="AL1713" s="485" t="str">
        <f>IF(AA1713="","",AA1713)</f>
        <v>DJ-RT-026</v>
      </c>
      <c r="AM1713" s="3" t="str">
        <f>IF(AB1713="","",AB1713)</f>
        <v>A</v>
      </c>
      <c r="AN1713" s="6"/>
      <c r="AO1713" s="6"/>
      <c r="AP1713" s="7"/>
      <c r="AQ1713" s="7"/>
      <c r="AR1713" s="736"/>
      <c r="AS1713" s="736"/>
      <c r="AT1713" s="736"/>
      <c r="AU1713" s="553" t="str">
        <f>IF(AND(V1713&gt;0,X1713="A",AA1713&lt;&gt;"",AG1713&lt;&gt;"A",AJ1713&lt;&gt;"A",OR(AB1713="NR",AB1713="NT")),1,"")</f>
        <v/>
      </c>
      <c r="AV1713" s="554" t="str">
        <f>IF(AU1713="","",COUNTIF($AU$8:AU1713,AU1713))</f>
        <v/>
      </c>
      <c r="AW1713" s="553" t="str">
        <f>IF(AND(V1713&gt;0,X1713="A",AJ1713&lt;&gt;"A",OR(AB1713="",AB1713="NX")),1,"")</f>
        <v/>
      </c>
      <c r="AX1713" s="554" t="str">
        <f>IF(AW1713="","",COUNTIF($AW$8:AW1713,AW1713))</f>
        <v/>
      </c>
      <c r="AY1713" s="736"/>
      <c r="AZ1713" s="736"/>
      <c r="BA1713" s="736"/>
      <c r="BB1713" s="736"/>
    </row>
    <row r="1714" spans="1:54" ht="14.45" customHeight="1">
      <c r="A1714" s="472" t="s">
        <v>1964</v>
      </c>
      <c r="B1714" s="473" t="s">
        <v>1602</v>
      </c>
      <c r="C1714" s="22" t="s">
        <v>5854</v>
      </c>
      <c r="D1714" s="22">
        <v>13</v>
      </c>
      <c r="E1714" s="746" t="s">
        <v>4102</v>
      </c>
      <c r="F1714" s="760">
        <v>2086690</v>
      </c>
      <c r="G1714" s="475">
        <v>15421102</v>
      </c>
      <c r="H1714" s="476">
        <v>11.94</v>
      </c>
      <c r="I1714" s="474">
        <v>2086990</v>
      </c>
      <c r="J1714" s="475">
        <v>15421110</v>
      </c>
      <c r="K1714" s="478">
        <v>11.94</v>
      </c>
      <c r="L1714" s="9" t="s">
        <v>15</v>
      </c>
      <c r="M1714" s="546">
        <v>16</v>
      </c>
      <c r="N1714" s="9">
        <v>9.5299999999999994</v>
      </c>
      <c r="O1714" s="6" t="s">
        <v>4201</v>
      </c>
      <c r="P1714" s="479" t="s">
        <v>4202</v>
      </c>
      <c r="Q1714" s="10" t="s">
        <v>5199</v>
      </c>
      <c r="R1714" s="11"/>
      <c r="S1714" s="12"/>
      <c r="T1714" s="14">
        <v>46275</v>
      </c>
      <c r="U1714" s="15" t="s">
        <v>4204</v>
      </c>
      <c r="V1714" s="8">
        <v>46275</v>
      </c>
      <c r="W1714" s="13" t="s">
        <v>5201</v>
      </c>
      <c r="X1714" s="23" t="s">
        <v>4206</v>
      </c>
      <c r="Y1714" s="486">
        <v>167</v>
      </c>
      <c r="Z1714" s="483">
        <v>46280</v>
      </c>
      <c r="AA1714" s="24" t="s">
        <v>5660</v>
      </c>
      <c r="AB1714" s="484" t="s">
        <v>4206</v>
      </c>
      <c r="AC1714" s="16"/>
      <c r="AD1714" s="17"/>
      <c r="AE1714" s="18"/>
      <c r="AF1714" s="9"/>
      <c r="AG1714" s="19"/>
      <c r="AH1714" s="20"/>
      <c r="AI1714" s="9"/>
      <c r="AJ1714" s="21"/>
      <c r="AK1714" s="33"/>
      <c r="AL1714" s="485" t="str">
        <f>IF(AA1714="","",AA1714)</f>
        <v>L-RT-039</v>
      </c>
      <c r="AM1714" s="3" t="str">
        <f>IF(AB1714="","",AB1714)</f>
        <v>A</v>
      </c>
      <c r="AN1714" s="702"/>
      <c r="AO1714" s="4"/>
      <c r="AP1714" s="5"/>
      <c r="AQ1714" s="5"/>
      <c r="AR1714" s="4"/>
      <c r="AS1714" s="5"/>
      <c r="AT1714" s="552"/>
      <c r="AU1714" s="553" t="str">
        <f>IF(AND(V1714&gt;0,X1714="A",AA1714&lt;&gt;"",AG1714&lt;&gt;"A",AJ1714&lt;&gt;"A",OR(AB1714="NR",AB1714="NT")),1,"")</f>
        <v/>
      </c>
      <c r="AV1714" s="554" t="str">
        <f>IF(AU1714="","",COUNTIF($AU$8:AU1714,AU1714))</f>
        <v/>
      </c>
      <c r="AW1714" s="553" t="str">
        <f>IF(AND(V1714&gt;0,X1714="A",AJ1714&lt;&gt;"A",OR(AB1714="",AB1714="NX")),1,"")</f>
        <v/>
      </c>
      <c r="AX1714" s="554" t="str">
        <f>IF(AW1714="","",COUNTIF($AW$8:AW1714,AW1714))</f>
        <v/>
      </c>
      <c r="AY1714" s="27"/>
      <c r="AZ1714" s="6"/>
      <c r="BA1714" s="7"/>
      <c r="BB1714" s="7"/>
    </row>
    <row r="1715" spans="1:54" ht="14.45" customHeight="1">
      <c r="A1715" s="472" t="s">
        <v>1965</v>
      </c>
      <c r="B1715" s="473" t="s">
        <v>1602</v>
      </c>
      <c r="C1715" s="22" t="s">
        <v>5854</v>
      </c>
      <c r="D1715" s="22">
        <v>13</v>
      </c>
      <c r="E1715" s="752" t="s">
        <v>5223</v>
      </c>
      <c r="F1715" s="760">
        <v>2089520</v>
      </c>
      <c r="G1715" s="475">
        <v>15421109</v>
      </c>
      <c r="H1715" s="644">
        <v>11.94</v>
      </c>
      <c r="I1715" s="474">
        <v>2086990</v>
      </c>
      <c r="J1715" s="475">
        <v>15421110</v>
      </c>
      <c r="K1715" s="478">
        <v>11.94</v>
      </c>
      <c r="L1715" s="9"/>
      <c r="M1715" s="546">
        <v>16</v>
      </c>
      <c r="N1715" s="9">
        <v>9.5299999999999994</v>
      </c>
      <c r="O1715" s="9" t="s">
        <v>4201</v>
      </c>
      <c r="P1715" s="645" t="s">
        <v>4252</v>
      </c>
      <c r="Q1715" s="650" t="s">
        <v>4253</v>
      </c>
      <c r="R1715" s="11" t="s">
        <v>4253</v>
      </c>
      <c r="S1715" s="12" t="s">
        <v>4253</v>
      </c>
      <c r="T1715" s="14">
        <v>46267</v>
      </c>
      <c r="U1715" s="15" t="s">
        <v>5048</v>
      </c>
      <c r="V1715" s="8">
        <v>46267</v>
      </c>
      <c r="W1715" s="13" t="s">
        <v>5217</v>
      </c>
      <c r="X1715" s="23" t="s">
        <v>4206</v>
      </c>
      <c r="Y1715" s="486">
        <v>139</v>
      </c>
      <c r="Z1715" s="647">
        <v>46269</v>
      </c>
      <c r="AA1715" s="24" t="s">
        <v>5218</v>
      </c>
      <c r="AB1715" s="484" t="s">
        <v>4206</v>
      </c>
      <c r="AC1715" s="655"/>
      <c r="AD1715" s="4"/>
      <c r="AE1715" s="5"/>
      <c r="AF1715" s="5"/>
      <c r="AG1715" s="4"/>
      <c r="AH1715" s="5"/>
      <c r="AI1715" s="649"/>
      <c r="AJ1715" s="6" t="str">
        <f>IF(AND(K1715&gt;0,M1715="A",P1715&lt;&gt;"",V1715&lt;&gt;"A",Y1715&lt;&gt;"A",OR(Q1715="NR",Q1715="NT")),1,"")</f>
        <v/>
      </c>
      <c r="AK1715" s="6" t="str">
        <f>IF(AJ1715="","",COUNTIF(AJ$8:$AU1715,AJ1715))</f>
        <v/>
      </c>
      <c r="AL1715" s="485" t="str">
        <f>IF(AND(K1715&gt;0,M1715="A",Y1715&lt;&gt;"A",OR(Q1715="",Q1715="NX")),1,"")</f>
        <v/>
      </c>
      <c r="AM1715" s="3" t="str">
        <f>IF(AL1715="","",COUNTIF(AL$8:$AW1715,AL1715))</f>
        <v/>
      </c>
      <c r="AN1715" s="6"/>
      <c r="AO1715" s="6"/>
      <c r="AP1715" s="7"/>
      <c r="AQ1715" s="7"/>
      <c r="AR1715" s="736"/>
      <c r="AS1715" s="736"/>
      <c r="AT1715" s="736"/>
      <c r="AU1715" s="553"/>
      <c r="AV1715" s="554"/>
      <c r="AW1715" s="553"/>
      <c r="AX1715" s="554"/>
      <c r="AY1715" s="736"/>
      <c r="AZ1715" s="736"/>
      <c r="BA1715" s="736"/>
      <c r="BB1715" s="736"/>
    </row>
    <row r="1716" spans="1:54" ht="14.45" customHeight="1">
      <c r="A1716" s="472" t="s">
        <v>1966</v>
      </c>
      <c r="B1716" s="473" t="s">
        <v>1602</v>
      </c>
      <c r="C1716" s="22" t="s">
        <v>5854</v>
      </c>
      <c r="D1716" s="22">
        <v>13</v>
      </c>
      <c r="E1716" s="746" t="s">
        <v>4103</v>
      </c>
      <c r="F1716" s="760">
        <v>2089520</v>
      </c>
      <c r="G1716" s="475">
        <v>15421109</v>
      </c>
      <c r="H1716" s="476">
        <v>11.94</v>
      </c>
      <c r="I1716" s="474">
        <v>2089850</v>
      </c>
      <c r="J1716" s="475">
        <v>15421102</v>
      </c>
      <c r="K1716" s="478">
        <v>11.94</v>
      </c>
      <c r="L1716" s="9" t="s">
        <v>15</v>
      </c>
      <c r="M1716" s="546">
        <v>16</v>
      </c>
      <c r="N1716" s="9">
        <v>9.5299999999999994</v>
      </c>
      <c r="O1716" s="6" t="s">
        <v>4201</v>
      </c>
      <c r="P1716" s="479" t="s">
        <v>4202</v>
      </c>
      <c r="Q1716" s="10" t="s">
        <v>5199</v>
      </c>
      <c r="R1716" s="11"/>
      <c r="S1716" s="12"/>
      <c r="T1716" s="14">
        <v>46275</v>
      </c>
      <c r="U1716" s="15" t="s">
        <v>4204</v>
      </c>
      <c r="V1716" s="8">
        <v>46275</v>
      </c>
      <c r="W1716" s="13" t="s">
        <v>5200</v>
      </c>
      <c r="X1716" s="23" t="s">
        <v>4206</v>
      </c>
      <c r="Y1716" s="486">
        <v>167</v>
      </c>
      <c r="Z1716" s="483">
        <v>46280</v>
      </c>
      <c r="AA1716" s="24" t="s">
        <v>5660</v>
      </c>
      <c r="AB1716" s="484" t="s">
        <v>4206</v>
      </c>
      <c r="AC1716" s="16"/>
      <c r="AD1716" s="17"/>
      <c r="AE1716" s="18"/>
      <c r="AF1716" s="9"/>
      <c r="AG1716" s="19"/>
      <c r="AH1716" s="20"/>
      <c r="AI1716" s="9"/>
      <c r="AJ1716" s="21"/>
      <c r="AK1716" s="33"/>
      <c r="AL1716" s="485" t="str">
        <f>IF(AA1716="","",AA1716)</f>
        <v>L-RT-039</v>
      </c>
      <c r="AM1716" s="3" t="str">
        <f>IF(AB1716="","",AB1716)</f>
        <v>A</v>
      </c>
      <c r="AN1716" s="702"/>
      <c r="AO1716" s="4"/>
      <c r="AP1716" s="5"/>
      <c r="AQ1716" s="5"/>
      <c r="AR1716" s="4"/>
      <c r="AS1716" s="5"/>
      <c r="AT1716" s="552"/>
      <c r="AU1716" s="553" t="str">
        <f>IF(AND(V1716&gt;0,X1716="A",AA1716&lt;&gt;"",AG1716&lt;&gt;"A",AJ1716&lt;&gt;"A",OR(AB1716="NR",AB1716="NT")),1,"")</f>
        <v/>
      </c>
      <c r="AV1716" s="554" t="str">
        <f>IF(AU1716="","",COUNTIF($AU$8:AU1716,AU1716))</f>
        <v/>
      </c>
      <c r="AW1716" s="553" t="str">
        <f>IF(AND(V1716&gt;0,X1716="A",AJ1716&lt;&gt;"A",OR(AB1716="",AB1716="NX")),1,"")</f>
        <v/>
      </c>
      <c r="AX1716" s="554" t="str">
        <f>IF(AW1716="","",COUNTIF($AW$8:AW1716,AW1716))</f>
        <v/>
      </c>
      <c r="AY1716" s="27"/>
      <c r="AZ1716" s="6"/>
      <c r="BA1716" s="7"/>
      <c r="BB1716" s="7"/>
    </row>
    <row r="1717" spans="1:54" ht="14.45" customHeight="1">
      <c r="A1717" s="472" t="s">
        <v>1967</v>
      </c>
      <c r="B1717" s="473" t="s">
        <v>1602</v>
      </c>
      <c r="C1717" s="22" t="s">
        <v>5854</v>
      </c>
      <c r="D1717" s="22">
        <v>13</v>
      </c>
      <c r="E1717" s="752" t="s">
        <v>5222</v>
      </c>
      <c r="F1717" s="760">
        <v>2080600</v>
      </c>
      <c r="G1717" s="475">
        <v>15421103</v>
      </c>
      <c r="H1717" s="644">
        <v>11.94</v>
      </c>
      <c r="I1717" s="474">
        <v>2079850</v>
      </c>
      <c r="J1717" s="475">
        <v>15421102</v>
      </c>
      <c r="K1717" s="478">
        <v>11.94</v>
      </c>
      <c r="L1717" s="9"/>
      <c r="M1717" s="546">
        <v>16</v>
      </c>
      <c r="N1717" s="9">
        <v>9.5299999999999994</v>
      </c>
      <c r="O1717" s="9" t="s">
        <v>4201</v>
      </c>
      <c r="P1717" s="645" t="s">
        <v>4252</v>
      </c>
      <c r="Q1717" s="646" t="s">
        <v>4281</v>
      </c>
      <c r="R1717" s="11" t="s">
        <v>4281</v>
      </c>
      <c r="S1717" s="12" t="s">
        <v>4281</v>
      </c>
      <c r="T1717" s="14">
        <v>46267</v>
      </c>
      <c r="U1717" s="15" t="s">
        <v>5048</v>
      </c>
      <c r="V1717" s="8">
        <v>46267</v>
      </c>
      <c r="W1717" s="13" t="s">
        <v>5217</v>
      </c>
      <c r="X1717" s="23" t="s">
        <v>4206</v>
      </c>
      <c r="Y1717" s="486">
        <v>139</v>
      </c>
      <c r="Z1717" s="647">
        <v>46269</v>
      </c>
      <c r="AA1717" s="24" t="s">
        <v>5218</v>
      </c>
      <c r="AB1717" s="484" t="s">
        <v>4206</v>
      </c>
      <c r="AC1717" s="655"/>
      <c r="AD1717" s="4"/>
      <c r="AE1717" s="5"/>
      <c r="AF1717" s="5"/>
      <c r="AG1717" s="4"/>
      <c r="AH1717" s="5"/>
      <c r="AI1717" s="649"/>
      <c r="AJ1717" s="6" t="str">
        <f>IF(AND(K1717&gt;0,M1717="A",P1717&lt;&gt;"",V1717&lt;&gt;"A",Y1717&lt;&gt;"A",OR(Q1717="NR",Q1717="NT")),1,"")</f>
        <v/>
      </c>
      <c r="AK1717" s="6" t="str">
        <f>IF(AJ1717="","",COUNTIF(AJ$8:$AU1717,AJ1717))</f>
        <v/>
      </c>
      <c r="AL1717" s="485" t="str">
        <f>IF(AND(K1717&gt;0,M1717="A",Y1717&lt;&gt;"A",OR(Q1717="",Q1717="NX")),1,"")</f>
        <v/>
      </c>
      <c r="AM1717" s="3" t="str">
        <f>IF(AL1717="","",COUNTIF(AL$8:$AW1717,AL1717))</f>
        <v/>
      </c>
      <c r="AN1717" s="6"/>
      <c r="AO1717" s="6"/>
      <c r="AP1717" s="7"/>
      <c r="AQ1717" s="7"/>
      <c r="AR1717" s="736"/>
      <c r="AS1717" s="736"/>
      <c r="AT1717" s="736"/>
      <c r="AU1717" s="553"/>
      <c r="AV1717" s="554"/>
      <c r="AW1717" s="553"/>
      <c r="AX1717" s="554"/>
      <c r="AY1717" s="736"/>
      <c r="AZ1717" s="736"/>
      <c r="BA1717" s="736"/>
      <c r="BB1717" s="736"/>
    </row>
    <row r="1718" spans="1:54" ht="14.45" customHeight="1">
      <c r="A1718" s="472" t="s">
        <v>1968</v>
      </c>
      <c r="B1718" s="473" t="s">
        <v>1602</v>
      </c>
      <c r="C1718" s="22" t="s">
        <v>5854</v>
      </c>
      <c r="D1718" s="22">
        <v>13</v>
      </c>
      <c r="E1718" s="746" t="s">
        <v>6012</v>
      </c>
      <c r="F1718" s="760">
        <v>2080600</v>
      </c>
      <c r="G1718" s="475">
        <v>15421103</v>
      </c>
      <c r="H1718" s="476">
        <v>11.94</v>
      </c>
      <c r="I1718" s="474">
        <v>2090070</v>
      </c>
      <c r="J1718" s="475">
        <v>15421109</v>
      </c>
      <c r="K1718" s="478">
        <v>11.94</v>
      </c>
      <c r="L1718" s="9" t="s">
        <v>15</v>
      </c>
      <c r="M1718" s="546">
        <v>16</v>
      </c>
      <c r="N1718" s="9">
        <v>9.5299999999999994</v>
      </c>
      <c r="O1718" s="6" t="s">
        <v>4201</v>
      </c>
      <c r="P1718" s="479" t="s">
        <v>5033</v>
      </c>
      <c r="Q1718" s="10" t="s">
        <v>5193</v>
      </c>
      <c r="R1718" s="11"/>
      <c r="S1718" s="12"/>
      <c r="T1718" s="14">
        <v>46291</v>
      </c>
      <c r="U1718" s="15" t="s">
        <v>5839</v>
      </c>
      <c r="V1718" s="8">
        <v>46291</v>
      </c>
      <c r="W1718" s="13" t="s">
        <v>6024</v>
      </c>
      <c r="X1718" s="23" t="s">
        <v>4206</v>
      </c>
      <c r="Y1718" s="486">
        <v>195</v>
      </c>
      <c r="Z1718" s="483">
        <v>46301</v>
      </c>
      <c r="AA1718" s="24" t="s">
        <v>6439</v>
      </c>
      <c r="AB1718" s="484" t="s">
        <v>4206</v>
      </c>
      <c r="AC1718" s="16"/>
      <c r="AD1718" s="17"/>
      <c r="AE1718" s="18"/>
      <c r="AF1718" s="9"/>
      <c r="AG1718" s="19"/>
      <c r="AH1718" s="20"/>
      <c r="AI1718" s="9"/>
      <c r="AJ1718" s="21"/>
      <c r="AK1718" s="33"/>
      <c r="AL1718" s="485" t="str">
        <f>IF(AA1718="","",AA1718)</f>
        <v>L-RT-072</v>
      </c>
      <c r="AM1718" s="3" t="str">
        <f>IF(AB1718="","",AB1718)</f>
        <v>A</v>
      </c>
      <c r="AN1718" s="702" t="s">
        <v>5652</v>
      </c>
      <c r="AO1718" s="4"/>
      <c r="AP1718" s="5"/>
      <c r="AQ1718" s="5"/>
      <c r="AR1718" s="4"/>
      <c r="AS1718" s="5"/>
      <c r="AT1718" s="552"/>
      <c r="AU1718" s="553" t="str">
        <f>IF(AND(V1718&gt;0,X1718="A",AA1718&lt;&gt;"",AG1718&lt;&gt;"A",AJ1718&lt;&gt;"A",OR(AB1718="NR",AB1718="NT")),1,"")</f>
        <v/>
      </c>
      <c r="AV1718" s="554" t="str">
        <f>IF(AU1718="","",COUNTIF($AU$8:AU1718,AU1718))</f>
        <v/>
      </c>
      <c r="AW1718" s="553" t="str">
        <f>IF(AND(V1718&gt;0,X1718="A",AJ1718&lt;&gt;"A",OR(AB1718="",AB1718="NX")),1,"")</f>
        <v/>
      </c>
      <c r="AX1718" s="554" t="str">
        <f>IF(AW1718="","",COUNTIF($AW$8:AW1718,AW1718))</f>
        <v/>
      </c>
      <c r="AY1718" s="13" t="s">
        <v>5200</v>
      </c>
      <c r="AZ1718" s="24" t="s">
        <v>5660</v>
      </c>
      <c r="BA1718" s="7"/>
      <c r="BB1718" s="7"/>
    </row>
    <row r="1719" spans="1:54" ht="14.45" customHeight="1">
      <c r="A1719" s="472" t="s">
        <v>1969</v>
      </c>
      <c r="B1719" s="473" t="s">
        <v>1602</v>
      </c>
      <c r="C1719" s="22" t="s">
        <v>5854</v>
      </c>
      <c r="D1719" s="22">
        <v>13</v>
      </c>
      <c r="E1719" s="752" t="s">
        <v>5221</v>
      </c>
      <c r="F1719" s="760">
        <v>2090070</v>
      </c>
      <c r="G1719" s="475">
        <v>15421109</v>
      </c>
      <c r="H1719" s="644">
        <v>11.94</v>
      </c>
      <c r="I1719" s="474">
        <v>2078950</v>
      </c>
      <c r="J1719" s="475">
        <v>15421101</v>
      </c>
      <c r="K1719" s="478">
        <v>11.94</v>
      </c>
      <c r="L1719" s="9"/>
      <c r="M1719" s="546">
        <v>16</v>
      </c>
      <c r="N1719" s="9">
        <v>9.5299999999999994</v>
      </c>
      <c r="O1719" s="9" t="s">
        <v>4201</v>
      </c>
      <c r="P1719" s="645" t="s">
        <v>4252</v>
      </c>
      <c r="Q1719" s="651" t="s">
        <v>4263</v>
      </c>
      <c r="R1719" s="11"/>
      <c r="S1719" s="12"/>
      <c r="T1719" s="14">
        <v>46267</v>
      </c>
      <c r="U1719" s="15" t="s">
        <v>5048</v>
      </c>
      <c r="V1719" s="8">
        <v>46267</v>
      </c>
      <c r="W1719" s="13" t="s">
        <v>5217</v>
      </c>
      <c r="X1719" s="23" t="s">
        <v>4206</v>
      </c>
      <c r="Y1719" s="486">
        <v>139</v>
      </c>
      <c r="Z1719" s="647">
        <v>46269</v>
      </c>
      <c r="AA1719" s="24" t="s">
        <v>5218</v>
      </c>
      <c r="AB1719" s="484" t="s">
        <v>4206</v>
      </c>
      <c r="AC1719" s="655"/>
      <c r="AD1719" s="4"/>
      <c r="AE1719" s="5"/>
      <c r="AF1719" s="5"/>
      <c r="AG1719" s="4"/>
      <c r="AH1719" s="5"/>
      <c r="AI1719" s="649"/>
      <c r="AJ1719" s="6" t="s">
        <v>2860</v>
      </c>
      <c r="AK1719" s="6" t="s">
        <v>2860</v>
      </c>
      <c r="AL1719" s="485" t="str">
        <f>IF(AA1719="","",AA1719)</f>
        <v>DJ-RT-026</v>
      </c>
      <c r="AM1719" s="3" t="str">
        <f>IF(AB1719="","",AB1719)</f>
        <v>A</v>
      </c>
      <c r="AN1719" s="6"/>
      <c r="AO1719" s="6"/>
      <c r="AP1719" s="7"/>
      <c r="AQ1719" s="7"/>
      <c r="AR1719" s="736"/>
      <c r="AS1719" s="736"/>
      <c r="AT1719" s="736"/>
      <c r="AU1719" s="553" t="str">
        <f>IF(AND(V1719&gt;0,X1719="A",AA1719&lt;&gt;"",AG1719&lt;&gt;"A",AJ1719&lt;&gt;"A",OR(AB1719="NR",AB1719="NT")),1,"")</f>
        <v/>
      </c>
      <c r="AV1719" s="554" t="str">
        <f>IF(AU1719="","",COUNTIF($AU$8:AU1719,AU1719))</f>
        <v/>
      </c>
      <c r="AW1719" s="553" t="str">
        <f>IF(AND(V1719&gt;0,X1719="A",AJ1719&lt;&gt;"A",OR(AB1719="",AB1719="NX")),1,"")</f>
        <v/>
      </c>
      <c r="AX1719" s="554" t="str">
        <f>IF(AW1719="","",COUNTIF($AW$8:AW1719,AW1719))</f>
        <v/>
      </c>
      <c r="AY1719" s="13" t="s">
        <v>5200</v>
      </c>
      <c r="AZ1719" s="736"/>
      <c r="BA1719" s="736"/>
      <c r="BB1719" s="736"/>
    </row>
    <row r="1720" spans="1:54" ht="14.45" customHeight="1">
      <c r="A1720" s="472" t="s">
        <v>1970</v>
      </c>
      <c r="B1720" s="473" t="s">
        <v>1602</v>
      </c>
      <c r="C1720" s="22" t="s">
        <v>5854</v>
      </c>
      <c r="D1720" s="22">
        <v>13</v>
      </c>
      <c r="E1720" s="746" t="s">
        <v>4104</v>
      </c>
      <c r="F1720" s="760">
        <v>2078950</v>
      </c>
      <c r="G1720" s="475">
        <v>15421101</v>
      </c>
      <c r="H1720" s="476">
        <v>11.94</v>
      </c>
      <c r="I1720" s="474">
        <v>2098530</v>
      </c>
      <c r="J1720" s="475">
        <v>15421112</v>
      </c>
      <c r="K1720" s="478">
        <v>11.94</v>
      </c>
      <c r="L1720" s="9" t="s">
        <v>15</v>
      </c>
      <c r="M1720" s="546">
        <v>16</v>
      </c>
      <c r="N1720" s="9">
        <v>9.5299999999999994</v>
      </c>
      <c r="O1720" s="6" t="s">
        <v>4201</v>
      </c>
      <c r="P1720" s="479" t="s">
        <v>4202</v>
      </c>
      <c r="Q1720" s="10" t="s">
        <v>5199</v>
      </c>
      <c r="R1720" s="11"/>
      <c r="S1720" s="12"/>
      <c r="T1720" s="14">
        <v>46275</v>
      </c>
      <c r="U1720" s="15" t="s">
        <v>4204</v>
      </c>
      <c r="V1720" s="8">
        <v>46275</v>
      </c>
      <c r="W1720" s="13" t="s">
        <v>5200</v>
      </c>
      <c r="X1720" s="23" t="s">
        <v>4206</v>
      </c>
      <c r="Y1720" s="486">
        <v>167</v>
      </c>
      <c r="Z1720" s="483">
        <v>46280</v>
      </c>
      <c r="AA1720" s="24" t="s">
        <v>5660</v>
      </c>
      <c r="AB1720" s="484" t="s">
        <v>4206</v>
      </c>
      <c r="AC1720" s="16"/>
      <c r="AD1720" s="17"/>
      <c r="AE1720" s="18"/>
      <c r="AF1720" s="9"/>
      <c r="AG1720" s="19"/>
      <c r="AH1720" s="20"/>
      <c r="AI1720" s="9"/>
      <c r="AJ1720" s="21"/>
      <c r="AK1720" s="33"/>
      <c r="AL1720" s="485" t="str">
        <f>IF(AA1720="","",AA1720)</f>
        <v>L-RT-039</v>
      </c>
      <c r="AM1720" s="3" t="str">
        <f>IF(AB1720="","",AB1720)</f>
        <v>A</v>
      </c>
      <c r="AN1720" s="702"/>
      <c r="AO1720" s="4"/>
      <c r="AP1720" s="5"/>
      <c r="AQ1720" s="5"/>
      <c r="AR1720" s="4"/>
      <c r="AS1720" s="5"/>
      <c r="AT1720" s="552"/>
      <c r="AU1720" s="553" t="str">
        <f>IF(AND(V1720&gt;0,X1720="A",AA1720&lt;&gt;"",AG1720&lt;&gt;"A",AJ1720&lt;&gt;"A",OR(AB1720="NR",AB1720="NT")),1,"")</f>
        <v/>
      </c>
      <c r="AV1720" s="554" t="str">
        <f>IF(AU1720="","",COUNTIF($AU$8:AU1720,AU1720))</f>
        <v/>
      </c>
      <c r="AW1720" s="553" t="str">
        <f>IF(AND(V1720&gt;0,X1720="A",AJ1720&lt;&gt;"A",OR(AB1720="",AB1720="NX")),1,"")</f>
        <v/>
      </c>
      <c r="AX1720" s="554" t="str">
        <f>IF(AW1720="","",COUNTIF($AW$8:AW1720,AW1720))</f>
        <v/>
      </c>
      <c r="AY1720" s="13" t="s">
        <v>5200</v>
      </c>
      <c r="AZ1720" s="6"/>
      <c r="BA1720" s="7"/>
      <c r="BB1720" s="7"/>
    </row>
    <row r="1721" spans="1:54" ht="14.45" customHeight="1">
      <c r="A1721" s="472" t="s">
        <v>1971</v>
      </c>
      <c r="B1721" s="473" t="s">
        <v>1602</v>
      </c>
      <c r="C1721" s="22" t="s">
        <v>5854</v>
      </c>
      <c r="D1721" s="22">
        <v>13</v>
      </c>
      <c r="E1721" s="752" t="s">
        <v>5220</v>
      </c>
      <c r="F1721" s="760">
        <v>2098530</v>
      </c>
      <c r="G1721" s="475">
        <v>15421112</v>
      </c>
      <c r="H1721" s="644">
        <v>11.94</v>
      </c>
      <c r="I1721" s="474">
        <v>2083210</v>
      </c>
      <c r="J1721" s="475">
        <v>15421105</v>
      </c>
      <c r="K1721" s="478">
        <v>11.94</v>
      </c>
      <c r="L1721" s="9"/>
      <c r="M1721" s="546">
        <v>16</v>
      </c>
      <c r="N1721" s="9">
        <v>9.5299999999999994</v>
      </c>
      <c r="O1721" s="9" t="s">
        <v>4201</v>
      </c>
      <c r="P1721" s="645" t="s">
        <v>4252</v>
      </c>
      <c r="Q1721" s="653" t="s">
        <v>4289</v>
      </c>
      <c r="R1721" s="11"/>
      <c r="S1721" s="12"/>
      <c r="T1721" s="14">
        <v>46267</v>
      </c>
      <c r="U1721" s="15" t="s">
        <v>5048</v>
      </c>
      <c r="V1721" s="8">
        <v>46267</v>
      </c>
      <c r="W1721" s="13" t="s">
        <v>5217</v>
      </c>
      <c r="X1721" s="23" t="s">
        <v>4206</v>
      </c>
      <c r="Y1721" s="486">
        <v>139</v>
      </c>
      <c r="Z1721" s="647">
        <v>46269</v>
      </c>
      <c r="AA1721" s="24" t="s">
        <v>5218</v>
      </c>
      <c r="AB1721" s="484" t="s">
        <v>4206</v>
      </c>
      <c r="AC1721" s="655"/>
      <c r="AD1721" s="4"/>
      <c r="AE1721" s="5"/>
      <c r="AF1721" s="5"/>
      <c r="AG1721" s="4"/>
      <c r="AH1721" s="5"/>
      <c r="AI1721" s="649"/>
      <c r="AJ1721" s="6" t="s">
        <v>2860</v>
      </c>
      <c r="AK1721" s="6" t="s">
        <v>2860</v>
      </c>
      <c r="AL1721" s="485" t="str">
        <f>IF(AA1721="","",AA1721)</f>
        <v>DJ-RT-026</v>
      </c>
      <c r="AM1721" s="3" t="str">
        <f>IF(AB1721="","",AB1721)</f>
        <v>A</v>
      </c>
      <c r="AN1721" s="6"/>
      <c r="AO1721" s="6"/>
      <c r="AP1721" s="7"/>
      <c r="AQ1721" s="7"/>
      <c r="AR1721" s="736"/>
      <c r="AS1721" s="736"/>
      <c r="AT1721" s="736"/>
      <c r="AU1721" s="553" t="str">
        <f>IF(AND(V1721&gt;0,X1721="A",AA1721&lt;&gt;"",AG1721&lt;&gt;"A",AJ1721&lt;&gt;"A",OR(AB1721="NR",AB1721="NT")),1,"")</f>
        <v/>
      </c>
      <c r="AV1721" s="554" t="str">
        <f>IF(AU1721="","",COUNTIF($AU$8:AU1721,AU1721))</f>
        <v/>
      </c>
      <c r="AW1721" s="553" t="str">
        <f>IF(AND(V1721&gt;0,X1721="A",AJ1721&lt;&gt;"A",OR(AB1721="",AB1721="NX")),1,"")</f>
        <v/>
      </c>
      <c r="AX1721" s="554" t="str">
        <f>IF(AW1721="","",COUNTIF($AW$8:AW1721,AW1721))</f>
        <v/>
      </c>
      <c r="AY1721" s="13" t="s">
        <v>5200</v>
      </c>
      <c r="AZ1721" s="736"/>
      <c r="BA1721" s="736"/>
      <c r="BB1721" s="736"/>
    </row>
    <row r="1722" spans="1:54" ht="14.45" customHeight="1">
      <c r="A1722" s="472" t="s">
        <v>1972</v>
      </c>
      <c r="B1722" s="473" t="s">
        <v>1602</v>
      </c>
      <c r="C1722" s="22" t="s">
        <v>5854</v>
      </c>
      <c r="D1722" s="22">
        <v>13</v>
      </c>
      <c r="E1722" s="746" t="s">
        <v>6013</v>
      </c>
      <c r="F1722" s="760">
        <v>2083210</v>
      </c>
      <c r="G1722" s="475">
        <v>15421105</v>
      </c>
      <c r="H1722" s="476">
        <v>11.94</v>
      </c>
      <c r="I1722" s="474">
        <v>2091160</v>
      </c>
      <c r="J1722" s="475">
        <v>15421109</v>
      </c>
      <c r="K1722" s="478">
        <v>11.94</v>
      </c>
      <c r="L1722" s="9" t="s">
        <v>15</v>
      </c>
      <c r="M1722" s="546">
        <v>16</v>
      </c>
      <c r="N1722" s="9">
        <v>9.5299999999999994</v>
      </c>
      <c r="O1722" s="6" t="s">
        <v>4201</v>
      </c>
      <c r="P1722" s="479" t="s">
        <v>5033</v>
      </c>
      <c r="Q1722" s="10" t="s">
        <v>5919</v>
      </c>
      <c r="R1722" s="11"/>
      <c r="S1722" s="12"/>
      <c r="T1722" s="14">
        <v>46291</v>
      </c>
      <c r="U1722" s="15" t="s">
        <v>5839</v>
      </c>
      <c r="V1722" s="8">
        <v>46291</v>
      </c>
      <c r="W1722" s="13" t="s">
        <v>6024</v>
      </c>
      <c r="X1722" s="23" t="s">
        <v>4206</v>
      </c>
      <c r="Y1722" s="486">
        <v>195</v>
      </c>
      <c r="Z1722" s="483">
        <v>46301</v>
      </c>
      <c r="AA1722" s="24" t="s">
        <v>6439</v>
      </c>
      <c r="AB1722" s="484" t="s">
        <v>4206</v>
      </c>
      <c r="AC1722" s="16"/>
      <c r="AD1722" s="17"/>
      <c r="AE1722" s="18"/>
      <c r="AF1722" s="9"/>
      <c r="AG1722" s="19"/>
      <c r="AH1722" s="20"/>
      <c r="AI1722" s="9"/>
      <c r="AJ1722" s="21"/>
      <c r="AK1722" s="33"/>
      <c r="AL1722" s="485" t="str">
        <f>IF(AA1722="","",AA1722)</f>
        <v>L-RT-072</v>
      </c>
      <c r="AM1722" s="3" t="str">
        <f>IF(AB1722="","",AB1722)</f>
        <v>A</v>
      </c>
      <c r="AN1722" s="702" t="s">
        <v>5653</v>
      </c>
      <c r="AO1722" s="4"/>
      <c r="AP1722" s="5"/>
      <c r="AQ1722" s="5"/>
      <c r="AR1722" s="4"/>
      <c r="AS1722" s="5"/>
      <c r="AT1722" s="552"/>
      <c r="AU1722" s="553" t="str">
        <f>IF(AND(V1722&gt;0,X1722="A",AA1722&lt;&gt;"",AG1722&lt;&gt;"A",AJ1722&lt;&gt;"A",OR(AB1722="NR",AB1722="NT")),1,"")</f>
        <v/>
      </c>
      <c r="AV1722" s="554" t="str">
        <f>IF(AU1722="","",COUNTIF($AU$8:AU1722,AU1722))</f>
        <v/>
      </c>
      <c r="AW1722" s="553" t="str">
        <f>IF(AND(V1722&gt;0,X1722="A",AJ1722&lt;&gt;"A",OR(AB1722="",AB1722="NX")),1,"")</f>
        <v/>
      </c>
      <c r="AX1722" s="554" t="str">
        <f>IF(AW1722="","",COUNTIF($AW$8:AW1722,AW1722))</f>
        <v/>
      </c>
      <c r="AY1722" s="13" t="s">
        <v>5200</v>
      </c>
      <c r="AZ1722" s="24" t="s">
        <v>5660</v>
      </c>
      <c r="BA1722" s="7"/>
      <c r="BB1722" s="7"/>
    </row>
    <row r="1723" spans="1:54" ht="14.45" customHeight="1">
      <c r="A1723" s="472" t="s">
        <v>1973</v>
      </c>
      <c r="B1723" s="473" t="s">
        <v>1602</v>
      </c>
      <c r="C1723" s="22" t="s">
        <v>5854</v>
      </c>
      <c r="D1723" s="22">
        <v>13</v>
      </c>
      <c r="E1723" s="752" t="s">
        <v>5219</v>
      </c>
      <c r="F1723" s="760">
        <v>2091160</v>
      </c>
      <c r="G1723" s="475">
        <v>15421109</v>
      </c>
      <c r="H1723" s="644">
        <v>11.94</v>
      </c>
      <c r="I1723" s="474">
        <v>2088670</v>
      </c>
      <c r="J1723" s="475">
        <v>154211008</v>
      </c>
      <c r="K1723" s="478">
        <v>11.94</v>
      </c>
      <c r="L1723" s="9"/>
      <c r="M1723" s="546">
        <v>16</v>
      </c>
      <c r="N1723" s="9">
        <v>9.5299999999999994</v>
      </c>
      <c r="O1723" s="9" t="s">
        <v>4201</v>
      </c>
      <c r="P1723" s="645" t="s">
        <v>4252</v>
      </c>
      <c r="Q1723" s="650" t="s">
        <v>4253</v>
      </c>
      <c r="R1723" s="11"/>
      <c r="S1723" s="12"/>
      <c r="T1723" s="14">
        <v>46267</v>
      </c>
      <c r="U1723" s="15" t="s">
        <v>5048</v>
      </c>
      <c r="V1723" s="8">
        <v>46267</v>
      </c>
      <c r="W1723" s="13" t="s">
        <v>5217</v>
      </c>
      <c r="X1723" s="23" t="s">
        <v>4206</v>
      </c>
      <c r="Y1723" s="486">
        <v>139</v>
      </c>
      <c r="Z1723" s="647">
        <v>46269</v>
      </c>
      <c r="AA1723" s="24" t="s">
        <v>5218</v>
      </c>
      <c r="AB1723" s="484" t="s">
        <v>4206</v>
      </c>
      <c r="AC1723" s="655"/>
      <c r="AD1723" s="4"/>
      <c r="AE1723" s="5"/>
      <c r="AF1723" s="5"/>
      <c r="AG1723" s="4"/>
      <c r="AH1723" s="5"/>
      <c r="AI1723" s="649"/>
      <c r="AJ1723" s="6" t="s">
        <v>2860</v>
      </c>
      <c r="AK1723" s="6" t="s">
        <v>2860</v>
      </c>
      <c r="AL1723" s="485" t="str">
        <f>IF(AA1723="","",AA1723)</f>
        <v>DJ-RT-026</v>
      </c>
      <c r="AM1723" s="3" t="str">
        <f>IF(AB1723="","",AB1723)</f>
        <v>A</v>
      </c>
      <c r="AN1723" s="6"/>
      <c r="AO1723" s="6"/>
      <c r="AP1723" s="7"/>
      <c r="AQ1723" s="7"/>
      <c r="AR1723" s="736"/>
      <c r="AS1723" s="736"/>
      <c r="AT1723" s="736"/>
      <c r="AU1723" s="553" t="str">
        <f>IF(AND(V1723&gt;0,X1723="A",AA1723&lt;&gt;"",AG1723&lt;&gt;"A",AJ1723&lt;&gt;"A",OR(AB1723="NR",AB1723="NT")),1,"")</f>
        <v/>
      </c>
      <c r="AV1723" s="554" t="str">
        <f>IF(AU1723="","",COUNTIF($AU$8:AU1723,AU1723))</f>
        <v/>
      </c>
      <c r="AW1723" s="553" t="str">
        <f>IF(AND(V1723&gt;0,X1723="A",AJ1723&lt;&gt;"A",OR(AB1723="",AB1723="NX")),1,"")</f>
        <v/>
      </c>
      <c r="AX1723" s="554" t="str">
        <f>IF(AW1723="","",COUNTIF($AW$8:AW1723,AW1723))</f>
        <v/>
      </c>
      <c r="AY1723" s="13" t="s">
        <v>5165</v>
      </c>
      <c r="AZ1723" s="736"/>
      <c r="BA1723" s="736"/>
      <c r="BB1723" s="736"/>
    </row>
    <row r="1724" spans="1:54" ht="14.45" customHeight="1">
      <c r="A1724" s="472" t="s">
        <v>1974</v>
      </c>
      <c r="B1724" s="473" t="s">
        <v>1602</v>
      </c>
      <c r="C1724" s="22" t="s">
        <v>5854</v>
      </c>
      <c r="D1724" s="22">
        <v>13</v>
      </c>
      <c r="E1724" s="746" t="s">
        <v>4105</v>
      </c>
      <c r="F1724" s="760">
        <v>2088670</v>
      </c>
      <c r="G1724" s="475">
        <v>154211008</v>
      </c>
      <c r="H1724" s="476">
        <v>11.94</v>
      </c>
      <c r="I1724" s="474">
        <v>2084430</v>
      </c>
      <c r="J1724" s="475">
        <v>15421106</v>
      </c>
      <c r="K1724" s="478">
        <v>11.94</v>
      </c>
      <c r="L1724" s="9" t="s">
        <v>15</v>
      </c>
      <c r="M1724" s="546">
        <v>16</v>
      </c>
      <c r="N1724" s="9">
        <v>9.5299999999999994</v>
      </c>
      <c r="O1724" s="6" t="s">
        <v>4201</v>
      </c>
      <c r="P1724" s="479" t="s">
        <v>4202</v>
      </c>
      <c r="Q1724" s="10" t="s">
        <v>5199</v>
      </c>
      <c r="R1724" s="11"/>
      <c r="S1724" s="12"/>
      <c r="T1724" s="14">
        <v>46275</v>
      </c>
      <c r="U1724" s="15" t="s">
        <v>4204</v>
      </c>
      <c r="V1724" s="8">
        <v>46275</v>
      </c>
      <c r="W1724" s="13" t="s">
        <v>5200</v>
      </c>
      <c r="X1724" s="23" t="s">
        <v>4206</v>
      </c>
      <c r="Y1724" s="486">
        <v>167</v>
      </c>
      <c r="Z1724" s="483">
        <v>46280</v>
      </c>
      <c r="AA1724" s="24" t="s">
        <v>5660</v>
      </c>
      <c r="AB1724" s="484" t="s">
        <v>4206</v>
      </c>
      <c r="AC1724" s="16"/>
      <c r="AD1724" s="17"/>
      <c r="AE1724" s="18"/>
      <c r="AF1724" s="9"/>
      <c r="AG1724" s="19"/>
      <c r="AH1724" s="20"/>
      <c r="AI1724" s="9"/>
      <c r="AJ1724" s="21"/>
      <c r="AK1724" s="33"/>
      <c r="AL1724" s="485" t="str">
        <f>IF(AA1724="","",AA1724)</f>
        <v>L-RT-039</v>
      </c>
      <c r="AM1724" s="3" t="str">
        <f>IF(AB1724="","",AB1724)</f>
        <v>A</v>
      </c>
      <c r="AN1724" s="702"/>
      <c r="AO1724" s="4"/>
      <c r="AP1724" s="5"/>
      <c r="AQ1724" s="5"/>
      <c r="AR1724" s="4"/>
      <c r="AS1724" s="5"/>
      <c r="AT1724" s="552"/>
      <c r="AU1724" s="553" t="str">
        <f>IF(AND(V1724&gt;0,X1724="A",AA1724&lt;&gt;"",AG1724&lt;&gt;"A",AJ1724&lt;&gt;"A",OR(AB1724="NR",AB1724="NT")),1,"")</f>
        <v/>
      </c>
      <c r="AV1724" s="554" t="str">
        <f>IF(AU1724="","",COUNTIF($AU$8:AU1724,AU1724))</f>
        <v/>
      </c>
      <c r="AW1724" s="553" t="str">
        <f>IF(AND(V1724&gt;0,X1724="A",AJ1724&lt;&gt;"A",OR(AB1724="",AB1724="NX")),1,"")</f>
        <v/>
      </c>
      <c r="AX1724" s="554" t="str">
        <f>IF(AW1724="","",COUNTIF($AW$8:AW1724,AW1724))</f>
        <v/>
      </c>
      <c r="AY1724" s="13" t="s">
        <v>5165</v>
      </c>
      <c r="AZ1724" s="6"/>
      <c r="BA1724" s="7"/>
      <c r="BB1724" s="7"/>
    </row>
    <row r="1725" spans="1:54" ht="14.45" customHeight="1">
      <c r="A1725" s="472" t="s">
        <v>1975</v>
      </c>
      <c r="B1725" s="473" t="s">
        <v>1602</v>
      </c>
      <c r="C1725" s="22" t="s">
        <v>5854</v>
      </c>
      <c r="D1725" s="22">
        <v>13</v>
      </c>
      <c r="E1725" s="752" t="s">
        <v>5216</v>
      </c>
      <c r="F1725" s="760">
        <v>2084430</v>
      </c>
      <c r="G1725" s="475">
        <v>15421106</v>
      </c>
      <c r="H1725" s="644">
        <v>11.94</v>
      </c>
      <c r="I1725" s="474">
        <v>2088170</v>
      </c>
      <c r="J1725" s="475">
        <v>15421108</v>
      </c>
      <c r="K1725" s="478">
        <v>11.94</v>
      </c>
      <c r="L1725" s="9"/>
      <c r="M1725" s="546">
        <v>16</v>
      </c>
      <c r="N1725" s="9">
        <v>9.5299999999999994</v>
      </c>
      <c r="O1725" s="9" t="s">
        <v>4201</v>
      </c>
      <c r="P1725" s="645" t="s">
        <v>4252</v>
      </c>
      <c r="Q1725" s="650" t="s">
        <v>4253</v>
      </c>
      <c r="R1725" s="11"/>
      <c r="S1725" s="12"/>
      <c r="T1725" s="14">
        <v>46267</v>
      </c>
      <c r="U1725" s="15" t="s">
        <v>5048</v>
      </c>
      <c r="V1725" s="8">
        <v>46267</v>
      </c>
      <c r="W1725" s="13" t="s">
        <v>5217</v>
      </c>
      <c r="X1725" s="23" t="s">
        <v>4206</v>
      </c>
      <c r="Y1725" s="486">
        <v>139</v>
      </c>
      <c r="Z1725" s="647">
        <v>46269</v>
      </c>
      <c r="AA1725" s="24" t="s">
        <v>5218</v>
      </c>
      <c r="AB1725" s="484" t="s">
        <v>4206</v>
      </c>
      <c r="AC1725" s="655"/>
      <c r="AD1725" s="4"/>
      <c r="AE1725" s="5"/>
      <c r="AF1725" s="5"/>
      <c r="AG1725" s="4"/>
      <c r="AH1725" s="5"/>
      <c r="AI1725" s="649"/>
      <c r="AJ1725" s="6" t="s">
        <v>2860</v>
      </c>
      <c r="AK1725" s="6" t="s">
        <v>2860</v>
      </c>
      <c r="AL1725" s="485" t="str">
        <f>IF(AA1725="","",AA1725)</f>
        <v>DJ-RT-026</v>
      </c>
      <c r="AM1725" s="3" t="str">
        <f>IF(AB1725="","",AB1725)</f>
        <v>A</v>
      </c>
      <c r="AN1725" s="6"/>
      <c r="AO1725" s="6"/>
      <c r="AP1725" s="7"/>
      <c r="AQ1725" s="7"/>
      <c r="AR1725" s="736"/>
      <c r="AS1725" s="736"/>
      <c r="AT1725" s="736"/>
      <c r="AU1725" s="553" t="str">
        <f>IF(AND(V1725&gt;0,X1725="A",AA1725&lt;&gt;"",AG1725&lt;&gt;"A",AJ1725&lt;&gt;"A",OR(AB1725="NR",AB1725="NT")),1,"")</f>
        <v/>
      </c>
      <c r="AV1725" s="554" t="str">
        <f>IF(AU1725="","",COUNTIF($AU$8:AU1725,AU1725))</f>
        <v/>
      </c>
      <c r="AW1725" s="553" t="str">
        <f>IF(AND(V1725&gt;0,X1725="A",AJ1725&lt;&gt;"A",OR(AB1725="",AB1725="NX")),1,"")</f>
        <v/>
      </c>
      <c r="AX1725" s="554" t="str">
        <f>IF(AW1725="","",COUNTIF($AW$8:AW1725,AW1725))</f>
        <v/>
      </c>
      <c r="AY1725" s="13" t="s">
        <v>5165</v>
      </c>
      <c r="AZ1725" s="736"/>
      <c r="BA1725" s="736"/>
      <c r="BB1725" s="736"/>
    </row>
    <row r="1726" spans="1:54" ht="14.45" customHeight="1">
      <c r="A1726" s="472" t="s">
        <v>1976</v>
      </c>
      <c r="B1726" s="473" t="s">
        <v>1602</v>
      </c>
      <c r="C1726" s="22" t="s">
        <v>5854</v>
      </c>
      <c r="D1726" s="22">
        <v>13</v>
      </c>
      <c r="E1726" s="746" t="s">
        <v>4106</v>
      </c>
      <c r="F1726" s="760">
        <v>2088170</v>
      </c>
      <c r="G1726" s="475">
        <v>15421108</v>
      </c>
      <c r="H1726" s="476">
        <v>11.94</v>
      </c>
      <c r="I1726" s="474">
        <v>2096210</v>
      </c>
      <c r="J1726" s="475">
        <v>15421111</v>
      </c>
      <c r="K1726" s="478">
        <v>11.94</v>
      </c>
      <c r="L1726" s="9" t="s">
        <v>15</v>
      </c>
      <c r="M1726" s="546">
        <v>16</v>
      </c>
      <c r="N1726" s="9">
        <v>9.5299999999999994</v>
      </c>
      <c r="O1726" s="6" t="s">
        <v>4201</v>
      </c>
      <c r="P1726" s="479" t="s">
        <v>4202</v>
      </c>
      <c r="Q1726" s="10" t="s">
        <v>5199</v>
      </c>
      <c r="R1726" s="11"/>
      <c r="S1726" s="12"/>
      <c r="T1726" s="14">
        <v>46275</v>
      </c>
      <c r="U1726" s="15" t="s">
        <v>4204</v>
      </c>
      <c r="V1726" s="8">
        <v>46275</v>
      </c>
      <c r="W1726" s="13" t="s">
        <v>5200</v>
      </c>
      <c r="X1726" s="23" t="s">
        <v>4206</v>
      </c>
      <c r="Y1726" s="486">
        <v>167</v>
      </c>
      <c r="Z1726" s="483">
        <v>46280</v>
      </c>
      <c r="AA1726" s="24" t="s">
        <v>5660</v>
      </c>
      <c r="AB1726" s="484" t="s">
        <v>4206</v>
      </c>
      <c r="AC1726" s="16"/>
      <c r="AD1726" s="17"/>
      <c r="AE1726" s="18"/>
      <c r="AF1726" s="9"/>
      <c r="AG1726" s="19"/>
      <c r="AH1726" s="20"/>
      <c r="AI1726" s="9"/>
      <c r="AJ1726" s="21"/>
      <c r="AK1726" s="33"/>
      <c r="AL1726" s="485" t="str">
        <f>IF(AA1726="","",AA1726)</f>
        <v>L-RT-039</v>
      </c>
      <c r="AM1726" s="3" t="str">
        <f>IF(AB1726="","",AB1726)</f>
        <v>A</v>
      </c>
      <c r="AN1726" s="702"/>
      <c r="AO1726" s="4"/>
      <c r="AP1726" s="5"/>
      <c r="AQ1726" s="5"/>
      <c r="AR1726" s="4"/>
      <c r="AS1726" s="5"/>
      <c r="AT1726" s="552"/>
      <c r="AU1726" s="553" t="str">
        <f>IF(AND(V1726&gt;0,X1726="A",AA1726&lt;&gt;"",AG1726&lt;&gt;"A",AJ1726&lt;&gt;"A",OR(AB1726="NR",AB1726="NT")),1,"")</f>
        <v/>
      </c>
      <c r="AV1726" s="554" t="str">
        <f>IF(AU1726="","",COUNTIF($AU$8:AU1726,AU1726))</f>
        <v/>
      </c>
      <c r="AW1726" s="553" t="str">
        <f>IF(AND(V1726&gt;0,X1726="A",AJ1726&lt;&gt;"A",OR(AB1726="",AB1726="NX")),1,"")</f>
        <v/>
      </c>
      <c r="AX1726" s="554" t="str">
        <f>IF(AW1726="","",COUNTIF($AW$8:AW1726,AW1726))</f>
        <v/>
      </c>
      <c r="AY1726" s="13" t="s">
        <v>5165</v>
      </c>
      <c r="AZ1726" s="6"/>
      <c r="BA1726" s="7"/>
      <c r="BB1726" s="7"/>
    </row>
    <row r="1727" spans="1:54" ht="14.45" customHeight="1">
      <c r="A1727" s="472" t="s">
        <v>1977</v>
      </c>
      <c r="B1727" s="473" t="s">
        <v>1602</v>
      </c>
      <c r="C1727" s="22" t="s">
        <v>5854</v>
      </c>
      <c r="D1727" s="22">
        <v>13</v>
      </c>
      <c r="E1727" s="752" t="s">
        <v>5215</v>
      </c>
      <c r="F1727" s="760">
        <v>2096210</v>
      </c>
      <c r="G1727" s="475">
        <v>15421111</v>
      </c>
      <c r="H1727" s="644">
        <v>11.94</v>
      </c>
      <c r="I1727" s="474">
        <v>2079980</v>
      </c>
      <c r="J1727" s="475">
        <v>15421102</v>
      </c>
      <c r="K1727" s="478">
        <v>11.94</v>
      </c>
      <c r="L1727" s="9"/>
      <c r="M1727" s="546">
        <v>16</v>
      </c>
      <c r="N1727" s="9">
        <v>9.5299999999999994</v>
      </c>
      <c r="O1727" s="9" t="s">
        <v>4201</v>
      </c>
      <c r="P1727" s="645" t="s">
        <v>4252</v>
      </c>
      <c r="Q1727" s="650" t="s">
        <v>4253</v>
      </c>
      <c r="R1727" s="11"/>
      <c r="S1727" s="12"/>
      <c r="T1727" s="709">
        <v>46265</v>
      </c>
      <c r="U1727" s="15" t="s">
        <v>5048</v>
      </c>
      <c r="V1727" s="8">
        <v>46265</v>
      </c>
      <c r="W1727" s="13" t="s">
        <v>5133</v>
      </c>
      <c r="X1727" s="23" t="s">
        <v>4206</v>
      </c>
      <c r="Y1727" s="486">
        <v>139</v>
      </c>
      <c r="Z1727" s="647">
        <v>46267</v>
      </c>
      <c r="AA1727" s="24" t="s">
        <v>5208</v>
      </c>
      <c r="AB1727" s="484" t="s">
        <v>4206</v>
      </c>
      <c r="AC1727" s="710"/>
      <c r="AD1727" s="4"/>
      <c r="AE1727" s="5"/>
      <c r="AF1727" s="5"/>
      <c r="AG1727" s="4"/>
      <c r="AH1727" s="5"/>
      <c r="AI1727" s="649"/>
      <c r="AJ1727" s="6" t="s">
        <v>2860</v>
      </c>
      <c r="AK1727" s="6" t="s">
        <v>2860</v>
      </c>
      <c r="AL1727" s="485" t="str">
        <f>IF(AA1727="","",AA1727)</f>
        <v>DJ-RT-024</v>
      </c>
      <c r="AM1727" s="3" t="str">
        <f>IF(AB1727="","",AB1727)</f>
        <v>A</v>
      </c>
      <c r="AN1727" s="6"/>
      <c r="AO1727" s="6"/>
      <c r="AP1727" s="7"/>
      <c r="AQ1727" s="7"/>
      <c r="AR1727" s="736"/>
      <c r="AS1727" s="736"/>
      <c r="AT1727" s="736"/>
      <c r="AU1727" s="553" t="str">
        <f>IF(AND(V1727&gt;0,X1727="A",AA1727&lt;&gt;"",AG1727&lt;&gt;"A",AJ1727&lt;&gt;"A",OR(AB1727="NR",AB1727="NT")),1,"")</f>
        <v/>
      </c>
      <c r="AV1727" s="554" t="str">
        <f>IF(AU1727="","",COUNTIF($AU$8:AU1727,AU1727))</f>
        <v/>
      </c>
      <c r="AW1727" s="553" t="str">
        <f>IF(AND(V1727&gt;0,X1727="A",AJ1727&lt;&gt;"A",OR(AB1727="",AB1727="NX")),1,"")</f>
        <v/>
      </c>
      <c r="AX1727" s="554" t="str">
        <f>IF(AW1727="","",COUNTIF($AW$8:AW1727,AW1727))</f>
        <v/>
      </c>
      <c r="AY1727" s="13" t="s">
        <v>5165</v>
      </c>
      <c r="AZ1727" s="736"/>
      <c r="BA1727" s="736"/>
      <c r="BB1727" s="736"/>
    </row>
    <row r="1728" spans="1:54" ht="14.45" customHeight="1">
      <c r="A1728" s="472" t="s">
        <v>1978</v>
      </c>
      <c r="B1728" s="473" t="s">
        <v>1602</v>
      </c>
      <c r="C1728" s="22" t="s">
        <v>5854</v>
      </c>
      <c r="D1728" s="22">
        <v>13</v>
      </c>
      <c r="E1728" s="746" t="s">
        <v>6014</v>
      </c>
      <c r="F1728" s="760">
        <v>2079980</v>
      </c>
      <c r="G1728" s="475">
        <v>15421102</v>
      </c>
      <c r="H1728" s="476">
        <v>11.94</v>
      </c>
      <c r="I1728" s="474">
        <v>2085030</v>
      </c>
      <c r="J1728" s="475">
        <v>15421105</v>
      </c>
      <c r="K1728" s="478">
        <v>11.94</v>
      </c>
      <c r="L1728" s="9" t="s">
        <v>15</v>
      </c>
      <c r="M1728" s="546">
        <v>16</v>
      </c>
      <c r="N1728" s="9">
        <v>9.5299999999999994</v>
      </c>
      <c r="O1728" s="6" t="s">
        <v>4201</v>
      </c>
      <c r="P1728" s="479" t="s">
        <v>5033</v>
      </c>
      <c r="Q1728" s="10" t="s">
        <v>5193</v>
      </c>
      <c r="R1728" s="11"/>
      <c r="S1728" s="12"/>
      <c r="T1728" s="14">
        <v>46291</v>
      </c>
      <c r="U1728" s="15" t="s">
        <v>5839</v>
      </c>
      <c r="V1728" s="8">
        <v>46291</v>
      </c>
      <c r="W1728" s="13" t="s">
        <v>6024</v>
      </c>
      <c r="X1728" s="23" t="s">
        <v>4206</v>
      </c>
      <c r="Y1728" s="486">
        <v>195</v>
      </c>
      <c r="Z1728" s="483">
        <v>46301</v>
      </c>
      <c r="AA1728" s="24" t="s">
        <v>6439</v>
      </c>
      <c r="AB1728" s="484" t="s">
        <v>4206</v>
      </c>
      <c r="AC1728" s="16"/>
      <c r="AD1728" s="17"/>
      <c r="AE1728" s="18"/>
      <c r="AF1728" s="9"/>
      <c r="AG1728" s="19"/>
      <c r="AH1728" s="20"/>
      <c r="AI1728" s="9"/>
      <c r="AJ1728" s="21"/>
      <c r="AK1728" s="33"/>
      <c r="AL1728" s="485" t="str">
        <f>IF(AA1728="","",AA1728)</f>
        <v>L-RT-072</v>
      </c>
      <c r="AM1728" s="3" t="str">
        <f>IF(AB1728="","",AB1728)</f>
        <v>A</v>
      </c>
      <c r="AN1728" s="702" t="s">
        <v>5654</v>
      </c>
      <c r="AO1728" s="4"/>
      <c r="AP1728" s="5"/>
      <c r="AQ1728" s="5"/>
      <c r="AR1728" s="4"/>
      <c r="AS1728" s="5"/>
      <c r="AT1728" s="552"/>
      <c r="AU1728" s="553" t="str">
        <f>IF(AND(V1728&gt;0,X1728="A",AA1728&lt;&gt;"",AG1728&lt;&gt;"A",AJ1728&lt;&gt;"A",OR(AB1728="NR",AB1728="NT")),1,"")</f>
        <v/>
      </c>
      <c r="AV1728" s="554" t="str">
        <f>IF(AU1728="","",COUNTIF($AU$8:AU1728,AU1728))</f>
        <v/>
      </c>
      <c r="AW1728" s="553" t="str">
        <f>IF(AND(V1728&gt;0,X1728="A",AJ1728&lt;&gt;"A",OR(AB1728="",AB1728="NX")),1,"")</f>
        <v/>
      </c>
      <c r="AX1728" s="554" t="str">
        <f>IF(AW1728="","",COUNTIF($AW$8:AW1728,AW1728))</f>
        <v/>
      </c>
      <c r="AY1728" s="13" t="s">
        <v>5200</v>
      </c>
      <c r="AZ1728" s="24" t="s">
        <v>5660</v>
      </c>
      <c r="BA1728" s="7"/>
      <c r="BB1728" s="7"/>
    </row>
    <row r="1729" spans="1:54" ht="14.45" customHeight="1">
      <c r="A1729" s="472" t="s">
        <v>1979</v>
      </c>
      <c r="B1729" s="473" t="s">
        <v>1602</v>
      </c>
      <c r="C1729" s="22" t="s">
        <v>5854</v>
      </c>
      <c r="D1729" s="22">
        <v>13</v>
      </c>
      <c r="E1729" s="752" t="s">
        <v>5214</v>
      </c>
      <c r="F1729" s="760">
        <v>2085030</v>
      </c>
      <c r="G1729" s="475">
        <v>15421105</v>
      </c>
      <c r="H1729" s="644">
        <v>11.94</v>
      </c>
      <c r="I1729" s="474">
        <v>2080200</v>
      </c>
      <c r="J1729" s="475">
        <v>15421102</v>
      </c>
      <c r="K1729" s="478">
        <v>11.94</v>
      </c>
      <c r="L1729" s="9"/>
      <c r="M1729" s="546">
        <v>16</v>
      </c>
      <c r="N1729" s="9">
        <v>9.5299999999999994</v>
      </c>
      <c r="O1729" s="9" t="s">
        <v>4201</v>
      </c>
      <c r="P1729" s="645" t="s">
        <v>4252</v>
      </c>
      <c r="Q1729" s="650" t="s">
        <v>4253</v>
      </c>
      <c r="R1729" s="11"/>
      <c r="S1729" s="12"/>
      <c r="T1729" s="709">
        <v>46264</v>
      </c>
      <c r="U1729" s="15" t="s">
        <v>5048</v>
      </c>
      <c r="V1729" s="8">
        <v>46264</v>
      </c>
      <c r="W1729" s="13" t="s">
        <v>5136</v>
      </c>
      <c r="X1729" s="23" t="s">
        <v>4206</v>
      </c>
      <c r="Y1729" s="486">
        <v>139</v>
      </c>
      <c r="Z1729" s="647">
        <v>46267</v>
      </c>
      <c r="AA1729" s="24" t="s">
        <v>5208</v>
      </c>
      <c r="AB1729" s="484" t="s">
        <v>4206</v>
      </c>
      <c r="AC1729" s="710"/>
      <c r="AD1729" s="4"/>
      <c r="AE1729" s="5"/>
      <c r="AF1729" s="5"/>
      <c r="AG1729" s="4"/>
      <c r="AH1729" s="5"/>
      <c r="AI1729" s="649"/>
      <c r="AJ1729" s="6" t="s">
        <v>2860</v>
      </c>
      <c r="AK1729" s="6" t="s">
        <v>2860</v>
      </c>
      <c r="AL1729" s="485" t="str">
        <f>IF(AA1729="","",AA1729)</f>
        <v>DJ-RT-024</v>
      </c>
      <c r="AM1729" s="3" t="str">
        <f>IF(AB1729="","",AB1729)</f>
        <v>A</v>
      </c>
      <c r="AN1729" s="6"/>
      <c r="AO1729" s="6"/>
      <c r="AP1729" s="7"/>
      <c r="AQ1729" s="7"/>
      <c r="AR1729" s="736"/>
      <c r="AS1729" s="736"/>
      <c r="AT1729" s="736"/>
      <c r="AU1729" s="553" t="str">
        <f>IF(AND(V1729&gt;0,X1729="A",AA1729&lt;&gt;"",AG1729&lt;&gt;"A",AJ1729&lt;&gt;"A",OR(AB1729="NR",AB1729="NT")),1,"")</f>
        <v/>
      </c>
      <c r="AV1729" s="554" t="str">
        <f>IF(AU1729="","",COUNTIF($AU$8:AU1729,AU1729))</f>
        <v/>
      </c>
      <c r="AW1729" s="553" t="str">
        <f>IF(AND(V1729&gt;0,X1729="A",AJ1729&lt;&gt;"A",OR(AB1729="",AB1729="NX")),1,"")</f>
        <v/>
      </c>
      <c r="AX1729" s="554" t="str">
        <f>IF(AW1729="","",COUNTIF($AW$8:AW1729,AW1729))</f>
        <v/>
      </c>
      <c r="AY1729" s="13" t="s">
        <v>5165</v>
      </c>
      <c r="AZ1729" s="736"/>
      <c r="BA1729" s="736"/>
      <c r="BB1729" s="736"/>
    </row>
    <row r="1730" spans="1:54" ht="14.45" customHeight="1">
      <c r="A1730" s="472" t="s">
        <v>1980</v>
      </c>
      <c r="B1730" s="473" t="s">
        <v>1602</v>
      </c>
      <c r="C1730" s="22" t="s">
        <v>5854</v>
      </c>
      <c r="D1730" s="22">
        <v>13</v>
      </c>
      <c r="E1730" s="746" t="s">
        <v>6034</v>
      </c>
      <c r="F1730" s="760">
        <v>2080200</v>
      </c>
      <c r="G1730" s="475">
        <v>15421102</v>
      </c>
      <c r="H1730" s="476">
        <v>11.94</v>
      </c>
      <c r="I1730" s="474">
        <v>2088290</v>
      </c>
      <c r="J1730" s="475">
        <v>15421108</v>
      </c>
      <c r="K1730" s="478">
        <v>11.94</v>
      </c>
      <c r="L1730" s="9" t="s">
        <v>15</v>
      </c>
      <c r="M1730" s="546">
        <v>16</v>
      </c>
      <c r="N1730" s="9">
        <v>9.5299999999999994</v>
      </c>
      <c r="O1730" s="6" t="s">
        <v>4201</v>
      </c>
      <c r="P1730" s="479" t="s">
        <v>5033</v>
      </c>
      <c r="Q1730" s="10" t="s">
        <v>5193</v>
      </c>
      <c r="R1730" s="11"/>
      <c r="S1730" s="12"/>
      <c r="T1730" s="14">
        <v>46292</v>
      </c>
      <c r="U1730" s="15" t="s">
        <v>6299</v>
      </c>
      <c r="V1730" s="8">
        <v>46296</v>
      </c>
      <c r="W1730" s="13" t="s">
        <v>6298</v>
      </c>
      <c r="X1730" s="23" t="s">
        <v>4206</v>
      </c>
      <c r="Y1730" s="486">
        <v>195</v>
      </c>
      <c r="Z1730" s="483">
        <v>46301</v>
      </c>
      <c r="AA1730" s="24" t="s">
        <v>6439</v>
      </c>
      <c r="AB1730" s="484" t="s">
        <v>4206</v>
      </c>
      <c r="AC1730" s="16"/>
      <c r="AD1730" s="17"/>
      <c r="AE1730" s="18"/>
      <c r="AF1730" s="9"/>
      <c r="AG1730" s="19"/>
      <c r="AH1730" s="20"/>
      <c r="AI1730" s="9"/>
      <c r="AJ1730" s="21"/>
      <c r="AK1730" s="33"/>
      <c r="AL1730" s="485" t="str">
        <f>IF(AA1730="","",AA1730)</f>
        <v>L-RT-072</v>
      </c>
      <c r="AM1730" s="3" t="str">
        <f>IF(AB1730="","",AB1730)</f>
        <v>A</v>
      </c>
      <c r="AN1730" s="702" t="s">
        <v>5658</v>
      </c>
      <c r="AO1730" s="4"/>
      <c r="AP1730" s="5"/>
      <c r="AQ1730" s="5"/>
      <c r="AR1730" s="4"/>
      <c r="AS1730" s="5"/>
      <c r="AT1730" s="552"/>
      <c r="AU1730" s="553" t="str">
        <f>IF(AND(V1730&gt;0,X1730="A",AA1730&lt;&gt;"",AG1730&lt;&gt;"A",AJ1730&lt;&gt;"A",OR(AB1730="NR",AB1730="NT")),1,"")</f>
        <v/>
      </c>
      <c r="AV1730" s="554" t="str">
        <f>IF(AU1730="","",COUNTIF($AU$8:AU1730,AU1730))</f>
        <v/>
      </c>
      <c r="AW1730" s="553" t="str">
        <f>IF(AND(V1730&gt;0,X1730="A",AJ1730&lt;&gt;"A",OR(AB1730="",AB1730="NX")),1,"")</f>
        <v/>
      </c>
      <c r="AX1730" s="554" t="str">
        <f>IF(AW1730="","",COUNTIF($AW$8:AW1730,AW1730))</f>
        <v/>
      </c>
      <c r="AY1730" s="13" t="s">
        <v>5200</v>
      </c>
      <c r="AZ1730" s="24" t="s">
        <v>5660</v>
      </c>
      <c r="BA1730" s="7"/>
      <c r="BB1730" s="7"/>
    </row>
    <row r="1731" spans="1:54" ht="14.45" customHeight="1">
      <c r="A1731" s="472" t="s">
        <v>1981</v>
      </c>
      <c r="B1731" s="473" t="s">
        <v>1602</v>
      </c>
      <c r="C1731" s="22" t="s">
        <v>5854</v>
      </c>
      <c r="D1731" s="22">
        <v>13</v>
      </c>
      <c r="E1731" s="752" t="s">
        <v>5213</v>
      </c>
      <c r="F1731" s="760">
        <v>2088290</v>
      </c>
      <c r="G1731" s="475">
        <v>15421108</v>
      </c>
      <c r="H1731" s="644">
        <v>11.94</v>
      </c>
      <c r="I1731" s="474">
        <v>2082500</v>
      </c>
      <c r="J1731" s="475">
        <v>15421104</v>
      </c>
      <c r="K1731" s="478">
        <v>11.94</v>
      </c>
      <c r="L1731" s="9"/>
      <c r="M1731" s="546">
        <v>16</v>
      </c>
      <c r="N1731" s="9">
        <v>9.5299999999999994</v>
      </c>
      <c r="O1731" s="9" t="s">
        <v>4201</v>
      </c>
      <c r="P1731" s="645" t="s">
        <v>4252</v>
      </c>
      <c r="Q1731" s="653" t="s">
        <v>4289</v>
      </c>
      <c r="R1731" s="11"/>
      <c r="S1731" s="12"/>
      <c r="T1731" s="14">
        <v>46266</v>
      </c>
      <c r="U1731" s="15" t="s">
        <v>5048</v>
      </c>
      <c r="V1731" s="8">
        <v>46266</v>
      </c>
      <c r="W1731" s="13" t="s">
        <v>5207</v>
      </c>
      <c r="X1731" s="23" t="s">
        <v>4206</v>
      </c>
      <c r="Y1731" s="486">
        <v>139</v>
      </c>
      <c r="Z1731" s="647">
        <v>46267</v>
      </c>
      <c r="AA1731" s="24" t="s">
        <v>5208</v>
      </c>
      <c r="AB1731" s="484" t="s">
        <v>4206</v>
      </c>
      <c r="AC1731" s="655"/>
      <c r="AD1731" s="4"/>
      <c r="AE1731" s="5"/>
      <c r="AF1731" s="5"/>
      <c r="AG1731" s="4"/>
      <c r="AH1731" s="5"/>
      <c r="AI1731" s="649"/>
      <c r="AJ1731" s="6" t="s">
        <v>2860</v>
      </c>
      <c r="AK1731" s="6" t="s">
        <v>2860</v>
      </c>
      <c r="AL1731" s="485" t="str">
        <f>IF(AA1731="","",AA1731)</f>
        <v>DJ-RT-024</v>
      </c>
      <c r="AM1731" s="3" t="str">
        <f>IF(AB1731="","",AB1731)</f>
        <v>A</v>
      </c>
      <c r="AN1731" s="6"/>
      <c r="AO1731" s="6"/>
      <c r="AP1731" s="7"/>
      <c r="AQ1731" s="7"/>
      <c r="AR1731" s="736"/>
      <c r="AS1731" s="736"/>
      <c r="AT1731" s="736"/>
      <c r="AU1731" s="553" t="str">
        <f>IF(AND(V1731&gt;0,X1731="A",AA1731&lt;&gt;"",AG1731&lt;&gt;"A",AJ1731&lt;&gt;"A",OR(AB1731="NR",AB1731="NT")),1,"")</f>
        <v/>
      </c>
      <c r="AV1731" s="554" t="str">
        <f>IF(AU1731="","",COUNTIF($AU$8:AU1731,AU1731))</f>
        <v/>
      </c>
      <c r="AW1731" s="553" t="str">
        <f>IF(AND(V1731&gt;0,X1731="A",AJ1731&lt;&gt;"A",OR(AB1731="",AB1731="NX")),1,"")</f>
        <v/>
      </c>
      <c r="AX1731" s="554" t="str">
        <f>IF(AW1731="","",COUNTIF($AW$8:AW1731,AW1731))</f>
        <v/>
      </c>
      <c r="AY1731" s="736"/>
      <c r="AZ1731" s="736"/>
      <c r="BA1731" s="736"/>
      <c r="BB1731" s="736"/>
    </row>
    <row r="1732" spans="1:54" ht="14.45" customHeight="1">
      <c r="A1732" s="472" t="s">
        <v>1982</v>
      </c>
      <c r="B1732" s="473" t="s">
        <v>1602</v>
      </c>
      <c r="C1732" s="22" t="s">
        <v>5854</v>
      </c>
      <c r="D1732" s="22">
        <v>13</v>
      </c>
      <c r="E1732" s="746" t="s">
        <v>6263</v>
      </c>
      <c r="F1732" s="760">
        <v>2082500</v>
      </c>
      <c r="G1732" s="475">
        <v>15421104</v>
      </c>
      <c r="H1732" s="476">
        <v>11.94</v>
      </c>
      <c r="I1732" s="474">
        <v>2087170</v>
      </c>
      <c r="J1732" s="475">
        <v>15421107</v>
      </c>
      <c r="K1732" s="478">
        <v>11.94</v>
      </c>
      <c r="L1732" s="9" t="s">
        <v>15</v>
      </c>
      <c r="M1732" s="546">
        <v>16</v>
      </c>
      <c r="N1732" s="9">
        <v>9.5299999999999994</v>
      </c>
      <c r="O1732" s="6" t="s">
        <v>4201</v>
      </c>
      <c r="P1732" s="479" t="s">
        <v>5033</v>
      </c>
      <c r="Q1732" s="10" t="s">
        <v>5919</v>
      </c>
      <c r="R1732" s="880"/>
      <c r="S1732" s="12"/>
      <c r="T1732" s="14">
        <v>46292</v>
      </c>
      <c r="U1732" s="15" t="s">
        <v>6201</v>
      </c>
      <c r="V1732" s="8">
        <v>46298</v>
      </c>
      <c r="W1732" s="13" t="s">
        <v>6396</v>
      </c>
      <c r="X1732" s="23" t="s">
        <v>4206</v>
      </c>
      <c r="Y1732" s="486"/>
      <c r="Z1732" s="483">
        <v>46305</v>
      </c>
      <c r="AA1732" s="24" t="s">
        <v>6575</v>
      </c>
      <c r="AB1732" s="484" t="s">
        <v>4206</v>
      </c>
      <c r="AC1732" s="16"/>
      <c r="AD1732" s="17"/>
      <c r="AE1732" s="18"/>
      <c r="AF1732" s="9"/>
      <c r="AG1732" s="19"/>
      <c r="AH1732" s="20"/>
      <c r="AI1732" s="9"/>
      <c r="AJ1732" s="21"/>
      <c r="AK1732" s="33"/>
      <c r="AL1732" s="485" t="str">
        <f>IF(AA1732="","",AA1732)</f>
        <v>L-RT-080</v>
      </c>
      <c r="AM1732" s="3" t="str">
        <f>IF(AB1732="","",AB1732)</f>
        <v>A</v>
      </c>
      <c r="AN1732" s="702" t="s">
        <v>5655</v>
      </c>
      <c r="AO1732" s="4"/>
      <c r="AP1732" s="5"/>
      <c r="AQ1732" s="5"/>
      <c r="AR1732" s="4"/>
      <c r="AS1732" s="5"/>
      <c r="AT1732" s="552"/>
      <c r="AU1732" s="553" t="str">
        <f>IF(AND(V1732&gt;0,X1732="A",AA1732&lt;&gt;"",AG1732&lt;&gt;"A",AJ1732&lt;&gt;"A",OR(AB1732="NR",AB1732="NT")),1,"")</f>
        <v/>
      </c>
      <c r="AV1732" s="554" t="str">
        <f>IF(AU1732="","",COUNTIF($AU$8:AU1732,AU1732))</f>
        <v/>
      </c>
      <c r="AW1732" s="553" t="str">
        <f>IF(AND(V1732&gt;0,X1732="A",AJ1732&lt;&gt;"A",OR(AB1732="",AB1732="NX")),1,"")</f>
        <v/>
      </c>
      <c r="AX1732" s="554" t="str">
        <f>IF(AW1732="","",COUNTIF($AW$8:AW1732,AW1732))</f>
        <v/>
      </c>
      <c r="AY1732" s="13" t="s">
        <v>5200</v>
      </c>
      <c r="AZ1732" s="24" t="s">
        <v>5660</v>
      </c>
      <c r="BA1732" s="7"/>
      <c r="BB1732" s="7"/>
    </row>
    <row r="1733" spans="1:54" ht="14.45" customHeight="1">
      <c r="A1733" s="472" t="s">
        <v>1983</v>
      </c>
      <c r="B1733" s="473" t="s">
        <v>1602</v>
      </c>
      <c r="C1733" s="22" t="s">
        <v>5854</v>
      </c>
      <c r="D1733" s="22">
        <v>13</v>
      </c>
      <c r="E1733" s="752" t="s">
        <v>5212</v>
      </c>
      <c r="F1733" s="760">
        <v>2087170</v>
      </c>
      <c r="G1733" s="475">
        <v>15421107</v>
      </c>
      <c r="H1733" s="644">
        <v>11.94</v>
      </c>
      <c r="I1733" s="474">
        <v>2079390</v>
      </c>
      <c r="J1733" s="475">
        <v>15421102</v>
      </c>
      <c r="K1733" s="478">
        <v>11.94</v>
      </c>
      <c r="L1733" s="9"/>
      <c r="M1733" s="546">
        <v>16</v>
      </c>
      <c r="N1733" s="9">
        <v>9.5299999999999994</v>
      </c>
      <c r="O1733" s="9" t="s">
        <v>4201</v>
      </c>
      <c r="P1733" s="645" t="s">
        <v>4252</v>
      </c>
      <c r="Q1733" s="646" t="s">
        <v>4281</v>
      </c>
      <c r="R1733" s="11"/>
      <c r="S1733" s="12"/>
      <c r="T1733" s="14">
        <v>46266</v>
      </c>
      <c r="U1733" s="15" t="s">
        <v>5048</v>
      </c>
      <c r="V1733" s="8">
        <v>46266</v>
      </c>
      <c r="W1733" s="13" t="s">
        <v>5207</v>
      </c>
      <c r="X1733" s="23" t="s">
        <v>4206</v>
      </c>
      <c r="Y1733" s="486">
        <v>139</v>
      </c>
      <c r="Z1733" s="647">
        <v>46267</v>
      </c>
      <c r="AA1733" s="24" t="s">
        <v>5208</v>
      </c>
      <c r="AB1733" s="484" t="s">
        <v>4206</v>
      </c>
      <c r="AC1733" s="655"/>
      <c r="AD1733" s="4"/>
      <c r="AE1733" s="5"/>
      <c r="AF1733" s="5"/>
      <c r="AG1733" s="4"/>
      <c r="AH1733" s="5"/>
      <c r="AI1733" s="649"/>
      <c r="AJ1733" s="6" t="s">
        <v>2860</v>
      </c>
      <c r="AK1733" s="6" t="s">
        <v>2860</v>
      </c>
      <c r="AL1733" s="485" t="str">
        <f>IF(AA1733="","",AA1733)</f>
        <v>DJ-RT-024</v>
      </c>
      <c r="AM1733" s="3" t="str">
        <f>IF(AB1733="","",AB1733)</f>
        <v>A</v>
      </c>
      <c r="AN1733" s="6"/>
      <c r="AO1733" s="6"/>
      <c r="AP1733" s="7"/>
      <c r="AQ1733" s="7"/>
      <c r="AR1733" s="736"/>
      <c r="AS1733" s="736"/>
      <c r="AT1733" s="736"/>
      <c r="AU1733" s="553" t="str">
        <f>IF(AND(V1733&gt;0,X1733="A",AA1733&lt;&gt;"",AG1733&lt;&gt;"A",AJ1733&lt;&gt;"A",OR(AB1733="NR",AB1733="NT")),1,"")</f>
        <v/>
      </c>
      <c r="AV1733" s="554" t="str">
        <f>IF(AU1733="","",COUNTIF($AU$8:AU1733,AU1733))</f>
        <v/>
      </c>
      <c r="AW1733" s="553" t="str">
        <f>IF(AND(V1733&gt;0,X1733="A",AJ1733&lt;&gt;"A",OR(AB1733="",AB1733="NX")),1,"")</f>
        <v/>
      </c>
      <c r="AX1733" s="554" t="str">
        <f>IF(AW1733="","",COUNTIF($AW$8:AW1733,AW1733))</f>
        <v/>
      </c>
      <c r="AY1733" s="736"/>
      <c r="AZ1733" s="736"/>
      <c r="BA1733" s="736"/>
      <c r="BB1733" s="736"/>
    </row>
    <row r="1734" spans="1:54" ht="14.45" customHeight="1">
      <c r="A1734" s="472" t="s">
        <v>1984</v>
      </c>
      <c r="B1734" s="473" t="s">
        <v>1602</v>
      </c>
      <c r="C1734" s="22" t="s">
        <v>5854</v>
      </c>
      <c r="D1734" s="22">
        <v>13</v>
      </c>
      <c r="E1734" s="746" t="s">
        <v>4107</v>
      </c>
      <c r="F1734" s="760">
        <v>2079390</v>
      </c>
      <c r="G1734" s="475">
        <v>15421102</v>
      </c>
      <c r="H1734" s="476">
        <v>11.94</v>
      </c>
      <c r="I1734" s="474">
        <v>2095420</v>
      </c>
      <c r="J1734" s="475">
        <v>15421111</v>
      </c>
      <c r="K1734" s="478">
        <v>11.94</v>
      </c>
      <c r="L1734" s="9" t="s">
        <v>15</v>
      </c>
      <c r="M1734" s="546">
        <v>16</v>
      </c>
      <c r="N1734" s="9">
        <v>9.5299999999999994</v>
      </c>
      <c r="O1734" s="6" t="s">
        <v>4201</v>
      </c>
      <c r="P1734" s="479" t="s">
        <v>4202</v>
      </c>
      <c r="Q1734" s="10" t="s">
        <v>5199</v>
      </c>
      <c r="R1734" s="11"/>
      <c r="S1734" s="12"/>
      <c r="T1734" s="14">
        <v>46275</v>
      </c>
      <c r="U1734" s="15" t="s">
        <v>4204</v>
      </c>
      <c r="V1734" s="8">
        <v>46275</v>
      </c>
      <c r="W1734" s="13" t="s">
        <v>5200</v>
      </c>
      <c r="X1734" s="23" t="s">
        <v>4206</v>
      </c>
      <c r="Y1734" s="486">
        <v>167</v>
      </c>
      <c r="Z1734" s="483">
        <v>46280</v>
      </c>
      <c r="AA1734" s="24" t="s">
        <v>5661</v>
      </c>
      <c r="AB1734" s="484" t="s">
        <v>4206</v>
      </c>
      <c r="AC1734" s="16"/>
      <c r="AD1734" s="17"/>
      <c r="AE1734" s="18"/>
      <c r="AF1734" s="9"/>
      <c r="AG1734" s="19"/>
      <c r="AH1734" s="20"/>
      <c r="AI1734" s="9"/>
      <c r="AJ1734" s="21"/>
      <c r="AK1734" s="33"/>
      <c r="AL1734" s="485" t="str">
        <f>IF(AA1734="","",AA1734)</f>
        <v>L-RT-040</v>
      </c>
      <c r="AM1734" s="3" t="str">
        <f>IF(AB1734="","",AB1734)</f>
        <v>A</v>
      </c>
      <c r="AN1734" s="702"/>
      <c r="AO1734" s="4"/>
      <c r="AP1734" s="5"/>
      <c r="AQ1734" s="5"/>
      <c r="AR1734" s="4"/>
      <c r="AS1734" s="5"/>
      <c r="AT1734" s="552"/>
      <c r="AU1734" s="553" t="str">
        <f>IF(AND(V1734&gt;0,X1734="A",AA1734&lt;&gt;"",AG1734&lt;&gt;"A",AJ1734&lt;&gt;"A",OR(AB1734="NR",AB1734="NT")),1,"")</f>
        <v/>
      </c>
      <c r="AV1734" s="554" t="str">
        <f>IF(AU1734="","",COUNTIF($AU$8:AU1734,AU1734))</f>
        <v/>
      </c>
      <c r="AW1734" s="553" t="str">
        <f>IF(AND(V1734&gt;0,X1734="A",AJ1734&lt;&gt;"A",OR(AB1734="",AB1734="NX")),1,"")</f>
        <v/>
      </c>
      <c r="AX1734" s="554" t="str">
        <f>IF(AW1734="","",COUNTIF($AW$8:AW1734,AW1734))</f>
        <v/>
      </c>
      <c r="AY1734" s="27"/>
      <c r="AZ1734" s="6"/>
      <c r="BA1734" s="7"/>
      <c r="BB1734" s="7"/>
    </row>
    <row r="1735" spans="1:54" ht="14.45" customHeight="1">
      <c r="A1735" s="472" t="s">
        <v>1985</v>
      </c>
      <c r="B1735" s="473" t="s">
        <v>1602</v>
      </c>
      <c r="C1735" s="22" t="s">
        <v>5854</v>
      </c>
      <c r="D1735" s="22">
        <v>13</v>
      </c>
      <c r="E1735" s="752" t="s">
        <v>5211</v>
      </c>
      <c r="F1735" s="760">
        <v>2095420</v>
      </c>
      <c r="G1735" s="475">
        <v>15421111</v>
      </c>
      <c r="H1735" s="644">
        <v>11.94</v>
      </c>
      <c r="I1735" s="474">
        <v>2081510</v>
      </c>
      <c r="J1735" s="475">
        <v>15421105</v>
      </c>
      <c r="K1735" s="478">
        <v>11.94</v>
      </c>
      <c r="L1735" s="9"/>
      <c r="M1735" s="546">
        <v>16</v>
      </c>
      <c r="N1735" s="9">
        <v>9.5299999999999994</v>
      </c>
      <c r="O1735" s="9" t="s">
        <v>4201</v>
      </c>
      <c r="P1735" s="645" t="s">
        <v>4252</v>
      </c>
      <c r="Q1735" s="653" t="s">
        <v>4289</v>
      </c>
      <c r="R1735" s="11"/>
      <c r="S1735" s="12"/>
      <c r="T1735" s="14">
        <v>46266</v>
      </c>
      <c r="U1735" s="15" t="s">
        <v>5048</v>
      </c>
      <c r="V1735" s="8">
        <v>46266</v>
      </c>
      <c r="W1735" s="13" t="s">
        <v>5207</v>
      </c>
      <c r="X1735" s="23" t="s">
        <v>4206</v>
      </c>
      <c r="Y1735" s="486">
        <v>139</v>
      </c>
      <c r="Z1735" s="647">
        <v>46267</v>
      </c>
      <c r="AA1735" s="24" t="s">
        <v>5208</v>
      </c>
      <c r="AB1735" s="484" t="s">
        <v>4206</v>
      </c>
      <c r="AC1735" s="655"/>
      <c r="AD1735" s="4"/>
      <c r="AE1735" s="5"/>
      <c r="AF1735" s="5"/>
      <c r="AG1735" s="4"/>
      <c r="AH1735" s="5"/>
      <c r="AI1735" s="649"/>
      <c r="AJ1735" s="6" t="s">
        <v>2860</v>
      </c>
      <c r="AK1735" s="6" t="s">
        <v>2860</v>
      </c>
      <c r="AL1735" s="485" t="str">
        <f>IF(AA1735="","",AA1735)</f>
        <v>DJ-RT-024</v>
      </c>
      <c r="AM1735" s="3" t="str">
        <f>IF(AB1735="","",AB1735)</f>
        <v>A</v>
      </c>
      <c r="AN1735" s="6"/>
      <c r="AO1735" s="6"/>
      <c r="AP1735" s="7"/>
      <c r="AQ1735" s="7"/>
      <c r="AR1735" s="736"/>
      <c r="AS1735" s="736"/>
      <c r="AT1735" s="736"/>
      <c r="AU1735" s="553" t="str">
        <f>IF(AND(V1735&gt;0,X1735="A",AA1735&lt;&gt;"",AG1735&lt;&gt;"A",AJ1735&lt;&gt;"A",OR(AB1735="NR",AB1735="NT")),1,"")</f>
        <v/>
      </c>
      <c r="AV1735" s="554" t="str">
        <f>IF(AU1735="","",COUNTIF($AU$8:AU1735,AU1735))</f>
        <v/>
      </c>
      <c r="AW1735" s="553" t="str">
        <f>IF(AND(V1735&gt;0,X1735="A",AJ1735&lt;&gt;"A",OR(AB1735="",AB1735="NX")),1,"")</f>
        <v/>
      </c>
      <c r="AX1735" s="554" t="str">
        <f>IF(AW1735="","",COUNTIF($AW$8:AW1735,AW1735))</f>
        <v/>
      </c>
      <c r="AY1735" s="736"/>
      <c r="AZ1735" s="736"/>
      <c r="BA1735" s="736"/>
      <c r="BB1735" s="736"/>
    </row>
    <row r="1736" spans="1:54" ht="14.45" customHeight="1">
      <c r="A1736" s="472" t="s">
        <v>1986</v>
      </c>
      <c r="B1736" s="473" t="s">
        <v>1602</v>
      </c>
      <c r="C1736" s="22" t="s">
        <v>5854</v>
      </c>
      <c r="D1736" s="22">
        <v>13</v>
      </c>
      <c r="E1736" s="746" t="s">
        <v>6015</v>
      </c>
      <c r="F1736" s="760">
        <v>2081510</v>
      </c>
      <c r="G1736" s="475">
        <v>15421105</v>
      </c>
      <c r="H1736" s="476">
        <v>11.94</v>
      </c>
      <c r="I1736" s="474">
        <v>2082220</v>
      </c>
      <c r="J1736" s="475">
        <v>15421104</v>
      </c>
      <c r="K1736" s="478">
        <v>11.94</v>
      </c>
      <c r="L1736" s="9" t="s">
        <v>15</v>
      </c>
      <c r="M1736" s="546">
        <v>16</v>
      </c>
      <c r="N1736" s="9">
        <v>9.5299999999999994</v>
      </c>
      <c r="O1736" s="6" t="s">
        <v>4201</v>
      </c>
      <c r="P1736" s="479" t="s">
        <v>5033</v>
      </c>
      <c r="Q1736" s="10" t="s">
        <v>5919</v>
      </c>
      <c r="R1736" s="11"/>
      <c r="S1736" s="12"/>
      <c r="T1736" s="14">
        <v>46291</v>
      </c>
      <c r="U1736" s="15" t="s">
        <v>5839</v>
      </c>
      <c r="V1736" s="8">
        <v>46291</v>
      </c>
      <c r="W1736" s="13" t="s">
        <v>6024</v>
      </c>
      <c r="X1736" s="23" t="s">
        <v>4206</v>
      </c>
      <c r="Y1736" s="486">
        <v>195</v>
      </c>
      <c r="Z1736" s="483">
        <v>46301</v>
      </c>
      <c r="AA1736" s="24" t="s">
        <v>6439</v>
      </c>
      <c r="AB1736" s="484" t="s">
        <v>4206</v>
      </c>
      <c r="AC1736" s="16"/>
      <c r="AD1736" s="17"/>
      <c r="AE1736" s="18"/>
      <c r="AF1736" s="9"/>
      <c r="AG1736" s="19"/>
      <c r="AH1736" s="20"/>
      <c r="AI1736" s="9"/>
      <c r="AJ1736" s="21"/>
      <c r="AK1736" s="33"/>
      <c r="AL1736" s="485" t="str">
        <f>IF(AA1736="","",AA1736)</f>
        <v>L-RT-072</v>
      </c>
      <c r="AM1736" s="3" t="str">
        <f>IF(AB1736="","",AB1736)</f>
        <v>A</v>
      </c>
      <c r="AN1736" s="702" t="s">
        <v>5656</v>
      </c>
      <c r="AO1736" s="4"/>
      <c r="AP1736" s="5"/>
      <c r="AQ1736" s="5"/>
      <c r="AR1736" s="4"/>
      <c r="AS1736" s="5"/>
      <c r="AT1736" s="552"/>
      <c r="AU1736" s="553" t="str">
        <f>IF(AND(V1736&gt;0,X1736="A",AA1736&lt;&gt;"",AG1736&lt;&gt;"A",AJ1736&lt;&gt;"A",OR(AB1736="NR",AB1736="NT")),1,"")</f>
        <v/>
      </c>
      <c r="AV1736" s="554" t="str">
        <f>IF(AU1736="","",COUNTIF($AU$8:AU1736,AU1736))</f>
        <v/>
      </c>
      <c r="AW1736" s="553" t="str">
        <f>IF(AND(V1736&gt;0,X1736="A",AJ1736&lt;&gt;"A",OR(AB1736="",AB1736="NX")),1,"")</f>
        <v/>
      </c>
      <c r="AX1736" s="554" t="str">
        <f>IF(AW1736="","",COUNTIF($AW$8:AW1736,AW1736))</f>
        <v/>
      </c>
      <c r="AY1736" s="13" t="s">
        <v>5200</v>
      </c>
      <c r="AZ1736" s="24" t="s">
        <v>5661</v>
      </c>
      <c r="BA1736" s="7"/>
      <c r="BB1736" s="7"/>
    </row>
    <row r="1737" spans="1:54" ht="14.45" customHeight="1">
      <c r="A1737" s="472" t="s">
        <v>1987</v>
      </c>
      <c r="B1737" s="473" t="s">
        <v>1602</v>
      </c>
      <c r="C1737" s="22" t="s">
        <v>5854</v>
      </c>
      <c r="D1737" s="22">
        <v>13</v>
      </c>
      <c r="E1737" s="752" t="s">
        <v>5210</v>
      </c>
      <c r="F1737" s="760">
        <v>2082220</v>
      </c>
      <c r="G1737" s="475">
        <v>15421104</v>
      </c>
      <c r="H1737" s="644">
        <v>11.94</v>
      </c>
      <c r="I1737" s="474">
        <v>2081620</v>
      </c>
      <c r="J1737" s="475">
        <v>15421109</v>
      </c>
      <c r="K1737" s="478">
        <v>11.94</v>
      </c>
      <c r="L1737" s="9"/>
      <c r="M1737" s="546">
        <v>16</v>
      </c>
      <c r="N1737" s="9">
        <v>9.5299999999999994</v>
      </c>
      <c r="O1737" s="9" t="s">
        <v>4201</v>
      </c>
      <c r="P1737" s="645" t="s">
        <v>4252</v>
      </c>
      <c r="Q1737" s="646" t="s">
        <v>4281</v>
      </c>
      <c r="R1737" s="11"/>
      <c r="S1737" s="12"/>
      <c r="T1737" s="14">
        <v>46266</v>
      </c>
      <c r="U1737" s="15" t="s">
        <v>5048</v>
      </c>
      <c r="V1737" s="8">
        <v>46266</v>
      </c>
      <c r="W1737" s="13" t="s">
        <v>5207</v>
      </c>
      <c r="X1737" s="23" t="s">
        <v>4206</v>
      </c>
      <c r="Y1737" s="486">
        <v>139</v>
      </c>
      <c r="Z1737" s="647">
        <v>46267</v>
      </c>
      <c r="AA1737" s="24" t="s">
        <v>5208</v>
      </c>
      <c r="AB1737" s="484" t="s">
        <v>4206</v>
      </c>
      <c r="AC1737" s="655"/>
      <c r="AD1737" s="4"/>
      <c r="AE1737" s="5"/>
      <c r="AF1737" s="5"/>
      <c r="AG1737" s="4"/>
      <c r="AH1737" s="5"/>
      <c r="AI1737" s="649"/>
      <c r="AJ1737" s="6" t="s">
        <v>2860</v>
      </c>
      <c r="AK1737" s="6" t="s">
        <v>2860</v>
      </c>
      <c r="AL1737" s="485" t="str">
        <f>IF(AA1737="","",AA1737)</f>
        <v>DJ-RT-024</v>
      </c>
      <c r="AM1737" s="3" t="str">
        <f>IF(AB1737="","",AB1737)</f>
        <v>A</v>
      </c>
      <c r="AN1737" s="6"/>
      <c r="AO1737" s="6"/>
      <c r="AP1737" s="7"/>
      <c r="AQ1737" s="7"/>
      <c r="AR1737" s="736"/>
      <c r="AS1737" s="736"/>
      <c r="AT1737" s="736"/>
      <c r="AU1737" s="553" t="str">
        <f>IF(AND(V1737&gt;0,X1737="A",AA1737&lt;&gt;"",AG1737&lt;&gt;"A",AJ1737&lt;&gt;"A",OR(AB1737="NR",AB1737="NT")),1,"")</f>
        <v/>
      </c>
      <c r="AV1737" s="554" t="str">
        <f>IF(AU1737="","",COUNTIF($AU$8:AU1737,AU1737))</f>
        <v/>
      </c>
      <c r="AW1737" s="553" t="str">
        <f>IF(AND(V1737&gt;0,X1737="A",AJ1737&lt;&gt;"A",OR(AB1737="",AB1737="NX")),1,"")</f>
        <v/>
      </c>
      <c r="AX1737" s="554" t="str">
        <f>IF(AW1737="","",COUNTIF($AW$8:AW1737,AW1737))</f>
        <v/>
      </c>
      <c r="AY1737" s="736"/>
      <c r="AZ1737" s="736"/>
      <c r="BA1737" s="736"/>
      <c r="BB1737" s="736"/>
    </row>
    <row r="1738" spans="1:54" ht="14.45" customHeight="1">
      <c r="A1738" s="472" t="s">
        <v>1988</v>
      </c>
      <c r="B1738" s="473" t="s">
        <v>1602</v>
      </c>
      <c r="C1738" s="22" t="s">
        <v>5854</v>
      </c>
      <c r="D1738" s="22">
        <v>13</v>
      </c>
      <c r="E1738" s="746" t="s">
        <v>6016</v>
      </c>
      <c r="F1738" s="760">
        <v>2081620</v>
      </c>
      <c r="G1738" s="475">
        <v>15421109</v>
      </c>
      <c r="H1738" s="476">
        <v>11.94</v>
      </c>
      <c r="I1738" s="474">
        <v>2095890</v>
      </c>
      <c r="J1738" s="475">
        <v>15421111</v>
      </c>
      <c r="K1738" s="478">
        <v>11.94</v>
      </c>
      <c r="L1738" s="9" t="s">
        <v>15</v>
      </c>
      <c r="M1738" s="546">
        <v>16</v>
      </c>
      <c r="N1738" s="9">
        <v>9.5299999999999994</v>
      </c>
      <c r="O1738" s="6" t="s">
        <v>4201</v>
      </c>
      <c r="P1738" s="479" t="s">
        <v>5033</v>
      </c>
      <c r="Q1738" s="10" t="s">
        <v>5193</v>
      </c>
      <c r="R1738" s="11"/>
      <c r="S1738" s="12"/>
      <c r="T1738" s="14">
        <v>46291</v>
      </c>
      <c r="U1738" s="15" t="s">
        <v>5839</v>
      </c>
      <c r="V1738" s="8">
        <v>46291</v>
      </c>
      <c r="W1738" s="13" t="s">
        <v>6024</v>
      </c>
      <c r="X1738" s="23" t="s">
        <v>4206</v>
      </c>
      <c r="Y1738" s="486">
        <v>195</v>
      </c>
      <c r="Z1738" s="483">
        <v>46301</v>
      </c>
      <c r="AA1738" s="24" t="s">
        <v>6439</v>
      </c>
      <c r="AB1738" s="484" t="s">
        <v>4206</v>
      </c>
      <c r="AC1738" s="16"/>
      <c r="AD1738" s="17"/>
      <c r="AE1738" s="18"/>
      <c r="AF1738" s="9"/>
      <c r="AG1738" s="19"/>
      <c r="AH1738" s="20"/>
      <c r="AI1738" s="9"/>
      <c r="AJ1738" s="21"/>
      <c r="AK1738" s="33"/>
      <c r="AL1738" s="485" t="str">
        <f>IF(AA1738="","",AA1738)</f>
        <v>L-RT-072</v>
      </c>
      <c r="AM1738" s="3" t="str">
        <f>IF(AB1738="","",AB1738)</f>
        <v>A</v>
      </c>
      <c r="AN1738" s="655" t="s">
        <v>5657</v>
      </c>
      <c r="AO1738" s="4"/>
      <c r="AP1738" s="5"/>
      <c r="AQ1738" s="5"/>
      <c r="AR1738" s="4"/>
      <c r="AS1738" s="5"/>
      <c r="AT1738" s="552"/>
      <c r="AU1738" s="553" t="str">
        <f>IF(AND(V1738&gt;0,X1738="A",AA1738&lt;&gt;"",AG1738&lt;&gt;"A",AJ1738&lt;&gt;"A",OR(AB1738="NR",AB1738="NT")),1,"")</f>
        <v/>
      </c>
      <c r="AV1738" s="554" t="str">
        <f>IF(AU1738="","",COUNTIF($AU$8:AU1738,AU1738))</f>
        <v/>
      </c>
      <c r="AW1738" s="553" t="str">
        <f>IF(AND(V1738&gt;0,X1738="A",AJ1738&lt;&gt;"A",OR(AB1738="",AB1738="NX")),1,"")</f>
        <v/>
      </c>
      <c r="AX1738" s="554" t="str">
        <f>IF(AW1738="","",COUNTIF($AW$8:AW1738,AW1738))</f>
        <v/>
      </c>
      <c r="AY1738" s="13" t="s">
        <v>5200</v>
      </c>
      <c r="AZ1738" s="24" t="s">
        <v>5661</v>
      </c>
      <c r="BA1738" s="7"/>
      <c r="BB1738" s="7"/>
    </row>
    <row r="1739" spans="1:54" ht="14.45" customHeight="1">
      <c r="A1739" s="472" t="s">
        <v>1989</v>
      </c>
      <c r="B1739" s="473" t="s">
        <v>1602</v>
      </c>
      <c r="C1739" s="22" t="s">
        <v>5854</v>
      </c>
      <c r="D1739" s="22">
        <v>13</v>
      </c>
      <c r="E1739" s="752" t="s">
        <v>5209</v>
      </c>
      <c r="F1739" s="760">
        <v>2095890</v>
      </c>
      <c r="G1739" s="475">
        <v>15421111</v>
      </c>
      <c r="H1739" s="644">
        <v>11.94</v>
      </c>
      <c r="I1739" s="474">
        <v>2097810</v>
      </c>
      <c r="J1739" s="475">
        <v>15421112</v>
      </c>
      <c r="K1739" s="478">
        <v>11.94</v>
      </c>
      <c r="L1739" s="9"/>
      <c r="M1739" s="546">
        <v>16</v>
      </c>
      <c r="N1739" s="9">
        <v>9.5299999999999994</v>
      </c>
      <c r="O1739" s="9" t="s">
        <v>4201</v>
      </c>
      <c r="P1739" s="645" t="s">
        <v>4252</v>
      </c>
      <c r="Q1739" s="651" t="s">
        <v>4263</v>
      </c>
      <c r="R1739" s="11"/>
      <c r="S1739" s="12"/>
      <c r="T1739" s="709">
        <v>46265</v>
      </c>
      <c r="U1739" s="15" t="s">
        <v>5048</v>
      </c>
      <c r="V1739" s="8">
        <v>46265</v>
      </c>
      <c r="W1739" s="13" t="s">
        <v>5133</v>
      </c>
      <c r="X1739" s="23" t="s">
        <v>4206</v>
      </c>
      <c r="Y1739" s="486">
        <v>139</v>
      </c>
      <c r="Z1739" s="647">
        <v>46266</v>
      </c>
      <c r="AA1739" s="24" t="s">
        <v>5137</v>
      </c>
      <c r="AB1739" s="484" t="s">
        <v>4206</v>
      </c>
      <c r="AC1739" s="655"/>
      <c r="AD1739" s="4"/>
      <c r="AE1739" s="5"/>
      <c r="AF1739" s="5"/>
      <c r="AG1739" s="4"/>
      <c r="AH1739" s="5"/>
      <c r="AI1739" s="649"/>
      <c r="AJ1739" s="6" t="s">
        <v>2860</v>
      </c>
      <c r="AK1739" s="6" t="s">
        <v>2860</v>
      </c>
      <c r="AL1739" s="485" t="str">
        <f>IF(AA1739="","",AA1739)</f>
        <v>DJ-RT-022</v>
      </c>
      <c r="AM1739" s="3" t="str">
        <f>IF(AB1739="","",AB1739)</f>
        <v>A</v>
      </c>
      <c r="AN1739" s="6"/>
      <c r="AO1739" s="6"/>
      <c r="AP1739" s="7"/>
      <c r="AQ1739" s="7"/>
      <c r="AR1739" s="736"/>
      <c r="AS1739" s="736"/>
      <c r="AT1739" s="736"/>
      <c r="AU1739" s="553" t="str">
        <f>IF(AND(V1739&gt;0,X1739="A",AA1739&lt;&gt;"",AG1739&lt;&gt;"A",AJ1739&lt;&gt;"A",OR(AB1739="NR",AB1739="NT")),1,"")</f>
        <v/>
      </c>
      <c r="AV1739" s="554" t="str">
        <f>IF(AU1739="","",COUNTIF($AU$8:AU1739,AU1739))</f>
        <v/>
      </c>
      <c r="AW1739" s="553" t="str">
        <f>IF(AND(V1739&gt;0,X1739="A",AJ1739&lt;&gt;"A",OR(AB1739="",AB1739="NX")),1,"")</f>
        <v/>
      </c>
      <c r="AX1739" s="554" t="str">
        <f>IF(AW1739="","",COUNTIF($AW$8:AW1739,AW1739))</f>
        <v/>
      </c>
      <c r="AY1739" s="736"/>
      <c r="AZ1739" s="736"/>
      <c r="BA1739" s="736"/>
      <c r="BB1739" s="736"/>
    </row>
    <row r="1740" spans="1:54" ht="14.45" customHeight="1">
      <c r="A1740" s="472" t="s">
        <v>1990</v>
      </c>
      <c r="B1740" s="473" t="s">
        <v>1602</v>
      </c>
      <c r="C1740" s="22" t="s">
        <v>5854</v>
      </c>
      <c r="D1740" s="22">
        <v>13</v>
      </c>
      <c r="E1740" s="746" t="s">
        <v>4108</v>
      </c>
      <c r="F1740" s="760">
        <v>2097810</v>
      </c>
      <c r="G1740" s="475">
        <v>15421112</v>
      </c>
      <c r="H1740" s="476">
        <v>11.94</v>
      </c>
      <c r="I1740" s="474">
        <v>2092660</v>
      </c>
      <c r="J1740" s="475">
        <v>15421110</v>
      </c>
      <c r="K1740" s="478">
        <v>11.94</v>
      </c>
      <c r="L1740" s="9" t="s">
        <v>15</v>
      </c>
      <c r="M1740" s="546">
        <v>16</v>
      </c>
      <c r="N1740" s="9">
        <v>9.5299999999999994</v>
      </c>
      <c r="O1740" s="6" t="s">
        <v>4201</v>
      </c>
      <c r="P1740" s="479" t="s">
        <v>4202</v>
      </c>
      <c r="Q1740" s="10" t="s">
        <v>5199</v>
      </c>
      <c r="R1740" s="11"/>
      <c r="S1740" s="12"/>
      <c r="T1740" s="14">
        <v>46275</v>
      </c>
      <c r="U1740" s="15" t="s">
        <v>4204</v>
      </c>
      <c r="V1740" s="8">
        <v>46275</v>
      </c>
      <c r="W1740" s="13" t="s">
        <v>5200</v>
      </c>
      <c r="X1740" s="23" t="s">
        <v>4206</v>
      </c>
      <c r="Y1740" s="486">
        <v>167</v>
      </c>
      <c r="Z1740" s="483">
        <v>46280</v>
      </c>
      <c r="AA1740" s="24" t="s">
        <v>5661</v>
      </c>
      <c r="AB1740" s="484" t="s">
        <v>4206</v>
      </c>
      <c r="AC1740" s="16"/>
      <c r="AD1740" s="17"/>
      <c r="AE1740" s="18"/>
      <c r="AF1740" s="9"/>
      <c r="AG1740" s="19"/>
      <c r="AH1740" s="20"/>
      <c r="AI1740" s="9"/>
      <c r="AJ1740" s="21"/>
      <c r="AK1740" s="33"/>
      <c r="AL1740" s="485" t="str">
        <f>IF(AA1740="","",AA1740)</f>
        <v>L-RT-040</v>
      </c>
      <c r="AM1740" s="3" t="str">
        <f>IF(AB1740="","",AB1740)</f>
        <v>A</v>
      </c>
      <c r="AN1740" s="702"/>
      <c r="AO1740" s="4"/>
      <c r="AP1740" s="5"/>
      <c r="AQ1740" s="5"/>
      <c r="AR1740" s="4"/>
      <c r="AS1740" s="5"/>
      <c r="AT1740" s="552"/>
      <c r="AU1740" s="553" t="str">
        <f>IF(AND(V1740&gt;0,X1740="A",AA1740&lt;&gt;"",AG1740&lt;&gt;"A",AJ1740&lt;&gt;"A",OR(AB1740="NR",AB1740="NT")),1,"")</f>
        <v/>
      </c>
      <c r="AV1740" s="554" t="str">
        <f>IF(AU1740="","",COUNTIF($AU$8:AU1740,AU1740))</f>
        <v/>
      </c>
      <c r="AW1740" s="553" t="str">
        <f>IF(AND(V1740&gt;0,X1740="A",AJ1740&lt;&gt;"A",OR(AB1740="",AB1740="NX")),1,"")</f>
        <v/>
      </c>
      <c r="AX1740" s="554" t="str">
        <f>IF(AW1740="","",COUNTIF($AW$8:AW1740,AW1740))</f>
        <v/>
      </c>
      <c r="AY1740" s="27"/>
      <c r="AZ1740" s="6"/>
      <c r="BA1740" s="7"/>
      <c r="BB1740" s="7"/>
    </row>
    <row r="1741" spans="1:54" ht="14.45" customHeight="1">
      <c r="A1741" s="472" t="s">
        <v>1991</v>
      </c>
      <c r="B1741" s="473" t="s">
        <v>1602</v>
      </c>
      <c r="C1741" s="22" t="s">
        <v>5854</v>
      </c>
      <c r="D1741" s="22">
        <v>13</v>
      </c>
      <c r="E1741" s="752" t="s">
        <v>5206</v>
      </c>
      <c r="F1741" s="760">
        <v>2092660</v>
      </c>
      <c r="G1741" s="475">
        <v>15421110</v>
      </c>
      <c r="H1741" s="644">
        <v>11.94</v>
      </c>
      <c r="I1741" s="474">
        <v>2090110</v>
      </c>
      <c r="J1741" s="475">
        <v>15421109</v>
      </c>
      <c r="K1741" s="478">
        <v>11.94</v>
      </c>
      <c r="L1741" s="9"/>
      <c r="M1741" s="546">
        <v>16</v>
      </c>
      <c r="N1741" s="9">
        <v>9.5299999999999994</v>
      </c>
      <c r="O1741" s="9" t="s">
        <v>4201</v>
      </c>
      <c r="P1741" s="645" t="s">
        <v>4252</v>
      </c>
      <c r="Q1741" s="653" t="s">
        <v>4289</v>
      </c>
      <c r="R1741" s="11"/>
      <c r="S1741" s="12"/>
      <c r="T1741" s="14">
        <v>46266</v>
      </c>
      <c r="U1741" s="15" t="s">
        <v>5048</v>
      </c>
      <c r="V1741" s="8">
        <v>46266</v>
      </c>
      <c r="W1741" s="13" t="s">
        <v>5207</v>
      </c>
      <c r="X1741" s="23" t="s">
        <v>4206</v>
      </c>
      <c r="Y1741" s="486">
        <v>139</v>
      </c>
      <c r="Z1741" s="647">
        <v>46267</v>
      </c>
      <c r="AA1741" s="24" t="s">
        <v>5208</v>
      </c>
      <c r="AB1741" s="484" t="s">
        <v>4206</v>
      </c>
      <c r="AC1741" s="655"/>
      <c r="AD1741" s="4"/>
      <c r="AE1741" s="5"/>
      <c r="AF1741" s="5"/>
      <c r="AG1741" s="4"/>
      <c r="AH1741" s="5"/>
      <c r="AI1741" s="649"/>
      <c r="AJ1741" s="6" t="s">
        <v>2860</v>
      </c>
      <c r="AK1741" s="6" t="s">
        <v>2860</v>
      </c>
      <c r="AL1741" s="485" t="str">
        <f>IF(AA1741="","",AA1741)</f>
        <v>DJ-RT-024</v>
      </c>
      <c r="AM1741" s="3" t="str">
        <f>IF(AB1741="","",AB1741)</f>
        <v>A</v>
      </c>
      <c r="AN1741" s="6"/>
      <c r="AO1741" s="6"/>
      <c r="AP1741" s="7"/>
      <c r="AQ1741" s="7"/>
      <c r="AR1741" s="736"/>
      <c r="AS1741" s="736"/>
      <c r="AT1741" s="736"/>
      <c r="AU1741" s="553" t="str">
        <f>IF(AND(V1741&gt;0,X1741="A",AA1741&lt;&gt;"",AG1741&lt;&gt;"A",AJ1741&lt;&gt;"A",OR(AB1741="NR",AB1741="NT")),1,"")</f>
        <v/>
      </c>
      <c r="AV1741" s="554" t="str">
        <f>IF(AU1741="","",COUNTIF($AU$8:AU1741,AU1741))</f>
        <v/>
      </c>
      <c r="AW1741" s="553" t="str">
        <f>IF(AND(V1741&gt;0,X1741="A",AJ1741&lt;&gt;"A",OR(AB1741="",AB1741="NX")),1,"")</f>
        <v/>
      </c>
      <c r="AX1741" s="554" t="str">
        <f>IF(AW1741="","",COUNTIF($AW$8:AW1741,AW1741))</f>
        <v/>
      </c>
      <c r="AY1741" s="736"/>
      <c r="AZ1741" s="736"/>
      <c r="BA1741" s="736"/>
      <c r="BB1741" s="736"/>
    </row>
    <row r="1742" spans="1:54" ht="14.45" customHeight="1">
      <c r="A1742" s="472" t="s">
        <v>1992</v>
      </c>
      <c r="B1742" s="473" t="s">
        <v>1602</v>
      </c>
      <c r="C1742" s="714" t="s">
        <v>4210</v>
      </c>
      <c r="D1742" s="22">
        <v>13</v>
      </c>
      <c r="E1742" s="746" t="s">
        <v>4109</v>
      </c>
      <c r="F1742" s="760">
        <v>2090110</v>
      </c>
      <c r="G1742" s="475">
        <v>15421109</v>
      </c>
      <c r="H1742" s="476">
        <v>11.94</v>
      </c>
      <c r="I1742" s="474"/>
      <c r="J1742" s="475"/>
      <c r="K1742" s="478"/>
      <c r="L1742" s="9"/>
      <c r="M1742" s="546"/>
      <c r="N1742" s="9"/>
      <c r="O1742" s="6"/>
      <c r="P1742" s="479"/>
      <c r="Q1742" s="10"/>
      <c r="R1742" s="11"/>
      <c r="S1742" s="12"/>
      <c r="T1742" s="14"/>
      <c r="U1742" s="15"/>
      <c r="V1742" s="8"/>
      <c r="W1742" s="13"/>
      <c r="X1742" s="23"/>
      <c r="Y1742" s="486"/>
      <c r="Z1742" s="483"/>
      <c r="AA1742" s="24"/>
      <c r="AB1742" s="484"/>
      <c r="AC1742" s="16"/>
      <c r="AD1742" s="17"/>
      <c r="AE1742" s="18"/>
      <c r="AF1742" s="9"/>
      <c r="AG1742" s="19"/>
      <c r="AH1742" s="20"/>
      <c r="AI1742" s="9"/>
      <c r="AJ1742" s="21"/>
      <c r="AK1742" s="33"/>
      <c r="AL1742" s="485" t="str">
        <f>IF(AA1742="","",AA1742)</f>
        <v/>
      </c>
      <c r="AM1742" s="3" t="str">
        <f>IF(AB1742="","",AB1742)</f>
        <v/>
      </c>
      <c r="AN1742" s="702"/>
      <c r="AO1742" s="4"/>
      <c r="AP1742" s="5"/>
      <c r="AQ1742" s="5"/>
      <c r="AR1742" s="4"/>
      <c r="AS1742" s="5"/>
      <c r="AT1742" s="552"/>
      <c r="AU1742" s="553" t="str">
        <f>IF(AND(V1742&gt;0,X1742="A",AA1742&lt;&gt;"",AG1742&lt;&gt;"A",AJ1742&lt;&gt;"A",OR(AB1742="NR",AB1742="NT")),1,"")</f>
        <v/>
      </c>
      <c r="AV1742" s="554" t="str">
        <f>IF(AU1742="","",COUNTIF($AU$8:AU1742,AU1742))</f>
        <v/>
      </c>
      <c r="AW1742" s="553" t="str">
        <f>IF(AND(V1742&gt;0,X1742="A",AJ1742&lt;&gt;"A",OR(AB1742="",AB1742="NX")),1,"")</f>
        <v/>
      </c>
      <c r="AX1742" s="554" t="str">
        <f>IF(AW1742="","",COUNTIF($AW$8:AW1742,AW1742))</f>
        <v/>
      </c>
      <c r="AY1742" s="27"/>
      <c r="AZ1742" s="6"/>
      <c r="BA1742" s="7"/>
      <c r="BB1742" s="7"/>
    </row>
    <row r="1743" spans="1:54" ht="14.45" customHeight="1">
      <c r="A1743" s="472" t="s">
        <v>1993</v>
      </c>
      <c r="B1743" s="473" t="s">
        <v>1602</v>
      </c>
      <c r="C1743" s="714" t="s">
        <v>4210</v>
      </c>
      <c r="D1743" s="22">
        <v>13</v>
      </c>
      <c r="E1743" s="746" t="s">
        <v>4110</v>
      </c>
      <c r="F1743" s="760" t="s">
        <v>5406</v>
      </c>
      <c r="G1743" s="475"/>
      <c r="H1743" s="476"/>
      <c r="I1743" s="474"/>
      <c r="J1743" s="475"/>
      <c r="K1743" s="478"/>
      <c r="L1743" s="9"/>
      <c r="M1743" s="546"/>
      <c r="N1743" s="9"/>
      <c r="O1743" s="6"/>
      <c r="P1743" s="479"/>
      <c r="Q1743" s="10"/>
      <c r="R1743" s="11"/>
      <c r="S1743" s="12"/>
      <c r="T1743" s="14"/>
      <c r="U1743" s="15"/>
      <c r="V1743" s="8"/>
      <c r="W1743" s="13"/>
      <c r="X1743" s="23"/>
      <c r="Y1743" s="486"/>
      <c r="Z1743" s="483"/>
      <c r="AA1743" s="24"/>
      <c r="AB1743" s="484"/>
      <c r="AC1743" s="16"/>
      <c r="AD1743" s="17"/>
      <c r="AE1743" s="18"/>
      <c r="AF1743" s="9"/>
      <c r="AG1743" s="19"/>
      <c r="AH1743" s="20"/>
      <c r="AI1743" s="9"/>
      <c r="AJ1743" s="21"/>
      <c r="AK1743" s="33"/>
      <c r="AL1743" s="485" t="str">
        <f>IF(AA1743="","",AA1743)</f>
        <v/>
      </c>
      <c r="AM1743" s="3" t="str">
        <f>IF(AB1743="","",AB1743)</f>
        <v/>
      </c>
      <c r="AN1743" s="702"/>
      <c r="AO1743" s="4"/>
      <c r="AP1743" s="5"/>
      <c r="AQ1743" s="5"/>
      <c r="AR1743" s="4"/>
      <c r="AS1743" s="5"/>
      <c r="AT1743" s="552"/>
      <c r="AU1743" s="553" t="str">
        <f>IF(AND(V1743&gt;0,X1743="A",AA1743&lt;&gt;"",AG1743&lt;&gt;"A",AJ1743&lt;&gt;"A",OR(AB1743="NR",AB1743="NT")),1,"")</f>
        <v/>
      </c>
      <c r="AV1743" s="554" t="str">
        <f>IF(AU1743="","",COUNTIF($AU$8:AU1743,AU1743))</f>
        <v/>
      </c>
      <c r="AW1743" s="553" t="str">
        <f>IF(AND(V1743&gt;0,X1743="A",AJ1743&lt;&gt;"A",OR(AB1743="",AB1743="NX")),1,"")</f>
        <v/>
      </c>
      <c r="AX1743" s="554" t="str">
        <f>IF(AW1743="","",COUNTIF($AW$8:AW1743,AW1743))</f>
        <v/>
      </c>
      <c r="AY1743" s="27"/>
      <c r="AZ1743" s="6"/>
      <c r="BA1743" s="7"/>
      <c r="BB1743" s="7"/>
    </row>
    <row r="1744" spans="1:54" ht="14.45" customHeight="1">
      <c r="A1744" s="472" t="s">
        <v>1994</v>
      </c>
      <c r="B1744" s="473" t="s">
        <v>1602</v>
      </c>
      <c r="C1744" s="714" t="s">
        <v>4210</v>
      </c>
      <c r="D1744" s="22">
        <v>13</v>
      </c>
      <c r="E1744" s="746" t="s">
        <v>4111</v>
      </c>
      <c r="F1744" s="760" t="s">
        <v>5406</v>
      </c>
      <c r="G1744" s="475"/>
      <c r="H1744" s="476"/>
      <c r="I1744" s="474">
        <v>2095750</v>
      </c>
      <c r="J1744" s="475">
        <v>15421111</v>
      </c>
      <c r="K1744" s="478">
        <v>11.94</v>
      </c>
      <c r="L1744" s="9"/>
      <c r="M1744" s="546"/>
      <c r="N1744" s="9"/>
      <c r="O1744" s="6"/>
      <c r="P1744" s="479"/>
      <c r="Q1744" s="10"/>
      <c r="R1744" s="11"/>
      <c r="S1744" s="12"/>
      <c r="T1744" s="14"/>
      <c r="U1744" s="15"/>
      <c r="V1744" s="8"/>
      <c r="W1744" s="13"/>
      <c r="X1744" s="23"/>
      <c r="Y1744" s="486"/>
      <c r="Z1744" s="483"/>
      <c r="AA1744" s="24"/>
      <c r="AB1744" s="484"/>
      <c r="AC1744" s="16"/>
      <c r="AD1744" s="17"/>
      <c r="AE1744" s="18"/>
      <c r="AF1744" s="9"/>
      <c r="AG1744" s="19"/>
      <c r="AH1744" s="20"/>
      <c r="AI1744" s="9"/>
      <c r="AJ1744" s="21"/>
      <c r="AK1744" s="33"/>
      <c r="AL1744" s="485" t="str">
        <f>IF(AA1744="","",AA1744)</f>
        <v/>
      </c>
      <c r="AM1744" s="3" t="str">
        <f>IF(AB1744="","",AB1744)</f>
        <v/>
      </c>
      <c r="AN1744" s="702"/>
      <c r="AO1744" s="4"/>
      <c r="AP1744" s="5"/>
      <c r="AQ1744" s="5"/>
      <c r="AR1744" s="4"/>
      <c r="AS1744" s="5"/>
      <c r="AT1744" s="552"/>
      <c r="AU1744" s="553" t="str">
        <f>IF(AND(V1744&gt;0,X1744="A",AA1744&lt;&gt;"",AG1744&lt;&gt;"A",AJ1744&lt;&gt;"A",OR(AB1744="NR",AB1744="NT")),1,"")</f>
        <v/>
      </c>
      <c r="AV1744" s="554" t="str">
        <f>IF(AU1744="","",COUNTIF($AU$8:AU1744,AU1744))</f>
        <v/>
      </c>
      <c r="AW1744" s="553" t="str">
        <f>IF(AND(V1744&gt;0,X1744="A",AJ1744&lt;&gt;"A",OR(AB1744="",AB1744="NX")),1,"")</f>
        <v/>
      </c>
      <c r="AX1744" s="554" t="str">
        <f>IF(AW1744="","",COUNTIF($AW$8:AW1744,AW1744))</f>
        <v/>
      </c>
      <c r="AY1744" s="27"/>
      <c r="AZ1744" s="6"/>
      <c r="BA1744" s="7"/>
      <c r="BB1744" s="7"/>
    </row>
    <row r="1745" spans="1:54" ht="14.45" customHeight="1">
      <c r="A1745" s="472" t="s">
        <v>1995</v>
      </c>
      <c r="B1745" s="473" t="s">
        <v>1602</v>
      </c>
      <c r="C1745" s="22" t="s">
        <v>5853</v>
      </c>
      <c r="D1745" s="22">
        <v>13</v>
      </c>
      <c r="E1745" s="752" t="s">
        <v>5205</v>
      </c>
      <c r="F1745" s="760">
        <v>2095750</v>
      </c>
      <c r="G1745" s="475">
        <v>15421111</v>
      </c>
      <c r="H1745" s="644">
        <v>11.94</v>
      </c>
      <c r="I1745" s="474">
        <v>2094580</v>
      </c>
      <c r="J1745" s="475">
        <v>15421111</v>
      </c>
      <c r="K1745" s="478">
        <v>11.94</v>
      </c>
      <c r="L1745" s="9"/>
      <c r="M1745" s="546">
        <v>16</v>
      </c>
      <c r="N1745" s="9">
        <v>9.5299999999999994</v>
      </c>
      <c r="O1745" s="9" t="s">
        <v>4201</v>
      </c>
      <c r="P1745" s="645" t="s">
        <v>4252</v>
      </c>
      <c r="Q1745" s="650" t="s">
        <v>4253</v>
      </c>
      <c r="R1745" s="11"/>
      <c r="S1745" s="12"/>
      <c r="T1745" s="709">
        <v>46265</v>
      </c>
      <c r="U1745" s="15" t="s">
        <v>5048</v>
      </c>
      <c r="V1745" s="8">
        <v>46265</v>
      </c>
      <c r="W1745" s="13" t="s">
        <v>5133</v>
      </c>
      <c r="X1745" s="23" t="s">
        <v>4206</v>
      </c>
      <c r="Y1745" s="486">
        <v>139</v>
      </c>
      <c r="Z1745" s="647">
        <v>46266</v>
      </c>
      <c r="AA1745" s="24" t="s">
        <v>5137</v>
      </c>
      <c r="AB1745" s="484" t="s">
        <v>4206</v>
      </c>
      <c r="AC1745" s="655"/>
      <c r="AD1745" s="4"/>
      <c r="AE1745" s="5"/>
      <c r="AF1745" s="5"/>
      <c r="AG1745" s="4"/>
      <c r="AH1745" s="5"/>
      <c r="AI1745" s="649"/>
      <c r="AJ1745" s="6" t="s">
        <v>2860</v>
      </c>
      <c r="AK1745" s="6" t="s">
        <v>2860</v>
      </c>
      <c r="AL1745" s="485" t="str">
        <f>IF(AA1745="","",AA1745)</f>
        <v>DJ-RT-022</v>
      </c>
      <c r="AM1745" s="3" t="str">
        <f>IF(AB1745="","",AB1745)</f>
        <v>A</v>
      </c>
      <c r="AN1745" s="6"/>
      <c r="AO1745" s="6"/>
      <c r="AP1745" s="7"/>
      <c r="AQ1745" s="7"/>
      <c r="AR1745" s="736"/>
      <c r="AS1745" s="736"/>
      <c r="AT1745" s="736"/>
      <c r="AU1745" s="553" t="str">
        <f>IF(AND(V1745&gt;0,X1745="A",AA1745&lt;&gt;"",AG1745&lt;&gt;"A",AJ1745&lt;&gt;"A",OR(AB1745="NR",AB1745="NT")),1,"")</f>
        <v/>
      </c>
      <c r="AV1745" s="554" t="str">
        <f>IF(AU1745="","",COUNTIF($AU$8:AU1745,AU1745))</f>
        <v/>
      </c>
      <c r="AW1745" s="553" t="str">
        <f>IF(AND(V1745&gt;0,X1745="A",AJ1745&lt;&gt;"A",OR(AB1745="",AB1745="NX")),1,"")</f>
        <v/>
      </c>
      <c r="AX1745" s="554" t="str">
        <f>IF(AW1745="","",COUNTIF($AW$8:AW1745,AW1745))</f>
        <v/>
      </c>
      <c r="AY1745" s="736"/>
      <c r="AZ1745" s="736"/>
      <c r="BA1745" s="736"/>
      <c r="BB1745" s="736"/>
    </row>
    <row r="1746" spans="1:54" ht="14.45" customHeight="1">
      <c r="A1746" s="472" t="s">
        <v>1996</v>
      </c>
      <c r="B1746" s="473" t="s">
        <v>1602</v>
      </c>
      <c r="C1746" s="22" t="s">
        <v>5853</v>
      </c>
      <c r="D1746" s="22">
        <v>13</v>
      </c>
      <c r="E1746" s="746" t="s">
        <v>4112</v>
      </c>
      <c r="F1746" s="760">
        <v>2094580</v>
      </c>
      <c r="G1746" s="475">
        <v>15421111</v>
      </c>
      <c r="H1746" s="476">
        <v>11.94</v>
      </c>
      <c r="I1746" s="474">
        <v>2087320</v>
      </c>
      <c r="J1746" s="475">
        <v>15421107</v>
      </c>
      <c r="K1746" s="478">
        <v>11.94</v>
      </c>
      <c r="L1746" s="9" t="s">
        <v>15</v>
      </c>
      <c r="M1746" s="546">
        <v>16</v>
      </c>
      <c r="N1746" s="9">
        <v>9.5299999999999994</v>
      </c>
      <c r="O1746" s="6" t="s">
        <v>4201</v>
      </c>
      <c r="P1746" s="479" t="s">
        <v>4202</v>
      </c>
      <c r="Q1746" s="10" t="s">
        <v>5199</v>
      </c>
      <c r="R1746" s="11"/>
      <c r="S1746" s="12"/>
      <c r="T1746" s="14">
        <v>46275</v>
      </c>
      <c r="U1746" s="15" t="s">
        <v>4204</v>
      </c>
      <c r="V1746" s="8">
        <v>46275</v>
      </c>
      <c r="W1746" s="13" t="s">
        <v>5200</v>
      </c>
      <c r="X1746" s="23" t="s">
        <v>4206</v>
      </c>
      <c r="Y1746" s="486">
        <v>167</v>
      </c>
      <c r="Z1746" s="483">
        <v>46279</v>
      </c>
      <c r="AA1746" s="24" t="s">
        <v>5529</v>
      </c>
      <c r="AB1746" s="484" t="s">
        <v>4206</v>
      </c>
      <c r="AC1746" s="16"/>
      <c r="AD1746" s="17"/>
      <c r="AE1746" s="18"/>
      <c r="AF1746" s="9"/>
      <c r="AG1746" s="19"/>
      <c r="AH1746" s="20"/>
      <c r="AI1746" s="9"/>
      <c r="AJ1746" s="21"/>
      <c r="AK1746" s="33"/>
      <c r="AL1746" s="485" t="str">
        <f>IF(AA1746="","",AA1746)</f>
        <v>L-RT-035</v>
      </c>
      <c r="AM1746" s="3" t="str">
        <f>IF(AB1746="","",AB1746)</f>
        <v>A</v>
      </c>
      <c r="AN1746" s="702"/>
      <c r="AO1746" s="4"/>
      <c r="AP1746" s="5"/>
      <c r="AQ1746" s="5"/>
      <c r="AR1746" s="4"/>
      <c r="AS1746" s="5"/>
      <c r="AT1746" s="552"/>
      <c r="AU1746" s="553" t="str">
        <f>IF(AND(V1746&gt;0,X1746="A",AA1746&lt;&gt;"",AG1746&lt;&gt;"A",AJ1746&lt;&gt;"A",OR(AB1746="NR",AB1746="NT")),1,"")</f>
        <v/>
      </c>
      <c r="AV1746" s="554" t="str">
        <f>IF(AU1746="","",COUNTIF($AU$8:AU1746,AU1746))</f>
        <v/>
      </c>
      <c r="AW1746" s="553" t="str">
        <f>IF(AND(V1746&gt;0,X1746="A",AJ1746&lt;&gt;"A",OR(AB1746="",AB1746="NX")),1,"")</f>
        <v/>
      </c>
      <c r="AX1746" s="554" t="str">
        <f>IF(AW1746="","",COUNTIF($AW$8:AW1746,AW1746))</f>
        <v/>
      </c>
      <c r="AY1746" s="27"/>
      <c r="AZ1746" s="6"/>
      <c r="BA1746" s="7"/>
      <c r="BB1746" s="7"/>
    </row>
    <row r="1747" spans="1:54" ht="14.45" customHeight="1">
      <c r="A1747" s="472" t="s">
        <v>1997</v>
      </c>
      <c r="B1747" s="473" t="s">
        <v>1602</v>
      </c>
      <c r="C1747" s="22" t="s">
        <v>5853</v>
      </c>
      <c r="D1747" s="22">
        <v>13</v>
      </c>
      <c r="E1747" s="752" t="s">
        <v>5204</v>
      </c>
      <c r="F1747" s="760">
        <v>2087320</v>
      </c>
      <c r="G1747" s="475">
        <v>15421107</v>
      </c>
      <c r="H1747" s="644">
        <v>11.94</v>
      </c>
      <c r="I1747" s="474">
        <v>2082670</v>
      </c>
      <c r="J1747" s="475">
        <v>15421104</v>
      </c>
      <c r="K1747" s="478">
        <v>11.94</v>
      </c>
      <c r="L1747" s="9"/>
      <c r="M1747" s="546">
        <v>16</v>
      </c>
      <c r="N1747" s="9">
        <v>9.5299999999999994</v>
      </c>
      <c r="O1747" s="9" t="s">
        <v>4201</v>
      </c>
      <c r="P1747" s="645" t="s">
        <v>4252</v>
      </c>
      <c r="Q1747" s="650" t="s">
        <v>4253</v>
      </c>
      <c r="R1747" s="11"/>
      <c r="S1747" s="12"/>
      <c r="T1747" s="14">
        <v>46263</v>
      </c>
      <c r="U1747" s="15" t="s">
        <v>5048</v>
      </c>
      <c r="V1747" s="8">
        <v>46263</v>
      </c>
      <c r="W1747" s="13" t="s">
        <v>5052</v>
      </c>
      <c r="X1747" s="23" t="s">
        <v>4206</v>
      </c>
      <c r="Y1747" s="486">
        <v>139</v>
      </c>
      <c r="Z1747" s="647">
        <v>46266</v>
      </c>
      <c r="AA1747" s="24" t="s">
        <v>5137</v>
      </c>
      <c r="AB1747" s="484" t="s">
        <v>4206</v>
      </c>
      <c r="AC1747" s="655"/>
      <c r="AD1747" s="4"/>
      <c r="AE1747" s="5"/>
      <c r="AF1747" s="5"/>
      <c r="AG1747" s="4"/>
      <c r="AH1747" s="5"/>
      <c r="AI1747" s="649"/>
      <c r="AJ1747" s="6" t="s">
        <v>2860</v>
      </c>
      <c r="AK1747" s="6" t="s">
        <v>2860</v>
      </c>
      <c r="AL1747" s="485" t="str">
        <f>IF(AA1747="","",AA1747)</f>
        <v>DJ-RT-022</v>
      </c>
      <c r="AM1747" s="3" t="str">
        <f>IF(AB1747="","",AB1747)</f>
        <v>A</v>
      </c>
      <c r="AN1747" s="6"/>
      <c r="AO1747" s="6"/>
      <c r="AP1747" s="7"/>
      <c r="AQ1747" s="7"/>
      <c r="AR1747" s="736"/>
      <c r="AS1747" s="736"/>
      <c r="AT1747" s="736"/>
      <c r="AU1747" s="553" t="str">
        <f>IF(AND(V1747&gt;0,X1747="A",AA1747&lt;&gt;"",AG1747&lt;&gt;"A",AJ1747&lt;&gt;"A",OR(AB1747="NR",AB1747="NT")),1,"")</f>
        <v/>
      </c>
      <c r="AV1747" s="554" t="str">
        <f>IF(AU1747="","",COUNTIF($AU$8:AU1747,AU1747))</f>
        <v/>
      </c>
      <c r="AW1747" s="553" t="str">
        <f>IF(AND(V1747&gt;0,X1747="A",AJ1747&lt;&gt;"A",OR(AB1747="",AB1747="NX")),1,"")</f>
        <v/>
      </c>
      <c r="AX1747" s="554" t="str">
        <f>IF(AW1747="","",COUNTIF($AW$8:AW1747,AW1747))</f>
        <v/>
      </c>
      <c r="AY1747" s="736"/>
      <c r="AZ1747" s="736"/>
      <c r="BA1747" s="736"/>
      <c r="BB1747" s="736"/>
    </row>
    <row r="1748" spans="1:54" ht="14.45" customHeight="1">
      <c r="A1748" s="472" t="s">
        <v>1998</v>
      </c>
      <c r="B1748" s="473" t="s">
        <v>1602</v>
      </c>
      <c r="C1748" s="22" t="s">
        <v>5853</v>
      </c>
      <c r="D1748" s="22">
        <v>13</v>
      </c>
      <c r="E1748" s="746" t="s">
        <v>4113</v>
      </c>
      <c r="F1748" s="760">
        <v>2082670</v>
      </c>
      <c r="G1748" s="475">
        <v>15421104</v>
      </c>
      <c r="H1748" s="476">
        <v>11.94</v>
      </c>
      <c r="I1748" s="474">
        <v>2091870</v>
      </c>
      <c r="J1748" s="475">
        <v>15421112</v>
      </c>
      <c r="K1748" s="478">
        <v>11.94</v>
      </c>
      <c r="L1748" s="9" t="s">
        <v>15</v>
      </c>
      <c r="M1748" s="546">
        <v>16</v>
      </c>
      <c r="N1748" s="9">
        <v>9.5299999999999994</v>
      </c>
      <c r="O1748" s="6" t="s">
        <v>4201</v>
      </c>
      <c r="P1748" s="479" t="s">
        <v>4202</v>
      </c>
      <c r="Q1748" s="10" t="s">
        <v>5199</v>
      </c>
      <c r="R1748" s="11"/>
      <c r="S1748" s="12"/>
      <c r="T1748" s="14">
        <v>46275</v>
      </c>
      <c r="U1748" s="15" t="s">
        <v>4204</v>
      </c>
      <c r="V1748" s="8">
        <v>46275</v>
      </c>
      <c r="W1748" s="13" t="s">
        <v>5200</v>
      </c>
      <c r="X1748" s="23" t="s">
        <v>4206</v>
      </c>
      <c r="Y1748" s="486">
        <v>167</v>
      </c>
      <c r="Z1748" s="483">
        <v>46279</v>
      </c>
      <c r="AA1748" s="24" t="s">
        <v>5529</v>
      </c>
      <c r="AB1748" s="484" t="s">
        <v>4206</v>
      </c>
      <c r="AC1748" s="16"/>
      <c r="AD1748" s="17"/>
      <c r="AE1748" s="18"/>
      <c r="AF1748" s="9"/>
      <c r="AG1748" s="19"/>
      <c r="AH1748" s="20"/>
      <c r="AI1748" s="9"/>
      <c r="AJ1748" s="21"/>
      <c r="AK1748" s="33"/>
      <c r="AL1748" s="485" t="str">
        <f>IF(AA1748="","",AA1748)</f>
        <v>L-RT-035</v>
      </c>
      <c r="AM1748" s="3" t="str">
        <f>IF(AB1748="","",AB1748)</f>
        <v>A</v>
      </c>
      <c r="AN1748" s="702"/>
      <c r="AO1748" s="4"/>
      <c r="AP1748" s="5"/>
      <c r="AQ1748" s="5"/>
      <c r="AR1748" s="4"/>
      <c r="AS1748" s="5"/>
      <c r="AT1748" s="552"/>
      <c r="AU1748" s="553" t="str">
        <f>IF(AND(V1748&gt;0,X1748="A",AA1748&lt;&gt;"",AG1748&lt;&gt;"A",AJ1748&lt;&gt;"A",OR(AB1748="NR",AB1748="NT")),1,"")</f>
        <v/>
      </c>
      <c r="AV1748" s="554" t="str">
        <f>IF(AU1748="","",COUNTIF($AU$8:AU1748,AU1748))</f>
        <v/>
      </c>
      <c r="AW1748" s="553" t="str">
        <f>IF(AND(V1748&gt;0,X1748="A",AJ1748&lt;&gt;"A",OR(AB1748="",AB1748="NX")),1,"")</f>
        <v/>
      </c>
      <c r="AX1748" s="554" t="str">
        <f>IF(AW1748="","",COUNTIF($AW$8:AW1748,AW1748))</f>
        <v/>
      </c>
      <c r="AY1748" s="27"/>
      <c r="AZ1748" s="6"/>
      <c r="BA1748" s="7"/>
      <c r="BB1748" s="7"/>
    </row>
    <row r="1749" spans="1:54" ht="14.45" customHeight="1">
      <c r="A1749" s="472" t="s">
        <v>1999</v>
      </c>
      <c r="B1749" s="473" t="s">
        <v>1602</v>
      </c>
      <c r="C1749" s="22" t="s">
        <v>5853</v>
      </c>
      <c r="D1749" s="22">
        <v>14</v>
      </c>
      <c r="E1749" s="752" t="s">
        <v>5203</v>
      </c>
      <c r="F1749" s="760">
        <v>2091870</v>
      </c>
      <c r="G1749" s="475">
        <v>15421112</v>
      </c>
      <c r="H1749" s="644">
        <v>11.94</v>
      </c>
      <c r="I1749" s="474">
        <v>2078610</v>
      </c>
      <c r="J1749" s="475">
        <v>15421101</v>
      </c>
      <c r="K1749" s="478">
        <v>11.94</v>
      </c>
      <c r="L1749" s="9"/>
      <c r="M1749" s="546">
        <v>16</v>
      </c>
      <c r="N1749" s="9">
        <v>9.5299999999999994</v>
      </c>
      <c r="O1749" s="9" t="s">
        <v>4201</v>
      </c>
      <c r="P1749" s="645" t="s">
        <v>4252</v>
      </c>
      <c r="Q1749" s="650" t="s">
        <v>4253</v>
      </c>
      <c r="R1749" s="11"/>
      <c r="S1749" s="12"/>
      <c r="T1749" s="709">
        <v>46265</v>
      </c>
      <c r="U1749" s="15" t="s">
        <v>5048</v>
      </c>
      <c r="V1749" s="8">
        <v>46265</v>
      </c>
      <c r="W1749" s="13" t="s">
        <v>5133</v>
      </c>
      <c r="X1749" s="23" t="s">
        <v>4206</v>
      </c>
      <c r="Y1749" s="486">
        <v>139</v>
      </c>
      <c r="Z1749" s="647">
        <v>46266</v>
      </c>
      <c r="AA1749" s="24" t="s">
        <v>5137</v>
      </c>
      <c r="AB1749" s="484" t="s">
        <v>4206</v>
      </c>
      <c r="AC1749" s="655"/>
      <c r="AD1749" s="4"/>
      <c r="AE1749" s="5"/>
      <c r="AF1749" s="5"/>
      <c r="AG1749" s="4"/>
      <c r="AH1749" s="5"/>
      <c r="AI1749" s="649"/>
      <c r="AJ1749" s="6" t="s">
        <v>2860</v>
      </c>
      <c r="AK1749" s="6" t="s">
        <v>2860</v>
      </c>
      <c r="AL1749" s="485" t="str">
        <f>IF(AA1749="","",AA1749)</f>
        <v>DJ-RT-022</v>
      </c>
      <c r="AM1749" s="3" t="str">
        <f>IF(AB1749="","",AB1749)</f>
        <v>A</v>
      </c>
      <c r="AN1749" s="6"/>
      <c r="AO1749" s="6"/>
      <c r="AP1749" s="7"/>
      <c r="AQ1749" s="7"/>
      <c r="AR1749" s="736"/>
      <c r="AS1749" s="736"/>
      <c r="AT1749" s="736"/>
      <c r="AU1749" s="553" t="str">
        <f>IF(AND(V1749&gt;0,X1749="A",AA1749&lt;&gt;"",AG1749&lt;&gt;"A",AJ1749&lt;&gt;"A",OR(AB1749="NR",AB1749="NT")),1,"")</f>
        <v/>
      </c>
      <c r="AV1749" s="554" t="str">
        <f>IF(AU1749="","",COUNTIF($AU$8:AU1749,AU1749))</f>
        <v/>
      </c>
      <c r="AW1749" s="553" t="str">
        <f>IF(AND(V1749&gt;0,X1749="A",AJ1749&lt;&gt;"A",OR(AB1749="",AB1749="NX")),1,"")</f>
        <v/>
      </c>
      <c r="AX1749" s="554" t="str">
        <f>IF(AW1749="","",COUNTIF($AW$8:AW1749,AW1749))</f>
        <v/>
      </c>
      <c r="AY1749" s="736"/>
      <c r="AZ1749" s="736"/>
      <c r="BA1749" s="736"/>
      <c r="BB1749" s="736"/>
    </row>
    <row r="1750" spans="1:54" ht="14.45" customHeight="1">
      <c r="A1750" s="472" t="s">
        <v>2000</v>
      </c>
      <c r="B1750" s="473" t="s">
        <v>1602</v>
      </c>
      <c r="C1750" s="22" t="s">
        <v>5853</v>
      </c>
      <c r="D1750" s="22">
        <v>14</v>
      </c>
      <c r="E1750" s="746" t="s">
        <v>4114</v>
      </c>
      <c r="F1750" s="760">
        <v>2078610</v>
      </c>
      <c r="G1750" s="475">
        <v>15421101</v>
      </c>
      <c r="H1750" s="476">
        <v>11.94</v>
      </c>
      <c r="I1750" s="474">
        <v>2079470</v>
      </c>
      <c r="J1750" s="475">
        <v>15421112</v>
      </c>
      <c r="K1750" s="478">
        <v>11.94</v>
      </c>
      <c r="L1750" s="9" t="s">
        <v>15</v>
      </c>
      <c r="M1750" s="546">
        <v>16</v>
      </c>
      <c r="N1750" s="9">
        <v>9.5299999999999994</v>
      </c>
      <c r="O1750" s="6" t="s">
        <v>4201</v>
      </c>
      <c r="P1750" s="479" t="s">
        <v>4202</v>
      </c>
      <c r="Q1750" s="10" t="s">
        <v>5199</v>
      </c>
      <c r="R1750" s="11"/>
      <c r="S1750" s="12"/>
      <c r="T1750" s="14">
        <v>46275</v>
      </c>
      <c r="U1750" s="15" t="s">
        <v>4204</v>
      </c>
      <c r="V1750" s="8">
        <v>46275</v>
      </c>
      <c r="W1750" s="13" t="s">
        <v>5200</v>
      </c>
      <c r="X1750" s="23" t="s">
        <v>4206</v>
      </c>
      <c r="Y1750" s="486">
        <v>167</v>
      </c>
      <c r="Z1750" s="483">
        <v>46279</v>
      </c>
      <c r="AA1750" s="24" t="s">
        <v>5529</v>
      </c>
      <c r="AB1750" s="484" t="s">
        <v>4206</v>
      </c>
      <c r="AC1750" s="16"/>
      <c r="AD1750" s="17"/>
      <c r="AE1750" s="18"/>
      <c r="AF1750" s="9"/>
      <c r="AG1750" s="19"/>
      <c r="AH1750" s="20"/>
      <c r="AI1750" s="9"/>
      <c r="AJ1750" s="21"/>
      <c r="AK1750" s="33"/>
      <c r="AL1750" s="485" t="str">
        <f>IF(AA1750="","",AA1750)</f>
        <v>L-RT-035</v>
      </c>
      <c r="AM1750" s="3" t="str">
        <f>IF(AB1750="","",AB1750)</f>
        <v>A</v>
      </c>
      <c r="AN1750" s="702"/>
      <c r="AO1750" s="4"/>
      <c r="AP1750" s="5"/>
      <c r="AQ1750" s="5"/>
      <c r="AR1750" s="4"/>
      <c r="AS1750" s="5"/>
      <c r="AT1750" s="552"/>
      <c r="AU1750" s="553" t="str">
        <f>IF(AND(V1750&gt;0,X1750="A",AA1750&lt;&gt;"",AG1750&lt;&gt;"A",AJ1750&lt;&gt;"A",OR(AB1750="NR",AB1750="NT")),1,"")</f>
        <v/>
      </c>
      <c r="AV1750" s="554" t="str">
        <f>IF(AU1750="","",COUNTIF($AU$8:AU1750,AU1750))</f>
        <v/>
      </c>
      <c r="AW1750" s="553" t="str">
        <f>IF(AND(V1750&gt;0,X1750="A",AJ1750&lt;&gt;"A",OR(AB1750="",AB1750="NX")),1,"")</f>
        <v/>
      </c>
      <c r="AX1750" s="554" t="str">
        <f>IF(AW1750="","",COUNTIF($AW$8:AW1750,AW1750))</f>
        <v/>
      </c>
      <c r="AY1750" s="27"/>
      <c r="AZ1750" s="6"/>
      <c r="BA1750" s="7"/>
      <c r="BB1750" s="7"/>
    </row>
    <row r="1751" spans="1:54" ht="14.45" customHeight="1">
      <c r="A1751" s="472" t="s">
        <v>2001</v>
      </c>
      <c r="B1751" s="473" t="s">
        <v>1602</v>
      </c>
      <c r="C1751" s="22" t="s">
        <v>5853</v>
      </c>
      <c r="D1751" s="22">
        <v>14</v>
      </c>
      <c r="E1751" s="752" t="s">
        <v>5202</v>
      </c>
      <c r="F1751" s="760">
        <v>2079470</v>
      </c>
      <c r="G1751" s="475">
        <v>15421112</v>
      </c>
      <c r="H1751" s="644">
        <v>11.94</v>
      </c>
      <c r="I1751" s="474">
        <v>2097270</v>
      </c>
      <c r="J1751" s="475">
        <v>15421112</v>
      </c>
      <c r="K1751" s="478">
        <v>11.94</v>
      </c>
      <c r="L1751" s="9"/>
      <c r="M1751" s="546">
        <v>16</v>
      </c>
      <c r="N1751" s="9">
        <v>9.5299999999999994</v>
      </c>
      <c r="O1751" s="9" t="s">
        <v>4201</v>
      </c>
      <c r="P1751" s="645" t="s">
        <v>4252</v>
      </c>
      <c r="Q1751" s="650" t="s">
        <v>4253</v>
      </c>
      <c r="R1751" s="11"/>
      <c r="S1751" s="12"/>
      <c r="T1751" s="709">
        <v>46265</v>
      </c>
      <c r="U1751" s="15" t="s">
        <v>5048</v>
      </c>
      <c r="V1751" s="8">
        <v>46265</v>
      </c>
      <c r="W1751" s="13" t="s">
        <v>5133</v>
      </c>
      <c r="X1751" s="23" t="s">
        <v>4206</v>
      </c>
      <c r="Y1751" s="486">
        <v>139</v>
      </c>
      <c r="Z1751" s="647">
        <v>46266</v>
      </c>
      <c r="AA1751" s="24" t="s">
        <v>5134</v>
      </c>
      <c r="AB1751" s="484" t="s">
        <v>4206</v>
      </c>
      <c r="AC1751" s="655"/>
      <c r="AD1751" s="4"/>
      <c r="AE1751" s="5"/>
      <c r="AF1751" s="5"/>
      <c r="AG1751" s="4"/>
      <c r="AH1751" s="5"/>
      <c r="AI1751" s="649"/>
      <c r="AJ1751" s="6" t="s">
        <v>2860</v>
      </c>
      <c r="AK1751" s="6" t="s">
        <v>2860</v>
      </c>
      <c r="AL1751" s="485" t="str">
        <f>IF(AA1751="","",AA1751)</f>
        <v>DJ-RT-023</v>
      </c>
      <c r="AM1751" s="3" t="str">
        <f>IF(AB1751="","",AB1751)</f>
        <v>A</v>
      </c>
      <c r="AN1751" s="6"/>
      <c r="AO1751" s="6"/>
      <c r="AP1751" s="7"/>
      <c r="AQ1751" s="7"/>
      <c r="AR1751" s="736"/>
      <c r="AS1751" s="736"/>
      <c r="AT1751" s="736"/>
      <c r="AU1751" s="553" t="str">
        <f>IF(AND(V1751&gt;0,X1751="A",AA1751&lt;&gt;"",AG1751&lt;&gt;"A",AJ1751&lt;&gt;"A",OR(AB1751="NR",AB1751="NT")),1,"")</f>
        <v/>
      </c>
      <c r="AV1751" s="554" t="str">
        <f>IF(AU1751="","",COUNTIF($AU$8:AU1751,AU1751))</f>
        <v/>
      </c>
      <c r="AW1751" s="553" t="str">
        <f>IF(AND(V1751&gt;0,X1751="A",AJ1751&lt;&gt;"A",OR(AB1751="",AB1751="NX")),1,"")</f>
        <v/>
      </c>
      <c r="AX1751" s="554" t="str">
        <f>IF(AW1751="","",COUNTIF($AW$8:AW1751,AW1751))</f>
        <v/>
      </c>
      <c r="AY1751" s="736"/>
      <c r="AZ1751" s="736"/>
      <c r="BA1751" s="736"/>
      <c r="BB1751" s="736"/>
    </row>
    <row r="1752" spans="1:54" ht="14.45" customHeight="1">
      <c r="A1752" s="472" t="s">
        <v>2002</v>
      </c>
      <c r="B1752" s="473" t="s">
        <v>1602</v>
      </c>
      <c r="C1752" s="22" t="s">
        <v>5853</v>
      </c>
      <c r="D1752" s="22">
        <v>14</v>
      </c>
      <c r="E1752" s="746" t="s">
        <v>4115</v>
      </c>
      <c r="F1752" s="760">
        <v>2097270</v>
      </c>
      <c r="G1752" s="475">
        <v>15421112</v>
      </c>
      <c r="H1752" s="476">
        <v>11.94</v>
      </c>
      <c r="I1752" s="474">
        <v>2095670</v>
      </c>
      <c r="J1752" s="475">
        <v>15421111</v>
      </c>
      <c r="K1752" s="478">
        <v>11.94</v>
      </c>
      <c r="L1752" s="9" t="s">
        <v>15</v>
      </c>
      <c r="M1752" s="546">
        <v>16</v>
      </c>
      <c r="N1752" s="9">
        <v>9.5299999999999994</v>
      </c>
      <c r="O1752" s="6" t="s">
        <v>4201</v>
      </c>
      <c r="P1752" s="479" t="s">
        <v>4202</v>
      </c>
      <c r="Q1752" s="10" t="s">
        <v>5199</v>
      </c>
      <c r="R1752" s="11"/>
      <c r="S1752" s="12"/>
      <c r="T1752" s="14">
        <v>46275</v>
      </c>
      <c r="U1752" s="15" t="s">
        <v>4204</v>
      </c>
      <c r="V1752" s="8">
        <v>46275</v>
      </c>
      <c r="W1752" s="13" t="s">
        <v>5200</v>
      </c>
      <c r="X1752" s="23" t="s">
        <v>4206</v>
      </c>
      <c r="Y1752" s="486">
        <v>167</v>
      </c>
      <c r="Z1752" s="483">
        <v>46279</v>
      </c>
      <c r="AA1752" s="24" t="s">
        <v>5529</v>
      </c>
      <c r="AB1752" s="484" t="s">
        <v>4206</v>
      </c>
      <c r="AC1752" s="16"/>
      <c r="AD1752" s="17"/>
      <c r="AE1752" s="18"/>
      <c r="AF1752" s="9"/>
      <c r="AG1752" s="19"/>
      <c r="AH1752" s="20"/>
      <c r="AI1752" s="9"/>
      <c r="AJ1752" s="21"/>
      <c r="AK1752" s="33"/>
      <c r="AL1752" s="485" t="str">
        <f>IF(AA1752="","",AA1752)</f>
        <v>L-RT-035</v>
      </c>
      <c r="AM1752" s="3" t="str">
        <f>IF(AB1752="","",AB1752)</f>
        <v>A</v>
      </c>
      <c r="AN1752" s="702"/>
      <c r="AO1752" s="4"/>
      <c r="AP1752" s="5"/>
      <c r="AQ1752" s="5"/>
      <c r="AR1752" s="4"/>
      <c r="AS1752" s="5"/>
      <c r="AT1752" s="552"/>
      <c r="AU1752" s="553" t="str">
        <f>IF(AND(V1752&gt;0,X1752="A",AA1752&lt;&gt;"",AG1752&lt;&gt;"A",AJ1752&lt;&gt;"A",OR(AB1752="NR",AB1752="NT")),1,"")</f>
        <v/>
      </c>
      <c r="AV1752" s="554" t="str">
        <f>IF(AU1752="","",COUNTIF($AU$8:AU1752,AU1752))</f>
        <v/>
      </c>
      <c r="AW1752" s="553" t="str">
        <f>IF(AND(V1752&gt;0,X1752="A",AJ1752&lt;&gt;"A",OR(AB1752="",AB1752="NX")),1,"")</f>
        <v/>
      </c>
      <c r="AX1752" s="554" t="str">
        <f>IF(AW1752="","",COUNTIF($AW$8:AW1752,AW1752))</f>
        <v/>
      </c>
      <c r="AY1752" s="27"/>
      <c r="AZ1752" s="6"/>
      <c r="BA1752" s="7"/>
      <c r="BB1752" s="7"/>
    </row>
    <row r="1753" spans="1:54" ht="14.45" customHeight="1">
      <c r="A1753" s="472" t="s">
        <v>2003</v>
      </c>
      <c r="B1753" s="473" t="s">
        <v>1602</v>
      </c>
      <c r="C1753" s="22" t="s">
        <v>5853</v>
      </c>
      <c r="D1753" s="22">
        <v>14</v>
      </c>
      <c r="E1753" s="752" t="s">
        <v>5167</v>
      </c>
      <c r="F1753" s="760">
        <v>2095670</v>
      </c>
      <c r="G1753" s="475">
        <v>15421111</v>
      </c>
      <c r="H1753" s="478">
        <v>11.94</v>
      </c>
      <c r="I1753" s="474">
        <v>2097170</v>
      </c>
      <c r="J1753" s="475">
        <v>15421112</v>
      </c>
      <c r="K1753" s="478">
        <v>11.94</v>
      </c>
      <c r="L1753" s="9"/>
      <c r="M1753" s="546">
        <v>16</v>
      </c>
      <c r="N1753" s="9">
        <v>9.5299999999999994</v>
      </c>
      <c r="O1753" s="9" t="s">
        <v>4201</v>
      </c>
      <c r="P1753" s="645" t="s">
        <v>4252</v>
      </c>
      <c r="Q1753" s="650" t="s">
        <v>4253</v>
      </c>
      <c r="R1753" s="11"/>
      <c r="S1753" s="12"/>
      <c r="T1753" s="14">
        <v>46262</v>
      </c>
      <c r="U1753" s="15" t="s">
        <v>5048</v>
      </c>
      <c r="V1753" s="8">
        <v>46262</v>
      </c>
      <c r="W1753" s="13" t="s">
        <v>5049</v>
      </c>
      <c r="X1753" s="23" t="s">
        <v>4206</v>
      </c>
      <c r="Y1753" s="486">
        <v>139</v>
      </c>
      <c r="Z1753" s="647">
        <v>46266</v>
      </c>
      <c r="AA1753" s="24" t="s">
        <v>5137</v>
      </c>
      <c r="AB1753" s="484" t="s">
        <v>4206</v>
      </c>
      <c r="AC1753" s="710"/>
      <c r="AD1753" s="4"/>
      <c r="AE1753" s="5"/>
      <c r="AF1753" s="5"/>
      <c r="AG1753" s="4"/>
      <c r="AH1753" s="5"/>
      <c r="AI1753" s="649"/>
      <c r="AJ1753" s="6" t="s">
        <v>2860</v>
      </c>
      <c r="AK1753" s="6" t="s">
        <v>2860</v>
      </c>
      <c r="AL1753" s="485" t="str">
        <f>IF(AA1753="","",AA1753)</f>
        <v>DJ-RT-022</v>
      </c>
      <c r="AM1753" s="3" t="str">
        <f>IF(AB1753="","",AB1753)</f>
        <v>A</v>
      </c>
      <c r="AN1753" s="6"/>
      <c r="AO1753" s="6"/>
      <c r="AP1753" s="7"/>
      <c r="AQ1753" s="7"/>
      <c r="AR1753" s="736"/>
      <c r="AS1753" s="736"/>
      <c r="AT1753" s="736"/>
      <c r="AU1753" s="553" t="str">
        <f>IF(AND(V1753&gt;0,X1753="A",AA1753&lt;&gt;"",AG1753&lt;&gt;"A",AJ1753&lt;&gt;"A",OR(AB1753="NR",AB1753="NT")),1,"")</f>
        <v/>
      </c>
      <c r="AV1753" s="554" t="str">
        <f>IF(AU1753="","",COUNTIF($AU$8:AU1753,AU1753))</f>
        <v/>
      </c>
      <c r="AW1753" s="553" t="str">
        <f>IF(AND(V1753&gt;0,X1753="A",AJ1753&lt;&gt;"A",OR(AB1753="",AB1753="NX")),1,"")</f>
        <v/>
      </c>
      <c r="AX1753" s="554" t="str">
        <f>IF(AW1753="","",COUNTIF($AW$8:AW1753,AW1753))</f>
        <v/>
      </c>
      <c r="AY1753" s="736"/>
      <c r="AZ1753" s="736"/>
      <c r="BA1753" s="736"/>
      <c r="BB1753" s="736"/>
    </row>
    <row r="1754" spans="1:54" ht="14.45" customHeight="1">
      <c r="A1754" s="472" t="s">
        <v>2004</v>
      </c>
      <c r="B1754" s="473" t="s">
        <v>1602</v>
      </c>
      <c r="C1754" s="22" t="s">
        <v>5853</v>
      </c>
      <c r="D1754" s="22">
        <v>14</v>
      </c>
      <c r="E1754" s="746" t="s">
        <v>6017</v>
      </c>
      <c r="F1754" s="760">
        <v>2097170</v>
      </c>
      <c r="G1754" s="475">
        <v>15421112</v>
      </c>
      <c r="H1754" s="478">
        <v>11.94</v>
      </c>
      <c r="I1754" s="474">
        <v>2094480</v>
      </c>
      <c r="J1754" s="475">
        <v>15421111</v>
      </c>
      <c r="K1754" s="644">
        <v>11.94</v>
      </c>
      <c r="L1754" s="9" t="s">
        <v>15</v>
      </c>
      <c r="M1754" s="546">
        <v>16</v>
      </c>
      <c r="N1754" s="9">
        <v>9.5299999999999994</v>
      </c>
      <c r="O1754" s="6" t="s">
        <v>4201</v>
      </c>
      <c r="P1754" s="479" t="s">
        <v>5033</v>
      </c>
      <c r="Q1754" s="10" t="s">
        <v>5919</v>
      </c>
      <c r="R1754" s="11"/>
      <c r="S1754" s="12"/>
      <c r="T1754" s="14">
        <v>46291</v>
      </c>
      <c r="U1754" s="15" t="s">
        <v>5839</v>
      </c>
      <c r="V1754" s="8">
        <v>46291</v>
      </c>
      <c r="W1754" s="13" t="s">
        <v>6024</v>
      </c>
      <c r="X1754" s="23" t="s">
        <v>4206</v>
      </c>
      <c r="Y1754" s="486">
        <v>167</v>
      </c>
      <c r="Z1754" s="483">
        <v>46300</v>
      </c>
      <c r="AA1754" s="24" t="s">
        <v>6440</v>
      </c>
      <c r="AB1754" s="484" t="s">
        <v>4206</v>
      </c>
      <c r="AC1754" s="16"/>
      <c r="AD1754" s="17"/>
      <c r="AE1754" s="18"/>
      <c r="AF1754" s="9"/>
      <c r="AG1754" s="19"/>
      <c r="AH1754" s="20"/>
      <c r="AI1754" s="9"/>
      <c r="AJ1754" s="21"/>
      <c r="AK1754" s="33"/>
      <c r="AL1754" s="485" t="str">
        <f>IF(AA1754="","",AA1754)</f>
        <v>L-RT-073</v>
      </c>
      <c r="AM1754" s="3" t="str">
        <f>IF(AB1754="","",AB1754)</f>
        <v>A</v>
      </c>
      <c r="AN1754" s="702" t="s">
        <v>5518</v>
      </c>
      <c r="AO1754" s="4"/>
      <c r="AP1754" s="5"/>
      <c r="AQ1754" s="5"/>
      <c r="AR1754" s="4"/>
      <c r="AS1754" s="5"/>
      <c r="AT1754" s="552"/>
      <c r="AU1754" s="553" t="str">
        <f>IF(AND(V1754&gt;0,X1754="A",AA1754&lt;&gt;"",AG1754&lt;&gt;"A",AJ1754&lt;&gt;"A",OR(AB1754="NR",AB1754="NT")),1,"")</f>
        <v/>
      </c>
      <c r="AV1754" s="554" t="str">
        <f>IF(AU1754="","",COUNTIF($AU$8:AU1754,AU1754))</f>
        <v/>
      </c>
      <c r="AW1754" s="553" t="str">
        <f>IF(AND(V1754&gt;0,X1754="A",AJ1754&lt;&gt;"A",OR(AB1754="",AB1754="NX")),1,"")</f>
        <v/>
      </c>
      <c r="AX1754" s="554" t="str">
        <f>IF(AW1754="","",COUNTIF($AW$8:AW1754,AW1754))</f>
        <v/>
      </c>
      <c r="AY1754" s="13" t="s">
        <v>5165</v>
      </c>
      <c r="AZ1754" s="24" t="s">
        <v>5529</v>
      </c>
      <c r="BA1754" s="7"/>
      <c r="BB1754" s="7"/>
    </row>
    <row r="1755" spans="1:54" ht="14.45" customHeight="1">
      <c r="A1755" s="472" t="s">
        <v>2005</v>
      </c>
      <c r="B1755" s="473" t="s">
        <v>1602</v>
      </c>
      <c r="C1755" s="22" t="s">
        <v>5853</v>
      </c>
      <c r="D1755" s="22">
        <v>14</v>
      </c>
      <c r="E1755" s="752" t="s">
        <v>5168</v>
      </c>
      <c r="F1755" s="760">
        <v>2094480</v>
      </c>
      <c r="G1755" s="475">
        <v>15421111</v>
      </c>
      <c r="H1755" s="644">
        <v>11.94</v>
      </c>
      <c r="I1755" s="474">
        <v>2080020</v>
      </c>
      <c r="J1755" s="475">
        <v>15421102</v>
      </c>
      <c r="K1755" s="478">
        <v>11.94</v>
      </c>
      <c r="L1755" s="9"/>
      <c r="M1755" s="546">
        <v>16</v>
      </c>
      <c r="N1755" s="9">
        <v>9.5299999999999994</v>
      </c>
      <c r="O1755" s="9" t="s">
        <v>4201</v>
      </c>
      <c r="P1755" s="645" t="s">
        <v>4252</v>
      </c>
      <c r="Q1755" s="10" t="s">
        <v>5193</v>
      </c>
      <c r="R1755" s="11"/>
      <c r="S1755" s="12"/>
      <c r="T1755" s="709">
        <v>46265</v>
      </c>
      <c r="U1755" s="15" t="s">
        <v>5048</v>
      </c>
      <c r="V1755" s="8">
        <v>46265</v>
      </c>
      <c r="W1755" s="13" t="s">
        <v>5133</v>
      </c>
      <c r="X1755" s="23" t="s">
        <v>4206</v>
      </c>
      <c r="Y1755" s="486">
        <v>139</v>
      </c>
      <c r="Z1755" s="647">
        <v>46266</v>
      </c>
      <c r="AA1755" s="24" t="s">
        <v>5134</v>
      </c>
      <c r="AB1755" s="484" t="s">
        <v>4206</v>
      </c>
      <c r="AC1755" s="655"/>
      <c r="AD1755" s="4"/>
      <c r="AE1755" s="5"/>
      <c r="AF1755" s="5"/>
      <c r="AG1755" s="4"/>
      <c r="AH1755" s="5"/>
      <c r="AI1755" s="649"/>
      <c r="AJ1755" s="6" t="s">
        <v>2860</v>
      </c>
      <c r="AK1755" s="6" t="s">
        <v>2860</v>
      </c>
      <c r="AL1755" s="485" t="str">
        <f>IF(AA1755="","",AA1755)</f>
        <v>DJ-RT-023</v>
      </c>
      <c r="AM1755" s="3" t="str">
        <f>IF(AB1755="","",AB1755)</f>
        <v>A</v>
      </c>
      <c r="AN1755" s="6"/>
      <c r="AO1755" s="6"/>
      <c r="AP1755" s="7"/>
      <c r="AQ1755" s="7"/>
      <c r="AR1755" s="736"/>
      <c r="AS1755" s="736"/>
      <c r="AT1755" s="736"/>
      <c r="AU1755" s="553" t="str">
        <f>IF(AND(V1755&gt;0,X1755="A",AA1755&lt;&gt;"",AG1755&lt;&gt;"A",AJ1755&lt;&gt;"A",OR(AB1755="NR",AB1755="NT")),1,"")</f>
        <v/>
      </c>
      <c r="AV1755" s="554" t="str">
        <f>IF(AU1755="","",COUNTIF($AU$8:AU1755,AU1755))</f>
        <v/>
      </c>
      <c r="AW1755" s="553" t="str">
        <f>IF(AND(V1755&gt;0,X1755="A",AJ1755&lt;&gt;"A",OR(AB1755="",AB1755="NX")),1,"")</f>
        <v/>
      </c>
      <c r="AX1755" s="554" t="str">
        <f>IF(AW1755="","",COUNTIF($AW$8:AW1755,AW1755))</f>
        <v/>
      </c>
      <c r="AY1755" s="736"/>
      <c r="AZ1755" s="736"/>
      <c r="BA1755" s="736"/>
      <c r="BB1755" s="736"/>
    </row>
    <row r="1756" spans="1:54" ht="14.45" customHeight="1">
      <c r="A1756" s="472" t="s">
        <v>2006</v>
      </c>
      <c r="B1756" s="473" t="s">
        <v>1602</v>
      </c>
      <c r="C1756" s="22" t="s">
        <v>5853</v>
      </c>
      <c r="D1756" s="22">
        <v>14</v>
      </c>
      <c r="E1756" s="746" t="s">
        <v>6018</v>
      </c>
      <c r="F1756" s="760">
        <v>2080020</v>
      </c>
      <c r="G1756" s="475">
        <v>15421102</v>
      </c>
      <c r="H1756" s="478">
        <v>11.94</v>
      </c>
      <c r="I1756" s="474">
        <v>2096390</v>
      </c>
      <c r="J1756" s="475">
        <v>15421111</v>
      </c>
      <c r="K1756" s="478">
        <v>11.94</v>
      </c>
      <c r="L1756" s="9" t="s">
        <v>15</v>
      </c>
      <c r="M1756" s="546">
        <v>16</v>
      </c>
      <c r="N1756" s="9">
        <v>9.5299999999999994</v>
      </c>
      <c r="O1756" s="6" t="s">
        <v>4201</v>
      </c>
      <c r="P1756" s="479" t="s">
        <v>5033</v>
      </c>
      <c r="Q1756" s="10" t="s">
        <v>5193</v>
      </c>
      <c r="R1756" s="11"/>
      <c r="S1756" s="12"/>
      <c r="T1756" s="14">
        <v>46291</v>
      </c>
      <c r="U1756" s="15" t="s">
        <v>5839</v>
      </c>
      <c r="V1756" s="8">
        <v>46291</v>
      </c>
      <c r="W1756" s="13" t="s">
        <v>6024</v>
      </c>
      <c r="X1756" s="23" t="s">
        <v>4206</v>
      </c>
      <c r="Y1756" s="486">
        <v>167</v>
      </c>
      <c r="Z1756" s="483">
        <v>46300</v>
      </c>
      <c r="AA1756" s="24" t="s">
        <v>6440</v>
      </c>
      <c r="AB1756" s="484" t="s">
        <v>4206</v>
      </c>
      <c r="AC1756" s="16"/>
      <c r="AD1756" s="17"/>
      <c r="AE1756" s="18"/>
      <c r="AF1756" s="9"/>
      <c r="AG1756" s="19"/>
      <c r="AH1756" s="20"/>
      <c r="AI1756" s="9"/>
      <c r="AJ1756" s="21"/>
      <c r="AK1756" s="33"/>
      <c r="AL1756" s="485" t="str">
        <f>IF(AA1756="","",AA1756)</f>
        <v>L-RT-073</v>
      </c>
      <c r="AM1756" s="3" t="str">
        <f>IF(AB1756="","",AB1756)</f>
        <v>A</v>
      </c>
      <c r="AN1756" s="702" t="s">
        <v>5519</v>
      </c>
      <c r="AO1756" s="4"/>
      <c r="AP1756" s="5"/>
      <c r="AQ1756" s="5"/>
      <c r="AR1756" s="4"/>
      <c r="AS1756" s="5"/>
      <c r="AT1756" s="552"/>
      <c r="AU1756" s="553" t="str">
        <f>IF(AND(V1756&gt;0,X1756="A",AA1756&lt;&gt;"",AG1756&lt;&gt;"A",AJ1756&lt;&gt;"A",OR(AB1756="NR",AB1756="NT")),1,"")</f>
        <v/>
      </c>
      <c r="AV1756" s="554" t="str">
        <f>IF(AU1756="","",COUNTIF($AU$8:AU1756,AU1756))</f>
        <v/>
      </c>
      <c r="AW1756" s="553" t="str">
        <f>IF(AND(V1756&gt;0,X1756="A",AJ1756&lt;&gt;"A",OR(AB1756="",AB1756="NX")),1,"")</f>
        <v/>
      </c>
      <c r="AX1756" s="554" t="str">
        <f>IF(AW1756="","",COUNTIF($AW$8:AW1756,AW1756))</f>
        <v/>
      </c>
      <c r="AY1756" s="13" t="s">
        <v>5165</v>
      </c>
      <c r="AZ1756" s="24" t="s">
        <v>5529</v>
      </c>
      <c r="BA1756" s="7"/>
      <c r="BB1756" s="7"/>
    </row>
    <row r="1757" spans="1:54" ht="14.45" customHeight="1">
      <c r="A1757" s="472" t="s">
        <v>2007</v>
      </c>
      <c r="B1757" s="473" t="s">
        <v>1602</v>
      </c>
      <c r="C1757" s="22" t="s">
        <v>5853</v>
      </c>
      <c r="D1757" s="22">
        <v>14</v>
      </c>
      <c r="E1757" s="752" t="s">
        <v>5169</v>
      </c>
      <c r="F1757" s="760">
        <v>2096390</v>
      </c>
      <c r="G1757" s="475">
        <v>15421111</v>
      </c>
      <c r="H1757" s="478">
        <v>11.94</v>
      </c>
      <c r="I1757" s="474">
        <v>2082470</v>
      </c>
      <c r="J1757" s="475">
        <v>15421104</v>
      </c>
      <c r="K1757" s="478">
        <v>11.94</v>
      </c>
      <c r="L1757" s="9"/>
      <c r="M1757" s="546">
        <v>16</v>
      </c>
      <c r="N1757" s="9">
        <v>9.5299999999999994</v>
      </c>
      <c r="O1757" s="9" t="s">
        <v>4201</v>
      </c>
      <c r="P1757" s="645" t="s">
        <v>4252</v>
      </c>
      <c r="Q1757" s="651" t="s">
        <v>4263</v>
      </c>
      <c r="R1757" s="11"/>
      <c r="S1757" s="12"/>
      <c r="T1757" s="14">
        <v>46262</v>
      </c>
      <c r="U1757" s="15" t="s">
        <v>5048</v>
      </c>
      <c r="V1757" s="8">
        <v>46262</v>
      </c>
      <c r="W1757" s="13" t="s">
        <v>5049</v>
      </c>
      <c r="X1757" s="23" t="s">
        <v>4206</v>
      </c>
      <c r="Y1757" s="486">
        <v>139</v>
      </c>
      <c r="Z1757" s="647">
        <v>46266</v>
      </c>
      <c r="AA1757" s="24" t="s">
        <v>5137</v>
      </c>
      <c r="AB1757" s="484" t="s">
        <v>4206</v>
      </c>
      <c r="AC1757" s="710"/>
      <c r="AD1757" s="4"/>
      <c r="AE1757" s="5"/>
      <c r="AF1757" s="5"/>
      <c r="AG1757" s="4"/>
      <c r="AH1757" s="5"/>
      <c r="AI1757" s="649"/>
      <c r="AJ1757" s="6" t="s">
        <v>2860</v>
      </c>
      <c r="AK1757" s="6" t="s">
        <v>2860</v>
      </c>
      <c r="AL1757" s="485" t="str">
        <f>IF(AA1757="","",AA1757)</f>
        <v>DJ-RT-022</v>
      </c>
      <c r="AM1757" s="3" t="str">
        <f>IF(AB1757="","",AB1757)</f>
        <v>A</v>
      </c>
      <c r="AN1757" s="6"/>
      <c r="AO1757" s="6"/>
      <c r="AP1757" s="7"/>
      <c r="AQ1757" s="7"/>
      <c r="AR1757" s="736"/>
      <c r="AS1757" s="736"/>
      <c r="AT1757" s="736"/>
      <c r="AU1757" s="553" t="str">
        <f>IF(AND(V1757&gt;0,X1757="A",AA1757&lt;&gt;"",AG1757&lt;&gt;"A",AJ1757&lt;&gt;"A",OR(AB1757="NR",AB1757="NT")),1,"")</f>
        <v/>
      </c>
      <c r="AV1757" s="554" t="str">
        <f>IF(AU1757="","",COUNTIF($AU$8:AU1757,AU1757))</f>
        <v/>
      </c>
      <c r="AW1757" s="553" t="str">
        <f>IF(AND(V1757&gt;0,X1757="A",AJ1757&lt;&gt;"A",OR(AB1757="",AB1757="NX")),1,"")</f>
        <v/>
      </c>
      <c r="AX1757" s="554" t="str">
        <f>IF(AW1757="","",COUNTIF($AW$8:AW1757,AW1757))</f>
        <v/>
      </c>
      <c r="AY1757" s="736"/>
      <c r="AZ1757" s="736"/>
      <c r="BA1757" s="736"/>
      <c r="BB1757" s="736"/>
    </row>
    <row r="1758" spans="1:54" ht="14.45" customHeight="1">
      <c r="A1758" s="472" t="s">
        <v>2008</v>
      </c>
      <c r="B1758" s="473" t="s">
        <v>1602</v>
      </c>
      <c r="C1758" s="22" t="s">
        <v>5853</v>
      </c>
      <c r="D1758" s="22">
        <v>14</v>
      </c>
      <c r="E1758" s="746" t="s">
        <v>4116</v>
      </c>
      <c r="F1758" s="760">
        <v>2082470</v>
      </c>
      <c r="G1758" s="475">
        <v>15421104</v>
      </c>
      <c r="H1758" s="478">
        <v>11.94</v>
      </c>
      <c r="I1758" s="474">
        <v>2079880</v>
      </c>
      <c r="J1758" s="475">
        <v>15421102</v>
      </c>
      <c r="K1758" s="644">
        <v>11.94</v>
      </c>
      <c r="L1758" s="9" t="s">
        <v>15</v>
      </c>
      <c r="M1758" s="546">
        <v>16</v>
      </c>
      <c r="N1758" s="9">
        <v>9.5299999999999994</v>
      </c>
      <c r="O1758" s="6" t="s">
        <v>4201</v>
      </c>
      <c r="P1758" s="479" t="s">
        <v>4202</v>
      </c>
      <c r="Q1758" s="10" t="s">
        <v>5104</v>
      </c>
      <c r="R1758" s="11"/>
      <c r="S1758" s="12"/>
      <c r="T1758" s="14">
        <v>46274</v>
      </c>
      <c r="U1758" s="15" t="s">
        <v>4204</v>
      </c>
      <c r="V1758" s="8">
        <v>46274</v>
      </c>
      <c r="W1758" s="13" t="s">
        <v>5165</v>
      </c>
      <c r="X1758" s="23" t="s">
        <v>4206</v>
      </c>
      <c r="Y1758" s="486">
        <v>167</v>
      </c>
      <c r="Z1758" s="483">
        <v>46279</v>
      </c>
      <c r="AA1758" s="24" t="s">
        <v>5529</v>
      </c>
      <c r="AB1758" s="484" t="s">
        <v>4206</v>
      </c>
      <c r="AC1758" s="16"/>
      <c r="AD1758" s="17"/>
      <c r="AE1758" s="18"/>
      <c r="AF1758" s="9"/>
      <c r="AG1758" s="19"/>
      <c r="AH1758" s="20"/>
      <c r="AI1758" s="9"/>
      <c r="AJ1758" s="21"/>
      <c r="AK1758" s="33"/>
      <c r="AL1758" s="485" t="str">
        <f>IF(AA1758="","",AA1758)</f>
        <v>L-RT-035</v>
      </c>
      <c r="AM1758" s="3" t="str">
        <f>IF(AB1758="","",AB1758)</f>
        <v>A</v>
      </c>
      <c r="AN1758" s="702"/>
      <c r="AO1758" s="4"/>
      <c r="AP1758" s="5"/>
      <c r="AQ1758" s="5"/>
      <c r="AR1758" s="4"/>
      <c r="AS1758" s="5"/>
      <c r="AT1758" s="552"/>
      <c r="AU1758" s="553" t="str">
        <f>IF(AND(V1758&gt;0,X1758="A",AA1758&lt;&gt;"",AG1758&lt;&gt;"A",AJ1758&lt;&gt;"A",OR(AB1758="NR",AB1758="NT")),1,"")</f>
        <v/>
      </c>
      <c r="AV1758" s="554" t="str">
        <f>IF(AU1758="","",COUNTIF($AU$8:AU1758,AU1758))</f>
        <v/>
      </c>
      <c r="AW1758" s="553" t="str">
        <f>IF(AND(V1758&gt;0,X1758="A",AJ1758&lt;&gt;"A",OR(AB1758="",AB1758="NX")),1,"")</f>
        <v/>
      </c>
      <c r="AX1758" s="554" t="str">
        <f>IF(AW1758="","",COUNTIF($AW$8:AW1758,AW1758))</f>
        <v/>
      </c>
      <c r="AY1758" s="27"/>
      <c r="AZ1758" s="6"/>
      <c r="BA1758" s="7"/>
      <c r="BB1758" s="7"/>
    </row>
    <row r="1759" spans="1:54" ht="14.45" customHeight="1">
      <c r="A1759" s="472" t="s">
        <v>2009</v>
      </c>
      <c r="B1759" s="473" t="s">
        <v>1602</v>
      </c>
      <c r="C1759" s="22" t="s">
        <v>5853</v>
      </c>
      <c r="D1759" s="22">
        <v>14</v>
      </c>
      <c r="E1759" s="752" t="s">
        <v>5170</v>
      </c>
      <c r="F1759" s="760">
        <v>2079880</v>
      </c>
      <c r="G1759" s="475">
        <v>15421102</v>
      </c>
      <c r="H1759" s="644">
        <v>11.94</v>
      </c>
      <c r="I1759" s="474">
        <v>2097160</v>
      </c>
      <c r="J1759" s="475">
        <v>15421112</v>
      </c>
      <c r="K1759" s="478">
        <v>11.94</v>
      </c>
      <c r="L1759" s="9"/>
      <c r="M1759" s="546">
        <v>16</v>
      </c>
      <c r="N1759" s="9">
        <v>9.5299999999999994</v>
      </c>
      <c r="O1759" s="9" t="s">
        <v>4201</v>
      </c>
      <c r="P1759" s="645" t="s">
        <v>4252</v>
      </c>
      <c r="Q1759" s="651" t="s">
        <v>4263</v>
      </c>
      <c r="R1759" s="11"/>
      <c r="S1759" s="12"/>
      <c r="T1759" s="709">
        <v>46265</v>
      </c>
      <c r="U1759" s="15" t="s">
        <v>5048</v>
      </c>
      <c r="V1759" s="8">
        <v>46265</v>
      </c>
      <c r="W1759" s="13" t="s">
        <v>5133</v>
      </c>
      <c r="X1759" s="23" t="s">
        <v>4206</v>
      </c>
      <c r="Y1759" s="486">
        <v>139</v>
      </c>
      <c r="Z1759" s="647">
        <v>46266</v>
      </c>
      <c r="AA1759" s="24" t="s">
        <v>5137</v>
      </c>
      <c r="AB1759" s="484" t="s">
        <v>4206</v>
      </c>
      <c r="AC1759" s="655"/>
      <c r="AD1759" s="4"/>
      <c r="AE1759" s="5"/>
      <c r="AF1759" s="5"/>
      <c r="AG1759" s="4"/>
      <c r="AH1759" s="5"/>
      <c r="AI1759" s="649"/>
      <c r="AJ1759" s="6" t="s">
        <v>2860</v>
      </c>
      <c r="AK1759" s="6" t="s">
        <v>2860</v>
      </c>
      <c r="AL1759" s="485" t="str">
        <f>IF(AA1759="","",AA1759)</f>
        <v>DJ-RT-022</v>
      </c>
      <c r="AM1759" s="3" t="str">
        <f>IF(AB1759="","",AB1759)</f>
        <v>A</v>
      </c>
      <c r="AN1759" s="6"/>
      <c r="AO1759" s="6"/>
      <c r="AP1759" s="7"/>
      <c r="AQ1759" s="7"/>
      <c r="AR1759" s="736"/>
      <c r="AS1759" s="736"/>
      <c r="AT1759" s="736"/>
      <c r="AU1759" s="553" t="str">
        <f>IF(AND(V1759&gt;0,X1759="A",AA1759&lt;&gt;"",AG1759&lt;&gt;"A",AJ1759&lt;&gt;"A",OR(AB1759="NR",AB1759="NT")),1,"")</f>
        <v/>
      </c>
      <c r="AV1759" s="554" t="str">
        <f>IF(AU1759="","",COUNTIF($AU$8:AU1759,AU1759))</f>
        <v/>
      </c>
      <c r="AW1759" s="553" t="str">
        <f>IF(AND(V1759&gt;0,X1759="A",AJ1759&lt;&gt;"A",OR(AB1759="",AB1759="NX")),1,"")</f>
        <v/>
      </c>
      <c r="AX1759" s="554" t="str">
        <f>IF(AW1759="","",COUNTIF($AW$8:AW1759,AW1759))</f>
        <v/>
      </c>
      <c r="AY1759" s="736"/>
      <c r="AZ1759" s="736"/>
      <c r="BA1759" s="736"/>
      <c r="BB1759" s="736"/>
    </row>
    <row r="1760" spans="1:54" ht="14.45" customHeight="1">
      <c r="A1760" s="472" t="s">
        <v>2010</v>
      </c>
      <c r="B1760" s="473" t="s">
        <v>1602</v>
      </c>
      <c r="C1760" s="22" t="s">
        <v>5853</v>
      </c>
      <c r="D1760" s="22">
        <v>14</v>
      </c>
      <c r="E1760" s="746" t="s">
        <v>4117</v>
      </c>
      <c r="F1760" s="760">
        <v>2097160</v>
      </c>
      <c r="G1760" s="475">
        <v>15421112</v>
      </c>
      <c r="H1760" s="478">
        <v>11.94</v>
      </c>
      <c r="I1760" s="474">
        <v>2096660</v>
      </c>
      <c r="J1760" s="475">
        <v>15421111</v>
      </c>
      <c r="K1760" s="478">
        <v>11.94</v>
      </c>
      <c r="L1760" s="9" t="s">
        <v>15</v>
      </c>
      <c r="M1760" s="546">
        <v>16</v>
      </c>
      <c r="N1760" s="9">
        <v>9.5299999999999994</v>
      </c>
      <c r="O1760" s="6" t="s">
        <v>4201</v>
      </c>
      <c r="P1760" s="479" t="s">
        <v>4202</v>
      </c>
      <c r="Q1760" s="10" t="s">
        <v>5104</v>
      </c>
      <c r="R1760" s="11"/>
      <c r="S1760" s="12"/>
      <c r="T1760" s="14">
        <v>46274</v>
      </c>
      <c r="U1760" s="15" t="s">
        <v>4204</v>
      </c>
      <c r="V1760" s="8">
        <v>46274</v>
      </c>
      <c r="W1760" s="13" t="s">
        <v>5165</v>
      </c>
      <c r="X1760" s="23" t="s">
        <v>4206</v>
      </c>
      <c r="Y1760" s="486">
        <v>167</v>
      </c>
      <c r="Z1760" s="483">
        <v>46279</v>
      </c>
      <c r="AA1760" s="24" t="s">
        <v>5529</v>
      </c>
      <c r="AB1760" s="484" t="s">
        <v>4206</v>
      </c>
      <c r="AC1760" s="16"/>
      <c r="AD1760" s="17"/>
      <c r="AE1760" s="18"/>
      <c r="AF1760" s="9"/>
      <c r="AG1760" s="19"/>
      <c r="AH1760" s="20"/>
      <c r="AI1760" s="9"/>
      <c r="AJ1760" s="21"/>
      <c r="AK1760" s="33"/>
      <c r="AL1760" s="485" t="str">
        <f>IF(AA1760="","",AA1760)</f>
        <v>L-RT-035</v>
      </c>
      <c r="AM1760" s="3" t="str">
        <f>IF(AB1760="","",AB1760)</f>
        <v>A</v>
      </c>
      <c r="AN1760" s="702"/>
      <c r="AO1760" s="4"/>
      <c r="AP1760" s="5"/>
      <c r="AQ1760" s="5"/>
      <c r="AR1760" s="4"/>
      <c r="AS1760" s="5"/>
      <c r="AT1760" s="552"/>
      <c r="AU1760" s="553" t="str">
        <f>IF(AND(V1760&gt;0,X1760="A",AA1760&lt;&gt;"",AG1760&lt;&gt;"A",AJ1760&lt;&gt;"A",OR(AB1760="NR",AB1760="NT")),1,"")</f>
        <v/>
      </c>
      <c r="AV1760" s="554" t="str">
        <f>IF(AU1760="","",COUNTIF($AU$8:AU1760,AU1760))</f>
        <v/>
      </c>
      <c r="AW1760" s="553" t="str">
        <f>IF(AND(V1760&gt;0,X1760="A",AJ1760&lt;&gt;"A",OR(AB1760="",AB1760="NX")),1,"")</f>
        <v/>
      </c>
      <c r="AX1760" s="554" t="str">
        <f>IF(AW1760="","",COUNTIF($AW$8:AW1760,AW1760))</f>
        <v/>
      </c>
      <c r="AY1760" s="27"/>
      <c r="AZ1760" s="6"/>
      <c r="BA1760" s="7"/>
      <c r="BB1760" s="7"/>
    </row>
    <row r="1761" spans="1:54" ht="14.45" customHeight="1">
      <c r="A1761" s="472" t="s">
        <v>2011</v>
      </c>
      <c r="B1761" s="473" t="s">
        <v>1602</v>
      </c>
      <c r="C1761" s="22" t="s">
        <v>5853</v>
      </c>
      <c r="D1761" s="22">
        <v>14</v>
      </c>
      <c r="E1761" s="752" t="s">
        <v>5171</v>
      </c>
      <c r="F1761" s="760">
        <v>2096660</v>
      </c>
      <c r="G1761" s="475">
        <v>15421111</v>
      </c>
      <c r="H1761" s="644">
        <v>11.94</v>
      </c>
      <c r="I1761" s="474">
        <v>2093800</v>
      </c>
      <c r="J1761" s="475">
        <v>15421110</v>
      </c>
      <c r="K1761" s="478">
        <v>11.94</v>
      </c>
      <c r="L1761" s="9"/>
      <c r="M1761" s="546">
        <v>16</v>
      </c>
      <c r="N1761" s="9">
        <v>9.5299999999999994</v>
      </c>
      <c r="O1761" s="9" t="s">
        <v>4201</v>
      </c>
      <c r="P1761" s="645" t="s">
        <v>4252</v>
      </c>
      <c r="Q1761" s="651" t="s">
        <v>4263</v>
      </c>
      <c r="R1761" s="11"/>
      <c r="S1761" s="12"/>
      <c r="T1761" s="709">
        <v>46265</v>
      </c>
      <c r="U1761" s="15" t="s">
        <v>5048</v>
      </c>
      <c r="V1761" s="8">
        <v>46265</v>
      </c>
      <c r="W1761" s="13" t="s">
        <v>5133</v>
      </c>
      <c r="X1761" s="23" t="s">
        <v>4206</v>
      </c>
      <c r="Y1761" s="486">
        <v>139</v>
      </c>
      <c r="Z1761" s="647">
        <v>46266</v>
      </c>
      <c r="AA1761" s="24" t="s">
        <v>5137</v>
      </c>
      <c r="AB1761" s="484" t="s">
        <v>4206</v>
      </c>
      <c r="AC1761" s="655"/>
      <c r="AD1761" s="4"/>
      <c r="AE1761" s="5"/>
      <c r="AF1761" s="5"/>
      <c r="AG1761" s="4"/>
      <c r="AH1761" s="5"/>
      <c r="AI1761" s="649"/>
      <c r="AJ1761" s="6" t="s">
        <v>2860</v>
      </c>
      <c r="AK1761" s="6" t="s">
        <v>2860</v>
      </c>
      <c r="AL1761" s="485" t="str">
        <f>IF(AA1761="","",AA1761)</f>
        <v>DJ-RT-022</v>
      </c>
      <c r="AM1761" s="3" t="str">
        <f>IF(AB1761="","",AB1761)</f>
        <v>A</v>
      </c>
      <c r="AN1761" s="6"/>
      <c r="AO1761" s="6"/>
      <c r="AP1761" s="7"/>
      <c r="AQ1761" s="7"/>
      <c r="AR1761" s="736"/>
      <c r="AS1761" s="736"/>
      <c r="AT1761" s="736"/>
      <c r="AU1761" s="553" t="str">
        <f>IF(AND(V1761&gt;0,X1761="A",AA1761&lt;&gt;"",AG1761&lt;&gt;"A",AJ1761&lt;&gt;"A",OR(AB1761="NR",AB1761="NT")),1,"")</f>
        <v/>
      </c>
      <c r="AV1761" s="554" t="str">
        <f>IF(AU1761="","",COUNTIF($AU$8:AU1761,AU1761))</f>
        <v/>
      </c>
      <c r="AW1761" s="553" t="str">
        <f>IF(AND(V1761&gt;0,X1761="A",AJ1761&lt;&gt;"A",OR(AB1761="",AB1761="NX")),1,"")</f>
        <v/>
      </c>
      <c r="AX1761" s="554" t="str">
        <f>IF(AW1761="","",COUNTIF($AW$8:AW1761,AW1761))</f>
        <v/>
      </c>
      <c r="AY1761" s="736"/>
      <c r="AZ1761" s="736"/>
      <c r="BA1761" s="736"/>
      <c r="BB1761" s="736"/>
    </row>
    <row r="1762" spans="1:54" ht="14.45" customHeight="1">
      <c r="A1762" s="472" t="s">
        <v>2012</v>
      </c>
      <c r="B1762" s="473" t="s">
        <v>1602</v>
      </c>
      <c r="C1762" s="22" t="s">
        <v>5853</v>
      </c>
      <c r="D1762" s="22">
        <v>14</v>
      </c>
      <c r="E1762" s="746" t="s">
        <v>6019</v>
      </c>
      <c r="F1762" s="760">
        <v>2093800</v>
      </c>
      <c r="G1762" s="475">
        <v>15421110</v>
      </c>
      <c r="H1762" s="476">
        <v>11.94</v>
      </c>
      <c r="I1762" s="474">
        <v>2092480</v>
      </c>
      <c r="J1762" s="475">
        <v>15421110</v>
      </c>
      <c r="K1762" s="478">
        <v>11.94</v>
      </c>
      <c r="L1762" s="9" t="s">
        <v>15</v>
      </c>
      <c r="M1762" s="546">
        <v>16</v>
      </c>
      <c r="N1762" s="9">
        <v>9.5299999999999994</v>
      </c>
      <c r="O1762" s="6" t="s">
        <v>4201</v>
      </c>
      <c r="P1762" s="479" t="s">
        <v>5033</v>
      </c>
      <c r="Q1762" s="10" t="s">
        <v>5919</v>
      </c>
      <c r="R1762" s="11"/>
      <c r="S1762" s="12"/>
      <c r="T1762" s="14">
        <v>46291</v>
      </c>
      <c r="U1762" s="15" t="s">
        <v>5839</v>
      </c>
      <c r="V1762" s="8">
        <v>46291</v>
      </c>
      <c r="W1762" s="13" t="s">
        <v>6024</v>
      </c>
      <c r="X1762" s="23" t="s">
        <v>4206</v>
      </c>
      <c r="Y1762" s="486">
        <v>167</v>
      </c>
      <c r="Z1762" s="483"/>
      <c r="AA1762" s="24"/>
      <c r="AB1762" s="484"/>
      <c r="AC1762" s="16"/>
      <c r="AD1762" s="17"/>
      <c r="AE1762" s="18"/>
      <c r="AF1762" s="9"/>
      <c r="AG1762" s="19"/>
      <c r="AH1762" s="20"/>
      <c r="AI1762" s="9"/>
      <c r="AJ1762" s="21"/>
      <c r="AK1762" s="33"/>
      <c r="AL1762" s="485" t="str">
        <f>IF(AA1762="","",AA1762)</f>
        <v/>
      </c>
      <c r="AM1762" s="3" t="str">
        <f>IF(AB1762="","",AB1762)</f>
        <v/>
      </c>
      <c r="AN1762" s="702"/>
      <c r="AO1762" s="4"/>
      <c r="AP1762" s="5"/>
      <c r="AQ1762" s="5"/>
      <c r="AR1762" s="4"/>
      <c r="AS1762" s="5"/>
      <c r="AT1762" s="552"/>
      <c r="AU1762" s="553" t="str">
        <f>IF(AND(V1762&gt;0,X1762="A",AA1762&lt;&gt;"",AG1762&lt;&gt;"A",AJ1762&lt;&gt;"A",OR(AB1762="NR",AB1762="NT")),1,"")</f>
        <v/>
      </c>
      <c r="AV1762" s="554" t="str">
        <f>IF(AU1762="","",COUNTIF($AU$8:AU1762,AU1762))</f>
        <v/>
      </c>
      <c r="AW1762" s="553">
        <f>IF(AND(V1762&gt;0,X1762="A",AJ1762&lt;&gt;"A",OR(AB1762="",AB1762="NX")),1,"")</f>
        <v>1</v>
      </c>
      <c r="AX1762" s="554">
        <f>IF(AW1762="","",COUNTIF($AW$8:AW1762,AW1762))</f>
        <v>115</v>
      </c>
      <c r="AY1762" s="13" t="s">
        <v>5165</v>
      </c>
      <c r="AZ1762" s="24" t="s">
        <v>5529</v>
      </c>
      <c r="BA1762" s="7"/>
      <c r="BB1762" s="7"/>
    </row>
    <row r="1763" spans="1:54" ht="14.45" customHeight="1">
      <c r="A1763" s="472" t="s">
        <v>2013</v>
      </c>
      <c r="B1763" s="473" t="s">
        <v>1602</v>
      </c>
      <c r="C1763" s="22" t="s">
        <v>5853</v>
      </c>
      <c r="D1763" s="22">
        <v>14</v>
      </c>
      <c r="E1763" s="752" t="s">
        <v>5172</v>
      </c>
      <c r="F1763" s="760">
        <v>2092480</v>
      </c>
      <c r="G1763" s="475">
        <v>15421110</v>
      </c>
      <c r="H1763" s="644">
        <v>11.94</v>
      </c>
      <c r="I1763" s="474">
        <v>2088990</v>
      </c>
      <c r="J1763" s="475">
        <v>15421108</v>
      </c>
      <c r="K1763" s="478">
        <v>11.94</v>
      </c>
      <c r="L1763" s="9"/>
      <c r="M1763" s="546">
        <v>16</v>
      </c>
      <c r="N1763" s="9">
        <v>9.5299999999999994</v>
      </c>
      <c r="O1763" s="9" t="s">
        <v>4201</v>
      </c>
      <c r="P1763" s="645" t="s">
        <v>4252</v>
      </c>
      <c r="Q1763" s="653" t="s">
        <v>4289</v>
      </c>
      <c r="R1763" s="11"/>
      <c r="S1763" s="12"/>
      <c r="T1763" s="709">
        <v>46264</v>
      </c>
      <c r="U1763" s="15" t="s">
        <v>5048</v>
      </c>
      <c r="V1763" s="8">
        <v>46264</v>
      </c>
      <c r="W1763" s="13" t="s">
        <v>5136</v>
      </c>
      <c r="X1763" s="23" t="s">
        <v>4206</v>
      </c>
      <c r="Y1763" s="486">
        <v>139</v>
      </c>
      <c r="Z1763" s="647">
        <v>46266</v>
      </c>
      <c r="AA1763" s="24" t="s">
        <v>5137</v>
      </c>
      <c r="AB1763" s="484" t="s">
        <v>4206</v>
      </c>
      <c r="AC1763" s="710"/>
      <c r="AD1763" s="4"/>
      <c r="AE1763" s="5"/>
      <c r="AF1763" s="5"/>
      <c r="AG1763" s="4"/>
      <c r="AH1763" s="5"/>
      <c r="AI1763" s="649"/>
      <c r="AJ1763" s="6" t="s">
        <v>2860</v>
      </c>
      <c r="AK1763" s="6" t="s">
        <v>2860</v>
      </c>
      <c r="AL1763" s="485" t="str">
        <f>IF(AA1763="","",AA1763)</f>
        <v>DJ-RT-022</v>
      </c>
      <c r="AM1763" s="3" t="str">
        <f>IF(AB1763="","",AB1763)</f>
        <v>A</v>
      </c>
      <c r="AN1763" s="6"/>
      <c r="AO1763" s="6"/>
      <c r="AP1763" s="7"/>
      <c r="AQ1763" s="7"/>
      <c r="AR1763" s="736"/>
      <c r="AS1763" s="736"/>
      <c r="AT1763" s="736"/>
      <c r="AU1763" s="553" t="str">
        <f>IF(AND(V1763&gt;0,X1763="A",AA1763&lt;&gt;"",AG1763&lt;&gt;"A",AJ1763&lt;&gt;"A",OR(AB1763="NR",AB1763="NT")),1,"")</f>
        <v/>
      </c>
      <c r="AV1763" s="554" t="str">
        <f>IF(AU1763="","",COUNTIF($AU$8:AU1763,AU1763))</f>
        <v/>
      </c>
      <c r="AW1763" s="553" t="str">
        <f>IF(AND(V1763&gt;0,X1763="A",AJ1763&lt;&gt;"A",OR(AB1763="",AB1763="NX")),1,"")</f>
        <v/>
      </c>
      <c r="AX1763" s="554" t="str">
        <f>IF(AW1763="","",COUNTIF($AW$8:AW1763,AW1763))</f>
        <v/>
      </c>
      <c r="AY1763" s="736"/>
      <c r="AZ1763" s="736"/>
      <c r="BA1763" s="736"/>
      <c r="BB1763" s="736"/>
    </row>
    <row r="1764" spans="1:54" ht="14.45" customHeight="1">
      <c r="A1764" s="472" t="s">
        <v>2014</v>
      </c>
      <c r="B1764" s="473" t="s">
        <v>1602</v>
      </c>
      <c r="C1764" s="22" t="s">
        <v>5853</v>
      </c>
      <c r="D1764" s="22">
        <v>14</v>
      </c>
      <c r="E1764" s="746" t="s">
        <v>4118</v>
      </c>
      <c r="F1764" s="760">
        <v>2088990</v>
      </c>
      <c r="G1764" s="475">
        <v>15421108</v>
      </c>
      <c r="H1764" s="476">
        <v>11.94</v>
      </c>
      <c r="I1764" s="474">
        <v>2085040</v>
      </c>
      <c r="J1764" s="475">
        <v>15421106</v>
      </c>
      <c r="K1764" s="478">
        <v>11.94</v>
      </c>
      <c r="L1764" s="9" t="s">
        <v>15</v>
      </c>
      <c r="M1764" s="546">
        <v>16</v>
      </c>
      <c r="N1764" s="9">
        <v>9.5299999999999994</v>
      </c>
      <c r="O1764" s="6" t="s">
        <v>4201</v>
      </c>
      <c r="P1764" s="479" t="s">
        <v>4202</v>
      </c>
      <c r="Q1764" s="10" t="s">
        <v>5104</v>
      </c>
      <c r="R1764" s="11"/>
      <c r="S1764" s="12"/>
      <c r="T1764" s="14">
        <v>46274</v>
      </c>
      <c r="U1764" s="15" t="s">
        <v>4204</v>
      </c>
      <c r="V1764" s="8">
        <v>46274</v>
      </c>
      <c r="W1764" s="13" t="s">
        <v>5165</v>
      </c>
      <c r="X1764" s="23" t="s">
        <v>4206</v>
      </c>
      <c r="Y1764" s="486">
        <v>167</v>
      </c>
      <c r="Z1764" s="483">
        <v>46279</v>
      </c>
      <c r="AA1764" s="24" t="s">
        <v>5529</v>
      </c>
      <c r="AB1764" s="484" t="s">
        <v>4206</v>
      </c>
      <c r="AC1764" s="16"/>
      <c r="AD1764" s="17"/>
      <c r="AE1764" s="18"/>
      <c r="AF1764" s="9"/>
      <c r="AG1764" s="19"/>
      <c r="AH1764" s="20"/>
      <c r="AI1764" s="9"/>
      <c r="AJ1764" s="21"/>
      <c r="AK1764" s="33"/>
      <c r="AL1764" s="485" t="str">
        <f>IF(AA1764="","",AA1764)</f>
        <v>L-RT-035</v>
      </c>
      <c r="AM1764" s="3" t="str">
        <f>IF(AB1764="","",AB1764)</f>
        <v>A</v>
      </c>
      <c r="AN1764" s="702"/>
      <c r="AO1764" s="4"/>
      <c r="AP1764" s="5"/>
      <c r="AQ1764" s="5"/>
      <c r="AR1764" s="4"/>
      <c r="AS1764" s="5"/>
      <c r="AT1764" s="552"/>
      <c r="AU1764" s="553" t="str">
        <f>IF(AND(V1764&gt;0,X1764="A",AA1764&lt;&gt;"",AG1764&lt;&gt;"A",AJ1764&lt;&gt;"A",OR(AB1764="NR",AB1764="NT")),1,"")</f>
        <v/>
      </c>
      <c r="AV1764" s="554" t="str">
        <f>IF(AU1764="","",COUNTIF($AU$8:AU1764,AU1764))</f>
        <v/>
      </c>
      <c r="AW1764" s="553" t="str">
        <f>IF(AND(V1764&gt;0,X1764="A",AJ1764&lt;&gt;"A",OR(AB1764="",AB1764="NX")),1,"")</f>
        <v/>
      </c>
      <c r="AX1764" s="554" t="str">
        <f>IF(AW1764="","",COUNTIF($AW$8:AW1764,AW1764))</f>
        <v/>
      </c>
      <c r="AY1764" s="27"/>
      <c r="AZ1764" s="6"/>
      <c r="BA1764" s="7"/>
      <c r="BB1764" s="7"/>
    </row>
    <row r="1765" spans="1:54" ht="14.45" customHeight="1">
      <c r="A1765" s="472" t="s">
        <v>2015</v>
      </c>
      <c r="B1765" s="473" t="s">
        <v>1602</v>
      </c>
      <c r="C1765" s="22" t="s">
        <v>5853</v>
      </c>
      <c r="D1765" s="22">
        <v>14</v>
      </c>
      <c r="E1765" s="752" t="s">
        <v>5132</v>
      </c>
      <c r="F1765" s="760">
        <v>2085040</v>
      </c>
      <c r="G1765" s="475">
        <v>15421106</v>
      </c>
      <c r="H1765" s="644">
        <v>11.94</v>
      </c>
      <c r="I1765" s="474">
        <v>2081990</v>
      </c>
      <c r="J1765" s="475">
        <v>15421104</v>
      </c>
      <c r="K1765" s="478">
        <v>11.94</v>
      </c>
      <c r="L1765" s="9"/>
      <c r="M1765" s="546">
        <v>16</v>
      </c>
      <c r="N1765" s="9">
        <v>9.5299999999999994</v>
      </c>
      <c r="O1765" s="9" t="s">
        <v>4201</v>
      </c>
      <c r="P1765" s="645" t="s">
        <v>4252</v>
      </c>
      <c r="Q1765" s="646" t="s">
        <v>4281</v>
      </c>
      <c r="R1765" s="11"/>
      <c r="S1765" s="12"/>
      <c r="T1765" s="709">
        <v>46265</v>
      </c>
      <c r="U1765" s="15" t="s">
        <v>5048</v>
      </c>
      <c r="V1765" s="8">
        <v>46265</v>
      </c>
      <c r="W1765" s="13" t="s">
        <v>5133</v>
      </c>
      <c r="X1765" s="23" t="s">
        <v>4206</v>
      </c>
      <c r="Y1765" s="486">
        <v>139</v>
      </c>
      <c r="Z1765" s="647">
        <v>46266</v>
      </c>
      <c r="AA1765" s="24" t="s">
        <v>5134</v>
      </c>
      <c r="AB1765" s="484" t="s">
        <v>4206</v>
      </c>
      <c r="AC1765" s="655"/>
      <c r="AD1765" s="4"/>
      <c r="AE1765" s="5"/>
      <c r="AF1765" s="5"/>
      <c r="AG1765" s="4"/>
      <c r="AH1765" s="5"/>
      <c r="AI1765" s="649"/>
      <c r="AJ1765" s="6" t="s">
        <v>2860</v>
      </c>
      <c r="AK1765" s="6" t="s">
        <v>2860</v>
      </c>
      <c r="AL1765" s="485" t="str">
        <f>IF(AA1765="","",AA1765)</f>
        <v>DJ-RT-023</v>
      </c>
      <c r="AM1765" s="3" t="str">
        <f>IF(AB1765="","",AB1765)</f>
        <v>A</v>
      </c>
      <c r="AN1765" s="6"/>
      <c r="AO1765" s="6"/>
      <c r="AP1765" s="7"/>
      <c r="AQ1765" s="7"/>
      <c r="AR1765" s="736"/>
      <c r="AS1765" s="736"/>
      <c r="AT1765" s="736"/>
      <c r="AU1765" s="553" t="str">
        <f>IF(AND(V1765&gt;0,X1765="A",AA1765&lt;&gt;"",AG1765&lt;&gt;"A",AJ1765&lt;&gt;"A",OR(AB1765="NR",AB1765="NT")),1,"")</f>
        <v/>
      </c>
      <c r="AV1765" s="554" t="str">
        <f>IF(AU1765="","",COUNTIF($AU$8:AU1765,AU1765))</f>
        <v/>
      </c>
      <c r="AW1765" s="553" t="str">
        <f>IF(AND(V1765&gt;0,X1765="A",AJ1765&lt;&gt;"A",OR(AB1765="",AB1765="NX")),1,"")</f>
        <v/>
      </c>
      <c r="AX1765" s="554" t="str">
        <f>IF(AW1765="","",COUNTIF($AW$8:AW1765,AW1765))</f>
        <v/>
      </c>
      <c r="AY1765" s="736"/>
      <c r="AZ1765" s="736"/>
      <c r="BA1765" s="736"/>
      <c r="BB1765" s="736"/>
    </row>
    <row r="1766" spans="1:54" ht="14.45" customHeight="1">
      <c r="A1766" s="472" t="s">
        <v>2016</v>
      </c>
      <c r="B1766" s="473" t="s">
        <v>1602</v>
      </c>
      <c r="C1766" s="22" t="s">
        <v>5853</v>
      </c>
      <c r="D1766" s="22">
        <v>14</v>
      </c>
      <c r="E1766" s="746" t="s">
        <v>4119</v>
      </c>
      <c r="F1766" s="760">
        <v>2081990</v>
      </c>
      <c r="G1766" s="475">
        <v>15421104</v>
      </c>
      <c r="H1766" s="476">
        <v>11.94</v>
      </c>
      <c r="I1766" s="474">
        <v>2094250</v>
      </c>
      <c r="J1766" s="475">
        <v>15421110</v>
      </c>
      <c r="K1766" s="478">
        <v>11.94</v>
      </c>
      <c r="L1766" s="9" t="s">
        <v>15</v>
      </c>
      <c r="M1766" s="546">
        <v>16</v>
      </c>
      <c r="N1766" s="9">
        <v>9.5299999999999994</v>
      </c>
      <c r="O1766" s="6" t="s">
        <v>4201</v>
      </c>
      <c r="P1766" s="479" t="s">
        <v>4202</v>
      </c>
      <c r="Q1766" s="10" t="s">
        <v>5104</v>
      </c>
      <c r="R1766" s="11"/>
      <c r="S1766" s="12"/>
      <c r="T1766" s="14">
        <v>46274</v>
      </c>
      <c r="U1766" s="15" t="s">
        <v>4204</v>
      </c>
      <c r="V1766" s="8">
        <v>46274</v>
      </c>
      <c r="W1766" s="13" t="s">
        <v>5165</v>
      </c>
      <c r="X1766" s="23" t="s">
        <v>4206</v>
      </c>
      <c r="Y1766" s="486">
        <v>167</v>
      </c>
      <c r="Z1766" s="483">
        <v>46279</v>
      </c>
      <c r="AA1766" s="24" t="s">
        <v>5529</v>
      </c>
      <c r="AB1766" s="484" t="s">
        <v>4206</v>
      </c>
      <c r="AC1766" s="16"/>
      <c r="AD1766" s="17"/>
      <c r="AE1766" s="18"/>
      <c r="AF1766" s="9"/>
      <c r="AG1766" s="19"/>
      <c r="AH1766" s="20"/>
      <c r="AI1766" s="9"/>
      <c r="AJ1766" s="21"/>
      <c r="AK1766" s="33"/>
      <c r="AL1766" s="485" t="str">
        <f>IF(AA1766="","",AA1766)</f>
        <v>L-RT-035</v>
      </c>
      <c r="AM1766" s="3" t="str">
        <f>IF(AB1766="","",AB1766)</f>
        <v>A</v>
      </c>
      <c r="AN1766" s="702"/>
      <c r="AO1766" s="4"/>
      <c r="AP1766" s="5"/>
      <c r="AQ1766" s="5"/>
      <c r="AR1766" s="4"/>
      <c r="AS1766" s="5"/>
      <c r="AT1766" s="552"/>
      <c r="AU1766" s="553" t="str">
        <f>IF(AND(V1766&gt;0,X1766="A",AA1766&lt;&gt;"",AG1766&lt;&gt;"A",AJ1766&lt;&gt;"A",OR(AB1766="NR",AB1766="NT")),1,"")</f>
        <v/>
      </c>
      <c r="AV1766" s="554" t="str">
        <f>IF(AU1766="","",COUNTIF($AU$8:AU1766,AU1766))</f>
        <v/>
      </c>
      <c r="AW1766" s="553" t="str">
        <f>IF(AND(V1766&gt;0,X1766="A",AJ1766&lt;&gt;"A",OR(AB1766="",AB1766="NX")),1,"")</f>
        <v/>
      </c>
      <c r="AX1766" s="554" t="str">
        <f>IF(AW1766="","",COUNTIF($AW$8:AW1766,AW1766))</f>
        <v/>
      </c>
      <c r="AY1766" s="27"/>
      <c r="AZ1766" s="6"/>
      <c r="BA1766" s="7"/>
      <c r="BB1766" s="7"/>
    </row>
    <row r="1767" spans="1:54" ht="14.45" customHeight="1">
      <c r="A1767" s="472" t="s">
        <v>2017</v>
      </c>
      <c r="B1767" s="473" t="s">
        <v>1602</v>
      </c>
      <c r="C1767" s="22" t="s">
        <v>5853</v>
      </c>
      <c r="D1767" s="22">
        <v>14</v>
      </c>
      <c r="E1767" s="752" t="s">
        <v>5135</v>
      </c>
      <c r="F1767" s="760">
        <v>2094250</v>
      </c>
      <c r="G1767" s="475">
        <v>15421110</v>
      </c>
      <c r="H1767" s="478">
        <v>11.94</v>
      </c>
      <c r="I1767" s="474">
        <v>2097490</v>
      </c>
      <c r="J1767" s="475">
        <v>15421112</v>
      </c>
      <c r="K1767" s="644">
        <v>11.94</v>
      </c>
      <c r="L1767" s="9"/>
      <c r="M1767" s="546">
        <v>16</v>
      </c>
      <c r="N1767" s="9">
        <v>9.5299999999999994</v>
      </c>
      <c r="O1767" s="9" t="s">
        <v>4201</v>
      </c>
      <c r="P1767" s="645" t="s">
        <v>4252</v>
      </c>
      <c r="Q1767" s="646" t="s">
        <v>4281</v>
      </c>
      <c r="R1767" s="11"/>
      <c r="S1767" s="12"/>
      <c r="T1767" s="709">
        <v>46264</v>
      </c>
      <c r="U1767" s="15" t="s">
        <v>5048</v>
      </c>
      <c r="V1767" s="8">
        <v>46264</v>
      </c>
      <c r="W1767" s="13" t="s">
        <v>5136</v>
      </c>
      <c r="X1767" s="23" t="s">
        <v>4206</v>
      </c>
      <c r="Y1767" s="486">
        <v>139</v>
      </c>
      <c r="Z1767" s="647">
        <v>46266</v>
      </c>
      <c r="AA1767" s="24" t="s">
        <v>5137</v>
      </c>
      <c r="AB1767" s="484" t="s">
        <v>4206</v>
      </c>
      <c r="AC1767" s="710"/>
      <c r="AD1767" s="4"/>
      <c r="AE1767" s="5"/>
      <c r="AF1767" s="5"/>
      <c r="AG1767" s="4"/>
      <c r="AH1767" s="5"/>
      <c r="AI1767" s="649"/>
      <c r="AJ1767" s="6" t="s">
        <v>2860</v>
      </c>
      <c r="AK1767" s="6" t="s">
        <v>2860</v>
      </c>
      <c r="AL1767" s="485" t="str">
        <f>IF(AA1767="","",AA1767)</f>
        <v>DJ-RT-022</v>
      </c>
      <c r="AM1767" s="3" t="str">
        <f>IF(AB1767="","",AB1767)</f>
        <v>A</v>
      </c>
      <c r="AN1767" s="6"/>
      <c r="AO1767" s="6"/>
      <c r="AP1767" s="7"/>
      <c r="AQ1767" s="7"/>
      <c r="AR1767" s="736"/>
      <c r="AS1767" s="736"/>
      <c r="AT1767" s="736"/>
      <c r="AU1767" s="553" t="str">
        <f>IF(AND(V1767&gt;0,X1767="A",AA1767&lt;&gt;"",AG1767&lt;&gt;"A",AJ1767&lt;&gt;"A",OR(AB1767="NR",AB1767="NT")),1,"")</f>
        <v/>
      </c>
      <c r="AV1767" s="554" t="str">
        <f>IF(AU1767="","",COUNTIF($AU$8:AU1767,AU1767))</f>
        <v/>
      </c>
      <c r="AW1767" s="553" t="str">
        <f>IF(AND(V1767&gt;0,X1767="A",AJ1767&lt;&gt;"A",OR(AB1767="",AB1767="NX")),1,"")</f>
        <v/>
      </c>
      <c r="AX1767" s="554" t="str">
        <f>IF(AW1767="","",COUNTIF($AW$8:AW1767,AW1767))</f>
        <v/>
      </c>
      <c r="AY1767" s="736"/>
      <c r="AZ1767" s="736"/>
      <c r="BA1767" s="736"/>
      <c r="BB1767" s="736"/>
    </row>
    <row r="1768" spans="1:54" ht="14.45" customHeight="1">
      <c r="A1768" s="472" t="s">
        <v>2018</v>
      </c>
      <c r="B1768" s="473" t="s">
        <v>1602</v>
      </c>
      <c r="C1768" s="22" t="s">
        <v>5853</v>
      </c>
      <c r="D1768" s="22">
        <v>14</v>
      </c>
      <c r="E1768" s="746" t="s">
        <v>4120</v>
      </c>
      <c r="F1768" s="760">
        <v>2097490</v>
      </c>
      <c r="G1768" s="475">
        <v>15421112</v>
      </c>
      <c r="H1768" s="644">
        <v>11.94</v>
      </c>
      <c r="I1768" s="474">
        <v>2095440</v>
      </c>
      <c r="J1768" s="475">
        <v>15421111</v>
      </c>
      <c r="K1768" s="644">
        <v>11.94</v>
      </c>
      <c r="L1768" s="9" t="s">
        <v>15</v>
      </c>
      <c r="M1768" s="546">
        <v>16</v>
      </c>
      <c r="N1768" s="9">
        <v>9.5299999999999994</v>
      </c>
      <c r="O1768" s="6" t="s">
        <v>4201</v>
      </c>
      <c r="P1768" s="479" t="s">
        <v>4202</v>
      </c>
      <c r="Q1768" s="10" t="s">
        <v>5104</v>
      </c>
      <c r="R1768" s="11"/>
      <c r="S1768" s="12"/>
      <c r="T1768" s="14">
        <v>46274</v>
      </c>
      <c r="U1768" s="15" t="s">
        <v>4204</v>
      </c>
      <c r="V1768" s="8">
        <v>46274</v>
      </c>
      <c r="W1768" s="13" t="s">
        <v>5165</v>
      </c>
      <c r="X1768" s="23" t="s">
        <v>4206</v>
      </c>
      <c r="Y1768" s="486">
        <v>167</v>
      </c>
      <c r="Z1768" s="483">
        <v>46279</v>
      </c>
      <c r="AA1768" s="24" t="s">
        <v>5529</v>
      </c>
      <c r="AB1768" s="484" t="s">
        <v>4206</v>
      </c>
      <c r="AC1768" s="16"/>
      <c r="AD1768" s="17"/>
      <c r="AE1768" s="18"/>
      <c r="AF1768" s="9"/>
      <c r="AG1768" s="19"/>
      <c r="AH1768" s="20"/>
      <c r="AI1768" s="9"/>
      <c r="AJ1768" s="21"/>
      <c r="AK1768" s="33"/>
      <c r="AL1768" s="485" t="str">
        <f>IF(AA1768="","",AA1768)</f>
        <v>L-RT-035</v>
      </c>
      <c r="AM1768" s="3" t="str">
        <f>IF(AB1768="","",AB1768)</f>
        <v>A</v>
      </c>
      <c r="AN1768" s="702"/>
      <c r="AO1768" s="4"/>
      <c r="AP1768" s="5"/>
      <c r="AQ1768" s="5"/>
      <c r="AR1768" s="4"/>
      <c r="AS1768" s="5"/>
      <c r="AT1768" s="552"/>
      <c r="AU1768" s="553" t="str">
        <f>IF(AND(V1768&gt;0,X1768="A",AA1768&lt;&gt;"",AG1768&lt;&gt;"A",AJ1768&lt;&gt;"A",OR(AB1768="NR",AB1768="NT")),1,"")</f>
        <v/>
      </c>
      <c r="AV1768" s="554" t="str">
        <f>IF(AU1768="","",COUNTIF($AU$8:AU1768,AU1768))</f>
        <v/>
      </c>
      <c r="AW1768" s="553" t="str">
        <f>IF(AND(V1768&gt;0,X1768="A",AJ1768&lt;&gt;"A",OR(AB1768="",AB1768="NX")),1,"")</f>
        <v/>
      </c>
      <c r="AX1768" s="554" t="str">
        <f>IF(AW1768="","",COUNTIF($AW$8:AW1768,AW1768))</f>
        <v/>
      </c>
      <c r="AY1768" s="27"/>
      <c r="AZ1768" s="6"/>
      <c r="BA1768" s="7"/>
      <c r="BB1768" s="7"/>
    </row>
    <row r="1769" spans="1:54" ht="14.45" customHeight="1">
      <c r="A1769" s="472" t="s">
        <v>2019</v>
      </c>
      <c r="B1769" s="473" t="s">
        <v>1602</v>
      </c>
      <c r="C1769" s="22" t="s">
        <v>5853</v>
      </c>
      <c r="D1769" s="22">
        <v>14</v>
      </c>
      <c r="E1769" s="752" t="s">
        <v>5138</v>
      </c>
      <c r="F1769" s="760">
        <v>2095440</v>
      </c>
      <c r="G1769" s="475">
        <v>15421111</v>
      </c>
      <c r="H1769" s="644">
        <v>11.94</v>
      </c>
      <c r="I1769" s="474">
        <v>2079800</v>
      </c>
      <c r="J1769" s="475">
        <v>15421102</v>
      </c>
      <c r="K1769" s="644">
        <v>11.94</v>
      </c>
      <c r="L1769" s="9"/>
      <c r="M1769" s="546">
        <v>16</v>
      </c>
      <c r="N1769" s="9">
        <v>9.5299999999999994</v>
      </c>
      <c r="O1769" s="9" t="s">
        <v>4201</v>
      </c>
      <c r="P1769" s="645" t="s">
        <v>4252</v>
      </c>
      <c r="Q1769" s="650" t="s">
        <v>4253</v>
      </c>
      <c r="R1769" s="11"/>
      <c r="S1769" s="12"/>
      <c r="T1769" s="14">
        <v>46261</v>
      </c>
      <c r="U1769" s="15" t="s">
        <v>4290</v>
      </c>
      <c r="V1769" s="8">
        <v>46261</v>
      </c>
      <c r="W1769" s="13" t="s">
        <v>5000</v>
      </c>
      <c r="X1769" s="23" t="s">
        <v>4206</v>
      </c>
      <c r="Y1769" s="486">
        <v>139</v>
      </c>
      <c r="Z1769" s="647">
        <v>46266</v>
      </c>
      <c r="AA1769" s="24" t="s">
        <v>5137</v>
      </c>
      <c r="AB1769" s="484" t="s">
        <v>4206</v>
      </c>
      <c r="AC1769" s="710"/>
      <c r="AD1769" s="4"/>
      <c r="AE1769" s="5"/>
      <c r="AF1769" s="5"/>
      <c r="AG1769" s="4"/>
      <c r="AH1769" s="5"/>
      <c r="AI1769" s="649"/>
      <c r="AJ1769" s="6" t="s">
        <v>2860</v>
      </c>
      <c r="AK1769" s="6" t="s">
        <v>2860</v>
      </c>
      <c r="AL1769" s="485" t="str">
        <f>IF(AA1769="","",AA1769)</f>
        <v>DJ-RT-022</v>
      </c>
      <c r="AM1769" s="3" t="str">
        <f>IF(AB1769="","",AB1769)</f>
        <v>A</v>
      </c>
      <c r="AN1769" s="6"/>
      <c r="AO1769" s="6"/>
      <c r="AP1769" s="7"/>
      <c r="AQ1769" s="7"/>
      <c r="AR1769" s="736"/>
      <c r="AS1769" s="736"/>
      <c r="AT1769" s="736"/>
      <c r="AU1769" s="553" t="str">
        <f>IF(AND(V1769&gt;0,X1769="A",AA1769&lt;&gt;"",AG1769&lt;&gt;"A",AJ1769&lt;&gt;"A",OR(AB1769="NR",AB1769="NT")),1,"")</f>
        <v/>
      </c>
      <c r="AV1769" s="554" t="str">
        <f>IF(AU1769="","",COUNTIF($AU$8:AU1769,AU1769))</f>
        <v/>
      </c>
      <c r="AW1769" s="553" t="str">
        <f>IF(AND(V1769&gt;0,X1769="A",AJ1769&lt;&gt;"A",OR(AB1769="",AB1769="NX")),1,"")</f>
        <v/>
      </c>
      <c r="AX1769" s="554" t="str">
        <f>IF(AW1769="","",COUNTIF($AW$8:AW1769,AW1769))</f>
        <v/>
      </c>
      <c r="AY1769" s="736"/>
      <c r="AZ1769" s="736"/>
      <c r="BA1769" s="736"/>
      <c r="BB1769" s="736"/>
    </row>
    <row r="1770" spans="1:54" ht="14.45" customHeight="1">
      <c r="A1770" s="472" t="s">
        <v>2020</v>
      </c>
      <c r="B1770" s="473" t="s">
        <v>1602</v>
      </c>
      <c r="C1770" s="22" t="s">
        <v>5853</v>
      </c>
      <c r="D1770" s="22">
        <v>14</v>
      </c>
      <c r="E1770" s="746" t="s">
        <v>6020</v>
      </c>
      <c r="F1770" s="760">
        <v>2079800</v>
      </c>
      <c r="G1770" s="475">
        <v>15421102</v>
      </c>
      <c r="H1770" s="644">
        <v>11.94</v>
      </c>
      <c r="I1770" s="474">
        <v>2088830</v>
      </c>
      <c r="J1770" s="475">
        <v>15421108</v>
      </c>
      <c r="K1770" s="644">
        <v>11.94</v>
      </c>
      <c r="L1770" s="9" t="s">
        <v>15</v>
      </c>
      <c r="M1770" s="546">
        <v>16</v>
      </c>
      <c r="N1770" s="9">
        <v>9.5299999999999994</v>
      </c>
      <c r="O1770" s="6" t="s">
        <v>4201</v>
      </c>
      <c r="P1770" s="479" t="s">
        <v>5033</v>
      </c>
      <c r="Q1770" s="10" t="s">
        <v>5193</v>
      </c>
      <c r="R1770" s="11"/>
      <c r="S1770" s="12"/>
      <c r="T1770" s="14">
        <v>46291</v>
      </c>
      <c r="U1770" s="15" t="s">
        <v>5839</v>
      </c>
      <c r="V1770" s="8">
        <v>46291</v>
      </c>
      <c r="W1770" s="13" t="s">
        <v>6024</v>
      </c>
      <c r="X1770" s="23" t="s">
        <v>4206</v>
      </c>
      <c r="Y1770" s="486">
        <v>167</v>
      </c>
      <c r="Z1770" s="483">
        <v>46300</v>
      </c>
      <c r="AA1770" s="24" t="s">
        <v>6440</v>
      </c>
      <c r="AB1770" s="484" t="s">
        <v>4206</v>
      </c>
      <c r="AC1770" s="16"/>
      <c r="AD1770" s="17"/>
      <c r="AE1770" s="18"/>
      <c r="AF1770" s="9"/>
      <c r="AG1770" s="19"/>
      <c r="AH1770" s="20"/>
      <c r="AI1770" s="9"/>
      <c r="AJ1770" s="21"/>
      <c r="AK1770" s="33"/>
      <c r="AL1770" s="485" t="str">
        <f>IF(AA1770="","",AA1770)</f>
        <v>L-RT-073</v>
      </c>
      <c r="AM1770" s="3" t="str">
        <f>IF(AB1770="","",AB1770)</f>
        <v>A</v>
      </c>
      <c r="AN1770" s="702" t="s">
        <v>5520</v>
      </c>
      <c r="AO1770" s="4"/>
      <c r="AP1770" s="5"/>
      <c r="AQ1770" s="5"/>
      <c r="AR1770" s="4"/>
      <c r="AS1770" s="5"/>
      <c r="AT1770" s="552"/>
      <c r="AU1770" s="553" t="str">
        <f>IF(AND(V1770&gt;0,X1770="A",AA1770&lt;&gt;"",AG1770&lt;&gt;"A",AJ1770&lt;&gt;"A",OR(AB1770="NR",AB1770="NT")),1,"")</f>
        <v/>
      </c>
      <c r="AV1770" s="554" t="str">
        <f>IF(AU1770="","",COUNTIF($AU$8:AU1770,AU1770))</f>
        <v/>
      </c>
      <c r="AW1770" s="553" t="str">
        <f>IF(AND(V1770&gt;0,X1770="A",AJ1770&lt;&gt;"A",OR(AB1770="",AB1770="NX")),1,"")</f>
        <v/>
      </c>
      <c r="AX1770" s="554" t="str">
        <f>IF(AW1770="","",COUNTIF($AW$8:AW1770,AW1770))</f>
        <v/>
      </c>
      <c r="AY1770" s="13" t="s">
        <v>5165</v>
      </c>
      <c r="AZ1770" s="24" t="s">
        <v>5529</v>
      </c>
      <c r="BA1770" s="7"/>
      <c r="BB1770" s="7"/>
    </row>
    <row r="1771" spans="1:54" ht="14.45" customHeight="1">
      <c r="A1771" s="472" t="s">
        <v>2021</v>
      </c>
      <c r="B1771" s="473" t="s">
        <v>1602</v>
      </c>
      <c r="C1771" s="22" t="s">
        <v>5853</v>
      </c>
      <c r="D1771" s="22">
        <v>14</v>
      </c>
      <c r="E1771" s="752" t="s">
        <v>5139</v>
      </c>
      <c r="F1771" s="760">
        <v>2088830</v>
      </c>
      <c r="G1771" s="475">
        <v>15421108</v>
      </c>
      <c r="H1771" s="644">
        <v>11.94</v>
      </c>
      <c r="I1771" s="474">
        <v>2096340</v>
      </c>
      <c r="J1771" s="475">
        <v>15421111</v>
      </c>
      <c r="K1771" s="478">
        <v>11.94</v>
      </c>
      <c r="L1771" s="9"/>
      <c r="M1771" s="546">
        <v>16</v>
      </c>
      <c r="N1771" s="9">
        <v>9.5299999999999994</v>
      </c>
      <c r="O1771" s="9" t="s">
        <v>4201</v>
      </c>
      <c r="P1771" s="645" t="s">
        <v>4252</v>
      </c>
      <c r="Q1771" s="646" t="s">
        <v>4281</v>
      </c>
      <c r="R1771" s="11"/>
      <c r="S1771" s="12"/>
      <c r="T1771" s="709">
        <v>46265</v>
      </c>
      <c r="U1771" s="15" t="s">
        <v>5048</v>
      </c>
      <c r="V1771" s="8">
        <v>46265</v>
      </c>
      <c r="W1771" s="13" t="s">
        <v>5133</v>
      </c>
      <c r="X1771" s="23" t="s">
        <v>4206</v>
      </c>
      <c r="Y1771" s="486">
        <v>139</v>
      </c>
      <c r="Z1771" s="647">
        <v>46266</v>
      </c>
      <c r="AA1771" s="24" t="s">
        <v>5137</v>
      </c>
      <c r="AB1771" s="484" t="s">
        <v>4206</v>
      </c>
      <c r="AC1771" s="655"/>
      <c r="AD1771" s="4"/>
      <c r="AE1771" s="5"/>
      <c r="AF1771" s="5"/>
      <c r="AG1771" s="4"/>
      <c r="AH1771" s="5"/>
      <c r="AI1771" s="649"/>
      <c r="AJ1771" s="6" t="s">
        <v>2860</v>
      </c>
      <c r="AK1771" s="6" t="s">
        <v>2860</v>
      </c>
      <c r="AL1771" s="485" t="str">
        <f>IF(AA1771="","",AA1771)</f>
        <v>DJ-RT-022</v>
      </c>
      <c r="AM1771" s="3" t="str">
        <f>IF(AB1771="","",AB1771)</f>
        <v>A</v>
      </c>
      <c r="AN1771" s="6"/>
      <c r="AO1771" s="6"/>
      <c r="AP1771" s="7"/>
      <c r="AQ1771" s="7"/>
      <c r="AR1771" s="736"/>
      <c r="AS1771" s="736"/>
      <c r="AT1771" s="736"/>
      <c r="AU1771" s="553" t="str">
        <f>IF(AND(V1771&gt;0,X1771="A",AA1771&lt;&gt;"",AG1771&lt;&gt;"A",AJ1771&lt;&gt;"A",OR(AB1771="NR",AB1771="NT")),1,"")</f>
        <v/>
      </c>
      <c r="AV1771" s="554" t="str">
        <f>IF(AU1771="","",COUNTIF($AU$8:AU1771,AU1771))</f>
        <v/>
      </c>
      <c r="AW1771" s="553" t="str">
        <f>IF(AND(V1771&gt;0,X1771="A",AJ1771&lt;&gt;"A",OR(AB1771="",AB1771="NX")),1,"")</f>
        <v/>
      </c>
      <c r="AX1771" s="554" t="str">
        <f>IF(AW1771="","",COUNTIF($AW$8:AW1771,AW1771))</f>
        <v/>
      </c>
      <c r="AY1771" s="736"/>
      <c r="AZ1771" s="736"/>
      <c r="BA1771" s="736"/>
      <c r="BB1771" s="736"/>
    </row>
    <row r="1772" spans="1:54" ht="14.45" customHeight="1">
      <c r="A1772" s="472" t="s">
        <v>2022</v>
      </c>
      <c r="B1772" s="473" t="s">
        <v>1602</v>
      </c>
      <c r="C1772" s="22" t="s">
        <v>5853</v>
      </c>
      <c r="D1772" s="22">
        <v>14</v>
      </c>
      <c r="E1772" s="746" t="s">
        <v>6021</v>
      </c>
      <c r="F1772" s="760">
        <v>2096340</v>
      </c>
      <c r="G1772" s="475">
        <v>15421111</v>
      </c>
      <c r="H1772" s="478">
        <v>11.94</v>
      </c>
      <c r="I1772" s="474">
        <v>2091020</v>
      </c>
      <c r="J1772" s="475">
        <v>15421109</v>
      </c>
      <c r="K1772" s="644">
        <v>11.94</v>
      </c>
      <c r="L1772" s="9" t="s">
        <v>15</v>
      </c>
      <c r="M1772" s="546">
        <v>16</v>
      </c>
      <c r="N1772" s="9">
        <v>9.5299999999999994</v>
      </c>
      <c r="O1772" s="6" t="s">
        <v>4201</v>
      </c>
      <c r="P1772" s="479" t="s">
        <v>5033</v>
      </c>
      <c r="Q1772" s="10" t="s">
        <v>5919</v>
      </c>
      <c r="R1772" s="11"/>
      <c r="S1772" s="12"/>
      <c r="T1772" s="14">
        <v>46291</v>
      </c>
      <c r="U1772" s="15" t="s">
        <v>5839</v>
      </c>
      <c r="V1772" s="8">
        <v>46291</v>
      </c>
      <c r="W1772" s="13" t="s">
        <v>6024</v>
      </c>
      <c r="X1772" s="23" t="s">
        <v>4206</v>
      </c>
      <c r="Y1772" s="486">
        <v>167</v>
      </c>
      <c r="Z1772" s="483">
        <v>46300</v>
      </c>
      <c r="AA1772" s="24" t="s">
        <v>6440</v>
      </c>
      <c r="AB1772" s="484" t="s">
        <v>4206</v>
      </c>
      <c r="AC1772" s="16"/>
      <c r="AD1772" s="17"/>
      <c r="AE1772" s="18"/>
      <c r="AF1772" s="9"/>
      <c r="AG1772" s="19"/>
      <c r="AH1772" s="20"/>
      <c r="AI1772" s="9"/>
      <c r="AJ1772" s="21"/>
      <c r="AK1772" s="33"/>
      <c r="AL1772" s="485" t="str">
        <f>IF(AA1772="","",AA1772)</f>
        <v>L-RT-073</v>
      </c>
      <c r="AM1772" s="3" t="str">
        <f>IF(AB1772="","",AB1772)</f>
        <v>A</v>
      </c>
      <c r="AN1772" s="702" t="s">
        <v>5521</v>
      </c>
      <c r="AO1772" s="4"/>
      <c r="AP1772" s="5"/>
      <c r="AQ1772" s="5"/>
      <c r="AR1772" s="4"/>
      <c r="AS1772" s="5"/>
      <c r="AT1772" s="552"/>
      <c r="AU1772" s="553" t="str">
        <f>IF(AND(V1772&gt;0,X1772="A",AA1772&lt;&gt;"",AG1772&lt;&gt;"A",AJ1772&lt;&gt;"A",OR(AB1772="NR",AB1772="NT")),1,"")</f>
        <v/>
      </c>
      <c r="AV1772" s="554" t="str">
        <f>IF(AU1772="","",COUNTIF($AU$8:AU1772,AU1772))</f>
        <v/>
      </c>
      <c r="AW1772" s="553" t="str">
        <f>IF(AND(V1772&gt;0,X1772="A",AJ1772&lt;&gt;"A",OR(AB1772="",AB1772="NX")),1,"")</f>
        <v/>
      </c>
      <c r="AX1772" s="554" t="str">
        <f>IF(AW1772="","",COUNTIF($AW$8:AW1772,AW1772))</f>
        <v/>
      </c>
      <c r="AY1772" s="13" t="s">
        <v>5165</v>
      </c>
      <c r="AZ1772" s="24" t="s">
        <v>5529</v>
      </c>
      <c r="BA1772" s="7"/>
      <c r="BB1772" s="7"/>
    </row>
    <row r="1773" spans="1:54" ht="14.45" customHeight="1">
      <c r="A1773" s="472" t="s">
        <v>2023</v>
      </c>
      <c r="B1773" s="473" t="s">
        <v>1602</v>
      </c>
      <c r="C1773" s="22" t="s">
        <v>5853</v>
      </c>
      <c r="D1773" s="22">
        <v>14</v>
      </c>
      <c r="E1773" s="752" t="s">
        <v>5140</v>
      </c>
      <c r="F1773" s="760">
        <v>2091020</v>
      </c>
      <c r="G1773" s="475">
        <v>15421109</v>
      </c>
      <c r="H1773" s="644">
        <v>11.94</v>
      </c>
      <c r="I1773" s="474">
        <v>2079070</v>
      </c>
      <c r="J1773" s="475">
        <v>15421102</v>
      </c>
      <c r="K1773" s="478">
        <v>11.94</v>
      </c>
      <c r="L1773" s="9"/>
      <c r="M1773" s="546">
        <v>16</v>
      </c>
      <c r="N1773" s="9">
        <v>9.5299999999999994</v>
      </c>
      <c r="O1773" s="9" t="s">
        <v>4201</v>
      </c>
      <c r="P1773" s="645" t="s">
        <v>4252</v>
      </c>
      <c r="Q1773" s="653" t="s">
        <v>4289</v>
      </c>
      <c r="R1773" s="11"/>
      <c r="S1773" s="12"/>
      <c r="T1773" s="709">
        <v>46265</v>
      </c>
      <c r="U1773" s="15" t="s">
        <v>5048</v>
      </c>
      <c r="V1773" s="8">
        <v>46265</v>
      </c>
      <c r="W1773" s="13" t="s">
        <v>5133</v>
      </c>
      <c r="X1773" s="23" t="s">
        <v>4206</v>
      </c>
      <c r="Y1773" s="486">
        <v>139</v>
      </c>
      <c r="Z1773" s="647">
        <v>46266</v>
      </c>
      <c r="AA1773" s="24" t="s">
        <v>5134</v>
      </c>
      <c r="AB1773" s="484" t="s">
        <v>4206</v>
      </c>
      <c r="AC1773" s="655"/>
      <c r="AD1773" s="4"/>
      <c r="AE1773" s="5"/>
      <c r="AF1773" s="5"/>
      <c r="AG1773" s="4"/>
      <c r="AH1773" s="5"/>
      <c r="AI1773" s="649"/>
      <c r="AJ1773" s="6" t="s">
        <v>2860</v>
      </c>
      <c r="AK1773" s="6" t="s">
        <v>2860</v>
      </c>
      <c r="AL1773" s="485" t="str">
        <f>IF(AA1773="","",AA1773)</f>
        <v>DJ-RT-023</v>
      </c>
      <c r="AM1773" s="3" t="str">
        <f>IF(AB1773="","",AB1773)</f>
        <v>A</v>
      </c>
      <c r="AN1773" s="6"/>
      <c r="AO1773" s="6"/>
      <c r="AP1773" s="7"/>
      <c r="AQ1773" s="7"/>
      <c r="AR1773" s="736"/>
      <c r="AS1773" s="736"/>
      <c r="AT1773" s="736"/>
      <c r="AU1773" s="553" t="str">
        <f>IF(AND(V1773&gt;0,X1773="A",AA1773&lt;&gt;"",AG1773&lt;&gt;"A",AJ1773&lt;&gt;"A",OR(AB1773="NR",AB1773="NT")),1,"")</f>
        <v/>
      </c>
      <c r="AV1773" s="554" t="str">
        <f>IF(AU1773="","",COUNTIF($AU$8:AU1773,AU1773))</f>
        <v/>
      </c>
      <c r="AW1773" s="553" t="str">
        <f>IF(AND(V1773&gt;0,X1773="A",AJ1773&lt;&gt;"A",OR(AB1773="",AB1773="NX")),1,"")</f>
        <v/>
      </c>
      <c r="AX1773" s="554" t="str">
        <f>IF(AW1773="","",COUNTIF($AW$8:AW1773,AW1773))</f>
        <v/>
      </c>
      <c r="AY1773" s="736"/>
      <c r="AZ1773" s="736"/>
      <c r="BA1773" s="736"/>
      <c r="BB1773" s="736"/>
    </row>
    <row r="1774" spans="1:54" ht="14.45" customHeight="1">
      <c r="A1774" s="472" t="s">
        <v>2024</v>
      </c>
      <c r="B1774" s="473" t="s">
        <v>1602</v>
      </c>
      <c r="C1774" s="22" t="s">
        <v>5853</v>
      </c>
      <c r="D1774" s="22">
        <v>14</v>
      </c>
      <c r="E1774" s="746" t="s">
        <v>6364</v>
      </c>
      <c r="F1774" s="760">
        <v>2079070</v>
      </c>
      <c r="G1774" s="475">
        <v>15421102</v>
      </c>
      <c r="H1774" s="478">
        <v>11.94</v>
      </c>
      <c r="I1774" s="474">
        <v>2088360</v>
      </c>
      <c r="J1774" s="475">
        <v>15421108</v>
      </c>
      <c r="K1774" s="478">
        <v>11.94</v>
      </c>
      <c r="L1774" s="9" t="s">
        <v>15</v>
      </c>
      <c r="M1774" s="546">
        <v>16</v>
      </c>
      <c r="N1774" s="9">
        <v>9.5299999999999994</v>
      </c>
      <c r="O1774" s="6" t="s">
        <v>4201</v>
      </c>
      <c r="P1774" s="479" t="s">
        <v>5033</v>
      </c>
      <c r="Q1774" s="10" t="s">
        <v>5919</v>
      </c>
      <c r="R1774" s="880"/>
      <c r="S1774" s="12"/>
      <c r="T1774" s="14">
        <v>46297</v>
      </c>
      <c r="U1774" s="15" t="s">
        <v>6201</v>
      </c>
      <c r="V1774" s="8">
        <v>46298</v>
      </c>
      <c r="W1774" s="13" t="s">
        <v>6396</v>
      </c>
      <c r="X1774" s="23" t="s">
        <v>4206</v>
      </c>
      <c r="Y1774" s="486"/>
      <c r="Z1774" s="483">
        <v>46305</v>
      </c>
      <c r="AA1774" s="24" t="s">
        <v>6575</v>
      </c>
      <c r="AB1774" s="484" t="s">
        <v>4206</v>
      </c>
      <c r="AC1774" s="16"/>
      <c r="AD1774" s="17"/>
      <c r="AE1774" s="18"/>
      <c r="AF1774" s="9"/>
      <c r="AG1774" s="19"/>
      <c r="AH1774" s="20"/>
      <c r="AI1774" s="9"/>
      <c r="AJ1774" s="21"/>
      <c r="AK1774" s="33"/>
      <c r="AL1774" s="485" t="str">
        <f>IF(AA1774="","",AA1774)</f>
        <v>L-RT-080</v>
      </c>
      <c r="AM1774" s="3" t="str">
        <f>IF(AB1774="","",AB1774)</f>
        <v>A</v>
      </c>
      <c r="AN1774" s="702" t="s">
        <v>5522</v>
      </c>
      <c r="AO1774" s="4"/>
      <c r="AP1774" s="5"/>
      <c r="AQ1774" s="5"/>
      <c r="AR1774" s="4"/>
      <c r="AS1774" s="5"/>
      <c r="AT1774" s="552"/>
      <c r="AU1774" s="553" t="str">
        <f>IF(AND(V1774&gt;0,X1774="A",AA1774&lt;&gt;"",AG1774&lt;&gt;"A",AJ1774&lt;&gt;"A",OR(AB1774="NR",AB1774="NT")),1,"")</f>
        <v/>
      </c>
      <c r="AV1774" s="554" t="str">
        <f>IF(AU1774="","",COUNTIF($AU$8:AU1774,AU1774))</f>
        <v/>
      </c>
      <c r="AW1774" s="553" t="str">
        <f>IF(AND(V1774&gt;0,X1774="A",AJ1774&lt;&gt;"A",OR(AB1774="",AB1774="NX")),1,"")</f>
        <v/>
      </c>
      <c r="AX1774" s="554" t="str">
        <f>IF(AW1774="","",COUNTIF($AW$8:AW1774,AW1774))</f>
        <v/>
      </c>
      <c r="AY1774" s="27" t="s">
        <v>5165</v>
      </c>
      <c r="AZ1774" s="6" t="s">
        <v>5529</v>
      </c>
      <c r="BA1774" s="7"/>
      <c r="BB1774" s="7"/>
    </row>
    <row r="1775" spans="1:54" ht="14.45" customHeight="1">
      <c r="A1775" s="472" t="s">
        <v>2025</v>
      </c>
      <c r="B1775" s="473" t="s">
        <v>1602</v>
      </c>
      <c r="C1775" s="22" t="s">
        <v>5853</v>
      </c>
      <c r="D1775" s="22">
        <v>14</v>
      </c>
      <c r="E1775" s="752" t="s">
        <v>5141</v>
      </c>
      <c r="F1775" s="760">
        <v>2088360</v>
      </c>
      <c r="G1775" s="475">
        <v>15421108</v>
      </c>
      <c r="H1775" s="478">
        <v>11.94</v>
      </c>
      <c r="I1775" s="474">
        <v>2093210</v>
      </c>
      <c r="J1775" s="475">
        <v>15421110</v>
      </c>
      <c r="K1775" s="644">
        <v>11.94</v>
      </c>
      <c r="L1775" s="9"/>
      <c r="M1775" s="546">
        <v>16</v>
      </c>
      <c r="N1775" s="9">
        <v>9.5299999999999994</v>
      </c>
      <c r="O1775" s="9" t="s">
        <v>4201</v>
      </c>
      <c r="P1775" s="645" t="s">
        <v>4252</v>
      </c>
      <c r="Q1775" s="651" t="s">
        <v>4263</v>
      </c>
      <c r="R1775" s="11"/>
      <c r="S1775" s="12"/>
      <c r="T1775" s="709">
        <v>46265</v>
      </c>
      <c r="U1775" s="15" t="s">
        <v>5048</v>
      </c>
      <c r="V1775" s="8">
        <v>46265</v>
      </c>
      <c r="W1775" s="13" t="s">
        <v>5133</v>
      </c>
      <c r="X1775" s="23" t="s">
        <v>4206</v>
      </c>
      <c r="Y1775" s="486">
        <v>139</v>
      </c>
      <c r="Z1775" s="647">
        <v>46266</v>
      </c>
      <c r="AA1775" s="24" t="s">
        <v>5137</v>
      </c>
      <c r="AB1775" s="484" t="s">
        <v>4206</v>
      </c>
      <c r="AC1775" s="655"/>
      <c r="AD1775" s="4"/>
      <c r="AE1775" s="5"/>
      <c r="AF1775" s="5"/>
      <c r="AG1775" s="4"/>
      <c r="AH1775" s="5"/>
      <c r="AI1775" s="649"/>
      <c r="AJ1775" s="6" t="s">
        <v>2860</v>
      </c>
      <c r="AK1775" s="6" t="s">
        <v>2860</v>
      </c>
      <c r="AL1775" s="485" t="str">
        <f>IF(AA1775="","",AA1775)</f>
        <v>DJ-RT-022</v>
      </c>
      <c r="AM1775" s="3" t="str">
        <f>IF(AB1775="","",AB1775)</f>
        <v>A</v>
      </c>
      <c r="AN1775" s="6"/>
      <c r="AO1775" s="6"/>
      <c r="AP1775" s="7"/>
      <c r="AQ1775" s="7"/>
      <c r="AR1775" s="736"/>
      <c r="AS1775" s="736"/>
      <c r="AT1775" s="736"/>
      <c r="AU1775" s="553" t="str">
        <f>IF(AND(V1775&gt;0,X1775="A",AA1775&lt;&gt;"",AG1775&lt;&gt;"A",AJ1775&lt;&gt;"A",OR(AB1775="NR",AB1775="NT")),1,"")</f>
        <v/>
      </c>
      <c r="AV1775" s="554" t="str">
        <f>IF(AU1775="","",COUNTIF($AU$8:AU1775,AU1775))</f>
        <v/>
      </c>
      <c r="AW1775" s="553" t="str">
        <f>IF(AND(V1775&gt;0,X1775="A",AJ1775&lt;&gt;"A",OR(AB1775="",AB1775="NX")),1,"")</f>
        <v/>
      </c>
      <c r="AX1775" s="554" t="str">
        <f>IF(AW1775="","",COUNTIF($AW$8:AW1775,AW1775))</f>
        <v/>
      </c>
      <c r="AY1775" s="736"/>
      <c r="AZ1775" s="736"/>
      <c r="BA1775" s="736"/>
      <c r="BB1775" s="736"/>
    </row>
    <row r="1776" spans="1:54" ht="14.45" customHeight="1">
      <c r="A1776" s="472" t="s">
        <v>2026</v>
      </c>
      <c r="B1776" s="473" t="s">
        <v>1602</v>
      </c>
      <c r="C1776" s="22" t="s">
        <v>5853</v>
      </c>
      <c r="D1776" s="22">
        <v>14</v>
      </c>
      <c r="E1776" s="746" t="s">
        <v>4121</v>
      </c>
      <c r="F1776" s="760">
        <v>2093210</v>
      </c>
      <c r="G1776" s="475">
        <v>15421110</v>
      </c>
      <c r="H1776" s="644">
        <v>11.94</v>
      </c>
      <c r="I1776" s="474">
        <v>2095760</v>
      </c>
      <c r="J1776" s="475">
        <v>15421111</v>
      </c>
      <c r="K1776" s="644">
        <v>11.94</v>
      </c>
      <c r="L1776" s="9" t="s">
        <v>15</v>
      </c>
      <c r="M1776" s="546">
        <v>16</v>
      </c>
      <c r="N1776" s="9">
        <v>9.5299999999999994</v>
      </c>
      <c r="O1776" s="6" t="s">
        <v>4201</v>
      </c>
      <c r="P1776" s="479" t="s">
        <v>4202</v>
      </c>
      <c r="Q1776" s="10" t="s">
        <v>5104</v>
      </c>
      <c r="R1776" s="11"/>
      <c r="S1776" s="12"/>
      <c r="T1776" s="14">
        <v>46274</v>
      </c>
      <c r="U1776" s="15" t="s">
        <v>4204</v>
      </c>
      <c r="V1776" s="8">
        <v>46274</v>
      </c>
      <c r="W1776" s="13" t="s">
        <v>5165</v>
      </c>
      <c r="X1776" s="23" t="s">
        <v>4206</v>
      </c>
      <c r="Y1776" s="486">
        <v>167</v>
      </c>
      <c r="Z1776" s="483">
        <v>46279</v>
      </c>
      <c r="AA1776" s="24" t="s">
        <v>5530</v>
      </c>
      <c r="AB1776" s="484" t="s">
        <v>4206</v>
      </c>
      <c r="AC1776" s="16"/>
      <c r="AD1776" s="17"/>
      <c r="AE1776" s="18"/>
      <c r="AF1776" s="9"/>
      <c r="AG1776" s="19"/>
      <c r="AH1776" s="20"/>
      <c r="AI1776" s="9"/>
      <c r="AJ1776" s="21"/>
      <c r="AK1776" s="33"/>
      <c r="AL1776" s="485" t="str">
        <f>IF(AA1776="","",AA1776)</f>
        <v>L-RT-036</v>
      </c>
      <c r="AM1776" s="3" t="str">
        <f>IF(AB1776="","",AB1776)</f>
        <v>A</v>
      </c>
      <c r="AN1776" s="702"/>
      <c r="AO1776" s="4"/>
      <c r="AP1776" s="5"/>
      <c r="AQ1776" s="5"/>
      <c r="AR1776" s="4"/>
      <c r="AS1776" s="5"/>
      <c r="AT1776" s="552"/>
      <c r="AU1776" s="553" t="str">
        <f>IF(AND(V1776&gt;0,X1776="A",AA1776&lt;&gt;"",AG1776&lt;&gt;"A",AJ1776&lt;&gt;"A",OR(AB1776="NR",AB1776="NT")),1,"")</f>
        <v/>
      </c>
      <c r="AV1776" s="554" t="str">
        <f>IF(AU1776="","",COUNTIF($AU$8:AU1776,AU1776))</f>
        <v/>
      </c>
      <c r="AW1776" s="553" t="str">
        <f>IF(AND(V1776&gt;0,X1776="A",AJ1776&lt;&gt;"A",OR(AB1776="",AB1776="NX")),1,"")</f>
        <v/>
      </c>
      <c r="AX1776" s="554" t="str">
        <f>IF(AW1776="","",COUNTIF($AW$8:AW1776,AW1776))</f>
        <v/>
      </c>
      <c r="AY1776" s="27"/>
      <c r="AZ1776" s="6"/>
      <c r="BA1776" s="7"/>
      <c r="BB1776" s="7"/>
    </row>
    <row r="1777" spans="1:54" ht="14.45" customHeight="1">
      <c r="A1777" s="472" t="s">
        <v>2027</v>
      </c>
      <c r="B1777" s="473" t="s">
        <v>1602</v>
      </c>
      <c r="C1777" s="22" t="s">
        <v>5853</v>
      </c>
      <c r="D1777" s="22">
        <v>14</v>
      </c>
      <c r="E1777" s="752" t="s">
        <v>5142</v>
      </c>
      <c r="F1777" s="760">
        <v>2095760</v>
      </c>
      <c r="G1777" s="475">
        <v>15421111</v>
      </c>
      <c r="H1777" s="644">
        <v>11.94</v>
      </c>
      <c r="I1777" s="474">
        <v>2088590</v>
      </c>
      <c r="J1777" s="475">
        <v>15421108</v>
      </c>
      <c r="K1777" s="478">
        <v>11.94</v>
      </c>
      <c r="L1777" s="9"/>
      <c r="M1777" s="546">
        <v>16</v>
      </c>
      <c r="N1777" s="9">
        <v>9.5299999999999994</v>
      </c>
      <c r="O1777" s="9" t="s">
        <v>4201</v>
      </c>
      <c r="P1777" s="645" t="s">
        <v>4252</v>
      </c>
      <c r="Q1777" s="653" t="s">
        <v>4289</v>
      </c>
      <c r="R1777" s="11"/>
      <c r="S1777" s="12"/>
      <c r="T1777" s="709">
        <v>46264</v>
      </c>
      <c r="U1777" s="15" t="s">
        <v>5048</v>
      </c>
      <c r="V1777" s="8">
        <v>46264</v>
      </c>
      <c r="W1777" s="13" t="s">
        <v>5136</v>
      </c>
      <c r="X1777" s="23" t="s">
        <v>4206</v>
      </c>
      <c r="Y1777" s="486">
        <v>139</v>
      </c>
      <c r="Z1777" s="647">
        <v>46265</v>
      </c>
      <c r="AA1777" s="24" t="s">
        <v>5143</v>
      </c>
      <c r="AB1777" s="484" t="s">
        <v>4206</v>
      </c>
      <c r="AC1777" s="655"/>
      <c r="AD1777" s="4"/>
      <c r="AE1777" s="5"/>
      <c r="AF1777" s="5"/>
      <c r="AG1777" s="4"/>
      <c r="AH1777" s="5"/>
      <c r="AI1777" s="649"/>
      <c r="AJ1777" s="6" t="s">
        <v>2860</v>
      </c>
      <c r="AK1777" s="6" t="s">
        <v>2860</v>
      </c>
      <c r="AL1777" s="485" t="str">
        <f>IF(AA1777="","",AA1777)</f>
        <v>DJ-RT-021</v>
      </c>
      <c r="AM1777" s="3" t="str">
        <f>IF(AB1777="","",AB1777)</f>
        <v>A</v>
      </c>
      <c r="AN1777" s="6"/>
      <c r="AO1777" s="6"/>
      <c r="AP1777" s="7"/>
      <c r="AQ1777" s="7"/>
      <c r="AR1777" s="736"/>
      <c r="AS1777" s="736"/>
      <c r="AT1777" s="736"/>
      <c r="AU1777" s="553" t="str">
        <f>IF(AND(V1777&gt;0,X1777="A",AA1777&lt;&gt;"",AG1777&lt;&gt;"A",AJ1777&lt;&gt;"A",OR(AB1777="NR",AB1777="NT")),1,"")</f>
        <v/>
      </c>
      <c r="AV1777" s="554" t="str">
        <f>IF(AU1777="","",COUNTIF($AU$8:AU1777,AU1777))</f>
        <v/>
      </c>
      <c r="AW1777" s="553" t="str">
        <f>IF(AND(V1777&gt;0,X1777="A",AJ1777&lt;&gt;"A",OR(AB1777="",AB1777="NX")),1,"")</f>
        <v/>
      </c>
      <c r="AX1777" s="554" t="str">
        <f>IF(AW1777="","",COUNTIF($AW$8:AW1777,AW1777))</f>
        <v/>
      </c>
      <c r="AY1777" s="736"/>
      <c r="AZ1777" s="736"/>
      <c r="BA1777" s="736"/>
      <c r="BB1777" s="736"/>
    </row>
    <row r="1778" spans="1:54" ht="14.45" customHeight="1">
      <c r="A1778" s="472" t="s">
        <v>2028</v>
      </c>
      <c r="B1778" s="473" t="s">
        <v>1602</v>
      </c>
      <c r="C1778" s="22" t="s">
        <v>5853</v>
      </c>
      <c r="D1778" s="22">
        <v>14</v>
      </c>
      <c r="E1778" s="746" t="s">
        <v>4122</v>
      </c>
      <c r="F1778" s="760">
        <v>2088590</v>
      </c>
      <c r="G1778" s="475">
        <v>15421108</v>
      </c>
      <c r="H1778" s="478">
        <v>11.94</v>
      </c>
      <c r="I1778" s="474">
        <v>2081830</v>
      </c>
      <c r="J1778" s="475">
        <v>15421104</v>
      </c>
      <c r="K1778" s="478">
        <v>11.94</v>
      </c>
      <c r="L1778" s="9" t="s">
        <v>15</v>
      </c>
      <c r="M1778" s="546">
        <v>16</v>
      </c>
      <c r="N1778" s="9">
        <v>9.5299999999999994</v>
      </c>
      <c r="O1778" s="6" t="s">
        <v>4201</v>
      </c>
      <c r="P1778" s="479" t="s">
        <v>4202</v>
      </c>
      <c r="Q1778" s="10" t="s">
        <v>5104</v>
      </c>
      <c r="R1778" s="11"/>
      <c r="S1778" s="12"/>
      <c r="T1778" s="14">
        <v>46274</v>
      </c>
      <c r="U1778" s="15" t="s">
        <v>4204</v>
      </c>
      <c r="V1778" s="8">
        <v>46274</v>
      </c>
      <c r="W1778" s="13" t="s">
        <v>5165</v>
      </c>
      <c r="X1778" s="23" t="s">
        <v>4206</v>
      </c>
      <c r="Y1778" s="486">
        <v>167</v>
      </c>
      <c r="Z1778" s="483">
        <v>46279</v>
      </c>
      <c r="AA1778" s="24" t="s">
        <v>5530</v>
      </c>
      <c r="AB1778" s="484" t="s">
        <v>4206</v>
      </c>
      <c r="AC1778" s="16"/>
      <c r="AD1778" s="17"/>
      <c r="AE1778" s="18"/>
      <c r="AF1778" s="9"/>
      <c r="AG1778" s="19"/>
      <c r="AH1778" s="20"/>
      <c r="AI1778" s="9"/>
      <c r="AJ1778" s="21"/>
      <c r="AK1778" s="33"/>
      <c r="AL1778" s="485" t="str">
        <f>IF(AA1778="","",AA1778)</f>
        <v>L-RT-036</v>
      </c>
      <c r="AM1778" s="3" t="str">
        <f>IF(AB1778="","",AB1778)</f>
        <v>A</v>
      </c>
      <c r="AN1778" s="702"/>
      <c r="AO1778" s="4"/>
      <c r="AP1778" s="5"/>
      <c r="AQ1778" s="5"/>
      <c r="AR1778" s="4"/>
      <c r="AS1778" s="5"/>
      <c r="AT1778" s="552"/>
      <c r="AU1778" s="553" t="str">
        <f>IF(AND(V1778&gt;0,X1778="A",AA1778&lt;&gt;"",AG1778&lt;&gt;"A",AJ1778&lt;&gt;"A",OR(AB1778="NR",AB1778="NT")),1,"")</f>
        <v/>
      </c>
      <c r="AV1778" s="554" t="str">
        <f>IF(AU1778="","",COUNTIF($AU$8:AU1778,AU1778))</f>
        <v/>
      </c>
      <c r="AW1778" s="553" t="str">
        <f>IF(AND(V1778&gt;0,X1778="A",AJ1778&lt;&gt;"A",OR(AB1778="",AB1778="NX")),1,"")</f>
        <v/>
      </c>
      <c r="AX1778" s="554" t="str">
        <f>IF(AW1778="","",COUNTIF($AW$8:AW1778,AW1778))</f>
        <v/>
      </c>
      <c r="AY1778" s="27"/>
      <c r="AZ1778" s="6"/>
      <c r="BA1778" s="7"/>
      <c r="BB1778" s="7"/>
    </row>
    <row r="1779" spans="1:54" ht="14.45" customHeight="1">
      <c r="A1779" s="472" t="s">
        <v>2029</v>
      </c>
      <c r="B1779" s="473" t="s">
        <v>1602</v>
      </c>
      <c r="C1779" s="22" t="s">
        <v>5853</v>
      </c>
      <c r="D1779" s="22">
        <v>14</v>
      </c>
      <c r="E1779" s="752" t="s">
        <v>5144</v>
      </c>
      <c r="F1779" s="760">
        <v>2081830</v>
      </c>
      <c r="G1779" s="475">
        <v>15421104</v>
      </c>
      <c r="H1779" s="478">
        <v>11.94</v>
      </c>
      <c r="I1779" s="474">
        <v>2093340</v>
      </c>
      <c r="J1779" s="475">
        <v>15421110</v>
      </c>
      <c r="K1779" s="644">
        <v>11.94</v>
      </c>
      <c r="L1779" s="9"/>
      <c r="M1779" s="546">
        <v>16</v>
      </c>
      <c r="N1779" s="9">
        <v>9.5299999999999994</v>
      </c>
      <c r="O1779" s="9" t="s">
        <v>4201</v>
      </c>
      <c r="P1779" s="645" t="s">
        <v>4252</v>
      </c>
      <c r="Q1779" s="650" t="s">
        <v>4253</v>
      </c>
      <c r="R1779" s="11"/>
      <c r="S1779" s="12"/>
      <c r="T1779" s="709">
        <v>46264</v>
      </c>
      <c r="U1779" s="15" t="s">
        <v>5048</v>
      </c>
      <c r="V1779" s="8">
        <v>46264</v>
      </c>
      <c r="W1779" s="13" t="s">
        <v>5136</v>
      </c>
      <c r="X1779" s="23" t="s">
        <v>4206</v>
      </c>
      <c r="Y1779" s="486">
        <v>139</v>
      </c>
      <c r="Z1779" s="647">
        <v>46265</v>
      </c>
      <c r="AA1779" s="24" t="s">
        <v>5145</v>
      </c>
      <c r="AB1779" s="484" t="s">
        <v>4206</v>
      </c>
      <c r="AC1779" s="655"/>
      <c r="AD1779" s="4"/>
      <c r="AE1779" s="5"/>
      <c r="AF1779" s="5"/>
      <c r="AG1779" s="4"/>
      <c r="AH1779" s="5"/>
      <c r="AI1779" s="649"/>
      <c r="AJ1779" s="6" t="s">
        <v>2860</v>
      </c>
      <c r="AK1779" s="6" t="s">
        <v>2860</v>
      </c>
      <c r="AL1779" s="485" t="str">
        <f>IF(AA1779="","",AA1779)</f>
        <v>DJ-RT-020</v>
      </c>
      <c r="AM1779" s="3" t="str">
        <f>IF(AB1779="","",AB1779)</f>
        <v>A</v>
      </c>
      <c r="AN1779" s="6"/>
      <c r="AO1779" s="6"/>
      <c r="AP1779" s="7"/>
      <c r="AQ1779" s="7"/>
      <c r="AR1779" s="736"/>
      <c r="AS1779" s="736"/>
      <c r="AT1779" s="736"/>
      <c r="AU1779" s="553" t="str">
        <f>IF(AND(V1779&gt;0,X1779="A",AA1779&lt;&gt;"",AG1779&lt;&gt;"A",AJ1779&lt;&gt;"A",OR(AB1779="NR",AB1779="NT")),1,"")</f>
        <v/>
      </c>
      <c r="AV1779" s="554" t="str">
        <f>IF(AU1779="","",COUNTIF($AU$8:AU1779,AU1779))</f>
        <v/>
      </c>
      <c r="AW1779" s="553" t="str">
        <f>IF(AND(V1779&gt;0,X1779="A",AJ1779&lt;&gt;"A",OR(AB1779="",AB1779="NX")),1,"")</f>
        <v/>
      </c>
      <c r="AX1779" s="554" t="str">
        <f>IF(AW1779="","",COUNTIF($AW$8:AW1779,AW1779))</f>
        <v/>
      </c>
      <c r="AY1779" s="736"/>
      <c r="AZ1779" s="736"/>
      <c r="BA1779" s="736"/>
      <c r="BB1779" s="736"/>
    </row>
    <row r="1780" spans="1:54" ht="14.45" customHeight="1">
      <c r="A1780" s="472" t="s">
        <v>2030</v>
      </c>
      <c r="B1780" s="473" t="s">
        <v>1602</v>
      </c>
      <c r="C1780" s="714" t="s">
        <v>4210</v>
      </c>
      <c r="D1780" s="22">
        <v>14</v>
      </c>
      <c r="E1780" s="746" t="s">
        <v>4123</v>
      </c>
      <c r="F1780" s="760">
        <v>2093340</v>
      </c>
      <c r="G1780" s="475">
        <v>15421110</v>
      </c>
      <c r="H1780" s="644">
        <v>11.94</v>
      </c>
      <c r="I1780" s="474"/>
      <c r="J1780" s="475"/>
      <c r="K1780" s="478"/>
      <c r="L1780" s="9"/>
      <c r="M1780" s="546"/>
      <c r="N1780" s="9"/>
      <c r="O1780" s="6"/>
      <c r="P1780" s="479"/>
      <c r="Q1780" s="10"/>
      <c r="R1780" s="11"/>
      <c r="S1780" s="12"/>
      <c r="T1780" s="14"/>
      <c r="U1780" s="15"/>
      <c r="V1780" s="8"/>
      <c r="W1780" s="13"/>
      <c r="X1780" s="23"/>
      <c r="Y1780" s="486"/>
      <c r="Z1780" s="483"/>
      <c r="AA1780" s="24"/>
      <c r="AB1780" s="484"/>
      <c r="AC1780" s="16"/>
      <c r="AD1780" s="17"/>
      <c r="AE1780" s="18"/>
      <c r="AF1780" s="9"/>
      <c r="AG1780" s="19"/>
      <c r="AH1780" s="20"/>
      <c r="AI1780" s="9"/>
      <c r="AJ1780" s="21"/>
      <c r="AK1780" s="33"/>
      <c r="AL1780" s="485" t="str">
        <f>IF(AA1780="","",AA1780)</f>
        <v/>
      </c>
      <c r="AM1780" s="3" t="str">
        <f>IF(AB1780="","",AB1780)</f>
        <v/>
      </c>
      <c r="AN1780" s="702"/>
      <c r="AO1780" s="4"/>
      <c r="AP1780" s="5"/>
      <c r="AQ1780" s="5"/>
      <c r="AR1780" s="4"/>
      <c r="AS1780" s="5"/>
      <c r="AT1780" s="552"/>
      <c r="AU1780" s="553" t="str">
        <f>IF(AND(V1780&gt;0,X1780="A",AA1780&lt;&gt;"",AG1780&lt;&gt;"A",AJ1780&lt;&gt;"A",OR(AB1780="NR",AB1780="NT")),1,"")</f>
        <v/>
      </c>
      <c r="AV1780" s="554" t="str">
        <f>IF(AU1780="","",COUNTIF($AU$8:AU1780,AU1780))</f>
        <v/>
      </c>
      <c r="AW1780" s="553" t="str">
        <f>IF(AND(V1780&gt;0,X1780="A",AJ1780&lt;&gt;"A",OR(AB1780="",AB1780="NX")),1,"")</f>
        <v/>
      </c>
      <c r="AX1780" s="554" t="str">
        <f>IF(AW1780="","",COUNTIF($AW$8:AW1780,AW1780))</f>
        <v/>
      </c>
      <c r="AY1780" s="27"/>
      <c r="AZ1780" s="6"/>
      <c r="BA1780" s="7"/>
      <c r="BB1780" s="7"/>
    </row>
    <row r="1781" spans="1:54" ht="14.45" customHeight="1">
      <c r="A1781" s="472" t="s">
        <v>2031</v>
      </c>
      <c r="B1781" s="473" t="s">
        <v>1602</v>
      </c>
      <c r="C1781" s="714" t="s">
        <v>4210</v>
      </c>
      <c r="D1781" s="22">
        <v>14</v>
      </c>
      <c r="E1781" s="746" t="s">
        <v>4124</v>
      </c>
      <c r="F1781" s="760"/>
      <c r="G1781" s="475"/>
      <c r="H1781" s="476"/>
      <c r="I1781" s="474">
        <v>2096930</v>
      </c>
      <c r="J1781" s="475">
        <v>15421111</v>
      </c>
      <c r="K1781" s="644">
        <v>11.94</v>
      </c>
      <c r="L1781" s="9"/>
      <c r="M1781" s="546"/>
      <c r="N1781" s="9"/>
      <c r="O1781" s="6"/>
      <c r="P1781" s="479"/>
      <c r="Q1781" s="10"/>
      <c r="R1781" s="11"/>
      <c r="S1781" s="12"/>
      <c r="T1781" s="14"/>
      <c r="U1781" s="15"/>
      <c r="V1781" s="8"/>
      <c r="W1781" s="13"/>
      <c r="X1781" s="23"/>
      <c r="Y1781" s="486"/>
      <c r="Z1781" s="483"/>
      <c r="AA1781" s="24"/>
      <c r="AB1781" s="484"/>
      <c r="AC1781" s="16"/>
      <c r="AD1781" s="17"/>
      <c r="AE1781" s="18"/>
      <c r="AF1781" s="9"/>
      <c r="AG1781" s="19"/>
      <c r="AH1781" s="20"/>
      <c r="AI1781" s="9"/>
      <c r="AJ1781" s="21"/>
      <c r="AK1781" s="33"/>
      <c r="AL1781" s="485" t="str">
        <f>IF(AA1781="","",AA1781)</f>
        <v/>
      </c>
      <c r="AM1781" s="3" t="str">
        <f>IF(AB1781="","",AB1781)</f>
        <v/>
      </c>
      <c r="AN1781" s="702"/>
      <c r="AO1781" s="4"/>
      <c r="AP1781" s="5"/>
      <c r="AQ1781" s="5"/>
      <c r="AR1781" s="4"/>
      <c r="AS1781" s="5"/>
      <c r="AT1781" s="552"/>
      <c r="AU1781" s="553" t="str">
        <f>IF(AND(V1781&gt;0,X1781="A",AA1781&lt;&gt;"",AG1781&lt;&gt;"A",AJ1781&lt;&gt;"A",OR(AB1781="NR",AB1781="NT")),1,"")</f>
        <v/>
      </c>
      <c r="AV1781" s="554" t="str">
        <f>IF(AU1781="","",COUNTIF($AU$8:AU1781,AU1781))</f>
        <v/>
      </c>
      <c r="AW1781" s="553" t="str">
        <f>IF(AND(V1781&gt;0,X1781="A",AJ1781&lt;&gt;"A",OR(AB1781="",AB1781="NX")),1,"")</f>
        <v/>
      </c>
      <c r="AX1781" s="554" t="str">
        <f>IF(AW1781="","",COUNTIF($AW$8:AW1781,AW1781))</f>
        <v/>
      </c>
      <c r="AY1781" s="27"/>
      <c r="AZ1781" s="6"/>
      <c r="BA1781" s="7"/>
      <c r="BB1781" s="7"/>
    </row>
    <row r="1782" spans="1:54" ht="14.45" customHeight="1">
      <c r="A1782" s="472" t="s">
        <v>2032</v>
      </c>
      <c r="B1782" s="473" t="s">
        <v>1602</v>
      </c>
      <c r="C1782" s="22" t="s">
        <v>5852</v>
      </c>
      <c r="D1782" s="22">
        <v>14</v>
      </c>
      <c r="E1782" s="752" t="s">
        <v>5146</v>
      </c>
      <c r="F1782" s="760">
        <v>2096930</v>
      </c>
      <c r="G1782" s="475">
        <v>15421111</v>
      </c>
      <c r="H1782" s="644">
        <v>11.94</v>
      </c>
      <c r="I1782" s="474">
        <v>2091260</v>
      </c>
      <c r="J1782" s="475">
        <v>15421109</v>
      </c>
      <c r="K1782" s="478">
        <v>11.94</v>
      </c>
      <c r="L1782" s="9"/>
      <c r="M1782" s="546">
        <v>16</v>
      </c>
      <c r="N1782" s="9">
        <v>9.5299999999999994</v>
      </c>
      <c r="O1782" s="9" t="s">
        <v>4201</v>
      </c>
      <c r="P1782" s="645" t="s">
        <v>4252</v>
      </c>
      <c r="Q1782" s="646" t="s">
        <v>4281</v>
      </c>
      <c r="R1782" s="11"/>
      <c r="S1782" s="12"/>
      <c r="T1782" s="709">
        <v>46265</v>
      </c>
      <c r="U1782" s="15" t="s">
        <v>5048</v>
      </c>
      <c r="V1782" s="8">
        <v>46265</v>
      </c>
      <c r="W1782" s="13" t="s">
        <v>5133</v>
      </c>
      <c r="X1782" s="23" t="s">
        <v>4206</v>
      </c>
      <c r="Y1782" s="486">
        <v>139</v>
      </c>
      <c r="Z1782" s="647">
        <v>46266</v>
      </c>
      <c r="AA1782" s="24" t="s">
        <v>5137</v>
      </c>
      <c r="AB1782" s="484" t="s">
        <v>4206</v>
      </c>
      <c r="AC1782" s="655"/>
      <c r="AD1782" s="4"/>
      <c r="AE1782" s="5"/>
      <c r="AF1782" s="5"/>
      <c r="AG1782" s="4"/>
      <c r="AH1782" s="5"/>
      <c r="AI1782" s="649"/>
      <c r="AJ1782" s="6" t="s">
        <v>2860</v>
      </c>
      <c r="AK1782" s="6" t="s">
        <v>2860</v>
      </c>
      <c r="AL1782" s="485" t="str">
        <f>IF(AA1782="","",AA1782)</f>
        <v>DJ-RT-022</v>
      </c>
      <c r="AM1782" s="3" t="str">
        <f>IF(AB1782="","",AB1782)</f>
        <v>A</v>
      </c>
      <c r="AN1782" s="6"/>
      <c r="AO1782" s="6"/>
      <c r="AP1782" s="7"/>
      <c r="AQ1782" s="7"/>
      <c r="AR1782" s="736"/>
      <c r="AS1782" s="736"/>
      <c r="AT1782" s="736"/>
      <c r="AU1782" s="553" t="str">
        <f>IF(AND(V1782&gt;0,X1782="A",AA1782&lt;&gt;"",AG1782&lt;&gt;"A",AJ1782&lt;&gt;"A",OR(AB1782="NR",AB1782="NT")),1,"")</f>
        <v/>
      </c>
      <c r="AV1782" s="554" t="str">
        <f>IF(AU1782="","",COUNTIF($AU$8:AU1782,AU1782))</f>
        <v/>
      </c>
      <c r="AW1782" s="553" t="str">
        <f>IF(AND(V1782&gt;0,X1782="A",AJ1782&lt;&gt;"A",OR(AB1782="",AB1782="NX")),1,"")</f>
        <v/>
      </c>
      <c r="AX1782" s="554" t="str">
        <f>IF(AW1782="","",COUNTIF($AW$8:AW1782,AW1782))</f>
        <v/>
      </c>
      <c r="AY1782" s="736"/>
      <c r="AZ1782" s="736"/>
      <c r="BA1782" s="736"/>
      <c r="BB1782" s="736"/>
    </row>
    <row r="1783" spans="1:54" ht="14.45" customHeight="1">
      <c r="A1783" s="472" t="s">
        <v>2033</v>
      </c>
      <c r="B1783" s="473" t="s">
        <v>1602</v>
      </c>
      <c r="C1783" s="22" t="s">
        <v>5852</v>
      </c>
      <c r="D1783" s="22">
        <v>14</v>
      </c>
      <c r="E1783" s="746" t="s">
        <v>4125</v>
      </c>
      <c r="F1783" s="760">
        <v>2091260</v>
      </c>
      <c r="G1783" s="475">
        <v>15421109</v>
      </c>
      <c r="H1783" s="478">
        <v>11.94</v>
      </c>
      <c r="I1783" s="474">
        <v>2088050</v>
      </c>
      <c r="J1783" s="475">
        <v>15421108</v>
      </c>
      <c r="K1783" s="478">
        <v>11.94</v>
      </c>
      <c r="L1783" s="9" t="s">
        <v>15</v>
      </c>
      <c r="M1783" s="546">
        <v>16</v>
      </c>
      <c r="N1783" s="9">
        <v>9.5299999999999994</v>
      </c>
      <c r="O1783" s="6" t="s">
        <v>4201</v>
      </c>
      <c r="P1783" s="479" t="s">
        <v>4202</v>
      </c>
      <c r="Q1783" s="10" t="s">
        <v>5104</v>
      </c>
      <c r="R1783" s="11"/>
      <c r="S1783" s="12"/>
      <c r="T1783" s="14">
        <v>46274</v>
      </c>
      <c r="U1783" s="15" t="s">
        <v>4204</v>
      </c>
      <c r="V1783" s="8">
        <v>46274</v>
      </c>
      <c r="W1783" s="13" t="s">
        <v>5165</v>
      </c>
      <c r="X1783" s="23" t="s">
        <v>4206</v>
      </c>
      <c r="Y1783" s="486">
        <v>167</v>
      </c>
      <c r="Z1783" s="483">
        <v>46279</v>
      </c>
      <c r="AA1783" s="24" t="s">
        <v>5530</v>
      </c>
      <c r="AB1783" s="484" t="s">
        <v>4206</v>
      </c>
      <c r="AC1783" s="16"/>
      <c r="AD1783" s="17"/>
      <c r="AE1783" s="18"/>
      <c r="AF1783" s="9"/>
      <c r="AG1783" s="19"/>
      <c r="AH1783" s="20"/>
      <c r="AI1783" s="9"/>
      <c r="AJ1783" s="21"/>
      <c r="AK1783" s="33"/>
      <c r="AL1783" s="485" t="str">
        <f>IF(AA1783="","",AA1783)</f>
        <v>L-RT-036</v>
      </c>
      <c r="AM1783" s="3" t="str">
        <f>IF(AB1783="","",AB1783)</f>
        <v>A</v>
      </c>
      <c r="AN1783" s="702"/>
      <c r="AO1783" s="4"/>
      <c r="AP1783" s="5"/>
      <c r="AQ1783" s="5"/>
      <c r="AR1783" s="4"/>
      <c r="AS1783" s="5"/>
      <c r="AT1783" s="552"/>
      <c r="AU1783" s="553" t="str">
        <f>IF(AND(V1783&gt;0,X1783="A",AA1783&lt;&gt;"",AG1783&lt;&gt;"A",AJ1783&lt;&gt;"A",OR(AB1783="NR",AB1783="NT")),1,"")</f>
        <v/>
      </c>
      <c r="AV1783" s="554" t="str">
        <f>IF(AU1783="","",COUNTIF($AU$8:AU1783,AU1783))</f>
        <v/>
      </c>
      <c r="AW1783" s="553" t="str">
        <f>IF(AND(V1783&gt;0,X1783="A",AJ1783&lt;&gt;"A",OR(AB1783="",AB1783="NX")),1,"")</f>
        <v/>
      </c>
      <c r="AX1783" s="554" t="str">
        <f>IF(AW1783="","",COUNTIF($AW$8:AW1783,AW1783))</f>
        <v/>
      </c>
      <c r="AY1783" s="27"/>
      <c r="AZ1783" s="6"/>
      <c r="BA1783" s="7"/>
      <c r="BB1783" s="7"/>
    </row>
    <row r="1784" spans="1:54" ht="14.45" customHeight="1">
      <c r="A1784" s="472" t="s">
        <v>2034</v>
      </c>
      <c r="B1784" s="473" t="s">
        <v>1602</v>
      </c>
      <c r="C1784" s="22" t="s">
        <v>5852</v>
      </c>
      <c r="D1784" s="22">
        <v>14</v>
      </c>
      <c r="E1784" s="752" t="s">
        <v>5147</v>
      </c>
      <c r="F1784" s="760">
        <v>2088050</v>
      </c>
      <c r="G1784" s="475">
        <v>15421108</v>
      </c>
      <c r="H1784" s="478">
        <v>11.94</v>
      </c>
      <c r="I1784" s="474">
        <v>2093810</v>
      </c>
      <c r="J1784" s="475">
        <v>15421110</v>
      </c>
      <c r="K1784" s="644">
        <v>11.94</v>
      </c>
      <c r="L1784" s="9"/>
      <c r="M1784" s="546">
        <v>16</v>
      </c>
      <c r="N1784" s="9">
        <v>9.5299999999999994</v>
      </c>
      <c r="O1784" s="9" t="s">
        <v>4201</v>
      </c>
      <c r="P1784" s="645" t="s">
        <v>4252</v>
      </c>
      <c r="Q1784" s="653" t="s">
        <v>4289</v>
      </c>
      <c r="R1784" s="11"/>
      <c r="S1784" s="12"/>
      <c r="T1784" s="709">
        <v>46265</v>
      </c>
      <c r="U1784" s="15" t="s">
        <v>5048</v>
      </c>
      <c r="V1784" s="8">
        <v>46265</v>
      </c>
      <c r="W1784" s="13" t="s">
        <v>5133</v>
      </c>
      <c r="X1784" s="23" t="s">
        <v>4206</v>
      </c>
      <c r="Y1784" s="486">
        <v>139</v>
      </c>
      <c r="Z1784" s="647">
        <v>46266</v>
      </c>
      <c r="AA1784" s="24" t="s">
        <v>5134</v>
      </c>
      <c r="AB1784" s="484" t="s">
        <v>4206</v>
      </c>
      <c r="AC1784" s="655"/>
      <c r="AD1784" s="4"/>
      <c r="AE1784" s="5"/>
      <c r="AF1784" s="5"/>
      <c r="AG1784" s="4"/>
      <c r="AH1784" s="5"/>
      <c r="AI1784" s="649"/>
      <c r="AJ1784" s="6" t="s">
        <v>2860</v>
      </c>
      <c r="AK1784" s="6" t="s">
        <v>2860</v>
      </c>
      <c r="AL1784" s="485" t="str">
        <f>IF(AA1784="","",AA1784)</f>
        <v>DJ-RT-023</v>
      </c>
      <c r="AM1784" s="3" t="str">
        <f>IF(AB1784="","",AB1784)</f>
        <v>A</v>
      </c>
      <c r="AN1784" s="6"/>
      <c r="AO1784" s="6"/>
      <c r="AP1784" s="7"/>
      <c r="AQ1784" s="7"/>
      <c r="AR1784" s="736"/>
      <c r="AS1784" s="736"/>
      <c r="AT1784" s="736"/>
      <c r="AU1784" s="553" t="str">
        <f>IF(AND(V1784&gt;0,X1784="A",AA1784&lt;&gt;"",AG1784&lt;&gt;"A",AJ1784&lt;&gt;"A",OR(AB1784="NR",AB1784="NT")),1,"")</f>
        <v/>
      </c>
      <c r="AV1784" s="554" t="str">
        <f>IF(AU1784="","",COUNTIF($AU$8:AU1784,AU1784))</f>
        <v/>
      </c>
      <c r="AW1784" s="553" t="str">
        <f>IF(AND(V1784&gt;0,X1784="A",AJ1784&lt;&gt;"A",OR(AB1784="",AB1784="NX")),1,"")</f>
        <v/>
      </c>
      <c r="AX1784" s="554" t="str">
        <f>IF(AW1784="","",COUNTIF($AW$8:AW1784,AW1784))</f>
        <v/>
      </c>
      <c r="AY1784" s="736"/>
      <c r="AZ1784" s="736"/>
      <c r="BA1784" s="736"/>
      <c r="BB1784" s="736"/>
    </row>
    <row r="1785" spans="1:54" ht="14.45" customHeight="1">
      <c r="A1785" s="472" t="s">
        <v>2035</v>
      </c>
      <c r="B1785" s="473" t="s">
        <v>1602</v>
      </c>
      <c r="C1785" s="22" t="s">
        <v>5852</v>
      </c>
      <c r="D1785" s="22">
        <v>14</v>
      </c>
      <c r="E1785" s="746" t="s">
        <v>4126</v>
      </c>
      <c r="F1785" s="760">
        <v>2093810</v>
      </c>
      <c r="G1785" s="475">
        <v>15421110</v>
      </c>
      <c r="H1785" s="644">
        <v>11.94</v>
      </c>
      <c r="I1785" s="474">
        <v>2088840</v>
      </c>
      <c r="J1785" s="475">
        <v>15421108</v>
      </c>
      <c r="K1785" s="644">
        <v>11.94</v>
      </c>
      <c r="L1785" s="9" t="s">
        <v>15</v>
      </c>
      <c r="M1785" s="546">
        <v>16</v>
      </c>
      <c r="N1785" s="9">
        <v>9.5299999999999994</v>
      </c>
      <c r="O1785" s="6" t="s">
        <v>4201</v>
      </c>
      <c r="P1785" s="479" t="s">
        <v>4202</v>
      </c>
      <c r="Q1785" s="10" t="s">
        <v>5104</v>
      </c>
      <c r="R1785" s="11"/>
      <c r="S1785" s="12"/>
      <c r="T1785" s="14">
        <v>46274</v>
      </c>
      <c r="U1785" s="15" t="s">
        <v>4204</v>
      </c>
      <c r="V1785" s="8">
        <v>46274</v>
      </c>
      <c r="W1785" s="13" t="s">
        <v>5165</v>
      </c>
      <c r="X1785" s="23" t="s">
        <v>4206</v>
      </c>
      <c r="Y1785" s="486">
        <v>167</v>
      </c>
      <c r="Z1785" s="483">
        <v>46279</v>
      </c>
      <c r="AA1785" s="24" t="s">
        <v>5530</v>
      </c>
      <c r="AB1785" s="484" t="s">
        <v>4206</v>
      </c>
      <c r="AC1785" s="16"/>
      <c r="AD1785" s="17"/>
      <c r="AE1785" s="18"/>
      <c r="AF1785" s="9"/>
      <c r="AG1785" s="19"/>
      <c r="AH1785" s="20"/>
      <c r="AI1785" s="9"/>
      <c r="AJ1785" s="21"/>
      <c r="AK1785" s="33"/>
      <c r="AL1785" s="485" t="str">
        <f>IF(AA1785="","",AA1785)</f>
        <v>L-RT-036</v>
      </c>
      <c r="AM1785" s="3" t="str">
        <f>IF(AB1785="","",AB1785)</f>
        <v>A</v>
      </c>
      <c r="AN1785" s="702"/>
      <c r="AO1785" s="4"/>
      <c r="AP1785" s="5"/>
      <c r="AQ1785" s="5"/>
      <c r="AR1785" s="4"/>
      <c r="AS1785" s="5"/>
      <c r="AT1785" s="552"/>
      <c r="AU1785" s="553" t="str">
        <f>IF(AND(V1785&gt;0,X1785="A",AA1785&lt;&gt;"",AG1785&lt;&gt;"A",AJ1785&lt;&gt;"A",OR(AB1785="NR",AB1785="NT")),1,"")</f>
        <v/>
      </c>
      <c r="AV1785" s="554" t="str">
        <f>IF(AU1785="","",COUNTIF($AU$8:AU1785,AU1785))</f>
        <v/>
      </c>
      <c r="AW1785" s="553" t="str">
        <f>IF(AND(V1785&gt;0,X1785="A",AJ1785&lt;&gt;"A",OR(AB1785="",AB1785="NX")),1,"")</f>
        <v/>
      </c>
      <c r="AX1785" s="554" t="str">
        <f>IF(AW1785="","",COUNTIF($AW$8:AW1785,AW1785))</f>
        <v/>
      </c>
      <c r="AY1785" s="27"/>
      <c r="AZ1785" s="6"/>
      <c r="BA1785" s="7"/>
      <c r="BB1785" s="7"/>
    </row>
    <row r="1786" spans="1:54" ht="14.45" customHeight="1">
      <c r="A1786" s="472" t="s">
        <v>2036</v>
      </c>
      <c r="B1786" s="473" t="s">
        <v>1602</v>
      </c>
      <c r="C1786" s="22" t="s">
        <v>5852</v>
      </c>
      <c r="D1786" s="22">
        <v>14</v>
      </c>
      <c r="E1786" s="752" t="s">
        <v>5148</v>
      </c>
      <c r="F1786" s="760">
        <v>2088840</v>
      </c>
      <c r="G1786" s="475">
        <v>15421108</v>
      </c>
      <c r="H1786" s="644">
        <v>11.94</v>
      </c>
      <c r="I1786" s="474">
        <v>2089620</v>
      </c>
      <c r="J1786" s="475">
        <v>15421109</v>
      </c>
      <c r="K1786" s="478">
        <v>11.94</v>
      </c>
      <c r="L1786" s="9"/>
      <c r="M1786" s="546">
        <v>16</v>
      </c>
      <c r="N1786" s="9">
        <v>9.5299999999999994</v>
      </c>
      <c r="O1786" s="9" t="s">
        <v>4201</v>
      </c>
      <c r="P1786" s="645" t="s">
        <v>4252</v>
      </c>
      <c r="Q1786" s="653" t="s">
        <v>4289</v>
      </c>
      <c r="R1786" s="11"/>
      <c r="S1786" s="12"/>
      <c r="T1786" s="709">
        <v>46264</v>
      </c>
      <c r="U1786" s="15" t="s">
        <v>5048</v>
      </c>
      <c r="V1786" s="8">
        <v>46264</v>
      </c>
      <c r="W1786" s="13" t="s">
        <v>5136</v>
      </c>
      <c r="X1786" s="23" t="s">
        <v>4206</v>
      </c>
      <c r="Y1786" s="486">
        <v>139</v>
      </c>
      <c r="Z1786" s="647">
        <v>46265</v>
      </c>
      <c r="AA1786" s="24" t="s">
        <v>5143</v>
      </c>
      <c r="AB1786" s="484" t="s">
        <v>4206</v>
      </c>
      <c r="AC1786" s="655"/>
      <c r="AD1786" s="4"/>
      <c r="AE1786" s="5"/>
      <c r="AF1786" s="5"/>
      <c r="AG1786" s="4"/>
      <c r="AH1786" s="5"/>
      <c r="AI1786" s="649"/>
      <c r="AJ1786" s="6" t="s">
        <v>2860</v>
      </c>
      <c r="AK1786" s="6" t="s">
        <v>2860</v>
      </c>
      <c r="AL1786" s="485" t="str">
        <f>IF(AA1786="","",AA1786)</f>
        <v>DJ-RT-021</v>
      </c>
      <c r="AM1786" s="3" t="str">
        <f>IF(AB1786="","",AB1786)</f>
        <v>A</v>
      </c>
      <c r="AN1786" s="6"/>
      <c r="AO1786" s="6"/>
      <c r="AP1786" s="7"/>
      <c r="AQ1786" s="7"/>
      <c r="AR1786" s="736"/>
      <c r="AS1786" s="736"/>
      <c r="AT1786" s="736"/>
      <c r="AU1786" s="553" t="str">
        <f>IF(AND(V1786&gt;0,X1786="A",AA1786&lt;&gt;"",AG1786&lt;&gt;"A",AJ1786&lt;&gt;"A",OR(AB1786="NR",AB1786="NT")),1,"")</f>
        <v/>
      </c>
      <c r="AV1786" s="554" t="str">
        <f>IF(AU1786="","",COUNTIF($AU$8:AU1786,AU1786))</f>
        <v/>
      </c>
      <c r="AW1786" s="553" t="str">
        <f>IF(AND(V1786&gt;0,X1786="A",AJ1786&lt;&gt;"A",OR(AB1786="",AB1786="NX")),1,"")</f>
        <v/>
      </c>
      <c r="AX1786" s="554" t="str">
        <f>IF(AW1786="","",COUNTIF($AW$8:AW1786,AW1786))</f>
        <v/>
      </c>
      <c r="AY1786" s="736"/>
      <c r="AZ1786" s="736"/>
      <c r="BA1786" s="736"/>
      <c r="BB1786" s="736"/>
    </row>
    <row r="1787" spans="1:54" ht="14.45" customHeight="1">
      <c r="A1787" s="472" t="s">
        <v>2037</v>
      </c>
      <c r="B1787" s="473" t="s">
        <v>1602</v>
      </c>
      <c r="C1787" s="22" t="s">
        <v>5852</v>
      </c>
      <c r="D1787" s="22">
        <v>14</v>
      </c>
      <c r="E1787" s="746" t="s">
        <v>6022</v>
      </c>
      <c r="F1787" s="760">
        <v>2089620</v>
      </c>
      <c r="G1787" s="475">
        <v>15421109</v>
      </c>
      <c r="H1787" s="478">
        <v>11.94</v>
      </c>
      <c r="I1787" s="474">
        <v>2091920</v>
      </c>
      <c r="J1787" s="475">
        <v>15421109</v>
      </c>
      <c r="K1787" s="478">
        <v>11.94</v>
      </c>
      <c r="L1787" s="9" t="s">
        <v>15</v>
      </c>
      <c r="M1787" s="546">
        <v>16</v>
      </c>
      <c r="N1787" s="9">
        <v>9.5299999999999994</v>
      </c>
      <c r="O1787" s="6" t="s">
        <v>4201</v>
      </c>
      <c r="P1787" s="479" t="s">
        <v>5033</v>
      </c>
      <c r="Q1787" s="10" t="s">
        <v>5919</v>
      </c>
      <c r="R1787" s="11"/>
      <c r="S1787" s="12"/>
      <c r="T1787" s="14">
        <v>46291</v>
      </c>
      <c r="U1787" s="15" t="s">
        <v>5839</v>
      </c>
      <c r="V1787" s="8">
        <v>46291</v>
      </c>
      <c r="W1787" s="13" t="s">
        <v>6024</v>
      </c>
      <c r="X1787" s="23" t="s">
        <v>4206</v>
      </c>
      <c r="Y1787" s="486">
        <v>167</v>
      </c>
      <c r="Z1787" s="483">
        <v>46300</v>
      </c>
      <c r="AA1787" s="24" t="s">
        <v>6440</v>
      </c>
      <c r="AB1787" s="484" t="s">
        <v>4206</v>
      </c>
      <c r="AC1787" s="16"/>
      <c r="AD1787" s="17"/>
      <c r="AE1787" s="18"/>
      <c r="AF1787" s="9"/>
      <c r="AG1787" s="19"/>
      <c r="AH1787" s="20"/>
      <c r="AI1787" s="9"/>
      <c r="AJ1787" s="21"/>
      <c r="AK1787" s="33"/>
      <c r="AL1787" s="485" t="str">
        <f>IF(AA1787="","",AA1787)</f>
        <v>L-RT-073</v>
      </c>
      <c r="AM1787" s="3" t="str">
        <f>IF(AB1787="","",AB1787)</f>
        <v>A</v>
      </c>
      <c r="AN1787" s="702" t="s">
        <v>5523</v>
      </c>
      <c r="AO1787" s="4"/>
      <c r="AP1787" s="5"/>
      <c r="AQ1787" s="5"/>
      <c r="AR1787" s="4"/>
      <c r="AS1787" s="5"/>
      <c r="AT1787" s="552"/>
      <c r="AU1787" s="553" t="str">
        <f>IF(AND(V1787&gt;0,X1787="A",AA1787&lt;&gt;"",AG1787&lt;&gt;"A",AJ1787&lt;&gt;"A",OR(AB1787="NR",AB1787="NT")),1,"")</f>
        <v/>
      </c>
      <c r="AV1787" s="554" t="str">
        <f>IF(AU1787="","",COUNTIF($AU$8:AU1787,AU1787))</f>
        <v/>
      </c>
      <c r="AW1787" s="553" t="str">
        <f>IF(AND(V1787&gt;0,X1787="A",AJ1787&lt;&gt;"A",OR(AB1787="",AB1787="NX")),1,"")</f>
        <v/>
      </c>
      <c r="AX1787" s="554" t="str">
        <f>IF(AW1787="","",COUNTIF($AW$8:AW1787,AW1787))</f>
        <v/>
      </c>
      <c r="AY1787" s="13" t="s">
        <v>5165</v>
      </c>
      <c r="AZ1787" s="24" t="s">
        <v>5530</v>
      </c>
      <c r="BA1787" s="7"/>
      <c r="BB1787" s="7"/>
    </row>
    <row r="1788" spans="1:54" ht="14.45" customHeight="1">
      <c r="A1788" s="472" t="s">
        <v>2038</v>
      </c>
      <c r="B1788" s="473" t="s">
        <v>1602</v>
      </c>
      <c r="C1788" s="22" t="s">
        <v>5852</v>
      </c>
      <c r="D1788" s="22">
        <v>14</v>
      </c>
      <c r="E1788" s="752" t="s">
        <v>5149</v>
      </c>
      <c r="F1788" s="760">
        <v>2091920</v>
      </c>
      <c r="G1788" s="475">
        <v>15421109</v>
      </c>
      <c r="H1788" s="478">
        <v>11.94</v>
      </c>
      <c r="I1788" s="474">
        <v>2090420</v>
      </c>
      <c r="J1788" s="475">
        <v>15421109</v>
      </c>
      <c r="K1788" s="644">
        <v>11.94</v>
      </c>
      <c r="L1788" s="9"/>
      <c r="M1788" s="546">
        <v>16</v>
      </c>
      <c r="N1788" s="9">
        <v>9.5299999999999994</v>
      </c>
      <c r="O1788" s="9" t="s">
        <v>4201</v>
      </c>
      <c r="P1788" s="645" t="s">
        <v>4252</v>
      </c>
      <c r="Q1788" s="651" t="s">
        <v>4263</v>
      </c>
      <c r="R1788" s="11"/>
      <c r="S1788" s="12"/>
      <c r="T1788" s="709">
        <v>46264</v>
      </c>
      <c r="U1788" s="15" t="s">
        <v>5048</v>
      </c>
      <c r="V1788" s="8">
        <v>46264</v>
      </c>
      <c r="W1788" s="13" t="s">
        <v>5136</v>
      </c>
      <c r="X1788" s="23" t="s">
        <v>4206</v>
      </c>
      <c r="Y1788" s="486">
        <v>139</v>
      </c>
      <c r="Z1788" s="647">
        <v>46265</v>
      </c>
      <c r="AA1788" s="24" t="s">
        <v>5145</v>
      </c>
      <c r="AB1788" s="484" t="s">
        <v>4206</v>
      </c>
      <c r="AC1788" s="655"/>
      <c r="AD1788" s="4"/>
      <c r="AE1788" s="5"/>
      <c r="AF1788" s="5"/>
      <c r="AG1788" s="4"/>
      <c r="AH1788" s="5"/>
      <c r="AI1788" s="649"/>
      <c r="AJ1788" s="6" t="s">
        <v>2860</v>
      </c>
      <c r="AK1788" s="6" t="s">
        <v>2860</v>
      </c>
      <c r="AL1788" s="485" t="str">
        <f>IF(AA1788="","",AA1788)</f>
        <v>DJ-RT-020</v>
      </c>
      <c r="AM1788" s="3" t="str">
        <f>IF(AB1788="","",AB1788)</f>
        <v>A</v>
      </c>
      <c r="AN1788" s="6"/>
      <c r="AO1788" s="6"/>
      <c r="AP1788" s="7"/>
      <c r="AQ1788" s="7"/>
      <c r="AR1788" s="736"/>
      <c r="AS1788" s="736"/>
      <c r="AT1788" s="736"/>
      <c r="AU1788" s="553" t="str">
        <f>IF(AND(V1788&gt;0,X1788="A",AA1788&lt;&gt;"",AG1788&lt;&gt;"A",AJ1788&lt;&gt;"A",OR(AB1788="NR",AB1788="NT")),1,"")</f>
        <v/>
      </c>
      <c r="AV1788" s="554" t="str">
        <f>IF(AU1788="","",COUNTIF($AU$8:AU1788,AU1788))</f>
        <v/>
      </c>
      <c r="AW1788" s="553" t="str">
        <f>IF(AND(V1788&gt;0,X1788="A",AJ1788&lt;&gt;"A",OR(AB1788="",AB1788="NX")),1,"")</f>
        <v/>
      </c>
      <c r="AX1788" s="554" t="str">
        <f>IF(AW1788="","",COUNTIF($AW$8:AW1788,AW1788))</f>
        <v/>
      </c>
      <c r="AY1788" s="736"/>
      <c r="AZ1788" s="736"/>
      <c r="BA1788" s="736"/>
      <c r="BB1788" s="736"/>
    </row>
    <row r="1789" spans="1:54" ht="14.45" customHeight="1">
      <c r="A1789" s="472" t="s">
        <v>2039</v>
      </c>
      <c r="B1789" s="473" t="s">
        <v>1602</v>
      </c>
      <c r="C1789" s="22" t="s">
        <v>5852</v>
      </c>
      <c r="D1789" s="22">
        <v>14</v>
      </c>
      <c r="E1789" s="746" t="s">
        <v>6023</v>
      </c>
      <c r="F1789" s="760">
        <v>2090420</v>
      </c>
      <c r="G1789" s="475">
        <v>15421109</v>
      </c>
      <c r="H1789" s="644">
        <v>11.94</v>
      </c>
      <c r="I1789" s="474">
        <v>2083840</v>
      </c>
      <c r="J1789" s="475">
        <v>15421105</v>
      </c>
      <c r="K1789" s="478">
        <v>11.94</v>
      </c>
      <c r="L1789" s="9" t="s">
        <v>15</v>
      </c>
      <c r="M1789" s="546">
        <v>16</v>
      </c>
      <c r="N1789" s="9">
        <v>9.5299999999999994</v>
      </c>
      <c r="O1789" s="6" t="s">
        <v>4201</v>
      </c>
      <c r="P1789" s="479" t="s">
        <v>5033</v>
      </c>
      <c r="Q1789" s="10" t="s">
        <v>5193</v>
      </c>
      <c r="R1789" s="11"/>
      <c r="S1789" s="12"/>
      <c r="T1789" s="14">
        <v>46291</v>
      </c>
      <c r="U1789" s="15" t="s">
        <v>5839</v>
      </c>
      <c r="V1789" s="8">
        <v>46291</v>
      </c>
      <c r="W1789" s="13" t="s">
        <v>6024</v>
      </c>
      <c r="X1789" s="23" t="s">
        <v>4206</v>
      </c>
      <c r="Y1789" s="486">
        <v>167</v>
      </c>
      <c r="Z1789" s="483">
        <v>46300</v>
      </c>
      <c r="AA1789" s="24" t="s">
        <v>6440</v>
      </c>
      <c r="AB1789" s="484" t="s">
        <v>4206</v>
      </c>
      <c r="AC1789" s="16"/>
      <c r="AD1789" s="17"/>
      <c r="AE1789" s="18"/>
      <c r="AF1789" s="9"/>
      <c r="AG1789" s="19"/>
      <c r="AH1789" s="20"/>
      <c r="AI1789" s="9"/>
      <c r="AJ1789" s="21"/>
      <c r="AK1789" s="33"/>
      <c r="AL1789" s="485" t="str">
        <f>IF(AA1789="","",AA1789)</f>
        <v>L-RT-073</v>
      </c>
      <c r="AM1789" s="3" t="str">
        <f>IF(AB1789="","",AB1789)</f>
        <v>A</v>
      </c>
      <c r="AN1789" s="702" t="s">
        <v>5524</v>
      </c>
      <c r="AO1789" s="4"/>
      <c r="AP1789" s="5"/>
      <c r="AQ1789" s="5"/>
      <c r="AR1789" s="4"/>
      <c r="AS1789" s="5"/>
      <c r="AT1789" s="552"/>
      <c r="AU1789" s="553" t="str">
        <f>IF(AND(V1789&gt;0,X1789="A",AA1789&lt;&gt;"",AG1789&lt;&gt;"A",AJ1789&lt;&gt;"A",OR(AB1789="NR",AB1789="NT")),1,"")</f>
        <v/>
      </c>
      <c r="AV1789" s="554" t="str">
        <f>IF(AU1789="","",COUNTIF($AU$8:AU1789,AU1789))</f>
        <v/>
      </c>
      <c r="AW1789" s="553" t="str">
        <f>IF(AND(V1789&gt;0,X1789="A",AJ1789&lt;&gt;"A",OR(AB1789="",AB1789="NX")),1,"")</f>
        <v/>
      </c>
      <c r="AX1789" s="554" t="str">
        <f>IF(AW1789="","",COUNTIF($AW$8:AW1789,AW1789))</f>
        <v/>
      </c>
      <c r="AY1789" s="13" t="s">
        <v>5165</v>
      </c>
      <c r="AZ1789" s="24" t="s">
        <v>5530</v>
      </c>
      <c r="BA1789" s="7"/>
      <c r="BB1789" s="7"/>
    </row>
    <row r="1790" spans="1:54" ht="14.45" customHeight="1">
      <c r="A1790" s="472" t="s">
        <v>2040</v>
      </c>
      <c r="B1790" s="473" t="s">
        <v>1602</v>
      </c>
      <c r="C1790" s="22" t="s">
        <v>5852</v>
      </c>
      <c r="D1790" s="22">
        <v>14</v>
      </c>
      <c r="E1790" s="752" t="s">
        <v>5150</v>
      </c>
      <c r="F1790" s="760">
        <v>2083840</v>
      </c>
      <c r="G1790" s="475">
        <v>15421105</v>
      </c>
      <c r="H1790" s="478">
        <v>11.94</v>
      </c>
      <c r="I1790" s="474">
        <v>2080830</v>
      </c>
      <c r="J1790" s="475">
        <v>15421103</v>
      </c>
      <c r="K1790" s="644">
        <v>11.94</v>
      </c>
      <c r="L1790" s="9"/>
      <c r="M1790" s="546">
        <v>16</v>
      </c>
      <c r="N1790" s="9">
        <v>9.5299999999999994</v>
      </c>
      <c r="O1790" s="9" t="s">
        <v>4201</v>
      </c>
      <c r="P1790" s="645" t="s">
        <v>4252</v>
      </c>
      <c r="Q1790" s="650" t="s">
        <v>4253</v>
      </c>
      <c r="R1790" s="11"/>
      <c r="S1790" s="12"/>
      <c r="T1790" s="14">
        <v>46263</v>
      </c>
      <c r="U1790" s="15" t="s">
        <v>5048</v>
      </c>
      <c r="V1790" s="8">
        <v>46263</v>
      </c>
      <c r="W1790" s="13" t="s">
        <v>5052</v>
      </c>
      <c r="X1790" s="23" t="s">
        <v>4206</v>
      </c>
      <c r="Y1790" s="486">
        <v>139</v>
      </c>
      <c r="Z1790" s="647">
        <v>46265</v>
      </c>
      <c r="AA1790" s="24" t="s">
        <v>5145</v>
      </c>
      <c r="AB1790" s="484" t="s">
        <v>4206</v>
      </c>
      <c r="AC1790" s="655"/>
      <c r="AD1790" s="4"/>
      <c r="AE1790" s="5"/>
      <c r="AF1790" s="5"/>
      <c r="AG1790" s="4"/>
      <c r="AH1790" s="5"/>
      <c r="AI1790" s="649"/>
      <c r="AJ1790" s="6" t="s">
        <v>2860</v>
      </c>
      <c r="AK1790" s="6" t="s">
        <v>2860</v>
      </c>
      <c r="AL1790" s="485" t="str">
        <f>IF(AA1790="","",AA1790)</f>
        <v>DJ-RT-020</v>
      </c>
      <c r="AM1790" s="3" t="str">
        <f>IF(AB1790="","",AB1790)</f>
        <v>A</v>
      </c>
      <c r="AN1790" s="6"/>
      <c r="AO1790" s="6"/>
      <c r="AP1790" s="7"/>
      <c r="AQ1790" s="7"/>
      <c r="AR1790" s="736"/>
      <c r="AS1790" s="736"/>
      <c r="AT1790" s="736"/>
      <c r="AU1790" s="553" t="str">
        <f>IF(AND(V1790&gt;0,X1790="A",AA1790&lt;&gt;"",AG1790&lt;&gt;"A",AJ1790&lt;&gt;"A",OR(AB1790="NR",AB1790="NT")),1,"")</f>
        <v/>
      </c>
      <c r="AV1790" s="554" t="str">
        <f>IF(AU1790="","",COUNTIF($AU$8:AU1790,AU1790))</f>
        <v/>
      </c>
      <c r="AW1790" s="553" t="str">
        <f>IF(AND(V1790&gt;0,X1790="A",AJ1790&lt;&gt;"A",OR(AB1790="",AB1790="NX")),1,"")</f>
        <v/>
      </c>
      <c r="AX1790" s="554" t="str">
        <f>IF(AW1790="","",COUNTIF($AW$8:AW1790,AW1790))</f>
        <v/>
      </c>
      <c r="AY1790" s="736"/>
      <c r="AZ1790" s="736"/>
      <c r="BA1790" s="736"/>
      <c r="BB1790" s="736"/>
    </row>
    <row r="1791" spans="1:54" ht="14.45" customHeight="1">
      <c r="A1791" s="472" t="s">
        <v>2041</v>
      </c>
      <c r="B1791" s="473" t="s">
        <v>1602</v>
      </c>
      <c r="C1791" s="22" t="s">
        <v>5852</v>
      </c>
      <c r="D1791" s="22">
        <v>14</v>
      </c>
      <c r="E1791" s="746" t="s">
        <v>5980</v>
      </c>
      <c r="F1791" s="760">
        <v>2080830</v>
      </c>
      <c r="G1791" s="475">
        <v>15421103</v>
      </c>
      <c r="H1791" s="644">
        <v>11.94</v>
      </c>
      <c r="I1791" s="474">
        <v>2088760</v>
      </c>
      <c r="J1791" s="475">
        <v>15421108</v>
      </c>
      <c r="K1791" s="644">
        <v>11.94</v>
      </c>
      <c r="L1791" s="9" t="s">
        <v>15</v>
      </c>
      <c r="M1791" s="546">
        <v>16</v>
      </c>
      <c r="N1791" s="9">
        <v>9.5299999999999994</v>
      </c>
      <c r="O1791" s="6" t="s">
        <v>4201</v>
      </c>
      <c r="P1791" s="479" t="s">
        <v>5033</v>
      </c>
      <c r="Q1791" s="10" t="s">
        <v>5919</v>
      </c>
      <c r="R1791" s="11"/>
      <c r="S1791" s="12"/>
      <c r="T1791" s="14">
        <v>46290</v>
      </c>
      <c r="U1791" s="15" t="s">
        <v>5839</v>
      </c>
      <c r="V1791" s="8">
        <v>46290</v>
      </c>
      <c r="W1791" s="13" t="s">
        <v>5983</v>
      </c>
      <c r="X1791" s="23" t="s">
        <v>4206</v>
      </c>
      <c r="Y1791" s="486">
        <v>184</v>
      </c>
      <c r="Z1791" s="483">
        <v>46300</v>
      </c>
      <c r="AA1791" s="24" t="s">
        <v>6440</v>
      </c>
      <c r="AB1791" s="484" t="s">
        <v>4206</v>
      </c>
      <c r="AC1791" s="16"/>
      <c r="AD1791" s="17"/>
      <c r="AE1791" s="18"/>
      <c r="AF1791" s="9"/>
      <c r="AG1791" s="19"/>
      <c r="AH1791" s="20"/>
      <c r="AI1791" s="9"/>
      <c r="AJ1791" s="21"/>
      <c r="AK1791" s="33"/>
      <c r="AL1791" s="485" t="str">
        <f>IF(AA1791="","",AA1791)</f>
        <v>L-RT-073</v>
      </c>
      <c r="AM1791" s="3" t="str">
        <f>IF(AB1791="","",AB1791)</f>
        <v>A</v>
      </c>
      <c r="AN1791" s="702" t="s">
        <v>5525</v>
      </c>
      <c r="AO1791" s="4"/>
      <c r="AP1791" s="5"/>
      <c r="AQ1791" s="5"/>
      <c r="AR1791" s="4"/>
      <c r="AS1791" s="5"/>
      <c r="AT1791" s="552"/>
      <c r="AU1791" s="553" t="str">
        <f>IF(AND(V1791&gt;0,X1791="A",AA1791&lt;&gt;"",AG1791&lt;&gt;"A",AJ1791&lt;&gt;"A",OR(AB1791="NR",AB1791="NT")),1,"")</f>
        <v/>
      </c>
      <c r="AV1791" s="554" t="str">
        <f>IF(AU1791="","",COUNTIF($AU$8:AU1791,AU1791))</f>
        <v/>
      </c>
      <c r="AW1791" s="553" t="str">
        <f>IF(AND(V1791&gt;0,X1791="A",AJ1791&lt;&gt;"A",OR(AB1791="",AB1791="NX")),1,"")</f>
        <v/>
      </c>
      <c r="AX1791" s="554" t="str">
        <f>IF(AW1791="","",COUNTIF($AW$8:AW1791,AW1791))</f>
        <v/>
      </c>
      <c r="AY1791" s="13" t="s">
        <v>5166</v>
      </c>
      <c r="AZ1791" s="24" t="s">
        <v>5530</v>
      </c>
      <c r="BA1791" s="7"/>
      <c r="BB1791" s="7"/>
    </row>
    <row r="1792" spans="1:54" ht="14.45" customHeight="1">
      <c r="A1792" s="472" t="s">
        <v>2042</v>
      </c>
      <c r="B1792" s="473" t="s">
        <v>1602</v>
      </c>
      <c r="C1792" s="22" t="s">
        <v>5852</v>
      </c>
      <c r="D1792" s="22">
        <v>14</v>
      </c>
      <c r="E1792" s="752" t="s">
        <v>5151</v>
      </c>
      <c r="F1792" s="760">
        <v>2088760</v>
      </c>
      <c r="G1792" s="475">
        <v>15421108</v>
      </c>
      <c r="H1792" s="644">
        <v>11.94</v>
      </c>
      <c r="I1792" s="474">
        <v>2091540</v>
      </c>
      <c r="J1792" s="475">
        <v>15421109</v>
      </c>
      <c r="K1792" s="644">
        <v>11.94</v>
      </c>
      <c r="L1792" s="9"/>
      <c r="M1792" s="546">
        <v>16</v>
      </c>
      <c r="N1792" s="9">
        <v>9.5299999999999994</v>
      </c>
      <c r="O1792" s="9" t="s">
        <v>4201</v>
      </c>
      <c r="P1792" s="645" t="s">
        <v>4252</v>
      </c>
      <c r="Q1792" s="650" t="s">
        <v>4253</v>
      </c>
      <c r="R1792" s="11"/>
      <c r="S1792" s="12"/>
      <c r="T1792" s="14">
        <v>46261</v>
      </c>
      <c r="U1792" s="15" t="s">
        <v>4290</v>
      </c>
      <c r="V1792" s="8">
        <v>46261</v>
      </c>
      <c r="W1792" s="13" t="s">
        <v>5000</v>
      </c>
      <c r="X1792" s="23" t="s">
        <v>4206</v>
      </c>
      <c r="Y1792" s="486">
        <v>139</v>
      </c>
      <c r="Z1792" s="647">
        <v>46265</v>
      </c>
      <c r="AA1792" s="24" t="s">
        <v>5145</v>
      </c>
      <c r="AB1792" s="484" t="s">
        <v>4206</v>
      </c>
      <c r="AC1792" s="655"/>
      <c r="AD1792" s="4"/>
      <c r="AE1792" s="5"/>
      <c r="AF1792" s="5"/>
      <c r="AG1792" s="4"/>
      <c r="AH1792" s="5"/>
      <c r="AI1792" s="649"/>
      <c r="AJ1792" s="6" t="s">
        <v>2860</v>
      </c>
      <c r="AK1792" s="6" t="s">
        <v>2860</v>
      </c>
      <c r="AL1792" s="485" t="str">
        <f>IF(AA1792="","",AA1792)</f>
        <v>DJ-RT-020</v>
      </c>
      <c r="AM1792" s="3" t="str">
        <f>IF(AB1792="","",AB1792)</f>
        <v>A</v>
      </c>
      <c r="AN1792" s="6"/>
      <c r="AO1792" s="6"/>
      <c r="AP1792" s="7"/>
      <c r="AQ1792" s="7"/>
      <c r="AR1792" s="736"/>
      <c r="AS1792" s="736"/>
      <c r="AT1792" s="736"/>
      <c r="AU1792" s="553" t="str">
        <f>IF(AND(V1792&gt;0,X1792="A",AA1792&lt;&gt;"",AG1792&lt;&gt;"A",AJ1792&lt;&gt;"A",OR(AB1792="NR",AB1792="NT")),1,"")</f>
        <v/>
      </c>
      <c r="AV1792" s="554" t="str">
        <f>IF(AU1792="","",COUNTIF($AU$8:AU1792,AU1792))</f>
        <v/>
      </c>
      <c r="AW1792" s="553" t="str">
        <f>IF(AND(V1792&gt;0,X1792="A",AJ1792&lt;&gt;"A",OR(AB1792="",AB1792="NX")),1,"")</f>
        <v/>
      </c>
      <c r="AX1792" s="554" t="str">
        <f>IF(AW1792="","",COUNTIF($AW$8:AW1792,AW1792))</f>
        <v/>
      </c>
      <c r="AY1792" s="13" t="s">
        <v>5166</v>
      </c>
      <c r="AZ1792" s="736"/>
      <c r="BA1792" s="736"/>
      <c r="BB1792" s="736"/>
    </row>
    <row r="1793" spans="1:54" ht="14.45" customHeight="1">
      <c r="A1793" s="472" t="s">
        <v>2043</v>
      </c>
      <c r="B1793" s="473" t="s">
        <v>1602</v>
      </c>
      <c r="C1793" s="22" t="s">
        <v>5852</v>
      </c>
      <c r="D1793" s="22">
        <v>14</v>
      </c>
      <c r="E1793" s="746" t="s">
        <v>5979</v>
      </c>
      <c r="F1793" s="760">
        <v>2091540</v>
      </c>
      <c r="G1793" s="475">
        <v>15421109</v>
      </c>
      <c r="H1793" s="644">
        <v>11.94</v>
      </c>
      <c r="I1793" s="474">
        <v>2081940</v>
      </c>
      <c r="J1793" s="475">
        <v>15421104</v>
      </c>
      <c r="K1793" s="644">
        <v>11.94</v>
      </c>
      <c r="L1793" s="9" t="s">
        <v>15</v>
      </c>
      <c r="M1793" s="546">
        <v>16</v>
      </c>
      <c r="N1793" s="9">
        <v>9.5299999999999994</v>
      </c>
      <c r="O1793" s="6" t="s">
        <v>4201</v>
      </c>
      <c r="P1793" s="479" t="s">
        <v>5033</v>
      </c>
      <c r="Q1793" s="10" t="s">
        <v>5919</v>
      </c>
      <c r="R1793" s="11"/>
      <c r="S1793" s="12"/>
      <c r="T1793" s="14">
        <v>46290</v>
      </c>
      <c r="U1793" s="15" t="s">
        <v>5839</v>
      </c>
      <c r="V1793" s="8">
        <v>46290</v>
      </c>
      <c r="W1793" s="13" t="s">
        <v>5983</v>
      </c>
      <c r="X1793" s="23" t="s">
        <v>4206</v>
      </c>
      <c r="Y1793" s="486">
        <v>184</v>
      </c>
      <c r="Z1793" s="483">
        <v>46300</v>
      </c>
      <c r="AA1793" s="24" t="s">
        <v>6440</v>
      </c>
      <c r="AB1793" s="484" t="s">
        <v>4206</v>
      </c>
      <c r="AC1793" s="16"/>
      <c r="AD1793" s="17"/>
      <c r="AE1793" s="18"/>
      <c r="AF1793" s="9"/>
      <c r="AG1793" s="19"/>
      <c r="AH1793" s="20"/>
      <c r="AI1793" s="9"/>
      <c r="AJ1793" s="21"/>
      <c r="AK1793" s="33"/>
      <c r="AL1793" s="485" t="str">
        <f>IF(AA1793="","",AA1793)</f>
        <v>L-RT-073</v>
      </c>
      <c r="AM1793" s="3" t="str">
        <f>IF(AB1793="","",AB1793)</f>
        <v>A</v>
      </c>
      <c r="AN1793" s="702" t="s">
        <v>5526</v>
      </c>
      <c r="AO1793" s="4"/>
      <c r="AP1793" s="5"/>
      <c r="AQ1793" s="5"/>
      <c r="AR1793" s="4"/>
      <c r="AS1793" s="5"/>
      <c r="AT1793" s="552"/>
      <c r="AU1793" s="553" t="str">
        <f>IF(AND(V1793&gt;0,X1793="A",AA1793&lt;&gt;"",AG1793&lt;&gt;"A",AJ1793&lt;&gt;"A",OR(AB1793="NR",AB1793="NT")),1,"")</f>
        <v/>
      </c>
      <c r="AV1793" s="554" t="str">
        <f>IF(AU1793="","",COUNTIF($AU$8:AU1793,AU1793))</f>
        <v/>
      </c>
      <c r="AW1793" s="553" t="str">
        <f>IF(AND(V1793&gt;0,X1793="A",AJ1793&lt;&gt;"A",OR(AB1793="",AB1793="NX")),1,"")</f>
        <v/>
      </c>
      <c r="AX1793" s="554" t="str">
        <f>IF(AW1793="","",COUNTIF($AW$8:AW1793,AW1793))</f>
        <v/>
      </c>
      <c r="AY1793" s="13" t="s">
        <v>5166</v>
      </c>
      <c r="AZ1793" s="24" t="s">
        <v>5530</v>
      </c>
      <c r="BA1793" s="7"/>
      <c r="BB1793" s="7"/>
    </row>
    <row r="1794" spans="1:54" ht="14.45" customHeight="1">
      <c r="A1794" s="472" t="s">
        <v>2044</v>
      </c>
      <c r="B1794" s="473" t="s">
        <v>1602</v>
      </c>
      <c r="C1794" s="22" t="s">
        <v>5852</v>
      </c>
      <c r="D1794" s="22">
        <v>14</v>
      </c>
      <c r="E1794" s="752" t="s">
        <v>5152</v>
      </c>
      <c r="F1794" s="760">
        <v>2081940</v>
      </c>
      <c r="G1794" s="475">
        <v>15421104</v>
      </c>
      <c r="H1794" s="644">
        <v>11.94</v>
      </c>
      <c r="I1794" s="474">
        <v>2094800</v>
      </c>
      <c r="J1794" s="475">
        <v>15421111</v>
      </c>
      <c r="K1794" s="644">
        <v>11.94</v>
      </c>
      <c r="L1794" s="9"/>
      <c r="M1794" s="546">
        <v>16</v>
      </c>
      <c r="N1794" s="9">
        <v>9.5299999999999994</v>
      </c>
      <c r="O1794" s="9" t="s">
        <v>4201</v>
      </c>
      <c r="P1794" s="645" t="s">
        <v>4252</v>
      </c>
      <c r="Q1794" s="650" t="s">
        <v>4253</v>
      </c>
      <c r="R1794" s="11"/>
      <c r="S1794" s="12"/>
      <c r="T1794" s="14">
        <v>46261</v>
      </c>
      <c r="U1794" s="15" t="s">
        <v>4290</v>
      </c>
      <c r="V1794" s="8">
        <v>46261</v>
      </c>
      <c r="W1794" s="13" t="s">
        <v>5000</v>
      </c>
      <c r="X1794" s="23" t="s">
        <v>4206</v>
      </c>
      <c r="Y1794" s="486">
        <v>139</v>
      </c>
      <c r="Z1794" s="647">
        <v>46265</v>
      </c>
      <c r="AA1794" s="24" t="s">
        <v>5145</v>
      </c>
      <c r="AB1794" s="484" t="s">
        <v>4206</v>
      </c>
      <c r="AC1794" s="655"/>
      <c r="AD1794" s="4"/>
      <c r="AE1794" s="5"/>
      <c r="AF1794" s="5"/>
      <c r="AG1794" s="4"/>
      <c r="AH1794" s="5"/>
      <c r="AI1794" s="649"/>
      <c r="AJ1794" s="6" t="s">
        <v>2860</v>
      </c>
      <c r="AK1794" s="6" t="s">
        <v>2860</v>
      </c>
      <c r="AL1794" s="485" t="str">
        <f>IF(AA1794="","",AA1794)</f>
        <v>DJ-RT-020</v>
      </c>
      <c r="AM1794" s="3" t="str">
        <f>IF(AB1794="","",AB1794)</f>
        <v>A</v>
      </c>
      <c r="AN1794" s="6"/>
      <c r="AO1794" s="6"/>
      <c r="AP1794" s="7"/>
      <c r="AQ1794" s="7"/>
      <c r="AR1794" s="736"/>
      <c r="AS1794" s="736"/>
      <c r="AT1794" s="736"/>
      <c r="AU1794" s="553" t="str">
        <f>IF(AND(V1794&gt;0,X1794="A",AA1794&lt;&gt;"",AG1794&lt;&gt;"A",AJ1794&lt;&gt;"A",OR(AB1794="NR",AB1794="NT")),1,"")</f>
        <v/>
      </c>
      <c r="AV1794" s="554" t="str">
        <f>IF(AU1794="","",COUNTIF($AU$8:AU1794,AU1794))</f>
        <v/>
      </c>
      <c r="AW1794" s="553" t="str">
        <f>IF(AND(V1794&gt;0,X1794="A",AJ1794&lt;&gt;"A",OR(AB1794="",AB1794="NX")),1,"")</f>
        <v/>
      </c>
      <c r="AX1794" s="554" t="str">
        <f>IF(AW1794="","",COUNTIF($AW$8:AW1794,AW1794))</f>
        <v/>
      </c>
      <c r="AY1794" s="736"/>
      <c r="AZ1794" s="736"/>
      <c r="BA1794" s="736"/>
      <c r="BB1794" s="736"/>
    </row>
    <row r="1795" spans="1:54" ht="14.45" customHeight="1">
      <c r="A1795" s="472" t="s">
        <v>2045</v>
      </c>
      <c r="B1795" s="473" t="s">
        <v>1602</v>
      </c>
      <c r="C1795" s="22" t="s">
        <v>5852</v>
      </c>
      <c r="D1795" s="22">
        <v>14</v>
      </c>
      <c r="E1795" s="746" t="s">
        <v>4127</v>
      </c>
      <c r="F1795" s="760">
        <v>2094800</v>
      </c>
      <c r="G1795" s="475">
        <v>15421111</v>
      </c>
      <c r="H1795" s="644">
        <v>11.94</v>
      </c>
      <c r="I1795" s="474">
        <v>2086060</v>
      </c>
      <c r="J1795" s="475">
        <v>15421107</v>
      </c>
      <c r="K1795" s="478">
        <v>11.94</v>
      </c>
      <c r="L1795" s="9" t="s">
        <v>15</v>
      </c>
      <c r="M1795" s="546">
        <v>16</v>
      </c>
      <c r="N1795" s="9">
        <v>9.5299999999999994</v>
      </c>
      <c r="O1795" s="6" t="s">
        <v>4201</v>
      </c>
      <c r="P1795" s="479" t="s">
        <v>4202</v>
      </c>
      <c r="Q1795" s="10" t="s">
        <v>5104</v>
      </c>
      <c r="R1795" s="11"/>
      <c r="S1795" s="12"/>
      <c r="T1795" s="14">
        <v>46274</v>
      </c>
      <c r="U1795" s="15" t="s">
        <v>4204</v>
      </c>
      <c r="V1795" s="8">
        <v>46274</v>
      </c>
      <c r="W1795" s="13" t="s">
        <v>5166</v>
      </c>
      <c r="X1795" s="23" t="s">
        <v>4206</v>
      </c>
      <c r="Y1795" s="486">
        <v>167</v>
      </c>
      <c r="Z1795" s="483">
        <v>46279</v>
      </c>
      <c r="AA1795" s="24" t="s">
        <v>5530</v>
      </c>
      <c r="AB1795" s="484" t="s">
        <v>4206</v>
      </c>
      <c r="AC1795" s="16"/>
      <c r="AD1795" s="17"/>
      <c r="AE1795" s="18"/>
      <c r="AF1795" s="9"/>
      <c r="AG1795" s="19"/>
      <c r="AH1795" s="20"/>
      <c r="AI1795" s="9"/>
      <c r="AJ1795" s="21"/>
      <c r="AK1795" s="33"/>
      <c r="AL1795" s="485" t="str">
        <f>IF(AA1795="","",AA1795)</f>
        <v>L-RT-036</v>
      </c>
      <c r="AM1795" s="3" t="str">
        <f>IF(AB1795="","",AB1795)</f>
        <v>A</v>
      </c>
      <c r="AN1795" s="702"/>
      <c r="AO1795" s="4"/>
      <c r="AP1795" s="5"/>
      <c r="AQ1795" s="5"/>
      <c r="AR1795" s="4"/>
      <c r="AS1795" s="5"/>
      <c r="AT1795" s="552"/>
      <c r="AU1795" s="553" t="str">
        <f>IF(AND(V1795&gt;0,X1795="A",AA1795&lt;&gt;"",AG1795&lt;&gt;"A",AJ1795&lt;&gt;"A",OR(AB1795="NR",AB1795="NT")),1,"")</f>
        <v/>
      </c>
      <c r="AV1795" s="554" t="str">
        <f>IF(AU1795="","",COUNTIF($AU$8:AU1795,AU1795))</f>
        <v/>
      </c>
      <c r="AW1795" s="553" t="str">
        <f>IF(AND(V1795&gt;0,X1795="A",AJ1795&lt;&gt;"A",OR(AB1795="",AB1795="NX")),1,"")</f>
        <v/>
      </c>
      <c r="AX1795" s="554" t="str">
        <f>IF(AW1795="","",COUNTIF($AW$8:AW1795,AW1795))</f>
        <v/>
      </c>
      <c r="AY1795" s="27"/>
      <c r="AZ1795" s="6"/>
      <c r="BA1795" s="7"/>
      <c r="BB1795" s="7"/>
    </row>
    <row r="1796" spans="1:54" ht="14.45" customHeight="1">
      <c r="A1796" s="472" t="s">
        <v>2046</v>
      </c>
      <c r="B1796" s="473" t="s">
        <v>1602</v>
      </c>
      <c r="C1796" s="22" t="s">
        <v>5852</v>
      </c>
      <c r="D1796" s="22">
        <v>14</v>
      </c>
      <c r="E1796" s="752" t="s">
        <v>5153</v>
      </c>
      <c r="F1796" s="760">
        <v>2086060</v>
      </c>
      <c r="G1796" s="475">
        <v>15421107</v>
      </c>
      <c r="H1796" s="478">
        <v>11.94</v>
      </c>
      <c r="I1796" s="474">
        <v>2089880</v>
      </c>
      <c r="J1796" s="475">
        <v>15421111</v>
      </c>
      <c r="K1796" s="644">
        <v>11.94</v>
      </c>
      <c r="L1796" s="9"/>
      <c r="M1796" s="546">
        <v>16</v>
      </c>
      <c r="N1796" s="9">
        <v>9.5299999999999994</v>
      </c>
      <c r="O1796" s="9" t="s">
        <v>4201</v>
      </c>
      <c r="P1796" s="645" t="s">
        <v>4252</v>
      </c>
      <c r="Q1796" s="646" t="s">
        <v>4281</v>
      </c>
      <c r="R1796" s="11"/>
      <c r="S1796" s="12"/>
      <c r="T1796" s="14">
        <v>46262</v>
      </c>
      <c r="U1796" s="15" t="s">
        <v>5048</v>
      </c>
      <c r="V1796" s="8">
        <v>46262</v>
      </c>
      <c r="W1796" s="13" t="s">
        <v>5049</v>
      </c>
      <c r="X1796" s="23" t="s">
        <v>4206</v>
      </c>
      <c r="Y1796" s="486">
        <v>139</v>
      </c>
      <c r="Z1796" s="647">
        <v>46265</v>
      </c>
      <c r="AA1796" s="24" t="s">
        <v>5145</v>
      </c>
      <c r="AB1796" s="484" t="s">
        <v>4206</v>
      </c>
      <c r="AC1796" s="655"/>
      <c r="AD1796" s="4"/>
      <c r="AE1796" s="5"/>
      <c r="AF1796" s="5"/>
      <c r="AG1796" s="4"/>
      <c r="AH1796" s="5"/>
      <c r="AI1796" s="649"/>
      <c r="AJ1796" s="6" t="s">
        <v>2860</v>
      </c>
      <c r="AK1796" s="6" t="s">
        <v>2860</v>
      </c>
      <c r="AL1796" s="485" t="str">
        <f>IF(AA1796="","",AA1796)</f>
        <v>DJ-RT-020</v>
      </c>
      <c r="AM1796" s="3" t="str">
        <f>IF(AB1796="","",AB1796)</f>
        <v>A</v>
      </c>
      <c r="AN1796" s="6"/>
      <c r="AO1796" s="6"/>
      <c r="AP1796" s="7"/>
      <c r="AQ1796" s="7"/>
      <c r="AR1796" s="736"/>
      <c r="AS1796" s="736"/>
      <c r="AT1796" s="736"/>
      <c r="AU1796" s="553" t="str">
        <f>IF(AND(V1796&gt;0,X1796="A",AA1796&lt;&gt;"",AG1796&lt;&gt;"A",AJ1796&lt;&gt;"A",OR(AB1796="NR",AB1796="NT")),1,"")</f>
        <v/>
      </c>
      <c r="AV1796" s="554" t="str">
        <f>IF(AU1796="","",COUNTIF($AU$8:AU1796,AU1796))</f>
        <v/>
      </c>
      <c r="AW1796" s="553" t="str">
        <f>IF(AND(V1796&gt;0,X1796="A",AJ1796&lt;&gt;"A",OR(AB1796="",AB1796="NX")),1,"")</f>
        <v/>
      </c>
      <c r="AX1796" s="554" t="str">
        <f>IF(AW1796="","",COUNTIF($AW$8:AW1796,AW1796))</f>
        <v/>
      </c>
      <c r="AY1796" s="736"/>
      <c r="AZ1796" s="736"/>
      <c r="BA1796" s="736"/>
      <c r="BB1796" s="736"/>
    </row>
    <row r="1797" spans="1:54" ht="14.45" customHeight="1">
      <c r="A1797" s="472" t="s">
        <v>2047</v>
      </c>
      <c r="B1797" s="473" t="s">
        <v>1602</v>
      </c>
      <c r="C1797" s="22" t="s">
        <v>5852</v>
      </c>
      <c r="D1797" s="22">
        <v>14</v>
      </c>
      <c r="E1797" s="746" t="s">
        <v>4128</v>
      </c>
      <c r="F1797" s="760">
        <v>2089880</v>
      </c>
      <c r="G1797" s="475">
        <v>15421111</v>
      </c>
      <c r="H1797" s="644">
        <v>11.94</v>
      </c>
      <c r="I1797" s="474">
        <v>2080410</v>
      </c>
      <c r="J1797" s="475">
        <v>15421102</v>
      </c>
      <c r="K1797" s="644">
        <v>11.94</v>
      </c>
      <c r="L1797" s="9" t="s">
        <v>15</v>
      </c>
      <c r="M1797" s="546">
        <v>16</v>
      </c>
      <c r="N1797" s="9">
        <v>9.5299999999999994</v>
      </c>
      <c r="O1797" s="6" t="s">
        <v>4201</v>
      </c>
      <c r="P1797" s="479" t="s">
        <v>4202</v>
      </c>
      <c r="Q1797" s="10" t="s">
        <v>5104</v>
      </c>
      <c r="R1797" s="11"/>
      <c r="S1797" s="12"/>
      <c r="T1797" s="14">
        <v>46274</v>
      </c>
      <c r="U1797" s="15" t="s">
        <v>4204</v>
      </c>
      <c r="V1797" s="8">
        <v>46274</v>
      </c>
      <c r="W1797" s="13" t="s">
        <v>5166</v>
      </c>
      <c r="X1797" s="23" t="s">
        <v>4206</v>
      </c>
      <c r="Y1797" s="486">
        <v>167</v>
      </c>
      <c r="Z1797" s="483">
        <v>46279</v>
      </c>
      <c r="AA1797" s="24" t="s">
        <v>5530</v>
      </c>
      <c r="AB1797" s="484" t="s">
        <v>4206</v>
      </c>
      <c r="AC1797" s="16"/>
      <c r="AD1797" s="17"/>
      <c r="AE1797" s="18"/>
      <c r="AF1797" s="9"/>
      <c r="AG1797" s="19"/>
      <c r="AH1797" s="20"/>
      <c r="AI1797" s="9"/>
      <c r="AJ1797" s="21"/>
      <c r="AK1797" s="33"/>
      <c r="AL1797" s="485" t="str">
        <f>IF(AA1797="","",AA1797)</f>
        <v>L-RT-036</v>
      </c>
      <c r="AM1797" s="3" t="str">
        <f>IF(AB1797="","",AB1797)</f>
        <v>A</v>
      </c>
      <c r="AN1797" s="702"/>
      <c r="AO1797" s="4"/>
      <c r="AP1797" s="5"/>
      <c r="AQ1797" s="5"/>
      <c r="AR1797" s="4"/>
      <c r="AS1797" s="5"/>
      <c r="AT1797" s="552"/>
      <c r="AU1797" s="553" t="str">
        <f>IF(AND(V1797&gt;0,X1797="A",AA1797&lt;&gt;"",AG1797&lt;&gt;"A",AJ1797&lt;&gt;"A",OR(AB1797="NR",AB1797="NT")),1,"")</f>
        <v/>
      </c>
      <c r="AV1797" s="554" t="str">
        <f>IF(AU1797="","",COUNTIF($AU$8:AU1797,AU1797))</f>
        <v/>
      </c>
      <c r="AW1797" s="553" t="str">
        <f>IF(AND(V1797&gt;0,X1797="A",AJ1797&lt;&gt;"A",OR(AB1797="",AB1797="NX")),1,"")</f>
        <v/>
      </c>
      <c r="AX1797" s="554" t="str">
        <f>IF(AW1797="","",COUNTIF($AW$8:AW1797,AW1797))</f>
        <v/>
      </c>
      <c r="AY1797" s="27"/>
      <c r="AZ1797" s="6"/>
      <c r="BA1797" s="7"/>
      <c r="BB1797" s="7"/>
    </row>
    <row r="1798" spans="1:54" ht="14.45" customHeight="1">
      <c r="A1798" s="472" t="s">
        <v>2048</v>
      </c>
      <c r="B1798" s="473" t="s">
        <v>1602</v>
      </c>
      <c r="C1798" s="22" t="s">
        <v>5852</v>
      </c>
      <c r="D1798" s="22">
        <v>14</v>
      </c>
      <c r="E1798" s="752" t="s">
        <v>5154</v>
      </c>
      <c r="F1798" s="760">
        <v>2080410</v>
      </c>
      <c r="G1798" s="475">
        <v>15421102</v>
      </c>
      <c r="H1798" s="644">
        <v>11.94</v>
      </c>
      <c r="I1798" s="474">
        <v>2094240</v>
      </c>
      <c r="J1798" s="475">
        <v>15421110</v>
      </c>
      <c r="K1798" s="644">
        <v>11.94</v>
      </c>
      <c r="L1798" s="9"/>
      <c r="M1798" s="546">
        <v>16</v>
      </c>
      <c r="N1798" s="9">
        <v>9.5299999999999994</v>
      </c>
      <c r="O1798" s="9" t="s">
        <v>4201</v>
      </c>
      <c r="P1798" s="645" t="s">
        <v>4252</v>
      </c>
      <c r="Q1798" s="650" t="s">
        <v>4253</v>
      </c>
      <c r="R1798" s="11"/>
      <c r="S1798" s="12"/>
      <c r="T1798" s="14">
        <v>46261</v>
      </c>
      <c r="U1798" s="15" t="s">
        <v>4290</v>
      </c>
      <c r="V1798" s="8">
        <v>46261</v>
      </c>
      <c r="W1798" s="13" t="s">
        <v>5000</v>
      </c>
      <c r="X1798" s="23" t="s">
        <v>4206</v>
      </c>
      <c r="Y1798" s="486">
        <v>139</v>
      </c>
      <c r="Z1798" s="647">
        <v>46265</v>
      </c>
      <c r="AA1798" s="24" t="s">
        <v>5145</v>
      </c>
      <c r="AB1798" s="484" t="s">
        <v>4206</v>
      </c>
      <c r="AC1798" s="655"/>
      <c r="AD1798" s="4"/>
      <c r="AE1798" s="5"/>
      <c r="AF1798" s="5"/>
      <c r="AG1798" s="4"/>
      <c r="AH1798" s="5"/>
      <c r="AI1798" s="649"/>
      <c r="AJ1798" s="6" t="s">
        <v>2860</v>
      </c>
      <c r="AK1798" s="6" t="s">
        <v>2860</v>
      </c>
      <c r="AL1798" s="485" t="str">
        <f>IF(AA1798="","",AA1798)</f>
        <v>DJ-RT-020</v>
      </c>
      <c r="AM1798" s="3" t="str">
        <f>IF(AB1798="","",AB1798)</f>
        <v>A</v>
      </c>
      <c r="AN1798" s="6"/>
      <c r="AO1798" s="6"/>
      <c r="AP1798" s="7"/>
      <c r="AQ1798" s="7"/>
      <c r="AR1798" s="736"/>
      <c r="AS1798" s="736"/>
      <c r="AT1798" s="736"/>
      <c r="AU1798" s="553" t="str">
        <f>IF(AND(V1798&gt;0,X1798="A",AA1798&lt;&gt;"",AG1798&lt;&gt;"A",AJ1798&lt;&gt;"A",OR(AB1798="NR",AB1798="NT")),1,"")</f>
        <v/>
      </c>
      <c r="AV1798" s="554" t="str">
        <f>IF(AU1798="","",COUNTIF($AU$8:AU1798,AU1798))</f>
        <v/>
      </c>
      <c r="AW1798" s="553" t="str">
        <f>IF(AND(V1798&gt;0,X1798="A",AJ1798&lt;&gt;"A",OR(AB1798="",AB1798="NX")),1,"")</f>
        <v/>
      </c>
      <c r="AX1798" s="554" t="str">
        <f>IF(AW1798="","",COUNTIF($AW$8:AW1798,AW1798))</f>
        <v/>
      </c>
      <c r="AY1798" s="736"/>
      <c r="AZ1798" s="736"/>
      <c r="BA1798" s="736"/>
      <c r="BB1798" s="736"/>
    </row>
    <row r="1799" spans="1:54" ht="14.45" customHeight="1">
      <c r="A1799" s="472" t="s">
        <v>2049</v>
      </c>
      <c r="B1799" s="473" t="s">
        <v>1602</v>
      </c>
      <c r="C1799" s="22" t="s">
        <v>5852</v>
      </c>
      <c r="D1799" s="22">
        <v>14</v>
      </c>
      <c r="E1799" s="746" t="s">
        <v>4129</v>
      </c>
      <c r="F1799" s="760">
        <v>2094240</v>
      </c>
      <c r="G1799" s="475">
        <v>15421110</v>
      </c>
      <c r="H1799" s="644">
        <v>11.94</v>
      </c>
      <c r="I1799" s="474">
        <v>2079760</v>
      </c>
      <c r="J1799" s="475">
        <v>15421112</v>
      </c>
      <c r="K1799" s="644">
        <v>11.94</v>
      </c>
      <c r="L1799" s="9" t="s">
        <v>15</v>
      </c>
      <c r="M1799" s="546">
        <v>16</v>
      </c>
      <c r="N1799" s="9">
        <v>9.5299999999999994</v>
      </c>
      <c r="O1799" s="6" t="s">
        <v>4201</v>
      </c>
      <c r="P1799" s="479" t="s">
        <v>4202</v>
      </c>
      <c r="Q1799" s="10" t="s">
        <v>5104</v>
      </c>
      <c r="R1799" s="11"/>
      <c r="S1799" s="12"/>
      <c r="T1799" s="14">
        <v>46274</v>
      </c>
      <c r="U1799" s="15" t="s">
        <v>4204</v>
      </c>
      <c r="V1799" s="8">
        <v>46274</v>
      </c>
      <c r="W1799" s="13" t="s">
        <v>5166</v>
      </c>
      <c r="X1799" s="23" t="s">
        <v>4206</v>
      </c>
      <c r="Y1799" s="486">
        <v>167</v>
      </c>
      <c r="Z1799" s="483">
        <v>46279</v>
      </c>
      <c r="AA1799" s="24" t="s">
        <v>5530</v>
      </c>
      <c r="AB1799" s="484" t="s">
        <v>4206</v>
      </c>
      <c r="AC1799" s="16"/>
      <c r="AD1799" s="17"/>
      <c r="AE1799" s="18"/>
      <c r="AF1799" s="9"/>
      <c r="AG1799" s="19"/>
      <c r="AH1799" s="20"/>
      <c r="AI1799" s="9"/>
      <c r="AJ1799" s="21"/>
      <c r="AK1799" s="33"/>
      <c r="AL1799" s="485" t="str">
        <f>IF(AA1799="","",AA1799)</f>
        <v>L-RT-036</v>
      </c>
      <c r="AM1799" s="3" t="str">
        <f>IF(AB1799="","",AB1799)</f>
        <v>A</v>
      </c>
      <c r="AN1799" s="702"/>
      <c r="AO1799" s="4"/>
      <c r="AP1799" s="5"/>
      <c r="AQ1799" s="5"/>
      <c r="AR1799" s="4"/>
      <c r="AS1799" s="5"/>
      <c r="AT1799" s="552"/>
      <c r="AU1799" s="553" t="str">
        <f>IF(AND(V1799&gt;0,X1799="A",AA1799&lt;&gt;"",AG1799&lt;&gt;"A",AJ1799&lt;&gt;"A",OR(AB1799="NR",AB1799="NT")),1,"")</f>
        <v/>
      </c>
      <c r="AV1799" s="554" t="str">
        <f>IF(AU1799="","",COUNTIF($AU$8:AU1799,AU1799))</f>
        <v/>
      </c>
      <c r="AW1799" s="553" t="str">
        <f>IF(AND(V1799&gt;0,X1799="A",AJ1799&lt;&gt;"A",OR(AB1799="",AB1799="NX")),1,"")</f>
        <v/>
      </c>
      <c r="AX1799" s="554" t="str">
        <f>IF(AW1799="","",COUNTIF($AW$8:AW1799,AW1799))</f>
        <v/>
      </c>
      <c r="AY1799" s="27"/>
      <c r="AZ1799" s="6"/>
      <c r="BA1799" s="7"/>
      <c r="BB1799" s="7"/>
    </row>
    <row r="1800" spans="1:54" ht="14.45" customHeight="1">
      <c r="A1800" s="472" t="s">
        <v>2050</v>
      </c>
      <c r="B1800" s="473" t="s">
        <v>1602</v>
      </c>
      <c r="C1800" s="22" t="s">
        <v>5852</v>
      </c>
      <c r="D1800" s="22">
        <v>14</v>
      </c>
      <c r="E1800" s="752" t="s">
        <v>5155</v>
      </c>
      <c r="F1800" s="760">
        <v>2079760</v>
      </c>
      <c r="G1800" s="475">
        <v>15421112</v>
      </c>
      <c r="H1800" s="644">
        <v>11.94</v>
      </c>
      <c r="I1800" s="474">
        <v>2096170</v>
      </c>
      <c r="J1800" s="475">
        <v>15421111</v>
      </c>
      <c r="K1800" s="478">
        <v>11.94</v>
      </c>
      <c r="L1800" s="9"/>
      <c r="M1800" s="546">
        <v>16</v>
      </c>
      <c r="N1800" s="9">
        <v>9.5299999999999994</v>
      </c>
      <c r="O1800" s="9" t="s">
        <v>4201</v>
      </c>
      <c r="P1800" s="645" t="s">
        <v>4252</v>
      </c>
      <c r="Q1800" s="650" t="s">
        <v>4253</v>
      </c>
      <c r="R1800" s="11"/>
      <c r="S1800" s="12"/>
      <c r="T1800" s="709">
        <v>46264</v>
      </c>
      <c r="U1800" s="15" t="s">
        <v>5048</v>
      </c>
      <c r="V1800" s="8">
        <v>46264</v>
      </c>
      <c r="W1800" s="13" t="s">
        <v>5136</v>
      </c>
      <c r="X1800" s="23" t="s">
        <v>4206</v>
      </c>
      <c r="Y1800" s="486">
        <v>139</v>
      </c>
      <c r="Z1800" s="647">
        <v>46265</v>
      </c>
      <c r="AA1800" s="24" t="s">
        <v>5143</v>
      </c>
      <c r="AB1800" s="484" t="s">
        <v>4206</v>
      </c>
      <c r="AC1800" s="655"/>
      <c r="AD1800" s="4"/>
      <c r="AE1800" s="5"/>
      <c r="AF1800" s="5"/>
      <c r="AG1800" s="4"/>
      <c r="AH1800" s="5"/>
      <c r="AI1800" s="649"/>
      <c r="AJ1800" s="6" t="s">
        <v>2860</v>
      </c>
      <c r="AK1800" s="6" t="s">
        <v>2860</v>
      </c>
      <c r="AL1800" s="485" t="str">
        <f>IF(AA1800="","",AA1800)</f>
        <v>DJ-RT-021</v>
      </c>
      <c r="AM1800" s="3" t="str">
        <f>IF(AB1800="","",AB1800)</f>
        <v>A</v>
      </c>
      <c r="AN1800" s="6"/>
      <c r="AO1800" s="6"/>
      <c r="AP1800" s="7"/>
      <c r="AQ1800" s="7"/>
      <c r="AR1800" s="736"/>
      <c r="AS1800" s="736"/>
      <c r="AT1800" s="736"/>
      <c r="AU1800" s="553" t="str">
        <f>IF(AND(V1800&gt;0,X1800="A",AA1800&lt;&gt;"",AG1800&lt;&gt;"A",AJ1800&lt;&gt;"A",OR(AB1800="NR",AB1800="NT")),1,"")</f>
        <v/>
      </c>
      <c r="AV1800" s="554" t="str">
        <f>IF(AU1800="","",COUNTIF($AU$8:AU1800,AU1800))</f>
        <v/>
      </c>
      <c r="AW1800" s="553" t="str">
        <f>IF(AND(V1800&gt;0,X1800="A",AJ1800&lt;&gt;"A",OR(AB1800="",AB1800="NX")),1,"")</f>
        <v/>
      </c>
      <c r="AX1800" s="554" t="str">
        <f>IF(AW1800="","",COUNTIF($AW$8:AW1800,AW1800))</f>
        <v/>
      </c>
      <c r="AY1800" s="736"/>
      <c r="AZ1800" s="736"/>
      <c r="BA1800" s="736"/>
      <c r="BB1800" s="736"/>
    </row>
    <row r="1801" spans="1:54" ht="14.45" customHeight="1">
      <c r="A1801" s="472" t="s">
        <v>2051</v>
      </c>
      <c r="B1801" s="473" t="s">
        <v>1602</v>
      </c>
      <c r="C1801" s="22" t="s">
        <v>5852</v>
      </c>
      <c r="D1801" s="22">
        <v>14</v>
      </c>
      <c r="E1801" s="746" t="s">
        <v>4130</v>
      </c>
      <c r="F1801" s="760">
        <v>2096170</v>
      </c>
      <c r="G1801" s="475">
        <v>15421111</v>
      </c>
      <c r="H1801" s="478">
        <v>11.94</v>
      </c>
      <c r="I1801" s="474">
        <v>2092510</v>
      </c>
      <c r="J1801" s="475">
        <v>15421110</v>
      </c>
      <c r="K1801" s="478">
        <v>11.94</v>
      </c>
      <c r="L1801" s="9" t="s">
        <v>15</v>
      </c>
      <c r="M1801" s="546">
        <v>16</v>
      </c>
      <c r="N1801" s="9">
        <v>9.5299999999999994</v>
      </c>
      <c r="O1801" s="6" t="s">
        <v>4201</v>
      </c>
      <c r="P1801" s="479" t="s">
        <v>4202</v>
      </c>
      <c r="Q1801" s="10" t="s">
        <v>5104</v>
      </c>
      <c r="R1801" s="11"/>
      <c r="S1801" s="12"/>
      <c r="T1801" s="14">
        <v>46274</v>
      </c>
      <c r="U1801" s="15" t="s">
        <v>4204</v>
      </c>
      <c r="V1801" s="8">
        <v>46274</v>
      </c>
      <c r="W1801" s="13" t="s">
        <v>5166</v>
      </c>
      <c r="X1801" s="23" t="s">
        <v>4206</v>
      </c>
      <c r="Y1801" s="486">
        <v>167</v>
      </c>
      <c r="Z1801" s="483">
        <v>46279</v>
      </c>
      <c r="AA1801" s="24" t="s">
        <v>5530</v>
      </c>
      <c r="AB1801" s="484" t="s">
        <v>4206</v>
      </c>
      <c r="AC1801" s="16"/>
      <c r="AD1801" s="17"/>
      <c r="AE1801" s="18"/>
      <c r="AF1801" s="9"/>
      <c r="AG1801" s="19"/>
      <c r="AH1801" s="20"/>
      <c r="AI1801" s="9"/>
      <c r="AJ1801" s="21"/>
      <c r="AK1801" s="33"/>
      <c r="AL1801" s="485" t="str">
        <f>IF(AA1801="","",AA1801)</f>
        <v>L-RT-036</v>
      </c>
      <c r="AM1801" s="3" t="str">
        <f>IF(AB1801="","",AB1801)</f>
        <v>A</v>
      </c>
      <c r="AN1801" s="702"/>
      <c r="AO1801" s="4"/>
      <c r="AP1801" s="5"/>
      <c r="AQ1801" s="5"/>
      <c r="AR1801" s="4"/>
      <c r="AS1801" s="5"/>
      <c r="AT1801" s="552"/>
      <c r="AU1801" s="553" t="str">
        <f>IF(AND(V1801&gt;0,X1801="A",AA1801&lt;&gt;"",AG1801&lt;&gt;"A",AJ1801&lt;&gt;"A",OR(AB1801="NR",AB1801="NT")),1,"")</f>
        <v/>
      </c>
      <c r="AV1801" s="554" t="str">
        <f>IF(AU1801="","",COUNTIF($AU$8:AU1801,AU1801))</f>
        <v/>
      </c>
      <c r="AW1801" s="553" t="str">
        <f>IF(AND(V1801&gt;0,X1801="A",AJ1801&lt;&gt;"A",OR(AB1801="",AB1801="NX")),1,"")</f>
        <v/>
      </c>
      <c r="AX1801" s="554" t="str">
        <f>IF(AW1801="","",COUNTIF($AW$8:AW1801,AW1801))</f>
        <v/>
      </c>
      <c r="AY1801" s="27"/>
      <c r="AZ1801" s="6"/>
      <c r="BA1801" s="7"/>
      <c r="BB1801" s="7"/>
    </row>
    <row r="1802" spans="1:54" ht="14.45" customHeight="1">
      <c r="A1802" s="472" t="s">
        <v>2052</v>
      </c>
      <c r="B1802" s="473" t="s">
        <v>1602</v>
      </c>
      <c r="C1802" s="22" t="s">
        <v>5852</v>
      </c>
      <c r="D1802" s="22">
        <v>14</v>
      </c>
      <c r="E1802" s="752" t="s">
        <v>5156</v>
      </c>
      <c r="F1802" s="760">
        <v>2092510</v>
      </c>
      <c r="G1802" s="475">
        <v>15421110</v>
      </c>
      <c r="H1802" s="478">
        <v>11.94</v>
      </c>
      <c r="I1802" s="474">
        <v>2098560</v>
      </c>
      <c r="J1802" s="475">
        <v>15421112</v>
      </c>
      <c r="K1802" s="644">
        <v>11.94</v>
      </c>
      <c r="L1802" s="9"/>
      <c r="M1802" s="546">
        <v>16</v>
      </c>
      <c r="N1802" s="9">
        <v>9.5299999999999994</v>
      </c>
      <c r="O1802" s="9" t="s">
        <v>4201</v>
      </c>
      <c r="P1802" s="645" t="s">
        <v>4252</v>
      </c>
      <c r="Q1802" s="651" t="s">
        <v>4263</v>
      </c>
      <c r="R1802" s="11"/>
      <c r="S1802" s="12"/>
      <c r="T1802" s="709">
        <v>46264</v>
      </c>
      <c r="U1802" s="15" t="s">
        <v>5048</v>
      </c>
      <c r="V1802" s="8">
        <v>46264</v>
      </c>
      <c r="W1802" s="13" t="s">
        <v>5136</v>
      </c>
      <c r="X1802" s="23" t="s">
        <v>4206</v>
      </c>
      <c r="Y1802" s="486">
        <v>139</v>
      </c>
      <c r="Z1802" s="647">
        <v>46265</v>
      </c>
      <c r="AA1802" s="24" t="s">
        <v>5145</v>
      </c>
      <c r="AB1802" s="484" t="s">
        <v>4206</v>
      </c>
      <c r="AC1802" s="655"/>
      <c r="AD1802" s="4"/>
      <c r="AE1802" s="5"/>
      <c r="AF1802" s="5"/>
      <c r="AG1802" s="4"/>
      <c r="AH1802" s="5"/>
      <c r="AI1802" s="649"/>
      <c r="AJ1802" s="6" t="s">
        <v>2860</v>
      </c>
      <c r="AK1802" s="6" t="s">
        <v>2860</v>
      </c>
      <c r="AL1802" s="485" t="str">
        <f>IF(AA1802="","",AA1802)</f>
        <v>DJ-RT-020</v>
      </c>
      <c r="AM1802" s="3" t="str">
        <f>IF(AB1802="","",AB1802)</f>
        <v>A</v>
      </c>
      <c r="AN1802" s="6"/>
      <c r="AO1802" s="6"/>
      <c r="AP1802" s="7"/>
      <c r="AQ1802" s="7"/>
      <c r="AR1802" s="736"/>
      <c r="AS1802" s="736"/>
      <c r="AT1802" s="736"/>
      <c r="AU1802" s="553" t="str">
        <f>IF(AND(V1802&gt;0,X1802="A",AA1802&lt;&gt;"",AG1802&lt;&gt;"A",AJ1802&lt;&gt;"A",OR(AB1802="NR",AB1802="NT")),1,"")</f>
        <v/>
      </c>
      <c r="AV1802" s="554" t="str">
        <f>IF(AU1802="","",COUNTIF($AU$8:AU1802,AU1802))</f>
        <v/>
      </c>
      <c r="AW1802" s="553" t="str">
        <f>IF(AND(V1802&gt;0,X1802="A",AJ1802&lt;&gt;"A",OR(AB1802="",AB1802="NX")),1,"")</f>
        <v/>
      </c>
      <c r="AX1802" s="554" t="str">
        <f>IF(AW1802="","",COUNTIF($AW$8:AW1802,AW1802))</f>
        <v/>
      </c>
      <c r="AY1802" s="736"/>
      <c r="AZ1802" s="736"/>
      <c r="BA1802" s="736"/>
      <c r="BB1802" s="736"/>
    </row>
    <row r="1803" spans="1:54" ht="14.45" customHeight="1">
      <c r="A1803" s="472" t="s">
        <v>2053</v>
      </c>
      <c r="B1803" s="473" t="s">
        <v>1602</v>
      </c>
      <c r="C1803" s="22" t="s">
        <v>5852</v>
      </c>
      <c r="D1803" s="22">
        <v>14</v>
      </c>
      <c r="E1803" s="746" t="s">
        <v>5978</v>
      </c>
      <c r="F1803" s="760">
        <v>2098560</v>
      </c>
      <c r="G1803" s="475">
        <v>15421112</v>
      </c>
      <c r="H1803" s="644">
        <v>11.94</v>
      </c>
      <c r="I1803" s="474">
        <v>2092490</v>
      </c>
      <c r="J1803" s="475">
        <v>15421110</v>
      </c>
      <c r="K1803" s="644">
        <v>11.94</v>
      </c>
      <c r="L1803" s="9" t="s">
        <v>15</v>
      </c>
      <c r="M1803" s="546">
        <v>16</v>
      </c>
      <c r="N1803" s="9">
        <v>9.5299999999999994</v>
      </c>
      <c r="O1803" s="6" t="s">
        <v>4201</v>
      </c>
      <c r="P1803" s="479" t="s">
        <v>5033</v>
      </c>
      <c r="Q1803" s="10" t="s">
        <v>5919</v>
      </c>
      <c r="R1803" s="11"/>
      <c r="S1803" s="12"/>
      <c r="T1803" s="14">
        <v>46290</v>
      </c>
      <c r="U1803" s="15" t="s">
        <v>5839</v>
      </c>
      <c r="V1803" s="8">
        <v>46290</v>
      </c>
      <c r="W1803" s="13" t="s">
        <v>5983</v>
      </c>
      <c r="X1803" s="23" t="s">
        <v>4206</v>
      </c>
      <c r="Y1803" s="486">
        <v>184</v>
      </c>
      <c r="Z1803" s="483">
        <v>46300</v>
      </c>
      <c r="AA1803" s="24" t="s">
        <v>6440</v>
      </c>
      <c r="AB1803" s="484" t="s">
        <v>4206</v>
      </c>
      <c r="AC1803" s="16"/>
      <c r="AD1803" s="17"/>
      <c r="AE1803" s="18"/>
      <c r="AF1803" s="9"/>
      <c r="AG1803" s="19"/>
      <c r="AH1803" s="20"/>
      <c r="AI1803" s="9"/>
      <c r="AJ1803" s="21"/>
      <c r="AK1803" s="33"/>
      <c r="AL1803" s="485" t="str">
        <f>IF(AA1803="","",AA1803)</f>
        <v>L-RT-073</v>
      </c>
      <c r="AM1803" s="3" t="str">
        <f>IF(AB1803="","",AB1803)</f>
        <v>A</v>
      </c>
      <c r="AN1803" s="702" t="s">
        <v>5525</v>
      </c>
      <c r="AO1803" s="4"/>
      <c r="AP1803" s="5"/>
      <c r="AQ1803" s="5"/>
      <c r="AR1803" s="4"/>
      <c r="AS1803" s="5"/>
      <c r="AT1803" s="552"/>
      <c r="AU1803" s="553" t="str">
        <f>IF(AND(V1803&gt;0,X1803="A",AA1803&lt;&gt;"",AG1803&lt;&gt;"A",AJ1803&lt;&gt;"A",OR(AB1803="NR",AB1803="NT")),1,"")</f>
        <v/>
      </c>
      <c r="AV1803" s="554" t="str">
        <f>IF(AU1803="","",COUNTIF($AU$8:AU1803,AU1803))</f>
        <v/>
      </c>
      <c r="AW1803" s="553" t="str">
        <f>IF(AND(V1803&gt;0,X1803="A",AJ1803&lt;&gt;"A",OR(AB1803="",AB1803="NX")),1,"")</f>
        <v/>
      </c>
      <c r="AX1803" s="554" t="str">
        <f>IF(AW1803="","",COUNTIF($AW$8:AW1803,AW1803))</f>
        <v/>
      </c>
      <c r="AY1803" s="13" t="s">
        <v>5166</v>
      </c>
      <c r="AZ1803" s="24" t="s">
        <v>5530</v>
      </c>
      <c r="BA1803" s="7"/>
      <c r="BB1803" s="7"/>
    </row>
    <row r="1804" spans="1:54" ht="14.45" customHeight="1">
      <c r="A1804" s="472" t="s">
        <v>2054</v>
      </c>
      <c r="B1804" s="473" t="s">
        <v>1602</v>
      </c>
      <c r="C1804" s="22" t="s">
        <v>5852</v>
      </c>
      <c r="D1804" s="22">
        <v>14</v>
      </c>
      <c r="E1804" s="752" t="s">
        <v>5157</v>
      </c>
      <c r="F1804" s="760">
        <v>2092490</v>
      </c>
      <c r="G1804" s="475">
        <v>15421110</v>
      </c>
      <c r="H1804" s="644">
        <v>11.94</v>
      </c>
      <c r="I1804" s="474">
        <v>2098770</v>
      </c>
      <c r="J1804" s="475">
        <v>15421112</v>
      </c>
      <c r="K1804" s="478">
        <v>11.94</v>
      </c>
      <c r="L1804" s="9"/>
      <c r="M1804" s="546">
        <v>16</v>
      </c>
      <c r="N1804" s="9">
        <v>9.5299999999999994</v>
      </c>
      <c r="O1804" s="9" t="s">
        <v>4201</v>
      </c>
      <c r="P1804" s="645" t="s">
        <v>4252</v>
      </c>
      <c r="Q1804" s="651" t="s">
        <v>4263</v>
      </c>
      <c r="R1804" s="11"/>
      <c r="S1804" s="12"/>
      <c r="T1804" s="709">
        <v>46264</v>
      </c>
      <c r="U1804" s="15" t="s">
        <v>5048</v>
      </c>
      <c r="V1804" s="8">
        <v>46264</v>
      </c>
      <c r="W1804" s="13" t="s">
        <v>5136</v>
      </c>
      <c r="X1804" s="23" t="s">
        <v>4206</v>
      </c>
      <c r="Y1804" s="486">
        <v>139</v>
      </c>
      <c r="Z1804" s="647">
        <v>46265</v>
      </c>
      <c r="AA1804" s="24" t="s">
        <v>5145</v>
      </c>
      <c r="AB1804" s="484" t="s">
        <v>4206</v>
      </c>
      <c r="AC1804" s="655"/>
      <c r="AD1804" s="4"/>
      <c r="AE1804" s="5"/>
      <c r="AF1804" s="5"/>
      <c r="AG1804" s="4"/>
      <c r="AH1804" s="5"/>
      <c r="AI1804" s="649"/>
      <c r="AJ1804" s="6" t="s">
        <v>2860</v>
      </c>
      <c r="AK1804" s="6" t="s">
        <v>2860</v>
      </c>
      <c r="AL1804" s="485" t="str">
        <f>IF(AA1804="","",AA1804)</f>
        <v>DJ-RT-020</v>
      </c>
      <c r="AM1804" s="3" t="str">
        <f>IF(AB1804="","",AB1804)</f>
        <v>A</v>
      </c>
      <c r="AN1804" s="6"/>
      <c r="AO1804" s="6"/>
      <c r="AP1804" s="7"/>
      <c r="AQ1804" s="7"/>
      <c r="AR1804" s="736"/>
      <c r="AS1804" s="736"/>
      <c r="AT1804" s="736"/>
      <c r="AU1804" s="553" t="str">
        <f>IF(AND(V1804&gt;0,X1804="A",AA1804&lt;&gt;"",AG1804&lt;&gt;"A",AJ1804&lt;&gt;"A",OR(AB1804="NR",AB1804="NT")),1,"")</f>
        <v/>
      </c>
      <c r="AV1804" s="554" t="str">
        <f>IF(AU1804="","",COUNTIF($AU$8:AU1804,AU1804))</f>
        <v/>
      </c>
      <c r="AW1804" s="553" t="str">
        <f>IF(AND(V1804&gt;0,X1804="A",AJ1804&lt;&gt;"A",OR(AB1804="",AB1804="NX")),1,"")</f>
        <v/>
      </c>
      <c r="AX1804" s="554" t="str">
        <f>IF(AW1804="","",COUNTIF($AW$8:AW1804,AW1804))</f>
        <v/>
      </c>
      <c r="AY1804" s="736"/>
      <c r="AZ1804" s="736"/>
      <c r="BA1804" s="736"/>
      <c r="BB1804" s="736"/>
    </row>
    <row r="1805" spans="1:54" ht="14.45" customHeight="1">
      <c r="A1805" s="472" t="s">
        <v>2055</v>
      </c>
      <c r="B1805" s="473" t="s">
        <v>1602</v>
      </c>
      <c r="C1805" s="22" t="s">
        <v>5852</v>
      </c>
      <c r="D1805" s="22">
        <v>14</v>
      </c>
      <c r="E1805" s="746" t="s">
        <v>6365</v>
      </c>
      <c r="F1805" s="760">
        <v>2098770</v>
      </c>
      <c r="G1805" s="475">
        <v>15421112</v>
      </c>
      <c r="H1805" s="478">
        <v>11.94</v>
      </c>
      <c r="I1805" s="474">
        <v>2083480</v>
      </c>
      <c r="J1805" s="475">
        <v>15421105</v>
      </c>
      <c r="K1805" s="478">
        <v>11.94</v>
      </c>
      <c r="L1805" s="9" t="s">
        <v>15</v>
      </c>
      <c r="M1805" s="546">
        <v>16</v>
      </c>
      <c r="N1805" s="9">
        <v>9.5299999999999994</v>
      </c>
      <c r="O1805" s="6" t="s">
        <v>4201</v>
      </c>
      <c r="P1805" s="479" t="s">
        <v>5033</v>
      </c>
      <c r="Q1805" s="10" t="s">
        <v>5919</v>
      </c>
      <c r="R1805" s="880"/>
      <c r="S1805" s="12"/>
      <c r="T1805" s="14">
        <v>46297</v>
      </c>
      <c r="U1805" s="15" t="s">
        <v>6201</v>
      </c>
      <c r="V1805" s="8">
        <v>46298</v>
      </c>
      <c r="W1805" s="13" t="s">
        <v>6396</v>
      </c>
      <c r="X1805" s="23" t="s">
        <v>4206</v>
      </c>
      <c r="Y1805" s="486"/>
      <c r="Z1805" s="483">
        <v>46305</v>
      </c>
      <c r="AA1805" s="24" t="s">
        <v>6575</v>
      </c>
      <c r="AB1805" s="484" t="s">
        <v>4206</v>
      </c>
      <c r="AC1805" s="16"/>
      <c r="AD1805" s="17"/>
      <c r="AE1805" s="18"/>
      <c r="AF1805" s="9"/>
      <c r="AG1805" s="19"/>
      <c r="AH1805" s="20"/>
      <c r="AI1805" s="9"/>
      <c r="AJ1805" s="21"/>
      <c r="AK1805" s="33"/>
      <c r="AL1805" s="485" t="str">
        <f>IF(AA1805="","",AA1805)</f>
        <v>L-RT-080</v>
      </c>
      <c r="AM1805" s="3" t="str">
        <f>IF(AB1805="","",AB1805)</f>
        <v>A</v>
      </c>
      <c r="AN1805" s="702" t="s">
        <v>5527</v>
      </c>
      <c r="AO1805" s="4"/>
      <c r="AP1805" s="5"/>
      <c r="AQ1805" s="5"/>
      <c r="AR1805" s="4"/>
      <c r="AS1805" s="5"/>
      <c r="AT1805" s="552"/>
      <c r="AU1805" s="553" t="str">
        <f>IF(AND(V1805&gt;0,X1805="A",AA1805&lt;&gt;"",AG1805&lt;&gt;"A",AJ1805&lt;&gt;"A",OR(AB1805="NR",AB1805="NT")),1,"")</f>
        <v/>
      </c>
      <c r="AV1805" s="554" t="str">
        <f>IF(AU1805="","",COUNTIF($AU$8:AU1805,AU1805))</f>
        <v/>
      </c>
      <c r="AW1805" s="553" t="str">
        <f>IF(AND(V1805&gt;0,X1805="A",AJ1805&lt;&gt;"A",OR(AB1805="",AB1805="NX")),1,"")</f>
        <v/>
      </c>
      <c r="AX1805" s="554" t="str">
        <f>IF(AW1805="","",COUNTIF($AW$8:AW1805,AW1805))</f>
        <v/>
      </c>
      <c r="AY1805" s="27" t="s">
        <v>5166</v>
      </c>
      <c r="AZ1805" s="6" t="s">
        <v>5530</v>
      </c>
      <c r="BA1805" s="7"/>
      <c r="BB1805" s="7"/>
    </row>
    <row r="1806" spans="1:54" ht="14.45" customHeight="1">
      <c r="A1806" s="472" t="s">
        <v>2056</v>
      </c>
      <c r="B1806" s="473" t="s">
        <v>1602</v>
      </c>
      <c r="C1806" s="22" t="s">
        <v>5852</v>
      </c>
      <c r="D1806" s="22">
        <v>14</v>
      </c>
      <c r="E1806" s="752" t="s">
        <v>5158</v>
      </c>
      <c r="F1806" s="760">
        <v>2083480</v>
      </c>
      <c r="G1806" s="475">
        <v>15421105</v>
      </c>
      <c r="H1806" s="478">
        <v>11.94</v>
      </c>
      <c r="I1806" s="474">
        <v>2091800</v>
      </c>
      <c r="J1806" s="475">
        <v>15421109</v>
      </c>
      <c r="K1806" s="644">
        <v>11.94</v>
      </c>
      <c r="L1806" s="9"/>
      <c r="M1806" s="546">
        <v>16</v>
      </c>
      <c r="N1806" s="9">
        <v>9.5299999999999994</v>
      </c>
      <c r="O1806" s="9" t="s">
        <v>4201</v>
      </c>
      <c r="P1806" s="645" t="s">
        <v>4252</v>
      </c>
      <c r="Q1806" s="646" t="s">
        <v>4281</v>
      </c>
      <c r="R1806" s="11"/>
      <c r="S1806" s="12"/>
      <c r="T1806" s="709">
        <v>46264</v>
      </c>
      <c r="U1806" s="15" t="s">
        <v>5048</v>
      </c>
      <c r="V1806" s="8">
        <v>46264</v>
      </c>
      <c r="W1806" s="13" t="s">
        <v>5136</v>
      </c>
      <c r="X1806" s="23" t="s">
        <v>4206</v>
      </c>
      <c r="Y1806" s="486">
        <v>139</v>
      </c>
      <c r="Z1806" s="647">
        <v>46265</v>
      </c>
      <c r="AA1806" s="24" t="s">
        <v>5145</v>
      </c>
      <c r="AB1806" s="484" t="s">
        <v>4206</v>
      </c>
      <c r="AC1806" s="655"/>
      <c r="AD1806" s="4"/>
      <c r="AE1806" s="5"/>
      <c r="AF1806" s="5"/>
      <c r="AG1806" s="4"/>
      <c r="AH1806" s="5"/>
      <c r="AI1806" s="649"/>
      <c r="AJ1806" s="6" t="s">
        <v>2860</v>
      </c>
      <c r="AK1806" s="6" t="s">
        <v>2860</v>
      </c>
      <c r="AL1806" s="485" t="str">
        <f>IF(AA1806="","",AA1806)</f>
        <v>DJ-RT-020</v>
      </c>
      <c r="AM1806" s="3" t="str">
        <f>IF(AB1806="","",AB1806)</f>
        <v>A</v>
      </c>
      <c r="AN1806" s="6"/>
      <c r="AO1806" s="6"/>
      <c r="AP1806" s="7"/>
      <c r="AQ1806" s="7"/>
      <c r="AR1806" s="736"/>
      <c r="AS1806" s="736"/>
      <c r="AT1806" s="736"/>
      <c r="AU1806" s="553" t="str">
        <f>IF(AND(V1806&gt;0,X1806="A",AA1806&lt;&gt;"",AG1806&lt;&gt;"A",AJ1806&lt;&gt;"A",OR(AB1806="NR",AB1806="NT")),1,"")</f>
        <v/>
      </c>
      <c r="AV1806" s="554" t="str">
        <f>IF(AU1806="","",COUNTIF($AU$8:AU1806,AU1806))</f>
        <v/>
      </c>
      <c r="AW1806" s="553" t="str">
        <f>IF(AND(V1806&gt;0,X1806="A",AJ1806&lt;&gt;"A",OR(AB1806="",AB1806="NX")),1,"")</f>
        <v/>
      </c>
      <c r="AX1806" s="554" t="str">
        <f>IF(AW1806="","",COUNTIF($AW$8:AW1806,AW1806))</f>
        <v/>
      </c>
      <c r="AY1806" s="736"/>
      <c r="AZ1806" s="736"/>
      <c r="BA1806" s="736"/>
      <c r="BB1806" s="736"/>
    </row>
    <row r="1807" spans="1:54" ht="14.45" customHeight="1">
      <c r="A1807" s="472" t="s">
        <v>2057</v>
      </c>
      <c r="B1807" s="473" t="s">
        <v>1602</v>
      </c>
      <c r="C1807" s="714" t="s">
        <v>4210</v>
      </c>
      <c r="D1807" s="22">
        <v>14</v>
      </c>
      <c r="E1807" s="746" t="s">
        <v>4131</v>
      </c>
      <c r="F1807" s="760">
        <v>2091800</v>
      </c>
      <c r="G1807" s="475">
        <v>15421109</v>
      </c>
      <c r="H1807" s="644">
        <v>11.94</v>
      </c>
      <c r="I1807" s="474"/>
      <c r="J1807" s="475"/>
      <c r="K1807" s="478"/>
      <c r="L1807" s="9"/>
      <c r="M1807" s="546"/>
      <c r="N1807" s="9"/>
      <c r="O1807" s="6"/>
      <c r="P1807" s="479"/>
      <c r="Q1807" s="10"/>
      <c r="R1807" s="11"/>
      <c r="S1807" s="12"/>
      <c r="T1807" s="14"/>
      <c r="U1807" s="15"/>
      <c r="V1807" s="8"/>
      <c r="W1807" s="13"/>
      <c r="X1807" s="23"/>
      <c r="Y1807" s="486"/>
      <c r="Z1807" s="483"/>
      <c r="AA1807" s="24"/>
      <c r="AB1807" s="484"/>
      <c r="AC1807" s="16"/>
      <c r="AD1807" s="17"/>
      <c r="AE1807" s="18"/>
      <c r="AF1807" s="9"/>
      <c r="AG1807" s="19"/>
      <c r="AH1807" s="20"/>
      <c r="AI1807" s="9"/>
      <c r="AJ1807" s="21"/>
      <c r="AK1807" s="33"/>
      <c r="AL1807" s="485" t="str">
        <f>IF(AA1807="","",AA1807)</f>
        <v/>
      </c>
      <c r="AM1807" s="3" t="str">
        <f>IF(AB1807="","",AB1807)</f>
        <v/>
      </c>
      <c r="AN1807" s="702"/>
      <c r="AO1807" s="4"/>
      <c r="AP1807" s="5"/>
      <c r="AQ1807" s="5"/>
      <c r="AR1807" s="4"/>
      <c r="AS1807" s="5"/>
      <c r="AT1807" s="552"/>
      <c r="AU1807" s="553" t="str">
        <f>IF(AND(V1807&gt;0,X1807="A",AA1807&lt;&gt;"",AG1807&lt;&gt;"A",AJ1807&lt;&gt;"A",OR(AB1807="NR",AB1807="NT")),1,"")</f>
        <v/>
      </c>
      <c r="AV1807" s="554" t="str">
        <f>IF(AU1807="","",COUNTIF($AU$8:AU1807,AU1807))</f>
        <v/>
      </c>
      <c r="AW1807" s="553" t="str">
        <f>IF(AND(V1807&gt;0,X1807="A",AJ1807&lt;&gt;"A",OR(AB1807="",AB1807="NX")),1,"")</f>
        <v/>
      </c>
      <c r="AX1807" s="554" t="str">
        <f>IF(AW1807="","",COUNTIF($AW$8:AW1807,AW1807))</f>
        <v/>
      </c>
      <c r="AY1807" s="27"/>
      <c r="AZ1807" s="6"/>
      <c r="BA1807" s="7"/>
      <c r="BB1807" s="7"/>
    </row>
    <row r="1808" spans="1:54" ht="14.45" customHeight="1">
      <c r="A1808" s="472" t="s">
        <v>2058</v>
      </c>
      <c r="B1808" s="473" t="s">
        <v>1602</v>
      </c>
      <c r="C1808" s="714" t="s">
        <v>4210</v>
      </c>
      <c r="D1808" s="22">
        <v>14</v>
      </c>
      <c r="E1808" s="746" t="s">
        <v>4132</v>
      </c>
      <c r="F1808" s="760"/>
      <c r="G1808" s="475"/>
      <c r="H1808" s="476"/>
      <c r="I1808" s="474"/>
      <c r="J1808" s="475"/>
      <c r="K1808" s="478"/>
      <c r="L1808" s="9"/>
      <c r="M1808" s="546"/>
      <c r="N1808" s="9"/>
      <c r="O1808" s="6"/>
      <c r="P1808" s="479"/>
      <c r="Q1808" s="10"/>
      <c r="R1808" s="11"/>
      <c r="S1808" s="12"/>
      <c r="T1808" s="14"/>
      <c r="U1808" s="15"/>
      <c r="V1808" s="8"/>
      <c r="W1808" s="13"/>
      <c r="X1808" s="23"/>
      <c r="Y1808" s="486"/>
      <c r="Z1808" s="483"/>
      <c r="AA1808" s="24"/>
      <c r="AB1808" s="484"/>
      <c r="AC1808" s="16"/>
      <c r="AD1808" s="17"/>
      <c r="AE1808" s="18"/>
      <c r="AF1808" s="9"/>
      <c r="AG1808" s="19"/>
      <c r="AH1808" s="20"/>
      <c r="AI1808" s="9"/>
      <c r="AJ1808" s="21"/>
      <c r="AK1808" s="33"/>
      <c r="AL1808" s="485" t="str">
        <f>IF(AA1808="","",AA1808)</f>
        <v/>
      </c>
      <c r="AM1808" s="3" t="str">
        <f>IF(AB1808="","",AB1808)</f>
        <v/>
      </c>
      <c r="AN1808" s="702"/>
      <c r="AO1808" s="4"/>
      <c r="AP1808" s="5"/>
      <c r="AQ1808" s="5"/>
      <c r="AR1808" s="4"/>
      <c r="AS1808" s="5"/>
      <c r="AT1808" s="552"/>
      <c r="AU1808" s="553" t="str">
        <f>IF(AND(V1808&gt;0,X1808="A",AA1808&lt;&gt;"",AG1808&lt;&gt;"A",AJ1808&lt;&gt;"A",OR(AB1808="NR",AB1808="NT")),1,"")</f>
        <v/>
      </c>
      <c r="AV1808" s="554" t="str">
        <f>IF(AU1808="","",COUNTIF($AU$8:AU1808,AU1808))</f>
        <v/>
      </c>
      <c r="AW1808" s="553" t="str">
        <f>IF(AND(V1808&gt;0,X1808="A",AJ1808&lt;&gt;"A",OR(AB1808="",AB1808="NX")),1,"")</f>
        <v/>
      </c>
      <c r="AX1808" s="554" t="str">
        <f>IF(AW1808="","",COUNTIF($AW$8:AW1808,AW1808))</f>
        <v/>
      </c>
      <c r="AY1808" s="27"/>
      <c r="AZ1808" s="6"/>
      <c r="BA1808" s="7"/>
      <c r="BB1808" s="7"/>
    </row>
    <row r="1809" spans="1:54" ht="14.45" customHeight="1">
      <c r="A1809" s="472" t="s">
        <v>2059</v>
      </c>
      <c r="B1809" s="473" t="s">
        <v>1602</v>
      </c>
      <c r="C1809" s="714" t="s">
        <v>4210</v>
      </c>
      <c r="D1809" s="22">
        <v>14</v>
      </c>
      <c r="E1809" s="746" t="s">
        <v>4133</v>
      </c>
      <c r="F1809" s="760"/>
      <c r="G1809" s="475"/>
      <c r="H1809" s="476"/>
      <c r="I1809" s="474"/>
      <c r="J1809" s="475"/>
      <c r="K1809" s="478"/>
      <c r="L1809" s="9"/>
      <c r="M1809" s="546"/>
      <c r="N1809" s="9"/>
      <c r="O1809" s="6"/>
      <c r="P1809" s="479"/>
      <c r="Q1809" s="10"/>
      <c r="R1809" s="11"/>
      <c r="S1809" s="12"/>
      <c r="T1809" s="14"/>
      <c r="U1809" s="15"/>
      <c r="V1809" s="8"/>
      <c r="W1809" s="13"/>
      <c r="X1809" s="23"/>
      <c r="Y1809" s="486"/>
      <c r="Z1809" s="483"/>
      <c r="AA1809" s="24"/>
      <c r="AB1809" s="484"/>
      <c r="AC1809" s="16"/>
      <c r="AD1809" s="17"/>
      <c r="AE1809" s="18"/>
      <c r="AF1809" s="9"/>
      <c r="AG1809" s="19"/>
      <c r="AH1809" s="20"/>
      <c r="AI1809" s="9"/>
      <c r="AJ1809" s="21"/>
      <c r="AK1809" s="33"/>
      <c r="AL1809" s="485" t="str">
        <f>IF(AA1809="","",AA1809)</f>
        <v/>
      </c>
      <c r="AM1809" s="3" t="str">
        <f>IF(AB1809="","",AB1809)</f>
        <v/>
      </c>
      <c r="AN1809" s="702"/>
      <c r="AO1809" s="4"/>
      <c r="AP1809" s="5"/>
      <c r="AQ1809" s="5"/>
      <c r="AR1809" s="4"/>
      <c r="AS1809" s="5"/>
      <c r="AT1809" s="552"/>
      <c r="AU1809" s="553" t="str">
        <f>IF(AND(V1809&gt;0,X1809="A",AA1809&lt;&gt;"",AG1809&lt;&gt;"A",AJ1809&lt;&gt;"A",OR(AB1809="NR",AB1809="NT")),1,"")</f>
        <v/>
      </c>
      <c r="AV1809" s="554" t="str">
        <f>IF(AU1809="","",COUNTIF($AU$8:AU1809,AU1809))</f>
        <v/>
      </c>
      <c r="AW1809" s="553" t="str">
        <f>IF(AND(V1809&gt;0,X1809="A",AJ1809&lt;&gt;"A",OR(AB1809="",AB1809="NX")),1,"")</f>
        <v/>
      </c>
      <c r="AX1809" s="554" t="str">
        <f>IF(AW1809="","",COUNTIF($AW$8:AW1809,AW1809))</f>
        <v/>
      </c>
      <c r="AY1809" s="27"/>
      <c r="AZ1809" s="6"/>
      <c r="BA1809" s="7"/>
      <c r="BB1809" s="7"/>
    </row>
    <row r="1810" spans="1:54" ht="14.45" customHeight="1">
      <c r="A1810" s="472" t="s">
        <v>2060</v>
      </c>
      <c r="B1810" s="473" t="s">
        <v>1602</v>
      </c>
      <c r="C1810" s="714" t="s">
        <v>4210</v>
      </c>
      <c r="D1810" s="22">
        <v>14</v>
      </c>
      <c r="E1810" s="746" t="s">
        <v>4134</v>
      </c>
      <c r="F1810" s="760"/>
      <c r="G1810" s="475"/>
      <c r="H1810" s="476"/>
      <c r="I1810" s="474"/>
      <c r="J1810" s="475"/>
      <c r="K1810" s="478"/>
      <c r="L1810" s="9"/>
      <c r="M1810" s="546"/>
      <c r="N1810" s="9"/>
      <c r="O1810" s="6"/>
      <c r="P1810" s="479"/>
      <c r="Q1810" s="10"/>
      <c r="R1810" s="11"/>
      <c r="S1810" s="12"/>
      <c r="T1810" s="14"/>
      <c r="U1810" s="15"/>
      <c r="V1810" s="8"/>
      <c r="W1810" s="13"/>
      <c r="X1810" s="23"/>
      <c r="Y1810" s="486"/>
      <c r="Z1810" s="483"/>
      <c r="AA1810" s="24"/>
      <c r="AB1810" s="484"/>
      <c r="AC1810" s="16"/>
      <c r="AD1810" s="17"/>
      <c r="AE1810" s="18"/>
      <c r="AF1810" s="9"/>
      <c r="AG1810" s="19"/>
      <c r="AH1810" s="20"/>
      <c r="AI1810" s="9"/>
      <c r="AJ1810" s="21"/>
      <c r="AK1810" s="33"/>
      <c r="AL1810" s="485" t="str">
        <f>IF(AA1810="","",AA1810)</f>
        <v/>
      </c>
      <c r="AM1810" s="3" t="str">
        <f>IF(AB1810="","",AB1810)</f>
        <v/>
      </c>
      <c r="AN1810" s="702"/>
      <c r="AO1810" s="4"/>
      <c r="AP1810" s="5"/>
      <c r="AQ1810" s="5"/>
      <c r="AR1810" s="4"/>
      <c r="AS1810" s="5"/>
      <c r="AT1810" s="552"/>
      <c r="AU1810" s="553" t="str">
        <f>IF(AND(V1810&gt;0,X1810="A",AA1810&lt;&gt;"",AG1810&lt;&gt;"A",AJ1810&lt;&gt;"A",OR(AB1810="NR",AB1810="NT")),1,"")</f>
        <v/>
      </c>
      <c r="AV1810" s="554" t="str">
        <f>IF(AU1810="","",COUNTIF($AU$8:AU1810,AU1810))</f>
        <v/>
      </c>
      <c r="AW1810" s="553" t="str">
        <f>IF(AND(V1810&gt;0,X1810="A",AJ1810&lt;&gt;"A",OR(AB1810="",AB1810="NX")),1,"")</f>
        <v/>
      </c>
      <c r="AX1810" s="554" t="str">
        <f>IF(AW1810="","",COUNTIF($AW$8:AW1810,AW1810))</f>
        <v/>
      </c>
      <c r="AY1810" s="27"/>
      <c r="AZ1810" s="6"/>
      <c r="BA1810" s="7"/>
      <c r="BB1810" s="7"/>
    </row>
    <row r="1811" spans="1:54" ht="14.45" customHeight="1">
      <c r="A1811" s="472" t="s">
        <v>2061</v>
      </c>
      <c r="B1811" s="473" t="s">
        <v>1602</v>
      </c>
      <c r="C1811" s="714" t="s">
        <v>4210</v>
      </c>
      <c r="D1811" s="22">
        <v>14</v>
      </c>
      <c r="E1811" s="746" t="s">
        <v>4135</v>
      </c>
      <c r="F1811" s="760"/>
      <c r="G1811" s="475"/>
      <c r="H1811" s="476"/>
      <c r="I1811" s="474"/>
      <c r="J1811" s="475"/>
      <c r="K1811" s="478"/>
      <c r="L1811" s="9"/>
      <c r="M1811" s="546"/>
      <c r="N1811" s="9"/>
      <c r="O1811" s="6"/>
      <c r="P1811" s="479"/>
      <c r="Q1811" s="10"/>
      <c r="R1811" s="11"/>
      <c r="S1811" s="12"/>
      <c r="T1811" s="14"/>
      <c r="U1811" s="15"/>
      <c r="V1811" s="8"/>
      <c r="W1811" s="13"/>
      <c r="X1811" s="23"/>
      <c r="Y1811" s="486"/>
      <c r="Z1811" s="483"/>
      <c r="AA1811" s="24"/>
      <c r="AB1811" s="484"/>
      <c r="AC1811" s="16"/>
      <c r="AD1811" s="17"/>
      <c r="AE1811" s="18"/>
      <c r="AF1811" s="9"/>
      <c r="AG1811" s="19"/>
      <c r="AH1811" s="20"/>
      <c r="AI1811" s="9"/>
      <c r="AJ1811" s="21"/>
      <c r="AK1811" s="33"/>
      <c r="AL1811" s="485" t="str">
        <f>IF(AA1811="","",AA1811)</f>
        <v/>
      </c>
      <c r="AM1811" s="3" t="str">
        <f>IF(AB1811="","",AB1811)</f>
        <v/>
      </c>
      <c r="AN1811" s="702"/>
      <c r="AO1811" s="4"/>
      <c r="AP1811" s="5"/>
      <c r="AQ1811" s="5"/>
      <c r="AR1811" s="4"/>
      <c r="AS1811" s="5"/>
      <c r="AT1811" s="552"/>
      <c r="AU1811" s="553" t="str">
        <f>IF(AND(V1811&gt;0,X1811="A",AA1811&lt;&gt;"",AG1811&lt;&gt;"A",AJ1811&lt;&gt;"A",OR(AB1811="NR",AB1811="NT")),1,"")</f>
        <v/>
      </c>
      <c r="AV1811" s="554" t="str">
        <f>IF(AU1811="","",COUNTIF($AU$8:AU1811,AU1811))</f>
        <v/>
      </c>
      <c r="AW1811" s="553" t="str">
        <f>IF(AND(V1811&gt;0,X1811="A",AJ1811&lt;&gt;"A",OR(AB1811="",AB1811="NX")),1,"")</f>
        <v/>
      </c>
      <c r="AX1811" s="554" t="str">
        <f>IF(AW1811="","",COUNTIF($AW$8:AW1811,AW1811))</f>
        <v/>
      </c>
      <c r="AY1811" s="27"/>
      <c r="AZ1811" s="6"/>
      <c r="BA1811" s="7"/>
      <c r="BB1811" s="7"/>
    </row>
    <row r="1812" spans="1:54" ht="14.45" customHeight="1">
      <c r="A1812" s="472" t="s">
        <v>2062</v>
      </c>
      <c r="B1812" s="473" t="s">
        <v>1602</v>
      </c>
      <c r="C1812" s="714" t="s">
        <v>4210</v>
      </c>
      <c r="D1812" s="22">
        <v>14</v>
      </c>
      <c r="E1812" s="746" t="s">
        <v>4136</v>
      </c>
      <c r="F1812" s="760"/>
      <c r="G1812" s="475"/>
      <c r="H1812" s="476"/>
      <c r="I1812" s="474"/>
      <c r="J1812" s="475"/>
      <c r="K1812" s="478"/>
      <c r="L1812" s="9"/>
      <c r="M1812" s="546"/>
      <c r="N1812" s="9"/>
      <c r="O1812" s="6"/>
      <c r="P1812" s="479"/>
      <c r="Q1812" s="10"/>
      <c r="R1812" s="11"/>
      <c r="S1812" s="12"/>
      <c r="T1812" s="14"/>
      <c r="U1812" s="15"/>
      <c r="V1812" s="8"/>
      <c r="W1812" s="13"/>
      <c r="X1812" s="23"/>
      <c r="Y1812" s="486"/>
      <c r="Z1812" s="483"/>
      <c r="AA1812" s="24"/>
      <c r="AB1812" s="484"/>
      <c r="AC1812" s="16"/>
      <c r="AD1812" s="17"/>
      <c r="AE1812" s="18"/>
      <c r="AF1812" s="9"/>
      <c r="AG1812" s="19"/>
      <c r="AH1812" s="20"/>
      <c r="AI1812" s="9"/>
      <c r="AJ1812" s="21"/>
      <c r="AK1812" s="33"/>
      <c r="AL1812" s="485" t="str">
        <f>IF(AA1812="","",AA1812)</f>
        <v/>
      </c>
      <c r="AM1812" s="3" t="str">
        <f>IF(AB1812="","",AB1812)</f>
        <v/>
      </c>
      <c r="AN1812" s="702"/>
      <c r="AO1812" s="4"/>
      <c r="AP1812" s="5"/>
      <c r="AQ1812" s="5"/>
      <c r="AR1812" s="4"/>
      <c r="AS1812" s="5"/>
      <c r="AT1812" s="552"/>
      <c r="AU1812" s="553" t="str">
        <f>IF(AND(V1812&gt;0,X1812="A",AA1812&lt;&gt;"",AG1812&lt;&gt;"A",AJ1812&lt;&gt;"A",OR(AB1812="NR",AB1812="NT")),1,"")</f>
        <v/>
      </c>
      <c r="AV1812" s="554" t="str">
        <f>IF(AU1812="","",COUNTIF($AU$8:AU1812,AU1812))</f>
        <v/>
      </c>
      <c r="AW1812" s="553" t="str">
        <f>IF(AND(V1812&gt;0,X1812="A",AJ1812&lt;&gt;"A",OR(AB1812="",AB1812="NX")),1,"")</f>
        <v/>
      </c>
      <c r="AX1812" s="554" t="str">
        <f>IF(AW1812="","",COUNTIF($AW$8:AW1812,AW1812))</f>
        <v/>
      </c>
      <c r="AY1812" s="27"/>
      <c r="AZ1812" s="6"/>
      <c r="BA1812" s="7"/>
      <c r="BB1812" s="7"/>
    </row>
    <row r="1813" spans="1:54" ht="14.45" customHeight="1">
      <c r="A1813" s="472" t="s">
        <v>2063</v>
      </c>
      <c r="B1813" s="473" t="s">
        <v>1602</v>
      </c>
      <c r="C1813" s="714" t="s">
        <v>4210</v>
      </c>
      <c r="D1813" s="22">
        <v>14</v>
      </c>
      <c r="E1813" s="746" t="s">
        <v>4137</v>
      </c>
      <c r="F1813" s="760"/>
      <c r="G1813" s="475"/>
      <c r="H1813" s="476"/>
      <c r="I1813" s="474"/>
      <c r="J1813" s="475"/>
      <c r="K1813" s="478"/>
      <c r="L1813" s="9"/>
      <c r="M1813" s="546"/>
      <c r="N1813" s="9"/>
      <c r="O1813" s="6"/>
      <c r="P1813" s="479"/>
      <c r="Q1813" s="10"/>
      <c r="R1813" s="11"/>
      <c r="S1813" s="12"/>
      <c r="T1813" s="14"/>
      <c r="U1813" s="15"/>
      <c r="V1813" s="8"/>
      <c r="W1813" s="13"/>
      <c r="X1813" s="23"/>
      <c r="Y1813" s="486"/>
      <c r="Z1813" s="483"/>
      <c r="AA1813" s="24"/>
      <c r="AB1813" s="484"/>
      <c r="AC1813" s="16"/>
      <c r="AD1813" s="17"/>
      <c r="AE1813" s="18"/>
      <c r="AF1813" s="9"/>
      <c r="AG1813" s="19"/>
      <c r="AH1813" s="20"/>
      <c r="AI1813" s="9"/>
      <c r="AJ1813" s="21"/>
      <c r="AK1813" s="33"/>
      <c r="AL1813" s="485" t="str">
        <f>IF(AA1813="","",AA1813)</f>
        <v/>
      </c>
      <c r="AM1813" s="3" t="str">
        <f>IF(AB1813="","",AB1813)</f>
        <v/>
      </c>
      <c r="AN1813" s="702"/>
      <c r="AO1813" s="4"/>
      <c r="AP1813" s="5"/>
      <c r="AQ1813" s="5"/>
      <c r="AR1813" s="4"/>
      <c r="AS1813" s="5"/>
      <c r="AT1813" s="552"/>
      <c r="AU1813" s="553" t="str">
        <f>IF(AND(V1813&gt;0,X1813="A",AA1813&lt;&gt;"",AG1813&lt;&gt;"A",AJ1813&lt;&gt;"A",OR(AB1813="NR",AB1813="NT")),1,"")</f>
        <v/>
      </c>
      <c r="AV1813" s="554" t="str">
        <f>IF(AU1813="","",COUNTIF($AU$8:AU1813,AU1813))</f>
        <v/>
      </c>
      <c r="AW1813" s="553" t="str">
        <f>IF(AND(V1813&gt;0,X1813="A",AJ1813&lt;&gt;"A",OR(AB1813="",AB1813="NX")),1,"")</f>
        <v/>
      </c>
      <c r="AX1813" s="554" t="str">
        <f>IF(AW1813="","",COUNTIF($AW$8:AW1813,AW1813))</f>
        <v/>
      </c>
      <c r="AY1813" s="27"/>
      <c r="AZ1813" s="6"/>
      <c r="BA1813" s="7"/>
      <c r="BB1813" s="7"/>
    </row>
    <row r="1814" spans="1:54" ht="14.45" customHeight="1">
      <c r="A1814" s="472" t="s">
        <v>2064</v>
      </c>
      <c r="B1814" s="473" t="s">
        <v>1602</v>
      </c>
      <c r="C1814" s="714" t="s">
        <v>4210</v>
      </c>
      <c r="D1814" s="22">
        <v>14</v>
      </c>
      <c r="E1814" s="746" t="s">
        <v>4138</v>
      </c>
      <c r="F1814" s="760"/>
      <c r="G1814" s="475"/>
      <c r="H1814" s="476"/>
      <c r="I1814" s="474"/>
      <c r="J1814" s="475"/>
      <c r="K1814" s="478"/>
      <c r="L1814" s="9"/>
      <c r="M1814" s="546"/>
      <c r="N1814" s="9"/>
      <c r="O1814" s="6"/>
      <c r="P1814" s="479"/>
      <c r="Q1814" s="10"/>
      <c r="R1814" s="11"/>
      <c r="S1814" s="12"/>
      <c r="T1814" s="14"/>
      <c r="U1814" s="15"/>
      <c r="V1814" s="8"/>
      <c r="W1814" s="13"/>
      <c r="X1814" s="23"/>
      <c r="Y1814" s="486"/>
      <c r="Z1814" s="483"/>
      <c r="AA1814" s="24"/>
      <c r="AB1814" s="484"/>
      <c r="AC1814" s="16"/>
      <c r="AD1814" s="17"/>
      <c r="AE1814" s="18"/>
      <c r="AF1814" s="9"/>
      <c r="AG1814" s="19"/>
      <c r="AH1814" s="20"/>
      <c r="AI1814" s="9"/>
      <c r="AJ1814" s="21"/>
      <c r="AK1814" s="33"/>
      <c r="AL1814" s="485" t="str">
        <f>IF(AA1814="","",AA1814)</f>
        <v/>
      </c>
      <c r="AM1814" s="3" t="str">
        <f>IF(AB1814="","",AB1814)</f>
        <v/>
      </c>
      <c r="AN1814" s="702"/>
      <c r="AO1814" s="4"/>
      <c r="AP1814" s="5"/>
      <c r="AQ1814" s="5"/>
      <c r="AR1814" s="4"/>
      <c r="AS1814" s="5"/>
      <c r="AT1814" s="552"/>
      <c r="AU1814" s="553" t="str">
        <f>IF(AND(V1814&gt;0,X1814="A",AA1814&lt;&gt;"",AG1814&lt;&gt;"A",AJ1814&lt;&gt;"A",OR(AB1814="NR",AB1814="NT")),1,"")</f>
        <v/>
      </c>
      <c r="AV1814" s="554" t="str">
        <f>IF(AU1814="","",COUNTIF($AU$8:AU1814,AU1814))</f>
        <v/>
      </c>
      <c r="AW1814" s="553" t="str">
        <f>IF(AND(V1814&gt;0,X1814="A",AJ1814&lt;&gt;"A",OR(AB1814="",AB1814="NX")),1,"")</f>
        <v/>
      </c>
      <c r="AX1814" s="554" t="str">
        <f>IF(AW1814="","",COUNTIF($AW$8:AW1814,AW1814))</f>
        <v/>
      </c>
      <c r="AY1814" s="27"/>
      <c r="AZ1814" s="6"/>
      <c r="BA1814" s="7"/>
      <c r="BB1814" s="7"/>
    </row>
    <row r="1815" spans="1:54" ht="14.45" customHeight="1">
      <c r="A1815" s="472" t="s">
        <v>2065</v>
      </c>
      <c r="B1815" s="473" t="s">
        <v>1602</v>
      </c>
      <c r="C1815" s="714" t="s">
        <v>4210</v>
      </c>
      <c r="D1815" s="22">
        <v>14</v>
      </c>
      <c r="E1815" s="746" t="s">
        <v>4139</v>
      </c>
      <c r="F1815" s="760"/>
      <c r="G1815" s="475"/>
      <c r="H1815" s="476"/>
      <c r="I1815" s="474"/>
      <c r="J1815" s="475"/>
      <c r="K1815" s="478"/>
      <c r="L1815" s="9"/>
      <c r="M1815" s="546"/>
      <c r="N1815" s="9"/>
      <c r="O1815" s="6"/>
      <c r="P1815" s="479"/>
      <c r="Q1815" s="10"/>
      <c r="R1815" s="11"/>
      <c r="S1815" s="12"/>
      <c r="T1815" s="14"/>
      <c r="U1815" s="15"/>
      <c r="V1815" s="8"/>
      <c r="W1815" s="13"/>
      <c r="X1815" s="23"/>
      <c r="Y1815" s="486"/>
      <c r="Z1815" s="483"/>
      <c r="AA1815" s="24"/>
      <c r="AB1815" s="484"/>
      <c r="AC1815" s="16"/>
      <c r="AD1815" s="17"/>
      <c r="AE1815" s="18"/>
      <c r="AF1815" s="9"/>
      <c r="AG1815" s="19"/>
      <c r="AH1815" s="20"/>
      <c r="AI1815" s="9"/>
      <c r="AJ1815" s="21"/>
      <c r="AK1815" s="33"/>
      <c r="AL1815" s="485" t="str">
        <f>IF(AA1815="","",AA1815)</f>
        <v/>
      </c>
      <c r="AM1815" s="3" t="str">
        <f>IF(AB1815="","",AB1815)</f>
        <v/>
      </c>
      <c r="AN1815" s="702"/>
      <c r="AO1815" s="4"/>
      <c r="AP1815" s="5"/>
      <c r="AQ1815" s="5"/>
      <c r="AR1815" s="4"/>
      <c r="AS1815" s="5"/>
      <c r="AT1815" s="552"/>
      <c r="AU1815" s="553" t="str">
        <f>IF(AND(V1815&gt;0,X1815="A",AA1815&lt;&gt;"",AG1815&lt;&gt;"A",AJ1815&lt;&gt;"A",OR(AB1815="NR",AB1815="NT")),1,"")</f>
        <v/>
      </c>
      <c r="AV1815" s="554" t="str">
        <f>IF(AU1815="","",COUNTIF($AU$8:AU1815,AU1815))</f>
        <v/>
      </c>
      <c r="AW1815" s="553" t="str">
        <f>IF(AND(V1815&gt;0,X1815="A",AJ1815&lt;&gt;"A",OR(AB1815="",AB1815="NX")),1,"")</f>
        <v/>
      </c>
      <c r="AX1815" s="554" t="str">
        <f>IF(AW1815="","",COUNTIF($AW$8:AW1815,AW1815))</f>
        <v/>
      </c>
      <c r="AY1815" s="27"/>
      <c r="AZ1815" s="6"/>
      <c r="BA1815" s="7"/>
      <c r="BB1815" s="7"/>
    </row>
    <row r="1816" spans="1:54" ht="14.45" customHeight="1">
      <c r="A1816" s="472" t="s">
        <v>2066</v>
      </c>
      <c r="B1816" s="473" t="s">
        <v>1602</v>
      </c>
      <c r="C1816" s="714" t="s">
        <v>4210</v>
      </c>
      <c r="D1816" s="22">
        <v>14</v>
      </c>
      <c r="E1816" s="746" t="s">
        <v>4140</v>
      </c>
      <c r="F1816" s="760"/>
      <c r="G1816" s="475"/>
      <c r="H1816" s="476"/>
      <c r="I1816" s="474"/>
      <c r="J1816" s="475"/>
      <c r="K1816" s="478"/>
      <c r="L1816" s="9"/>
      <c r="M1816" s="546"/>
      <c r="N1816" s="9"/>
      <c r="O1816" s="6"/>
      <c r="P1816" s="479"/>
      <c r="Q1816" s="10"/>
      <c r="R1816" s="11"/>
      <c r="S1816" s="12"/>
      <c r="T1816" s="14"/>
      <c r="U1816" s="15"/>
      <c r="V1816" s="8"/>
      <c r="W1816" s="13"/>
      <c r="X1816" s="23"/>
      <c r="Y1816" s="486"/>
      <c r="Z1816" s="483"/>
      <c r="AA1816" s="24"/>
      <c r="AB1816" s="484"/>
      <c r="AC1816" s="16"/>
      <c r="AD1816" s="17"/>
      <c r="AE1816" s="18"/>
      <c r="AF1816" s="9"/>
      <c r="AG1816" s="19"/>
      <c r="AH1816" s="20"/>
      <c r="AI1816" s="9"/>
      <c r="AJ1816" s="21"/>
      <c r="AK1816" s="33"/>
      <c r="AL1816" s="485" t="str">
        <f>IF(AA1816="","",AA1816)</f>
        <v/>
      </c>
      <c r="AM1816" s="3" t="str">
        <f>IF(AB1816="","",AB1816)</f>
        <v/>
      </c>
      <c r="AN1816" s="702"/>
      <c r="AO1816" s="4"/>
      <c r="AP1816" s="5"/>
      <c r="AQ1816" s="5"/>
      <c r="AR1816" s="4"/>
      <c r="AS1816" s="5"/>
      <c r="AT1816" s="552"/>
      <c r="AU1816" s="553" t="str">
        <f>IF(AND(V1816&gt;0,X1816="A",AA1816&lt;&gt;"",AG1816&lt;&gt;"A",AJ1816&lt;&gt;"A",OR(AB1816="NR",AB1816="NT")),1,"")</f>
        <v/>
      </c>
      <c r="AV1816" s="554" t="str">
        <f>IF(AU1816="","",COUNTIF($AU$8:AU1816,AU1816))</f>
        <v/>
      </c>
      <c r="AW1816" s="553" t="str">
        <f>IF(AND(V1816&gt;0,X1816="A",AJ1816&lt;&gt;"A",OR(AB1816="",AB1816="NX")),1,"")</f>
        <v/>
      </c>
      <c r="AX1816" s="554" t="str">
        <f>IF(AW1816="","",COUNTIF($AW$8:AW1816,AW1816))</f>
        <v/>
      </c>
      <c r="AY1816" s="27"/>
      <c r="AZ1816" s="6"/>
      <c r="BA1816" s="7"/>
      <c r="BB1816" s="7"/>
    </row>
    <row r="1817" spans="1:54" ht="14.45" customHeight="1">
      <c r="A1817" s="472" t="s">
        <v>2067</v>
      </c>
      <c r="B1817" s="473" t="s">
        <v>1602</v>
      </c>
      <c r="C1817" s="714" t="s">
        <v>4210</v>
      </c>
      <c r="D1817" s="22">
        <v>14</v>
      </c>
      <c r="E1817" s="746" t="s">
        <v>4141</v>
      </c>
      <c r="F1817" s="760"/>
      <c r="G1817" s="475"/>
      <c r="H1817" s="476"/>
      <c r="I1817" s="474"/>
      <c r="J1817" s="475"/>
      <c r="K1817" s="478"/>
      <c r="L1817" s="9"/>
      <c r="M1817" s="546"/>
      <c r="N1817" s="9"/>
      <c r="O1817" s="6"/>
      <c r="P1817" s="479"/>
      <c r="Q1817" s="10"/>
      <c r="R1817" s="11"/>
      <c r="S1817" s="12"/>
      <c r="T1817" s="14"/>
      <c r="U1817" s="15"/>
      <c r="V1817" s="8"/>
      <c r="W1817" s="13"/>
      <c r="X1817" s="23"/>
      <c r="Y1817" s="486"/>
      <c r="Z1817" s="483"/>
      <c r="AA1817" s="24"/>
      <c r="AB1817" s="484"/>
      <c r="AC1817" s="16"/>
      <c r="AD1817" s="17"/>
      <c r="AE1817" s="18"/>
      <c r="AF1817" s="9"/>
      <c r="AG1817" s="19"/>
      <c r="AH1817" s="20"/>
      <c r="AI1817" s="9"/>
      <c r="AJ1817" s="21"/>
      <c r="AK1817" s="33"/>
      <c r="AL1817" s="485" t="str">
        <f>IF(AA1817="","",AA1817)</f>
        <v/>
      </c>
      <c r="AM1817" s="3" t="str">
        <f>IF(AB1817="","",AB1817)</f>
        <v/>
      </c>
      <c r="AN1817" s="702"/>
      <c r="AO1817" s="4"/>
      <c r="AP1817" s="5"/>
      <c r="AQ1817" s="5"/>
      <c r="AR1817" s="4"/>
      <c r="AS1817" s="5"/>
      <c r="AT1817" s="552"/>
      <c r="AU1817" s="553" t="str">
        <f>IF(AND(V1817&gt;0,X1817="A",AA1817&lt;&gt;"",AG1817&lt;&gt;"A",AJ1817&lt;&gt;"A",OR(AB1817="NR",AB1817="NT")),1,"")</f>
        <v/>
      </c>
      <c r="AV1817" s="554" t="str">
        <f>IF(AU1817="","",COUNTIF($AU$8:AU1817,AU1817))</f>
        <v/>
      </c>
      <c r="AW1817" s="553" t="str">
        <f>IF(AND(V1817&gt;0,X1817="A",AJ1817&lt;&gt;"A",OR(AB1817="",AB1817="NX")),1,"")</f>
        <v/>
      </c>
      <c r="AX1817" s="554" t="str">
        <f>IF(AW1817="","",COUNTIF($AW$8:AW1817,AW1817))</f>
        <v/>
      </c>
      <c r="AY1817" s="27"/>
      <c r="AZ1817" s="6"/>
      <c r="BA1817" s="7"/>
      <c r="BB1817" s="7"/>
    </row>
    <row r="1818" spans="1:54" ht="14.45" customHeight="1">
      <c r="A1818" s="472" t="s">
        <v>2068</v>
      </c>
      <c r="B1818" s="473" t="s">
        <v>1602</v>
      </c>
      <c r="C1818" s="714" t="s">
        <v>4210</v>
      </c>
      <c r="D1818" s="22">
        <v>14</v>
      </c>
      <c r="E1818" s="746" t="s">
        <v>4142</v>
      </c>
      <c r="F1818" s="760"/>
      <c r="G1818" s="475"/>
      <c r="H1818" s="476"/>
      <c r="I1818" s="474">
        <v>2082700</v>
      </c>
      <c r="J1818" s="475">
        <v>15421104</v>
      </c>
      <c r="K1818" s="478">
        <v>11.94</v>
      </c>
      <c r="L1818" s="9"/>
      <c r="M1818" s="546"/>
      <c r="N1818" s="9"/>
      <c r="O1818" s="6"/>
      <c r="P1818" s="479"/>
      <c r="Q1818" s="10"/>
      <c r="R1818" s="11"/>
      <c r="S1818" s="12"/>
      <c r="T1818" s="14"/>
      <c r="U1818" s="15"/>
      <c r="V1818" s="8"/>
      <c r="W1818" s="13"/>
      <c r="X1818" s="23"/>
      <c r="Y1818" s="486"/>
      <c r="Z1818" s="483"/>
      <c r="AA1818" s="24"/>
      <c r="AB1818" s="484"/>
      <c r="AC1818" s="16"/>
      <c r="AD1818" s="17"/>
      <c r="AE1818" s="18"/>
      <c r="AF1818" s="9"/>
      <c r="AG1818" s="19"/>
      <c r="AH1818" s="20"/>
      <c r="AI1818" s="9"/>
      <c r="AJ1818" s="21"/>
      <c r="AK1818" s="33"/>
      <c r="AL1818" s="485" t="str">
        <f>IF(AA1818="","",AA1818)</f>
        <v/>
      </c>
      <c r="AM1818" s="3" t="str">
        <f>IF(AB1818="","",AB1818)</f>
        <v/>
      </c>
      <c r="AN1818" s="702"/>
      <c r="AO1818" s="4"/>
      <c r="AP1818" s="5"/>
      <c r="AQ1818" s="5"/>
      <c r="AR1818" s="4"/>
      <c r="AS1818" s="5"/>
      <c r="AT1818" s="552"/>
      <c r="AU1818" s="553" t="str">
        <f>IF(AND(V1818&gt;0,X1818="A",AA1818&lt;&gt;"",AG1818&lt;&gt;"A",AJ1818&lt;&gt;"A",OR(AB1818="NR",AB1818="NT")),1,"")</f>
        <v/>
      </c>
      <c r="AV1818" s="554" t="str">
        <f>IF(AU1818="","",COUNTIF($AU$8:AU1818,AU1818))</f>
        <v/>
      </c>
      <c r="AW1818" s="553" t="str">
        <f>IF(AND(V1818&gt;0,X1818="A",AJ1818&lt;&gt;"A",OR(AB1818="",AB1818="NX")),1,"")</f>
        <v/>
      </c>
      <c r="AX1818" s="554" t="str">
        <f>IF(AW1818="","",COUNTIF($AW$8:AW1818,AW1818))</f>
        <v/>
      </c>
      <c r="AY1818" s="27"/>
      <c r="AZ1818" s="6"/>
      <c r="BA1818" s="7"/>
      <c r="BB1818" s="7"/>
    </row>
    <row r="1819" spans="1:54" ht="14.45" customHeight="1">
      <c r="A1819" s="472" t="s">
        <v>2069</v>
      </c>
      <c r="B1819" s="473" t="s">
        <v>1602</v>
      </c>
      <c r="C1819" s="22" t="s">
        <v>5851</v>
      </c>
      <c r="D1819" s="22">
        <v>14</v>
      </c>
      <c r="E1819" s="752" t="s">
        <v>5159</v>
      </c>
      <c r="F1819" s="760">
        <v>2082700</v>
      </c>
      <c r="G1819" s="475">
        <v>15421104</v>
      </c>
      <c r="H1819" s="644">
        <v>11.94</v>
      </c>
      <c r="I1819" s="474">
        <v>2082690</v>
      </c>
      <c r="J1819" s="475">
        <v>15421104</v>
      </c>
      <c r="K1819" s="478">
        <v>11.94</v>
      </c>
      <c r="L1819" s="9"/>
      <c r="M1819" s="546">
        <v>16</v>
      </c>
      <c r="N1819" s="9">
        <v>9.5299999999999994</v>
      </c>
      <c r="O1819" s="9" t="s">
        <v>4201</v>
      </c>
      <c r="P1819" s="645" t="s">
        <v>4252</v>
      </c>
      <c r="Q1819" s="646" t="s">
        <v>4281</v>
      </c>
      <c r="R1819" s="11"/>
      <c r="S1819" s="12"/>
      <c r="T1819" s="709">
        <v>46264</v>
      </c>
      <c r="U1819" s="15" t="s">
        <v>5048</v>
      </c>
      <c r="V1819" s="8">
        <v>46264</v>
      </c>
      <c r="W1819" s="13" t="s">
        <v>5136</v>
      </c>
      <c r="X1819" s="23" t="s">
        <v>4206</v>
      </c>
      <c r="Y1819" s="486">
        <v>139</v>
      </c>
      <c r="Z1819" s="647">
        <v>46265</v>
      </c>
      <c r="AA1819" s="24" t="s">
        <v>5145</v>
      </c>
      <c r="AB1819" s="484" t="s">
        <v>4206</v>
      </c>
      <c r="AC1819" s="655"/>
      <c r="AD1819" s="4"/>
      <c r="AE1819" s="5"/>
      <c r="AF1819" s="5"/>
      <c r="AG1819" s="4"/>
      <c r="AH1819" s="5"/>
      <c r="AI1819" s="649"/>
      <c r="AJ1819" s="6" t="s">
        <v>2860</v>
      </c>
      <c r="AK1819" s="6" t="s">
        <v>2860</v>
      </c>
      <c r="AL1819" s="485" t="str">
        <f>IF(AA1819="","",AA1819)</f>
        <v>DJ-RT-020</v>
      </c>
      <c r="AM1819" s="3" t="str">
        <f>IF(AB1819="","",AB1819)</f>
        <v>A</v>
      </c>
      <c r="AN1819" s="6"/>
      <c r="AO1819" s="6"/>
      <c r="AP1819" s="7"/>
      <c r="AQ1819" s="7"/>
      <c r="AR1819" s="736"/>
      <c r="AS1819" s="736"/>
      <c r="AT1819" s="736"/>
      <c r="AU1819" s="553" t="str">
        <f>IF(AND(V1819&gt;0,X1819="A",AA1819&lt;&gt;"",AG1819&lt;&gt;"A",AJ1819&lt;&gt;"A",OR(AB1819="NR",AB1819="NT")),1,"")</f>
        <v/>
      </c>
      <c r="AV1819" s="554" t="str">
        <f>IF(AU1819="","",COUNTIF($AU$8:AU1819,AU1819))</f>
        <v/>
      </c>
      <c r="AW1819" s="553" t="str">
        <f>IF(AND(V1819&gt;0,X1819="A",AJ1819&lt;&gt;"A",OR(AB1819="",AB1819="NX")),1,"")</f>
        <v/>
      </c>
      <c r="AX1819" s="554" t="str">
        <f>IF(AW1819="","",COUNTIF($AW$8:AW1819,AW1819))</f>
        <v/>
      </c>
      <c r="AY1819" s="736"/>
      <c r="AZ1819" s="736"/>
      <c r="BA1819" s="736"/>
      <c r="BB1819" s="736"/>
    </row>
    <row r="1820" spans="1:54" ht="14.45" customHeight="1">
      <c r="A1820" s="472" t="s">
        <v>2070</v>
      </c>
      <c r="B1820" s="473" t="s">
        <v>1602</v>
      </c>
      <c r="C1820" s="22" t="s">
        <v>5851</v>
      </c>
      <c r="D1820" s="22">
        <v>14</v>
      </c>
      <c r="E1820" s="746" t="s">
        <v>4143</v>
      </c>
      <c r="F1820" s="760">
        <v>2082690</v>
      </c>
      <c r="G1820" s="475">
        <v>15421104</v>
      </c>
      <c r="H1820" s="476">
        <v>11.94</v>
      </c>
      <c r="I1820" s="474">
        <v>2082720</v>
      </c>
      <c r="J1820" s="475">
        <v>15421104</v>
      </c>
      <c r="K1820" s="478">
        <v>11.94</v>
      </c>
      <c r="L1820" s="9" t="s">
        <v>15</v>
      </c>
      <c r="M1820" s="546">
        <v>16</v>
      </c>
      <c r="N1820" s="9">
        <v>9.5299999999999994</v>
      </c>
      <c r="O1820" s="6" t="s">
        <v>4201</v>
      </c>
      <c r="P1820" s="479" t="s">
        <v>4202</v>
      </c>
      <c r="Q1820" s="10" t="s">
        <v>5104</v>
      </c>
      <c r="R1820" s="11"/>
      <c r="S1820" s="12"/>
      <c r="T1820" s="14">
        <v>46274</v>
      </c>
      <c r="U1820" s="15" t="s">
        <v>4204</v>
      </c>
      <c r="V1820" s="8">
        <v>46274</v>
      </c>
      <c r="W1820" s="13" t="s">
        <v>5166</v>
      </c>
      <c r="X1820" s="23" t="s">
        <v>4206</v>
      </c>
      <c r="Y1820" s="486">
        <v>167</v>
      </c>
      <c r="Z1820" s="483">
        <v>46279</v>
      </c>
      <c r="AA1820" s="24" t="s">
        <v>5530</v>
      </c>
      <c r="AB1820" s="484" t="s">
        <v>4206</v>
      </c>
      <c r="AC1820" s="16"/>
      <c r="AD1820" s="17"/>
      <c r="AE1820" s="18"/>
      <c r="AF1820" s="9"/>
      <c r="AG1820" s="19"/>
      <c r="AH1820" s="20"/>
      <c r="AI1820" s="9"/>
      <c r="AJ1820" s="21"/>
      <c r="AK1820" s="33"/>
      <c r="AL1820" s="485" t="str">
        <f>IF(AA1820="","",AA1820)</f>
        <v>L-RT-036</v>
      </c>
      <c r="AM1820" s="3" t="str">
        <f>IF(AB1820="","",AB1820)</f>
        <v>A</v>
      </c>
      <c r="AN1820" s="702"/>
      <c r="AO1820" s="4"/>
      <c r="AP1820" s="5"/>
      <c r="AQ1820" s="5"/>
      <c r="AR1820" s="4"/>
      <c r="AS1820" s="5"/>
      <c r="AT1820" s="552"/>
      <c r="AU1820" s="553" t="str">
        <f>IF(AND(V1820&gt;0,X1820="A",AA1820&lt;&gt;"",AG1820&lt;&gt;"A",AJ1820&lt;&gt;"A",OR(AB1820="NR",AB1820="NT")),1,"")</f>
        <v/>
      </c>
      <c r="AV1820" s="554" t="str">
        <f>IF(AU1820="","",COUNTIF($AU$8:AU1820,AU1820))</f>
        <v/>
      </c>
      <c r="AW1820" s="553" t="str">
        <f>IF(AND(V1820&gt;0,X1820="A",AJ1820&lt;&gt;"A",OR(AB1820="",AB1820="NX")),1,"")</f>
        <v/>
      </c>
      <c r="AX1820" s="554" t="str">
        <f>IF(AW1820="","",COUNTIF($AW$8:AW1820,AW1820))</f>
        <v/>
      </c>
      <c r="AY1820" s="27"/>
      <c r="AZ1820" s="6"/>
      <c r="BA1820" s="7"/>
      <c r="BB1820" s="7"/>
    </row>
    <row r="1821" spans="1:54" ht="14.45" customHeight="1">
      <c r="A1821" s="472" t="s">
        <v>2071</v>
      </c>
      <c r="B1821" s="473" t="s">
        <v>1602</v>
      </c>
      <c r="C1821" s="22" t="s">
        <v>5851</v>
      </c>
      <c r="D1821" s="22">
        <v>14</v>
      </c>
      <c r="E1821" s="752" t="s">
        <v>5160</v>
      </c>
      <c r="F1821" s="760">
        <v>2082720</v>
      </c>
      <c r="G1821" s="475">
        <v>15421104</v>
      </c>
      <c r="H1821" s="478">
        <v>11.94</v>
      </c>
      <c r="I1821" s="474">
        <v>2096640</v>
      </c>
      <c r="J1821" s="475">
        <v>15421111</v>
      </c>
      <c r="K1821" s="644">
        <v>11.94</v>
      </c>
      <c r="L1821" s="9"/>
      <c r="M1821" s="546">
        <v>16</v>
      </c>
      <c r="N1821" s="9">
        <v>9.5299999999999994</v>
      </c>
      <c r="O1821" s="9" t="s">
        <v>4201</v>
      </c>
      <c r="P1821" s="645" t="s">
        <v>4252</v>
      </c>
      <c r="Q1821" s="646" t="s">
        <v>4281</v>
      </c>
      <c r="R1821" s="11"/>
      <c r="S1821" s="12"/>
      <c r="T1821" s="709">
        <v>46264</v>
      </c>
      <c r="U1821" s="15" t="s">
        <v>5048</v>
      </c>
      <c r="V1821" s="8">
        <v>46264</v>
      </c>
      <c r="W1821" s="13" t="s">
        <v>5136</v>
      </c>
      <c r="X1821" s="23" t="s">
        <v>4206</v>
      </c>
      <c r="Y1821" s="486">
        <v>139</v>
      </c>
      <c r="Z1821" s="647">
        <v>46265</v>
      </c>
      <c r="AA1821" s="24" t="s">
        <v>5145</v>
      </c>
      <c r="AB1821" s="484" t="s">
        <v>4206</v>
      </c>
      <c r="AC1821" s="655"/>
      <c r="AD1821" s="4"/>
      <c r="AE1821" s="5"/>
      <c r="AF1821" s="5"/>
      <c r="AG1821" s="4"/>
      <c r="AH1821" s="5"/>
      <c r="AI1821" s="649"/>
      <c r="AJ1821" s="6" t="s">
        <v>2860</v>
      </c>
      <c r="AK1821" s="6" t="s">
        <v>2860</v>
      </c>
      <c r="AL1821" s="485" t="str">
        <f>IF(AA1821="","",AA1821)</f>
        <v>DJ-RT-020</v>
      </c>
      <c r="AM1821" s="3" t="str">
        <f>IF(AB1821="","",AB1821)</f>
        <v>A</v>
      </c>
      <c r="AN1821" s="6"/>
      <c r="AO1821" s="6"/>
      <c r="AP1821" s="7"/>
      <c r="AQ1821" s="7"/>
      <c r="AR1821" s="736"/>
      <c r="AS1821" s="736"/>
      <c r="AT1821" s="736"/>
      <c r="AU1821" s="553" t="str">
        <f>IF(AND(V1821&gt;0,X1821="A",AA1821&lt;&gt;"",AG1821&lt;&gt;"A",AJ1821&lt;&gt;"A",OR(AB1821="NR",AB1821="NT")),1,"")</f>
        <v/>
      </c>
      <c r="AV1821" s="554" t="str">
        <f>IF(AU1821="","",COUNTIF($AU$8:AU1821,AU1821))</f>
        <v/>
      </c>
      <c r="AW1821" s="553" t="str">
        <f>IF(AND(V1821&gt;0,X1821="A",AJ1821&lt;&gt;"A",OR(AB1821="",AB1821="NX")),1,"")</f>
        <v/>
      </c>
      <c r="AX1821" s="554" t="str">
        <f>IF(AW1821="","",COUNTIF($AW$8:AW1821,AW1821))</f>
        <v/>
      </c>
      <c r="AY1821" s="736"/>
      <c r="AZ1821" s="736"/>
      <c r="BA1821" s="736"/>
      <c r="BB1821" s="736"/>
    </row>
    <row r="1822" spans="1:54" ht="14.45" customHeight="1">
      <c r="A1822" s="472" t="s">
        <v>2072</v>
      </c>
      <c r="B1822" s="473" t="s">
        <v>1602</v>
      </c>
      <c r="C1822" s="22" t="s">
        <v>5851</v>
      </c>
      <c r="D1822" s="22">
        <v>14</v>
      </c>
      <c r="E1822" s="746" t="s">
        <v>5977</v>
      </c>
      <c r="F1822" s="760">
        <v>2096640</v>
      </c>
      <c r="G1822" s="475">
        <v>15421111</v>
      </c>
      <c r="H1822" s="644">
        <v>11.94</v>
      </c>
      <c r="I1822" s="474">
        <v>2081690</v>
      </c>
      <c r="J1822" s="475">
        <v>15421103</v>
      </c>
      <c r="K1822" s="478">
        <v>11.94</v>
      </c>
      <c r="L1822" s="9" t="s">
        <v>15</v>
      </c>
      <c r="M1822" s="546">
        <v>16</v>
      </c>
      <c r="N1822" s="9">
        <v>9.5299999999999994</v>
      </c>
      <c r="O1822" s="6" t="s">
        <v>4201</v>
      </c>
      <c r="P1822" s="479" t="s">
        <v>5033</v>
      </c>
      <c r="Q1822" s="10" t="s">
        <v>5919</v>
      </c>
      <c r="R1822" s="11"/>
      <c r="S1822" s="12"/>
      <c r="T1822" s="14">
        <v>46290</v>
      </c>
      <c r="U1822" s="15" t="s">
        <v>5839</v>
      </c>
      <c r="V1822" s="8">
        <v>46290</v>
      </c>
      <c r="W1822" s="13" t="s">
        <v>5983</v>
      </c>
      <c r="X1822" s="23" t="s">
        <v>4206</v>
      </c>
      <c r="Y1822" s="486">
        <v>195</v>
      </c>
      <c r="Z1822" s="483">
        <v>46299</v>
      </c>
      <c r="AA1822" s="24" t="s">
        <v>6393</v>
      </c>
      <c r="AB1822" s="484" t="s">
        <v>4206</v>
      </c>
      <c r="AC1822" s="16"/>
      <c r="AD1822" s="17"/>
      <c r="AE1822" s="18"/>
      <c r="AF1822" s="9"/>
      <c r="AG1822" s="19"/>
      <c r="AH1822" s="20"/>
      <c r="AI1822" s="9"/>
      <c r="AJ1822" s="21"/>
      <c r="AK1822" s="33"/>
      <c r="AL1822" s="485" t="str">
        <f>IF(AA1822="","",AA1822)</f>
        <v>L-RT-071</v>
      </c>
      <c r="AM1822" s="3" t="str">
        <f>IF(AB1822="","",AB1822)</f>
        <v>A</v>
      </c>
      <c r="AN1822" s="702" t="s">
        <v>5528</v>
      </c>
      <c r="AO1822" s="4"/>
      <c r="AP1822" s="5"/>
      <c r="AQ1822" s="5"/>
      <c r="AR1822" s="4"/>
      <c r="AS1822" s="5"/>
      <c r="AT1822" s="552"/>
      <c r="AU1822" s="553" t="str">
        <f>IF(AND(V1822&gt;0,X1822="A",AA1822&lt;&gt;"",AG1822&lt;&gt;"A",AJ1822&lt;&gt;"A",OR(AB1822="NR",AB1822="NT")),1,"")</f>
        <v/>
      </c>
      <c r="AV1822" s="554" t="str">
        <f>IF(AU1822="","",COUNTIF($AU$8:AU1822,AU1822))</f>
        <v/>
      </c>
      <c r="AW1822" s="553" t="str">
        <f>IF(AND(V1822&gt;0,X1822="A",AJ1822&lt;&gt;"A",OR(AB1822="",AB1822="NX")),1,"")</f>
        <v/>
      </c>
      <c r="AX1822" s="554" t="str">
        <f>IF(AW1822="","",COUNTIF($AW$8:AW1822,AW1822))</f>
        <v/>
      </c>
      <c r="AY1822" s="13" t="s">
        <v>5166</v>
      </c>
      <c r="AZ1822" s="24" t="s">
        <v>5531</v>
      </c>
      <c r="BA1822" s="7"/>
      <c r="BB1822" s="7"/>
    </row>
    <row r="1823" spans="1:54" ht="14.45" customHeight="1">
      <c r="A1823" s="472" t="s">
        <v>2073</v>
      </c>
      <c r="B1823" s="473" t="s">
        <v>1602</v>
      </c>
      <c r="C1823" s="22" t="s">
        <v>5851</v>
      </c>
      <c r="D1823" s="22">
        <v>14</v>
      </c>
      <c r="E1823" s="752" t="s">
        <v>5161</v>
      </c>
      <c r="F1823" s="760">
        <v>2081690</v>
      </c>
      <c r="G1823" s="475">
        <v>15421103</v>
      </c>
      <c r="H1823" s="478">
        <v>11.94</v>
      </c>
      <c r="I1823" s="474">
        <v>2095290</v>
      </c>
      <c r="J1823" s="475">
        <v>15421111</v>
      </c>
      <c r="K1823" s="644">
        <v>11.94</v>
      </c>
      <c r="L1823" s="9"/>
      <c r="M1823" s="546">
        <v>16</v>
      </c>
      <c r="N1823" s="9">
        <v>9.5299999999999994</v>
      </c>
      <c r="O1823" s="9" t="s">
        <v>4201</v>
      </c>
      <c r="P1823" s="645" t="s">
        <v>4252</v>
      </c>
      <c r="Q1823" s="653" t="s">
        <v>4289</v>
      </c>
      <c r="R1823" s="11"/>
      <c r="S1823" s="12"/>
      <c r="T1823" s="14">
        <v>46263</v>
      </c>
      <c r="U1823" s="15" t="s">
        <v>5048</v>
      </c>
      <c r="V1823" s="8">
        <v>46263</v>
      </c>
      <c r="W1823" s="13" t="s">
        <v>5052</v>
      </c>
      <c r="X1823" s="23" t="s">
        <v>4206</v>
      </c>
      <c r="Y1823" s="486">
        <v>139</v>
      </c>
      <c r="Z1823" s="647">
        <v>46265</v>
      </c>
      <c r="AA1823" s="24" t="s">
        <v>5145</v>
      </c>
      <c r="AB1823" s="484" t="s">
        <v>4206</v>
      </c>
      <c r="AC1823" s="655"/>
      <c r="AD1823" s="4"/>
      <c r="AE1823" s="5"/>
      <c r="AF1823" s="5"/>
      <c r="AG1823" s="4"/>
      <c r="AH1823" s="5"/>
      <c r="AI1823" s="649"/>
      <c r="AJ1823" s="6" t="s">
        <v>2860</v>
      </c>
      <c r="AK1823" s="6" t="s">
        <v>2860</v>
      </c>
      <c r="AL1823" s="485" t="str">
        <f>IF(AA1823="","",AA1823)</f>
        <v>DJ-RT-020</v>
      </c>
      <c r="AM1823" s="3" t="str">
        <f>IF(AB1823="","",AB1823)</f>
        <v>A</v>
      </c>
      <c r="AN1823" s="6"/>
      <c r="AO1823" s="6"/>
      <c r="AP1823" s="7"/>
      <c r="AQ1823" s="7"/>
      <c r="AR1823" s="736"/>
      <c r="AS1823" s="736"/>
      <c r="AT1823" s="736"/>
      <c r="AU1823" s="553" t="str">
        <f>IF(AND(V1823&gt;0,X1823="A",AA1823&lt;&gt;"",AG1823&lt;&gt;"A",AJ1823&lt;&gt;"A",OR(AB1823="NR",AB1823="NT")),1,"")</f>
        <v/>
      </c>
      <c r="AV1823" s="554" t="str">
        <f>IF(AU1823="","",COUNTIF($AU$8:AU1823,AU1823))</f>
        <v/>
      </c>
      <c r="AW1823" s="553" t="str">
        <f>IF(AND(V1823&gt;0,X1823="A",AJ1823&lt;&gt;"A",OR(AB1823="",AB1823="NX")),1,"")</f>
        <v/>
      </c>
      <c r="AX1823" s="554" t="str">
        <f>IF(AW1823="","",COUNTIF($AW$8:AW1823,AW1823))</f>
        <v/>
      </c>
      <c r="AY1823" s="736"/>
      <c r="AZ1823" s="736"/>
      <c r="BA1823" s="736"/>
      <c r="BB1823" s="736"/>
    </row>
    <row r="1824" spans="1:54" ht="14.45" customHeight="1">
      <c r="A1824" s="472" t="s">
        <v>2074</v>
      </c>
      <c r="B1824" s="473" t="s">
        <v>1602</v>
      </c>
      <c r="C1824" s="22" t="s">
        <v>5851</v>
      </c>
      <c r="D1824" s="22">
        <v>14</v>
      </c>
      <c r="E1824" s="746" t="s">
        <v>4144</v>
      </c>
      <c r="F1824" s="760">
        <v>2095290</v>
      </c>
      <c r="G1824" s="475">
        <v>15421111</v>
      </c>
      <c r="H1824" s="644">
        <v>11.94</v>
      </c>
      <c r="I1824" s="474">
        <v>2096010</v>
      </c>
      <c r="J1824" s="475">
        <v>15421111</v>
      </c>
      <c r="K1824" s="644">
        <v>11.94</v>
      </c>
      <c r="L1824" s="9" t="s">
        <v>15</v>
      </c>
      <c r="M1824" s="546">
        <v>16</v>
      </c>
      <c r="N1824" s="9">
        <v>9.5299999999999994</v>
      </c>
      <c r="O1824" s="6" t="s">
        <v>4201</v>
      </c>
      <c r="P1824" s="479" t="s">
        <v>4202</v>
      </c>
      <c r="Q1824" s="10" t="s">
        <v>5104</v>
      </c>
      <c r="R1824" s="11"/>
      <c r="S1824" s="12"/>
      <c r="T1824" s="14">
        <v>46274</v>
      </c>
      <c r="U1824" s="15" t="s">
        <v>4204</v>
      </c>
      <c r="V1824" s="8">
        <v>46274</v>
      </c>
      <c r="W1824" s="13" t="s">
        <v>5166</v>
      </c>
      <c r="X1824" s="23" t="s">
        <v>4206</v>
      </c>
      <c r="Y1824" s="486">
        <v>167</v>
      </c>
      <c r="Z1824" s="483">
        <v>46279</v>
      </c>
      <c r="AA1824" s="24" t="s">
        <v>5531</v>
      </c>
      <c r="AB1824" s="484" t="s">
        <v>4206</v>
      </c>
      <c r="AC1824" s="16"/>
      <c r="AD1824" s="17"/>
      <c r="AE1824" s="18"/>
      <c r="AF1824" s="9"/>
      <c r="AG1824" s="19"/>
      <c r="AH1824" s="20"/>
      <c r="AI1824" s="9"/>
      <c r="AJ1824" s="21"/>
      <c r="AK1824" s="33"/>
      <c r="AL1824" s="485" t="str">
        <f>IF(AA1824="","",AA1824)</f>
        <v>L-RT-037</v>
      </c>
      <c r="AM1824" s="3" t="str">
        <f>IF(AB1824="","",AB1824)</f>
        <v>A</v>
      </c>
      <c r="AN1824" s="702"/>
      <c r="AO1824" s="4"/>
      <c r="AP1824" s="5"/>
      <c r="AQ1824" s="5"/>
      <c r="AR1824" s="4"/>
      <c r="AS1824" s="5"/>
      <c r="AT1824" s="552"/>
      <c r="AU1824" s="553" t="str">
        <f>IF(AND(V1824&gt;0,X1824="A",AA1824&lt;&gt;"",AG1824&lt;&gt;"A",AJ1824&lt;&gt;"A",OR(AB1824="NR",AB1824="NT")),1,"")</f>
        <v/>
      </c>
      <c r="AV1824" s="554" t="str">
        <f>IF(AU1824="","",COUNTIF($AU$8:AU1824,AU1824))</f>
        <v/>
      </c>
      <c r="AW1824" s="553" t="str">
        <f>IF(AND(V1824&gt;0,X1824="A",AJ1824&lt;&gt;"A",OR(AB1824="",AB1824="NX")),1,"")</f>
        <v/>
      </c>
      <c r="AX1824" s="554" t="str">
        <f>IF(AW1824="","",COUNTIF($AW$8:AW1824,AW1824))</f>
        <v/>
      </c>
      <c r="AY1824" s="27"/>
      <c r="AZ1824" s="6"/>
      <c r="BA1824" s="7"/>
      <c r="BB1824" s="7"/>
    </row>
    <row r="1825" spans="1:54" ht="14.45" customHeight="1">
      <c r="A1825" s="472" t="s">
        <v>2075</v>
      </c>
      <c r="B1825" s="473" t="s">
        <v>1602</v>
      </c>
      <c r="C1825" s="22" t="s">
        <v>5851</v>
      </c>
      <c r="D1825" s="22">
        <v>14</v>
      </c>
      <c r="E1825" s="752" t="s">
        <v>5162</v>
      </c>
      <c r="F1825" s="760">
        <v>2096010</v>
      </c>
      <c r="G1825" s="475">
        <v>15421111</v>
      </c>
      <c r="H1825" s="644">
        <v>11.94</v>
      </c>
      <c r="I1825" s="474">
        <v>2098290</v>
      </c>
      <c r="J1825" s="475">
        <v>15421112</v>
      </c>
      <c r="K1825" s="478">
        <v>11.94</v>
      </c>
      <c r="L1825" s="9"/>
      <c r="M1825" s="546">
        <v>16</v>
      </c>
      <c r="N1825" s="9">
        <v>9.5299999999999994</v>
      </c>
      <c r="O1825" s="9" t="s">
        <v>4201</v>
      </c>
      <c r="P1825" s="645" t="s">
        <v>4252</v>
      </c>
      <c r="Q1825" s="651" t="s">
        <v>4263</v>
      </c>
      <c r="R1825" s="11"/>
      <c r="S1825" s="12"/>
      <c r="T1825" s="709">
        <v>46264</v>
      </c>
      <c r="U1825" s="15" t="s">
        <v>5048</v>
      </c>
      <c r="V1825" s="8">
        <v>46264</v>
      </c>
      <c r="W1825" s="13" t="s">
        <v>5136</v>
      </c>
      <c r="X1825" s="23" t="s">
        <v>4206</v>
      </c>
      <c r="Y1825" s="486">
        <v>139</v>
      </c>
      <c r="Z1825" s="647">
        <v>46265</v>
      </c>
      <c r="AA1825" s="24" t="s">
        <v>5145</v>
      </c>
      <c r="AB1825" s="484" t="s">
        <v>4206</v>
      </c>
      <c r="AC1825" s="655"/>
      <c r="AD1825" s="4"/>
      <c r="AE1825" s="5"/>
      <c r="AF1825" s="5"/>
      <c r="AG1825" s="4"/>
      <c r="AH1825" s="5"/>
      <c r="AI1825" s="649"/>
      <c r="AJ1825" s="6" t="s">
        <v>2860</v>
      </c>
      <c r="AK1825" s="6" t="s">
        <v>2860</v>
      </c>
      <c r="AL1825" s="485" t="str">
        <f>IF(AA1825="","",AA1825)</f>
        <v>DJ-RT-020</v>
      </c>
      <c r="AM1825" s="3" t="str">
        <f>IF(AB1825="","",AB1825)</f>
        <v>A</v>
      </c>
      <c r="AN1825" s="6"/>
      <c r="AO1825" s="6"/>
      <c r="AP1825" s="7"/>
      <c r="AQ1825" s="7"/>
      <c r="AR1825" s="736"/>
      <c r="AS1825" s="736"/>
      <c r="AT1825" s="736"/>
      <c r="AU1825" s="553" t="str">
        <f>IF(AND(V1825&gt;0,X1825="A",AA1825&lt;&gt;"",AG1825&lt;&gt;"A",AJ1825&lt;&gt;"A",OR(AB1825="NR",AB1825="NT")),1,"")</f>
        <v/>
      </c>
      <c r="AV1825" s="554" t="str">
        <f>IF(AU1825="","",COUNTIF($AU$8:AU1825,AU1825))</f>
        <v/>
      </c>
      <c r="AW1825" s="553" t="str">
        <f>IF(AND(V1825&gt;0,X1825="A",AJ1825&lt;&gt;"A",OR(AB1825="",AB1825="NX")),1,"")</f>
        <v/>
      </c>
      <c r="AX1825" s="554" t="str">
        <f>IF(AW1825="","",COUNTIF($AW$8:AW1825,AW1825))</f>
        <v/>
      </c>
      <c r="AY1825" s="736"/>
      <c r="AZ1825" s="736"/>
      <c r="BA1825" s="736"/>
      <c r="BB1825" s="736"/>
    </row>
    <row r="1826" spans="1:54" ht="14.45" customHeight="1">
      <c r="A1826" s="472" t="s">
        <v>2076</v>
      </c>
      <c r="B1826" s="473" t="s">
        <v>1602</v>
      </c>
      <c r="C1826" s="22" t="s">
        <v>5851</v>
      </c>
      <c r="D1826" s="22">
        <v>14</v>
      </c>
      <c r="E1826" s="746" t="s">
        <v>4145</v>
      </c>
      <c r="F1826" s="760">
        <v>2098290</v>
      </c>
      <c r="G1826" s="475">
        <v>15421112</v>
      </c>
      <c r="H1826" s="478">
        <v>11.94</v>
      </c>
      <c r="I1826" s="474">
        <v>2089020</v>
      </c>
      <c r="J1826" s="475">
        <v>15421108</v>
      </c>
      <c r="K1826" s="644">
        <v>11.94</v>
      </c>
      <c r="L1826" s="9" t="s">
        <v>15</v>
      </c>
      <c r="M1826" s="546">
        <v>16</v>
      </c>
      <c r="N1826" s="9">
        <v>9.5299999999999994</v>
      </c>
      <c r="O1826" s="6" t="s">
        <v>4201</v>
      </c>
      <c r="P1826" s="479" t="s">
        <v>4202</v>
      </c>
      <c r="Q1826" s="10" t="s">
        <v>5104</v>
      </c>
      <c r="R1826" s="11"/>
      <c r="S1826" s="12"/>
      <c r="T1826" s="14">
        <v>46274</v>
      </c>
      <c r="U1826" s="15" t="s">
        <v>4204</v>
      </c>
      <c r="V1826" s="8">
        <v>46274</v>
      </c>
      <c r="W1826" s="13" t="s">
        <v>5166</v>
      </c>
      <c r="X1826" s="23" t="s">
        <v>4206</v>
      </c>
      <c r="Y1826" s="486">
        <v>167</v>
      </c>
      <c r="Z1826" s="483">
        <v>46279</v>
      </c>
      <c r="AA1826" s="24" t="s">
        <v>5531</v>
      </c>
      <c r="AB1826" s="484" t="s">
        <v>4206</v>
      </c>
      <c r="AC1826" s="16"/>
      <c r="AD1826" s="17"/>
      <c r="AE1826" s="18"/>
      <c r="AF1826" s="9"/>
      <c r="AG1826" s="19"/>
      <c r="AH1826" s="20"/>
      <c r="AI1826" s="9"/>
      <c r="AJ1826" s="21"/>
      <c r="AK1826" s="33"/>
      <c r="AL1826" s="485" t="str">
        <f>IF(AA1826="","",AA1826)</f>
        <v>L-RT-037</v>
      </c>
      <c r="AM1826" s="3" t="str">
        <f>IF(AB1826="","",AB1826)</f>
        <v>A</v>
      </c>
      <c r="AN1826" s="702"/>
      <c r="AO1826" s="4"/>
      <c r="AP1826" s="5"/>
      <c r="AQ1826" s="5"/>
      <c r="AR1826" s="4"/>
      <c r="AS1826" s="5"/>
      <c r="AT1826" s="552"/>
      <c r="AU1826" s="553" t="str">
        <f>IF(AND(V1826&gt;0,X1826="A",AA1826&lt;&gt;"",AG1826&lt;&gt;"A",AJ1826&lt;&gt;"A",OR(AB1826="NR",AB1826="NT")),1,"")</f>
        <v/>
      </c>
      <c r="AV1826" s="554" t="str">
        <f>IF(AU1826="","",COUNTIF($AU$8:AU1826,AU1826))</f>
        <v/>
      </c>
      <c r="AW1826" s="553" t="str">
        <f>IF(AND(V1826&gt;0,X1826="A",AJ1826&lt;&gt;"A",OR(AB1826="",AB1826="NX")),1,"")</f>
        <v/>
      </c>
      <c r="AX1826" s="554" t="str">
        <f>IF(AW1826="","",COUNTIF($AW$8:AW1826,AW1826))</f>
        <v/>
      </c>
      <c r="AY1826" s="27"/>
      <c r="AZ1826" s="6"/>
      <c r="BA1826" s="7"/>
      <c r="BB1826" s="7"/>
    </row>
    <row r="1827" spans="1:54" ht="14.45" customHeight="1">
      <c r="A1827" s="472" t="s">
        <v>2077</v>
      </c>
      <c r="B1827" s="473" t="s">
        <v>1602</v>
      </c>
      <c r="C1827" s="22" t="s">
        <v>5851</v>
      </c>
      <c r="D1827" s="22">
        <v>14</v>
      </c>
      <c r="E1827" s="752" t="s">
        <v>5163</v>
      </c>
      <c r="F1827" s="760">
        <v>2089020</v>
      </c>
      <c r="G1827" s="475">
        <v>15421108</v>
      </c>
      <c r="H1827" s="644">
        <v>11.94</v>
      </c>
      <c r="I1827" s="474">
        <v>2096810</v>
      </c>
      <c r="J1827" s="475">
        <v>15421111</v>
      </c>
      <c r="K1827" s="478">
        <v>11.94</v>
      </c>
      <c r="L1827" s="9"/>
      <c r="M1827" s="546">
        <v>16</v>
      </c>
      <c r="N1827" s="9">
        <v>9.5299999999999994</v>
      </c>
      <c r="O1827" s="9" t="s">
        <v>4201</v>
      </c>
      <c r="P1827" s="645" t="s">
        <v>4252</v>
      </c>
      <c r="Q1827" s="650" t="s">
        <v>4253</v>
      </c>
      <c r="R1827" s="11"/>
      <c r="S1827" s="12"/>
      <c r="T1827" s="14">
        <v>46263</v>
      </c>
      <c r="U1827" s="15" t="s">
        <v>5048</v>
      </c>
      <c r="V1827" s="8">
        <v>46263</v>
      </c>
      <c r="W1827" s="13" t="s">
        <v>5052</v>
      </c>
      <c r="X1827" s="23" t="s">
        <v>4206</v>
      </c>
      <c r="Y1827" s="486">
        <v>139</v>
      </c>
      <c r="Z1827" s="647">
        <v>46265</v>
      </c>
      <c r="AA1827" s="24" t="s">
        <v>5145</v>
      </c>
      <c r="AB1827" s="484" t="s">
        <v>4206</v>
      </c>
      <c r="AC1827" s="655"/>
      <c r="AD1827" s="4"/>
      <c r="AE1827" s="5"/>
      <c r="AF1827" s="5"/>
      <c r="AG1827" s="4"/>
      <c r="AH1827" s="5"/>
      <c r="AI1827" s="649"/>
      <c r="AJ1827" s="6" t="s">
        <v>2860</v>
      </c>
      <c r="AK1827" s="6" t="s">
        <v>2860</v>
      </c>
      <c r="AL1827" s="485" t="str">
        <f>IF(AA1827="","",AA1827)</f>
        <v>DJ-RT-020</v>
      </c>
      <c r="AM1827" s="3" t="str">
        <f>IF(AB1827="","",AB1827)</f>
        <v>A</v>
      </c>
      <c r="AN1827" s="6"/>
      <c r="AO1827" s="6"/>
      <c r="AP1827" s="7"/>
      <c r="AQ1827" s="7"/>
      <c r="AR1827" s="736"/>
      <c r="AS1827" s="736"/>
      <c r="AT1827" s="736"/>
      <c r="AU1827" s="553" t="str">
        <f>IF(AND(V1827&gt;0,X1827="A",AA1827&lt;&gt;"",AG1827&lt;&gt;"A",AJ1827&lt;&gt;"A",OR(AB1827="NR",AB1827="NT")),1,"")</f>
        <v/>
      </c>
      <c r="AV1827" s="554" t="str">
        <f>IF(AU1827="","",COUNTIF($AU$8:AU1827,AU1827))</f>
        <v/>
      </c>
      <c r="AW1827" s="553" t="str">
        <f>IF(AND(V1827&gt;0,X1827="A",AJ1827&lt;&gt;"A",OR(AB1827="",AB1827="NX")),1,"")</f>
        <v/>
      </c>
      <c r="AX1827" s="554" t="str">
        <f>IF(AW1827="","",COUNTIF($AW$8:AW1827,AW1827))</f>
        <v/>
      </c>
      <c r="AY1827" s="736"/>
      <c r="AZ1827" s="736"/>
      <c r="BA1827" s="736"/>
      <c r="BB1827" s="736"/>
    </row>
    <row r="1828" spans="1:54" ht="14.45" customHeight="1">
      <c r="A1828" s="472" t="s">
        <v>2078</v>
      </c>
      <c r="B1828" s="473" t="s">
        <v>1602</v>
      </c>
      <c r="C1828" s="22" t="s">
        <v>5851</v>
      </c>
      <c r="D1828" s="22">
        <v>14</v>
      </c>
      <c r="E1828" s="746" t="s">
        <v>4146</v>
      </c>
      <c r="F1828" s="760">
        <v>2096810</v>
      </c>
      <c r="G1828" s="475">
        <v>15421111</v>
      </c>
      <c r="H1828" s="478">
        <v>11.94</v>
      </c>
      <c r="I1828" s="474">
        <v>2080010</v>
      </c>
      <c r="J1828" s="475">
        <v>15421102</v>
      </c>
      <c r="K1828" s="644">
        <v>11.94</v>
      </c>
      <c r="L1828" s="9" t="s">
        <v>15</v>
      </c>
      <c r="M1828" s="546">
        <v>16</v>
      </c>
      <c r="N1828" s="9">
        <v>9.5299999999999994</v>
      </c>
      <c r="O1828" s="6" t="s">
        <v>4201</v>
      </c>
      <c r="P1828" s="479" t="s">
        <v>4202</v>
      </c>
      <c r="Q1828" s="10" t="s">
        <v>5104</v>
      </c>
      <c r="R1828" s="11"/>
      <c r="S1828" s="12"/>
      <c r="T1828" s="14">
        <v>46274</v>
      </c>
      <c r="U1828" s="15" t="s">
        <v>4204</v>
      </c>
      <c r="V1828" s="8">
        <v>46274</v>
      </c>
      <c r="W1828" s="13" t="s">
        <v>5166</v>
      </c>
      <c r="X1828" s="23" t="s">
        <v>4206</v>
      </c>
      <c r="Y1828" s="486">
        <v>167</v>
      </c>
      <c r="Z1828" s="483">
        <v>46279</v>
      </c>
      <c r="AA1828" s="24" t="s">
        <v>5531</v>
      </c>
      <c r="AB1828" s="484" t="s">
        <v>4206</v>
      </c>
      <c r="AC1828" s="16"/>
      <c r="AD1828" s="17"/>
      <c r="AE1828" s="18"/>
      <c r="AF1828" s="9"/>
      <c r="AG1828" s="19"/>
      <c r="AH1828" s="20"/>
      <c r="AI1828" s="9"/>
      <c r="AJ1828" s="21"/>
      <c r="AK1828" s="33"/>
      <c r="AL1828" s="485" t="str">
        <f>IF(AA1828="","",AA1828)</f>
        <v>L-RT-037</v>
      </c>
      <c r="AM1828" s="3" t="str">
        <f>IF(AB1828="","",AB1828)</f>
        <v>A</v>
      </c>
      <c r="AN1828" s="702"/>
      <c r="AO1828" s="4"/>
      <c r="AP1828" s="5"/>
      <c r="AQ1828" s="5"/>
      <c r="AR1828" s="4"/>
      <c r="AS1828" s="5"/>
      <c r="AT1828" s="552"/>
      <c r="AU1828" s="553" t="str">
        <f>IF(AND(V1828&gt;0,X1828="A",AA1828&lt;&gt;"",AG1828&lt;&gt;"A",AJ1828&lt;&gt;"A",OR(AB1828="NR",AB1828="NT")),1,"")</f>
        <v/>
      </c>
      <c r="AV1828" s="554" t="str">
        <f>IF(AU1828="","",COUNTIF($AU$8:AU1828,AU1828))</f>
        <v/>
      </c>
      <c r="AW1828" s="553" t="str">
        <f>IF(AND(V1828&gt;0,X1828="A",AJ1828&lt;&gt;"A",OR(AB1828="",AB1828="NX")),1,"")</f>
        <v/>
      </c>
      <c r="AX1828" s="554" t="str">
        <f>IF(AW1828="","",COUNTIF($AW$8:AW1828,AW1828))</f>
        <v/>
      </c>
      <c r="AY1828" s="27"/>
      <c r="AZ1828" s="6"/>
      <c r="BA1828" s="7"/>
      <c r="BB1828" s="7"/>
    </row>
    <row r="1829" spans="1:54" ht="14.45" customHeight="1">
      <c r="A1829" s="472" t="s">
        <v>2079</v>
      </c>
      <c r="B1829" s="473" t="s">
        <v>1602</v>
      </c>
      <c r="C1829" s="22" t="s">
        <v>5851</v>
      </c>
      <c r="D1829" s="22">
        <v>14</v>
      </c>
      <c r="E1829" s="752" t="s">
        <v>5164</v>
      </c>
      <c r="F1829" s="760">
        <v>2080010</v>
      </c>
      <c r="G1829" s="475">
        <v>15421102</v>
      </c>
      <c r="H1829" s="644">
        <v>11.94</v>
      </c>
      <c r="I1829" s="474">
        <v>2091070</v>
      </c>
      <c r="J1829" s="475">
        <v>15421109</v>
      </c>
      <c r="K1829" s="644">
        <v>11.94</v>
      </c>
      <c r="L1829" s="9"/>
      <c r="M1829" s="546">
        <v>16</v>
      </c>
      <c r="N1829" s="9">
        <v>9.5299999999999994</v>
      </c>
      <c r="O1829" s="9" t="s">
        <v>4201</v>
      </c>
      <c r="P1829" s="645" t="s">
        <v>4252</v>
      </c>
      <c r="Q1829" s="653" t="s">
        <v>4289</v>
      </c>
      <c r="R1829" s="11"/>
      <c r="S1829" s="12"/>
      <c r="T1829" s="14">
        <v>46260</v>
      </c>
      <c r="U1829" s="15" t="s">
        <v>4290</v>
      </c>
      <c r="V1829" s="8">
        <v>46260</v>
      </c>
      <c r="W1829" s="13" t="s">
        <v>4946</v>
      </c>
      <c r="X1829" s="23" t="s">
        <v>4206</v>
      </c>
      <c r="Y1829" s="486">
        <v>139</v>
      </c>
      <c r="Z1829" s="647">
        <v>46264</v>
      </c>
      <c r="AA1829" s="24" t="s">
        <v>5050</v>
      </c>
      <c r="AB1829" s="484" t="s">
        <v>4206</v>
      </c>
      <c r="AC1829" s="655"/>
      <c r="AD1829" s="4"/>
      <c r="AE1829" s="5"/>
      <c r="AF1829" s="5"/>
      <c r="AG1829" s="4"/>
      <c r="AH1829" s="5"/>
      <c r="AI1829" s="649"/>
      <c r="AJ1829" s="6" t="s">
        <v>2860</v>
      </c>
      <c r="AK1829" s="6" t="s">
        <v>2860</v>
      </c>
      <c r="AL1829" s="485" t="str">
        <f>IF(AA1829="","",AA1829)</f>
        <v>DJ-RT-018</v>
      </c>
      <c r="AM1829" s="3" t="str">
        <f>IF(AB1829="","",AB1829)</f>
        <v>A</v>
      </c>
      <c r="AN1829" s="6"/>
      <c r="AO1829" s="6"/>
      <c r="AP1829" s="7"/>
      <c r="AQ1829" s="7"/>
      <c r="AR1829" s="736"/>
      <c r="AS1829" s="736"/>
      <c r="AT1829" s="736"/>
      <c r="AU1829" s="553" t="str">
        <f>IF(AND(V1829&gt;0,X1829="A",AA1829&lt;&gt;"",AG1829&lt;&gt;"A",AJ1829&lt;&gt;"A",OR(AB1829="NR",AB1829="NT")),1,"")</f>
        <v/>
      </c>
      <c r="AV1829" s="554" t="str">
        <f>IF(AU1829="","",COUNTIF($AU$8:AU1829,AU1829))</f>
        <v/>
      </c>
      <c r="AW1829" s="553" t="str">
        <f>IF(AND(V1829&gt;0,X1829="A",AJ1829&lt;&gt;"A",OR(AB1829="",AB1829="NX")),1,"")</f>
        <v/>
      </c>
      <c r="AX1829" s="554" t="str">
        <f>IF(AW1829="","",COUNTIF($AW$8:AW1829,AW1829))</f>
        <v/>
      </c>
      <c r="AY1829" s="736"/>
      <c r="AZ1829" s="736"/>
      <c r="BA1829" s="736"/>
      <c r="BB1829" s="736"/>
    </row>
    <row r="1830" spans="1:54" ht="14.45" customHeight="1">
      <c r="A1830" s="472" t="s">
        <v>2080</v>
      </c>
      <c r="B1830" s="473" t="s">
        <v>1602</v>
      </c>
      <c r="C1830" s="714" t="s">
        <v>4210</v>
      </c>
      <c r="D1830" s="22">
        <v>14</v>
      </c>
      <c r="E1830" s="746" t="s">
        <v>4147</v>
      </c>
      <c r="F1830" s="760">
        <v>2091070</v>
      </c>
      <c r="G1830" s="475">
        <v>15421109</v>
      </c>
      <c r="H1830" s="644">
        <v>11.94</v>
      </c>
      <c r="I1830" s="474"/>
      <c r="J1830" s="475"/>
      <c r="K1830" s="478"/>
      <c r="L1830" s="9"/>
      <c r="M1830" s="546"/>
      <c r="N1830" s="9"/>
      <c r="O1830" s="6"/>
      <c r="P1830" s="479"/>
      <c r="Q1830" s="10"/>
      <c r="R1830" s="11"/>
      <c r="S1830" s="12"/>
      <c r="T1830" s="14"/>
      <c r="U1830" s="15"/>
      <c r="V1830" s="8"/>
      <c r="W1830" s="13"/>
      <c r="X1830" s="23"/>
      <c r="Y1830" s="486"/>
      <c r="Z1830" s="483"/>
      <c r="AA1830" s="24"/>
      <c r="AB1830" s="484"/>
      <c r="AC1830" s="16"/>
      <c r="AD1830" s="17"/>
      <c r="AE1830" s="18"/>
      <c r="AF1830" s="9"/>
      <c r="AG1830" s="19"/>
      <c r="AH1830" s="20"/>
      <c r="AI1830" s="9"/>
      <c r="AJ1830" s="21"/>
      <c r="AK1830" s="33"/>
      <c r="AL1830" s="485" t="str">
        <f>IF(AA1830="","",AA1830)</f>
        <v/>
      </c>
      <c r="AM1830" s="3" t="str">
        <f>IF(AB1830="","",AB1830)</f>
        <v/>
      </c>
      <c r="AN1830" s="702"/>
      <c r="AO1830" s="4"/>
      <c r="AP1830" s="5"/>
      <c r="AQ1830" s="5"/>
      <c r="AR1830" s="4"/>
      <c r="AS1830" s="5"/>
      <c r="AT1830" s="552"/>
      <c r="AU1830" s="553" t="str">
        <f>IF(AND(V1830&gt;0,X1830="A",AA1830&lt;&gt;"",AG1830&lt;&gt;"A",AJ1830&lt;&gt;"A",OR(AB1830="NR",AB1830="NT")),1,"")</f>
        <v/>
      </c>
      <c r="AV1830" s="554" t="str">
        <f>IF(AU1830="","",COUNTIF($AU$8:AU1830,AU1830))</f>
        <v/>
      </c>
      <c r="AW1830" s="553" t="str">
        <f>IF(AND(V1830&gt;0,X1830="A",AJ1830&lt;&gt;"A",OR(AB1830="",AB1830="NX")),1,"")</f>
        <v/>
      </c>
      <c r="AX1830" s="554" t="str">
        <f>IF(AW1830="","",COUNTIF($AW$8:AW1830,AW1830))</f>
        <v/>
      </c>
      <c r="AY1830" s="27"/>
      <c r="AZ1830" s="6"/>
      <c r="BA1830" s="7"/>
      <c r="BB1830" s="7"/>
    </row>
    <row r="1831" spans="1:54" ht="14.45" customHeight="1">
      <c r="A1831" s="472" t="s">
        <v>2081</v>
      </c>
      <c r="B1831" s="473" t="s">
        <v>1602</v>
      </c>
      <c r="C1831" s="714" t="s">
        <v>4210</v>
      </c>
      <c r="D1831" s="22">
        <v>14</v>
      </c>
      <c r="E1831" s="746" t="s">
        <v>4148</v>
      </c>
      <c r="F1831" s="760"/>
      <c r="G1831" s="475"/>
      <c r="H1831" s="476"/>
      <c r="I1831" s="474"/>
      <c r="J1831" s="475"/>
      <c r="K1831" s="478"/>
      <c r="L1831" s="9"/>
      <c r="M1831" s="546"/>
      <c r="N1831" s="9"/>
      <c r="O1831" s="6"/>
      <c r="P1831" s="479"/>
      <c r="Q1831" s="10"/>
      <c r="R1831" s="11"/>
      <c r="S1831" s="12"/>
      <c r="T1831" s="14"/>
      <c r="U1831" s="15"/>
      <c r="V1831" s="8"/>
      <c r="W1831" s="13"/>
      <c r="X1831" s="23"/>
      <c r="Y1831" s="486"/>
      <c r="Z1831" s="483"/>
      <c r="AA1831" s="24"/>
      <c r="AB1831" s="484"/>
      <c r="AC1831" s="16"/>
      <c r="AD1831" s="17"/>
      <c r="AE1831" s="18"/>
      <c r="AF1831" s="9"/>
      <c r="AG1831" s="19"/>
      <c r="AH1831" s="20"/>
      <c r="AI1831" s="9"/>
      <c r="AJ1831" s="21"/>
      <c r="AK1831" s="33"/>
      <c r="AL1831" s="485" t="str">
        <f>IF(AA1831="","",AA1831)</f>
        <v/>
      </c>
      <c r="AM1831" s="3" t="str">
        <f>IF(AB1831="","",AB1831)</f>
        <v/>
      </c>
      <c r="AN1831" s="702"/>
      <c r="AO1831" s="4"/>
      <c r="AP1831" s="5"/>
      <c r="AQ1831" s="5"/>
      <c r="AR1831" s="4"/>
      <c r="AS1831" s="5"/>
      <c r="AT1831" s="552"/>
      <c r="AU1831" s="553" t="str">
        <f>IF(AND(V1831&gt;0,X1831="A",AA1831&lt;&gt;"",AG1831&lt;&gt;"A",AJ1831&lt;&gt;"A",OR(AB1831="NR",AB1831="NT")),1,"")</f>
        <v/>
      </c>
      <c r="AV1831" s="554" t="str">
        <f>IF(AU1831="","",COUNTIF($AU$8:AU1831,AU1831))</f>
        <v/>
      </c>
      <c r="AW1831" s="553" t="str">
        <f>IF(AND(V1831&gt;0,X1831="A",AJ1831&lt;&gt;"A",OR(AB1831="",AB1831="NX")),1,"")</f>
        <v/>
      </c>
      <c r="AX1831" s="554" t="str">
        <f>IF(AW1831="","",COUNTIF($AW$8:AW1831,AW1831))</f>
        <v/>
      </c>
      <c r="AY1831" s="27"/>
      <c r="AZ1831" s="6"/>
      <c r="BA1831" s="7"/>
      <c r="BB1831" s="7"/>
    </row>
    <row r="1832" spans="1:54" ht="14.45" customHeight="1">
      <c r="A1832" s="472" t="s">
        <v>2082</v>
      </c>
      <c r="B1832" s="473" t="s">
        <v>1602</v>
      </c>
      <c r="C1832" s="714" t="s">
        <v>4210</v>
      </c>
      <c r="D1832" s="22">
        <v>14</v>
      </c>
      <c r="E1832" s="746" t="s">
        <v>4149</v>
      </c>
      <c r="F1832" s="760"/>
      <c r="G1832" s="475"/>
      <c r="H1832" s="476"/>
      <c r="I1832" s="474"/>
      <c r="J1832" s="475"/>
      <c r="K1832" s="478"/>
      <c r="L1832" s="9"/>
      <c r="M1832" s="546"/>
      <c r="N1832" s="9"/>
      <c r="O1832" s="6"/>
      <c r="P1832" s="479"/>
      <c r="Q1832" s="10"/>
      <c r="R1832" s="11"/>
      <c r="S1832" s="12"/>
      <c r="T1832" s="14"/>
      <c r="U1832" s="15"/>
      <c r="V1832" s="8"/>
      <c r="W1832" s="13"/>
      <c r="X1832" s="23"/>
      <c r="Y1832" s="486"/>
      <c r="Z1832" s="483"/>
      <c r="AA1832" s="24"/>
      <c r="AB1832" s="484"/>
      <c r="AC1832" s="16"/>
      <c r="AD1832" s="17"/>
      <c r="AE1832" s="18"/>
      <c r="AF1832" s="9"/>
      <c r="AG1832" s="19"/>
      <c r="AH1832" s="20"/>
      <c r="AI1832" s="9"/>
      <c r="AJ1832" s="21"/>
      <c r="AK1832" s="33"/>
      <c r="AL1832" s="485" t="str">
        <f>IF(AA1832="","",AA1832)</f>
        <v/>
      </c>
      <c r="AM1832" s="3" t="str">
        <f>IF(AB1832="","",AB1832)</f>
        <v/>
      </c>
      <c r="AN1832" s="702"/>
      <c r="AO1832" s="4"/>
      <c r="AP1832" s="5"/>
      <c r="AQ1832" s="5"/>
      <c r="AR1832" s="4"/>
      <c r="AS1832" s="5"/>
      <c r="AT1832" s="552"/>
      <c r="AU1832" s="553" t="str">
        <f>IF(AND(V1832&gt;0,X1832="A",AA1832&lt;&gt;"",AG1832&lt;&gt;"A",AJ1832&lt;&gt;"A",OR(AB1832="NR",AB1832="NT")),1,"")</f>
        <v/>
      </c>
      <c r="AV1832" s="554" t="str">
        <f>IF(AU1832="","",COUNTIF($AU$8:AU1832,AU1832))</f>
        <v/>
      </c>
      <c r="AW1832" s="553" t="str">
        <f>IF(AND(V1832&gt;0,X1832="A",AJ1832&lt;&gt;"A",OR(AB1832="",AB1832="NX")),1,"")</f>
        <v/>
      </c>
      <c r="AX1832" s="554" t="str">
        <f>IF(AW1832="","",COUNTIF($AW$8:AW1832,AW1832))</f>
        <v/>
      </c>
      <c r="AY1832" s="27"/>
      <c r="AZ1832" s="6"/>
      <c r="BA1832" s="7"/>
      <c r="BB1832" s="7"/>
    </row>
    <row r="1833" spans="1:54" ht="14.45" customHeight="1">
      <c r="A1833" s="472" t="s">
        <v>2083</v>
      </c>
      <c r="B1833" s="473" t="s">
        <v>1602</v>
      </c>
      <c r="C1833" s="714" t="s">
        <v>4210</v>
      </c>
      <c r="D1833" s="22">
        <v>14</v>
      </c>
      <c r="E1833" s="746" t="s">
        <v>4150</v>
      </c>
      <c r="F1833" s="760"/>
      <c r="G1833" s="475"/>
      <c r="H1833" s="476"/>
      <c r="I1833" s="474">
        <v>2083390</v>
      </c>
      <c r="J1833" s="475">
        <v>15421105</v>
      </c>
      <c r="K1833" s="478">
        <v>11.94</v>
      </c>
      <c r="L1833" s="9"/>
      <c r="M1833" s="546"/>
      <c r="N1833" s="9"/>
      <c r="O1833" s="6"/>
      <c r="P1833" s="479"/>
      <c r="Q1833" s="10"/>
      <c r="R1833" s="11"/>
      <c r="S1833" s="12"/>
      <c r="T1833" s="14"/>
      <c r="U1833" s="15"/>
      <c r="V1833" s="8"/>
      <c r="W1833" s="13"/>
      <c r="X1833" s="23"/>
      <c r="Y1833" s="486"/>
      <c r="Z1833" s="483"/>
      <c r="AA1833" s="24"/>
      <c r="AB1833" s="484"/>
      <c r="AC1833" s="16"/>
      <c r="AD1833" s="17"/>
      <c r="AE1833" s="18"/>
      <c r="AF1833" s="9"/>
      <c r="AG1833" s="19"/>
      <c r="AH1833" s="20"/>
      <c r="AI1833" s="9"/>
      <c r="AJ1833" s="21"/>
      <c r="AK1833" s="33"/>
      <c r="AL1833" s="485" t="str">
        <f>IF(AA1833="","",AA1833)</f>
        <v/>
      </c>
      <c r="AM1833" s="3" t="str">
        <f>IF(AB1833="","",AB1833)</f>
        <v/>
      </c>
      <c r="AN1833" s="702"/>
      <c r="AO1833" s="4"/>
      <c r="AP1833" s="5"/>
      <c r="AQ1833" s="5"/>
      <c r="AR1833" s="4"/>
      <c r="AS1833" s="5"/>
      <c r="AT1833" s="552"/>
      <c r="AU1833" s="553" t="str">
        <f>IF(AND(V1833&gt;0,X1833="A",AA1833&lt;&gt;"",AG1833&lt;&gt;"A",AJ1833&lt;&gt;"A",OR(AB1833="NR",AB1833="NT")),1,"")</f>
        <v/>
      </c>
      <c r="AV1833" s="554" t="str">
        <f>IF(AU1833="","",COUNTIF($AU$8:AU1833,AU1833))</f>
        <v/>
      </c>
      <c r="AW1833" s="553" t="str">
        <f>IF(AND(V1833&gt;0,X1833="A",AJ1833&lt;&gt;"A",OR(AB1833="",AB1833="NX")),1,"")</f>
        <v/>
      </c>
      <c r="AX1833" s="554" t="str">
        <f>IF(AW1833="","",COUNTIF($AW$8:AW1833,AW1833))</f>
        <v/>
      </c>
      <c r="AY1833" s="27"/>
      <c r="AZ1833" s="6"/>
      <c r="BA1833" s="7"/>
      <c r="BB1833" s="7"/>
    </row>
    <row r="1834" spans="1:54" ht="14.45" customHeight="1">
      <c r="A1834" s="472" t="s">
        <v>2084</v>
      </c>
      <c r="B1834" s="473" t="s">
        <v>1602</v>
      </c>
      <c r="C1834" s="22" t="s">
        <v>5850</v>
      </c>
      <c r="D1834" s="22">
        <v>15</v>
      </c>
      <c r="E1834" s="752" t="s">
        <v>5047</v>
      </c>
      <c r="F1834" s="760">
        <v>2083390</v>
      </c>
      <c r="G1834" s="475">
        <v>15421105</v>
      </c>
      <c r="H1834" s="478">
        <v>11.94</v>
      </c>
      <c r="I1834" s="474">
        <v>2097060</v>
      </c>
      <c r="J1834" s="475">
        <v>15421111</v>
      </c>
      <c r="K1834" s="478">
        <v>11.94</v>
      </c>
      <c r="L1834" s="9" t="s">
        <v>15</v>
      </c>
      <c r="M1834" s="546">
        <v>16</v>
      </c>
      <c r="N1834" s="9">
        <v>9.5299999999999994</v>
      </c>
      <c r="O1834" s="9" t="s">
        <v>4201</v>
      </c>
      <c r="P1834" s="645" t="s">
        <v>4252</v>
      </c>
      <c r="Q1834" s="646" t="s">
        <v>4281</v>
      </c>
      <c r="R1834" s="11"/>
      <c r="S1834" s="12"/>
      <c r="T1834" s="14">
        <v>46262</v>
      </c>
      <c r="U1834" s="15" t="s">
        <v>5048</v>
      </c>
      <c r="V1834" s="8">
        <v>46262</v>
      </c>
      <c r="W1834" s="13" t="s">
        <v>5049</v>
      </c>
      <c r="X1834" s="23" t="s">
        <v>4206</v>
      </c>
      <c r="Y1834" s="486">
        <v>139</v>
      </c>
      <c r="Z1834" s="647">
        <v>46264</v>
      </c>
      <c r="AA1834" s="24" t="s">
        <v>5050</v>
      </c>
      <c r="AB1834" s="484" t="s">
        <v>4206</v>
      </c>
      <c r="AC1834" s="655"/>
      <c r="AD1834" s="4"/>
      <c r="AE1834" s="5"/>
      <c r="AF1834" s="5"/>
      <c r="AG1834" s="4"/>
      <c r="AH1834" s="5"/>
      <c r="AI1834" s="649"/>
      <c r="AJ1834" s="6" t="s">
        <v>2860</v>
      </c>
      <c r="AK1834" s="6" t="s">
        <v>2860</v>
      </c>
      <c r="AL1834" s="485" t="str">
        <f>IF(AA1834="","",AA1834)</f>
        <v>DJ-RT-018</v>
      </c>
      <c r="AM1834" s="3" t="str">
        <f>IF(AB1834="","",AB1834)</f>
        <v>A</v>
      </c>
      <c r="AN1834" s="708"/>
      <c r="AO1834" s="6"/>
      <c r="AP1834" s="7"/>
      <c r="AQ1834" s="7"/>
      <c r="AR1834" s="736"/>
      <c r="AS1834" s="736"/>
      <c r="AT1834" s="736"/>
      <c r="AU1834" s="553" t="str">
        <f>IF(AND(V1834&gt;0,X1834="A",AA1834&lt;&gt;"",AG1834&lt;&gt;"A",AJ1834&lt;&gt;"A",OR(AB1834="NR",AB1834="NT")),1,"")</f>
        <v/>
      </c>
      <c r="AV1834" s="554" t="str">
        <f>IF(AU1834="","",COUNTIF($AU$8:AU1834,AU1834))</f>
        <v/>
      </c>
      <c r="AW1834" s="553" t="str">
        <f>IF(AND(V1834&gt;0,X1834="A",AJ1834&lt;&gt;"A",OR(AB1834="",AB1834="NX")),1,"")</f>
        <v/>
      </c>
      <c r="AX1834" s="554" t="str">
        <f>IF(AW1834="","",COUNTIF($AW$8:AW1834,AW1834))</f>
        <v/>
      </c>
      <c r="AY1834" s="736"/>
      <c r="AZ1834" s="736"/>
      <c r="BA1834" s="736"/>
      <c r="BB1834" s="736"/>
    </row>
    <row r="1835" spans="1:54" ht="14.45" customHeight="1">
      <c r="A1835" s="472" t="s">
        <v>2085</v>
      </c>
      <c r="B1835" s="473" t="s">
        <v>1602</v>
      </c>
      <c r="C1835" s="22" t="s">
        <v>5850</v>
      </c>
      <c r="D1835" s="22">
        <v>15</v>
      </c>
      <c r="E1835" s="746" t="s">
        <v>4151</v>
      </c>
      <c r="F1835" s="760">
        <v>2097060</v>
      </c>
      <c r="G1835" s="475">
        <v>15421111</v>
      </c>
      <c r="H1835" s="476">
        <v>11.94</v>
      </c>
      <c r="I1835" s="474">
        <v>2082490</v>
      </c>
      <c r="J1835" s="475">
        <v>15421109</v>
      </c>
      <c r="K1835" s="644">
        <v>11.94</v>
      </c>
      <c r="L1835" s="9" t="s">
        <v>15</v>
      </c>
      <c r="M1835" s="546">
        <v>16</v>
      </c>
      <c r="N1835" s="9">
        <v>9.5299999999999994</v>
      </c>
      <c r="O1835" s="6" t="s">
        <v>4201</v>
      </c>
      <c r="P1835" s="479" t="s">
        <v>4202</v>
      </c>
      <c r="Q1835" s="10" t="s">
        <v>5045</v>
      </c>
      <c r="R1835" s="11"/>
      <c r="S1835" s="12"/>
      <c r="T1835" s="14">
        <v>46273</v>
      </c>
      <c r="U1835" s="15" t="s">
        <v>4204</v>
      </c>
      <c r="V1835" s="8">
        <v>46273</v>
      </c>
      <c r="W1835" s="13" t="s">
        <v>5044</v>
      </c>
      <c r="X1835" s="23" t="s">
        <v>4206</v>
      </c>
      <c r="Y1835" s="486">
        <v>167</v>
      </c>
      <c r="Z1835" s="483">
        <v>46289</v>
      </c>
      <c r="AA1835" s="1284" t="s">
        <v>5988</v>
      </c>
      <c r="AB1835" s="484" t="s">
        <v>4206</v>
      </c>
      <c r="AC1835" s="16"/>
      <c r="AD1835" s="17"/>
      <c r="AE1835" s="18"/>
      <c r="AF1835" s="9"/>
      <c r="AG1835" s="19"/>
      <c r="AH1835" s="20"/>
      <c r="AI1835" s="9"/>
      <c r="AJ1835" s="21"/>
      <c r="AK1835" s="33"/>
      <c r="AL1835" s="485" t="str">
        <f>IF(AA1835="","",AA1835)</f>
        <v>L-RT-058</v>
      </c>
      <c r="AM1835" s="3" t="str">
        <f>IF(AB1835="","",AB1835)</f>
        <v>A</v>
      </c>
      <c r="AN1835" s="702"/>
      <c r="AO1835" s="4"/>
      <c r="AP1835" s="5"/>
      <c r="AQ1835" s="5"/>
      <c r="AR1835" s="4"/>
      <c r="AS1835" s="5"/>
      <c r="AT1835" s="552"/>
      <c r="AU1835" s="553" t="str">
        <f>IF(AND(V1835&gt;0,X1835="A",AA1835&lt;&gt;"",AG1835&lt;&gt;"A",AJ1835&lt;&gt;"A",OR(AB1835="NR",AB1835="NT")),1,"")</f>
        <v/>
      </c>
      <c r="AV1835" s="554" t="str">
        <f>IF(AU1835="","",COUNTIF($AU$8:AU1835,AU1835))</f>
        <v/>
      </c>
      <c r="AW1835" s="553" t="str">
        <f>IF(AND(V1835&gt;0,X1835="A",AJ1835&lt;&gt;"A",OR(AB1835="",AB1835="NX")),1,"")</f>
        <v/>
      </c>
      <c r="AX1835" s="554" t="str">
        <f>IF(AW1835="","",COUNTIF($AW$8:AW1835,AW1835))</f>
        <v/>
      </c>
      <c r="AY1835" s="27"/>
      <c r="AZ1835" s="6"/>
      <c r="BA1835" s="7"/>
      <c r="BB1835" s="7"/>
    </row>
    <row r="1836" spans="1:54" ht="14.45" customHeight="1">
      <c r="A1836" s="472" t="s">
        <v>2086</v>
      </c>
      <c r="B1836" s="473" t="s">
        <v>1602</v>
      </c>
      <c r="C1836" s="22" t="s">
        <v>5850</v>
      </c>
      <c r="D1836" s="22">
        <v>15</v>
      </c>
      <c r="E1836" s="752" t="s">
        <v>5051</v>
      </c>
      <c r="F1836" s="760">
        <v>2082490</v>
      </c>
      <c r="G1836" s="475">
        <v>15421109</v>
      </c>
      <c r="H1836" s="644">
        <v>11.94</v>
      </c>
      <c r="I1836" s="474">
        <v>2080000</v>
      </c>
      <c r="J1836" s="475">
        <v>15421102</v>
      </c>
      <c r="K1836" s="478">
        <v>11.94</v>
      </c>
      <c r="L1836" s="9"/>
      <c r="M1836" s="546">
        <v>16</v>
      </c>
      <c r="N1836" s="9">
        <v>9.5299999999999994</v>
      </c>
      <c r="O1836" s="9" t="s">
        <v>4201</v>
      </c>
      <c r="P1836" s="645" t="s">
        <v>4252</v>
      </c>
      <c r="Q1836" s="650" t="s">
        <v>4253</v>
      </c>
      <c r="R1836" s="11"/>
      <c r="S1836" s="12"/>
      <c r="T1836" s="14">
        <v>46263</v>
      </c>
      <c r="U1836" s="15" t="s">
        <v>5048</v>
      </c>
      <c r="V1836" s="8">
        <v>46263</v>
      </c>
      <c r="W1836" s="13" t="s">
        <v>5052</v>
      </c>
      <c r="X1836" s="23" t="s">
        <v>4206</v>
      </c>
      <c r="Y1836" s="486">
        <v>139</v>
      </c>
      <c r="Z1836" s="647">
        <v>46264</v>
      </c>
      <c r="AA1836" s="24" t="s">
        <v>5053</v>
      </c>
      <c r="AB1836" s="484" t="s">
        <v>4206</v>
      </c>
      <c r="AC1836" s="655"/>
      <c r="AD1836" s="4"/>
      <c r="AE1836" s="5"/>
      <c r="AF1836" s="5"/>
      <c r="AG1836" s="4"/>
      <c r="AH1836" s="5"/>
      <c r="AI1836" s="649"/>
      <c r="AJ1836" s="6" t="s">
        <v>2860</v>
      </c>
      <c r="AK1836" s="6" t="s">
        <v>2860</v>
      </c>
      <c r="AL1836" s="485" t="str">
        <f>IF(AA1836="","",AA1836)</f>
        <v>DJ-RT-019</v>
      </c>
      <c r="AM1836" s="3" t="str">
        <f>IF(AB1836="","",AB1836)</f>
        <v>A</v>
      </c>
      <c r="AN1836" s="708"/>
      <c r="AO1836" s="6"/>
      <c r="AP1836" s="7"/>
      <c r="AQ1836" s="7"/>
      <c r="AR1836" s="736"/>
      <c r="AS1836" s="736"/>
      <c r="AT1836" s="736"/>
      <c r="AU1836" s="553" t="str">
        <f>IF(AND(V1836&gt;0,X1836="A",AA1836&lt;&gt;"",AG1836&lt;&gt;"A",AJ1836&lt;&gt;"A",OR(AB1836="NR",AB1836="NT")),1,"")</f>
        <v/>
      </c>
      <c r="AV1836" s="554" t="str">
        <f>IF(AU1836="","",COUNTIF($AU$8:AU1836,AU1836))</f>
        <v/>
      </c>
      <c r="AW1836" s="553" t="str">
        <f>IF(AND(V1836&gt;0,X1836="A",AJ1836&lt;&gt;"A",OR(AB1836="",AB1836="NX")),1,"")</f>
        <v/>
      </c>
      <c r="AX1836" s="554" t="str">
        <f>IF(AW1836="","",COUNTIF($AW$8:AW1836,AW1836))</f>
        <v/>
      </c>
      <c r="AY1836" s="736"/>
      <c r="AZ1836" s="736"/>
      <c r="BA1836" s="736"/>
      <c r="BB1836" s="736"/>
    </row>
    <row r="1837" spans="1:54" ht="14.45" customHeight="1">
      <c r="A1837" s="472" t="s">
        <v>2087</v>
      </c>
      <c r="B1837" s="473" t="s">
        <v>1602</v>
      </c>
      <c r="C1837" s="22" t="s">
        <v>5850</v>
      </c>
      <c r="D1837" s="22">
        <v>15</v>
      </c>
      <c r="E1837" s="746" t="s">
        <v>4152</v>
      </c>
      <c r="F1837" s="760">
        <v>2080000</v>
      </c>
      <c r="G1837" s="475">
        <v>15421102</v>
      </c>
      <c r="H1837" s="476">
        <v>11.94</v>
      </c>
      <c r="I1837" s="474">
        <v>2079510</v>
      </c>
      <c r="J1837" s="475">
        <v>15421102</v>
      </c>
      <c r="K1837" s="644">
        <v>11.94</v>
      </c>
      <c r="L1837" s="9" t="s">
        <v>15</v>
      </c>
      <c r="M1837" s="546">
        <v>16</v>
      </c>
      <c r="N1837" s="9">
        <v>9.5299999999999994</v>
      </c>
      <c r="O1837" s="6" t="s">
        <v>4201</v>
      </c>
      <c r="P1837" s="479" t="s">
        <v>4202</v>
      </c>
      <c r="Q1837" s="10" t="s">
        <v>5045</v>
      </c>
      <c r="R1837" s="11"/>
      <c r="S1837" s="12"/>
      <c r="T1837" s="14">
        <v>46273</v>
      </c>
      <c r="U1837" s="15" t="s">
        <v>4204</v>
      </c>
      <c r="V1837" s="8">
        <v>46273</v>
      </c>
      <c r="W1837" s="13" t="s">
        <v>5044</v>
      </c>
      <c r="X1837" s="23" t="s">
        <v>4206</v>
      </c>
      <c r="Y1837" s="486">
        <v>167</v>
      </c>
      <c r="Z1837" s="483">
        <v>46289</v>
      </c>
      <c r="AA1837" s="1284" t="s">
        <v>5988</v>
      </c>
      <c r="AB1837" s="484" t="s">
        <v>4206</v>
      </c>
      <c r="AC1837" s="16"/>
      <c r="AD1837" s="17"/>
      <c r="AE1837" s="18"/>
      <c r="AF1837" s="9"/>
      <c r="AG1837" s="19"/>
      <c r="AH1837" s="20"/>
      <c r="AI1837" s="9"/>
      <c r="AJ1837" s="21"/>
      <c r="AK1837" s="33"/>
      <c r="AL1837" s="485" t="str">
        <f>IF(AA1837="","",AA1837)</f>
        <v>L-RT-058</v>
      </c>
      <c r="AM1837" s="3" t="str">
        <f>IF(AB1837="","",AB1837)</f>
        <v>A</v>
      </c>
      <c r="AN1837" s="702"/>
      <c r="AO1837" s="4"/>
      <c r="AP1837" s="5"/>
      <c r="AQ1837" s="5"/>
      <c r="AR1837" s="4"/>
      <c r="AS1837" s="5"/>
      <c r="AT1837" s="552"/>
      <c r="AU1837" s="553" t="str">
        <f>IF(AND(V1837&gt;0,X1837="A",AA1837&lt;&gt;"",AG1837&lt;&gt;"A",AJ1837&lt;&gt;"A",OR(AB1837="NR",AB1837="NT")),1,"")</f>
        <v/>
      </c>
      <c r="AV1837" s="554" t="str">
        <f>IF(AU1837="","",COUNTIF($AU$8:AU1837,AU1837))</f>
        <v/>
      </c>
      <c r="AW1837" s="553" t="str">
        <f>IF(AND(V1837&gt;0,X1837="A",AJ1837&lt;&gt;"A",OR(AB1837="",AB1837="NX")),1,"")</f>
        <v/>
      </c>
      <c r="AX1837" s="554" t="str">
        <f>IF(AW1837="","",COUNTIF($AW$8:AW1837,AW1837))</f>
        <v/>
      </c>
      <c r="AY1837" s="27"/>
      <c r="AZ1837" s="6"/>
      <c r="BA1837" s="7"/>
      <c r="BB1837" s="7"/>
    </row>
    <row r="1838" spans="1:54" ht="14.45" customHeight="1">
      <c r="A1838" s="472" t="s">
        <v>2088</v>
      </c>
      <c r="B1838" s="473" t="s">
        <v>1602</v>
      </c>
      <c r="C1838" s="22" t="s">
        <v>5850</v>
      </c>
      <c r="D1838" s="22">
        <v>15</v>
      </c>
      <c r="E1838" s="752" t="s">
        <v>5054</v>
      </c>
      <c r="F1838" s="760">
        <v>2079510</v>
      </c>
      <c r="G1838" s="475">
        <v>15421102</v>
      </c>
      <c r="H1838" s="644">
        <v>11.94</v>
      </c>
      <c r="I1838" s="474">
        <v>2089910</v>
      </c>
      <c r="J1838" s="475">
        <v>15421109</v>
      </c>
      <c r="K1838" s="644">
        <v>11.94</v>
      </c>
      <c r="L1838" s="9"/>
      <c r="M1838" s="546">
        <v>16</v>
      </c>
      <c r="N1838" s="9">
        <v>9.5299999999999994</v>
      </c>
      <c r="O1838" s="9" t="s">
        <v>4201</v>
      </c>
      <c r="P1838" s="645" t="s">
        <v>4252</v>
      </c>
      <c r="Q1838" s="646" t="s">
        <v>4281</v>
      </c>
      <c r="R1838" s="11"/>
      <c r="S1838" s="12"/>
      <c r="T1838" s="14">
        <v>46261</v>
      </c>
      <c r="U1838" s="15" t="s">
        <v>4290</v>
      </c>
      <c r="V1838" s="8">
        <v>46261</v>
      </c>
      <c r="W1838" s="13" t="s">
        <v>5000</v>
      </c>
      <c r="X1838" s="23" t="s">
        <v>4206</v>
      </c>
      <c r="Y1838" s="486">
        <v>139</v>
      </c>
      <c r="Z1838" s="647">
        <v>46264</v>
      </c>
      <c r="AA1838" s="24" t="s">
        <v>5050</v>
      </c>
      <c r="AB1838" s="484" t="s">
        <v>4206</v>
      </c>
      <c r="AC1838" s="655"/>
      <c r="AD1838" s="4"/>
      <c r="AE1838" s="5"/>
      <c r="AF1838" s="5"/>
      <c r="AG1838" s="4"/>
      <c r="AH1838" s="5"/>
      <c r="AI1838" s="649"/>
      <c r="AJ1838" s="6" t="s">
        <v>2860</v>
      </c>
      <c r="AK1838" s="6" t="s">
        <v>2860</v>
      </c>
      <c r="AL1838" s="485" t="str">
        <f>IF(AA1838="","",AA1838)</f>
        <v>DJ-RT-018</v>
      </c>
      <c r="AM1838" s="3" t="str">
        <f>IF(AB1838="","",AB1838)</f>
        <v>A</v>
      </c>
      <c r="AN1838" s="708"/>
      <c r="AO1838" s="6"/>
      <c r="AP1838" s="7"/>
      <c r="AQ1838" s="7"/>
      <c r="AR1838" s="736"/>
      <c r="AS1838" s="736"/>
      <c r="AT1838" s="736"/>
      <c r="AU1838" s="553" t="str">
        <f>IF(AND(V1838&gt;0,X1838="A",AA1838&lt;&gt;"",AG1838&lt;&gt;"A",AJ1838&lt;&gt;"A",OR(AB1838="NR",AB1838="NT")),1,"")</f>
        <v/>
      </c>
      <c r="AV1838" s="554" t="str">
        <f>IF(AU1838="","",COUNTIF($AU$8:AU1838,AU1838))</f>
        <v/>
      </c>
      <c r="AW1838" s="553" t="str">
        <f>IF(AND(V1838&gt;0,X1838="A",AJ1838&lt;&gt;"A",OR(AB1838="",AB1838="NX")),1,"")</f>
        <v/>
      </c>
      <c r="AX1838" s="554" t="str">
        <f>IF(AW1838="","",COUNTIF($AW$8:AW1838,AW1838))</f>
        <v/>
      </c>
      <c r="AY1838" s="736"/>
      <c r="AZ1838" s="736"/>
      <c r="BA1838" s="736"/>
      <c r="BB1838" s="736"/>
    </row>
    <row r="1839" spans="1:54" ht="14.45" customHeight="1">
      <c r="A1839" s="472" t="s">
        <v>2089</v>
      </c>
      <c r="B1839" s="473" t="s">
        <v>1602</v>
      </c>
      <c r="C1839" s="22" t="s">
        <v>5850</v>
      </c>
      <c r="D1839" s="22">
        <v>15</v>
      </c>
      <c r="E1839" s="746" t="s">
        <v>6264</v>
      </c>
      <c r="F1839" s="760">
        <v>2089910</v>
      </c>
      <c r="G1839" s="475">
        <v>15421109</v>
      </c>
      <c r="H1839" s="476">
        <v>11.94</v>
      </c>
      <c r="I1839" s="474">
        <v>2079940</v>
      </c>
      <c r="J1839" s="475">
        <v>15421102</v>
      </c>
      <c r="K1839" s="478">
        <v>11.94</v>
      </c>
      <c r="L1839" s="9" t="s">
        <v>15</v>
      </c>
      <c r="M1839" s="546">
        <v>16</v>
      </c>
      <c r="N1839" s="9">
        <v>9.5299999999999994</v>
      </c>
      <c r="O1839" s="6" t="s">
        <v>4201</v>
      </c>
      <c r="P1839" s="479" t="s">
        <v>5033</v>
      </c>
      <c r="Q1839" s="10" t="s">
        <v>5919</v>
      </c>
      <c r="R1839" s="11"/>
      <c r="S1839" s="12"/>
      <c r="T1839" s="14">
        <v>46295</v>
      </c>
      <c r="U1839" s="15" t="s">
        <v>6299</v>
      </c>
      <c r="V1839" s="8">
        <v>46296</v>
      </c>
      <c r="W1839" s="13" t="s">
        <v>6298</v>
      </c>
      <c r="X1839" s="23" t="s">
        <v>4206</v>
      </c>
      <c r="Y1839" s="486">
        <v>195</v>
      </c>
      <c r="Z1839" s="483">
        <v>46299</v>
      </c>
      <c r="AA1839" s="24" t="s">
        <v>6393</v>
      </c>
      <c r="AB1839" s="484" t="s">
        <v>4206</v>
      </c>
      <c r="AC1839" s="16"/>
      <c r="AD1839" s="17"/>
      <c r="AE1839" s="18"/>
      <c r="AF1839" s="9"/>
      <c r="AG1839" s="19"/>
      <c r="AH1839" s="20"/>
      <c r="AI1839" s="9"/>
      <c r="AJ1839" s="21"/>
      <c r="AK1839" s="33"/>
      <c r="AL1839" s="485" t="str">
        <f>IF(AA1839="","",AA1839)</f>
        <v>L-RT-071</v>
      </c>
      <c r="AM1839" s="3" t="str">
        <f>IF(AB1839="","",AB1839)</f>
        <v>A</v>
      </c>
      <c r="AN1839" s="702" t="s">
        <v>6037</v>
      </c>
      <c r="AO1839" s="4"/>
      <c r="AP1839" s="5"/>
      <c r="AQ1839" s="5"/>
      <c r="AR1839" s="4"/>
      <c r="AS1839" s="5"/>
      <c r="AT1839" s="552"/>
      <c r="AU1839" s="553" t="str">
        <f>IF(AND(V1839&gt;0,X1839="A",AA1839&lt;&gt;"",AG1839&lt;&gt;"A",AJ1839&lt;&gt;"A",OR(AB1839="NR",AB1839="NT")),1,"")</f>
        <v/>
      </c>
      <c r="AV1839" s="554" t="str">
        <f>IF(AU1839="","",COUNTIF($AU$8:AU1839,AU1839))</f>
        <v/>
      </c>
      <c r="AW1839" s="553" t="str">
        <f>IF(AND(V1839&gt;0,X1839="A",AJ1839&lt;&gt;"A",OR(AB1839="",AB1839="NX")),1,"")</f>
        <v/>
      </c>
      <c r="AX1839" s="554" t="str">
        <f>IF(AW1839="","",COUNTIF($AW$8:AW1839,AW1839))</f>
        <v/>
      </c>
      <c r="AY1839" s="13" t="s">
        <v>5044</v>
      </c>
      <c r="AZ1839" s="80" t="s">
        <v>5988</v>
      </c>
      <c r="BA1839" s="7"/>
      <c r="BB1839" s="7"/>
    </row>
    <row r="1840" spans="1:54" ht="14.45" customHeight="1">
      <c r="A1840" s="472" t="s">
        <v>2090</v>
      </c>
      <c r="B1840" s="473" t="s">
        <v>1602</v>
      </c>
      <c r="C1840" s="22" t="s">
        <v>5850</v>
      </c>
      <c r="D1840" s="22">
        <v>15</v>
      </c>
      <c r="E1840" s="752" t="s">
        <v>5055</v>
      </c>
      <c r="F1840" s="760">
        <v>2079940</v>
      </c>
      <c r="G1840" s="475">
        <v>15421102</v>
      </c>
      <c r="H1840" s="644">
        <v>11.94</v>
      </c>
      <c r="I1840" s="474">
        <v>2095660</v>
      </c>
      <c r="J1840" s="475">
        <v>154211</v>
      </c>
      <c r="K1840" s="644">
        <v>11.94</v>
      </c>
      <c r="L1840" s="9"/>
      <c r="M1840" s="546">
        <v>16</v>
      </c>
      <c r="N1840" s="9">
        <v>9.5299999999999994</v>
      </c>
      <c r="O1840" s="9" t="s">
        <v>4201</v>
      </c>
      <c r="P1840" s="645" t="s">
        <v>4252</v>
      </c>
      <c r="Q1840" s="650" t="s">
        <v>4253</v>
      </c>
      <c r="R1840" s="11"/>
      <c r="S1840" s="12"/>
      <c r="T1840" s="14">
        <v>46262</v>
      </c>
      <c r="U1840" s="15" t="s">
        <v>5048</v>
      </c>
      <c r="V1840" s="8">
        <v>46262</v>
      </c>
      <c r="W1840" s="13" t="s">
        <v>5049</v>
      </c>
      <c r="X1840" s="23" t="s">
        <v>4206</v>
      </c>
      <c r="Y1840" s="486">
        <v>139</v>
      </c>
      <c r="Z1840" s="647">
        <v>46264</v>
      </c>
      <c r="AA1840" s="24" t="s">
        <v>5050</v>
      </c>
      <c r="AB1840" s="484" t="s">
        <v>4206</v>
      </c>
      <c r="AC1840" s="655"/>
      <c r="AD1840" s="4"/>
      <c r="AE1840" s="5"/>
      <c r="AF1840" s="5"/>
      <c r="AG1840" s="4"/>
      <c r="AH1840" s="5"/>
      <c r="AI1840" s="649"/>
      <c r="AJ1840" s="6" t="s">
        <v>2860</v>
      </c>
      <c r="AK1840" s="6" t="s">
        <v>2860</v>
      </c>
      <c r="AL1840" s="485" t="str">
        <f>IF(AA1840="","",AA1840)</f>
        <v>DJ-RT-018</v>
      </c>
      <c r="AM1840" s="3" t="str">
        <f>IF(AB1840="","",AB1840)</f>
        <v>A</v>
      </c>
      <c r="AN1840" s="708"/>
      <c r="AO1840" s="6"/>
      <c r="AP1840" s="7"/>
      <c r="AQ1840" s="7"/>
      <c r="AR1840" s="736"/>
      <c r="AS1840" s="736"/>
      <c r="AT1840" s="736"/>
      <c r="AU1840" s="553" t="str">
        <f>IF(AND(V1840&gt;0,X1840="A",AA1840&lt;&gt;"",AG1840&lt;&gt;"A",AJ1840&lt;&gt;"A",OR(AB1840="NR",AB1840="NT")),1,"")</f>
        <v/>
      </c>
      <c r="AV1840" s="554" t="str">
        <f>IF(AU1840="","",COUNTIF($AU$8:AU1840,AU1840))</f>
        <v/>
      </c>
      <c r="AW1840" s="553" t="str">
        <f>IF(AND(V1840&gt;0,X1840="A",AJ1840&lt;&gt;"A",OR(AB1840="",AB1840="NX")),1,"")</f>
        <v/>
      </c>
      <c r="AX1840" s="554" t="str">
        <f>IF(AW1840="","",COUNTIF($AW$8:AW1840,AW1840))</f>
        <v/>
      </c>
      <c r="AY1840" s="13" t="s">
        <v>5044</v>
      </c>
      <c r="BA1840" s="736"/>
      <c r="BB1840" s="736"/>
    </row>
    <row r="1841" spans="1:54" ht="14.45" customHeight="1">
      <c r="A1841" s="472" t="s">
        <v>2091</v>
      </c>
      <c r="B1841" s="473" t="s">
        <v>1602</v>
      </c>
      <c r="C1841" s="22" t="s">
        <v>5850</v>
      </c>
      <c r="D1841" s="22">
        <v>15</v>
      </c>
      <c r="E1841" s="746" t="s">
        <v>6265</v>
      </c>
      <c r="F1841" s="760">
        <v>2095660</v>
      </c>
      <c r="G1841" s="475">
        <v>154211</v>
      </c>
      <c r="H1841" s="476">
        <v>11.94</v>
      </c>
      <c r="I1841" s="474">
        <v>2089080</v>
      </c>
      <c r="J1841" s="475">
        <v>15421108</v>
      </c>
      <c r="K1841" s="478">
        <v>11.94</v>
      </c>
      <c r="L1841" s="9" t="s">
        <v>15</v>
      </c>
      <c r="M1841" s="546">
        <v>16</v>
      </c>
      <c r="N1841" s="9">
        <v>9.5299999999999994</v>
      </c>
      <c r="O1841" s="6" t="s">
        <v>4201</v>
      </c>
      <c r="P1841" s="479" t="s">
        <v>5033</v>
      </c>
      <c r="Q1841" s="10" t="s">
        <v>5919</v>
      </c>
      <c r="R1841" s="11"/>
      <c r="S1841" s="12"/>
      <c r="T1841" s="14">
        <v>46295</v>
      </c>
      <c r="U1841" s="15" t="s">
        <v>6299</v>
      </c>
      <c r="V1841" s="8">
        <v>46296</v>
      </c>
      <c r="W1841" s="13" t="s">
        <v>6298</v>
      </c>
      <c r="X1841" s="23" t="s">
        <v>4206</v>
      </c>
      <c r="Y1841" s="486">
        <v>195</v>
      </c>
      <c r="Z1841" s="483">
        <v>46299</v>
      </c>
      <c r="AA1841" s="24" t="s">
        <v>6393</v>
      </c>
      <c r="AB1841" s="484" t="s">
        <v>4206</v>
      </c>
      <c r="AC1841" s="16"/>
      <c r="AD1841" s="17"/>
      <c r="AE1841" s="18"/>
      <c r="AF1841" s="9"/>
      <c r="AG1841" s="19"/>
      <c r="AH1841" s="20"/>
      <c r="AI1841" s="9"/>
      <c r="AJ1841" s="21"/>
      <c r="AK1841" s="33"/>
      <c r="AL1841" s="485" t="str">
        <f>IF(AA1841="","",AA1841)</f>
        <v>L-RT-071</v>
      </c>
      <c r="AM1841" s="3" t="str">
        <f>IF(AB1841="","",AB1841)</f>
        <v>A</v>
      </c>
      <c r="AN1841" s="702" t="s">
        <v>5984</v>
      </c>
      <c r="AO1841" s="4"/>
      <c r="AP1841" s="5"/>
      <c r="AQ1841" s="5"/>
      <c r="AR1841" s="4"/>
      <c r="AS1841" s="5"/>
      <c r="AT1841" s="552"/>
      <c r="AU1841" s="553" t="str">
        <f>IF(AND(V1841&gt;0,X1841="A",AA1841&lt;&gt;"",AG1841&lt;&gt;"A",AJ1841&lt;&gt;"A",OR(AB1841="NR",AB1841="NT")),1,"")</f>
        <v/>
      </c>
      <c r="AV1841" s="554" t="str">
        <f>IF(AU1841="","",COUNTIF($AU$8:AU1841,AU1841))</f>
        <v/>
      </c>
      <c r="AW1841" s="553" t="str">
        <f>IF(AND(V1841&gt;0,X1841="A",AJ1841&lt;&gt;"A",OR(AB1841="",AB1841="NX")),1,"")</f>
        <v/>
      </c>
      <c r="AX1841" s="554" t="str">
        <f>IF(AW1841="","",COUNTIF($AW$8:AW1841,AW1841))</f>
        <v/>
      </c>
      <c r="AY1841" s="13" t="s">
        <v>5044</v>
      </c>
      <c r="AZ1841" s="80" t="s">
        <v>5988</v>
      </c>
      <c r="BA1841" s="7"/>
      <c r="BB1841" s="7"/>
    </row>
    <row r="1842" spans="1:54" ht="14.45" customHeight="1">
      <c r="A1842" s="472" t="s">
        <v>2092</v>
      </c>
      <c r="B1842" s="473" t="s">
        <v>1602</v>
      </c>
      <c r="C1842" s="22" t="s">
        <v>5850</v>
      </c>
      <c r="D1842" s="22">
        <v>15</v>
      </c>
      <c r="E1842" s="752" t="s">
        <v>5056</v>
      </c>
      <c r="F1842" s="760">
        <v>2089080</v>
      </c>
      <c r="G1842" s="475">
        <v>15421108</v>
      </c>
      <c r="H1842" s="478">
        <v>11.94</v>
      </c>
      <c r="I1842" s="474">
        <v>2098300</v>
      </c>
      <c r="J1842" s="475">
        <v>15421112</v>
      </c>
      <c r="K1842" s="478">
        <v>11.94</v>
      </c>
      <c r="L1842" s="9"/>
      <c r="M1842" s="546">
        <v>16</v>
      </c>
      <c r="N1842" s="9">
        <v>9.5299999999999994</v>
      </c>
      <c r="O1842" s="9" t="s">
        <v>4201</v>
      </c>
      <c r="P1842" s="645" t="s">
        <v>4252</v>
      </c>
      <c r="Q1842" s="653" t="s">
        <v>4289</v>
      </c>
      <c r="R1842" s="11"/>
      <c r="S1842" s="12"/>
      <c r="T1842" s="14">
        <v>46262</v>
      </c>
      <c r="U1842" s="15" t="s">
        <v>5048</v>
      </c>
      <c r="V1842" s="8">
        <v>46262</v>
      </c>
      <c r="W1842" s="13" t="s">
        <v>5049</v>
      </c>
      <c r="X1842" s="23" t="s">
        <v>4206</v>
      </c>
      <c r="Y1842" s="486">
        <v>139</v>
      </c>
      <c r="Z1842" s="647">
        <v>46264</v>
      </c>
      <c r="AA1842" s="24" t="s">
        <v>5050</v>
      </c>
      <c r="AB1842" s="484" t="s">
        <v>4206</v>
      </c>
      <c r="AC1842" s="655"/>
      <c r="AD1842" s="4"/>
      <c r="AE1842" s="5"/>
      <c r="AF1842" s="5"/>
      <c r="AG1842" s="4"/>
      <c r="AH1842" s="5"/>
      <c r="AI1842" s="649"/>
      <c r="AJ1842" s="6" t="s">
        <v>2860</v>
      </c>
      <c r="AK1842" s="6" t="s">
        <v>2860</v>
      </c>
      <c r="AL1842" s="485" t="str">
        <f>IF(AA1842="","",AA1842)</f>
        <v>DJ-RT-018</v>
      </c>
      <c r="AM1842" s="3" t="str">
        <f>IF(AB1842="","",AB1842)</f>
        <v>A</v>
      </c>
      <c r="AN1842" s="708"/>
      <c r="AO1842" s="6"/>
      <c r="AP1842" s="7"/>
      <c r="AQ1842" s="7"/>
      <c r="AR1842" s="736"/>
      <c r="AS1842" s="736"/>
      <c r="AT1842" s="736"/>
      <c r="AU1842" s="553" t="str">
        <f>IF(AND(V1842&gt;0,X1842="A",AA1842&lt;&gt;"",AG1842&lt;&gt;"A",AJ1842&lt;&gt;"A",OR(AB1842="NR",AB1842="NT")),1,"")</f>
        <v/>
      </c>
      <c r="AV1842" s="554" t="str">
        <f>IF(AU1842="","",COUNTIF($AU$8:AU1842,AU1842))</f>
        <v/>
      </c>
      <c r="AW1842" s="553" t="str">
        <f>IF(AND(V1842&gt;0,X1842="A",AJ1842&lt;&gt;"A",OR(AB1842="",AB1842="NX")),1,"")</f>
        <v/>
      </c>
      <c r="AX1842" s="554" t="str">
        <f>IF(AW1842="","",COUNTIF($AW$8:AW1842,AW1842))</f>
        <v/>
      </c>
      <c r="AY1842" s="13" t="s">
        <v>5044</v>
      </c>
      <c r="BA1842" s="736"/>
      <c r="BB1842" s="736"/>
    </row>
    <row r="1843" spans="1:54" ht="14.45" customHeight="1">
      <c r="A1843" s="472" t="s">
        <v>2093</v>
      </c>
      <c r="B1843" s="473" t="s">
        <v>1602</v>
      </c>
      <c r="C1843" s="22" t="s">
        <v>5850</v>
      </c>
      <c r="D1843" s="22">
        <v>15</v>
      </c>
      <c r="E1843" s="746" t="s">
        <v>4153</v>
      </c>
      <c r="F1843" s="760">
        <v>2098300</v>
      </c>
      <c r="G1843" s="475">
        <v>15421112</v>
      </c>
      <c r="H1843" s="476">
        <v>11.94</v>
      </c>
      <c r="I1843" s="474">
        <v>2087880</v>
      </c>
      <c r="J1843" s="475">
        <v>15421108</v>
      </c>
      <c r="K1843" s="644">
        <v>11.94</v>
      </c>
      <c r="L1843" s="9" t="s">
        <v>15</v>
      </c>
      <c r="M1843" s="546">
        <v>16</v>
      </c>
      <c r="N1843" s="9">
        <v>9.5299999999999994</v>
      </c>
      <c r="O1843" s="6" t="s">
        <v>4201</v>
      </c>
      <c r="P1843" s="479" t="s">
        <v>4202</v>
      </c>
      <c r="Q1843" s="10" t="s">
        <v>5045</v>
      </c>
      <c r="R1843" s="11"/>
      <c r="S1843" s="12"/>
      <c r="T1843" s="14">
        <v>46273</v>
      </c>
      <c r="U1843" s="15" t="s">
        <v>4204</v>
      </c>
      <c r="V1843" s="8">
        <v>46273</v>
      </c>
      <c r="W1843" s="13" t="s">
        <v>5044</v>
      </c>
      <c r="X1843" s="23" t="s">
        <v>4206</v>
      </c>
      <c r="Y1843" s="486">
        <v>167</v>
      </c>
      <c r="Z1843" s="483">
        <v>46289</v>
      </c>
      <c r="AA1843" s="1284" t="s">
        <v>5988</v>
      </c>
      <c r="AB1843" s="484" t="s">
        <v>4206</v>
      </c>
      <c r="AC1843" s="16"/>
      <c r="AD1843" s="17"/>
      <c r="AE1843" s="18"/>
      <c r="AF1843" s="9"/>
      <c r="AG1843" s="19"/>
      <c r="AH1843" s="20"/>
      <c r="AI1843" s="9"/>
      <c r="AJ1843" s="21"/>
      <c r="AK1843" s="33"/>
      <c r="AL1843" s="485" t="str">
        <f>IF(AA1843="","",AA1843)</f>
        <v>L-RT-058</v>
      </c>
      <c r="AM1843" s="3" t="str">
        <f>IF(AB1843="","",AB1843)</f>
        <v>A</v>
      </c>
      <c r="AN1843" s="702"/>
      <c r="AO1843" s="4"/>
      <c r="AP1843" s="5"/>
      <c r="AQ1843" s="5"/>
      <c r="AR1843" s="4"/>
      <c r="AS1843" s="5"/>
      <c r="AT1843" s="552"/>
      <c r="AU1843" s="553" t="str">
        <f>IF(AND(V1843&gt;0,X1843="A",AA1843&lt;&gt;"",AG1843&lt;&gt;"A",AJ1843&lt;&gt;"A",OR(AB1843="NR",AB1843="NT")),1,"")</f>
        <v/>
      </c>
      <c r="AV1843" s="554" t="str">
        <f>IF(AU1843="","",COUNTIF($AU$8:AU1843,AU1843))</f>
        <v/>
      </c>
      <c r="AW1843" s="553" t="str">
        <f>IF(AND(V1843&gt;0,X1843="A",AJ1843&lt;&gt;"A",OR(AB1843="",AB1843="NX")),1,"")</f>
        <v/>
      </c>
      <c r="AX1843" s="554" t="str">
        <f>IF(AW1843="","",COUNTIF($AW$8:AW1843,AW1843))</f>
        <v/>
      </c>
      <c r="AY1843" s="13" t="s">
        <v>5073</v>
      </c>
      <c r="AZ1843" s="6"/>
      <c r="BA1843" s="7"/>
      <c r="BB1843" s="7"/>
    </row>
    <row r="1844" spans="1:54" ht="14.45" customHeight="1">
      <c r="A1844" s="472" t="s">
        <v>2094</v>
      </c>
      <c r="B1844" s="473" t="s">
        <v>1602</v>
      </c>
      <c r="C1844" s="22" t="s">
        <v>5850</v>
      </c>
      <c r="D1844" s="22">
        <v>15</v>
      </c>
      <c r="E1844" s="752" t="s">
        <v>5057</v>
      </c>
      <c r="F1844" s="760">
        <v>2087880</v>
      </c>
      <c r="G1844" s="475">
        <v>15421108</v>
      </c>
      <c r="H1844" s="644">
        <v>11.94</v>
      </c>
      <c r="I1844" s="474">
        <v>2088700</v>
      </c>
      <c r="J1844" s="475">
        <v>15421103</v>
      </c>
      <c r="K1844" s="644">
        <v>11.94</v>
      </c>
      <c r="L1844" s="9"/>
      <c r="M1844" s="546">
        <v>16</v>
      </c>
      <c r="N1844" s="9">
        <v>9.5299999999999994</v>
      </c>
      <c r="O1844" s="9" t="s">
        <v>4201</v>
      </c>
      <c r="P1844" s="645" t="s">
        <v>4252</v>
      </c>
      <c r="Q1844" s="653" t="s">
        <v>4289</v>
      </c>
      <c r="R1844" s="11"/>
      <c r="S1844" s="12"/>
      <c r="T1844" s="14">
        <v>46261</v>
      </c>
      <c r="U1844" s="15" t="s">
        <v>4290</v>
      </c>
      <c r="V1844" s="8">
        <v>46261</v>
      </c>
      <c r="W1844" s="13" t="s">
        <v>5000</v>
      </c>
      <c r="X1844" s="23" t="s">
        <v>4206</v>
      </c>
      <c r="Y1844" s="486">
        <v>139</v>
      </c>
      <c r="Z1844" s="647">
        <v>46264</v>
      </c>
      <c r="AA1844" s="24" t="s">
        <v>5050</v>
      </c>
      <c r="AB1844" s="484" t="s">
        <v>4206</v>
      </c>
      <c r="AC1844" s="655"/>
      <c r="AD1844" s="4"/>
      <c r="AE1844" s="5"/>
      <c r="AF1844" s="5"/>
      <c r="AG1844" s="4"/>
      <c r="AH1844" s="5"/>
      <c r="AI1844" s="649"/>
      <c r="AJ1844" s="6" t="s">
        <v>2860</v>
      </c>
      <c r="AK1844" s="6" t="s">
        <v>2860</v>
      </c>
      <c r="AL1844" s="485" t="str">
        <f>IF(AA1844="","",AA1844)</f>
        <v>DJ-RT-018</v>
      </c>
      <c r="AM1844" s="3" t="str">
        <f>IF(AB1844="","",AB1844)</f>
        <v>A</v>
      </c>
      <c r="AN1844" s="708"/>
      <c r="AO1844" s="6"/>
      <c r="AP1844" s="7"/>
      <c r="AQ1844" s="7"/>
      <c r="AR1844" s="736"/>
      <c r="AS1844" s="736"/>
      <c r="AT1844" s="736"/>
      <c r="AU1844" s="553" t="str">
        <f>IF(AND(V1844&gt;0,X1844="A",AA1844&lt;&gt;"",AG1844&lt;&gt;"A",AJ1844&lt;&gt;"A",OR(AB1844="NR",AB1844="NT")),1,"")</f>
        <v/>
      </c>
      <c r="AV1844" s="554" t="str">
        <f>IF(AU1844="","",COUNTIF($AU$8:AU1844,AU1844))</f>
        <v/>
      </c>
      <c r="AW1844" s="553" t="str">
        <f>IF(AND(V1844&gt;0,X1844="A",AJ1844&lt;&gt;"A",OR(AB1844="",AB1844="NX")),1,"")</f>
        <v/>
      </c>
      <c r="AX1844" s="554" t="str">
        <f>IF(AW1844="","",COUNTIF($AW$8:AW1844,AW1844))</f>
        <v/>
      </c>
      <c r="AY1844" s="736"/>
      <c r="AZ1844" s="736"/>
      <c r="BA1844" s="736"/>
      <c r="BB1844" s="736"/>
    </row>
    <row r="1845" spans="1:54" ht="14.45" customHeight="1">
      <c r="A1845" s="472" t="s">
        <v>2095</v>
      </c>
      <c r="B1845" s="473" t="s">
        <v>1602</v>
      </c>
      <c r="C1845" s="22" t="s">
        <v>5850</v>
      </c>
      <c r="D1845" s="22">
        <v>15</v>
      </c>
      <c r="E1845" s="746" t="s">
        <v>4154</v>
      </c>
      <c r="F1845" s="760">
        <v>2088700</v>
      </c>
      <c r="G1845" s="475">
        <v>15421103</v>
      </c>
      <c r="H1845" s="476">
        <v>11.94</v>
      </c>
      <c r="I1845" s="474">
        <v>2083250</v>
      </c>
      <c r="J1845" s="475">
        <v>15421105</v>
      </c>
      <c r="K1845" s="478">
        <v>11.94</v>
      </c>
      <c r="L1845" s="9" t="s">
        <v>15</v>
      </c>
      <c r="M1845" s="546">
        <v>16</v>
      </c>
      <c r="N1845" s="9">
        <v>9.5299999999999994</v>
      </c>
      <c r="O1845" s="6" t="s">
        <v>4201</v>
      </c>
      <c r="P1845" s="479" t="s">
        <v>4202</v>
      </c>
      <c r="Q1845" s="10" t="s">
        <v>5045</v>
      </c>
      <c r="R1845" s="11"/>
      <c r="S1845" s="12"/>
      <c r="T1845" s="14">
        <v>46273</v>
      </c>
      <c r="U1845" s="15" t="s">
        <v>4204</v>
      </c>
      <c r="V1845" s="8">
        <v>46273</v>
      </c>
      <c r="W1845" s="13" t="s">
        <v>5044</v>
      </c>
      <c r="X1845" s="23" t="s">
        <v>4206</v>
      </c>
      <c r="Y1845" s="486">
        <v>167</v>
      </c>
      <c r="Z1845" s="483">
        <v>46289</v>
      </c>
      <c r="AA1845" s="1284" t="s">
        <v>5988</v>
      </c>
      <c r="AB1845" s="484" t="s">
        <v>4206</v>
      </c>
      <c r="AC1845" s="16"/>
      <c r="AD1845" s="17"/>
      <c r="AE1845" s="18"/>
      <c r="AF1845" s="9"/>
      <c r="AG1845" s="19"/>
      <c r="AH1845" s="20"/>
      <c r="AI1845" s="9"/>
      <c r="AJ1845" s="21"/>
      <c r="AK1845" s="33"/>
      <c r="AL1845" s="485" t="str">
        <f>IF(AA1845="","",AA1845)</f>
        <v>L-RT-058</v>
      </c>
      <c r="AM1845" s="3" t="str">
        <f>IF(AB1845="","",AB1845)</f>
        <v>A</v>
      </c>
      <c r="AN1845" s="702"/>
      <c r="AO1845" s="4"/>
      <c r="AP1845" s="5"/>
      <c r="AQ1845" s="5"/>
      <c r="AR1845" s="4"/>
      <c r="AS1845" s="5"/>
      <c r="AT1845" s="552"/>
      <c r="AU1845" s="553" t="str">
        <f>IF(AND(V1845&gt;0,X1845="A",AA1845&lt;&gt;"",AG1845&lt;&gt;"A",AJ1845&lt;&gt;"A",OR(AB1845="NR",AB1845="NT")),1,"")</f>
        <v/>
      </c>
      <c r="AV1845" s="554" t="str">
        <f>IF(AU1845="","",COUNTIF($AU$8:AU1845,AU1845))</f>
        <v/>
      </c>
      <c r="AW1845" s="553" t="str">
        <f>IF(AND(V1845&gt;0,X1845="A",AJ1845&lt;&gt;"A",OR(AB1845="",AB1845="NX")),1,"")</f>
        <v/>
      </c>
      <c r="AX1845" s="554" t="str">
        <f>IF(AW1845="","",COUNTIF($AW$8:AW1845,AW1845))</f>
        <v/>
      </c>
      <c r="AY1845" s="27"/>
      <c r="AZ1845" s="6"/>
      <c r="BA1845" s="7"/>
      <c r="BB1845" s="7"/>
    </row>
    <row r="1846" spans="1:54" ht="14.45" customHeight="1">
      <c r="A1846" s="472" t="s">
        <v>2096</v>
      </c>
      <c r="B1846" s="473" t="s">
        <v>1602</v>
      </c>
      <c r="C1846" s="22" t="s">
        <v>5850</v>
      </c>
      <c r="D1846" s="22">
        <v>15</v>
      </c>
      <c r="E1846" s="752" t="s">
        <v>5058</v>
      </c>
      <c r="F1846" s="760">
        <v>2083250</v>
      </c>
      <c r="G1846" s="475">
        <v>15421105</v>
      </c>
      <c r="H1846" s="644">
        <v>11.94</v>
      </c>
      <c r="I1846" s="474">
        <v>2094730</v>
      </c>
      <c r="J1846" s="475">
        <v>15421104</v>
      </c>
      <c r="K1846" s="644">
        <v>11.94</v>
      </c>
      <c r="L1846" s="9"/>
      <c r="M1846" s="546">
        <v>16</v>
      </c>
      <c r="N1846" s="9">
        <v>9.5299999999999994</v>
      </c>
      <c r="O1846" s="9" t="s">
        <v>4201</v>
      </c>
      <c r="P1846" s="645" t="s">
        <v>4252</v>
      </c>
      <c r="Q1846" s="646" t="s">
        <v>4281</v>
      </c>
      <c r="R1846" s="11"/>
      <c r="S1846" s="12"/>
      <c r="T1846" s="14">
        <v>46263</v>
      </c>
      <c r="U1846" s="15" t="s">
        <v>5048</v>
      </c>
      <c r="V1846" s="8">
        <v>46263</v>
      </c>
      <c r="W1846" s="13" t="s">
        <v>5052</v>
      </c>
      <c r="X1846" s="23" t="s">
        <v>4206</v>
      </c>
      <c r="Y1846" s="486">
        <v>139</v>
      </c>
      <c r="Z1846" s="647">
        <v>46264</v>
      </c>
      <c r="AA1846" s="24" t="s">
        <v>5053</v>
      </c>
      <c r="AB1846" s="484" t="s">
        <v>4206</v>
      </c>
      <c r="AC1846" s="655"/>
      <c r="AD1846" s="4"/>
      <c r="AE1846" s="5"/>
      <c r="AF1846" s="5"/>
      <c r="AG1846" s="4"/>
      <c r="AH1846" s="5"/>
      <c r="AI1846" s="649"/>
      <c r="AJ1846" s="6" t="s">
        <v>2860</v>
      </c>
      <c r="AK1846" s="6" t="s">
        <v>2860</v>
      </c>
      <c r="AL1846" s="485" t="str">
        <f>IF(AA1846="","",AA1846)</f>
        <v>DJ-RT-019</v>
      </c>
      <c r="AM1846" s="3" t="str">
        <f>IF(AB1846="","",AB1846)</f>
        <v>A</v>
      </c>
      <c r="AN1846" s="708"/>
      <c r="AO1846" s="6"/>
      <c r="AP1846" s="7"/>
      <c r="AQ1846" s="7"/>
      <c r="AR1846" s="736"/>
      <c r="AS1846" s="736"/>
      <c r="AT1846" s="736"/>
      <c r="AU1846" s="553" t="str">
        <f>IF(AND(V1846&gt;0,X1846="A",AA1846&lt;&gt;"",AG1846&lt;&gt;"A",AJ1846&lt;&gt;"A",OR(AB1846="NR",AB1846="NT")),1,"")</f>
        <v/>
      </c>
      <c r="AV1846" s="554" t="str">
        <f>IF(AU1846="","",COUNTIF($AU$8:AU1846,AU1846))</f>
        <v/>
      </c>
      <c r="AW1846" s="553" t="str">
        <f>IF(AND(V1846&gt;0,X1846="A",AJ1846&lt;&gt;"A",OR(AB1846="",AB1846="NX")),1,"")</f>
        <v/>
      </c>
      <c r="AX1846" s="554" t="str">
        <f>IF(AW1846="","",COUNTIF($AW$8:AW1846,AW1846))</f>
        <v/>
      </c>
      <c r="AY1846" s="736"/>
      <c r="AZ1846" s="736"/>
      <c r="BA1846" s="736"/>
      <c r="BB1846" s="736"/>
    </row>
    <row r="1847" spans="1:54" ht="14.45" customHeight="1">
      <c r="A1847" s="472" t="s">
        <v>2097</v>
      </c>
      <c r="B1847" s="473" t="s">
        <v>1602</v>
      </c>
      <c r="C1847" s="22" t="s">
        <v>5850</v>
      </c>
      <c r="D1847" s="22">
        <v>15</v>
      </c>
      <c r="E1847" s="746" t="s">
        <v>4155</v>
      </c>
      <c r="F1847" s="760">
        <v>2094730</v>
      </c>
      <c r="G1847" s="475">
        <v>15421104</v>
      </c>
      <c r="H1847" s="476">
        <v>11.94</v>
      </c>
      <c r="I1847" s="474">
        <v>2094890</v>
      </c>
      <c r="J1847" s="475">
        <v>15421111</v>
      </c>
      <c r="K1847" s="644">
        <v>11.94</v>
      </c>
      <c r="L1847" s="9" t="s">
        <v>15</v>
      </c>
      <c r="M1847" s="546">
        <v>16</v>
      </c>
      <c r="N1847" s="9">
        <v>9.5299999999999994</v>
      </c>
      <c r="O1847" s="6" t="s">
        <v>4201</v>
      </c>
      <c r="P1847" s="479" t="s">
        <v>4202</v>
      </c>
      <c r="Q1847" s="10" t="s">
        <v>5045</v>
      </c>
      <c r="R1847" s="11"/>
      <c r="S1847" s="12"/>
      <c r="T1847" s="14">
        <v>46273</v>
      </c>
      <c r="U1847" s="15" t="s">
        <v>4204</v>
      </c>
      <c r="V1847" s="8">
        <v>46273</v>
      </c>
      <c r="W1847" s="13" t="s">
        <v>5044</v>
      </c>
      <c r="X1847" s="23" t="s">
        <v>4206</v>
      </c>
      <c r="Y1847" s="486">
        <v>167</v>
      </c>
      <c r="Z1847" s="483">
        <v>46289</v>
      </c>
      <c r="AA1847" s="1284" t="s">
        <v>5988</v>
      </c>
      <c r="AB1847" s="484" t="s">
        <v>4206</v>
      </c>
      <c r="AC1847" s="16"/>
      <c r="AD1847" s="17"/>
      <c r="AE1847" s="18"/>
      <c r="AF1847" s="9"/>
      <c r="AG1847" s="19"/>
      <c r="AH1847" s="20"/>
      <c r="AI1847" s="9"/>
      <c r="AJ1847" s="21"/>
      <c r="AK1847" s="33"/>
      <c r="AL1847" s="485" t="str">
        <f>IF(AA1847="","",AA1847)</f>
        <v>L-RT-058</v>
      </c>
      <c r="AM1847" s="3" t="str">
        <f>IF(AB1847="","",AB1847)</f>
        <v>A</v>
      </c>
      <c r="AN1847" s="702"/>
      <c r="AO1847" s="4"/>
      <c r="AP1847" s="5"/>
      <c r="AQ1847" s="5"/>
      <c r="AR1847" s="4"/>
      <c r="AS1847" s="5"/>
      <c r="AT1847" s="552"/>
      <c r="AU1847" s="553" t="str">
        <f>IF(AND(V1847&gt;0,X1847="A",AA1847&lt;&gt;"",AG1847&lt;&gt;"A",AJ1847&lt;&gt;"A",OR(AB1847="NR",AB1847="NT")),1,"")</f>
        <v/>
      </c>
      <c r="AV1847" s="554" t="str">
        <f>IF(AU1847="","",COUNTIF($AU$8:AU1847,AU1847))</f>
        <v/>
      </c>
      <c r="AW1847" s="553" t="str">
        <f>IF(AND(V1847&gt;0,X1847="A",AJ1847&lt;&gt;"A",OR(AB1847="",AB1847="NX")),1,"")</f>
        <v/>
      </c>
      <c r="AX1847" s="554" t="str">
        <f>IF(AW1847="","",COUNTIF($AW$8:AW1847,AW1847))</f>
        <v/>
      </c>
      <c r="AY1847" s="27"/>
      <c r="AZ1847" s="6"/>
      <c r="BA1847" s="7"/>
      <c r="BB1847" s="7"/>
    </row>
    <row r="1848" spans="1:54" ht="14.45" customHeight="1">
      <c r="A1848" s="472" t="s">
        <v>2098</v>
      </c>
      <c r="B1848" s="473" t="s">
        <v>1602</v>
      </c>
      <c r="C1848" s="22" t="s">
        <v>5850</v>
      </c>
      <c r="D1848" s="22">
        <v>15</v>
      </c>
      <c r="E1848" s="752" t="s">
        <v>5059</v>
      </c>
      <c r="F1848" s="760">
        <v>2094890</v>
      </c>
      <c r="G1848" s="475">
        <v>15421111</v>
      </c>
      <c r="H1848" s="644">
        <v>11.94</v>
      </c>
      <c r="I1848" s="474">
        <v>2096780</v>
      </c>
      <c r="J1848" s="475">
        <v>15421111</v>
      </c>
      <c r="K1848" s="478">
        <v>11.94</v>
      </c>
      <c r="L1848" s="9"/>
      <c r="M1848" s="546">
        <v>16</v>
      </c>
      <c r="N1848" s="9">
        <v>9.5299999999999994</v>
      </c>
      <c r="O1848" s="9" t="s">
        <v>4201</v>
      </c>
      <c r="P1848" s="645" t="s">
        <v>4252</v>
      </c>
      <c r="Q1848" s="651" t="s">
        <v>4263</v>
      </c>
      <c r="R1848" s="11"/>
      <c r="S1848" s="12"/>
      <c r="T1848" s="14">
        <v>46263</v>
      </c>
      <c r="U1848" s="15" t="s">
        <v>5048</v>
      </c>
      <c r="V1848" s="8">
        <v>46263</v>
      </c>
      <c r="W1848" s="13" t="s">
        <v>5052</v>
      </c>
      <c r="X1848" s="23" t="s">
        <v>4206</v>
      </c>
      <c r="Y1848" s="486">
        <v>139</v>
      </c>
      <c r="Z1848" s="647">
        <v>46264</v>
      </c>
      <c r="AA1848" s="24" t="s">
        <v>5053</v>
      </c>
      <c r="AB1848" s="484" t="s">
        <v>4206</v>
      </c>
      <c r="AC1848" s="655"/>
      <c r="AD1848" s="4"/>
      <c r="AE1848" s="5"/>
      <c r="AF1848" s="5"/>
      <c r="AG1848" s="4"/>
      <c r="AH1848" s="5"/>
      <c r="AI1848" s="649"/>
      <c r="AJ1848" s="6" t="s">
        <v>2860</v>
      </c>
      <c r="AK1848" s="6" t="s">
        <v>2860</v>
      </c>
      <c r="AL1848" s="485" t="str">
        <f>IF(AA1848="","",AA1848)</f>
        <v>DJ-RT-019</v>
      </c>
      <c r="AM1848" s="3" t="str">
        <f>IF(AB1848="","",AB1848)</f>
        <v>A</v>
      </c>
      <c r="AN1848" s="708"/>
      <c r="AO1848" s="6"/>
      <c r="AP1848" s="7"/>
      <c r="AQ1848" s="7"/>
      <c r="AR1848" s="736"/>
      <c r="AS1848" s="736"/>
      <c r="AT1848" s="736"/>
      <c r="AU1848" s="553" t="str">
        <f>IF(AND(V1848&gt;0,X1848="A",AA1848&lt;&gt;"",AG1848&lt;&gt;"A",AJ1848&lt;&gt;"A",OR(AB1848="NR",AB1848="NT")),1,"")</f>
        <v/>
      </c>
      <c r="AV1848" s="554" t="str">
        <f>IF(AU1848="","",COUNTIF($AU$8:AU1848,AU1848))</f>
        <v/>
      </c>
      <c r="AW1848" s="553" t="str">
        <f>IF(AND(V1848&gt;0,X1848="A",AJ1848&lt;&gt;"A",OR(AB1848="",AB1848="NX")),1,"")</f>
        <v/>
      </c>
      <c r="AX1848" s="554" t="str">
        <f>IF(AW1848="","",COUNTIF($AW$8:AW1848,AW1848))</f>
        <v/>
      </c>
      <c r="AY1848" s="736"/>
      <c r="AZ1848" s="736"/>
      <c r="BA1848" s="736"/>
      <c r="BB1848" s="736"/>
    </row>
    <row r="1849" spans="1:54" ht="14.45" customHeight="1">
      <c r="A1849" s="472" t="s">
        <v>2099</v>
      </c>
      <c r="B1849" s="473" t="s">
        <v>1602</v>
      </c>
      <c r="C1849" s="22" t="s">
        <v>5850</v>
      </c>
      <c r="D1849" s="22">
        <v>15</v>
      </c>
      <c r="E1849" s="746" t="s">
        <v>4156</v>
      </c>
      <c r="F1849" s="760">
        <v>2096780</v>
      </c>
      <c r="G1849" s="475">
        <v>15421111</v>
      </c>
      <c r="H1849" s="476">
        <v>11.94</v>
      </c>
      <c r="I1849" s="474">
        <v>2080700</v>
      </c>
      <c r="J1849" s="475">
        <v>15421103</v>
      </c>
      <c r="K1849" s="478">
        <v>11.94</v>
      </c>
      <c r="L1849" s="9" t="s">
        <v>15</v>
      </c>
      <c r="M1849" s="546">
        <v>16</v>
      </c>
      <c r="N1849" s="9">
        <v>9.5299999999999994</v>
      </c>
      <c r="O1849" s="6" t="s">
        <v>4201</v>
      </c>
      <c r="P1849" s="479" t="s">
        <v>4202</v>
      </c>
      <c r="Q1849" s="10" t="s">
        <v>5045</v>
      </c>
      <c r="R1849" s="11"/>
      <c r="S1849" s="12"/>
      <c r="T1849" s="14">
        <v>46273</v>
      </c>
      <c r="U1849" s="15" t="s">
        <v>4204</v>
      </c>
      <c r="V1849" s="8">
        <v>46273</v>
      </c>
      <c r="W1849" s="13" t="s">
        <v>5044</v>
      </c>
      <c r="X1849" s="23" t="s">
        <v>4206</v>
      </c>
      <c r="Y1849" s="486">
        <v>167</v>
      </c>
      <c r="Z1849" s="483">
        <v>46289</v>
      </c>
      <c r="AA1849" s="1284" t="s">
        <v>5988</v>
      </c>
      <c r="AB1849" s="484" t="s">
        <v>4206</v>
      </c>
      <c r="AC1849" s="16"/>
      <c r="AD1849" s="17"/>
      <c r="AE1849" s="18"/>
      <c r="AF1849" s="9"/>
      <c r="AG1849" s="19"/>
      <c r="AH1849" s="20"/>
      <c r="AI1849" s="9"/>
      <c r="AJ1849" s="21"/>
      <c r="AK1849" s="33"/>
      <c r="AL1849" s="485" t="str">
        <f>IF(AA1849="","",AA1849)</f>
        <v>L-RT-058</v>
      </c>
      <c r="AM1849" s="3" t="str">
        <f>IF(AB1849="","",AB1849)</f>
        <v>A</v>
      </c>
      <c r="AN1849" s="702"/>
      <c r="AO1849" s="4"/>
      <c r="AP1849" s="5"/>
      <c r="AQ1849" s="5"/>
      <c r="AR1849" s="4"/>
      <c r="AS1849" s="5"/>
      <c r="AT1849" s="552"/>
      <c r="AU1849" s="553" t="str">
        <f>IF(AND(V1849&gt;0,X1849="A",AA1849&lt;&gt;"",AG1849&lt;&gt;"A",AJ1849&lt;&gt;"A",OR(AB1849="NR",AB1849="NT")),1,"")</f>
        <v/>
      </c>
      <c r="AV1849" s="554" t="str">
        <f>IF(AU1849="","",COUNTIF($AU$8:AU1849,AU1849))</f>
        <v/>
      </c>
      <c r="AW1849" s="553" t="str">
        <f>IF(AND(V1849&gt;0,X1849="A",AJ1849&lt;&gt;"A",OR(AB1849="",AB1849="NX")),1,"")</f>
        <v/>
      </c>
      <c r="AX1849" s="554" t="str">
        <f>IF(AW1849="","",COUNTIF($AW$8:AW1849,AW1849))</f>
        <v/>
      </c>
      <c r="AY1849" s="27"/>
      <c r="AZ1849" s="6"/>
      <c r="BA1849" s="7"/>
      <c r="BB1849" s="7"/>
    </row>
    <row r="1850" spans="1:54" ht="14.45" customHeight="1">
      <c r="A1850" s="472" t="s">
        <v>2100</v>
      </c>
      <c r="B1850" s="473" t="s">
        <v>1602</v>
      </c>
      <c r="C1850" s="22" t="s">
        <v>5850</v>
      </c>
      <c r="D1850" s="22">
        <v>15</v>
      </c>
      <c r="E1850" s="752" t="s">
        <v>5060</v>
      </c>
      <c r="F1850" s="760">
        <v>2080700</v>
      </c>
      <c r="G1850" s="475">
        <v>15421103</v>
      </c>
      <c r="H1850" s="644">
        <v>11.94</v>
      </c>
      <c r="I1850" s="474">
        <v>2080870</v>
      </c>
      <c r="J1850" s="475">
        <v>15421103</v>
      </c>
      <c r="K1850" s="644">
        <v>11.94</v>
      </c>
      <c r="L1850" s="9"/>
      <c r="M1850" s="546">
        <v>16</v>
      </c>
      <c r="N1850" s="9">
        <v>9.5299999999999994</v>
      </c>
      <c r="O1850" s="9" t="s">
        <v>4201</v>
      </c>
      <c r="P1850" s="645" t="s">
        <v>4252</v>
      </c>
      <c r="Q1850" s="646" t="s">
        <v>4281</v>
      </c>
      <c r="R1850" s="11"/>
      <c r="S1850" s="12"/>
      <c r="T1850" s="14">
        <v>46263</v>
      </c>
      <c r="U1850" s="15" t="s">
        <v>5048</v>
      </c>
      <c r="V1850" s="8">
        <v>46263</v>
      </c>
      <c r="W1850" s="13" t="s">
        <v>5052</v>
      </c>
      <c r="X1850" s="23" t="s">
        <v>4206</v>
      </c>
      <c r="Y1850" s="486">
        <v>139</v>
      </c>
      <c r="Z1850" s="647">
        <v>46264</v>
      </c>
      <c r="AA1850" s="24" t="s">
        <v>5053</v>
      </c>
      <c r="AB1850" s="484" t="s">
        <v>4206</v>
      </c>
      <c r="AC1850" s="655"/>
      <c r="AD1850" s="4"/>
      <c r="AE1850" s="5"/>
      <c r="AF1850" s="5"/>
      <c r="AG1850" s="4"/>
      <c r="AH1850" s="5"/>
      <c r="AI1850" s="649"/>
      <c r="AJ1850" s="6" t="s">
        <v>2860</v>
      </c>
      <c r="AK1850" s="6" t="s">
        <v>2860</v>
      </c>
      <c r="AL1850" s="485" t="str">
        <f>IF(AA1850="","",AA1850)</f>
        <v>DJ-RT-019</v>
      </c>
      <c r="AM1850" s="3" t="str">
        <f>IF(AB1850="","",AB1850)</f>
        <v>A</v>
      </c>
      <c r="AN1850" s="708"/>
      <c r="AO1850" s="6"/>
      <c r="AP1850" s="7"/>
      <c r="AQ1850" s="7"/>
      <c r="AR1850" s="736"/>
      <c r="AS1850" s="736"/>
      <c r="AT1850" s="736"/>
      <c r="AU1850" s="553" t="str">
        <f>IF(AND(V1850&gt;0,X1850="A",AA1850&lt;&gt;"",AG1850&lt;&gt;"A",AJ1850&lt;&gt;"A",OR(AB1850="NR",AB1850="NT")),1,"")</f>
        <v/>
      </c>
      <c r="AV1850" s="554" t="str">
        <f>IF(AU1850="","",COUNTIF($AU$8:AU1850,AU1850))</f>
        <v/>
      </c>
      <c r="AW1850" s="553" t="str">
        <f>IF(AND(V1850&gt;0,X1850="A",AJ1850&lt;&gt;"A",OR(AB1850="",AB1850="NX")),1,"")</f>
        <v/>
      </c>
      <c r="AX1850" s="554" t="str">
        <f>IF(AW1850="","",COUNTIF($AW$8:AW1850,AW1850))</f>
        <v/>
      </c>
      <c r="AY1850" s="736"/>
      <c r="AZ1850" s="736"/>
      <c r="BA1850" s="736"/>
      <c r="BB1850" s="736"/>
    </row>
    <row r="1851" spans="1:54" ht="14.45" customHeight="1">
      <c r="A1851" s="472" t="s">
        <v>2101</v>
      </c>
      <c r="B1851" s="473" t="s">
        <v>1602</v>
      </c>
      <c r="C1851" s="22" t="s">
        <v>5850</v>
      </c>
      <c r="D1851" s="22">
        <v>15</v>
      </c>
      <c r="E1851" s="746" t="s">
        <v>6502</v>
      </c>
      <c r="F1851" s="760">
        <v>2080870</v>
      </c>
      <c r="G1851" s="475">
        <v>15421103</v>
      </c>
      <c r="H1851" s="476">
        <v>11.94</v>
      </c>
      <c r="I1851" s="474">
        <v>2087900</v>
      </c>
      <c r="J1851" s="475">
        <v>15421108</v>
      </c>
      <c r="K1851" s="478">
        <v>11.94</v>
      </c>
      <c r="L1851" s="9" t="s">
        <v>15</v>
      </c>
      <c r="M1851" s="546">
        <v>16</v>
      </c>
      <c r="N1851" s="9">
        <v>9.5299999999999994</v>
      </c>
      <c r="O1851" s="6" t="s">
        <v>4201</v>
      </c>
      <c r="P1851" s="479" t="s">
        <v>5033</v>
      </c>
      <c r="Q1851" s="10" t="s">
        <v>5919</v>
      </c>
      <c r="R1851" s="11"/>
      <c r="S1851" s="12"/>
      <c r="T1851" s="14">
        <v>46295</v>
      </c>
      <c r="U1851" s="15" t="s">
        <v>6299</v>
      </c>
      <c r="V1851" s="8">
        <v>46296</v>
      </c>
      <c r="W1851" s="13" t="s">
        <v>6298</v>
      </c>
      <c r="X1851" s="23" t="s">
        <v>4206</v>
      </c>
      <c r="Y1851" s="486"/>
      <c r="Z1851" s="483"/>
      <c r="AA1851" s="24"/>
      <c r="AB1851" s="484"/>
      <c r="AC1851" s="16"/>
      <c r="AD1851" s="17"/>
      <c r="AE1851" s="18"/>
      <c r="AF1851" s="9"/>
      <c r="AG1851" s="19"/>
      <c r="AH1851" s="20"/>
      <c r="AI1851" s="9"/>
      <c r="AJ1851" s="21"/>
      <c r="AK1851" s="33"/>
      <c r="AL1851" s="485" t="str">
        <f>IF(AA1851="","",AA1851)</f>
        <v/>
      </c>
      <c r="AM1851" s="3" t="str">
        <f>IF(AB1851="","",AB1851)</f>
        <v/>
      </c>
      <c r="AN1851" s="702"/>
      <c r="AO1851" s="4"/>
      <c r="AP1851" s="5"/>
      <c r="AQ1851" s="5"/>
      <c r="AR1851" s="4"/>
      <c r="AS1851" s="5"/>
      <c r="AT1851" s="552"/>
      <c r="AU1851" s="553" t="str">
        <f>IF(AND(V1851&gt;0,X1851="A",AA1851&lt;&gt;"",AG1851&lt;&gt;"A",AJ1851&lt;&gt;"A",OR(AB1851="NR",AB1851="NT")),1,"")</f>
        <v/>
      </c>
      <c r="AV1851" s="554" t="str">
        <f>IF(AU1851="","",COUNTIF($AU$8:AU1851,AU1851))</f>
        <v/>
      </c>
      <c r="AW1851" s="553">
        <f>IF(AND(V1851&gt;0,X1851="A",AJ1851&lt;&gt;"A",OR(AB1851="",AB1851="NX")),1,"")</f>
        <v>1</v>
      </c>
      <c r="AX1851" s="554">
        <f>IF(AW1851="","",COUNTIF($AW$8:AW1851,AW1851))</f>
        <v>116</v>
      </c>
      <c r="AY1851" s="13" t="s">
        <v>5044</v>
      </c>
      <c r="AZ1851" s="80" t="s">
        <v>5988</v>
      </c>
      <c r="BA1851" s="7"/>
      <c r="BB1851" s="7"/>
    </row>
    <row r="1852" spans="1:54" ht="14.45" customHeight="1">
      <c r="A1852" s="472" t="s">
        <v>2102</v>
      </c>
      <c r="B1852" s="473" t="s">
        <v>1602</v>
      </c>
      <c r="C1852" s="22" t="s">
        <v>5850</v>
      </c>
      <c r="D1852" s="22">
        <v>15</v>
      </c>
      <c r="E1852" s="752" t="s">
        <v>5061</v>
      </c>
      <c r="F1852" s="760">
        <v>2087900</v>
      </c>
      <c r="G1852" s="475">
        <v>15421108</v>
      </c>
      <c r="H1852" s="478">
        <v>11.94</v>
      </c>
      <c r="I1852" s="474">
        <v>2097740</v>
      </c>
      <c r="J1852" s="475">
        <v>1542112</v>
      </c>
      <c r="K1852" s="478">
        <v>11.94</v>
      </c>
      <c r="L1852" s="9"/>
      <c r="M1852" s="546">
        <v>16</v>
      </c>
      <c r="N1852" s="9">
        <v>9.5299999999999994</v>
      </c>
      <c r="O1852" s="9" t="s">
        <v>4201</v>
      </c>
      <c r="P1852" s="645" t="s">
        <v>4252</v>
      </c>
      <c r="Q1852" s="651" t="s">
        <v>4263</v>
      </c>
      <c r="R1852" s="11"/>
      <c r="S1852" s="12"/>
      <c r="T1852" s="14">
        <v>46263</v>
      </c>
      <c r="U1852" s="15" t="s">
        <v>5048</v>
      </c>
      <c r="V1852" s="8">
        <v>46263</v>
      </c>
      <c r="W1852" s="13" t="s">
        <v>5052</v>
      </c>
      <c r="X1852" s="23" t="s">
        <v>4206</v>
      </c>
      <c r="Y1852" s="486">
        <v>139</v>
      </c>
      <c r="Z1852" s="647">
        <v>46264</v>
      </c>
      <c r="AA1852" s="24" t="s">
        <v>5050</v>
      </c>
      <c r="AB1852" s="484" t="s">
        <v>4206</v>
      </c>
      <c r="AC1852" s="655"/>
      <c r="AD1852" s="4"/>
      <c r="AE1852" s="5"/>
      <c r="AF1852" s="5"/>
      <c r="AG1852" s="4"/>
      <c r="AH1852" s="5"/>
      <c r="AI1852" s="649"/>
      <c r="AJ1852" s="6" t="s">
        <v>2860</v>
      </c>
      <c r="AK1852" s="6" t="s">
        <v>2860</v>
      </c>
      <c r="AL1852" s="485" t="str">
        <f>IF(AA1852="","",AA1852)</f>
        <v>DJ-RT-018</v>
      </c>
      <c r="AM1852" s="3" t="str">
        <f>IF(AB1852="","",AB1852)</f>
        <v>A</v>
      </c>
      <c r="AN1852" s="708"/>
      <c r="AO1852" s="6"/>
      <c r="AP1852" s="7"/>
      <c r="AQ1852" s="7"/>
      <c r="AR1852" s="736"/>
      <c r="AS1852" s="736"/>
      <c r="AT1852" s="736"/>
      <c r="AU1852" s="553" t="str">
        <f>IF(AND(V1852&gt;0,X1852="A",AA1852&lt;&gt;"",AG1852&lt;&gt;"A",AJ1852&lt;&gt;"A",OR(AB1852="NR",AB1852="NT")),1,"")</f>
        <v/>
      </c>
      <c r="AV1852" s="554" t="str">
        <f>IF(AU1852="","",COUNTIF($AU$8:AU1852,AU1852))</f>
        <v/>
      </c>
      <c r="AW1852" s="553" t="str">
        <f>IF(AND(V1852&gt;0,X1852="A",AJ1852&lt;&gt;"A",OR(AB1852="",AB1852="NX")),1,"")</f>
        <v/>
      </c>
      <c r="AX1852" s="554" t="str">
        <f>IF(AW1852="","",COUNTIF($AW$8:AW1852,AW1852))</f>
        <v/>
      </c>
      <c r="AY1852" s="736"/>
      <c r="BA1852" s="736"/>
      <c r="BB1852" s="736"/>
    </row>
    <row r="1853" spans="1:54" ht="14.45" customHeight="1">
      <c r="A1853" s="472" t="s">
        <v>2103</v>
      </c>
      <c r="B1853" s="473" t="s">
        <v>1602</v>
      </c>
      <c r="C1853" s="22" t="s">
        <v>5850</v>
      </c>
      <c r="D1853" s="22">
        <v>15</v>
      </c>
      <c r="E1853" s="746" t="s">
        <v>6266</v>
      </c>
      <c r="F1853" s="760">
        <v>2097740</v>
      </c>
      <c r="G1853" s="475">
        <v>1542112</v>
      </c>
      <c r="H1853" s="476">
        <v>11.94</v>
      </c>
      <c r="I1853" s="474">
        <v>2086930</v>
      </c>
      <c r="J1853" s="475">
        <v>15421107</v>
      </c>
      <c r="K1853" s="478">
        <v>11.94</v>
      </c>
      <c r="L1853" s="9" t="s">
        <v>15</v>
      </c>
      <c r="M1853" s="546">
        <v>16</v>
      </c>
      <c r="N1853" s="9">
        <v>9.5299999999999994</v>
      </c>
      <c r="O1853" s="6" t="s">
        <v>4201</v>
      </c>
      <c r="P1853" s="479" t="s">
        <v>5033</v>
      </c>
      <c r="Q1853" s="10" t="s">
        <v>5919</v>
      </c>
      <c r="R1853" s="11"/>
      <c r="S1853" s="12"/>
      <c r="T1853" s="14">
        <v>46295</v>
      </c>
      <c r="U1853" s="15" t="s">
        <v>6299</v>
      </c>
      <c r="V1853" s="8">
        <v>46296</v>
      </c>
      <c r="W1853" s="13" t="s">
        <v>6298</v>
      </c>
      <c r="X1853" s="23" t="s">
        <v>4206</v>
      </c>
      <c r="Y1853" s="486">
        <v>195</v>
      </c>
      <c r="Z1853" s="483">
        <v>46299</v>
      </c>
      <c r="AA1853" s="24" t="s">
        <v>6393</v>
      </c>
      <c r="AB1853" s="484" t="s">
        <v>4206</v>
      </c>
      <c r="AC1853" s="16"/>
      <c r="AD1853" s="17"/>
      <c r="AE1853" s="18"/>
      <c r="AF1853" s="9"/>
      <c r="AG1853" s="19"/>
      <c r="AH1853" s="20"/>
      <c r="AI1853" s="9"/>
      <c r="AJ1853" s="21"/>
      <c r="AK1853" s="33"/>
      <c r="AL1853" s="485" t="str">
        <f>IF(AA1853="","",AA1853)</f>
        <v>L-RT-071</v>
      </c>
      <c r="AM1853" s="3" t="str">
        <f>IF(AB1853="","",AB1853)</f>
        <v>A</v>
      </c>
      <c r="AN1853" s="702" t="s">
        <v>6038</v>
      </c>
      <c r="AO1853" s="4"/>
      <c r="AP1853" s="5"/>
      <c r="AQ1853" s="5"/>
      <c r="AR1853" s="4"/>
      <c r="AS1853" s="5"/>
      <c r="AT1853" s="552"/>
      <c r="AU1853" s="553" t="str">
        <f>IF(AND(V1853&gt;0,X1853="A",AA1853&lt;&gt;"",AG1853&lt;&gt;"A",AJ1853&lt;&gt;"A",OR(AB1853="NR",AB1853="NT")),1,"")</f>
        <v/>
      </c>
      <c r="AV1853" s="554" t="str">
        <f>IF(AU1853="","",COUNTIF($AU$8:AU1853,AU1853))</f>
        <v/>
      </c>
      <c r="AW1853" s="553" t="str">
        <f>IF(AND(V1853&gt;0,X1853="A",AJ1853&lt;&gt;"A",OR(AB1853="",AB1853="NX")),1,"")</f>
        <v/>
      </c>
      <c r="AX1853" s="554" t="str">
        <f>IF(AW1853="","",COUNTIF($AW$8:AW1853,AW1853))</f>
        <v/>
      </c>
      <c r="AY1853" s="13" t="s">
        <v>5044</v>
      </c>
      <c r="AZ1853" s="80" t="s">
        <v>5988</v>
      </c>
      <c r="BA1853" s="7"/>
      <c r="BB1853" s="7"/>
    </row>
    <row r="1854" spans="1:54" ht="14.45" customHeight="1">
      <c r="A1854" s="472" t="s">
        <v>2104</v>
      </c>
      <c r="B1854" s="473" t="s">
        <v>1602</v>
      </c>
      <c r="C1854" s="22" t="s">
        <v>5850</v>
      </c>
      <c r="D1854" s="22">
        <v>15</v>
      </c>
      <c r="E1854" s="752" t="s">
        <v>5062</v>
      </c>
      <c r="F1854" s="760">
        <v>2086930</v>
      </c>
      <c r="G1854" s="475">
        <v>15421107</v>
      </c>
      <c r="H1854" s="644">
        <v>11.94</v>
      </c>
      <c r="I1854" s="474">
        <v>2091140</v>
      </c>
      <c r="J1854" s="475">
        <v>1542</v>
      </c>
      <c r="K1854" s="644">
        <v>11.94</v>
      </c>
      <c r="L1854" s="9"/>
      <c r="M1854" s="546">
        <v>16</v>
      </c>
      <c r="N1854" s="9">
        <v>9.5299999999999994</v>
      </c>
      <c r="O1854" s="9" t="s">
        <v>4201</v>
      </c>
      <c r="P1854" s="645" t="s">
        <v>4252</v>
      </c>
      <c r="Q1854" s="651" t="s">
        <v>4263</v>
      </c>
      <c r="R1854" s="11"/>
      <c r="S1854" s="12"/>
      <c r="T1854" s="14">
        <v>46263</v>
      </c>
      <c r="U1854" s="15" t="s">
        <v>5048</v>
      </c>
      <c r="V1854" s="8">
        <v>46263</v>
      </c>
      <c r="W1854" s="13" t="s">
        <v>5052</v>
      </c>
      <c r="X1854" s="23" t="s">
        <v>4206</v>
      </c>
      <c r="Y1854" s="486">
        <v>139</v>
      </c>
      <c r="Z1854" s="647">
        <v>46264</v>
      </c>
      <c r="AA1854" s="24" t="s">
        <v>5053</v>
      </c>
      <c r="AB1854" s="484" t="s">
        <v>4206</v>
      </c>
      <c r="AC1854" s="655"/>
      <c r="AD1854" s="4"/>
      <c r="AE1854" s="5"/>
      <c r="AF1854" s="5"/>
      <c r="AG1854" s="4"/>
      <c r="AH1854" s="5"/>
      <c r="AI1854" s="649"/>
      <c r="AJ1854" s="6" t="s">
        <v>2860</v>
      </c>
      <c r="AK1854" s="6" t="s">
        <v>2860</v>
      </c>
      <c r="AL1854" s="485" t="str">
        <f>IF(AA1854="","",AA1854)</f>
        <v>DJ-RT-019</v>
      </c>
      <c r="AM1854" s="3" t="str">
        <f>IF(AB1854="","",AB1854)</f>
        <v>A</v>
      </c>
      <c r="AN1854" s="708"/>
      <c r="AO1854" s="6"/>
      <c r="AP1854" s="7"/>
      <c r="AQ1854" s="7"/>
      <c r="AR1854" s="736"/>
      <c r="AS1854" s="736"/>
      <c r="AT1854" s="736"/>
      <c r="AU1854" s="553" t="str">
        <f>IF(AND(V1854&gt;0,X1854="A",AA1854&lt;&gt;"",AG1854&lt;&gt;"A",AJ1854&lt;&gt;"A",OR(AB1854="NR",AB1854="NT")),1,"")</f>
        <v/>
      </c>
      <c r="AV1854" s="554" t="str">
        <f>IF(AU1854="","",COUNTIF($AU$8:AU1854,AU1854))</f>
        <v/>
      </c>
      <c r="AW1854" s="553" t="str">
        <f>IF(AND(V1854&gt;0,X1854="A",AJ1854&lt;&gt;"A",OR(AB1854="",AB1854="NX")),1,"")</f>
        <v/>
      </c>
      <c r="AX1854" s="554" t="str">
        <f>IF(AW1854="","",COUNTIF($AW$8:AW1854,AW1854))</f>
        <v/>
      </c>
      <c r="AY1854" s="736"/>
      <c r="BA1854" s="736"/>
      <c r="BB1854" s="736"/>
    </row>
    <row r="1855" spans="1:54" ht="14.45" customHeight="1">
      <c r="A1855" s="472" t="s">
        <v>2105</v>
      </c>
      <c r="B1855" s="473" t="s">
        <v>1602</v>
      </c>
      <c r="C1855" s="22" t="s">
        <v>5850</v>
      </c>
      <c r="D1855" s="22">
        <v>15</v>
      </c>
      <c r="E1855" s="746" t="s">
        <v>4157</v>
      </c>
      <c r="F1855" s="760">
        <v>2091140</v>
      </c>
      <c r="G1855" s="475">
        <v>1542</v>
      </c>
      <c r="H1855" s="476">
        <v>11.94</v>
      </c>
      <c r="I1855" s="474">
        <v>2080390</v>
      </c>
      <c r="J1855" s="475">
        <v>15421102</v>
      </c>
      <c r="K1855" s="478">
        <v>11.94</v>
      </c>
      <c r="L1855" s="9" t="s">
        <v>15</v>
      </c>
      <c r="M1855" s="546">
        <v>16</v>
      </c>
      <c r="N1855" s="9">
        <v>9.5299999999999994</v>
      </c>
      <c r="O1855" s="6" t="s">
        <v>4201</v>
      </c>
      <c r="P1855" s="479" t="s">
        <v>4202</v>
      </c>
      <c r="Q1855" s="10" t="s">
        <v>5045</v>
      </c>
      <c r="R1855" s="11"/>
      <c r="S1855" s="12"/>
      <c r="T1855" s="14">
        <v>46273</v>
      </c>
      <c r="U1855" s="15" t="s">
        <v>4204</v>
      </c>
      <c r="V1855" s="8">
        <v>46273</v>
      </c>
      <c r="W1855" s="13" t="s">
        <v>5044</v>
      </c>
      <c r="X1855" s="23" t="s">
        <v>4206</v>
      </c>
      <c r="Y1855" s="486">
        <v>167</v>
      </c>
      <c r="Z1855" s="483">
        <v>46289</v>
      </c>
      <c r="AA1855" s="1284" t="s">
        <v>5988</v>
      </c>
      <c r="AB1855" s="484" t="s">
        <v>4206</v>
      </c>
      <c r="AC1855" s="16"/>
      <c r="AD1855" s="17"/>
      <c r="AE1855" s="18"/>
      <c r="AF1855" s="9"/>
      <c r="AG1855" s="19"/>
      <c r="AH1855" s="20"/>
      <c r="AI1855" s="9"/>
      <c r="AJ1855" s="21"/>
      <c r="AK1855" s="33"/>
      <c r="AL1855" s="485" t="str">
        <f>IF(AA1855="","",AA1855)</f>
        <v>L-RT-058</v>
      </c>
      <c r="AM1855" s="3" t="str">
        <f>IF(AB1855="","",AB1855)</f>
        <v>A</v>
      </c>
      <c r="AN1855" s="702"/>
      <c r="AO1855" s="4"/>
      <c r="AP1855" s="5"/>
      <c r="AQ1855" s="5"/>
      <c r="AR1855" s="4"/>
      <c r="AS1855" s="5"/>
      <c r="AT1855" s="552"/>
      <c r="AU1855" s="553" t="str">
        <f>IF(AND(V1855&gt;0,X1855="A",AA1855&lt;&gt;"",AG1855&lt;&gt;"A",AJ1855&lt;&gt;"A",OR(AB1855="NR",AB1855="NT")),1,"")</f>
        <v/>
      </c>
      <c r="AV1855" s="554" t="str">
        <f>IF(AU1855="","",COUNTIF($AU$8:AU1855,AU1855))</f>
        <v/>
      </c>
      <c r="AW1855" s="553" t="str">
        <f>IF(AND(V1855&gt;0,X1855="A",AJ1855&lt;&gt;"A",OR(AB1855="",AB1855="NX")),1,"")</f>
        <v/>
      </c>
      <c r="AX1855" s="554" t="str">
        <f>IF(AW1855="","",COUNTIF($AW$8:AW1855,AW1855))</f>
        <v/>
      </c>
      <c r="AY1855" s="27"/>
      <c r="AZ1855" s="6"/>
      <c r="BA1855" s="7"/>
      <c r="BB1855" s="7"/>
    </row>
    <row r="1856" spans="1:54" ht="14.45" customHeight="1">
      <c r="A1856" s="472" t="s">
        <v>2106</v>
      </c>
      <c r="B1856" s="473" t="s">
        <v>1602</v>
      </c>
      <c r="C1856" s="22" t="s">
        <v>5850</v>
      </c>
      <c r="D1856" s="22">
        <v>15</v>
      </c>
      <c r="E1856" s="752" t="s">
        <v>5063</v>
      </c>
      <c r="F1856" s="760">
        <v>2080390</v>
      </c>
      <c r="G1856" s="475">
        <v>15421102</v>
      </c>
      <c r="H1856" s="644">
        <v>11.94</v>
      </c>
      <c r="I1856" s="474">
        <v>2084540</v>
      </c>
      <c r="J1856" s="475">
        <v>15421111</v>
      </c>
      <c r="K1856" s="644">
        <v>11.94</v>
      </c>
      <c r="L1856" s="9"/>
      <c r="M1856" s="546">
        <v>16</v>
      </c>
      <c r="N1856" s="9">
        <v>9.5299999999999994</v>
      </c>
      <c r="O1856" s="9" t="s">
        <v>4201</v>
      </c>
      <c r="P1856" s="645" t="s">
        <v>4252</v>
      </c>
      <c r="Q1856" s="646" t="s">
        <v>4281</v>
      </c>
      <c r="R1856" s="11"/>
      <c r="S1856" s="12"/>
      <c r="T1856" s="14">
        <v>46263</v>
      </c>
      <c r="U1856" s="15" t="s">
        <v>5048</v>
      </c>
      <c r="V1856" s="8">
        <v>46263</v>
      </c>
      <c r="W1856" s="13" t="s">
        <v>5052</v>
      </c>
      <c r="X1856" s="23" t="s">
        <v>4206</v>
      </c>
      <c r="Y1856" s="486">
        <v>139</v>
      </c>
      <c r="Z1856" s="647">
        <v>46264</v>
      </c>
      <c r="AA1856" s="24" t="s">
        <v>5053</v>
      </c>
      <c r="AB1856" s="484" t="s">
        <v>4206</v>
      </c>
      <c r="AC1856" s="655"/>
      <c r="AD1856" s="4"/>
      <c r="AE1856" s="5"/>
      <c r="AF1856" s="5"/>
      <c r="AG1856" s="4"/>
      <c r="AH1856" s="5"/>
      <c r="AI1856" s="649"/>
      <c r="AJ1856" s="6" t="s">
        <v>2860</v>
      </c>
      <c r="AK1856" s="6" t="s">
        <v>2860</v>
      </c>
      <c r="AL1856" s="485" t="str">
        <f>IF(AA1856="","",AA1856)</f>
        <v>DJ-RT-019</v>
      </c>
      <c r="AM1856" s="3" t="str">
        <f>IF(AB1856="","",AB1856)</f>
        <v>A</v>
      </c>
      <c r="AN1856" s="708"/>
      <c r="AO1856" s="6"/>
      <c r="AP1856" s="7"/>
      <c r="AQ1856" s="7"/>
      <c r="AR1856" s="736"/>
      <c r="AS1856" s="736"/>
      <c r="AT1856" s="736"/>
      <c r="AU1856" s="553" t="str">
        <f>IF(AND(V1856&gt;0,X1856="A",AA1856&lt;&gt;"",AG1856&lt;&gt;"A",AJ1856&lt;&gt;"A",OR(AB1856="NR",AB1856="NT")),1,"")</f>
        <v/>
      </c>
      <c r="AV1856" s="554" t="str">
        <f>IF(AU1856="","",COUNTIF($AU$8:AU1856,AU1856))</f>
        <v/>
      </c>
      <c r="AW1856" s="553" t="str">
        <f>IF(AND(V1856&gt;0,X1856="A",AJ1856&lt;&gt;"A",OR(AB1856="",AB1856="NX")),1,"")</f>
        <v/>
      </c>
      <c r="AX1856" s="554" t="str">
        <f>IF(AW1856="","",COUNTIF($AW$8:AW1856,AW1856))</f>
        <v/>
      </c>
      <c r="AY1856" s="736"/>
      <c r="AZ1856" s="736"/>
      <c r="BA1856" s="736"/>
      <c r="BB1856" s="736"/>
    </row>
    <row r="1857" spans="1:54" ht="14.45" customHeight="1">
      <c r="A1857" s="472" t="s">
        <v>2107</v>
      </c>
      <c r="B1857" s="473" t="s">
        <v>1602</v>
      </c>
      <c r="C1857" s="22" t="s">
        <v>5850</v>
      </c>
      <c r="D1857" s="22">
        <v>15</v>
      </c>
      <c r="E1857" s="746" t="s">
        <v>4158</v>
      </c>
      <c r="F1857" s="760">
        <v>2084540</v>
      </c>
      <c r="G1857" s="475">
        <v>15421111</v>
      </c>
      <c r="H1857" s="476">
        <v>11.94</v>
      </c>
      <c r="I1857" s="474">
        <v>2080470</v>
      </c>
      <c r="J1857" s="475">
        <v>15421102</v>
      </c>
      <c r="K1857" s="478">
        <v>11.94</v>
      </c>
      <c r="L1857" s="9" t="s">
        <v>15</v>
      </c>
      <c r="M1857" s="546">
        <v>16</v>
      </c>
      <c r="N1857" s="9">
        <v>9.5299999999999994</v>
      </c>
      <c r="O1857" s="6" t="s">
        <v>4201</v>
      </c>
      <c r="P1857" s="479" t="s">
        <v>4202</v>
      </c>
      <c r="Q1857" s="10" t="s">
        <v>5045</v>
      </c>
      <c r="R1857" s="11"/>
      <c r="S1857" s="12"/>
      <c r="T1857" s="14">
        <v>46273</v>
      </c>
      <c r="U1857" s="15" t="s">
        <v>4204</v>
      </c>
      <c r="V1857" s="8">
        <v>46273</v>
      </c>
      <c r="W1857" s="13" t="s">
        <v>5044</v>
      </c>
      <c r="X1857" s="23" t="s">
        <v>4206</v>
      </c>
      <c r="Y1857" s="486">
        <v>167</v>
      </c>
      <c r="Z1857" s="483">
        <v>46289</v>
      </c>
      <c r="AA1857" s="1284" t="s">
        <v>5988</v>
      </c>
      <c r="AB1857" s="484" t="s">
        <v>4206</v>
      </c>
      <c r="AC1857" s="16"/>
      <c r="AD1857" s="17"/>
      <c r="AE1857" s="18"/>
      <c r="AF1857" s="9"/>
      <c r="AG1857" s="19"/>
      <c r="AH1857" s="20"/>
      <c r="AI1857" s="9"/>
      <c r="AJ1857" s="21"/>
      <c r="AK1857" s="33"/>
      <c r="AL1857" s="485" t="str">
        <f>IF(AA1857="","",AA1857)</f>
        <v>L-RT-058</v>
      </c>
      <c r="AM1857" s="3" t="str">
        <f>IF(AB1857="","",AB1857)</f>
        <v>A</v>
      </c>
      <c r="AN1857" s="702"/>
      <c r="AO1857" s="4"/>
      <c r="AP1857" s="5"/>
      <c r="AQ1857" s="5"/>
      <c r="AR1857" s="4"/>
      <c r="AS1857" s="5"/>
      <c r="AT1857" s="552"/>
      <c r="AU1857" s="553" t="str">
        <f>IF(AND(V1857&gt;0,X1857="A",AA1857&lt;&gt;"",AG1857&lt;&gt;"A",AJ1857&lt;&gt;"A",OR(AB1857="NR",AB1857="NT")),1,"")</f>
        <v/>
      </c>
      <c r="AV1857" s="554" t="str">
        <f>IF(AU1857="","",COUNTIF($AU$8:AU1857,AU1857))</f>
        <v/>
      </c>
      <c r="AW1857" s="553" t="str">
        <f>IF(AND(V1857&gt;0,X1857="A",AJ1857&lt;&gt;"A",OR(AB1857="",AB1857="NX")),1,"")</f>
        <v/>
      </c>
      <c r="AX1857" s="554" t="str">
        <f>IF(AW1857="","",COUNTIF($AW$8:AW1857,AW1857))</f>
        <v/>
      </c>
      <c r="AY1857" s="27"/>
      <c r="AZ1857" s="6"/>
      <c r="BA1857" s="7"/>
      <c r="BB1857" s="7"/>
    </row>
    <row r="1858" spans="1:54" ht="14.45" customHeight="1">
      <c r="A1858" s="472" t="s">
        <v>2108</v>
      </c>
      <c r="B1858" s="473" t="s">
        <v>1602</v>
      </c>
      <c r="C1858" s="22" t="s">
        <v>5850</v>
      </c>
      <c r="D1858" s="22">
        <v>15</v>
      </c>
      <c r="E1858" s="752" t="s">
        <v>5064</v>
      </c>
      <c r="F1858" s="760">
        <v>2080470</v>
      </c>
      <c r="G1858" s="475">
        <v>15421102</v>
      </c>
      <c r="H1858" s="644">
        <v>11.94</v>
      </c>
      <c r="I1858" s="474">
        <v>2093400</v>
      </c>
      <c r="J1858" s="475">
        <v>15421110</v>
      </c>
      <c r="K1858" s="644">
        <v>11.94</v>
      </c>
      <c r="L1858" s="9"/>
      <c r="M1858" s="546">
        <v>16</v>
      </c>
      <c r="N1858" s="9">
        <v>9.5299999999999994</v>
      </c>
      <c r="O1858" s="9" t="s">
        <v>4201</v>
      </c>
      <c r="P1858" s="645" t="s">
        <v>4252</v>
      </c>
      <c r="Q1858" s="646" t="s">
        <v>4281</v>
      </c>
      <c r="R1858" s="11"/>
      <c r="S1858" s="12"/>
      <c r="T1858" s="14">
        <v>46263</v>
      </c>
      <c r="U1858" s="15" t="s">
        <v>5048</v>
      </c>
      <c r="V1858" s="8">
        <v>46263</v>
      </c>
      <c r="W1858" s="13" t="s">
        <v>5052</v>
      </c>
      <c r="X1858" s="23" t="s">
        <v>4206</v>
      </c>
      <c r="Y1858" s="486">
        <v>139</v>
      </c>
      <c r="Z1858" s="647">
        <v>46264</v>
      </c>
      <c r="AA1858" s="24" t="s">
        <v>5053</v>
      </c>
      <c r="AB1858" s="484" t="s">
        <v>4206</v>
      </c>
      <c r="AC1858" s="655"/>
      <c r="AD1858" s="4"/>
      <c r="AE1858" s="5"/>
      <c r="AF1858" s="5"/>
      <c r="AG1858" s="4"/>
      <c r="AH1858" s="5"/>
      <c r="AI1858" s="649"/>
      <c r="AJ1858" s="6" t="s">
        <v>2860</v>
      </c>
      <c r="AK1858" s="6" t="s">
        <v>2860</v>
      </c>
      <c r="AL1858" s="485" t="str">
        <f>IF(AA1858="","",AA1858)</f>
        <v>DJ-RT-019</v>
      </c>
      <c r="AM1858" s="3" t="str">
        <f>IF(AB1858="","",AB1858)</f>
        <v>A</v>
      </c>
      <c r="AN1858" s="708"/>
      <c r="AO1858" s="6"/>
      <c r="AP1858" s="7"/>
      <c r="AQ1858" s="7"/>
      <c r="AR1858" s="736"/>
      <c r="AS1858" s="736"/>
      <c r="AT1858" s="736"/>
      <c r="AU1858" s="553" t="str">
        <f>IF(AND(V1858&gt;0,X1858="A",AA1858&lt;&gt;"",AG1858&lt;&gt;"A",AJ1858&lt;&gt;"A",OR(AB1858="NR",AB1858="NT")),1,"")</f>
        <v/>
      </c>
      <c r="AV1858" s="554" t="str">
        <f>IF(AU1858="","",COUNTIF($AU$8:AU1858,AU1858))</f>
        <v/>
      </c>
      <c r="AW1858" s="553" t="str">
        <f>IF(AND(V1858&gt;0,X1858="A",AJ1858&lt;&gt;"A",OR(AB1858="",AB1858="NX")),1,"")</f>
        <v/>
      </c>
      <c r="AX1858" s="554" t="str">
        <f>IF(AW1858="","",COUNTIF($AW$8:AW1858,AW1858))</f>
        <v/>
      </c>
      <c r="AY1858" s="736"/>
      <c r="AZ1858" s="736"/>
      <c r="BA1858" s="736"/>
      <c r="BB1858" s="736"/>
    </row>
    <row r="1859" spans="1:54" ht="14.45" customHeight="1">
      <c r="A1859" s="472" t="s">
        <v>2109</v>
      </c>
      <c r="B1859" s="473" t="s">
        <v>1602</v>
      </c>
      <c r="C1859" s="22" t="s">
        <v>5850</v>
      </c>
      <c r="D1859" s="22">
        <v>15</v>
      </c>
      <c r="E1859" s="746" t="s">
        <v>4159</v>
      </c>
      <c r="F1859" s="760">
        <v>2093400</v>
      </c>
      <c r="G1859" s="475">
        <v>15421110</v>
      </c>
      <c r="H1859" s="476">
        <v>11.94</v>
      </c>
      <c r="I1859" s="474">
        <v>2078850</v>
      </c>
      <c r="J1859" s="475">
        <v>15421101</v>
      </c>
      <c r="K1859" s="478">
        <v>11.94</v>
      </c>
      <c r="L1859" s="9" t="s">
        <v>15</v>
      </c>
      <c r="M1859" s="546">
        <v>16</v>
      </c>
      <c r="N1859" s="9">
        <v>9.5299999999999994</v>
      </c>
      <c r="O1859" s="6" t="s">
        <v>4201</v>
      </c>
      <c r="P1859" s="479" t="s">
        <v>4202</v>
      </c>
      <c r="Q1859" s="10" t="s">
        <v>5045</v>
      </c>
      <c r="R1859" s="11"/>
      <c r="S1859" s="12"/>
      <c r="T1859" s="14">
        <v>46273</v>
      </c>
      <c r="U1859" s="15" t="s">
        <v>4204</v>
      </c>
      <c r="V1859" s="8">
        <v>46273</v>
      </c>
      <c r="W1859" s="13" t="s">
        <v>5044</v>
      </c>
      <c r="X1859" s="23" t="s">
        <v>4206</v>
      </c>
      <c r="Y1859" s="486">
        <v>167</v>
      </c>
      <c r="Z1859" s="483">
        <v>46289</v>
      </c>
      <c r="AA1859" s="1284" t="s">
        <v>5988</v>
      </c>
      <c r="AB1859" s="484" t="s">
        <v>4206</v>
      </c>
      <c r="AC1859" s="16"/>
      <c r="AD1859" s="17"/>
      <c r="AE1859" s="18"/>
      <c r="AF1859" s="9"/>
      <c r="AG1859" s="19"/>
      <c r="AH1859" s="20"/>
      <c r="AI1859" s="9"/>
      <c r="AJ1859" s="21"/>
      <c r="AK1859" s="33"/>
      <c r="AL1859" s="485" t="str">
        <f>IF(AA1859="","",AA1859)</f>
        <v>L-RT-058</v>
      </c>
      <c r="AM1859" s="3" t="str">
        <f>IF(AB1859="","",AB1859)</f>
        <v>A</v>
      </c>
      <c r="AN1859" s="702"/>
      <c r="AO1859" s="4"/>
      <c r="AP1859" s="5"/>
      <c r="AQ1859" s="5"/>
      <c r="AR1859" s="4"/>
      <c r="AS1859" s="5"/>
      <c r="AT1859" s="552"/>
      <c r="AU1859" s="553" t="str">
        <f>IF(AND(V1859&gt;0,X1859="A",AA1859&lt;&gt;"",AG1859&lt;&gt;"A",AJ1859&lt;&gt;"A",OR(AB1859="NR",AB1859="NT")),1,"")</f>
        <v/>
      </c>
      <c r="AV1859" s="554" t="str">
        <f>IF(AU1859="","",COUNTIF($AU$8:AU1859,AU1859))</f>
        <v/>
      </c>
      <c r="AW1859" s="553" t="str">
        <f>IF(AND(V1859&gt;0,X1859="A",AJ1859&lt;&gt;"A",OR(AB1859="",AB1859="NX")),1,"")</f>
        <v/>
      </c>
      <c r="AX1859" s="554" t="str">
        <f>IF(AW1859="","",COUNTIF($AW$8:AW1859,AW1859))</f>
        <v/>
      </c>
      <c r="AY1859" s="27"/>
      <c r="AZ1859" s="6"/>
      <c r="BA1859" s="7"/>
      <c r="BB1859" s="7"/>
    </row>
    <row r="1860" spans="1:54" ht="14.45" customHeight="1">
      <c r="A1860" s="472" t="s">
        <v>2110</v>
      </c>
      <c r="B1860" s="473" t="s">
        <v>1602</v>
      </c>
      <c r="C1860" s="22" t="s">
        <v>5850</v>
      </c>
      <c r="D1860" s="22">
        <v>15</v>
      </c>
      <c r="E1860" s="752" t="s">
        <v>5065</v>
      </c>
      <c r="F1860" s="760">
        <v>2078850</v>
      </c>
      <c r="G1860" s="475">
        <v>15421101</v>
      </c>
      <c r="H1860" s="478">
        <v>11.94</v>
      </c>
      <c r="I1860" s="474">
        <v>2094160</v>
      </c>
      <c r="J1860" s="475">
        <v>15421110</v>
      </c>
      <c r="K1860" s="478">
        <v>11.94</v>
      </c>
      <c r="L1860" s="9"/>
      <c r="M1860" s="546">
        <v>16</v>
      </c>
      <c r="N1860" s="9">
        <v>9.5299999999999994</v>
      </c>
      <c r="O1860" s="9" t="s">
        <v>4201</v>
      </c>
      <c r="P1860" s="645" t="s">
        <v>4252</v>
      </c>
      <c r="Q1860" s="653" t="s">
        <v>4289</v>
      </c>
      <c r="R1860" s="11"/>
      <c r="S1860" s="12"/>
      <c r="T1860" s="14">
        <v>46262</v>
      </c>
      <c r="U1860" s="15" t="s">
        <v>5048</v>
      </c>
      <c r="V1860" s="8">
        <v>46262</v>
      </c>
      <c r="W1860" s="13" t="s">
        <v>5049</v>
      </c>
      <c r="X1860" s="23" t="s">
        <v>4206</v>
      </c>
      <c r="Y1860" s="486">
        <v>139</v>
      </c>
      <c r="Z1860" s="647">
        <v>46264</v>
      </c>
      <c r="AA1860" s="24" t="s">
        <v>5050</v>
      </c>
      <c r="AB1860" s="484" t="s">
        <v>4206</v>
      </c>
      <c r="AC1860" s="655"/>
      <c r="AD1860" s="4"/>
      <c r="AE1860" s="5"/>
      <c r="AF1860" s="5"/>
      <c r="AG1860" s="4"/>
      <c r="AH1860" s="5"/>
      <c r="AI1860" s="649"/>
      <c r="AJ1860" s="6" t="s">
        <v>2860</v>
      </c>
      <c r="AK1860" s="6" t="s">
        <v>2860</v>
      </c>
      <c r="AL1860" s="485" t="str">
        <f>IF(AA1860="","",AA1860)</f>
        <v>DJ-RT-018</v>
      </c>
      <c r="AM1860" s="3" t="str">
        <f>IF(AB1860="","",AB1860)</f>
        <v>A</v>
      </c>
      <c r="AN1860" s="708"/>
      <c r="AO1860" s="6"/>
      <c r="AP1860" s="7"/>
      <c r="AQ1860" s="7"/>
      <c r="AR1860" s="736"/>
      <c r="AS1860" s="736"/>
      <c r="AT1860" s="736"/>
      <c r="AU1860" s="553" t="str">
        <f>IF(AND(V1860&gt;0,X1860="A",AA1860&lt;&gt;"",AG1860&lt;&gt;"A",AJ1860&lt;&gt;"A",OR(AB1860="NR",AB1860="NT")),1,"")</f>
        <v/>
      </c>
      <c r="AV1860" s="554" t="str">
        <f>IF(AU1860="","",COUNTIF($AU$8:AU1860,AU1860))</f>
        <v/>
      </c>
      <c r="AW1860" s="553" t="str">
        <f>IF(AND(V1860&gt;0,X1860="A",AJ1860&lt;&gt;"A",OR(AB1860="",AB1860="NX")),1,"")</f>
        <v/>
      </c>
      <c r="AX1860" s="554" t="str">
        <f>IF(AW1860="","",COUNTIF($AW$8:AW1860,AW1860))</f>
        <v/>
      </c>
      <c r="AY1860" s="736"/>
      <c r="AZ1860" s="736"/>
      <c r="BA1860" s="736"/>
      <c r="BB1860" s="736"/>
    </row>
    <row r="1861" spans="1:54" ht="14.45" customHeight="1">
      <c r="A1861" s="472" t="s">
        <v>2111</v>
      </c>
      <c r="B1861" s="473" t="s">
        <v>1602</v>
      </c>
      <c r="C1861" s="22" t="s">
        <v>5850</v>
      </c>
      <c r="D1861" s="22">
        <v>15</v>
      </c>
      <c r="E1861" s="746" t="s">
        <v>4160</v>
      </c>
      <c r="F1861" s="760">
        <v>2094160</v>
      </c>
      <c r="G1861" s="475">
        <v>15421110</v>
      </c>
      <c r="H1861" s="476">
        <v>11.94</v>
      </c>
      <c r="I1861" s="474">
        <v>2090460</v>
      </c>
      <c r="J1861" s="475">
        <v>15421109</v>
      </c>
      <c r="K1861" s="644">
        <v>11.94</v>
      </c>
      <c r="L1861" s="9" t="s">
        <v>15</v>
      </c>
      <c r="M1861" s="546">
        <v>16</v>
      </c>
      <c r="N1861" s="9">
        <v>9.5299999999999994</v>
      </c>
      <c r="O1861" s="6" t="s">
        <v>4201</v>
      </c>
      <c r="P1861" s="479" t="s">
        <v>4202</v>
      </c>
      <c r="Q1861" s="10" t="s">
        <v>5045</v>
      </c>
      <c r="R1861" s="11"/>
      <c r="S1861" s="12"/>
      <c r="T1861" s="14">
        <v>46273</v>
      </c>
      <c r="U1861" s="15" t="s">
        <v>4204</v>
      </c>
      <c r="V1861" s="8">
        <v>46273</v>
      </c>
      <c r="W1861" s="13" t="s">
        <v>5044</v>
      </c>
      <c r="X1861" s="23" t="s">
        <v>4206</v>
      </c>
      <c r="Y1861" s="486">
        <v>167</v>
      </c>
      <c r="Z1861" s="483">
        <v>46289</v>
      </c>
      <c r="AA1861" s="1284" t="s">
        <v>5988</v>
      </c>
      <c r="AB1861" s="484" t="s">
        <v>4206</v>
      </c>
      <c r="AC1861" s="16"/>
      <c r="AD1861" s="17"/>
      <c r="AE1861" s="18"/>
      <c r="AF1861" s="9"/>
      <c r="AG1861" s="19"/>
      <c r="AH1861" s="20"/>
      <c r="AI1861" s="9"/>
      <c r="AJ1861" s="21"/>
      <c r="AK1861" s="33"/>
      <c r="AL1861" s="485" t="str">
        <f>IF(AA1861="","",AA1861)</f>
        <v>L-RT-058</v>
      </c>
      <c r="AM1861" s="3" t="str">
        <f>IF(AB1861="","",AB1861)</f>
        <v>A</v>
      </c>
      <c r="AN1861" s="702"/>
      <c r="AO1861" s="4"/>
      <c r="AP1861" s="5"/>
      <c r="AQ1861" s="5"/>
      <c r="AR1861" s="4"/>
      <c r="AS1861" s="5"/>
      <c r="AT1861" s="552"/>
      <c r="AU1861" s="553" t="str">
        <f>IF(AND(V1861&gt;0,X1861="A",AA1861&lt;&gt;"",AG1861&lt;&gt;"A",AJ1861&lt;&gt;"A",OR(AB1861="NR",AB1861="NT")),1,"")</f>
        <v/>
      </c>
      <c r="AV1861" s="554" t="str">
        <f>IF(AU1861="","",COUNTIF($AU$8:AU1861,AU1861))</f>
        <v/>
      </c>
      <c r="AW1861" s="553" t="str">
        <f>IF(AND(V1861&gt;0,X1861="A",AJ1861&lt;&gt;"A",OR(AB1861="",AB1861="NX")),1,"")</f>
        <v/>
      </c>
      <c r="AX1861" s="554" t="str">
        <f>IF(AW1861="","",COUNTIF($AW$8:AW1861,AW1861))</f>
        <v/>
      </c>
      <c r="AY1861" s="27"/>
      <c r="AZ1861" s="6"/>
      <c r="BA1861" s="7"/>
      <c r="BB1861" s="7"/>
    </row>
    <row r="1862" spans="1:54" ht="14.45" customHeight="1">
      <c r="A1862" s="472" t="s">
        <v>2112</v>
      </c>
      <c r="B1862" s="473" t="s">
        <v>1602</v>
      </c>
      <c r="C1862" s="22" t="s">
        <v>5850</v>
      </c>
      <c r="D1862" s="22">
        <v>15</v>
      </c>
      <c r="E1862" s="752" t="s">
        <v>5066</v>
      </c>
      <c r="F1862" s="760">
        <v>2090460</v>
      </c>
      <c r="G1862" s="475">
        <v>15421109</v>
      </c>
      <c r="H1862" s="644">
        <v>11.94</v>
      </c>
      <c r="I1862" s="474">
        <v>2089320</v>
      </c>
      <c r="J1862" s="475">
        <v>15421108</v>
      </c>
      <c r="K1862" s="644">
        <v>11.94</v>
      </c>
      <c r="L1862" s="9"/>
      <c r="M1862" s="546">
        <v>16</v>
      </c>
      <c r="N1862" s="9">
        <v>9.5299999999999994</v>
      </c>
      <c r="O1862" s="9" t="s">
        <v>4201</v>
      </c>
      <c r="P1862" s="645" t="s">
        <v>4252</v>
      </c>
      <c r="Q1862" s="646" t="s">
        <v>4281</v>
      </c>
      <c r="R1862" s="11"/>
      <c r="S1862" s="12"/>
      <c r="T1862" s="14">
        <v>46261</v>
      </c>
      <c r="U1862" s="15" t="s">
        <v>4290</v>
      </c>
      <c r="V1862" s="8">
        <v>46261</v>
      </c>
      <c r="W1862" s="13" t="s">
        <v>5000</v>
      </c>
      <c r="X1862" s="23" t="s">
        <v>4206</v>
      </c>
      <c r="Y1862" s="486">
        <v>139</v>
      </c>
      <c r="Z1862" s="647">
        <v>46264</v>
      </c>
      <c r="AA1862" s="24" t="s">
        <v>5050</v>
      </c>
      <c r="AB1862" s="484" t="s">
        <v>4206</v>
      </c>
      <c r="AC1862" s="655"/>
      <c r="AD1862" s="4"/>
      <c r="AE1862" s="5"/>
      <c r="AF1862" s="5"/>
      <c r="AG1862" s="4"/>
      <c r="AH1862" s="5"/>
      <c r="AI1862" s="649"/>
      <c r="AJ1862" s="6" t="s">
        <v>2860</v>
      </c>
      <c r="AK1862" s="6" t="s">
        <v>2860</v>
      </c>
      <c r="AL1862" s="485" t="str">
        <f>IF(AA1862="","",AA1862)</f>
        <v>DJ-RT-018</v>
      </c>
      <c r="AM1862" s="3" t="str">
        <f>IF(AB1862="","",AB1862)</f>
        <v>A</v>
      </c>
      <c r="AN1862" s="708"/>
      <c r="AO1862" s="6"/>
      <c r="AP1862" s="7"/>
      <c r="AQ1862" s="7"/>
      <c r="AR1862" s="736"/>
      <c r="AS1862" s="736"/>
      <c r="AT1862" s="736"/>
      <c r="AU1862" s="553" t="str">
        <f>IF(AND(V1862&gt;0,X1862="A",AA1862&lt;&gt;"",AG1862&lt;&gt;"A",AJ1862&lt;&gt;"A",OR(AB1862="NR",AB1862="NT")),1,"")</f>
        <v/>
      </c>
      <c r="AV1862" s="554" t="str">
        <f>IF(AU1862="","",COUNTIF($AU$8:AU1862,AU1862))</f>
        <v/>
      </c>
      <c r="AW1862" s="553" t="str">
        <f>IF(AND(V1862&gt;0,X1862="A",AJ1862&lt;&gt;"A",OR(AB1862="",AB1862="NX")),1,"")</f>
        <v/>
      </c>
      <c r="AX1862" s="554" t="str">
        <f>IF(AW1862="","",COUNTIF($AW$8:AW1862,AW1862))</f>
        <v/>
      </c>
      <c r="AY1862" s="736"/>
      <c r="AZ1862" s="736"/>
      <c r="BA1862" s="736"/>
      <c r="BB1862" s="736"/>
    </row>
    <row r="1863" spans="1:54" ht="14.45" customHeight="1">
      <c r="A1863" s="472" t="s">
        <v>2113</v>
      </c>
      <c r="B1863" s="473" t="s">
        <v>1602</v>
      </c>
      <c r="C1863" s="22" t="s">
        <v>5850</v>
      </c>
      <c r="D1863" s="22">
        <v>15</v>
      </c>
      <c r="E1863" s="746" t="s">
        <v>4161</v>
      </c>
      <c r="F1863" s="760">
        <v>2089320</v>
      </c>
      <c r="G1863" s="475">
        <v>15421108</v>
      </c>
      <c r="H1863" s="476">
        <v>11.94</v>
      </c>
      <c r="I1863" s="474">
        <v>2081370</v>
      </c>
      <c r="J1863" s="475">
        <v>15421103</v>
      </c>
      <c r="K1863" s="644">
        <v>11.94</v>
      </c>
      <c r="L1863" s="9" t="s">
        <v>15</v>
      </c>
      <c r="M1863" s="546">
        <v>16</v>
      </c>
      <c r="N1863" s="9">
        <v>9.5299999999999994</v>
      </c>
      <c r="O1863" s="6" t="s">
        <v>4201</v>
      </c>
      <c r="P1863" s="479" t="s">
        <v>4202</v>
      </c>
      <c r="Q1863" s="10" t="s">
        <v>5045</v>
      </c>
      <c r="R1863" s="11"/>
      <c r="S1863" s="12"/>
      <c r="T1863" s="14">
        <v>46273</v>
      </c>
      <c r="U1863" s="15" t="s">
        <v>4204</v>
      </c>
      <c r="V1863" s="8">
        <v>46273</v>
      </c>
      <c r="W1863" s="13" t="s">
        <v>5044</v>
      </c>
      <c r="X1863" s="23" t="s">
        <v>4206</v>
      </c>
      <c r="Y1863" s="486">
        <v>167</v>
      </c>
      <c r="Z1863" s="483">
        <v>46289</v>
      </c>
      <c r="AA1863" s="1284" t="s">
        <v>5988</v>
      </c>
      <c r="AB1863" s="484" t="s">
        <v>4206</v>
      </c>
      <c r="AC1863" s="16"/>
      <c r="AD1863" s="17"/>
      <c r="AE1863" s="18"/>
      <c r="AF1863" s="9"/>
      <c r="AG1863" s="19"/>
      <c r="AH1863" s="20"/>
      <c r="AI1863" s="9"/>
      <c r="AJ1863" s="21"/>
      <c r="AK1863" s="33"/>
      <c r="AL1863" s="485" t="str">
        <f>IF(AA1863="","",AA1863)</f>
        <v>L-RT-058</v>
      </c>
      <c r="AM1863" s="3" t="str">
        <f>IF(AB1863="","",AB1863)</f>
        <v>A</v>
      </c>
      <c r="AN1863" s="702"/>
      <c r="AO1863" s="4"/>
      <c r="AP1863" s="5"/>
      <c r="AQ1863" s="5"/>
      <c r="AR1863" s="4"/>
      <c r="AS1863" s="5"/>
      <c r="AT1863" s="552"/>
      <c r="AU1863" s="553" t="str">
        <f>IF(AND(V1863&gt;0,X1863="A",AA1863&lt;&gt;"",AG1863&lt;&gt;"A",AJ1863&lt;&gt;"A",OR(AB1863="NR",AB1863="NT")),1,"")</f>
        <v/>
      </c>
      <c r="AV1863" s="554" t="str">
        <f>IF(AU1863="","",COUNTIF($AU$8:AU1863,AU1863))</f>
        <v/>
      </c>
      <c r="AW1863" s="553" t="str">
        <f>IF(AND(V1863&gt;0,X1863="A",AJ1863&lt;&gt;"A",OR(AB1863="",AB1863="NX")),1,"")</f>
        <v/>
      </c>
      <c r="AX1863" s="554" t="str">
        <f>IF(AW1863="","",COUNTIF($AW$8:AW1863,AW1863))</f>
        <v/>
      </c>
      <c r="AY1863" s="27"/>
      <c r="AZ1863" s="6"/>
      <c r="BA1863" s="7"/>
      <c r="BB1863" s="7"/>
    </row>
    <row r="1864" spans="1:54" ht="14.45" customHeight="1">
      <c r="A1864" s="472" t="s">
        <v>2114</v>
      </c>
      <c r="B1864" s="473" t="s">
        <v>1602</v>
      </c>
      <c r="C1864" s="22" t="s">
        <v>5850</v>
      </c>
      <c r="D1864" s="22">
        <v>15</v>
      </c>
      <c r="E1864" s="752" t="s">
        <v>5067</v>
      </c>
      <c r="F1864" s="760">
        <v>2081370</v>
      </c>
      <c r="G1864" s="475">
        <v>15421103</v>
      </c>
      <c r="H1864" s="644">
        <v>11.94</v>
      </c>
      <c r="I1864" s="474">
        <v>2091120</v>
      </c>
      <c r="J1864" s="475">
        <v>15421109</v>
      </c>
      <c r="K1864" s="644">
        <v>11.94</v>
      </c>
      <c r="L1864" s="9"/>
      <c r="M1864" s="546">
        <v>16</v>
      </c>
      <c r="N1864" s="9">
        <v>9.5299999999999994</v>
      </c>
      <c r="O1864" s="9" t="s">
        <v>4201</v>
      </c>
      <c r="P1864" s="645" t="s">
        <v>4252</v>
      </c>
      <c r="Q1864" s="651" t="s">
        <v>4263</v>
      </c>
      <c r="R1864" s="11"/>
      <c r="S1864" s="12"/>
      <c r="T1864" s="14">
        <v>46261</v>
      </c>
      <c r="U1864" s="15" t="s">
        <v>4290</v>
      </c>
      <c r="V1864" s="8">
        <v>46261</v>
      </c>
      <c r="W1864" s="13" t="s">
        <v>5000</v>
      </c>
      <c r="X1864" s="23" t="s">
        <v>4206</v>
      </c>
      <c r="Y1864" s="486">
        <v>139</v>
      </c>
      <c r="Z1864" s="647">
        <v>46264</v>
      </c>
      <c r="AA1864" s="24" t="s">
        <v>5050</v>
      </c>
      <c r="AB1864" s="484" t="s">
        <v>4206</v>
      </c>
      <c r="AC1864" s="655"/>
      <c r="AD1864" s="4"/>
      <c r="AE1864" s="5"/>
      <c r="AF1864" s="5"/>
      <c r="AG1864" s="4"/>
      <c r="AH1864" s="5"/>
      <c r="AI1864" s="649"/>
      <c r="AJ1864" s="6" t="s">
        <v>2860</v>
      </c>
      <c r="AK1864" s="6" t="s">
        <v>2860</v>
      </c>
      <c r="AL1864" s="485" t="str">
        <f>IF(AA1864="","",AA1864)</f>
        <v>DJ-RT-018</v>
      </c>
      <c r="AM1864" s="3" t="str">
        <f>IF(AB1864="","",AB1864)</f>
        <v>A</v>
      </c>
      <c r="AN1864" s="708"/>
      <c r="AO1864" s="6"/>
      <c r="AP1864" s="7"/>
      <c r="AQ1864" s="7"/>
      <c r="AR1864" s="736"/>
      <c r="AS1864" s="736"/>
      <c r="AT1864" s="736"/>
      <c r="AU1864" s="553" t="str">
        <f>IF(AND(V1864&gt;0,X1864="A",AA1864&lt;&gt;"",AG1864&lt;&gt;"A",AJ1864&lt;&gt;"A",OR(AB1864="NR",AB1864="NT")),1,"")</f>
        <v/>
      </c>
      <c r="AV1864" s="554" t="str">
        <f>IF(AU1864="","",COUNTIF($AU$8:AU1864,AU1864))</f>
        <v/>
      </c>
      <c r="AW1864" s="553" t="str">
        <f>IF(AND(V1864&gt;0,X1864="A",AJ1864&lt;&gt;"A",OR(AB1864="",AB1864="NX")),1,"")</f>
        <v/>
      </c>
      <c r="AX1864" s="554" t="str">
        <f>IF(AW1864="","",COUNTIF($AW$8:AW1864,AW1864))</f>
        <v/>
      </c>
      <c r="AY1864" s="736"/>
      <c r="AZ1864" s="736"/>
      <c r="BA1864" s="736"/>
      <c r="BB1864" s="736"/>
    </row>
    <row r="1865" spans="1:54" ht="14.45" customHeight="1">
      <c r="A1865" s="472" t="s">
        <v>2115</v>
      </c>
      <c r="B1865" s="473" t="s">
        <v>1602</v>
      </c>
      <c r="C1865" s="22" t="s">
        <v>5850</v>
      </c>
      <c r="D1865" s="22">
        <v>15</v>
      </c>
      <c r="E1865" s="746" t="s">
        <v>4162</v>
      </c>
      <c r="F1865" s="760">
        <v>2091120</v>
      </c>
      <c r="G1865" s="475">
        <v>15421109</v>
      </c>
      <c r="H1865" s="476">
        <v>11.94</v>
      </c>
      <c r="I1865" s="474">
        <v>2088620</v>
      </c>
      <c r="J1865" s="475">
        <v>15421108</v>
      </c>
      <c r="K1865" s="644">
        <v>11.94</v>
      </c>
      <c r="L1865" s="9" t="s">
        <v>15</v>
      </c>
      <c r="M1865" s="546">
        <v>16</v>
      </c>
      <c r="N1865" s="9">
        <v>9.5299999999999994</v>
      </c>
      <c r="O1865" s="6" t="s">
        <v>4201</v>
      </c>
      <c r="P1865" s="479" t="s">
        <v>4202</v>
      </c>
      <c r="Q1865" s="10" t="s">
        <v>5045</v>
      </c>
      <c r="R1865" s="11"/>
      <c r="S1865" s="12"/>
      <c r="T1865" s="14">
        <v>46273</v>
      </c>
      <c r="U1865" s="15" t="s">
        <v>4204</v>
      </c>
      <c r="V1865" s="8">
        <v>46273</v>
      </c>
      <c r="W1865" s="13" t="s">
        <v>5044</v>
      </c>
      <c r="X1865" s="23" t="s">
        <v>4206</v>
      </c>
      <c r="Y1865" s="486">
        <v>167</v>
      </c>
      <c r="Z1865" s="483">
        <v>46289</v>
      </c>
      <c r="AA1865" s="1284" t="s">
        <v>5989</v>
      </c>
      <c r="AB1865" s="484" t="s">
        <v>4206</v>
      </c>
      <c r="AC1865" s="16"/>
      <c r="AD1865" s="17"/>
      <c r="AE1865" s="18"/>
      <c r="AF1865" s="9"/>
      <c r="AG1865" s="19"/>
      <c r="AH1865" s="20"/>
      <c r="AI1865" s="9"/>
      <c r="AJ1865" s="21"/>
      <c r="AK1865" s="33"/>
      <c r="AL1865" s="485" t="str">
        <f>IF(AA1865="","",AA1865)</f>
        <v>L-RT-059</v>
      </c>
      <c r="AM1865" s="3" t="str">
        <f>IF(AB1865="","",AB1865)</f>
        <v>A</v>
      </c>
      <c r="AN1865" s="702"/>
      <c r="AO1865" s="4"/>
      <c r="AP1865" s="5"/>
      <c r="AQ1865" s="5"/>
      <c r="AR1865" s="4"/>
      <c r="AS1865" s="5"/>
      <c r="AT1865" s="552"/>
      <c r="AU1865" s="553" t="str">
        <f>IF(AND(V1865&gt;0,X1865="A",AA1865&lt;&gt;"",AG1865&lt;&gt;"A",AJ1865&lt;&gt;"A",OR(AB1865="NR",AB1865="NT")),1,"")</f>
        <v/>
      </c>
      <c r="AV1865" s="554" t="str">
        <f>IF(AU1865="","",COUNTIF($AU$8:AU1865,AU1865))</f>
        <v/>
      </c>
      <c r="AW1865" s="553" t="str">
        <f>IF(AND(V1865&gt;0,X1865="A",AJ1865&lt;&gt;"A",OR(AB1865="",AB1865="NX")),1,"")</f>
        <v/>
      </c>
      <c r="AX1865" s="554" t="str">
        <f>IF(AW1865="","",COUNTIF($AW$8:AW1865,AW1865))</f>
        <v/>
      </c>
      <c r="AY1865" s="27"/>
      <c r="AZ1865" s="6"/>
      <c r="BA1865" s="7"/>
      <c r="BB1865" s="7"/>
    </row>
    <row r="1866" spans="1:54" ht="14.45" customHeight="1">
      <c r="A1866" s="472" t="s">
        <v>2116</v>
      </c>
      <c r="B1866" s="473" t="s">
        <v>1602</v>
      </c>
      <c r="C1866" s="22" t="s">
        <v>5850</v>
      </c>
      <c r="D1866" s="22">
        <v>15</v>
      </c>
      <c r="E1866" s="752" t="s">
        <v>5068</v>
      </c>
      <c r="F1866" s="760">
        <v>2088620</v>
      </c>
      <c r="G1866" s="475">
        <v>15421108</v>
      </c>
      <c r="H1866" s="644">
        <v>11.94</v>
      </c>
      <c r="I1866" s="474">
        <v>2083340</v>
      </c>
      <c r="J1866" s="475">
        <v>15421105</v>
      </c>
      <c r="K1866" s="644">
        <v>11.94</v>
      </c>
      <c r="L1866" s="9"/>
      <c r="M1866" s="546">
        <v>16</v>
      </c>
      <c r="N1866" s="9">
        <v>9.5299999999999994</v>
      </c>
      <c r="O1866" s="9" t="s">
        <v>4201</v>
      </c>
      <c r="P1866" s="645" t="s">
        <v>4252</v>
      </c>
      <c r="Q1866" s="646" t="s">
        <v>4281</v>
      </c>
      <c r="R1866" s="11"/>
      <c r="S1866" s="12"/>
      <c r="T1866" s="14">
        <v>46261</v>
      </c>
      <c r="U1866" s="15" t="s">
        <v>4290</v>
      </c>
      <c r="V1866" s="8">
        <v>46261</v>
      </c>
      <c r="W1866" s="13" t="s">
        <v>5000</v>
      </c>
      <c r="X1866" s="23" t="s">
        <v>4206</v>
      </c>
      <c r="Y1866" s="486">
        <v>139</v>
      </c>
      <c r="Z1866" s="647">
        <v>46264</v>
      </c>
      <c r="AA1866" s="24" t="s">
        <v>5050</v>
      </c>
      <c r="AB1866" s="484" t="s">
        <v>4206</v>
      </c>
      <c r="AC1866" s="655"/>
      <c r="AD1866" s="4"/>
      <c r="AE1866" s="5"/>
      <c r="AF1866" s="5"/>
      <c r="AG1866" s="4"/>
      <c r="AH1866" s="5"/>
      <c r="AI1866" s="649"/>
      <c r="AJ1866" s="6" t="s">
        <v>2860</v>
      </c>
      <c r="AK1866" s="6" t="s">
        <v>2860</v>
      </c>
      <c r="AL1866" s="485" t="str">
        <f>IF(AA1866="","",AA1866)</f>
        <v>DJ-RT-018</v>
      </c>
      <c r="AM1866" s="3" t="str">
        <f>IF(AB1866="","",AB1866)</f>
        <v>A</v>
      </c>
      <c r="AN1866" s="708"/>
      <c r="AO1866" s="6"/>
      <c r="AP1866" s="7"/>
      <c r="AQ1866" s="7"/>
      <c r="AR1866" s="736"/>
      <c r="AS1866" s="736"/>
      <c r="AT1866" s="736"/>
      <c r="AU1866" s="553" t="str">
        <f>IF(AND(V1866&gt;0,X1866="A",AA1866&lt;&gt;"",AG1866&lt;&gt;"A",AJ1866&lt;&gt;"A",OR(AB1866="NR",AB1866="NT")),1,"")</f>
        <v/>
      </c>
      <c r="AV1866" s="554" t="str">
        <f>IF(AU1866="","",COUNTIF($AU$8:AU1866,AU1866))</f>
        <v/>
      </c>
      <c r="AW1866" s="553" t="str">
        <f>IF(AND(V1866&gt;0,X1866="A",AJ1866&lt;&gt;"A",OR(AB1866="",AB1866="NX")),1,"")</f>
        <v/>
      </c>
      <c r="AX1866" s="554" t="str">
        <f>IF(AW1866="","",COUNTIF($AW$8:AW1866,AW1866))</f>
        <v/>
      </c>
      <c r="AY1866" s="736"/>
      <c r="AZ1866" s="736"/>
      <c r="BA1866" s="736"/>
      <c r="BB1866" s="736"/>
    </row>
    <row r="1867" spans="1:54" ht="14.45" customHeight="1">
      <c r="A1867" s="472" t="s">
        <v>2117</v>
      </c>
      <c r="B1867" s="473" t="s">
        <v>1602</v>
      </c>
      <c r="C1867" s="22" t="s">
        <v>5850</v>
      </c>
      <c r="D1867" s="22">
        <v>15</v>
      </c>
      <c r="E1867" s="746" t="s">
        <v>4163</v>
      </c>
      <c r="F1867" s="760">
        <v>2083340</v>
      </c>
      <c r="G1867" s="475">
        <v>15421105</v>
      </c>
      <c r="H1867" s="476">
        <v>11.94</v>
      </c>
      <c r="I1867" s="474">
        <v>2083280</v>
      </c>
      <c r="J1867" s="475">
        <v>15421105</v>
      </c>
      <c r="K1867" s="644">
        <v>11.94</v>
      </c>
      <c r="L1867" s="9" t="s">
        <v>15</v>
      </c>
      <c r="M1867" s="546">
        <v>16</v>
      </c>
      <c r="N1867" s="9">
        <v>9.5299999999999994</v>
      </c>
      <c r="O1867" s="6" t="s">
        <v>4201</v>
      </c>
      <c r="P1867" s="479" t="s">
        <v>4202</v>
      </c>
      <c r="Q1867" s="10" t="s">
        <v>5045</v>
      </c>
      <c r="R1867" s="11"/>
      <c r="S1867" s="12"/>
      <c r="T1867" s="14">
        <v>46273</v>
      </c>
      <c r="U1867" s="15" t="s">
        <v>4204</v>
      </c>
      <c r="V1867" s="8">
        <v>46273</v>
      </c>
      <c r="W1867" s="13" t="s">
        <v>5044</v>
      </c>
      <c r="X1867" s="23" t="s">
        <v>4206</v>
      </c>
      <c r="Y1867" s="486">
        <v>167</v>
      </c>
      <c r="Z1867" s="483">
        <v>46289</v>
      </c>
      <c r="AA1867" s="1284" t="s">
        <v>5989</v>
      </c>
      <c r="AB1867" s="484" t="s">
        <v>4206</v>
      </c>
      <c r="AC1867" s="16"/>
      <c r="AD1867" s="17"/>
      <c r="AE1867" s="18"/>
      <c r="AF1867" s="9"/>
      <c r="AG1867" s="19"/>
      <c r="AH1867" s="20"/>
      <c r="AI1867" s="9"/>
      <c r="AJ1867" s="21"/>
      <c r="AK1867" s="33"/>
      <c r="AL1867" s="485" t="str">
        <f>IF(AA1867="","",AA1867)</f>
        <v>L-RT-059</v>
      </c>
      <c r="AM1867" s="3" t="str">
        <f>IF(AB1867="","",AB1867)</f>
        <v>A</v>
      </c>
      <c r="AN1867" s="702"/>
      <c r="AO1867" s="4"/>
      <c r="AP1867" s="5"/>
      <c r="AQ1867" s="5"/>
      <c r="AR1867" s="4"/>
      <c r="AS1867" s="5"/>
      <c r="AT1867" s="552"/>
      <c r="AU1867" s="553" t="str">
        <f>IF(AND(V1867&gt;0,X1867="A",AA1867&lt;&gt;"",AG1867&lt;&gt;"A",AJ1867&lt;&gt;"A",OR(AB1867="NR",AB1867="NT")),1,"")</f>
        <v/>
      </c>
      <c r="AV1867" s="554" t="str">
        <f>IF(AU1867="","",COUNTIF($AU$8:AU1867,AU1867))</f>
        <v/>
      </c>
      <c r="AW1867" s="553" t="str">
        <f>IF(AND(V1867&gt;0,X1867="A",AJ1867&lt;&gt;"A",OR(AB1867="",AB1867="NX")),1,"")</f>
        <v/>
      </c>
      <c r="AX1867" s="554" t="str">
        <f>IF(AW1867="","",COUNTIF($AW$8:AW1867,AW1867))</f>
        <v/>
      </c>
      <c r="AY1867" s="27"/>
      <c r="AZ1867" s="6"/>
      <c r="BA1867" s="7"/>
      <c r="BB1867" s="7"/>
    </row>
    <row r="1868" spans="1:54" ht="14.45" customHeight="1">
      <c r="A1868" s="472" t="s">
        <v>2118</v>
      </c>
      <c r="B1868" s="473" t="s">
        <v>1602</v>
      </c>
      <c r="C1868" s="22" t="s">
        <v>5850</v>
      </c>
      <c r="D1868" s="22">
        <v>15</v>
      </c>
      <c r="E1868" s="752" t="s">
        <v>5069</v>
      </c>
      <c r="F1868" s="760">
        <v>2083280</v>
      </c>
      <c r="G1868" s="475">
        <v>15421105</v>
      </c>
      <c r="H1868" s="644">
        <v>11.94</v>
      </c>
      <c r="I1868" s="474">
        <v>2083290</v>
      </c>
      <c r="J1868" s="475">
        <v>15421105</v>
      </c>
      <c r="K1868" s="644">
        <v>11.94</v>
      </c>
      <c r="L1868" s="9"/>
      <c r="M1868" s="546">
        <v>16</v>
      </c>
      <c r="N1868" s="9">
        <v>9.5299999999999994</v>
      </c>
      <c r="O1868" s="9" t="s">
        <v>4201</v>
      </c>
      <c r="P1868" s="645" t="s">
        <v>4252</v>
      </c>
      <c r="Q1868" s="653" t="s">
        <v>4289</v>
      </c>
      <c r="R1868" s="11"/>
      <c r="S1868" s="12"/>
      <c r="T1868" s="14">
        <v>46261</v>
      </c>
      <c r="U1868" s="15" t="s">
        <v>4290</v>
      </c>
      <c r="V1868" s="8">
        <v>46261</v>
      </c>
      <c r="W1868" s="13" t="s">
        <v>5000</v>
      </c>
      <c r="X1868" s="23" t="s">
        <v>4206</v>
      </c>
      <c r="Y1868" s="486">
        <v>139</v>
      </c>
      <c r="Z1868" s="647">
        <v>46264</v>
      </c>
      <c r="AA1868" s="24" t="s">
        <v>5050</v>
      </c>
      <c r="AB1868" s="484" t="s">
        <v>4206</v>
      </c>
      <c r="AC1868" s="655"/>
      <c r="AD1868" s="4"/>
      <c r="AE1868" s="5"/>
      <c r="AF1868" s="5"/>
      <c r="AG1868" s="4"/>
      <c r="AH1868" s="5"/>
      <c r="AI1868" s="649"/>
      <c r="AJ1868" s="6" t="s">
        <v>2860</v>
      </c>
      <c r="AK1868" s="6" t="s">
        <v>2860</v>
      </c>
      <c r="AL1868" s="485" t="str">
        <f>IF(AA1868="","",AA1868)</f>
        <v>DJ-RT-018</v>
      </c>
      <c r="AM1868" s="3" t="str">
        <f>IF(AB1868="","",AB1868)</f>
        <v>A</v>
      </c>
      <c r="AN1868" s="708"/>
      <c r="AO1868" s="6"/>
      <c r="AP1868" s="7"/>
      <c r="AQ1868" s="7"/>
      <c r="AR1868" s="736"/>
      <c r="AS1868" s="736"/>
      <c r="AT1868" s="736"/>
      <c r="AU1868" s="553" t="str">
        <f>IF(AND(V1868&gt;0,X1868="A",AA1868&lt;&gt;"",AG1868&lt;&gt;"A",AJ1868&lt;&gt;"A",OR(AB1868="NR",AB1868="NT")),1,"")</f>
        <v/>
      </c>
      <c r="AV1868" s="554" t="str">
        <f>IF(AU1868="","",COUNTIF($AU$8:AU1868,AU1868))</f>
        <v/>
      </c>
      <c r="AW1868" s="553" t="str">
        <f>IF(AND(V1868&gt;0,X1868="A",AJ1868&lt;&gt;"A",OR(AB1868="",AB1868="NX")),1,"")</f>
        <v/>
      </c>
      <c r="AX1868" s="554" t="str">
        <f>IF(AW1868="","",COUNTIF($AW$8:AW1868,AW1868))</f>
        <v/>
      </c>
      <c r="AY1868" s="736"/>
      <c r="AZ1868" s="736"/>
      <c r="BA1868" s="736"/>
      <c r="BB1868" s="736"/>
    </row>
    <row r="1869" spans="1:54" ht="14.45" customHeight="1">
      <c r="A1869" s="472" t="s">
        <v>2119</v>
      </c>
      <c r="B1869" s="473" t="s">
        <v>1602</v>
      </c>
      <c r="C1869" s="22" t="s">
        <v>5850</v>
      </c>
      <c r="D1869" s="22">
        <v>15</v>
      </c>
      <c r="E1869" s="746" t="s">
        <v>4164</v>
      </c>
      <c r="F1869" s="760">
        <v>2083290</v>
      </c>
      <c r="G1869" s="475">
        <v>15421105</v>
      </c>
      <c r="H1869" s="476">
        <v>11.94</v>
      </c>
      <c r="I1869" s="474">
        <v>2096770</v>
      </c>
      <c r="J1869" s="475">
        <v>15421111</v>
      </c>
      <c r="K1869" s="478"/>
      <c r="L1869" s="9" t="s">
        <v>15</v>
      </c>
      <c r="M1869" s="546">
        <v>16</v>
      </c>
      <c r="N1869" s="9">
        <v>9.5299999999999994</v>
      </c>
      <c r="O1869" s="6" t="s">
        <v>4201</v>
      </c>
      <c r="P1869" s="479" t="s">
        <v>4202</v>
      </c>
      <c r="Q1869" s="10" t="s">
        <v>5045</v>
      </c>
      <c r="R1869" s="11"/>
      <c r="S1869" s="12"/>
      <c r="T1869" s="14">
        <v>46273</v>
      </c>
      <c r="U1869" s="15" t="s">
        <v>4204</v>
      </c>
      <c r="V1869" s="8">
        <v>46273</v>
      </c>
      <c r="W1869" s="13" t="s">
        <v>5073</v>
      </c>
      <c r="X1869" s="23" t="s">
        <v>4206</v>
      </c>
      <c r="Y1869" s="486">
        <v>167</v>
      </c>
      <c r="Z1869" s="483">
        <v>46289</v>
      </c>
      <c r="AA1869" s="1284" t="s">
        <v>5989</v>
      </c>
      <c r="AB1869" s="484" t="s">
        <v>4206</v>
      </c>
      <c r="AC1869" s="16"/>
      <c r="AD1869" s="17"/>
      <c r="AE1869" s="18"/>
      <c r="AF1869" s="9"/>
      <c r="AG1869" s="19"/>
      <c r="AH1869" s="20"/>
      <c r="AI1869" s="9"/>
      <c r="AJ1869" s="21"/>
      <c r="AK1869" s="33"/>
      <c r="AL1869" s="485" t="str">
        <f>IF(AA1869="","",AA1869)</f>
        <v>L-RT-059</v>
      </c>
      <c r="AM1869" s="3" t="str">
        <f>IF(AB1869="","",AB1869)</f>
        <v>A</v>
      </c>
      <c r="AN1869" s="702"/>
      <c r="AO1869" s="4"/>
      <c r="AP1869" s="5"/>
      <c r="AQ1869" s="5"/>
      <c r="AR1869" s="4"/>
      <c r="AS1869" s="5"/>
      <c r="AT1869" s="552"/>
      <c r="AU1869" s="553" t="str">
        <f>IF(AND(V1869&gt;0,X1869="A",AA1869&lt;&gt;"",AG1869&lt;&gt;"A",AJ1869&lt;&gt;"A",OR(AB1869="NR",AB1869="NT")),1,"")</f>
        <v/>
      </c>
      <c r="AV1869" s="554" t="str">
        <f>IF(AU1869="","",COUNTIF($AU$8:AU1869,AU1869))</f>
        <v/>
      </c>
      <c r="AW1869" s="553" t="str">
        <f>IF(AND(V1869&gt;0,X1869="A",AJ1869&lt;&gt;"A",OR(AB1869="",AB1869="NX")),1,"")</f>
        <v/>
      </c>
      <c r="AX1869" s="554" t="str">
        <f>IF(AW1869="","",COUNTIF($AW$8:AW1869,AW1869))</f>
        <v/>
      </c>
      <c r="AY1869" s="27"/>
      <c r="AZ1869" s="6"/>
      <c r="BA1869" s="7"/>
      <c r="BB1869" s="7"/>
    </row>
    <row r="1870" spans="1:54" ht="14.45" customHeight="1">
      <c r="A1870" s="472" t="s">
        <v>2120</v>
      </c>
      <c r="B1870" s="473" t="s">
        <v>1602</v>
      </c>
      <c r="C1870" s="22" t="s">
        <v>5850</v>
      </c>
      <c r="D1870" s="22">
        <v>15</v>
      </c>
      <c r="E1870" s="752" t="s">
        <v>5070</v>
      </c>
      <c r="F1870" s="760">
        <v>2096770</v>
      </c>
      <c r="G1870" s="475">
        <v>15421111</v>
      </c>
      <c r="H1870" s="644"/>
      <c r="I1870" s="474">
        <v>2094630</v>
      </c>
      <c r="J1870" s="475">
        <v>15421111</v>
      </c>
      <c r="K1870" s="644">
        <v>11.94</v>
      </c>
      <c r="L1870" s="9"/>
      <c r="M1870" s="546">
        <v>16</v>
      </c>
      <c r="N1870" s="9">
        <v>9.5299999999999994</v>
      </c>
      <c r="O1870" s="9" t="s">
        <v>4201</v>
      </c>
      <c r="P1870" s="645" t="s">
        <v>4252</v>
      </c>
      <c r="Q1870" s="653" t="s">
        <v>4289</v>
      </c>
      <c r="R1870" s="11"/>
      <c r="S1870" s="12"/>
      <c r="T1870" s="14">
        <v>46261</v>
      </c>
      <c r="U1870" s="15" t="s">
        <v>4290</v>
      </c>
      <c r="V1870" s="8">
        <v>46261</v>
      </c>
      <c r="W1870" s="13" t="s">
        <v>5000</v>
      </c>
      <c r="X1870" s="23" t="s">
        <v>4206</v>
      </c>
      <c r="Y1870" s="486">
        <v>139</v>
      </c>
      <c r="Z1870" s="647">
        <v>46264</v>
      </c>
      <c r="AA1870" s="24" t="s">
        <v>5050</v>
      </c>
      <c r="AB1870" s="484" t="s">
        <v>4206</v>
      </c>
      <c r="AC1870" s="655"/>
      <c r="AD1870" s="4"/>
      <c r="AE1870" s="5"/>
      <c r="AF1870" s="5"/>
      <c r="AG1870" s="4"/>
      <c r="AH1870" s="5"/>
      <c r="AI1870" s="649"/>
      <c r="AJ1870" s="6" t="s">
        <v>2860</v>
      </c>
      <c r="AK1870" s="6" t="s">
        <v>2860</v>
      </c>
      <c r="AL1870" s="485" t="str">
        <f>IF(AA1870="","",AA1870)</f>
        <v>DJ-RT-018</v>
      </c>
      <c r="AM1870" s="3" t="str">
        <f>IF(AB1870="","",AB1870)</f>
        <v>A</v>
      </c>
      <c r="AN1870" s="708"/>
      <c r="AO1870" s="6"/>
      <c r="AP1870" s="7"/>
      <c r="AQ1870" s="7"/>
      <c r="AR1870" s="736"/>
      <c r="AS1870" s="736"/>
      <c r="AT1870" s="736"/>
      <c r="AU1870" s="553" t="str">
        <f>IF(AND(V1870&gt;0,X1870="A",AA1870&lt;&gt;"",AG1870&lt;&gt;"A",AJ1870&lt;&gt;"A",OR(AB1870="NR",AB1870="NT")),1,"")</f>
        <v/>
      </c>
      <c r="AV1870" s="554" t="str">
        <f>IF(AU1870="","",COUNTIF($AU$8:AU1870,AU1870))</f>
        <v/>
      </c>
      <c r="AW1870" s="553" t="str">
        <f>IF(AND(V1870&gt;0,X1870="A",AJ1870&lt;&gt;"A",OR(AB1870="",AB1870="NX")),1,"")</f>
        <v/>
      </c>
      <c r="AX1870" s="554" t="str">
        <f>IF(AW1870="","",COUNTIF($AW$8:AW1870,AW1870))</f>
        <v/>
      </c>
      <c r="AY1870" s="736"/>
      <c r="AZ1870" s="736"/>
      <c r="BA1870" s="736"/>
      <c r="BB1870" s="736"/>
    </row>
    <row r="1871" spans="1:54" ht="14.45" customHeight="1">
      <c r="A1871" s="472" t="s">
        <v>2121</v>
      </c>
      <c r="B1871" s="473" t="s">
        <v>1602</v>
      </c>
      <c r="C1871" s="22" t="s">
        <v>5850</v>
      </c>
      <c r="D1871" s="22">
        <v>15</v>
      </c>
      <c r="E1871" s="746" t="s">
        <v>4165</v>
      </c>
      <c r="F1871" s="760">
        <v>2094630</v>
      </c>
      <c r="G1871" s="475">
        <v>15421111</v>
      </c>
      <c r="H1871" s="476">
        <v>11.94</v>
      </c>
      <c r="I1871" s="474">
        <v>2080110</v>
      </c>
      <c r="J1871" s="475">
        <v>15421102</v>
      </c>
      <c r="K1871" s="644">
        <v>11.94</v>
      </c>
      <c r="L1871" s="9" t="s">
        <v>15</v>
      </c>
      <c r="M1871" s="546">
        <v>16</v>
      </c>
      <c r="N1871" s="9">
        <v>9.5299999999999994</v>
      </c>
      <c r="O1871" s="6" t="s">
        <v>4201</v>
      </c>
      <c r="P1871" s="479" t="s">
        <v>4202</v>
      </c>
      <c r="Q1871" s="10" t="s">
        <v>5045</v>
      </c>
      <c r="R1871" s="11"/>
      <c r="S1871" s="12"/>
      <c r="T1871" s="14">
        <v>46273</v>
      </c>
      <c r="U1871" s="15" t="s">
        <v>4204</v>
      </c>
      <c r="V1871" s="8">
        <v>46273</v>
      </c>
      <c r="W1871" s="13" t="s">
        <v>5073</v>
      </c>
      <c r="X1871" s="23" t="s">
        <v>4206</v>
      </c>
      <c r="Y1871" s="486">
        <v>167</v>
      </c>
      <c r="Z1871" s="483">
        <v>46289</v>
      </c>
      <c r="AA1871" s="1284" t="s">
        <v>5989</v>
      </c>
      <c r="AB1871" s="484" t="s">
        <v>4206</v>
      </c>
      <c r="AC1871" s="16"/>
      <c r="AD1871" s="17"/>
      <c r="AE1871" s="18"/>
      <c r="AF1871" s="9"/>
      <c r="AG1871" s="19"/>
      <c r="AH1871" s="20"/>
      <c r="AI1871" s="9"/>
      <c r="AJ1871" s="21"/>
      <c r="AK1871" s="33"/>
      <c r="AL1871" s="485" t="str">
        <f>IF(AA1871="","",AA1871)</f>
        <v>L-RT-059</v>
      </c>
      <c r="AM1871" s="3" t="str">
        <f>IF(AB1871="","",AB1871)</f>
        <v>A</v>
      </c>
      <c r="AN1871" s="702"/>
      <c r="AO1871" s="4"/>
      <c r="AP1871" s="5"/>
      <c r="AQ1871" s="5"/>
      <c r="AR1871" s="4"/>
      <c r="AS1871" s="5"/>
      <c r="AT1871" s="552"/>
      <c r="AU1871" s="553" t="str">
        <f>IF(AND(V1871&gt;0,X1871="A",AA1871&lt;&gt;"",AG1871&lt;&gt;"A",AJ1871&lt;&gt;"A",OR(AB1871="NR",AB1871="NT")),1,"")</f>
        <v/>
      </c>
      <c r="AV1871" s="554" t="str">
        <f>IF(AU1871="","",COUNTIF($AU$8:AU1871,AU1871))</f>
        <v/>
      </c>
      <c r="AW1871" s="553" t="str">
        <f>IF(AND(V1871&gt;0,X1871="A",AJ1871&lt;&gt;"A",OR(AB1871="",AB1871="NX")),1,"")</f>
        <v/>
      </c>
      <c r="AX1871" s="554" t="str">
        <f>IF(AW1871="","",COUNTIF($AW$8:AW1871,AW1871))</f>
        <v/>
      </c>
      <c r="AY1871" s="27"/>
      <c r="AZ1871" s="6"/>
      <c r="BA1871" s="7"/>
      <c r="BB1871" s="7"/>
    </row>
    <row r="1872" spans="1:54" ht="14.45" customHeight="1">
      <c r="A1872" s="472" t="s">
        <v>2122</v>
      </c>
      <c r="B1872" s="473" t="s">
        <v>1602</v>
      </c>
      <c r="C1872" s="22" t="s">
        <v>5850</v>
      </c>
      <c r="D1872" s="22">
        <v>15</v>
      </c>
      <c r="E1872" s="752" t="s">
        <v>5071</v>
      </c>
      <c r="F1872" s="760">
        <v>2080110</v>
      </c>
      <c r="G1872" s="475">
        <v>15421102</v>
      </c>
      <c r="H1872" s="644">
        <v>11.94</v>
      </c>
      <c r="I1872" s="474">
        <v>2095410</v>
      </c>
      <c r="J1872" s="475">
        <v>15421102</v>
      </c>
      <c r="K1872" s="644">
        <v>11.94</v>
      </c>
      <c r="L1872" s="9"/>
      <c r="M1872" s="546">
        <v>16</v>
      </c>
      <c r="N1872" s="9">
        <v>9.5299999999999994</v>
      </c>
      <c r="O1872" s="9" t="s">
        <v>4201</v>
      </c>
      <c r="P1872" s="645" t="s">
        <v>4252</v>
      </c>
      <c r="Q1872" s="653" t="s">
        <v>4289</v>
      </c>
      <c r="R1872" s="11"/>
      <c r="S1872" s="12"/>
      <c r="T1872" s="14">
        <v>46260</v>
      </c>
      <c r="U1872" s="15" t="s">
        <v>4290</v>
      </c>
      <c r="V1872" s="8">
        <v>46260</v>
      </c>
      <c r="W1872" s="13" t="s">
        <v>4946</v>
      </c>
      <c r="X1872" s="23" t="s">
        <v>4206</v>
      </c>
      <c r="Y1872" s="486">
        <v>139</v>
      </c>
      <c r="Z1872" s="647">
        <v>46264</v>
      </c>
      <c r="AA1872" s="24" t="s">
        <v>5050</v>
      </c>
      <c r="AB1872" s="484" t="s">
        <v>4206</v>
      </c>
      <c r="AC1872" s="655"/>
      <c r="AD1872" s="4"/>
      <c r="AE1872" s="5"/>
      <c r="AF1872" s="5"/>
      <c r="AG1872" s="4"/>
      <c r="AH1872" s="5"/>
      <c r="AI1872" s="649"/>
      <c r="AJ1872" s="6" t="s">
        <v>2860</v>
      </c>
      <c r="AK1872" s="6" t="s">
        <v>2860</v>
      </c>
      <c r="AL1872" s="485" t="str">
        <f>IF(AA1872="","",AA1872)</f>
        <v>DJ-RT-018</v>
      </c>
      <c r="AM1872" s="3" t="str">
        <f>IF(AB1872="","",AB1872)</f>
        <v>A</v>
      </c>
      <c r="AN1872" s="6"/>
      <c r="AO1872" s="6"/>
      <c r="AP1872" s="7"/>
      <c r="AQ1872" s="7"/>
      <c r="AR1872" s="736"/>
      <c r="AS1872" s="736"/>
      <c r="AT1872" s="736"/>
      <c r="AU1872" s="553" t="str">
        <f>IF(AND(V1872&gt;0,X1872="A",AA1872&lt;&gt;"",AG1872&lt;&gt;"A",AJ1872&lt;&gt;"A",OR(AB1872="NR",AB1872="NT")),1,"")</f>
        <v/>
      </c>
      <c r="AV1872" s="554" t="str">
        <f>IF(AU1872="","",COUNTIF($AU$8:AU1872,AU1872))</f>
        <v/>
      </c>
      <c r="AW1872" s="553" t="str">
        <f>IF(AND(V1872&gt;0,X1872="A",AJ1872&lt;&gt;"A",OR(AB1872="",AB1872="NX")),1,"")</f>
        <v/>
      </c>
      <c r="AX1872" s="554" t="str">
        <f>IF(AW1872="","",COUNTIF($AW$8:AW1872,AW1872))</f>
        <v/>
      </c>
      <c r="AY1872" s="736"/>
      <c r="AZ1872" s="736"/>
      <c r="BA1872" s="736"/>
      <c r="BB1872" s="736"/>
    </row>
    <row r="1873" spans="1:54" ht="14.45" customHeight="1">
      <c r="A1873" s="472" t="s">
        <v>2123</v>
      </c>
      <c r="B1873" s="473" t="s">
        <v>1602</v>
      </c>
      <c r="C1873" s="22" t="s">
        <v>5850</v>
      </c>
      <c r="D1873" s="22">
        <v>15</v>
      </c>
      <c r="E1873" s="746" t="s">
        <v>4166</v>
      </c>
      <c r="F1873" s="760">
        <v>2095410</v>
      </c>
      <c r="G1873" s="475">
        <v>15421102</v>
      </c>
      <c r="H1873" s="476">
        <v>11.94</v>
      </c>
      <c r="I1873" s="474">
        <v>2085600</v>
      </c>
      <c r="J1873" s="475">
        <v>15421107</v>
      </c>
      <c r="K1873" s="478">
        <v>11.94</v>
      </c>
      <c r="L1873" s="9" t="s">
        <v>15</v>
      </c>
      <c r="M1873" s="546">
        <v>16</v>
      </c>
      <c r="N1873" s="9">
        <v>9.5299999999999994</v>
      </c>
      <c r="O1873" s="6" t="s">
        <v>4201</v>
      </c>
      <c r="P1873" s="479" t="s">
        <v>4202</v>
      </c>
      <c r="Q1873" s="10" t="s">
        <v>5045</v>
      </c>
      <c r="R1873" s="11"/>
      <c r="S1873" s="12"/>
      <c r="T1873" s="14">
        <v>46273</v>
      </c>
      <c r="U1873" s="15" t="s">
        <v>4204</v>
      </c>
      <c r="V1873" s="8">
        <v>46273</v>
      </c>
      <c r="W1873" s="13" t="s">
        <v>5073</v>
      </c>
      <c r="X1873" s="23" t="s">
        <v>4206</v>
      </c>
      <c r="Y1873" s="486">
        <v>167</v>
      </c>
      <c r="Z1873" s="483">
        <v>46289</v>
      </c>
      <c r="AA1873" s="1284" t="s">
        <v>5989</v>
      </c>
      <c r="AB1873" s="484" t="s">
        <v>4206</v>
      </c>
      <c r="AC1873" s="16"/>
      <c r="AD1873" s="17"/>
      <c r="AE1873" s="18"/>
      <c r="AF1873" s="9"/>
      <c r="AG1873" s="19"/>
      <c r="AH1873" s="20"/>
      <c r="AI1873" s="9"/>
      <c r="AJ1873" s="21"/>
      <c r="AK1873" s="33"/>
      <c r="AL1873" s="485" t="str">
        <f>IF(AA1873="","",AA1873)</f>
        <v>L-RT-059</v>
      </c>
      <c r="AM1873" s="3" t="str">
        <f>IF(AB1873="","",AB1873)</f>
        <v>A</v>
      </c>
      <c r="AN1873" s="702"/>
      <c r="AO1873" s="4"/>
      <c r="AP1873" s="5"/>
      <c r="AQ1873" s="5"/>
      <c r="AR1873" s="4"/>
      <c r="AS1873" s="5"/>
      <c r="AT1873" s="552"/>
      <c r="AU1873" s="553" t="str">
        <f>IF(AND(V1873&gt;0,X1873="A",AA1873&lt;&gt;"",AG1873&lt;&gt;"A",AJ1873&lt;&gt;"A",OR(AB1873="NR",AB1873="NT")),1,"")</f>
        <v/>
      </c>
      <c r="AV1873" s="554" t="str">
        <f>IF(AU1873="","",COUNTIF($AU$8:AU1873,AU1873))</f>
        <v/>
      </c>
      <c r="AW1873" s="553" t="str">
        <f>IF(AND(V1873&gt;0,X1873="A",AJ1873&lt;&gt;"A",OR(AB1873="",AB1873="NX")),1,"")</f>
        <v/>
      </c>
      <c r="AX1873" s="554" t="str">
        <f>IF(AW1873="","",COUNTIF($AW$8:AW1873,AW1873))</f>
        <v/>
      </c>
      <c r="AY1873" s="27"/>
      <c r="AZ1873" s="6"/>
      <c r="BA1873" s="7"/>
      <c r="BB1873" s="7"/>
    </row>
    <row r="1874" spans="1:54" ht="14.45" customHeight="1">
      <c r="A1874" s="472" t="s">
        <v>2124</v>
      </c>
      <c r="B1874" s="473" t="s">
        <v>1602</v>
      </c>
      <c r="C1874" s="22" t="s">
        <v>5850</v>
      </c>
      <c r="D1874" s="22">
        <v>15</v>
      </c>
      <c r="E1874" s="752" t="s">
        <v>5072</v>
      </c>
      <c r="F1874" s="760">
        <v>2082210</v>
      </c>
      <c r="G1874" s="475">
        <v>15421104</v>
      </c>
      <c r="H1874" s="478">
        <v>11.94</v>
      </c>
      <c r="I1874" s="474">
        <v>2085600</v>
      </c>
      <c r="J1874" s="475">
        <v>15421107</v>
      </c>
      <c r="K1874" s="478">
        <v>11.94</v>
      </c>
      <c r="L1874" s="9"/>
      <c r="M1874" s="546">
        <v>16</v>
      </c>
      <c r="N1874" s="9">
        <v>9.5299999999999994</v>
      </c>
      <c r="O1874" s="9" t="s">
        <v>4201</v>
      </c>
      <c r="P1874" s="645" t="s">
        <v>4252</v>
      </c>
      <c r="Q1874" s="651" t="s">
        <v>4263</v>
      </c>
      <c r="R1874" s="11"/>
      <c r="S1874" s="12"/>
      <c r="T1874" s="14">
        <v>46262</v>
      </c>
      <c r="U1874" s="15" t="s">
        <v>5048</v>
      </c>
      <c r="V1874" s="8">
        <v>46262</v>
      </c>
      <c r="W1874" s="13" t="s">
        <v>5049</v>
      </c>
      <c r="X1874" s="23" t="s">
        <v>4206</v>
      </c>
      <c r="Y1874" s="486">
        <v>139</v>
      </c>
      <c r="Z1874" s="647">
        <v>46264</v>
      </c>
      <c r="AA1874" s="24" t="s">
        <v>5050</v>
      </c>
      <c r="AB1874" s="484" t="s">
        <v>4206</v>
      </c>
      <c r="AC1874" s="655"/>
      <c r="AD1874" s="4"/>
      <c r="AE1874" s="5"/>
      <c r="AF1874" s="5"/>
      <c r="AG1874" s="4"/>
      <c r="AH1874" s="5"/>
      <c r="AI1874" s="649"/>
      <c r="AJ1874" s="6" t="str">
        <f>IF(AND(K1874&gt;0,M1874="A",P1874&lt;&gt;"",V1874&lt;&gt;"A",Y1874&lt;&gt;"A",OR(Q1874="NR",Q1874="NT")),1,"")</f>
        <v/>
      </c>
      <c r="AK1874" s="6" t="str">
        <f>IF(AJ1874="","",COUNTIF(AJ$8:$AU1874,AJ1874))</f>
        <v/>
      </c>
      <c r="AL1874" s="485" t="str">
        <f>IF(AA1874="","",AA1874)</f>
        <v>DJ-RT-018</v>
      </c>
      <c r="AM1874" s="3" t="str">
        <f>IF(AB1874="","",AB1874)</f>
        <v>A</v>
      </c>
      <c r="AN1874" s="708"/>
      <c r="AO1874" s="6"/>
      <c r="AP1874" s="7"/>
      <c r="AQ1874" s="7"/>
      <c r="AR1874" s="736"/>
      <c r="AS1874" s="736"/>
      <c r="AT1874" s="736"/>
      <c r="AU1874" s="553" t="str">
        <f>IF(AND(V1874&gt;0,X1874="A",AA1874&lt;&gt;"",AG1874&lt;&gt;"A",AJ1874&lt;&gt;"A",OR(AB1874="NR",AB1874="NT")),1,"")</f>
        <v/>
      </c>
      <c r="AV1874" s="554" t="str">
        <f>IF(AU1874="","",COUNTIF($AU$8:AU1874,AU1874))</f>
        <v/>
      </c>
      <c r="AW1874" s="553" t="str">
        <f>IF(AND(V1874&gt;0,X1874="A",AJ1874&lt;&gt;"A",OR(AB1874="",AB1874="NX")),1,"")</f>
        <v/>
      </c>
      <c r="AX1874" s="554" t="str">
        <f>IF(AW1874="","",COUNTIF($AW$8:AW1874,AW1874))</f>
        <v/>
      </c>
      <c r="AY1874" s="736"/>
      <c r="AZ1874" s="736"/>
      <c r="BA1874" s="736"/>
      <c r="BB1874" s="736"/>
    </row>
    <row r="1875" spans="1:54" ht="14.45" customHeight="1">
      <c r="A1875" s="472" t="s">
        <v>2125</v>
      </c>
      <c r="B1875" s="473" t="s">
        <v>1602</v>
      </c>
      <c r="C1875" s="22" t="s">
        <v>5850</v>
      </c>
      <c r="D1875" s="22">
        <v>15</v>
      </c>
      <c r="E1875" s="746" t="s">
        <v>4167</v>
      </c>
      <c r="F1875" s="760">
        <v>2082210</v>
      </c>
      <c r="G1875" s="475">
        <v>15421104</v>
      </c>
      <c r="H1875" s="476">
        <v>11.94</v>
      </c>
      <c r="I1875" s="474">
        <v>2087860</v>
      </c>
      <c r="J1875" s="475">
        <v>15421108</v>
      </c>
      <c r="K1875" s="644">
        <v>11.94</v>
      </c>
      <c r="L1875" s="9" t="s">
        <v>15</v>
      </c>
      <c r="M1875" s="546">
        <v>16</v>
      </c>
      <c r="N1875" s="9">
        <v>9.5299999999999994</v>
      </c>
      <c r="O1875" s="6" t="s">
        <v>4201</v>
      </c>
      <c r="P1875" s="479" t="s">
        <v>4202</v>
      </c>
      <c r="Q1875" s="10" t="s">
        <v>5045</v>
      </c>
      <c r="R1875" s="11"/>
      <c r="S1875" s="12"/>
      <c r="T1875" s="14">
        <v>46273</v>
      </c>
      <c r="U1875" s="15" t="s">
        <v>4204</v>
      </c>
      <c r="V1875" s="8">
        <v>46273</v>
      </c>
      <c r="W1875" s="13" t="s">
        <v>5073</v>
      </c>
      <c r="X1875" s="23" t="s">
        <v>4206</v>
      </c>
      <c r="Y1875" s="486">
        <v>167</v>
      </c>
      <c r="Z1875" s="483">
        <v>46289</v>
      </c>
      <c r="AA1875" s="1284" t="s">
        <v>5989</v>
      </c>
      <c r="AB1875" s="484" t="s">
        <v>4206</v>
      </c>
      <c r="AC1875" s="16"/>
      <c r="AD1875" s="17"/>
      <c r="AE1875" s="18"/>
      <c r="AF1875" s="9"/>
      <c r="AG1875" s="19"/>
      <c r="AH1875" s="20"/>
      <c r="AI1875" s="9"/>
      <c r="AJ1875" s="21"/>
      <c r="AK1875" s="33"/>
      <c r="AL1875" s="485" t="str">
        <f>IF(AA1875="","",AA1875)</f>
        <v>L-RT-059</v>
      </c>
      <c r="AM1875" s="3" t="str">
        <f>IF(AB1875="","",AB1875)</f>
        <v>A</v>
      </c>
      <c r="AN1875" s="702"/>
      <c r="AO1875" s="4"/>
      <c r="AP1875" s="5"/>
      <c r="AQ1875" s="5"/>
      <c r="AR1875" s="4"/>
      <c r="AS1875" s="5"/>
      <c r="AT1875" s="552"/>
      <c r="AU1875" s="553" t="str">
        <f>IF(AND(V1875&gt;0,X1875="A",AA1875&lt;&gt;"",AG1875&lt;&gt;"A",AJ1875&lt;&gt;"A",OR(AB1875="NR",AB1875="NT")),1,"")</f>
        <v/>
      </c>
      <c r="AV1875" s="554" t="str">
        <f>IF(AU1875="","",COUNTIF($AU$8:AU1875,AU1875))</f>
        <v/>
      </c>
      <c r="AW1875" s="553" t="str">
        <f>IF(AND(V1875&gt;0,X1875="A",AJ1875&lt;&gt;"A",OR(AB1875="",AB1875="NX")),1,"")</f>
        <v/>
      </c>
      <c r="AX1875" s="554" t="str">
        <f>IF(AW1875="","",COUNTIF($AW$8:AW1875,AW1875))</f>
        <v/>
      </c>
      <c r="AY1875" s="27"/>
      <c r="AZ1875" s="6"/>
      <c r="BA1875" s="7"/>
      <c r="BB1875" s="7"/>
    </row>
    <row r="1876" spans="1:54" ht="14.45" customHeight="1">
      <c r="A1876" s="472" t="s">
        <v>2126</v>
      </c>
      <c r="B1876" s="473" t="s">
        <v>1602</v>
      </c>
      <c r="C1876" s="22" t="s">
        <v>5850</v>
      </c>
      <c r="D1876" s="22">
        <v>15</v>
      </c>
      <c r="E1876" s="752" t="s">
        <v>5046</v>
      </c>
      <c r="F1876" s="760">
        <v>2087860</v>
      </c>
      <c r="G1876" s="475">
        <v>15421108</v>
      </c>
      <c r="H1876" s="644">
        <v>11.94</v>
      </c>
      <c r="I1876" s="474">
        <v>2053440</v>
      </c>
      <c r="J1876" s="475">
        <v>15421110</v>
      </c>
      <c r="K1876" s="644">
        <v>11.94</v>
      </c>
      <c r="L1876" s="9"/>
      <c r="M1876" s="546">
        <v>16</v>
      </c>
      <c r="N1876" s="9">
        <v>9.5299999999999994</v>
      </c>
      <c r="O1876" s="9" t="s">
        <v>4201</v>
      </c>
      <c r="P1876" s="645" t="s">
        <v>4252</v>
      </c>
      <c r="Q1876" s="650" t="s">
        <v>4253</v>
      </c>
      <c r="R1876" s="11"/>
      <c r="S1876" s="12"/>
      <c r="T1876" s="14">
        <v>46260</v>
      </c>
      <c r="U1876" s="15" t="s">
        <v>4290</v>
      </c>
      <c r="V1876" s="8">
        <v>46260</v>
      </c>
      <c r="W1876" s="13" t="s">
        <v>4946</v>
      </c>
      <c r="X1876" s="23" t="s">
        <v>4206</v>
      </c>
      <c r="Y1876" s="486">
        <v>124</v>
      </c>
      <c r="Z1876" s="647">
        <v>46262</v>
      </c>
      <c r="AA1876" s="24" t="s">
        <v>4950</v>
      </c>
      <c r="AB1876" s="484" t="s">
        <v>4206</v>
      </c>
      <c r="AC1876" s="655"/>
      <c r="AD1876" s="4"/>
      <c r="AE1876" s="5"/>
      <c r="AF1876" s="5"/>
      <c r="AG1876" s="4"/>
      <c r="AH1876" s="5"/>
      <c r="AI1876" s="649"/>
      <c r="AJ1876" s="6" t="str">
        <f>IF(AND(K1876&gt;0,M1876="A",P1876&lt;&gt;"",V1876&lt;&gt;"A",Y1876&lt;&gt;"A",OR(Q1876="NR",Q1876="NT")),1,"")</f>
        <v/>
      </c>
      <c r="AK1876" s="6" t="str">
        <f>IF(AJ1876="","",COUNTIF(AJ$8:$AU1876,AJ1876))</f>
        <v/>
      </c>
      <c r="AL1876" s="485" t="str">
        <f>IF(AA1876="","",AA1876)</f>
        <v>DJ-RT-016</v>
      </c>
      <c r="AM1876" s="3" t="str">
        <f>IF(AB1876="","",AB1876)</f>
        <v>A</v>
      </c>
      <c r="AN1876" s="708"/>
      <c r="AO1876" s="6"/>
      <c r="AP1876" s="7"/>
      <c r="AQ1876" s="7"/>
      <c r="AR1876" s="736"/>
      <c r="AS1876" s="736"/>
      <c r="AT1876" s="736"/>
      <c r="AU1876" s="553" t="str">
        <f>IF(AND(V1876&gt;0,X1876="A",AA1876&lt;&gt;"",AG1876&lt;&gt;"A",AJ1876&lt;&gt;"A",OR(AB1876="NR",AB1876="NT")),1,"")</f>
        <v/>
      </c>
      <c r="AV1876" s="554" t="str">
        <f>IF(AU1876="","",COUNTIF($AU$8:AU1876,AU1876))</f>
        <v/>
      </c>
      <c r="AW1876" s="553" t="str">
        <f>IF(AND(V1876&gt;0,X1876="A",AJ1876&lt;&gt;"A",OR(AB1876="",AB1876="NX")),1,"")</f>
        <v/>
      </c>
      <c r="AX1876" s="554" t="str">
        <f>IF(AW1876="","",COUNTIF($AW$8:AW1876,AW1876))</f>
        <v/>
      </c>
      <c r="AY1876" s="736"/>
      <c r="AZ1876" s="736"/>
      <c r="BA1876" s="736"/>
      <c r="BB1876" s="736"/>
    </row>
    <row r="1877" spans="1:54" ht="14.45" customHeight="1">
      <c r="A1877" s="472" t="s">
        <v>2127</v>
      </c>
      <c r="B1877" s="473" t="s">
        <v>1602</v>
      </c>
      <c r="C1877" s="22" t="s">
        <v>5850</v>
      </c>
      <c r="D1877" s="22">
        <v>15</v>
      </c>
      <c r="E1877" s="746" t="s">
        <v>6267</v>
      </c>
      <c r="F1877" s="760">
        <v>2053440</v>
      </c>
      <c r="G1877" s="475">
        <v>15421110</v>
      </c>
      <c r="H1877" s="476">
        <v>11.94</v>
      </c>
      <c r="I1877" s="474">
        <v>2096290</v>
      </c>
      <c r="J1877" s="475">
        <v>15421111</v>
      </c>
      <c r="K1877" s="644">
        <v>11.94</v>
      </c>
      <c r="L1877" s="9" t="s">
        <v>15</v>
      </c>
      <c r="M1877" s="546">
        <v>16</v>
      </c>
      <c r="N1877" s="9">
        <v>9.5299999999999994</v>
      </c>
      <c r="O1877" s="6" t="s">
        <v>4201</v>
      </c>
      <c r="P1877" s="479" t="s">
        <v>5033</v>
      </c>
      <c r="Q1877" s="10" t="s">
        <v>5919</v>
      </c>
      <c r="R1877" s="11"/>
      <c r="S1877" s="12"/>
      <c r="T1877" s="14">
        <v>46295</v>
      </c>
      <c r="U1877" s="15" t="s">
        <v>6299</v>
      </c>
      <c r="V1877" s="8">
        <v>46296</v>
      </c>
      <c r="W1877" s="13" t="s">
        <v>6298</v>
      </c>
      <c r="X1877" s="23" t="s">
        <v>4206</v>
      </c>
      <c r="Y1877" s="486">
        <v>195</v>
      </c>
      <c r="Z1877" s="483">
        <v>46299</v>
      </c>
      <c r="AA1877" s="24" t="s">
        <v>6393</v>
      </c>
      <c r="AB1877" s="484" t="s">
        <v>4206</v>
      </c>
      <c r="AC1877" s="16"/>
      <c r="AD1877" s="17"/>
      <c r="AE1877" s="18"/>
      <c r="AF1877" s="9"/>
      <c r="AG1877" s="19"/>
      <c r="AH1877" s="20"/>
      <c r="AI1877" s="9"/>
      <c r="AJ1877" s="21"/>
      <c r="AK1877" s="33"/>
      <c r="AL1877" s="485" t="str">
        <f>IF(AA1877="","",AA1877)</f>
        <v>L-RT-071</v>
      </c>
      <c r="AM1877" s="3" t="str">
        <f>IF(AB1877="","",AB1877)</f>
        <v>A</v>
      </c>
      <c r="AN1877" s="702" t="s">
        <v>6031</v>
      </c>
      <c r="AO1877" s="4"/>
      <c r="AP1877" s="5"/>
      <c r="AQ1877" s="5"/>
      <c r="AR1877" s="4"/>
      <c r="AS1877" s="5"/>
      <c r="AT1877" s="552"/>
      <c r="AU1877" s="553" t="str">
        <f>IF(AND(V1877&gt;0,X1877="A",AA1877&lt;&gt;"",AG1877&lt;&gt;"A",AJ1877&lt;&gt;"A",OR(AB1877="NR",AB1877="NT")),1,"")</f>
        <v/>
      </c>
      <c r="AV1877" s="554" t="str">
        <f>IF(AU1877="","",COUNTIF($AU$8:AU1877,AU1877))</f>
        <v/>
      </c>
      <c r="AW1877" s="553" t="str">
        <f>IF(AND(V1877&gt;0,X1877="A",AJ1877&lt;&gt;"A",OR(AB1877="",AB1877="NX")),1,"")</f>
        <v/>
      </c>
      <c r="AX1877" s="554" t="str">
        <f>IF(AW1877="","",COUNTIF($AW$8:AW1877,AW1877))</f>
        <v/>
      </c>
      <c r="AY1877" s="13" t="s">
        <v>5073</v>
      </c>
      <c r="AZ1877" s="80" t="s">
        <v>5989</v>
      </c>
      <c r="BA1877" s="7"/>
      <c r="BB1877" s="7"/>
    </row>
    <row r="1878" spans="1:54" ht="14.45" customHeight="1">
      <c r="A1878" s="472" t="s">
        <v>2128</v>
      </c>
      <c r="B1878" s="473" t="s">
        <v>1602</v>
      </c>
      <c r="C1878" s="22" t="s">
        <v>5850</v>
      </c>
      <c r="D1878" s="22">
        <v>15</v>
      </c>
      <c r="E1878" s="752" t="s">
        <v>4989</v>
      </c>
      <c r="F1878" s="760">
        <v>2096290</v>
      </c>
      <c r="G1878" s="475">
        <v>15421111</v>
      </c>
      <c r="H1878" s="644">
        <v>11.94</v>
      </c>
      <c r="I1878" s="474">
        <v>2083830</v>
      </c>
      <c r="J1878" s="475">
        <v>15421105</v>
      </c>
      <c r="K1878" s="644">
        <v>11.94</v>
      </c>
      <c r="L1878" s="9"/>
      <c r="M1878" s="546">
        <v>16</v>
      </c>
      <c r="N1878" s="9">
        <v>9.5299999999999994</v>
      </c>
      <c r="O1878" s="9" t="s">
        <v>4201</v>
      </c>
      <c r="P1878" s="645" t="s">
        <v>4252</v>
      </c>
      <c r="Q1878" s="654" t="s">
        <v>4273</v>
      </c>
      <c r="R1878" s="11"/>
      <c r="S1878" s="12"/>
      <c r="T1878" s="14">
        <v>46259</v>
      </c>
      <c r="U1878" s="15" t="s">
        <v>4290</v>
      </c>
      <c r="V1878" s="8">
        <v>46259</v>
      </c>
      <c r="W1878" s="13" t="s">
        <v>4957</v>
      </c>
      <c r="X1878" s="23" t="s">
        <v>4206</v>
      </c>
      <c r="Y1878" s="486">
        <v>124</v>
      </c>
      <c r="Z1878" s="647">
        <v>46261</v>
      </c>
      <c r="AA1878" s="24" t="s">
        <v>4947</v>
      </c>
      <c r="AB1878" s="484" t="s">
        <v>4206</v>
      </c>
      <c r="AC1878" s="16"/>
      <c r="AD1878" s="17"/>
      <c r="AE1878" s="18"/>
      <c r="AF1878" s="9"/>
      <c r="AG1878" s="19"/>
      <c r="AH1878" s="20"/>
      <c r="AI1878" s="9"/>
      <c r="AJ1878" s="21"/>
      <c r="AK1878" s="648"/>
      <c r="AL1878" s="485" t="str">
        <f>IF(AA1878="","",AA1878)</f>
        <v>DJ-RT-015</v>
      </c>
      <c r="AM1878" s="3" t="str">
        <f>IF(AB1878="","",AB1878)</f>
        <v>A</v>
      </c>
      <c r="AN1878" s="655"/>
      <c r="AO1878" s="4"/>
      <c r="AP1878" s="5"/>
      <c r="AQ1878" s="5"/>
      <c r="AR1878" s="4"/>
      <c r="AS1878" s="5"/>
      <c r="AT1878" s="649"/>
      <c r="AU1878" s="553" t="str">
        <f>IF(AND(V1878&gt;0,X1878="A",AA1878&lt;&gt;"",AG1878&lt;&gt;"A",AJ1878&lt;&gt;"A",OR(AB1878="NR",AB1878="NT")),1,"")</f>
        <v/>
      </c>
      <c r="AV1878" s="554" t="str">
        <f>IF(AU1878="","",COUNTIF($AU$8:AU1878,AU1878))</f>
        <v/>
      </c>
      <c r="AW1878" s="553" t="str">
        <f>IF(AND(V1878&gt;0,X1878="A",AJ1878&lt;&gt;"A",OR(AB1878="",AB1878="NX")),1,"")</f>
        <v/>
      </c>
      <c r="AX1878" s="554" t="str">
        <f>IF(AW1878="","",COUNTIF($AW$8:AW1878,AW1878))</f>
        <v/>
      </c>
      <c r="AY1878" s="6"/>
      <c r="AZ1878" s="6"/>
      <c r="BA1878" s="7"/>
      <c r="BB1878" s="7"/>
    </row>
    <row r="1879" spans="1:54" ht="14.45" customHeight="1">
      <c r="A1879" s="472" t="s">
        <v>2129</v>
      </c>
      <c r="B1879" s="473" t="s">
        <v>1602</v>
      </c>
      <c r="C1879" s="22" t="s">
        <v>5850</v>
      </c>
      <c r="D1879" s="22">
        <v>15</v>
      </c>
      <c r="E1879" s="746" t="s">
        <v>4168</v>
      </c>
      <c r="F1879" s="760">
        <v>2083830</v>
      </c>
      <c r="G1879" s="475">
        <v>15421105</v>
      </c>
      <c r="H1879" s="644">
        <v>11.94</v>
      </c>
      <c r="I1879" s="474">
        <v>2095430</v>
      </c>
      <c r="J1879" s="475">
        <v>15421111</v>
      </c>
      <c r="K1879" s="644">
        <v>11.94</v>
      </c>
      <c r="L1879" s="9" t="s">
        <v>15</v>
      </c>
      <c r="M1879" s="546">
        <v>16</v>
      </c>
      <c r="N1879" s="9">
        <v>9.5299999999999994</v>
      </c>
      <c r="O1879" s="6" t="s">
        <v>4201</v>
      </c>
      <c r="P1879" s="479" t="s">
        <v>4202</v>
      </c>
      <c r="Q1879" s="10" t="s">
        <v>4203</v>
      </c>
      <c r="R1879" s="11"/>
      <c r="S1879" s="12"/>
      <c r="T1879" s="14">
        <v>46272</v>
      </c>
      <c r="U1879" s="15" t="s">
        <v>4204</v>
      </c>
      <c r="V1879" s="8">
        <v>46272</v>
      </c>
      <c r="W1879" s="13" t="s">
        <v>4988</v>
      </c>
      <c r="X1879" s="23" t="s">
        <v>4206</v>
      </c>
      <c r="Y1879" s="486">
        <v>167</v>
      </c>
      <c r="Z1879" s="483">
        <v>46289</v>
      </c>
      <c r="AA1879" s="1284" t="s">
        <v>5989</v>
      </c>
      <c r="AB1879" s="484" t="s">
        <v>4206</v>
      </c>
      <c r="AC1879" s="16"/>
      <c r="AD1879" s="17"/>
      <c r="AE1879" s="18"/>
      <c r="AF1879" s="9"/>
      <c r="AG1879" s="19"/>
      <c r="AH1879" s="20"/>
      <c r="AI1879" s="9"/>
      <c r="AJ1879" s="21"/>
      <c r="AK1879" s="33"/>
      <c r="AL1879" s="485" t="str">
        <f>IF(AA1879="","",AA1879)</f>
        <v>L-RT-059</v>
      </c>
      <c r="AM1879" s="3" t="str">
        <f>IF(AB1879="","",AB1879)</f>
        <v>A</v>
      </c>
      <c r="AN1879" s="702"/>
      <c r="AO1879" s="4"/>
      <c r="AP1879" s="5"/>
      <c r="AQ1879" s="5"/>
      <c r="AR1879" s="4"/>
      <c r="AS1879" s="5"/>
      <c r="AT1879" s="552"/>
      <c r="AU1879" s="553" t="str">
        <f>IF(AND(V1879&gt;0,X1879="A",AA1879&lt;&gt;"",AG1879&lt;&gt;"A",AJ1879&lt;&gt;"A",OR(AB1879="NR",AB1879="NT")),1,"")</f>
        <v/>
      </c>
      <c r="AV1879" s="554" t="str">
        <f>IF(AU1879="","",COUNTIF($AU$8:AU1879,AU1879))</f>
        <v/>
      </c>
      <c r="AW1879" s="553" t="str">
        <f>IF(AND(V1879&gt;0,X1879="A",AJ1879&lt;&gt;"A",OR(AB1879="",AB1879="NX")),1,"")</f>
        <v/>
      </c>
      <c r="AX1879" s="554" t="str">
        <f>IF(AW1879="","",COUNTIF($AW$8:AW1879,AW1879))</f>
        <v/>
      </c>
      <c r="AY1879" s="27"/>
      <c r="AZ1879" s="6"/>
      <c r="BA1879" s="7"/>
      <c r="BB1879" s="7"/>
    </row>
    <row r="1880" spans="1:54" ht="14.45" customHeight="1">
      <c r="A1880" s="472" t="s">
        <v>2130</v>
      </c>
      <c r="B1880" s="473" t="s">
        <v>1602</v>
      </c>
      <c r="C1880" s="22" t="s">
        <v>5850</v>
      </c>
      <c r="D1880" s="22">
        <v>15</v>
      </c>
      <c r="E1880" s="752" t="s">
        <v>4990</v>
      </c>
      <c r="F1880" s="760">
        <v>2095430</v>
      </c>
      <c r="G1880" s="475">
        <v>15421111</v>
      </c>
      <c r="H1880" s="644">
        <v>11.94</v>
      </c>
      <c r="I1880" s="474">
        <v>2095430</v>
      </c>
      <c r="J1880" s="475">
        <v>15421111</v>
      </c>
      <c r="K1880" s="644">
        <v>11.94</v>
      </c>
      <c r="L1880" s="9"/>
      <c r="M1880" s="546">
        <v>16</v>
      </c>
      <c r="N1880" s="9">
        <v>9.5299999999999994</v>
      </c>
      <c r="O1880" s="9" t="s">
        <v>4201</v>
      </c>
      <c r="P1880" s="645" t="s">
        <v>4252</v>
      </c>
      <c r="Q1880" s="651" t="s">
        <v>4263</v>
      </c>
      <c r="R1880" s="11"/>
      <c r="S1880" s="12"/>
      <c r="T1880" s="14">
        <v>46259</v>
      </c>
      <c r="U1880" s="15" t="s">
        <v>4290</v>
      </c>
      <c r="V1880" s="8">
        <v>46259</v>
      </c>
      <c r="W1880" s="13" t="s">
        <v>4957</v>
      </c>
      <c r="X1880" s="23" t="s">
        <v>4206</v>
      </c>
      <c r="Y1880" s="486">
        <v>124</v>
      </c>
      <c r="Z1880" s="647">
        <v>46261</v>
      </c>
      <c r="AA1880" s="24" t="s">
        <v>4947</v>
      </c>
      <c r="AB1880" s="484" t="s">
        <v>4206</v>
      </c>
      <c r="AC1880" s="16"/>
      <c r="AD1880" s="17"/>
      <c r="AE1880" s="18"/>
      <c r="AF1880" s="9"/>
      <c r="AG1880" s="19"/>
      <c r="AH1880" s="20"/>
      <c r="AI1880" s="9"/>
      <c r="AJ1880" s="21"/>
      <c r="AK1880" s="648"/>
      <c r="AL1880" s="485" t="str">
        <f>IF(AA1880="","",AA1880)</f>
        <v>DJ-RT-015</v>
      </c>
      <c r="AM1880" s="3" t="str">
        <f>IF(AB1880="","",AB1880)</f>
        <v>A</v>
      </c>
      <c r="AN1880" s="655"/>
      <c r="AO1880" s="4"/>
      <c r="AP1880" s="5"/>
      <c r="AQ1880" s="5"/>
      <c r="AR1880" s="4"/>
      <c r="AS1880" s="5"/>
      <c r="AT1880" s="649"/>
      <c r="AU1880" s="553" t="str">
        <f>IF(AND(V1880&gt;0,X1880="A",AA1880&lt;&gt;"",AG1880&lt;&gt;"A",AJ1880&lt;&gt;"A",OR(AB1880="NR",AB1880="NT")),1,"")</f>
        <v/>
      </c>
      <c r="AV1880" s="554" t="str">
        <f>IF(AU1880="","",COUNTIF($AU$8:AU1880,AU1880))</f>
        <v/>
      </c>
      <c r="AW1880" s="553" t="str">
        <f>IF(AND(V1880&gt;0,X1880="A",AJ1880&lt;&gt;"A",OR(AB1880="",AB1880="NX")),1,"")</f>
        <v/>
      </c>
      <c r="AX1880" s="554" t="str">
        <f>IF(AW1880="","",COUNTIF($AW$8:AW1880,AW1880))</f>
        <v/>
      </c>
      <c r="AY1880" s="6"/>
      <c r="AZ1880" s="6"/>
      <c r="BA1880" s="7"/>
      <c r="BB1880" s="7"/>
    </row>
    <row r="1881" spans="1:54" ht="14.45" customHeight="1">
      <c r="A1881" s="472" t="s">
        <v>2131</v>
      </c>
      <c r="B1881" s="473" t="s">
        <v>1602</v>
      </c>
      <c r="C1881" s="22" t="s">
        <v>5850</v>
      </c>
      <c r="D1881" s="22">
        <v>15</v>
      </c>
      <c r="E1881" s="746" t="s">
        <v>4169</v>
      </c>
      <c r="F1881" s="760">
        <v>2095430</v>
      </c>
      <c r="G1881" s="475">
        <v>15421111</v>
      </c>
      <c r="H1881" s="476">
        <v>11.94</v>
      </c>
      <c r="I1881" s="474">
        <v>2092530</v>
      </c>
      <c r="J1881" s="475">
        <v>15421110</v>
      </c>
      <c r="K1881" s="644">
        <v>11.94</v>
      </c>
      <c r="L1881" s="9" t="s">
        <v>15</v>
      </c>
      <c r="M1881" s="546">
        <v>16</v>
      </c>
      <c r="N1881" s="9">
        <v>9.5299999999999994</v>
      </c>
      <c r="O1881" s="6" t="s">
        <v>4201</v>
      </c>
      <c r="P1881" s="479" t="s">
        <v>4202</v>
      </c>
      <c r="Q1881" s="10" t="s">
        <v>4203</v>
      </c>
      <c r="R1881" s="11"/>
      <c r="S1881" s="12"/>
      <c r="T1881" s="14">
        <v>46272</v>
      </c>
      <c r="U1881" s="15" t="s">
        <v>4204</v>
      </c>
      <c r="V1881" s="8">
        <v>46272</v>
      </c>
      <c r="W1881" s="13" t="s">
        <v>4988</v>
      </c>
      <c r="X1881" s="23" t="s">
        <v>4206</v>
      </c>
      <c r="Y1881" s="486">
        <v>167</v>
      </c>
      <c r="Z1881" s="483">
        <v>46289</v>
      </c>
      <c r="AA1881" s="1284" t="s">
        <v>5989</v>
      </c>
      <c r="AB1881" s="484" t="s">
        <v>4206</v>
      </c>
      <c r="AC1881" s="16"/>
      <c r="AD1881" s="17"/>
      <c r="AE1881" s="18"/>
      <c r="AF1881" s="9"/>
      <c r="AG1881" s="19"/>
      <c r="AH1881" s="20"/>
      <c r="AI1881" s="9"/>
      <c r="AJ1881" s="21"/>
      <c r="AK1881" s="33"/>
      <c r="AL1881" s="485" t="str">
        <f>IF(AA1881="","",AA1881)</f>
        <v>L-RT-059</v>
      </c>
      <c r="AM1881" s="3" t="str">
        <f>IF(AB1881="","",AB1881)</f>
        <v>A</v>
      </c>
      <c r="AN1881" s="702"/>
      <c r="AO1881" s="4"/>
      <c r="AP1881" s="5"/>
      <c r="AQ1881" s="5"/>
      <c r="AR1881" s="4"/>
      <c r="AS1881" s="5"/>
      <c r="AT1881" s="552"/>
      <c r="AU1881" s="553" t="str">
        <f>IF(AND(V1881&gt;0,X1881="A",AA1881&lt;&gt;"",AG1881&lt;&gt;"A",AJ1881&lt;&gt;"A",OR(AB1881="NR",AB1881="NT")),1,"")</f>
        <v/>
      </c>
      <c r="AV1881" s="554" t="str">
        <f>IF(AU1881="","",COUNTIF($AU$8:AU1881,AU1881))</f>
        <v/>
      </c>
      <c r="AW1881" s="553" t="str">
        <f>IF(AND(V1881&gt;0,X1881="A",AJ1881&lt;&gt;"A",OR(AB1881="",AB1881="NX")),1,"")</f>
        <v/>
      </c>
      <c r="AX1881" s="554" t="str">
        <f>IF(AW1881="","",COUNTIF($AW$8:AW1881,AW1881))</f>
        <v/>
      </c>
      <c r="AY1881" s="27"/>
      <c r="AZ1881" s="6"/>
      <c r="BA1881" s="7"/>
      <c r="BB1881" s="7"/>
    </row>
    <row r="1882" spans="1:54" ht="14.45" customHeight="1">
      <c r="A1882" s="472" t="s">
        <v>2132</v>
      </c>
      <c r="B1882" s="473" t="s">
        <v>1602</v>
      </c>
      <c r="C1882" s="22" t="s">
        <v>5850</v>
      </c>
      <c r="D1882" s="22">
        <v>15</v>
      </c>
      <c r="E1882" s="752" t="s">
        <v>4991</v>
      </c>
      <c r="F1882" s="760">
        <v>2092530</v>
      </c>
      <c r="G1882" s="475">
        <v>15421110</v>
      </c>
      <c r="H1882" s="644">
        <v>11.94</v>
      </c>
      <c r="I1882" s="474">
        <v>2091770</v>
      </c>
      <c r="J1882" s="475">
        <v>15421109</v>
      </c>
      <c r="K1882" s="644">
        <v>11.94</v>
      </c>
      <c r="L1882" s="9"/>
      <c r="M1882" s="546">
        <v>16</v>
      </c>
      <c r="N1882" s="9">
        <v>9.5299999999999994</v>
      </c>
      <c r="O1882" s="9" t="s">
        <v>4201</v>
      </c>
      <c r="P1882" s="645" t="s">
        <v>4252</v>
      </c>
      <c r="Q1882" s="646" t="s">
        <v>4281</v>
      </c>
      <c r="R1882" s="11"/>
      <c r="S1882" s="12"/>
      <c r="T1882" s="14">
        <v>46259</v>
      </c>
      <c r="U1882" s="15" t="s">
        <v>4290</v>
      </c>
      <c r="V1882" s="8">
        <v>46259</v>
      </c>
      <c r="W1882" s="13" t="s">
        <v>4957</v>
      </c>
      <c r="X1882" s="23" t="s">
        <v>4206</v>
      </c>
      <c r="Y1882" s="486">
        <v>124</v>
      </c>
      <c r="Z1882" s="483">
        <v>46262</v>
      </c>
      <c r="AA1882" s="24" t="s">
        <v>4950</v>
      </c>
      <c r="AB1882" s="484" t="s">
        <v>4206</v>
      </c>
      <c r="AC1882" s="16"/>
      <c r="AD1882" s="17"/>
      <c r="AE1882" s="18"/>
      <c r="AF1882" s="9"/>
      <c r="AG1882" s="19"/>
      <c r="AH1882" s="20"/>
      <c r="AI1882" s="9"/>
      <c r="AJ1882" s="21"/>
      <c r="AK1882" s="648"/>
      <c r="AL1882" s="485" t="str">
        <f>IF(AA1882="","",AA1882)</f>
        <v>DJ-RT-016</v>
      </c>
      <c r="AM1882" s="3" t="str">
        <f>IF(AB1882="","",AB1882)</f>
        <v>A</v>
      </c>
      <c r="AN1882" s="655"/>
      <c r="AO1882" s="4"/>
      <c r="AP1882" s="5"/>
      <c r="AQ1882" s="5"/>
      <c r="AR1882" s="4"/>
      <c r="AS1882" s="5"/>
      <c r="AT1882" s="649"/>
      <c r="AU1882" s="553" t="str">
        <f>IF(AND(V1882&gt;0,X1882="A",AA1882&lt;&gt;"",AG1882&lt;&gt;"A",AJ1882&lt;&gt;"A",OR(AB1882="NR",AB1882="NT")),1,"")</f>
        <v/>
      </c>
      <c r="AV1882" s="554" t="str">
        <f>IF(AU1882="","",COUNTIF($AU$8:AU1882,AU1882))</f>
        <v/>
      </c>
      <c r="AW1882" s="553" t="str">
        <f>IF(AND(V1882&gt;0,X1882="A",AJ1882&lt;&gt;"A",OR(AB1882="",AB1882="NX")),1,"")</f>
        <v/>
      </c>
      <c r="AX1882" s="554" t="str">
        <f>IF(AW1882="","",COUNTIF($AW$8:AW1882,AW1882))</f>
        <v/>
      </c>
      <c r="AY1882" s="6"/>
      <c r="AZ1882" s="6"/>
      <c r="BA1882" s="7"/>
      <c r="BB1882" s="7"/>
    </row>
    <row r="1883" spans="1:54" ht="14.45" customHeight="1">
      <c r="A1883" s="472" t="s">
        <v>2133</v>
      </c>
      <c r="B1883" s="473" t="s">
        <v>1602</v>
      </c>
      <c r="C1883" s="22" t="s">
        <v>5850</v>
      </c>
      <c r="D1883" s="22">
        <v>15</v>
      </c>
      <c r="E1883" s="746" t="s">
        <v>4170</v>
      </c>
      <c r="F1883" s="760">
        <v>2091770</v>
      </c>
      <c r="G1883" s="475">
        <v>15421109</v>
      </c>
      <c r="H1883" s="476">
        <v>11.94</v>
      </c>
      <c r="I1883" s="474">
        <v>2091890</v>
      </c>
      <c r="J1883" s="475">
        <v>15421109</v>
      </c>
      <c r="K1883" s="644">
        <v>11.94</v>
      </c>
      <c r="L1883" s="9" t="s">
        <v>15</v>
      </c>
      <c r="M1883" s="546">
        <v>16</v>
      </c>
      <c r="N1883" s="9">
        <v>9.5299999999999994</v>
      </c>
      <c r="O1883" s="6" t="s">
        <v>4201</v>
      </c>
      <c r="P1883" s="479" t="s">
        <v>4202</v>
      </c>
      <c r="Q1883" s="10" t="s">
        <v>4203</v>
      </c>
      <c r="R1883" s="11"/>
      <c r="S1883" s="12"/>
      <c r="T1883" s="14">
        <v>46272</v>
      </c>
      <c r="U1883" s="15" t="s">
        <v>4204</v>
      </c>
      <c r="V1883" s="8">
        <v>46272</v>
      </c>
      <c r="W1883" s="13" t="s">
        <v>4988</v>
      </c>
      <c r="X1883" s="23" t="s">
        <v>4206</v>
      </c>
      <c r="Y1883" s="486">
        <v>167</v>
      </c>
      <c r="Z1883" s="483">
        <v>46289</v>
      </c>
      <c r="AA1883" s="1284" t="s">
        <v>5989</v>
      </c>
      <c r="AB1883" s="484" t="s">
        <v>5985</v>
      </c>
      <c r="AC1883" s="16"/>
      <c r="AD1883" s="17"/>
      <c r="AE1883" s="18"/>
      <c r="AF1883" s="9"/>
      <c r="AG1883" s="19"/>
      <c r="AH1883" s="20"/>
      <c r="AI1883" s="9"/>
      <c r="AJ1883" s="21"/>
      <c r="AK1883" s="33"/>
      <c r="AL1883" s="485" t="str">
        <f>IF(AA1883="","",AA1883)</f>
        <v>L-RT-059</v>
      </c>
      <c r="AM1883" s="3" t="str">
        <f>IF(AB1883="","",AB1883)</f>
        <v>NT</v>
      </c>
      <c r="AN1883" s="702"/>
      <c r="AO1883" s="4"/>
      <c r="AP1883" s="5"/>
      <c r="AQ1883" s="5"/>
      <c r="AR1883" s="4"/>
      <c r="AS1883" s="5"/>
      <c r="AT1883" s="552"/>
      <c r="AU1883" s="553">
        <f>IF(AND(V1883&gt;0,X1883="A",AA1883&lt;&gt;"",AG1883&lt;&gt;"A",AJ1883&lt;&gt;"A",OR(AB1883="NR",AB1883="NT")),1,"")</f>
        <v>1</v>
      </c>
      <c r="AV1883" s="554">
        <f>IF(AU1883="","",COUNTIF($AU$8:AU1883,AU1883))</f>
        <v>1</v>
      </c>
      <c r="AW1883" s="553" t="str">
        <f>IF(AND(V1883&gt;0,X1883="A",AJ1883&lt;&gt;"A",OR(AB1883="",AB1883="NX")),1,"")</f>
        <v/>
      </c>
      <c r="AX1883" s="554" t="str">
        <f>IF(AW1883="","",COUNTIF($AW$8:AW1883,AW1883))</f>
        <v/>
      </c>
      <c r="AY1883" s="27"/>
      <c r="AZ1883" s="6"/>
      <c r="BA1883" s="7"/>
      <c r="BB1883" s="7"/>
    </row>
    <row r="1884" spans="1:54" ht="14.45" customHeight="1">
      <c r="A1884" s="472" t="s">
        <v>2134</v>
      </c>
      <c r="B1884" s="473" t="s">
        <v>1602</v>
      </c>
      <c r="C1884" s="22" t="s">
        <v>5850</v>
      </c>
      <c r="D1884" s="22">
        <v>15</v>
      </c>
      <c r="E1884" s="752" t="s">
        <v>4992</v>
      </c>
      <c r="F1884" s="760">
        <v>2091890</v>
      </c>
      <c r="G1884" s="475">
        <v>15421109</v>
      </c>
      <c r="H1884" s="644">
        <v>11.94</v>
      </c>
      <c r="I1884" s="474">
        <v>2094650</v>
      </c>
      <c r="J1884" s="475">
        <v>15421111</v>
      </c>
      <c r="K1884" s="644">
        <v>11.94</v>
      </c>
      <c r="L1884" s="9"/>
      <c r="M1884" s="546">
        <v>16</v>
      </c>
      <c r="N1884" s="9">
        <v>9.5299999999999994</v>
      </c>
      <c r="O1884" s="9" t="s">
        <v>4201</v>
      </c>
      <c r="P1884" s="645" t="s">
        <v>4252</v>
      </c>
      <c r="Q1884" s="654" t="s">
        <v>4273</v>
      </c>
      <c r="R1884" s="11"/>
      <c r="S1884" s="12"/>
      <c r="T1884" s="14">
        <v>46259</v>
      </c>
      <c r="U1884" s="15" t="s">
        <v>4290</v>
      </c>
      <c r="V1884" s="8">
        <v>46259</v>
      </c>
      <c r="W1884" s="13" t="s">
        <v>4957</v>
      </c>
      <c r="X1884" s="23" t="s">
        <v>4206</v>
      </c>
      <c r="Y1884" s="486">
        <v>124</v>
      </c>
      <c r="Z1884" s="647">
        <v>46261</v>
      </c>
      <c r="AA1884" s="24" t="s">
        <v>4947</v>
      </c>
      <c r="AB1884" s="484" t="s">
        <v>4206</v>
      </c>
      <c r="AC1884" s="16"/>
      <c r="AD1884" s="17"/>
      <c r="AE1884" s="18"/>
      <c r="AF1884" s="9"/>
      <c r="AG1884" s="19"/>
      <c r="AH1884" s="20"/>
      <c r="AI1884" s="9"/>
      <c r="AJ1884" s="21"/>
      <c r="AK1884" s="648"/>
      <c r="AL1884" s="485" t="str">
        <f>IF(AA1884="","",AA1884)</f>
        <v>DJ-RT-015</v>
      </c>
      <c r="AM1884" s="3" t="str">
        <f>IF(AB1884="","",AB1884)</f>
        <v>A</v>
      </c>
      <c r="AN1884" s="655"/>
      <c r="AO1884" s="4"/>
      <c r="AP1884" s="5"/>
      <c r="AQ1884" s="5"/>
      <c r="AR1884" s="4"/>
      <c r="AS1884" s="5"/>
      <c r="AT1884" s="649"/>
      <c r="AU1884" s="553" t="str">
        <f>IF(AND(V1884&gt;0,X1884="A",AA1884&lt;&gt;"",AG1884&lt;&gt;"A",AJ1884&lt;&gt;"A",OR(AB1884="NR",AB1884="NT")),1,"")</f>
        <v/>
      </c>
      <c r="AV1884" s="554" t="str">
        <f>IF(AU1884="","",COUNTIF($AU$8:AU1884,AU1884))</f>
        <v/>
      </c>
      <c r="AW1884" s="553" t="str">
        <f>IF(AND(V1884&gt;0,X1884="A",AJ1884&lt;&gt;"A",OR(AB1884="",AB1884="NX")),1,"")</f>
        <v/>
      </c>
      <c r="AX1884" s="554" t="str">
        <f>IF(AW1884="","",COUNTIF($AW$8:AW1884,AW1884))</f>
        <v/>
      </c>
      <c r="AY1884" s="6"/>
      <c r="AZ1884" s="6"/>
      <c r="BA1884" s="7"/>
      <c r="BB1884" s="7"/>
    </row>
    <row r="1885" spans="1:54" ht="14.45" customHeight="1">
      <c r="A1885" s="472" t="s">
        <v>2135</v>
      </c>
      <c r="B1885" s="473" t="s">
        <v>1602</v>
      </c>
      <c r="C1885" s="22" t="s">
        <v>5850</v>
      </c>
      <c r="D1885" s="22">
        <v>15</v>
      </c>
      <c r="E1885" s="746" t="s">
        <v>4171</v>
      </c>
      <c r="F1885" s="760">
        <v>2094650</v>
      </c>
      <c r="G1885" s="475">
        <v>15421111</v>
      </c>
      <c r="H1885" s="476">
        <v>11.94</v>
      </c>
      <c r="I1885" s="474">
        <v>2093070</v>
      </c>
      <c r="J1885" s="475">
        <v>15421110</v>
      </c>
      <c r="K1885" s="644">
        <v>11.94</v>
      </c>
      <c r="L1885" s="9" t="s">
        <v>15</v>
      </c>
      <c r="M1885" s="546">
        <v>16</v>
      </c>
      <c r="N1885" s="9">
        <v>9.5299999999999994</v>
      </c>
      <c r="O1885" s="6" t="s">
        <v>4201</v>
      </c>
      <c r="P1885" s="479" t="s">
        <v>4202</v>
      </c>
      <c r="Q1885" s="10" t="s">
        <v>4203</v>
      </c>
      <c r="R1885" s="11"/>
      <c r="S1885" s="12"/>
      <c r="T1885" s="14">
        <v>46272</v>
      </c>
      <c r="U1885" s="15" t="s">
        <v>4204</v>
      </c>
      <c r="V1885" s="8">
        <v>46272</v>
      </c>
      <c r="W1885" s="13" t="s">
        <v>4988</v>
      </c>
      <c r="X1885" s="23" t="s">
        <v>4206</v>
      </c>
      <c r="Y1885" s="486">
        <v>167</v>
      </c>
      <c r="Z1885" s="483">
        <v>46289</v>
      </c>
      <c r="AA1885" s="1284" t="s">
        <v>5989</v>
      </c>
      <c r="AB1885" s="484" t="s">
        <v>4206</v>
      </c>
      <c r="AC1885" s="16"/>
      <c r="AD1885" s="17"/>
      <c r="AE1885" s="18"/>
      <c r="AF1885" s="9"/>
      <c r="AG1885" s="19"/>
      <c r="AH1885" s="20"/>
      <c r="AI1885" s="9"/>
      <c r="AJ1885" s="21"/>
      <c r="AK1885" s="33"/>
      <c r="AL1885" s="485" t="str">
        <f>IF(AA1885="","",AA1885)</f>
        <v>L-RT-059</v>
      </c>
      <c r="AM1885" s="3" t="str">
        <f>IF(AB1885="","",AB1885)</f>
        <v>A</v>
      </c>
      <c r="AN1885" s="702"/>
      <c r="AO1885" s="4"/>
      <c r="AP1885" s="5"/>
      <c r="AQ1885" s="5"/>
      <c r="AR1885" s="4"/>
      <c r="AS1885" s="5"/>
      <c r="AT1885" s="552"/>
      <c r="AU1885" s="553" t="str">
        <f>IF(AND(V1885&gt;0,X1885="A",AA1885&lt;&gt;"",AG1885&lt;&gt;"A",AJ1885&lt;&gt;"A",OR(AB1885="NR",AB1885="NT")),1,"")</f>
        <v/>
      </c>
      <c r="AV1885" s="554" t="str">
        <f>IF(AU1885="","",COUNTIF($AU$8:AU1885,AU1885))</f>
        <v/>
      </c>
      <c r="AW1885" s="553" t="str">
        <f>IF(AND(V1885&gt;0,X1885="A",AJ1885&lt;&gt;"A",OR(AB1885="",AB1885="NX")),1,"")</f>
        <v/>
      </c>
      <c r="AX1885" s="554" t="str">
        <f>IF(AW1885="","",COUNTIF($AW$8:AW1885,AW1885))</f>
        <v/>
      </c>
      <c r="AY1885" s="27"/>
      <c r="AZ1885" s="6"/>
      <c r="BA1885" s="7"/>
      <c r="BB1885" s="7"/>
    </row>
    <row r="1886" spans="1:54" ht="14.45" customHeight="1">
      <c r="A1886" s="472" t="s">
        <v>2136</v>
      </c>
      <c r="B1886" s="473" t="s">
        <v>1602</v>
      </c>
      <c r="C1886" s="22" t="s">
        <v>5850</v>
      </c>
      <c r="D1886" s="22">
        <v>15</v>
      </c>
      <c r="E1886" s="752" t="s">
        <v>4993</v>
      </c>
      <c r="F1886" s="760">
        <v>2093070</v>
      </c>
      <c r="G1886" s="475">
        <v>15421110</v>
      </c>
      <c r="H1886" s="644">
        <v>11.94</v>
      </c>
      <c r="I1886" s="474">
        <v>2083470</v>
      </c>
      <c r="J1886" s="475">
        <v>15421105</v>
      </c>
      <c r="K1886" s="644">
        <v>11.94</v>
      </c>
      <c r="L1886" s="9"/>
      <c r="M1886" s="546">
        <v>16</v>
      </c>
      <c r="N1886" s="9">
        <v>9.5299999999999994</v>
      </c>
      <c r="O1886" s="9" t="s">
        <v>4201</v>
      </c>
      <c r="P1886" s="645" t="s">
        <v>4252</v>
      </c>
      <c r="Q1886" s="651" t="s">
        <v>4263</v>
      </c>
      <c r="R1886" s="11"/>
      <c r="S1886" s="12"/>
      <c r="T1886" s="14">
        <v>46259</v>
      </c>
      <c r="U1886" s="15" t="s">
        <v>4290</v>
      </c>
      <c r="V1886" s="8">
        <v>46259</v>
      </c>
      <c r="W1886" s="13" t="s">
        <v>4957</v>
      </c>
      <c r="X1886" s="23" t="s">
        <v>4206</v>
      </c>
      <c r="Y1886" s="486">
        <v>124</v>
      </c>
      <c r="Z1886" s="647">
        <v>46261</v>
      </c>
      <c r="AA1886" s="24" t="s">
        <v>4947</v>
      </c>
      <c r="AB1886" s="484" t="s">
        <v>4206</v>
      </c>
      <c r="AC1886" s="16"/>
      <c r="AD1886" s="17"/>
      <c r="AE1886" s="18"/>
      <c r="AF1886" s="9"/>
      <c r="AG1886" s="19"/>
      <c r="AH1886" s="20"/>
      <c r="AI1886" s="9"/>
      <c r="AJ1886" s="21"/>
      <c r="AK1886" s="648"/>
      <c r="AL1886" s="485" t="str">
        <f>IF(AA1886="","",AA1886)</f>
        <v>DJ-RT-015</v>
      </c>
      <c r="AM1886" s="3" t="str">
        <f>IF(AB1886="","",AB1886)</f>
        <v>A</v>
      </c>
      <c r="AN1886" s="655"/>
      <c r="AO1886" s="4"/>
      <c r="AP1886" s="5"/>
      <c r="AQ1886" s="5"/>
      <c r="AR1886" s="4"/>
      <c r="AS1886" s="5"/>
      <c r="AT1886" s="649"/>
      <c r="AU1886" s="553" t="str">
        <f>IF(AND(V1886&gt;0,X1886="A",AA1886&lt;&gt;"",AG1886&lt;&gt;"A",AJ1886&lt;&gt;"A",OR(AB1886="NR",AB1886="NT")),1,"")</f>
        <v/>
      </c>
      <c r="AV1886" s="554" t="str">
        <f>IF(AU1886="","",COUNTIF($AU$8:AU1886,AU1886))</f>
        <v/>
      </c>
      <c r="AW1886" s="553" t="str">
        <f>IF(AND(V1886&gt;0,X1886="A",AJ1886&lt;&gt;"A",OR(AB1886="",AB1886="NX")),1,"")</f>
        <v/>
      </c>
      <c r="AX1886" s="554" t="str">
        <f>IF(AW1886="","",COUNTIF($AW$8:AW1886,AW1886))</f>
        <v/>
      </c>
      <c r="AY1886" s="6"/>
      <c r="AZ1886" s="6"/>
      <c r="BA1886" s="7"/>
      <c r="BB1886" s="7"/>
    </row>
    <row r="1887" spans="1:54" ht="14.45" customHeight="1">
      <c r="A1887" s="472" t="s">
        <v>2137</v>
      </c>
      <c r="B1887" s="473" t="s">
        <v>1602</v>
      </c>
      <c r="C1887" s="22" t="s">
        <v>5850</v>
      </c>
      <c r="D1887" s="22">
        <v>15</v>
      </c>
      <c r="E1887" s="746" t="s">
        <v>6195</v>
      </c>
      <c r="F1887" s="760">
        <v>2083470</v>
      </c>
      <c r="G1887" s="475">
        <v>15421105</v>
      </c>
      <c r="H1887" s="476">
        <v>11.94</v>
      </c>
      <c r="I1887" s="474">
        <v>2097400</v>
      </c>
      <c r="J1887" s="475">
        <v>15421112</v>
      </c>
      <c r="K1887" s="644">
        <v>11.94</v>
      </c>
      <c r="L1887" s="9" t="s">
        <v>15</v>
      </c>
      <c r="M1887" s="546">
        <v>16</v>
      </c>
      <c r="N1887" s="9">
        <v>9.5299999999999994</v>
      </c>
      <c r="O1887" s="6" t="s">
        <v>4201</v>
      </c>
      <c r="P1887" s="479" t="s">
        <v>5964</v>
      </c>
      <c r="Q1887" s="10" t="s">
        <v>5919</v>
      </c>
      <c r="R1887" s="11"/>
      <c r="S1887" s="12"/>
      <c r="T1887" s="14">
        <v>46294</v>
      </c>
      <c r="U1887" s="15" t="s">
        <v>6299</v>
      </c>
      <c r="V1887" s="8">
        <v>46296</v>
      </c>
      <c r="W1887" s="13" t="s">
        <v>6298</v>
      </c>
      <c r="X1887" s="23" t="s">
        <v>4206</v>
      </c>
      <c r="Y1887" s="486">
        <v>195</v>
      </c>
      <c r="Z1887" s="483">
        <v>46299</v>
      </c>
      <c r="AA1887" s="876" t="s">
        <v>6393</v>
      </c>
      <c r="AB1887" s="484" t="s">
        <v>4206</v>
      </c>
      <c r="AC1887" s="16"/>
      <c r="AD1887" s="17"/>
      <c r="AE1887" s="18"/>
      <c r="AF1887" s="9"/>
      <c r="AG1887" s="19"/>
      <c r="AH1887" s="20"/>
      <c r="AI1887" s="9"/>
      <c r="AJ1887" s="21"/>
      <c r="AK1887" s="33"/>
      <c r="AL1887" s="485" t="str">
        <f>IF(AA1887="","",AA1887)</f>
        <v>L-RT-071</v>
      </c>
      <c r="AM1887" s="3" t="str">
        <f>IF(AB1887="","",AB1887)</f>
        <v>A</v>
      </c>
      <c r="AN1887" s="839" t="s">
        <v>5986</v>
      </c>
      <c r="AO1887" s="4"/>
      <c r="AP1887" s="5"/>
      <c r="AQ1887" s="5"/>
      <c r="AR1887" s="4"/>
      <c r="AS1887" s="5"/>
      <c r="AT1887" s="552"/>
      <c r="AU1887" s="553" t="str">
        <f>IF(AND(V1887&gt;0,X1887="A",AA1887&lt;&gt;"",AG1887&lt;&gt;"A",AJ1887&lt;&gt;"A",OR(AB1887="NR",AB1887="NT")),1,"")</f>
        <v/>
      </c>
      <c r="AV1887" s="554" t="str">
        <f>IF(AU1887="","",COUNTIF($AU$8:AU1887,AU1887))</f>
        <v/>
      </c>
      <c r="AW1887" s="553" t="str">
        <f>IF(AND(V1887&gt;0,X1887="A",AJ1887&lt;&gt;"A",OR(AB1887="",AB1887="NX")),1,"")</f>
        <v/>
      </c>
      <c r="AX1887" s="554" t="str">
        <f>IF(AW1887="","",COUNTIF($AW$8:AW1887,AW1887))</f>
        <v/>
      </c>
      <c r="AY1887" s="13" t="s">
        <v>4988</v>
      </c>
      <c r="AZ1887" s="1284" t="s">
        <v>5989</v>
      </c>
      <c r="BA1887" s="7"/>
      <c r="BB1887" s="7"/>
    </row>
    <row r="1888" spans="1:54" ht="14.45" customHeight="1">
      <c r="A1888" s="472" t="s">
        <v>2138</v>
      </c>
      <c r="B1888" s="473" t="s">
        <v>1602</v>
      </c>
      <c r="C1888" s="22" t="s">
        <v>5850</v>
      </c>
      <c r="D1888" s="22">
        <v>15</v>
      </c>
      <c r="E1888" s="752" t="s">
        <v>4994</v>
      </c>
      <c r="F1888" s="760">
        <v>2097400</v>
      </c>
      <c r="G1888" s="475">
        <v>15421112</v>
      </c>
      <c r="H1888" s="644">
        <v>11.94</v>
      </c>
      <c r="I1888" s="474">
        <v>2083240</v>
      </c>
      <c r="J1888" s="475">
        <v>15421105</v>
      </c>
      <c r="K1888" s="644">
        <v>11.94</v>
      </c>
      <c r="L1888" s="9"/>
      <c r="M1888" s="546">
        <v>16</v>
      </c>
      <c r="N1888" s="9">
        <v>9.5299999999999994</v>
      </c>
      <c r="O1888" s="9" t="s">
        <v>4201</v>
      </c>
      <c r="P1888" s="645" t="s">
        <v>4252</v>
      </c>
      <c r="Q1888" s="653" t="s">
        <v>4289</v>
      </c>
      <c r="R1888" s="11"/>
      <c r="S1888" s="12"/>
      <c r="T1888" s="14">
        <v>46259</v>
      </c>
      <c r="U1888" s="15" t="s">
        <v>4290</v>
      </c>
      <c r="V1888" s="8">
        <v>46259</v>
      </c>
      <c r="W1888" s="13" t="s">
        <v>4957</v>
      </c>
      <c r="X1888" s="23" t="s">
        <v>4206</v>
      </c>
      <c r="Y1888" s="486">
        <v>124</v>
      </c>
      <c r="Z1888" s="647">
        <v>46261</v>
      </c>
      <c r="AA1888" s="24" t="s">
        <v>4947</v>
      </c>
      <c r="AB1888" s="484" t="s">
        <v>4206</v>
      </c>
      <c r="AC1888" s="16"/>
      <c r="AD1888" s="17"/>
      <c r="AE1888" s="18"/>
      <c r="AF1888" s="9"/>
      <c r="AG1888" s="19"/>
      <c r="AH1888" s="20"/>
      <c r="AI1888" s="9"/>
      <c r="AJ1888" s="21"/>
      <c r="AK1888" s="648"/>
      <c r="AL1888" s="485" t="str">
        <f>IF(AA1888="","",AA1888)</f>
        <v>DJ-RT-015</v>
      </c>
      <c r="AM1888" s="3" t="str">
        <f>IF(AB1888="","",AB1888)</f>
        <v>A</v>
      </c>
      <c r="AN1888" s="655"/>
      <c r="AO1888" s="4"/>
      <c r="AP1888" s="5"/>
      <c r="AQ1888" s="5"/>
      <c r="AR1888" s="4"/>
      <c r="AS1888" s="5"/>
      <c r="AT1888" s="649"/>
      <c r="AU1888" s="553" t="str">
        <f>IF(AND(V1888&gt;0,X1888="A",AA1888&lt;&gt;"",AG1888&lt;&gt;"A",AJ1888&lt;&gt;"A",OR(AB1888="NR",AB1888="NT")),1,"")</f>
        <v/>
      </c>
      <c r="AV1888" s="554" t="str">
        <f>IF(AU1888="","",COUNTIF($AU$8:AU1888,AU1888))</f>
        <v/>
      </c>
      <c r="AW1888" s="553" t="str">
        <f>IF(AND(V1888&gt;0,X1888="A",AJ1888&lt;&gt;"A",OR(AB1888="",AB1888="NX")),1,"")</f>
        <v/>
      </c>
      <c r="AX1888" s="554" t="str">
        <f>IF(AW1888="","",COUNTIF($AW$8:AW1888,AW1888))</f>
        <v/>
      </c>
      <c r="AY1888" s="13" t="s">
        <v>4988</v>
      </c>
      <c r="AZ1888" s="6"/>
      <c r="BA1888" s="7"/>
      <c r="BB1888" s="7"/>
    </row>
    <row r="1889" spans="1:54" ht="14.45" customHeight="1">
      <c r="A1889" s="472" t="s">
        <v>2139</v>
      </c>
      <c r="B1889" s="473" t="s">
        <v>1602</v>
      </c>
      <c r="C1889" s="22" t="s">
        <v>5850</v>
      </c>
      <c r="D1889" s="22">
        <v>15</v>
      </c>
      <c r="E1889" s="746" t="s">
        <v>4172</v>
      </c>
      <c r="F1889" s="760">
        <v>2083240</v>
      </c>
      <c r="G1889" s="475">
        <v>15421105</v>
      </c>
      <c r="H1889" s="476">
        <v>11.94</v>
      </c>
      <c r="I1889" s="474">
        <v>2078790</v>
      </c>
      <c r="J1889" s="475">
        <v>15421101</v>
      </c>
      <c r="K1889" s="644">
        <v>11.94</v>
      </c>
      <c r="L1889" s="9" t="s">
        <v>15</v>
      </c>
      <c r="M1889" s="546">
        <v>16</v>
      </c>
      <c r="N1889" s="9">
        <v>9.5299999999999994</v>
      </c>
      <c r="O1889" s="6" t="s">
        <v>4201</v>
      </c>
      <c r="P1889" s="479" t="s">
        <v>4202</v>
      </c>
      <c r="Q1889" s="10" t="s">
        <v>4203</v>
      </c>
      <c r="R1889" s="11"/>
      <c r="S1889" s="12"/>
      <c r="T1889" s="14">
        <v>46272</v>
      </c>
      <c r="U1889" s="15" t="s">
        <v>4204</v>
      </c>
      <c r="V1889" s="8">
        <v>46272</v>
      </c>
      <c r="W1889" s="13" t="s">
        <v>4988</v>
      </c>
      <c r="X1889" s="23" t="s">
        <v>4206</v>
      </c>
      <c r="Y1889" s="486">
        <v>167</v>
      </c>
      <c r="Z1889" s="483">
        <v>46289</v>
      </c>
      <c r="AA1889" s="1284" t="s">
        <v>5989</v>
      </c>
      <c r="AB1889" s="484" t="s">
        <v>4206</v>
      </c>
      <c r="AC1889" s="16"/>
      <c r="AD1889" s="17"/>
      <c r="AE1889" s="18"/>
      <c r="AF1889" s="9"/>
      <c r="AG1889" s="19"/>
      <c r="AH1889" s="20"/>
      <c r="AI1889" s="9"/>
      <c r="AJ1889" s="21"/>
      <c r="AK1889" s="33"/>
      <c r="AL1889" s="485" t="str">
        <f>IF(AA1889="","",AA1889)</f>
        <v>L-RT-059</v>
      </c>
      <c r="AM1889" s="3" t="str">
        <f>IF(AB1889="","",AB1889)</f>
        <v>A</v>
      </c>
      <c r="AN1889" s="702"/>
      <c r="AO1889" s="4"/>
      <c r="AP1889" s="5"/>
      <c r="AQ1889" s="5"/>
      <c r="AR1889" s="4"/>
      <c r="AS1889" s="5"/>
      <c r="AT1889" s="552"/>
      <c r="AU1889" s="553" t="str">
        <f>IF(AND(V1889&gt;0,X1889="A",AA1889&lt;&gt;"",AG1889&lt;&gt;"A",AJ1889&lt;&gt;"A",OR(AB1889="NR",AB1889="NT")),1,"")</f>
        <v/>
      </c>
      <c r="AV1889" s="554" t="str">
        <f>IF(AU1889="","",COUNTIF($AU$8:AU1889,AU1889))</f>
        <v/>
      </c>
      <c r="AW1889" s="553" t="str">
        <f>IF(AND(V1889&gt;0,X1889="A",AJ1889&lt;&gt;"A",OR(AB1889="",AB1889="NX")),1,"")</f>
        <v/>
      </c>
      <c r="AX1889" s="554" t="str">
        <f>IF(AW1889="","",COUNTIF($AW$8:AW1889,AW1889))</f>
        <v/>
      </c>
      <c r="AY1889" s="13" t="s">
        <v>4969</v>
      </c>
      <c r="AZ1889" s="6"/>
      <c r="BA1889" s="7"/>
      <c r="BB1889" s="7"/>
    </row>
    <row r="1890" spans="1:54" ht="14.45" customHeight="1">
      <c r="A1890" s="472" t="s">
        <v>2140</v>
      </c>
      <c r="B1890" s="473" t="s">
        <v>1602</v>
      </c>
      <c r="C1890" s="22" t="s">
        <v>5850</v>
      </c>
      <c r="D1890" s="22">
        <v>15</v>
      </c>
      <c r="E1890" s="752" t="s">
        <v>4995</v>
      </c>
      <c r="F1890" s="760">
        <v>2078790</v>
      </c>
      <c r="G1890" s="475">
        <v>15421101</v>
      </c>
      <c r="H1890" s="644">
        <v>11.94</v>
      </c>
      <c r="I1890" s="474">
        <v>2080160</v>
      </c>
      <c r="J1890" s="475">
        <v>15421102</v>
      </c>
      <c r="K1890" s="644">
        <v>11.94</v>
      </c>
      <c r="L1890" s="9"/>
      <c r="M1890" s="546">
        <v>16</v>
      </c>
      <c r="N1890" s="9">
        <v>9.5299999999999994</v>
      </c>
      <c r="O1890" s="9" t="s">
        <v>4201</v>
      </c>
      <c r="P1890" s="645" t="s">
        <v>4252</v>
      </c>
      <c r="Q1890" s="651" t="s">
        <v>4263</v>
      </c>
      <c r="R1890" s="11"/>
      <c r="S1890" s="12"/>
      <c r="T1890" s="14">
        <v>46254</v>
      </c>
      <c r="U1890" s="15" t="s">
        <v>4284</v>
      </c>
      <c r="V1890" s="8">
        <v>46254</v>
      </c>
      <c r="W1890" s="13" t="s">
        <v>4335</v>
      </c>
      <c r="X1890" s="23" t="s">
        <v>4206</v>
      </c>
      <c r="Y1890" s="486">
        <v>124</v>
      </c>
      <c r="Z1890" s="647">
        <v>46260</v>
      </c>
      <c r="AA1890" s="24" t="s">
        <v>4968</v>
      </c>
      <c r="AB1890" s="484" t="s">
        <v>4206</v>
      </c>
      <c r="AC1890" s="16"/>
      <c r="AD1890" s="17"/>
      <c r="AE1890" s="18"/>
      <c r="AF1890" s="9"/>
      <c r="AG1890" s="19"/>
      <c r="AH1890" s="20"/>
      <c r="AI1890" s="9"/>
      <c r="AJ1890" s="21"/>
      <c r="AK1890" s="648"/>
      <c r="AL1890" s="485" t="str">
        <f>IF(AA1890="","",AA1890)</f>
        <v>DJ-RT-013</v>
      </c>
      <c r="AM1890" s="3" t="str">
        <f>IF(AB1890="","",AB1890)</f>
        <v>A</v>
      </c>
      <c r="AN1890" s="655"/>
      <c r="AO1890" s="4"/>
      <c r="AP1890" s="5"/>
      <c r="AQ1890" s="5"/>
      <c r="AR1890" s="4"/>
      <c r="AS1890" s="5"/>
      <c r="AT1890" s="649"/>
      <c r="AU1890" s="553" t="str">
        <f>IF(AND(V1890&gt;0,X1890="A",AA1890&lt;&gt;"",AG1890&lt;&gt;"A",AJ1890&lt;&gt;"A",OR(AB1890="NR",AB1890="NT")),1,"")</f>
        <v/>
      </c>
      <c r="AV1890" s="554" t="str">
        <f>IF(AU1890="","",COUNTIF($AU$8:AU1890,AU1890))</f>
        <v/>
      </c>
      <c r="AW1890" s="553" t="str">
        <f>IF(AND(V1890&gt;0,X1890="A",AJ1890&lt;&gt;"A",OR(AB1890="",AB1890="NX")),1,"")</f>
        <v/>
      </c>
      <c r="AX1890" s="554" t="str">
        <f>IF(AW1890="","",COUNTIF($AW$8:AW1890,AW1890))</f>
        <v/>
      </c>
      <c r="AY1890" s="13" t="s">
        <v>4969</v>
      </c>
      <c r="AZ1890" s="6"/>
      <c r="BA1890" s="7"/>
      <c r="BB1890" s="7"/>
    </row>
    <row r="1891" spans="1:54" ht="14.45" customHeight="1">
      <c r="A1891" s="472" t="s">
        <v>2141</v>
      </c>
      <c r="B1891" s="473" t="s">
        <v>1602</v>
      </c>
      <c r="C1891" s="22" t="s">
        <v>5850</v>
      </c>
      <c r="D1891" s="22">
        <v>15</v>
      </c>
      <c r="E1891" s="746" t="s">
        <v>4173</v>
      </c>
      <c r="F1891" s="760">
        <v>2080160</v>
      </c>
      <c r="G1891" s="475">
        <v>15421102</v>
      </c>
      <c r="H1891" s="476">
        <v>11.94</v>
      </c>
      <c r="I1891" s="474">
        <v>2078530</v>
      </c>
      <c r="J1891" s="475">
        <v>15421101</v>
      </c>
      <c r="K1891" s="478">
        <v>11.94</v>
      </c>
      <c r="L1891" s="9" t="s">
        <v>15</v>
      </c>
      <c r="M1891" s="546">
        <v>16</v>
      </c>
      <c r="N1891" s="9">
        <v>9.5299999999999994</v>
      </c>
      <c r="O1891" s="6" t="s">
        <v>4201</v>
      </c>
      <c r="P1891" s="479" t="s">
        <v>4202</v>
      </c>
      <c r="Q1891" s="10" t="s">
        <v>4203</v>
      </c>
      <c r="R1891" s="11"/>
      <c r="S1891" s="12"/>
      <c r="T1891" s="14">
        <v>46272</v>
      </c>
      <c r="U1891" s="15" t="s">
        <v>4204</v>
      </c>
      <c r="V1891" s="8">
        <v>46272</v>
      </c>
      <c r="W1891" s="13" t="s">
        <v>4988</v>
      </c>
      <c r="X1891" s="23" t="s">
        <v>4206</v>
      </c>
      <c r="Y1891" s="486">
        <v>167</v>
      </c>
      <c r="Z1891" s="483">
        <v>46289</v>
      </c>
      <c r="AA1891" s="1284" t="s">
        <v>5989</v>
      </c>
      <c r="AB1891" s="484" t="s">
        <v>4206</v>
      </c>
      <c r="AC1891" s="16"/>
      <c r="AD1891" s="17"/>
      <c r="AE1891" s="18"/>
      <c r="AF1891" s="9"/>
      <c r="AG1891" s="19"/>
      <c r="AH1891" s="20"/>
      <c r="AI1891" s="9"/>
      <c r="AJ1891" s="21"/>
      <c r="AK1891" s="33"/>
      <c r="AL1891" s="485" t="str">
        <f>IF(AA1891="","",AA1891)</f>
        <v>L-RT-059</v>
      </c>
      <c r="AM1891" s="3" t="str">
        <f>IF(AB1891="","",AB1891)</f>
        <v>A</v>
      </c>
      <c r="AN1891" s="702"/>
      <c r="AO1891" s="4"/>
      <c r="AP1891" s="5"/>
      <c r="AQ1891" s="5"/>
      <c r="AR1891" s="4"/>
      <c r="AS1891" s="5"/>
      <c r="AT1891" s="552"/>
      <c r="AU1891" s="553" t="str">
        <f>IF(AND(V1891&gt;0,X1891="A",AA1891&lt;&gt;"",AG1891&lt;&gt;"A",AJ1891&lt;&gt;"A",OR(AB1891="NR",AB1891="NT")),1,"")</f>
        <v/>
      </c>
      <c r="AV1891" s="554" t="str">
        <f>IF(AU1891="","",COUNTIF($AU$8:AU1891,AU1891))</f>
        <v/>
      </c>
      <c r="AW1891" s="553" t="str">
        <f>IF(AND(V1891&gt;0,X1891="A",AJ1891&lt;&gt;"A",OR(AB1891="",AB1891="NX")),1,"")</f>
        <v/>
      </c>
      <c r="AX1891" s="554" t="str">
        <f>IF(AW1891="","",COUNTIF($AW$8:AW1891,AW1891))</f>
        <v/>
      </c>
      <c r="AY1891" s="27"/>
      <c r="AZ1891" s="6"/>
      <c r="BA1891" s="7"/>
      <c r="BB1891" s="7"/>
    </row>
    <row r="1892" spans="1:54" ht="14.45" customHeight="1">
      <c r="A1892" s="472" t="s">
        <v>2142</v>
      </c>
      <c r="B1892" s="473" t="s">
        <v>1602</v>
      </c>
      <c r="C1892" s="22" t="s">
        <v>5850</v>
      </c>
      <c r="D1892" s="22">
        <v>15</v>
      </c>
      <c r="E1892" s="752" t="s">
        <v>4996</v>
      </c>
      <c r="F1892" s="760">
        <v>2078530</v>
      </c>
      <c r="G1892" s="475">
        <v>15421101</v>
      </c>
      <c r="H1892" s="644">
        <v>11.94</v>
      </c>
      <c r="I1892" s="474">
        <v>2049380</v>
      </c>
      <c r="J1892" s="475">
        <v>15421102</v>
      </c>
      <c r="K1892" s="644">
        <v>11.94</v>
      </c>
      <c r="L1892" s="9"/>
      <c r="M1892" s="546">
        <v>16</v>
      </c>
      <c r="N1892" s="9">
        <v>9.5299999999999994</v>
      </c>
      <c r="O1892" s="9" t="s">
        <v>4201</v>
      </c>
      <c r="P1892" s="645" t="s">
        <v>4252</v>
      </c>
      <c r="Q1892" s="653" t="s">
        <v>4289</v>
      </c>
      <c r="R1892" s="11"/>
      <c r="S1892" s="12"/>
      <c r="T1892" s="14">
        <v>46260</v>
      </c>
      <c r="U1892" s="15" t="s">
        <v>4290</v>
      </c>
      <c r="V1892" s="8">
        <v>46260</v>
      </c>
      <c r="W1892" s="13" t="s">
        <v>4946</v>
      </c>
      <c r="X1892" s="23" t="s">
        <v>4206</v>
      </c>
      <c r="Y1892" s="486">
        <v>124</v>
      </c>
      <c r="Z1892" s="647">
        <v>46262</v>
      </c>
      <c r="AA1892" s="24" t="s">
        <v>4950</v>
      </c>
      <c r="AB1892" s="484" t="s">
        <v>4206</v>
      </c>
      <c r="AC1892" s="16"/>
      <c r="AD1892" s="17"/>
      <c r="AE1892" s="18"/>
      <c r="AF1892" s="9"/>
      <c r="AG1892" s="19"/>
      <c r="AH1892" s="20"/>
      <c r="AI1892" s="9"/>
      <c r="AJ1892" s="21"/>
      <c r="AK1892" s="648"/>
      <c r="AL1892" s="485" t="str">
        <f>IF(AA1892="","",AA1892)</f>
        <v>DJ-RT-016</v>
      </c>
      <c r="AM1892" s="3" t="str">
        <f>IF(AB1892="","",AB1892)</f>
        <v>A</v>
      </c>
      <c r="AN1892" s="655"/>
      <c r="AO1892" s="4"/>
      <c r="AP1892" s="5"/>
      <c r="AQ1892" s="5"/>
      <c r="AR1892" s="4"/>
      <c r="AS1892" s="5"/>
      <c r="AT1892" s="649"/>
      <c r="AU1892" s="553" t="str">
        <f>IF(AND(V1892&gt;0,X1892="A",AA1892&lt;&gt;"",AG1892&lt;&gt;"A",AJ1892&lt;&gt;"A",OR(AB1892="NR",AB1892="NT")),1,"")</f>
        <v/>
      </c>
      <c r="AV1892" s="554" t="str">
        <f>IF(AU1892="","",COUNTIF($AU$8:AU1892,AU1892))</f>
        <v/>
      </c>
      <c r="AW1892" s="553" t="str">
        <f>IF(AND(V1892&gt;0,X1892="A",AJ1892&lt;&gt;"A",OR(AB1892="",AB1892="NX")),1,"")</f>
        <v/>
      </c>
      <c r="AX1892" s="554" t="str">
        <f>IF(AW1892="","",COUNTIF($AW$8:AW1892,AW1892))</f>
        <v/>
      </c>
      <c r="AY1892" s="6"/>
      <c r="AZ1892" s="6"/>
      <c r="BA1892" s="7"/>
      <c r="BB1892" s="7"/>
    </row>
    <row r="1893" spans="1:54" ht="14.45" customHeight="1">
      <c r="A1893" s="472" t="s">
        <v>2143</v>
      </c>
      <c r="B1893" s="473" t="s">
        <v>1602</v>
      </c>
      <c r="C1893" s="22" t="s">
        <v>5850</v>
      </c>
      <c r="D1893" s="22">
        <v>15</v>
      </c>
      <c r="E1893" s="746" t="s">
        <v>6196</v>
      </c>
      <c r="F1893" s="760">
        <v>2049380</v>
      </c>
      <c r="G1893" s="475">
        <v>15421102</v>
      </c>
      <c r="H1893" s="476">
        <v>11.94</v>
      </c>
      <c r="I1893" s="474">
        <v>2090000</v>
      </c>
      <c r="J1893" s="475">
        <v>15421109</v>
      </c>
      <c r="K1893" s="644">
        <v>11.94</v>
      </c>
      <c r="L1893" s="9" t="s">
        <v>15</v>
      </c>
      <c r="M1893" s="546">
        <v>16</v>
      </c>
      <c r="N1893" s="9">
        <v>9.5299999999999994</v>
      </c>
      <c r="O1893" s="6" t="s">
        <v>4201</v>
      </c>
      <c r="P1893" s="479" t="s">
        <v>5964</v>
      </c>
      <c r="Q1893" s="10" t="s">
        <v>5919</v>
      </c>
      <c r="R1893" s="11"/>
      <c r="S1893" s="12"/>
      <c r="T1893" s="14">
        <v>46294</v>
      </c>
      <c r="U1893" s="15" t="s">
        <v>6299</v>
      </c>
      <c r="V1893" s="8">
        <v>46296</v>
      </c>
      <c r="W1893" s="13" t="s">
        <v>6298</v>
      </c>
      <c r="X1893" s="23" t="s">
        <v>4206</v>
      </c>
      <c r="Y1893" s="486">
        <v>195</v>
      </c>
      <c r="Z1893" s="483">
        <v>46299</v>
      </c>
      <c r="AA1893" s="876" t="s">
        <v>6393</v>
      </c>
      <c r="AB1893" s="484" t="s">
        <v>4206</v>
      </c>
      <c r="AC1893" s="16"/>
      <c r="AD1893" s="17"/>
      <c r="AE1893" s="18"/>
      <c r="AF1893" s="9"/>
      <c r="AG1893" s="19"/>
      <c r="AH1893" s="20"/>
      <c r="AI1893" s="9"/>
      <c r="AJ1893" s="21"/>
      <c r="AK1893" s="33"/>
      <c r="AL1893" s="485" t="str">
        <f>IF(AA1893="","",AA1893)</f>
        <v>L-RT-071</v>
      </c>
      <c r="AM1893" s="3" t="str">
        <f>IF(AB1893="","",AB1893)</f>
        <v>A</v>
      </c>
      <c r="AN1893" s="702" t="s">
        <v>5987</v>
      </c>
      <c r="AO1893" s="4"/>
      <c r="AP1893" s="5"/>
      <c r="AQ1893" s="5"/>
      <c r="AR1893" s="4"/>
      <c r="AS1893" s="5"/>
      <c r="AT1893" s="552"/>
      <c r="AU1893" s="553" t="str">
        <f>IF(AND(V1893&gt;0,X1893="A",AA1893&lt;&gt;"",AG1893&lt;&gt;"A",AJ1893&lt;&gt;"A",OR(AB1893="NR",AB1893="NT")),1,"")</f>
        <v/>
      </c>
      <c r="AV1893" s="554" t="str">
        <f>IF(AU1893="","",COUNTIF($AU$8:AU1893,AU1893))</f>
        <v/>
      </c>
      <c r="AW1893" s="553" t="str">
        <f>IF(AND(V1893&gt;0,X1893="A",AJ1893&lt;&gt;"A",OR(AB1893="",AB1893="NX")),1,"")</f>
        <v/>
      </c>
      <c r="AX1893" s="554" t="str">
        <f>IF(AW1893="","",COUNTIF($AW$8:AW1893,AW1893))</f>
        <v/>
      </c>
      <c r="AY1893" s="13" t="s">
        <v>4988</v>
      </c>
      <c r="AZ1893" s="1284" t="s">
        <v>5989</v>
      </c>
      <c r="BA1893" s="7"/>
      <c r="BB1893" s="7"/>
    </row>
    <row r="1894" spans="1:54" ht="14.45" customHeight="1">
      <c r="A1894" s="472" t="s">
        <v>2144</v>
      </c>
      <c r="B1894" s="473" t="s">
        <v>1602</v>
      </c>
      <c r="C1894" s="22" t="s">
        <v>5850</v>
      </c>
      <c r="D1894" s="22">
        <v>15</v>
      </c>
      <c r="E1894" s="752" t="s">
        <v>4997</v>
      </c>
      <c r="F1894" s="760">
        <v>2090000</v>
      </c>
      <c r="G1894" s="475">
        <v>15421109</v>
      </c>
      <c r="H1894" s="644">
        <v>11.94</v>
      </c>
      <c r="I1894" s="474">
        <v>2093690</v>
      </c>
      <c r="J1894" s="475">
        <v>15421110</v>
      </c>
      <c r="K1894" s="644">
        <v>11.94</v>
      </c>
      <c r="L1894" s="9"/>
      <c r="M1894" s="546">
        <v>16</v>
      </c>
      <c r="N1894" s="9">
        <v>9.5299999999999994</v>
      </c>
      <c r="O1894" s="9" t="s">
        <v>4201</v>
      </c>
      <c r="P1894" s="645" t="s">
        <v>4252</v>
      </c>
      <c r="Q1894" s="650" t="s">
        <v>4253</v>
      </c>
      <c r="R1894" s="11"/>
      <c r="S1894" s="12"/>
      <c r="T1894" s="14">
        <v>46260</v>
      </c>
      <c r="U1894" s="15" t="s">
        <v>4290</v>
      </c>
      <c r="V1894" s="8">
        <v>46260</v>
      </c>
      <c r="W1894" s="13" t="s">
        <v>4946</v>
      </c>
      <c r="X1894" s="23" t="s">
        <v>4206</v>
      </c>
      <c r="Y1894" s="486">
        <v>124</v>
      </c>
      <c r="Z1894" s="647">
        <v>46262</v>
      </c>
      <c r="AA1894" s="24" t="s">
        <v>4950</v>
      </c>
      <c r="AB1894" s="484" t="s">
        <v>4206</v>
      </c>
      <c r="AC1894" s="16"/>
      <c r="AD1894" s="17"/>
      <c r="AE1894" s="18"/>
      <c r="AF1894" s="9"/>
      <c r="AG1894" s="19"/>
      <c r="AH1894" s="20"/>
      <c r="AI1894" s="9"/>
      <c r="AJ1894" s="21"/>
      <c r="AK1894" s="648"/>
      <c r="AL1894" s="485" t="str">
        <f>IF(AA1894="","",AA1894)</f>
        <v>DJ-RT-016</v>
      </c>
      <c r="AM1894" s="3" t="str">
        <f>IF(AB1894="","",AB1894)</f>
        <v>A</v>
      </c>
      <c r="AN1894" s="655"/>
      <c r="AO1894" s="4"/>
      <c r="AP1894" s="5"/>
      <c r="AQ1894" s="5"/>
      <c r="AR1894" s="4"/>
      <c r="AS1894" s="5"/>
      <c r="AT1894" s="649"/>
      <c r="AU1894" s="553" t="str">
        <f>IF(AND(V1894&gt;0,X1894="A",AA1894&lt;&gt;"",AG1894&lt;&gt;"A",AJ1894&lt;&gt;"A",OR(AB1894="NR",AB1894="NT")),1,"")</f>
        <v/>
      </c>
      <c r="AV1894" s="554" t="str">
        <f>IF(AU1894="","",COUNTIF($AU$8:AU1894,AU1894))</f>
        <v/>
      </c>
      <c r="AW1894" s="553" t="str">
        <f>IF(AND(V1894&gt;0,X1894="A",AJ1894&lt;&gt;"A",OR(AB1894="",AB1894="NX")),1,"")</f>
        <v/>
      </c>
      <c r="AX1894" s="554" t="str">
        <f>IF(AW1894="","",COUNTIF($AW$8:AW1894,AW1894))</f>
        <v/>
      </c>
      <c r="AY1894" s="6"/>
      <c r="AZ1894" s="6"/>
      <c r="BA1894" s="7"/>
      <c r="BB1894" s="7"/>
    </row>
    <row r="1895" spans="1:54" ht="14.45" customHeight="1">
      <c r="A1895" s="472" t="s">
        <v>2145</v>
      </c>
      <c r="B1895" s="473" t="s">
        <v>1602</v>
      </c>
      <c r="C1895" s="22"/>
      <c r="D1895" s="22" t="s">
        <v>4210</v>
      </c>
      <c r="E1895" s="746" t="s">
        <v>5847</v>
      </c>
      <c r="F1895" s="760">
        <v>2093690</v>
      </c>
      <c r="G1895" s="475">
        <v>15421110</v>
      </c>
      <c r="H1895" s="476">
        <v>11.94</v>
      </c>
      <c r="I1895" s="474">
        <v>2087470</v>
      </c>
      <c r="J1895" s="475">
        <v>15421116</v>
      </c>
      <c r="K1895" s="644">
        <v>11.94</v>
      </c>
      <c r="L1895" s="9" t="s">
        <v>15</v>
      </c>
      <c r="M1895" s="546">
        <v>16</v>
      </c>
      <c r="N1895" s="9">
        <v>9.5299999999999994</v>
      </c>
      <c r="O1895" s="6" t="s">
        <v>4201</v>
      </c>
      <c r="P1895" s="479"/>
      <c r="Q1895" s="10"/>
      <c r="R1895" s="11"/>
      <c r="S1895" s="12"/>
      <c r="T1895" s="14"/>
      <c r="U1895" s="15"/>
      <c r="V1895" s="8"/>
      <c r="W1895" s="13"/>
      <c r="X1895" s="23"/>
      <c r="Y1895" s="486"/>
      <c r="Z1895" s="483"/>
      <c r="AA1895" s="24"/>
      <c r="AB1895" s="484"/>
      <c r="AC1895" s="16"/>
      <c r="AD1895" s="17"/>
      <c r="AE1895" s="18"/>
      <c r="AF1895" s="9"/>
      <c r="AG1895" s="19"/>
      <c r="AH1895" s="20"/>
      <c r="AI1895" s="9"/>
      <c r="AJ1895" s="21"/>
      <c r="AK1895" s="33"/>
      <c r="AL1895" s="485" t="str">
        <f>IF(AA1895="","",AA1895)</f>
        <v/>
      </c>
      <c r="AM1895" s="3" t="str">
        <f>IF(AB1895="","",AB1895)</f>
        <v/>
      </c>
      <c r="AN1895" s="702"/>
      <c r="AO1895" s="4"/>
      <c r="AP1895" s="5"/>
      <c r="AQ1895" s="5"/>
      <c r="AR1895" s="4"/>
      <c r="AS1895" s="5"/>
      <c r="AT1895" s="552"/>
      <c r="AU1895" s="553" t="str">
        <f>IF(AND(V1895&gt;0,X1895="A",AA1895&lt;&gt;"",AG1895&lt;&gt;"A",AJ1895&lt;&gt;"A",OR(AB1895="NR",AB1895="NT")),1,"")</f>
        <v/>
      </c>
      <c r="AV1895" s="554" t="str">
        <f>IF(AU1895="","",COUNTIF($AU$8:AU1895,AU1895))</f>
        <v/>
      </c>
      <c r="AW1895" s="553" t="str">
        <f>IF(AND(V1895&gt;0,X1895="A",AJ1895&lt;&gt;"A",OR(AB1895="",AB1895="NX")),1,"")</f>
        <v/>
      </c>
      <c r="AX1895" s="554" t="str">
        <f>IF(AW1895="","",COUNTIF($AW$8:AW1895,AW1895))</f>
        <v/>
      </c>
      <c r="AY1895" s="13" t="s">
        <v>4988</v>
      </c>
      <c r="AZ1895" s="6"/>
      <c r="BA1895" s="7"/>
      <c r="BB1895" s="7"/>
    </row>
    <row r="1896" spans="1:54" ht="14.45" customHeight="1">
      <c r="A1896" s="472" t="s">
        <v>2146</v>
      </c>
      <c r="B1896" s="473" t="s">
        <v>1602</v>
      </c>
      <c r="C1896" s="22" t="s">
        <v>5849</v>
      </c>
      <c r="D1896" s="22">
        <v>15</v>
      </c>
      <c r="E1896" s="752" t="s">
        <v>4998</v>
      </c>
      <c r="F1896" s="760">
        <v>2087470</v>
      </c>
      <c r="G1896" s="475">
        <v>15421116</v>
      </c>
      <c r="H1896" s="644">
        <v>11.94</v>
      </c>
      <c r="I1896" s="474">
        <v>2086620</v>
      </c>
      <c r="J1896" s="475">
        <v>15421107</v>
      </c>
      <c r="K1896" s="644">
        <v>11.94</v>
      </c>
      <c r="L1896" s="9"/>
      <c r="M1896" s="546">
        <v>16</v>
      </c>
      <c r="N1896" s="9">
        <v>9.5299999999999994</v>
      </c>
      <c r="O1896" s="9" t="s">
        <v>4201</v>
      </c>
      <c r="P1896" s="645" t="s">
        <v>4252</v>
      </c>
      <c r="Q1896" s="651" t="s">
        <v>4263</v>
      </c>
      <c r="R1896" s="11"/>
      <c r="S1896" s="12"/>
      <c r="T1896" s="14">
        <v>46260</v>
      </c>
      <c r="U1896" s="15" t="s">
        <v>4290</v>
      </c>
      <c r="V1896" s="8">
        <v>46260</v>
      </c>
      <c r="W1896" s="13" t="s">
        <v>4946</v>
      </c>
      <c r="X1896" s="23" t="s">
        <v>4206</v>
      </c>
      <c r="Y1896" s="486">
        <v>124</v>
      </c>
      <c r="Z1896" s="647">
        <v>46262</v>
      </c>
      <c r="AA1896" s="24" t="s">
        <v>4950</v>
      </c>
      <c r="AB1896" s="484" t="s">
        <v>4206</v>
      </c>
      <c r="AC1896" s="16"/>
      <c r="AD1896" s="17"/>
      <c r="AE1896" s="18"/>
      <c r="AF1896" s="9"/>
      <c r="AG1896" s="19"/>
      <c r="AH1896" s="20"/>
      <c r="AI1896" s="9"/>
      <c r="AJ1896" s="21"/>
      <c r="AK1896" s="648"/>
      <c r="AL1896" s="485" t="str">
        <f>IF(AA1896="","",AA1896)</f>
        <v>DJ-RT-016</v>
      </c>
      <c r="AM1896" s="3" t="str">
        <f>IF(AB1896="","",AB1896)</f>
        <v>A</v>
      </c>
      <c r="AN1896" s="655"/>
      <c r="AO1896" s="4"/>
      <c r="AP1896" s="5"/>
      <c r="AQ1896" s="5"/>
      <c r="AR1896" s="4"/>
      <c r="AS1896" s="5"/>
      <c r="AT1896" s="649"/>
      <c r="AU1896" s="553" t="str">
        <f>IF(AND(V1896&gt;0,X1896="A",AA1896&lt;&gt;"",AG1896&lt;&gt;"A",AJ1896&lt;&gt;"A",OR(AB1896="NR",AB1896="NT")),1,"")</f>
        <v/>
      </c>
      <c r="AV1896" s="554" t="str">
        <f>IF(AU1896="","",COUNTIF($AU$8:AU1896,AU1896))</f>
        <v/>
      </c>
      <c r="AW1896" s="553" t="str">
        <f>IF(AND(V1896&gt;0,X1896="A",AJ1896&lt;&gt;"A",OR(AB1896="",AB1896="NX")),1,"")</f>
        <v/>
      </c>
      <c r="AX1896" s="554" t="str">
        <f>IF(AW1896="","",COUNTIF($AW$8:AW1896,AW1896))</f>
        <v/>
      </c>
      <c r="AY1896" s="6"/>
      <c r="AZ1896" s="6"/>
      <c r="BA1896" s="7"/>
      <c r="BB1896" s="7"/>
    </row>
    <row r="1897" spans="1:54" ht="14.45" customHeight="1">
      <c r="A1897" s="472" t="s">
        <v>2147</v>
      </c>
      <c r="B1897" s="473" t="s">
        <v>1602</v>
      </c>
      <c r="C1897" s="22" t="s">
        <v>5849</v>
      </c>
      <c r="D1897" s="22">
        <v>15</v>
      </c>
      <c r="E1897" s="746" t="s">
        <v>4174</v>
      </c>
      <c r="F1897" s="760">
        <v>2086620</v>
      </c>
      <c r="G1897" s="475">
        <v>15421107</v>
      </c>
      <c r="H1897" s="476">
        <v>11.94</v>
      </c>
      <c r="I1897" s="474">
        <v>2091640</v>
      </c>
      <c r="J1897" s="475">
        <v>15421109</v>
      </c>
      <c r="K1897" s="644">
        <v>11.94</v>
      </c>
      <c r="L1897" s="9" t="s">
        <v>15</v>
      </c>
      <c r="M1897" s="546">
        <v>16</v>
      </c>
      <c r="N1897" s="9">
        <v>9.5299999999999994</v>
      </c>
      <c r="O1897" s="6" t="s">
        <v>4201</v>
      </c>
      <c r="P1897" s="479" t="s">
        <v>4202</v>
      </c>
      <c r="Q1897" s="10" t="s">
        <v>4203</v>
      </c>
      <c r="R1897" s="11"/>
      <c r="S1897" s="12"/>
      <c r="T1897" s="14">
        <v>46272</v>
      </c>
      <c r="U1897" s="15" t="s">
        <v>4204</v>
      </c>
      <c r="V1897" s="8">
        <v>46272</v>
      </c>
      <c r="W1897" s="13" t="s">
        <v>4988</v>
      </c>
      <c r="X1897" s="23" t="s">
        <v>4206</v>
      </c>
      <c r="Y1897" s="486">
        <v>167</v>
      </c>
      <c r="Z1897" s="483">
        <v>46288</v>
      </c>
      <c r="AA1897" s="1317" t="s">
        <v>5928</v>
      </c>
      <c r="AB1897" s="484" t="s">
        <v>4206</v>
      </c>
      <c r="AC1897" s="16"/>
      <c r="AD1897" s="17"/>
      <c r="AE1897" s="18"/>
      <c r="AF1897" s="9"/>
      <c r="AG1897" s="19"/>
      <c r="AH1897" s="20"/>
      <c r="AI1897" s="9"/>
      <c r="AJ1897" s="21"/>
      <c r="AK1897" s="33"/>
      <c r="AL1897" s="485" t="str">
        <f>IF(AA1897="","",AA1897)</f>
        <v>L-RT-054</v>
      </c>
      <c r="AM1897" s="3" t="str">
        <f>IF(AB1897="","",AB1897)</f>
        <v>A</v>
      </c>
      <c r="AN1897" s="702"/>
      <c r="AO1897" s="4"/>
      <c r="AP1897" s="5"/>
      <c r="AQ1897" s="5"/>
      <c r="AR1897" s="4"/>
      <c r="AS1897" s="5"/>
      <c r="AT1897" s="552"/>
      <c r="AU1897" s="553" t="str">
        <f>IF(AND(V1897&gt;0,X1897="A",AA1897&lt;&gt;"",AG1897&lt;&gt;"A",AJ1897&lt;&gt;"A",OR(AB1897="NR",AB1897="NT")),1,"")</f>
        <v/>
      </c>
      <c r="AV1897" s="554" t="str">
        <f>IF(AU1897="","",COUNTIF($AU$8:AU1897,AU1897))</f>
        <v/>
      </c>
      <c r="AW1897" s="553" t="str">
        <f>IF(AND(V1897&gt;0,X1897="A",AJ1897&lt;&gt;"A",OR(AB1897="",AB1897="NX")),1,"")</f>
        <v/>
      </c>
      <c r="AX1897" s="554" t="str">
        <f>IF(AW1897="","",COUNTIF($AW$8:AW1897,AW1897))</f>
        <v/>
      </c>
      <c r="AY1897" s="27"/>
      <c r="AZ1897" s="6"/>
      <c r="BA1897" s="7"/>
      <c r="BB1897" s="7"/>
    </row>
    <row r="1898" spans="1:54" ht="14.45" customHeight="1">
      <c r="A1898" s="472" t="s">
        <v>2148</v>
      </c>
      <c r="B1898" s="473" t="s">
        <v>1602</v>
      </c>
      <c r="C1898" s="22" t="s">
        <v>5849</v>
      </c>
      <c r="D1898" s="22">
        <v>15</v>
      </c>
      <c r="E1898" s="752" t="s">
        <v>4999</v>
      </c>
      <c r="F1898" s="760">
        <v>2091640</v>
      </c>
      <c r="G1898" s="475">
        <v>15421109</v>
      </c>
      <c r="H1898" s="644">
        <v>11.94</v>
      </c>
      <c r="I1898" s="474">
        <v>2096270</v>
      </c>
      <c r="J1898" s="475">
        <v>15421111</v>
      </c>
      <c r="K1898" s="644">
        <v>11.94</v>
      </c>
      <c r="L1898" s="9"/>
      <c r="M1898" s="546">
        <v>16</v>
      </c>
      <c r="N1898" s="9">
        <v>9.5299999999999994</v>
      </c>
      <c r="O1898" s="9" t="s">
        <v>4201</v>
      </c>
      <c r="P1898" s="645" t="s">
        <v>4252</v>
      </c>
      <c r="Q1898" s="646" t="s">
        <v>4281</v>
      </c>
      <c r="R1898" s="11"/>
      <c r="S1898" s="12"/>
      <c r="T1898" s="14">
        <v>46261</v>
      </c>
      <c r="U1898" s="15" t="s">
        <v>4290</v>
      </c>
      <c r="V1898" s="8">
        <v>46261</v>
      </c>
      <c r="W1898" s="13" t="s">
        <v>5000</v>
      </c>
      <c r="X1898" s="23" t="s">
        <v>4206</v>
      </c>
      <c r="Y1898" s="486">
        <v>139</v>
      </c>
      <c r="Z1898" s="656">
        <v>46263</v>
      </c>
      <c r="AA1898" s="657" t="s">
        <v>5001</v>
      </c>
      <c r="AB1898" s="484" t="s">
        <v>4206</v>
      </c>
      <c r="AC1898" s="16"/>
      <c r="AD1898" s="17"/>
      <c r="AE1898" s="18"/>
      <c r="AF1898" s="9"/>
      <c r="AG1898" s="19"/>
      <c r="AH1898" s="20"/>
      <c r="AI1898" s="9"/>
      <c r="AJ1898" s="21"/>
      <c r="AK1898" s="648"/>
      <c r="AL1898" s="485" t="str">
        <f>IF(AA1898="","",AA1898)</f>
        <v>DJ-RT-017</v>
      </c>
      <c r="AM1898" s="3" t="str">
        <f>IF(AB1898="","",AB1898)</f>
        <v>A</v>
      </c>
      <c r="AN1898" s="655"/>
      <c r="AO1898" s="4"/>
      <c r="AP1898" s="5"/>
      <c r="AQ1898" s="5"/>
      <c r="AR1898" s="4"/>
      <c r="AS1898" s="5"/>
      <c r="AT1898" s="649"/>
      <c r="AU1898" s="553" t="str">
        <f>IF(AND(V1898&gt;0,X1898="A",AA1898&lt;&gt;"",AG1898&lt;&gt;"A",AJ1898&lt;&gt;"A",OR(AB1898="NR",AB1898="NT")),1,"")</f>
        <v/>
      </c>
      <c r="AV1898" s="554" t="str">
        <f>IF(AU1898="","",COUNTIF($AU$8:AU1898,AU1898))</f>
        <v/>
      </c>
      <c r="AW1898" s="553" t="str">
        <f>IF(AND(V1898&gt;0,X1898="A",AJ1898&lt;&gt;"A",OR(AB1898="",AB1898="NX")),1,"")</f>
        <v/>
      </c>
      <c r="AX1898" s="554" t="str">
        <f>IF(AW1898="","",COUNTIF($AW$8:AW1898,AW1898))</f>
        <v/>
      </c>
      <c r="AY1898" s="6"/>
      <c r="AZ1898" s="6"/>
      <c r="BA1898" s="7"/>
      <c r="BB1898" s="7"/>
    </row>
    <row r="1899" spans="1:54" ht="14.45" customHeight="1">
      <c r="A1899" s="472" t="s">
        <v>2149</v>
      </c>
      <c r="B1899" s="473" t="s">
        <v>1602</v>
      </c>
      <c r="C1899" s="22" t="s">
        <v>5849</v>
      </c>
      <c r="D1899" s="22">
        <v>15</v>
      </c>
      <c r="E1899" s="746" t="s">
        <v>4175</v>
      </c>
      <c r="F1899" s="760">
        <v>2096270</v>
      </c>
      <c r="G1899" s="475">
        <v>15421111</v>
      </c>
      <c r="H1899" s="476">
        <v>11.94</v>
      </c>
      <c r="I1899" s="474">
        <v>2082000</v>
      </c>
      <c r="J1899" s="475">
        <v>15421104</v>
      </c>
      <c r="K1899" s="644">
        <v>11.94</v>
      </c>
      <c r="L1899" s="9" t="s">
        <v>15</v>
      </c>
      <c r="M1899" s="546">
        <v>16</v>
      </c>
      <c r="N1899" s="9">
        <v>9.5299999999999994</v>
      </c>
      <c r="O1899" s="6" t="s">
        <v>4201</v>
      </c>
      <c r="P1899" s="479" t="s">
        <v>4202</v>
      </c>
      <c r="Q1899" s="10" t="s">
        <v>4203</v>
      </c>
      <c r="R1899" s="11"/>
      <c r="S1899" s="12"/>
      <c r="T1899" s="14">
        <v>46272</v>
      </c>
      <c r="U1899" s="15" t="s">
        <v>4204</v>
      </c>
      <c r="V1899" s="8">
        <v>46272</v>
      </c>
      <c r="W1899" s="13" t="s">
        <v>4988</v>
      </c>
      <c r="X1899" s="23" t="s">
        <v>4206</v>
      </c>
      <c r="Y1899" s="486">
        <v>167</v>
      </c>
      <c r="Z1899" s="483">
        <v>46288</v>
      </c>
      <c r="AA1899" s="1317" t="s">
        <v>5928</v>
      </c>
      <c r="AB1899" s="484" t="s">
        <v>4206</v>
      </c>
      <c r="AC1899" s="16"/>
      <c r="AD1899" s="17"/>
      <c r="AE1899" s="18"/>
      <c r="AF1899" s="9"/>
      <c r="AG1899" s="19"/>
      <c r="AH1899" s="20"/>
      <c r="AI1899" s="9"/>
      <c r="AJ1899" s="21"/>
      <c r="AK1899" s="33"/>
      <c r="AL1899" s="485" t="str">
        <f>IF(AA1899="","",AA1899)</f>
        <v>L-RT-054</v>
      </c>
      <c r="AM1899" s="3" t="str">
        <f>IF(AB1899="","",AB1899)</f>
        <v>A</v>
      </c>
      <c r="AN1899" s="702"/>
      <c r="AO1899" s="4"/>
      <c r="AP1899" s="5"/>
      <c r="AQ1899" s="5"/>
      <c r="AR1899" s="4"/>
      <c r="AS1899" s="5"/>
      <c r="AT1899" s="552"/>
      <c r="AU1899" s="553" t="str">
        <f>IF(AND(V1899&gt;0,X1899="A",AA1899&lt;&gt;"",AG1899&lt;&gt;"A",AJ1899&lt;&gt;"A",OR(AB1899="NR",AB1899="NT")),1,"")</f>
        <v/>
      </c>
      <c r="AV1899" s="554" t="str">
        <f>IF(AU1899="","",COUNTIF($AU$8:AU1899,AU1899))</f>
        <v/>
      </c>
      <c r="AW1899" s="553" t="str">
        <f>IF(AND(V1899&gt;0,X1899="A",AJ1899&lt;&gt;"A",OR(AB1899="",AB1899="NX")),1,"")</f>
        <v/>
      </c>
      <c r="AX1899" s="554" t="str">
        <f>IF(AW1899="","",COUNTIF($AW$8:AW1899,AW1899))</f>
        <v/>
      </c>
      <c r="AY1899" s="27"/>
      <c r="AZ1899" s="6"/>
      <c r="BA1899" s="7"/>
      <c r="BB1899" s="7"/>
    </row>
    <row r="1900" spans="1:54" ht="14.45" customHeight="1">
      <c r="A1900" s="472" t="s">
        <v>2150</v>
      </c>
      <c r="B1900" s="473" t="s">
        <v>1602</v>
      </c>
      <c r="C1900" s="22" t="s">
        <v>5849</v>
      </c>
      <c r="D1900" s="22">
        <v>15</v>
      </c>
      <c r="E1900" s="752" t="s">
        <v>5002</v>
      </c>
      <c r="F1900" s="760">
        <v>2082000</v>
      </c>
      <c r="G1900" s="475">
        <v>15421104</v>
      </c>
      <c r="H1900" s="644">
        <v>11.94</v>
      </c>
      <c r="I1900" s="474">
        <v>2094500</v>
      </c>
      <c r="J1900" s="475">
        <v>15421111</v>
      </c>
      <c r="K1900" s="644">
        <v>11.94</v>
      </c>
      <c r="L1900" s="9"/>
      <c r="M1900" s="546">
        <v>16</v>
      </c>
      <c r="N1900" s="9">
        <v>9.5299999999999994</v>
      </c>
      <c r="O1900" s="9" t="s">
        <v>4201</v>
      </c>
      <c r="P1900" s="645" t="s">
        <v>4252</v>
      </c>
      <c r="Q1900" s="651" t="s">
        <v>4263</v>
      </c>
      <c r="R1900" s="11"/>
      <c r="S1900" s="12"/>
      <c r="T1900" s="14">
        <v>46261</v>
      </c>
      <c r="U1900" s="15" t="s">
        <v>4290</v>
      </c>
      <c r="V1900" s="8">
        <v>46261</v>
      </c>
      <c r="W1900" s="13" t="s">
        <v>5000</v>
      </c>
      <c r="X1900" s="23" t="s">
        <v>4206</v>
      </c>
      <c r="Y1900" s="486">
        <v>139</v>
      </c>
      <c r="Z1900" s="656">
        <v>46263</v>
      </c>
      <c r="AA1900" s="657" t="s">
        <v>5001</v>
      </c>
      <c r="AB1900" s="484" t="s">
        <v>4206</v>
      </c>
      <c r="AC1900" s="16"/>
      <c r="AD1900" s="17"/>
      <c r="AE1900" s="18"/>
      <c r="AF1900" s="9"/>
      <c r="AG1900" s="19"/>
      <c r="AH1900" s="20"/>
      <c r="AI1900" s="9"/>
      <c r="AJ1900" s="21"/>
      <c r="AK1900" s="648"/>
      <c r="AL1900" s="485" t="str">
        <f>IF(AA1900="","",AA1900)</f>
        <v>DJ-RT-017</v>
      </c>
      <c r="AM1900" s="3" t="str">
        <f>IF(AB1900="","",AB1900)</f>
        <v>A</v>
      </c>
      <c r="AN1900" s="655"/>
      <c r="AO1900" s="4"/>
      <c r="AP1900" s="5"/>
      <c r="AQ1900" s="5"/>
      <c r="AR1900" s="4"/>
      <c r="AS1900" s="5"/>
      <c r="AT1900" s="649"/>
      <c r="AU1900" s="553" t="str">
        <f>IF(AND(V1900&gt;0,X1900="A",AA1900&lt;&gt;"",AG1900&lt;&gt;"A",AJ1900&lt;&gt;"A",OR(AB1900="NR",AB1900="NT")),1,"")</f>
        <v/>
      </c>
      <c r="AV1900" s="554" t="str">
        <f>IF(AU1900="","",COUNTIF($AU$8:AU1900,AU1900))</f>
        <v/>
      </c>
      <c r="AW1900" s="553" t="str">
        <f>IF(AND(V1900&gt;0,X1900="A",AJ1900&lt;&gt;"A",OR(AB1900="",AB1900="NX")),1,"")</f>
        <v/>
      </c>
      <c r="AX1900" s="554" t="str">
        <f>IF(AW1900="","",COUNTIF($AW$8:AW1900,AW1900))</f>
        <v/>
      </c>
      <c r="AY1900" s="6"/>
      <c r="AZ1900" s="6"/>
      <c r="BA1900" s="7"/>
      <c r="BB1900" s="7"/>
    </row>
    <row r="1901" spans="1:54" ht="14.45" customHeight="1">
      <c r="A1901" s="472" t="s">
        <v>2151</v>
      </c>
      <c r="B1901" s="473" t="s">
        <v>1602</v>
      </c>
      <c r="C1901" s="22" t="s">
        <v>5849</v>
      </c>
      <c r="D1901" s="22">
        <v>15</v>
      </c>
      <c r="E1901" s="746" t="s">
        <v>4176</v>
      </c>
      <c r="F1901" s="760">
        <v>2094500</v>
      </c>
      <c r="G1901" s="475">
        <v>15421111</v>
      </c>
      <c r="H1901" s="476">
        <v>11.94</v>
      </c>
      <c r="I1901" s="474">
        <v>2082010</v>
      </c>
      <c r="J1901" s="475">
        <v>15421104</v>
      </c>
      <c r="K1901" s="644">
        <v>11.94</v>
      </c>
      <c r="L1901" s="9" t="s">
        <v>15</v>
      </c>
      <c r="M1901" s="546">
        <v>16</v>
      </c>
      <c r="N1901" s="9">
        <v>9.5299999999999994</v>
      </c>
      <c r="O1901" s="6" t="s">
        <v>4201</v>
      </c>
      <c r="P1901" s="479" t="s">
        <v>4202</v>
      </c>
      <c r="Q1901" s="10" t="s">
        <v>4203</v>
      </c>
      <c r="R1901" s="11"/>
      <c r="S1901" s="12"/>
      <c r="T1901" s="14">
        <v>46272</v>
      </c>
      <c r="U1901" s="15" t="s">
        <v>4204</v>
      </c>
      <c r="V1901" s="8">
        <v>46272</v>
      </c>
      <c r="W1901" s="13" t="s">
        <v>4988</v>
      </c>
      <c r="X1901" s="23" t="s">
        <v>4206</v>
      </c>
      <c r="Y1901" s="486">
        <v>167</v>
      </c>
      <c r="Z1901" s="483">
        <v>46288</v>
      </c>
      <c r="AA1901" s="1317" t="s">
        <v>5928</v>
      </c>
      <c r="AB1901" s="484" t="s">
        <v>4206</v>
      </c>
      <c r="AC1901" s="16"/>
      <c r="AD1901" s="17"/>
      <c r="AE1901" s="18"/>
      <c r="AF1901" s="9"/>
      <c r="AG1901" s="19"/>
      <c r="AH1901" s="20"/>
      <c r="AI1901" s="9"/>
      <c r="AJ1901" s="21"/>
      <c r="AK1901" s="33"/>
      <c r="AL1901" s="485" t="str">
        <f>IF(AA1901="","",AA1901)</f>
        <v>L-RT-054</v>
      </c>
      <c r="AM1901" s="3" t="str">
        <f>IF(AB1901="","",AB1901)</f>
        <v>A</v>
      </c>
      <c r="AN1901" s="702"/>
      <c r="AO1901" s="4"/>
      <c r="AP1901" s="5"/>
      <c r="AQ1901" s="5"/>
      <c r="AR1901" s="4"/>
      <c r="AS1901" s="5"/>
      <c r="AT1901" s="552"/>
      <c r="AU1901" s="553" t="str">
        <f>IF(AND(V1901&gt;0,X1901="A",AA1901&lt;&gt;"",AG1901&lt;&gt;"A",AJ1901&lt;&gt;"A",OR(AB1901="NR",AB1901="NT")),1,"")</f>
        <v/>
      </c>
      <c r="AV1901" s="554" t="str">
        <f>IF(AU1901="","",COUNTIF($AU$8:AU1901,AU1901))</f>
        <v/>
      </c>
      <c r="AW1901" s="553" t="str">
        <f>IF(AND(V1901&gt;0,X1901="A",AJ1901&lt;&gt;"A",OR(AB1901="",AB1901="NX")),1,"")</f>
        <v/>
      </c>
      <c r="AX1901" s="554" t="str">
        <f>IF(AW1901="","",COUNTIF($AW$8:AW1901,AW1901))</f>
        <v/>
      </c>
      <c r="AY1901" s="27"/>
      <c r="AZ1901" s="6"/>
      <c r="BA1901" s="7"/>
      <c r="BB1901" s="7"/>
    </row>
    <row r="1902" spans="1:54" ht="14.45" customHeight="1">
      <c r="A1902" s="472" t="s">
        <v>2152</v>
      </c>
      <c r="B1902" s="473" t="s">
        <v>1602</v>
      </c>
      <c r="C1902" s="22" t="s">
        <v>5849</v>
      </c>
      <c r="D1902" s="22">
        <v>16</v>
      </c>
      <c r="E1902" s="752" t="s">
        <v>5003</v>
      </c>
      <c r="F1902" s="760">
        <v>2082010</v>
      </c>
      <c r="G1902" s="475">
        <v>15421104</v>
      </c>
      <c r="H1902" s="644">
        <v>11.94</v>
      </c>
      <c r="I1902" s="474">
        <v>2081490</v>
      </c>
      <c r="J1902" s="475">
        <v>15421103</v>
      </c>
      <c r="K1902" s="644">
        <v>11.94</v>
      </c>
      <c r="L1902" s="9"/>
      <c r="M1902" s="546">
        <v>16</v>
      </c>
      <c r="N1902" s="9">
        <v>9.5299999999999994</v>
      </c>
      <c r="O1902" s="9" t="s">
        <v>4201</v>
      </c>
      <c r="P1902" s="645" t="s">
        <v>4252</v>
      </c>
      <c r="Q1902" s="646" t="s">
        <v>4281</v>
      </c>
      <c r="R1902" s="11"/>
      <c r="S1902" s="12"/>
      <c r="T1902" s="14">
        <v>46260</v>
      </c>
      <c r="U1902" s="15" t="s">
        <v>4290</v>
      </c>
      <c r="V1902" s="8">
        <v>46260</v>
      </c>
      <c r="W1902" s="13" t="s">
        <v>4946</v>
      </c>
      <c r="X1902" s="23" t="s">
        <v>4206</v>
      </c>
      <c r="Y1902" s="486">
        <v>124</v>
      </c>
      <c r="Z1902" s="647">
        <v>46262</v>
      </c>
      <c r="AA1902" s="24" t="s">
        <v>4950</v>
      </c>
      <c r="AB1902" s="484" t="s">
        <v>4206</v>
      </c>
      <c r="AC1902" s="16"/>
      <c r="AD1902" s="17"/>
      <c r="AE1902" s="18"/>
      <c r="AF1902" s="9"/>
      <c r="AG1902" s="19"/>
      <c r="AH1902" s="20"/>
      <c r="AI1902" s="9"/>
      <c r="AJ1902" s="21"/>
      <c r="AK1902" s="648"/>
      <c r="AL1902" s="485" t="str">
        <f>IF(AA1902="","",AA1902)</f>
        <v>DJ-RT-016</v>
      </c>
      <c r="AM1902" s="3" t="str">
        <f>IF(AB1902="","",AB1902)</f>
        <v>A</v>
      </c>
      <c r="AN1902" s="655"/>
      <c r="AO1902" s="4"/>
      <c r="AP1902" s="5"/>
      <c r="AQ1902" s="5"/>
      <c r="AR1902" s="4"/>
      <c r="AS1902" s="5"/>
      <c r="AT1902" s="649"/>
      <c r="AU1902" s="553" t="str">
        <f>IF(AND(V1902&gt;0,X1902="A",AA1902&lt;&gt;"",AG1902&lt;&gt;"A",AJ1902&lt;&gt;"A",OR(AB1902="NR",AB1902="NT")),1,"")</f>
        <v/>
      </c>
      <c r="AV1902" s="554" t="str">
        <f>IF(AU1902="","",COUNTIF($AU$8:AU1902,AU1902))</f>
        <v/>
      </c>
      <c r="AW1902" s="553" t="str">
        <f>IF(AND(V1902&gt;0,X1902="A",AJ1902&lt;&gt;"A",OR(AB1902="",AB1902="NX")),1,"")</f>
        <v/>
      </c>
      <c r="AX1902" s="554" t="str">
        <f>IF(AW1902="","",COUNTIF($AW$8:AW1902,AW1902))</f>
        <v/>
      </c>
      <c r="AY1902" s="6"/>
      <c r="AZ1902" s="6"/>
      <c r="BA1902" s="7"/>
      <c r="BB1902" s="7"/>
    </row>
    <row r="1903" spans="1:54" ht="14.45" customHeight="1">
      <c r="A1903" s="472" t="s">
        <v>2153</v>
      </c>
      <c r="B1903" s="473" t="s">
        <v>1602</v>
      </c>
      <c r="C1903" s="22" t="s">
        <v>5849</v>
      </c>
      <c r="D1903" s="22">
        <v>16</v>
      </c>
      <c r="E1903" s="746" t="s">
        <v>4177</v>
      </c>
      <c r="F1903" s="760">
        <v>2081490</v>
      </c>
      <c r="G1903" s="475">
        <v>15421103</v>
      </c>
      <c r="H1903" s="476">
        <v>11.94</v>
      </c>
      <c r="I1903" s="474">
        <v>2093280</v>
      </c>
      <c r="J1903" s="475">
        <v>15421110</v>
      </c>
      <c r="K1903" s="644">
        <v>11.94</v>
      </c>
      <c r="L1903" s="9" t="s">
        <v>15</v>
      </c>
      <c r="M1903" s="546">
        <v>16</v>
      </c>
      <c r="N1903" s="9">
        <v>9.5299999999999994</v>
      </c>
      <c r="O1903" s="6" t="s">
        <v>4201</v>
      </c>
      <c r="P1903" s="479" t="s">
        <v>4202</v>
      </c>
      <c r="Q1903" s="10" t="s">
        <v>4203</v>
      </c>
      <c r="R1903" s="11"/>
      <c r="S1903" s="12"/>
      <c r="T1903" s="14">
        <v>46272</v>
      </c>
      <c r="U1903" s="15" t="s">
        <v>4204</v>
      </c>
      <c r="V1903" s="8">
        <v>46272</v>
      </c>
      <c r="W1903" s="13" t="s">
        <v>4988</v>
      </c>
      <c r="X1903" s="23" t="s">
        <v>4206</v>
      </c>
      <c r="Y1903" s="486">
        <v>167</v>
      </c>
      <c r="Z1903" s="483">
        <v>46288</v>
      </c>
      <c r="AA1903" s="1317" t="s">
        <v>5928</v>
      </c>
      <c r="AB1903" s="484" t="s">
        <v>4206</v>
      </c>
      <c r="AC1903" s="16"/>
      <c r="AD1903" s="17"/>
      <c r="AE1903" s="18"/>
      <c r="AF1903" s="9"/>
      <c r="AG1903" s="19"/>
      <c r="AH1903" s="20"/>
      <c r="AI1903" s="9"/>
      <c r="AJ1903" s="21"/>
      <c r="AK1903" s="33"/>
      <c r="AL1903" s="485" t="str">
        <f>IF(AA1903="","",AA1903)</f>
        <v>L-RT-054</v>
      </c>
      <c r="AM1903" s="3" t="str">
        <f>IF(AB1903="","",AB1903)</f>
        <v>A</v>
      </c>
      <c r="AN1903" s="702"/>
      <c r="AO1903" s="4"/>
      <c r="AP1903" s="5"/>
      <c r="AQ1903" s="5"/>
      <c r="AR1903" s="4"/>
      <c r="AS1903" s="5"/>
      <c r="AT1903" s="552"/>
      <c r="AU1903" s="553" t="str">
        <f>IF(AND(V1903&gt;0,X1903="A",AA1903&lt;&gt;"",AG1903&lt;&gt;"A",AJ1903&lt;&gt;"A",OR(AB1903="NR",AB1903="NT")),1,"")</f>
        <v/>
      </c>
      <c r="AV1903" s="554" t="str">
        <f>IF(AU1903="","",COUNTIF($AU$8:AU1903,AU1903))</f>
        <v/>
      </c>
      <c r="AW1903" s="553" t="str">
        <f>IF(AND(V1903&gt;0,X1903="A",AJ1903&lt;&gt;"A",OR(AB1903="",AB1903="NX")),1,"")</f>
        <v/>
      </c>
      <c r="AX1903" s="554" t="str">
        <f>IF(AW1903="","",COUNTIF($AW$8:AW1903,AW1903))</f>
        <v/>
      </c>
      <c r="AY1903" s="27"/>
      <c r="AZ1903" s="6"/>
      <c r="BA1903" s="7"/>
      <c r="BB1903" s="7"/>
    </row>
    <row r="1904" spans="1:54" ht="14.45" customHeight="1">
      <c r="A1904" s="472" t="s">
        <v>2154</v>
      </c>
      <c r="B1904" s="473" t="s">
        <v>1602</v>
      </c>
      <c r="C1904" s="22" t="s">
        <v>5849</v>
      </c>
      <c r="D1904" s="22">
        <v>16</v>
      </c>
      <c r="E1904" s="752" t="s">
        <v>5004</v>
      </c>
      <c r="F1904" s="760">
        <v>2093280</v>
      </c>
      <c r="G1904" s="475">
        <v>15421110</v>
      </c>
      <c r="H1904" s="644">
        <v>11.94</v>
      </c>
      <c r="I1904" s="474">
        <v>2098430</v>
      </c>
      <c r="J1904" s="475">
        <v>15421102</v>
      </c>
      <c r="K1904" s="644">
        <v>11.94</v>
      </c>
      <c r="L1904" s="9"/>
      <c r="M1904" s="546">
        <v>16</v>
      </c>
      <c r="N1904" s="9">
        <v>9.5299999999999994</v>
      </c>
      <c r="O1904" s="9" t="s">
        <v>4201</v>
      </c>
      <c r="P1904" s="645" t="s">
        <v>4252</v>
      </c>
      <c r="Q1904" s="651" t="s">
        <v>4263</v>
      </c>
      <c r="R1904" s="11"/>
      <c r="S1904" s="12"/>
      <c r="T1904" s="14">
        <v>46260</v>
      </c>
      <c r="U1904" s="15" t="s">
        <v>4290</v>
      </c>
      <c r="V1904" s="8">
        <v>46260</v>
      </c>
      <c r="W1904" s="13" t="s">
        <v>4946</v>
      </c>
      <c r="X1904" s="23" t="s">
        <v>4206</v>
      </c>
      <c r="Y1904" s="486">
        <v>124</v>
      </c>
      <c r="Z1904" s="647">
        <v>46262</v>
      </c>
      <c r="AA1904" s="24" t="s">
        <v>4950</v>
      </c>
      <c r="AB1904" s="484" t="s">
        <v>4206</v>
      </c>
      <c r="AC1904" s="16"/>
      <c r="AD1904" s="17"/>
      <c r="AE1904" s="18"/>
      <c r="AF1904" s="9"/>
      <c r="AG1904" s="19"/>
      <c r="AH1904" s="20"/>
      <c r="AI1904" s="9"/>
      <c r="AJ1904" s="21"/>
      <c r="AK1904" s="648"/>
      <c r="AL1904" s="485" t="str">
        <f>IF(AA1904="","",AA1904)</f>
        <v>DJ-RT-016</v>
      </c>
      <c r="AM1904" s="3" t="str">
        <f>IF(AB1904="","",AB1904)</f>
        <v>A</v>
      </c>
      <c r="AN1904" s="655"/>
      <c r="AO1904" s="4"/>
      <c r="AP1904" s="5"/>
      <c r="AQ1904" s="5"/>
      <c r="AR1904" s="4"/>
      <c r="AS1904" s="5"/>
      <c r="AT1904" s="649"/>
      <c r="AU1904" s="553" t="str">
        <f>IF(AND(V1904&gt;0,X1904="A",AA1904&lt;&gt;"",AG1904&lt;&gt;"A",AJ1904&lt;&gt;"A",OR(AB1904="NR",AB1904="NT")),1,"")</f>
        <v/>
      </c>
      <c r="AV1904" s="554" t="str">
        <f>IF(AU1904="","",COUNTIF($AU$8:AU1904,AU1904))</f>
        <v/>
      </c>
      <c r="AW1904" s="553" t="str">
        <f>IF(AND(V1904&gt;0,X1904="A",AJ1904&lt;&gt;"A",OR(AB1904="",AB1904="NX")),1,"")</f>
        <v/>
      </c>
      <c r="AX1904" s="554" t="str">
        <f>IF(AW1904="","",COUNTIF($AW$8:AW1904,AW1904))</f>
        <v/>
      </c>
      <c r="AY1904" s="6"/>
      <c r="AZ1904" s="6"/>
      <c r="BA1904" s="7"/>
      <c r="BB1904" s="7"/>
    </row>
    <row r="1905" spans="1:54" ht="14.45" customHeight="1">
      <c r="A1905" s="472" t="s">
        <v>2155</v>
      </c>
      <c r="B1905" s="473" t="s">
        <v>1602</v>
      </c>
      <c r="C1905" s="22" t="s">
        <v>5849</v>
      </c>
      <c r="D1905" s="22">
        <v>16</v>
      </c>
      <c r="E1905" s="746" t="s">
        <v>4178</v>
      </c>
      <c r="F1905" s="760">
        <v>2098430</v>
      </c>
      <c r="G1905" s="475">
        <v>15421102</v>
      </c>
      <c r="H1905" s="476">
        <v>11.94</v>
      </c>
      <c r="I1905" s="474">
        <v>2095610</v>
      </c>
      <c r="J1905" s="475">
        <v>15421111</v>
      </c>
      <c r="K1905" s="478">
        <v>11.94</v>
      </c>
      <c r="L1905" s="9" t="s">
        <v>15</v>
      </c>
      <c r="M1905" s="546">
        <v>16</v>
      </c>
      <c r="N1905" s="9">
        <v>9.5299999999999994</v>
      </c>
      <c r="O1905" s="6" t="s">
        <v>4201</v>
      </c>
      <c r="P1905" s="479" t="s">
        <v>4202</v>
      </c>
      <c r="Q1905" s="10" t="s">
        <v>4203</v>
      </c>
      <c r="R1905" s="11"/>
      <c r="S1905" s="12"/>
      <c r="T1905" s="14">
        <v>46272</v>
      </c>
      <c r="U1905" s="15" t="s">
        <v>4204</v>
      </c>
      <c r="V1905" s="8">
        <v>46272</v>
      </c>
      <c r="W1905" s="13" t="s">
        <v>4988</v>
      </c>
      <c r="X1905" s="23" t="s">
        <v>4206</v>
      </c>
      <c r="Y1905" s="486">
        <v>167</v>
      </c>
      <c r="Z1905" s="483">
        <v>46288</v>
      </c>
      <c r="AA1905" s="1317" t="s">
        <v>5928</v>
      </c>
      <c r="AB1905" s="484" t="s">
        <v>4206</v>
      </c>
      <c r="AC1905" s="16"/>
      <c r="AD1905" s="17"/>
      <c r="AE1905" s="18"/>
      <c r="AF1905" s="9"/>
      <c r="AG1905" s="19"/>
      <c r="AH1905" s="20"/>
      <c r="AI1905" s="9"/>
      <c r="AJ1905" s="21"/>
      <c r="AK1905" s="33"/>
      <c r="AL1905" s="485" t="str">
        <f>IF(AA1905="","",AA1905)</f>
        <v>L-RT-054</v>
      </c>
      <c r="AM1905" s="3" t="str">
        <f>IF(AB1905="","",AB1905)</f>
        <v>A</v>
      </c>
      <c r="AN1905" s="702"/>
      <c r="AO1905" s="4"/>
      <c r="AP1905" s="5"/>
      <c r="AQ1905" s="5"/>
      <c r="AR1905" s="4"/>
      <c r="AS1905" s="5"/>
      <c r="AT1905" s="552"/>
      <c r="AU1905" s="553" t="str">
        <f>IF(AND(V1905&gt;0,X1905="A",AA1905&lt;&gt;"",AG1905&lt;&gt;"A",AJ1905&lt;&gt;"A",OR(AB1905="NR",AB1905="NT")),1,"")</f>
        <v/>
      </c>
      <c r="AV1905" s="554" t="str">
        <f>IF(AU1905="","",COUNTIF($AU$8:AU1905,AU1905))</f>
        <v/>
      </c>
      <c r="AW1905" s="553" t="str">
        <f>IF(AND(V1905&gt;0,X1905="A",AJ1905&lt;&gt;"A",OR(AB1905="",AB1905="NX")),1,"")</f>
        <v/>
      </c>
      <c r="AX1905" s="554" t="str">
        <f>IF(AW1905="","",COUNTIF($AW$8:AW1905,AW1905))</f>
        <v/>
      </c>
      <c r="AY1905" s="27"/>
      <c r="AZ1905" s="6"/>
      <c r="BA1905" s="7"/>
      <c r="BB1905" s="7"/>
    </row>
    <row r="1906" spans="1:54" ht="14.45" customHeight="1">
      <c r="A1906" s="472" t="s">
        <v>2156</v>
      </c>
      <c r="B1906" s="473" t="s">
        <v>1602</v>
      </c>
      <c r="C1906" s="22" t="s">
        <v>5849</v>
      </c>
      <c r="D1906" s="22">
        <v>16</v>
      </c>
      <c r="E1906" s="752" t="s">
        <v>5005</v>
      </c>
      <c r="F1906" s="760">
        <v>2095610</v>
      </c>
      <c r="G1906" s="475">
        <v>15421111</v>
      </c>
      <c r="H1906" s="644">
        <v>11.94</v>
      </c>
      <c r="I1906" s="474">
        <v>2097670</v>
      </c>
      <c r="J1906" s="475">
        <v>15421112</v>
      </c>
      <c r="K1906" s="644">
        <v>11.94</v>
      </c>
      <c r="L1906" s="9"/>
      <c r="M1906" s="546">
        <v>16</v>
      </c>
      <c r="N1906" s="9">
        <v>9.5299999999999994</v>
      </c>
      <c r="O1906" s="9" t="s">
        <v>4201</v>
      </c>
      <c r="P1906" s="645" t="s">
        <v>4252</v>
      </c>
      <c r="Q1906" s="654" t="s">
        <v>4273</v>
      </c>
      <c r="R1906" s="11"/>
      <c r="S1906" s="12"/>
      <c r="T1906" s="14">
        <v>46256</v>
      </c>
      <c r="U1906" s="15" t="s">
        <v>4290</v>
      </c>
      <c r="V1906" s="8">
        <v>46256</v>
      </c>
      <c r="W1906" s="13" t="s">
        <v>4395</v>
      </c>
      <c r="X1906" s="23" t="s">
        <v>4206</v>
      </c>
      <c r="Y1906" s="486">
        <v>124</v>
      </c>
      <c r="Z1906" s="647">
        <v>46261</v>
      </c>
      <c r="AA1906" s="24" t="s">
        <v>4947</v>
      </c>
      <c r="AB1906" s="484" t="s">
        <v>4206</v>
      </c>
      <c r="AC1906" s="16"/>
      <c r="AD1906" s="17"/>
      <c r="AE1906" s="18"/>
      <c r="AF1906" s="9"/>
      <c r="AG1906" s="19"/>
      <c r="AH1906" s="20"/>
      <c r="AI1906" s="9"/>
      <c r="AJ1906" s="21"/>
      <c r="AK1906" s="648"/>
      <c r="AL1906" s="485" t="str">
        <f>IF(AA1906="","",AA1906)</f>
        <v>DJ-RT-015</v>
      </c>
      <c r="AM1906" s="3" t="str">
        <f>IF(AB1906="","",AB1906)</f>
        <v>A</v>
      </c>
      <c r="AN1906" s="655"/>
      <c r="AO1906" s="4"/>
      <c r="AP1906" s="5"/>
      <c r="AQ1906" s="5"/>
      <c r="AR1906" s="4"/>
      <c r="AS1906" s="5"/>
      <c r="AT1906" s="649"/>
      <c r="AU1906" s="553" t="str">
        <f>IF(AND(V1906&gt;0,X1906="A",AA1906&lt;&gt;"",AG1906&lt;&gt;"A",AJ1906&lt;&gt;"A",OR(AB1906="NR",AB1906="NT")),1,"")</f>
        <v/>
      </c>
      <c r="AV1906" s="554" t="str">
        <f>IF(AU1906="","",COUNTIF($AU$8:AU1906,AU1906))</f>
        <v/>
      </c>
      <c r="AW1906" s="553" t="str">
        <f>IF(AND(V1906&gt;0,X1906="A",AJ1906&lt;&gt;"A",OR(AB1906="",AB1906="NX")),1,"")</f>
        <v/>
      </c>
      <c r="AX1906" s="554" t="str">
        <f>IF(AW1906="","",COUNTIF($AW$8:AW1906,AW1906))</f>
        <v/>
      </c>
      <c r="AY1906" s="6"/>
      <c r="AZ1906" s="6"/>
      <c r="BA1906" s="7"/>
      <c r="BB1906" s="7"/>
    </row>
    <row r="1907" spans="1:54" ht="14.45" customHeight="1">
      <c r="A1907" s="472" t="s">
        <v>2157</v>
      </c>
      <c r="B1907" s="473" t="s">
        <v>1602</v>
      </c>
      <c r="C1907" s="22" t="s">
        <v>5849</v>
      </c>
      <c r="D1907" s="22">
        <v>16</v>
      </c>
      <c r="E1907" s="746" t="s">
        <v>4179</v>
      </c>
      <c r="F1907" s="760">
        <v>2097670</v>
      </c>
      <c r="G1907" s="475">
        <v>15421112</v>
      </c>
      <c r="H1907" s="476">
        <v>11.94</v>
      </c>
      <c r="I1907" s="474">
        <v>2090010</v>
      </c>
      <c r="J1907" s="475">
        <v>15421109</v>
      </c>
      <c r="K1907" s="644">
        <v>11.94</v>
      </c>
      <c r="L1907" s="9" t="s">
        <v>15</v>
      </c>
      <c r="M1907" s="546">
        <v>16</v>
      </c>
      <c r="N1907" s="9">
        <v>9.5299999999999994</v>
      </c>
      <c r="O1907" s="6" t="s">
        <v>4201</v>
      </c>
      <c r="P1907" s="479" t="s">
        <v>4202</v>
      </c>
      <c r="Q1907" s="10" t="s">
        <v>4203</v>
      </c>
      <c r="R1907" s="11"/>
      <c r="S1907" s="12"/>
      <c r="T1907" s="14">
        <v>46272</v>
      </c>
      <c r="U1907" s="15" t="s">
        <v>4204</v>
      </c>
      <c r="V1907" s="8">
        <v>46272</v>
      </c>
      <c r="W1907" s="13" t="s">
        <v>4988</v>
      </c>
      <c r="X1907" s="23" t="s">
        <v>4206</v>
      </c>
      <c r="Y1907" s="486">
        <v>167</v>
      </c>
      <c r="Z1907" s="483">
        <v>46288</v>
      </c>
      <c r="AA1907" s="1317" t="s">
        <v>5928</v>
      </c>
      <c r="AB1907" s="484" t="s">
        <v>4206</v>
      </c>
      <c r="AC1907" s="16"/>
      <c r="AD1907" s="17"/>
      <c r="AE1907" s="18"/>
      <c r="AF1907" s="9"/>
      <c r="AG1907" s="19"/>
      <c r="AH1907" s="20"/>
      <c r="AI1907" s="9"/>
      <c r="AJ1907" s="21"/>
      <c r="AK1907" s="33"/>
      <c r="AL1907" s="485" t="str">
        <f>IF(AA1907="","",AA1907)</f>
        <v>L-RT-054</v>
      </c>
      <c r="AM1907" s="3" t="str">
        <f>IF(AB1907="","",AB1907)</f>
        <v>A</v>
      </c>
      <c r="AN1907" s="702"/>
      <c r="AO1907" s="4"/>
      <c r="AP1907" s="5"/>
      <c r="AQ1907" s="5"/>
      <c r="AR1907" s="4"/>
      <c r="AS1907" s="5"/>
      <c r="AT1907" s="552"/>
      <c r="AU1907" s="553" t="str">
        <f>IF(AND(V1907&gt;0,X1907="A",AA1907&lt;&gt;"",AG1907&lt;&gt;"A",AJ1907&lt;&gt;"A",OR(AB1907="NR",AB1907="NT")),1,"")</f>
        <v/>
      </c>
      <c r="AV1907" s="554" t="str">
        <f>IF(AU1907="","",COUNTIF($AU$8:AU1907,AU1907))</f>
        <v/>
      </c>
      <c r="AW1907" s="553" t="str">
        <f>IF(AND(V1907&gt;0,X1907="A",AJ1907&lt;&gt;"A",OR(AB1907="",AB1907="NX")),1,"")</f>
        <v/>
      </c>
      <c r="AX1907" s="554" t="str">
        <f>IF(AW1907="","",COUNTIF($AW$8:AW1907,AW1907))</f>
        <v/>
      </c>
      <c r="AY1907" s="27"/>
      <c r="AZ1907" s="6"/>
      <c r="BA1907" s="7"/>
      <c r="BB1907" s="7"/>
    </row>
    <row r="1908" spans="1:54" ht="14.45" customHeight="1">
      <c r="A1908" s="472" t="s">
        <v>2158</v>
      </c>
      <c r="B1908" s="473" t="s">
        <v>1602</v>
      </c>
      <c r="C1908" s="22" t="s">
        <v>5849</v>
      </c>
      <c r="D1908" s="22">
        <v>16</v>
      </c>
      <c r="E1908" s="752" t="s">
        <v>5006</v>
      </c>
      <c r="F1908" s="760">
        <v>2090010</v>
      </c>
      <c r="G1908" s="475">
        <v>15421109</v>
      </c>
      <c r="H1908" s="644">
        <v>11.94</v>
      </c>
      <c r="I1908" s="474">
        <v>2098470</v>
      </c>
      <c r="J1908" s="475">
        <v>15421112</v>
      </c>
      <c r="K1908" s="478">
        <v>11.94</v>
      </c>
      <c r="L1908" s="9"/>
      <c r="M1908" s="546">
        <v>16</v>
      </c>
      <c r="N1908" s="9">
        <v>9.5299999999999994</v>
      </c>
      <c r="O1908" s="9" t="s">
        <v>4201</v>
      </c>
      <c r="P1908" s="645" t="s">
        <v>4252</v>
      </c>
      <c r="Q1908" s="654" t="s">
        <v>4273</v>
      </c>
      <c r="R1908" s="11"/>
      <c r="S1908" s="12"/>
      <c r="T1908" s="14">
        <v>46254</v>
      </c>
      <c r="U1908" s="15" t="s">
        <v>4284</v>
      </c>
      <c r="V1908" s="8">
        <v>46254</v>
      </c>
      <c r="W1908" s="13" t="s">
        <v>4335</v>
      </c>
      <c r="X1908" s="23" t="s">
        <v>4206</v>
      </c>
      <c r="Y1908" s="486">
        <v>124</v>
      </c>
      <c r="Z1908" s="647">
        <v>46260</v>
      </c>
      <c r="AA1908" s="24" t="s">
        <v>4968</v>
      </c>
      <c r="AB1908" s="484" t="s">
        <v>4206</v>
      </c>
      <c r="AC1908" s="16"/>
      <c r="AD1908" s="17"/>
      <c r="AE1908" s="18"/>
      <c r="AF1908" s="9"/>
      <c r="AG1908" s="19"/>
      <c r="AH1908" s="20"/>
      <c r="AI1908" s="9"/>
      <c r="AJ1908" s="21"/>
      <c r="AK1908" s="648"/>
      <c r="AL1908" s="485" t="str">
        <f>IF(AA1908="","",AA1908)</f>
        <v>DJ-RT-013</v>
      </c>
      <c r="AM1908" s="3" t="str">
        <f>IF(AB1908="","",AB1908)</f>
        <v>A</v>
      </c>
      <c r="AN1908" s="655"/>
      <c r="AO1908" s="4"/>
      <c r="AP1908" s="5"/>
      <c r="AQ1908" s="5"/>
      <c r="AR1908" s="4"/>
      <c r="AS1908" s="5"/>
      <c r="AT1908" s="649"/>
      <c r="AU1908" s="553" t="str">
        <f>IF(AND(V1908&gt;0,X1908="A",AA1908&lt;&gt;"",AG1908&lt;&gt;"A",AJ1908&lt;&gt;"A",OR(AB1908="NR",AB1908="NT")),1,"")</f>
        <v/>
      </c>
      <c r="AV1908" s="554" t="str">
        <f>IF(AU1908="","",COUNTIF($AU$8:AU1908,AU1908))</f>
        <v/>
      </c>
      <c r="AW1908" s="553" t="str">
        <f>IF(AND(V1908&gt;0,X1908="A",AJ1908&lt;&gt;"A",OR(AB1908="",AB1908="NX")),1,"")</f>
        <v/>
      </c>
      <c r="AX1908" s="554" t="str">
        <f>IF(AW1908="","",COUNTIF($AW$8:AW1908,AW1908))</f>
        <v/>
      </c>
      <c r="AY1908" s="6"/>
      <c r="AZ1908" s="6"/>
      <c r="BA1908" s="7"/>
      <c r="BB1908" s="7"/>
    </row>
    <row r="1909" spans="1:54" ht="14.45" customHeight="1">
      <c r="A1909" s="472" t="s">
        <v>2159</v>
      </c>
      <c r="B1909" s="473" t="s">
        <v>1602</v>
      </c>
      <c r="C1909" s="22" t="s">
        <v>5849</v>
      </c>
      <c r="D1909" s="22">
        <v>16</v>
      </c>
      <c r="E1909" s="746" t="s">
        <v>4180</v>
      </c>
      <c r="F1909" s="760">
        <v>2098470</v>
      </c>
      <c r="G1909" s="475">
        <v>15421112</v>
      </c>
      <c r="H1909" s="476">
        <v>11.94</v>
      </c>
      <c r="I1909" s="474">
        <v>2097500</v>
      </c>
      <c r="J1909" s="475">
        <v>15421112</v>
      </c>
      <c r="K1909" s="644">
        <v>11.94</v>
      </c>
      <c r="L1909" s="9" t="s">
        <v>15</v>
      </c>
      <c r="M1909" s="546">
        <v>16</v>
      </c>
      <c r="N1909" s="9">
        <v>9.5299999999999994</v>
      </c>
      <c r="O1909" s="6" t="s">
        <v>4201</v>
      </c>
      <c r="P1909" s="479" t="s">
        <v>4202</v>
      </c>
      <c r="Q1909" s="10" t="s">
        <v>4203</v>
      </c>
      <c r="R1909" s="11"/>
      <c r="S1909" s="12"/>
      <c r="T1909" s="14">
        <v>46272</v>
      </c>
      <c r="U1909" s="15" t="s">
        <v>4204</v>
      </c>
      <c r="V1909" s="8">
        <v>46272</v>
      </c>
      <c r="W1909" s="13" t="s">
        <v>4988</v>
      </c>
      <c r="X1909" s="23" t="s">
        <v>4206</v>
      </c>
      <c r="Y1909" s="486">
        <v>167</v>
      </c>
      <c r="Z1909" s="483">
        <v>46288</v>
      </c>
      <c r="AA1909" s="1317" t="s">
        <v>5928</v>
      </c>
      <c r="AB1909" s="484" t="s">
        <v>4206</v>
      </c>
      <c r="AC1909" s="16"/>
      <c r="AD1909" s="17"/>
      <c r="AE1909" s="18"/>
      <c r="AF1909" s="9"/>
      <c r="AG1909" s="19"/>
      <c r="AH1909" s="20"/>
      <c r="AI1909" s="9"/>
      <c r="AJ1909" s="21"/>
      <c r="AK1909" s="33"/>
      <c r="AL1909" s="485" t="str">
        <f>IF(AA1909="","",AA1909)</f>
        <v>L-RT-054</v>
      </c>
      <c r="AM1909" s="3" t="str">
        <f>IF(AB1909="","",AB1909)</f>
        <v>A</v>
      </c>
      <c r="AN1909" s="702"/>
      <c r="AO1909" s="4"/>
      <c r="AP1909" s="5"/>
      <c r="AQ1909" s="5"/>
      <c r="AR1909" s="4"/>
      <c r="AS1909" s="5"/>
      <c r="AT1909" s="552"/>
      <c r="AU1909" s="553" t="str">
        <f>IF(AND(V1909&gt;0,X1909="A",AA1909&lt;&gt;"",AG1909&lt;&gt;"A",AJ1909&lt;&gt;"A",OR(AB1909="NR",AB1909="NT")),1,"")</f>
        <v/>
      </c>
      <c r="AV1909" s="554" t="str">
        <f>IF(AU1909="","",COUNTIF($AU$8:AU1909,AU1909))</f>
        <v/>
      </c>
      <c r="AW1909" s="553" t="str">
        <f>IF(AND(V1909&gt;0,X1909="A",AJ1909&lt;&gt;"A",OR(AB1909="",AB1909="NX")),1,"")</f>
        <v/>
      </c>
      <c r="AX1909" s="554" t="str">
        <f>IF(AW1909="","",COUNTIF($AW$8:AW1909,AW1909))</f>
        <v/>
      </c>
      <c r="AY1909" s="27"/>
      <c r="AZ1909" s="6"/>
      <c r="BA1909" s="7"/>
      <c r="BB1909" s="7"/>
    </row>
    <row r="1910" spans="1:54" ht="14.45" customHeight="1">
      <c r="A1910" s="472" t="s">
        <v>2160</v>
      </c>
      <c r="B1910" s="473" t="s">
        <v>1602</v>
      </c>
      <c r="C1910" s="22" t="s">
        <v>5849</v>
      </c>
      <c r="D1910" s="22">
        <v>16</v>
      </c>
      <c r="E1910" s="752" t="s">
        <v>5007</v>
      </c>
      <c r="F1910" s="760">
        <v>2097500</v>
      </c>
      <c r="G1910" s="475">
        <v>15421112</v>
      </c>
      <c r="H1910" s="644">
        <v>11.94</v>
      </c>
      <c r="I1910" s="474">
        <v>2083710</v>
      </c>
      <c r="J1910" s="475">
        <v>15421112</v>
      </c>
      <c r="K1910" s="644">
        <v>11.94</v>
      </c>
      <c r="L1910" s="9"/>
      <c r="M1910" s="546">
        <v>16</v>
      </c>
      <c r="N1910" s="9">
        <v>9.5299999999999994</v>
      </c>
      <c r="O1910" s="9" t="s">
        <v>4201</v>
      </c>
      <c r="P1910" s="645" t="s">
        <v>4252</v>
      </c>
      <c r="Q1910" s="654" t="s">
        <v>4273</v>
      </c>
      <c r="R1910" s="11"/>
      <c r="S1910" s="12"/>
      <c r="T1910" s="14">
        <v>46258</v>
      </c>
      <c r="U1910" s="15" t="s">
        <v>4290</v>
      </c>
      <c r="V1910" s="8">
        <v>46258</v>
      </c>
      <c r="W1910" s="13" t="s">
        <v>4295</v>
      </c>
      <c r="X1910" s="23" t="s">
        <v>4206</v>
      </c>
      <c r="Y1910" s="486">
        <v>124</v>
      </c>
      <c r="Z1910" s="647">
        <v>46260</v>
      </c>
      <c r="AA1910" s="24" t="s">
        <v>4968</v>
      </c>
      <c r="AB1910" s="484" t="s">
        <v>4206</v>
      </c>
      <c r="AC1910" s="16"/>
      <c r="AD1910" s="17"/>
      <c r="AE1910" s="18"/>
      <c r="AF1910" s="9"/>
      <c r="AG1910" s="19"/>
      <c r="AH1910" s="20"/>
      <c r="AI1910" s="9"/>
      <c r="AJ1910" s="21"/>
      <c r="AK1910" s="648"/>
      <c r="AL1910" s="485" t="str">
        <f>IF(AA1910="","",AA1910)</f>
        <v>DJ-RT-013</v>
      </c>
      <c r="AM1910" s="3" t="str">
        <f>IF(AB1910="","",AB1910)</f>
        <v>A</v>
      </c>
      <c r="AN1910" s="655"/>
      <c r="AO1910" s="4"/>
      <c r="AP1910" s="5"/>
      <c r="AQ1910" s="5"/>
      <c r="AR1910" s="4"/>
      <c r="AS1910" s="5"/>
      <c r="AT1910" s="649"/>
      <c r="AU1910" s="553" t="str">
        <f>IF(AND(V1910&gt;0,X1910="A",AA1910&lt;&gt;"",AG1910&lt;&gt;"A",AJ1910&lt;&gt;"A",OR(AB1910="NR",AB1910="NT")),1,"")</f>
        <v/>
      </c>
      <c r="AV1910" s="554" t="str">
        <f>IF(AU1910="","",COUNTIF($AU$8:AU1910,AU1910))</f>
        <v/>
      </c>
      <c r="AW1910" s="553" t="str">
        <f>IF(AND(V1910&gt;0,X1910="A",AJ1910&lt;&gt;"A",OR(AB1910="",AB1910="NX")),1,"")</f>
        <v/>
      </c>
      <c r="AX1910" s="554" t="str">
        <f>IF(AW1910="","",COUNTIF($AW$8:AW1910,AW1910))</f>
        <v/>
      </c>
      <c r="AY1910" s="6"/>
      <c r="AZ1910" s="6"/>
      <c r="BA1910" s="7"/>
      <c r="BB1910" s="7"/>
    </row>
    <row r="1911" spans="1:54" ht="14.45" customHeight="1">
      <c r="A1911" s="472" t="s">
        <v>2161</v>
      </c>
      <c r="B1911" s="473" t="s">
        <v>1602</v>
      </c>
      <c r="C1911" s="22" t="s">
        <v>5849</v>
      </c>
      <c r="D1911" s="22">
        <v>16</v>
      </c>
      <c r="E1911" s="746" t="s">
        <v>4181</v>
      </c>
      <c r="F1911" s="760">
        <v>2083710</v>
      </c>
      <c r="G1911" s="475">
        <v>15421112</v>
      </c>
      <c r="H1911" s="476">
        <v>11.94</v>
      </c>
      <c r="I1911" s="474">
        <v>2088060</v>
      </c>
      <c r="J1911" s="475">
        <v>15421105</v>
      </c>
      <c r="K1911" s="644">
        <v>11.94</v>
      </c>
      <c r="L1911" s="9" t="s">
        <v>15</v>
      </c>
      <c r="M1911" s="546">
        <v>16</v>
      </c>
      <c r="N1911" s="9">
        <v>9.5299999999999994</v>
      </c>
      <c r="O1911" s="6" t="s">
        <v>4201</v>
      </c>
      <c r="P1911" s="479" t="s">
        <v>4202</v>
      </c>
      <c r="Q1911" s="10" t="s">
        <v>4203</v>
      </c>
      <c r="R1911" s="11"/>
      <c r="S1911" s="12"/>
      <c r="T1911" s="14">
        <v>46272</v>
      </c>
      <c r="U1911" s="15" t="s">
        <v>4204</v>
      </c>
      <c r="V1911" s="8">
        <v>46272</v>
      </c>
      <c r="W1911" s="13" t="s">
        <v>4988</v>
      </c>
      <c r="X1911" s="23" t="s">
        <v>4206</v>
      </c>
      <c r="Y1911" s="486">
        <v>167</v>
      </c>
      <c r="Z1911" s="483">
        <v>46288</v>
      </c>
      <c r="AA1911" s="1317" t="s">
        <v>5928</v>
      </c>
      <c r="AB1911" s="484" t="s">
        <v>4206</v>
      </c>
      <c r="AC1911" s="16"/>
      <c r="AD1911" s="17"/>
      <c r="AE1911" s="18"/>
      <c r="AF1911" s="9"/>
      <c r="AG1911" s="19"/>
      <c r="AH1911" s="20"/>
      <c r="AI1911" s="9"/>
      <c r="AJ1911" s="21"/>
      <c r="AK1911" s="33"/>
      <c r="AL1911" s="485" t="str">
        <f>IF(AA1911="","",AA1911)</f>
        <v>L-RT-054</v>
      </c>
      <c r="AM1911" s="3" t="str">
        <f>IF(AB1911="","",AB1911)</f>
        <v>A</v>
      </c>
      <c r="AN1911" s="702"/>
      <c r="AO1911" s="4"/>
      <c r="AP1911" s="5"/>
      <c r="AQ1911" s="5"/>
      <c r="AR1911" s="4"/>
      <c r="AS1911" s="5"/>
      <c r="AT1911" s="552"/>
      <c r="AU1911" s="553" t="str">
        <f>IF(AND(V1911&gt;0,X1911="A",AA1911&lt;&gt;"",AG1911&lt;&gt;"A",AJ1911&lt;&gt;"A",OR(AB1911="NR",AB1911="NT")),1,"")</f>
        <v/>
      </c>
      <c r="AV1911" s="554" t="str">
        <f>IF(AU1911="","",COUNTIF($AU$8:AU1911,AU1911))</f>
        <v/>
      </c>
      <c r="AW1911" s="553" t="str">
        <f>IF(AND(V1911&gt;0,X1911="A",AJ1911&lt;&gt;"A",OR(AB1911="",AB1911="NX")),1,"")</f>
        <v/>
      </c>
      <c r="AX1911" s="554" t="str">
        <f>IF(AW1911="","",COUNTIF($AW$8:AW1911,AW1911))</f>
        <v/>
      </c>
      <c r="AY1911" s="27"/>
      <c r="AZ1911" s="6"/>
      <c r="BA1911" s="7"/>
      <c r="BB1911" s="7"/>
    </row>
    <row r="1912" spans="1:54" ht="14.45" customHeight="1">
      <c r="A1912" s="472" t="s">
        <v>2162</v>
      </c>
      <c r="B1912" s="473" t="s">
        <v>1602</v>
      </c>
      <c r="C1912" s="22" t="s">
        <v>5849</v>
      </c>
      <c r="D1912" s="22">
        <v>16</v>
      </c>
      <c r="E1912" s="752" t="s">
        <v>5008</v>
      </c>
      <c r="F1912" s="760">
        <v>2088060</v>
      </c>
      <c r="G1912" s="475">
        <v>15421105</v>
      </c>
      <c r="H1912" s="476">
        <v>11.94</v>
      </c>
      <c r="I1912" s="474">
        <v>2086830</v>
      </c>
      <c r="J1912" s="475">
        <v>15421108</v>
      </c>
      <c r="K1912" s="476">
        <v>11.94</v>
      </c>
      <c r="L1912" s="9"/>
      <c r="M1912" s="546">
        <v>16</v>
      </c>
      <c r="N1912" s="9">
        <v>9.5299999999999994</v>
      </c>
      <c r="O1912" s="9" t="s">
        <v>4201</v>
      </c>
      <c r="P1912" s="645" t="s">
        <v>4252</v>
      </c>
      <c r="Q1912" s="646" t="s">
        <v>4281</v>
      </c>
      <c r="R1912" s="11"/>
      <c r="S1912" s="12"/>
      <c r="T1912" s="14">
        <v>46251</v>
      </c>
      <c r="U1912" s="15" t="s">
        <v>4284</v>
      </c>
      <c r="V1912" s="8">
        <v>46251</v>
      </c>
      <c r="W1912" s="13" t="s">
        <v>4258</v>
      </c>
      <c r="X1912" s="23" t="s">
        <v>4206</v>
      </c>
      <c r="Y1912" s="486">
        <v>117</v>
      </c>
      <c r="Z1912" s="647">
        <v>46254</v>
      </c>
      <c r="AA1912" s="24" t="s">
        <v>4255</v>
      </c>
      <c r="AB1912" s="484" t="s">
        <v>4206</v>
      </c>
      <c r="AC1912" s="16"/>
      <c r="AD1912" s="17"/>
      <c r="AE1912" s="18"/>
      <c r="AF1912" s="9"/>
      <c r="AG1912" s="19"/>
      <c r="AH1912" s="20"/>
      <c r="AI1912" s="9"/>
      <c r="AJ1912" s="21"/>
      <c r="AK1912" s="648"/>
      <c r="AL1912" s="485" t="str">
        <f>IF(AA1912="","",AA1912)</f>
        <v>DJ-RT-004</v>
      </c>
      <c r="AM1912" s="3" t="str">
        <f>IF(AB1912="","",AB1912)</f>
        <v>A</v>
      </c>
      <c r="AN1912" s="655"/>
      <c r="AO1912" s="4"/>
      <c r="AP1912" s="5"/>
      <c r="AQ1912" s="5"/>
      <c r="AR1912" s="4"/>
      <c r="AS1912" s="5"/>
      <c r="AT1912" s="649"/>
      <c r="AU1912" s="553" t="str">
        <f>IF(AND(V1912&gt;0,X1912="A",AA1912&lt;&gt;"",AG1912&lt;&gt;"A",AJ1912&lt;&gt;"A",OR(AB1912="NR",AB1912="NT")),1,"")</f>
        <v/>
      </c>
      <c r="AV1912" s="554" t="str">
        <f>IF(AU1912="","",COUNTIF($AU$8:AU1912,AU1912))</f>
        <v/>
      </c>
      <c r="AW1912" s="553" t="str">
        <f>IF(AND(V1912&gt;0,X1912="A",AJ1912&lt;&gt;"A",OR(AB1912="",AB1912="NX")),1,"")</f>
        <v/>
      </c>
      <c r="AX1912" s="554" t="str">
        <f>IF(AW1912="","",COUNTIF($AW$8:AW1912,AW1912))</f>
        <v/>
      </c>
      <c r="AY1912" s="6"/>
      <c r="AZ1912" s="6"/>
      <c r="BA1912" s="7"/>
      <c r="BB1912" s="7"/>
    </row>
    <row r="1913" spans="1:54" ht="14.45" customHeight="1">
      <c r="A1913" s="472" t="s">
        <v>2163</v>
      </c>
      <c r="B1913" s="473" t="s">
        <v>1602</v>
      </c>
      <c r="C1913" s="22" t="s">
        <v>5849</v>
      </c>
      <c r="D1913" s="22">
        <v>16</v>
      </c>
      <c r="E1913" s="746" t="s">
        <v>4182</v>
      </c>
      <c r="F1913" s="760">
        <v>2086830</v>
      </c>
      <c r="G1913" s="475">
        <v>15421108</v>
      </c>
      <c r="H1913" s="476">
        <v>11.94</v>
      </c>
      <c r="I1913" s="474">
        <v>2090430</v>
      </c>
      <c r="J1913" s="475">
        <v>15421107</v>
      </c>
      <c r="K1913" s="478">
        <v>11.94</v>
      </c>
      <c r="L1913" s="9" t="s">
        <v>15</v>
      </c>
      <c r="M1913" s="546">
        <v>16</v>
      </c>
      <c r="N1913" s="9">
        <v>9.5299999999999994</v>
      </c>
      <c r="O1913" s="6" t="s">
        <v>4201</v>
      </c>
      <c r="P1913" s="479" t="s">
        <v>4202</v>
      </c>
      <c r="Q1913" s="10" t="s">
        <v>4203</v>
      </c>
      <c r="R1913" s="11"/>
      <c r="S1913" s="12"/>
      <c r="T1913" s="14">
        <v>46272</v>
      </c>
      <c r="U1913" s="15" t="s">
        <v>4204</v>
      </c>
      <c r="V1913" s="8">
        <v>46272</v>
      </c>
      <c r="W1913" s="13" t="s">
        <v>5031</v>
      </c>
      <c r="X1913" s="23" t="s">
        <v>4206</v>
      </c>
      <c r="Y1913" s="486">
        <v>167</v>
      </c>
      <c r="Z1913" s="483">
        <v>46288</v>
      </c>
      <c r="AA1913" s="1317" t="s">
        <v>5928</v>
      </c>
      <c r="AB1913" s="484" t="s">
        <v>4206</v>
      </c>
      <c r="AC1913" s="16"/>
      <c r="AD1913" s="17"/>
      <c r="AE1913" s="18"/>
      <c r="AF1913" s="9"/>
      <c r="AG1913" s="19"/>
      <c r="AH1913" s="20"/>
      <c r="AI1913" s="9"/>
      <c r="AJ1913" s="21"/>
      <c r="AK1913" s="33"/>
      <c r="AL1913" s="485" t="str">
        <f>IF(AA1913="","",AA1913)</f>
        <v>L-RT-054</v>
      </c>
      <c r="AM1913" s="3" t="str">
        <f>IF(AB1913="","",AB1913)</f>
        <v>A</v>
      </c>
      <c r="AN1913" s="702"/>
      <c r="AO1913" s="4"/>
      <c r="AP1913" s="5"/>
      <c r="AQ1913" s="5"/>
      <c r="AR1913" s="4"/>
      <c r="AS1913" s="5"/>
      <c r="AT1913" s="552"/>
      <c r="AU1913" s="553" t="str">
        <f>IF(AND(V1913&gt;0,X1913="A",AA1913&lt;&gt;"",AG1913&lt;&gt;"A",AJ1913&lt;&gt;"A",OR(AB1913="NR",AB1913="NT")),1,"")</f>
        <v/>
      </c>
      <c r="AV1913" s="554" t="str">
        <f>IF(AU1913="","",COUNTIF($AU$8:AU1913,AU1913))</f>
        <v/>
      </c>
      <c r="AW1913" s="553" t="str">
        <f>IF(AND(V1913&gt;0,X1913="A",AJ1913&lt;&gt;"A",OR(AB1913="",AB1913="NX")),1,"")</f>
        <v/>
      </c>
      <c r="AX1913" s="554" t="str">
        <f>IF(AW1913="","",COUNTIF($AW$8:AW1913,AW1913))</f>
        <v/>
      </c>
      <c r="AY1913" s="27"/>
      <c r="AZ1913" s="6"/>
      <c r="BA1913" s="7"/>
      <c r="BB1913" s="7"/>
    </row>
    <row r="1914" spans="1:54" ht="14.45" customHeight="1">
      <c r="A1914" s="472" t="s">
        <v>2164</v>
      </c>
      <c r="B1914" s="473" t="s">
        <v>1602</v>
      </c>
      <c r="C1914" s="22" t="s">
        <v>5849</v>
      </c>
      <c r="D1914" s="22">
        <v>16</v>
      </c>
      <c r="E1914" s="752" t="s">
        <v>5009</v>
      </c>
      <c r="F1914" s="760">
        <v>2090430</v>
      </c>
      <c r="G1914" s="475">
        <v>15421107</v>
      </c>
      <c r="H1914" s="644">
        <v>11.94</v>
      </c>
      <c r="I1914" s="474">
        <v>2094440</v>
      </c>
      <c r="J1914" s="475">
        <v>15421109</v>
      </c>
      <c r="K1914" s="644">
        <v>11.94</v>
      </c>
      <c r="L1914" s="9"/>
      <c r="M1914" s="546">
        <v>16</v>
      </c>
      <c r="N1914" s="9">
        <v>9.5299999999999994</v>
      </c>
      <c r="O1914" s="9" t="s">
        <v>4201</v>
      </c>
      <c r="P1914" s="645" t="s">
        <v>4252</v>
      </c>
      <c r="Q1914" s="658" t="s">
        <v>4327</v>
      </c>
      <c r="R1914" s="11"/>
      <c r="S1914" s="12"/>
      <c r="T1914" s="14">
        <v>46258</v>
      </c>
      <c r="U1914" s="15" t="s">
        <v>4290</v>
      </c>
      <c r="V1914" s="8">
        <v>46258</v>
      </c>
      <c r="W1914" s="13" t="s">
        <v>4295</v>
      </c>
      <c r="X1914" s="23" t="s">
        <v>4206</v>
      </c>
      <c r="Y1914" s="486">
        <v>124</v>
      </c>
      <c r="Z1914" s="647">
        <v>46261</v>
      </c>
      <c r="AA1914" s="24" t="s">
        <v>4947</v>
      </c>
      <c r="AB1914" s="484" t="s">
        <v>4206</v>
      </c>
      <c r="AC1914" s="16"/>
      <c r="AD1914" s="17"/>
      <c r="AE1914" s="18"/>
      <c r="AF1914" s="9"/>
      <c r="AG1914" s="19"/>
      <c r="AH1914" s="20"/>
      <c r="AI1914" s="9"/>
      <c r="AJ1914" s="21"/>
      <c r="AK1914" s="648"/>
      <c r="AL1914" s="485" t="str">
        <f>IF(AA1914="","",AA1914)</f>
        <v>DJ-RT-015</v>
      </c>
      <c r="AM1914" s="3" t="str">
        <f>IF(AB1914="","",AB1914)</f>
        <v>A</v>
      </c>
      <c r="AN1914" s="655"/>
      <c r="AO1914" s="4"/>
      <c r="AP1914" s="5"/>
      <c r="AQ1914" s="5"/>
      <c r="AR1914" s="4"/>
      <c r="AS1914" s="5"/>
      <c r="AT1914" s="649"/>
      <c r="AU1914" s="553" t="str">
        <f>IF(AND(V1914&gt;0,X1914="A",AA1914&lt;&gt;"",AG1914&lt;&gt;"A",AJ1914&lt;&gt;"A",OR(AB1914="NR",AB1914="NT")),1,"")</f>
        <v/>
      </c>
      <c r="AV1914" s="554" t="str">
        <f>IF(AU1914="","",COUNTIF($AU$8:AU1914,AU1914))</f>
        <v/>
      </c>
      <c r="AW1914" s="553" t="str">
        <f>IF(AND(V1914&gt;0,X1914="A",AJ1914&lt;&gt;"A",OR(AB1914="",AB1914="NX")),1,"")</f>
        <v/>
      </c>
      <c r="AX1914" s="554" t="str">
        <f>IF(AW1914="","",COUNTIF($AW$8:AW1914,AW1914))</f>
        <v/>
      </c>
      <c r="AY1914" s="6"/>
      <c r="AZ1914" s="6"/>
      <c r="BA1914" s="7"/>
      <c r="BB1914" s="7"/>
    </row>
    <row r="1915" spans="1:54" ht="14.45" customHeight="1">
      <c r="A1915" s="472" t="s">
        <v>2165</v>
      </c>
      <c r="B1915" s="473" t="s">
        <v>1602</v>
      </c>
      <c r="C1915" s="22" t="s">
        <v>5849</v>
      </c>
      <c r="D1915" s="22">
        <v>16</v>
      </c>
      <c r="E1915" s="746" t="s">
        <v>4183</v>
      </c>
      <c r="F1915" s="760">
        <v>2094440</v>
      </c>
      <c r="G1915" s="475">
        <v>15421109</v>
      </c>
      <c r="H1915" s="476">
        <v>11.94</v>
      </c>
      <c r="I1915" s="474">
        <v>2091780</v>
      </c>
      <c r="J1915" s="475">
        <v>15421111</v>
      </c>
      <c r="K1915" s="644">
        <v>11.94</v>
      </c>
      <c r="L1915" s="9" t="s">
        <v>15</v>
      </c>
      <c r="M1915" s="546">
        <v>16</v>
      </c>
      <c r="N1915" s="9">
        <v>9.5299999999999994</v>
      </c>
      <c r="O1915" s="6" t="s">
        <v>4201</v>
      </c>
      <c r="P1915" s="479" t="s">
        <v>4202</v>
      </c>
      <c r="Q1915" s="10" t="s">
        <v>4203</v>
      </c>
      <c r="R1915" s="11"/>
      <c r="S1915" s="12"/>
      <c r="T1915" s="14">
        <v>46272</v>
      </c>
      <c r="U1915" s="15" t="s">
        <v>4204</v>
      </c>
      <c r="V1915" s="8">
        <v>46272</v>
      </c>
      <c r="W1915" s="13" t="s">
        <v>5031</v>
      </c>
      <c r="X1915" s="23" t="s">
        <v>4206</v>
      </c>
      <c r="Y1915" s="486">
        <v>167</v>
      </c>
      <c r="Z1915" s="483">
        <v>46288</v>
      </c>
      <c r="AA1915" s="1317" t="s">
        <v>5928</v>
      </c>
      <c r="AB1915" s="484" t="s">
        <v>4206</v>
      </c>
      <c r="AC1915" s="16"/>
      <c r="AD1915" s="17"/>
      <c r="AE1915" s="18"/>
      <c r="AF1915" s="9"/>
      <c r="AG1915" s="19"/>
      <c r="AH1915" s="20"/>
      <c r="AI1915" s="9"/>
      <c r="AJ1915" s="21"/>
      <c r="AK1915" s="33"/>
      <c r="AL1915" s="485" t="str">
        <f>IF(AA1915="","",AA1915)</f>
        <v>L-RT-054</v>
      </c>
      <c r="AM1915" s="3" t="str">
        <f>IF(AB1915="","",AB1915)</f>
        <v>A</v>
      </c>
      <c r="AN1915" s="702"/>
      <c r="AO1915" s="4"/>
      <c r="AP1915" s="5"/>
      <c r="AQ1915" s="5"/>
      <c r="AR1915" s="4"/>
      <c r="AS1915" s="5"/>
      <c r="AT1915" s="552"/>
      <c r="AU1915" s="553" t="str">
        <f>IF(AND(V1915&gt;0,X1915="A",AA1915&lt;&gt;"",AG1915&lt;&gt;"A",AJ1915&lt;&gt;"A",OR(AB1915="NR",AB1915="NT")),1,"")</f>
        <v/>
      </c>
      <c r="AV1915" s="554" t="str">
        <f>IF(AU1915="","",COUNTIF($AU$8:AU1915,AU1915))</f>
        <v/>
      </c>
      <c r="AW1915" s="553" t="str">
        <f>IF(AND(V1915&gt;0,X1915="A",AJ1915&lt;&gt;"A",OR(AB1915="",AB1915="NX")),1,"")</f>
        <v/>
      </c>
      <c r="AX1915" s="554" t="str">
        <f>IF(AW1915="","",COUNTIF($AW$8:AW1915,AW1915))</f>
        <v/>
      </c>
      <c r="AY1915" s="27"/>
      <c r="AZ1915" s="6"/>
      <c r="BA1915" s="7"/>
      <c r="BB1915" s="7"/>
    </row>
    <row r="1916" spans="1:54" ht="14.45" customHeight="1">
      <c r="A1916" s="472" t="s">
        <v>2166</v>
      </c>
      <c r="B1916" s="473" t="s">
        <v>1602</v>
      </c>
      <c r="C1916" s="22" t="s">
        <v>5849</v>
      </c>
      <c r="D1916" s="22">
        <v>16</v>
      </c>
      <c r="E1916" s="752" t="s">
        <v>5010</v>
      </c>
      <c r="F1916" s="760">
        <v>2091780</v>
      </c>
      <c r="G1916" s="475">
        <v>15421111</v>
      </c>
      <c r="H1916" s="644">
        <v>11.94</v>
      </c>
      <c r="I1916" s="474">
        <v>2083900</v>
      </c>
      <c r="J1916" s="475">
        <v>15421106</v>
      </c>
      <c r="K1916" s="478">
        <v>11.94</v>
      </c>
      <c r="L1916" s="9"/>
      <c r="M1916" s="546">
        <v>16</v>
      </c>
      <c r="N1916" s="9">
        <v>9.5299999999999994</v>
      </c>
      <c r="O1916" s="9" t="s">
        <v>4201</v>
      </c>
      <c r="P1916" s="645" t="s">
        <v>4252</v>
      </c>
      <c r="Q1916" s="653" t="s">
        <v>4289</v>
      </c>
      <c r="R1916" s="11"/>
      <c r="S1916" s="12"/>
      <c r="T1916" s="14">
        <v>46257</v>
      </c>
      <c r="U1916" s="15" t="s">
        <v>4290</v>
      </c>
      <c r="V1916" s="8">
        <v>46257</v>
      </c>
      <c r="W1916" s="13" t="s">
        <v>4291</v>
      </c>
      <c r="X1916" s="23" t="s">
        <v>4206</v>
      </c>
      <c r="Y1916" s="486">
        <v>124</v>
      </c>
      <c r="Z1916" s="647">
        <v>46260</v>
      </c>
      <c r="AA1916" s="24" t="s">
        <v>4968</v>
      </c>
      <c r="AB1916" s="484" t="s">
        <v>4206</v>
      </c>
      <c r="AC1916" s="16"/>
      <c r="AD1916" s="17"/>
      <c r="AE1916" s="18"/>
      <c r="AF1916" s="9"/>
      <c r="AG1916" s="19"/>
      <c r="AH1916" s="20"/>
      <c r="AI1916" s="9"/>
      <c r="AJ1916" s="21"/>
      <c r="AK1916" s="648"/>
      <c r="AL1916" s="485" t="str">
        <f>IF(AA1916="","",AA1916)</f>
        <v>DJ-RT-013</v>
      </c>
      <c r="AM1916" s="3" t="str">
        <f>IF(AB1916="","",AB1916)</f>
        <v>A</v>
      </c>
      <c r="AN1916" s="655"/>
      <c r="AO1916" s="4"/>
      <c r="AP1916" s="5"/>
      <c r="AQ1916" s="5"/>
      <c r="AR1916" s="4"/>
      <c r="AS1916" s="5"/>
      <c r="AT1916" s="649"/>
      <c r="AU1916" s="553" t="str">
        <f>IF(AND(V1916&gt;0,X1916="A",AA1916&lt;&gt;"",AG1916&lt;&gt;"A",AJ1916&lt;&gt;"A",OR(AB1916="NR",AB1916="NT")),1,"")</f>
        <v/>
      </c>
      <c r="AV1916" s="554" t="str">
        <f>IF(AU1916="","",COUNTIF($AU$8:AU1916,AU1916))</f>
        <v/>
      </c>
      <c r="AW1916" s="553" t="str">
        <f>IF(AND(V1916&gt;0,X1916="A",AJ1916&lt;&gt;"A",OR(AB1916="",AB1916="NX")),1,"")</f>
        <v/>
      </c>
      <c r="AX1916" s="554" t="str">
        <f>IF(AW1916="","",COUNTIF($AW$8:AW1916,AW1916))</f>
        <v/>
      </c>
      <c r="AY1916" s="6"/>
      <c r="AZ1916" s="6"/>
      <c r="BA1916" s="7"/>
      <c r="BB1916" s="7"/>
    </row>
    <row r="1917" spans="1:54" ht="14.45" customHeight="1">
      <c r="A1917" s="472" t="s">
        <v>2167</v>
      </c>
      <c r="B1917" s="473" t="s">
        <v>1602</v>
      </c>
      <c r="C1917" s="22" t="s">
        <v>5849</v>
      </c>
      <c r="D1917" s="22">
        <v>16</v>
      </c>
      <c r="E1917" s="746" t="s">
        <v>4184</v>
      </c>
      <c r="F1917" s="760">
        <v>2083900</v>
      </c>
      <c r="G1917" s="475">
        <v>15421106</v>
      </c>
      <c r="H1917" s="476">
        <v>11.94</v>
      </c>
      <c r="I1917" s="474">
        <v>2089500</v>
      </c>
      <c r="J1917" s="475">
        <v>15421109</v>
      </c>
      <c r="K1917" s="478">
        <v>11.94</v>
      </c>
      <c r="L1917" s="9" t="s">
        <v>15</v>
      </c>
      <c r="M1917" s="546">
        <v>16</v>
      </c>
      <c r="N1917" s="9">
        <v>9.5299999999999994</v>
      </c>
      <c r="O1917" s="6" t="s">
        <v>4201</v>
      </c>
      <c r="P1917" s="479" t="s">
        <v>4202</v>
      </c>
      <c r="Q1917" s="10" t="s">
        <v>4203</v>
      </c>
      <c r="R1917" s="11"/>
      <c r="S1917" s="12"/>
      <c r="T1917" s="14">
        <v>46272</v>
      </c>
      <c r="U1917" s="15" t="s">
        <v>4204</v>
      </c>
      <c r="V1917" s="8">
        <v>46272</v>
      </c>
      <c r="W1917" s="13" t="s">
        <v>5031</v>
      </c>
      <c r="X1917" s="23" t="s">
        <v>4206</v>
      </c>
      <c r="Y1917" s="486">
        <v>167</v>
      </c>
      <c r="Z1917" s="483">
        <v>46288</v>
      </c>
      <c r="AA1917" s="1317" t="s">
        <v>5928</v>
      </c>
      <c r="AB1917" s="484" t="s">
        <v>4206</v>
      </c>
      <c r="AC1917" s="16"/>
      <c r="AD1917" s="17"/>
      <c r="AE1917" s="18"/>
      <c r="AF1917" s="9"/>
      <c r="AG1917" s="19"/>
      <c r="AH1917" s="20"/>
      <c r="AI1917" s="9"/>
      <c r="AJ1917" s="21"/>
      <c r="AK1917" s="33"/>
      <c r="AL1917" s="485" t="str">
        <f>IF(AA1917="","",AA1917)</f>
        <v>L-RT-054</v>
      </c>
      <c r="AM1917" s="3" t="str">
        <f>IF(AB1917="","",AB1917)</f>
        <v>A</v>
      </c>
      <c r="AN1917" s="702"/>
      <c r="AO1917" s="4"/>
      <c r="AP1917" s="5"/>
      <c r="AQ1917" s="5"/>
      <c r="AR1917" s="4"/>
      <c r="AS1917" s="5"/>
      <c r="AT1917" s="552"/>
      <c r="AU1917" s="553" t="str">
        <f>IF(AND(V1917&gt;0,X1917="A",AA1917&lt;&gt;"",AG1917&lt;&gt;"A",AJ1917&lt;&gt;"A",OR(AB1917="NR",AB1917="NT")),1,"")</f>
        <v/>
      </c>
      <c r="AV1917" s="554" t="str">
        <f>IF(AU1917="","",COUNTIF($AU$8:AU1917,AU1917))</f>
        <v/>
      </c>
      <c r="AW1917" s="553" t="str">
        <f>IF(AND(V1917&gt;0,X1917="A",AJ1917&lt;&gt;"A",OR(AB1917="",AB1917="NX")),1,"")</f>
        <v/>
      </c>
      <c r="AX1917" s="554" t="str">
        <f>IF(AW1917="","",COUNTIF($AW$8:AW1917,AW1917))</f>
        <v/>
      </c>
      <c r="AY1917" s="27"/>
      <c r="AZ1917" s="6"/>
      <c r="BA1917" s="7"/>
      <c r="BB1917" s="7"/>
    </row>
    <row r="1918" spans="1:54" ht="14.45" customHeight="1">
      <c r="A1918" s="472" t="s">
        <v>2168</v>
      </c>
      <c r="B1918" s="473" t="s">
        <v>1602</v>
      </c>
      <c r="C1918" s="22" t="s">
        <v>5849</v>
      </c>
      <c r="D1918" s="22">
        <v>16</v>
      </c>
      <c r="E1918" s="752" t="s">
        <v>4945</v>
      </c>
      <c r="F1918" s="760">
        <v>2089500</v>
      </c>
      <c r="G1918" s="475">
        <v>15421109</v>
      </c>
      <c r="H1918" s="644">
        <v>11.94</v>
      </c>
      <c r="I1918" s="474">
        <v>2090520</v>
      </c>
      <c r="J1918" s="475">
        <v>15421109</v>
      </c>
      <c r="K1918" s="644">
        <v>11.94</v>
      </c>
      <c r="L1918" s="9" t="s">
        <v>15</v>
      </c>
      <c r="M1918" s="546">
        <v>16</v>
      </c>
      <c r="N1918" s="9">
        <v>9.5299999999999994</v>
      </c>
      <c r="O1918" s="9" t="s">
        <v>4201</v>
      </c>
      <c r="P1918" s="645" t="s">
        <v>4252</v>
      </c>
      <c r="Q1918" s="646" t="s">
        <v>4281</v>
      </c>
      <c r="R1918" s="11"/>
      <c r="S1918" s="12"/>
      <c r="T1918" s="14">
        <v>46260</v>
      </c>
      <c r="U1918" s="15" t="s">
        <v>4290</v>
      </c>
      <c r="V1918" s="8">
        <v>46260</v>
      </c>
      <c r="W1918" s="13" t="s">
        <v>4946</v>
      </c>
      <c r="X1918" s="23" t="s">
        <v>4206</v>
      </c>
      <c r="Y1918" s="486">
        <v>124</v>
      </c>
      <c r="Z1918" s="647">
        <v>46261</v>
      </c>
      <c r="AA1918" s="24" t="s">
        <v>4947</v>
      </c>
      <c r="AB1918" s="484" t="s">
        <v>4206</v>
      </c>
      <c r="AC1918" s="16"/>
      <c r="AD1918" s="17"/>
      <c r="AE1918" s="18"/>
      <c r="AF1918" s="9"/>
      <c r="AG1918" s="19"/>
      <c r="AH1918" s="20"/>
      <c r="AI1918" s="9"/>
      <c r="AJ1918" s="21"/>
      <c r="AK1918" s="648"/>
      <c r="AL1918" s="485" t="str">
        <f>IF(AA1918="","",AA1918)</f>
        <v>DJ-RT-015</v>
      </c>
      <c r="AM1918" s="3" t="str">
        <f>IF(AB1918="","",AB1918)</f>
        <v>A</v>
      </c>
      <c r="AN1918" s="702"/>
      <c r="AO1918" s="4"/>
      <c r="AP1918" s="5"/>
      <c r="AQ1918" s="5"/>
      <c r="AR1918" s="4"/>
      <c r="AS1918" s="5"/>
      <c r="AT1918" s="649"/>
      <c r="AU1918" s="553" t="str">
        <f>IF(AND(V1918&gt;0,X1918="A",AA1918&lt;&gt;"",AG1918&lt;&gt;"A",AJ1918&lt;&gt;"A",OR(AB1918="NR",AB1918="NT")),1,"")</f>
        <v/>
      </c>
      <c r="AV1918" s="554" t="str">
        <f>IF(AU1918="","",COUNTIF($AU$8:AU1918,AU1918))</f>
        <v/>
      </c>
      <c r="AW1918" s="553" t="str">
        <f>IF(AND(V1918&gt;0,X1918="A",AJ1918&lt;&gt;"A",OR(AB1918="",AB1918="NX")),1,"")</f>
        <v/>
      </c>
      <c r="AX1918" s="554" t="str">
        <f>IF(AW1918="","",COUNTIF($AW$8:AW1918,AW1918))</f>
        <v/>
      </c>
      <c r="AY1918" s="6"/>
      <c r="AZ1918" s="6"/>
      <c r="BA1918" s="7"/>
      <c r="BB1918" s="7"/>
    </row>
    <row r="1919" spans="1:54" ht="14.45" customHeight="1">
      <c r="A1919" s="472" t="s">
        <v>2169</v>
      </c>
      <c r="B1919" s="473" t="s">
        <v>1602</v>
      </c>
      <c r="C1919" s="22" t="s">
        <v>5849</v>
      </c>
      <c r="D1919" s="22">
        <v>16</v>
      </c>
      <c r="E1919" s="746" t="s">
        <v>4185</v>
      </c>
      <c r="F1919" s="760">
        <v>2090520</v>
      </c>
      <c r="G1919" s="475">
        <v>15421109</v>
      </c>
      <c r="H1919" s="476">
        <v>11.94</v>
      </c>
      <c r="I1919" s="474">
        <v>2083590</v>
      </c>
      <c r="J1919" s="475">
        <v>15421105</v>
      </c>
      <c r="K1919" s="478">
        <v>11.94</v>
      </c>
      <c r="L1919" s="9" t="s">
        <v>15</v>
      </c>
      <c r="M1919" s="546">
        <v>16</v>
      </c>
      <c r="N1919" s="9">
        <v>9.5299999999999994</v>
      </c>
      <c r="O1919" s="6" t="s">
        <v>4201</v>
      </c>
      <c r="P1919" s="479" t="s">
        <v>4202</v>
      </c>
      <c r="Q1919" s="10" t="s">
        <v>4203</v>
      </c>
      <c r="R1919" s="11"/>
      <c r="S1919" s="12"/>
      <c r="T1919" s="14">
        <v>46271</v>
      </c>
      <c r="U1919" s="15" t="s">
        <v>4204</v>
      </c>
      <c r="V1919" s="8">
        <v>46271</v>
      </c>
      <c r="W1919" s="13" t="s">
        <v>4969</v>
      </c>
      <c r="X1919" s="23" t="s">
        <v>4206</v>
      </c>
      <c r="Y1919" s="486">
        <v>167</v>
      </c>
      <c r="Z1919" s="483">
        <v>46288</v>
      </c>
      <c r="AA1919" s="1317" t="s">
        <v>5928</v>
      </c>
      <c r="AB1919" s="484" t="s">
        <v>4206</v>
      </c>
      <c r="AC1919" s="16"/>
      <c r="AD1919" s="17"/>
      <c r="AE1919" s="18"/>
      <c r="AF1919" s="9"/>
      <c r="AG1919" s="19"/>
      <c r="AH1919" s="20"/>
      <c r="AI1919" s="9"/>
      <c r="AJ1919" s="21"/>
      <c r="AK1919" s="33"/>
      <c r="AL1919" s="485" t="str">
        <f>IF(AA1919="","",AA1919)</f>
        <v>L-RT-054</v>
      </c>
      <c r="AM1919" s="3" t="str">
        <f>IF(AB1919="","",AB1919)</f>
        <v>A</v>
      </c>
      <c r="AN1919" s="702"/>
      <c r="AO1919" s="4"/>
      <c r="AP1919" s="5"/>
      <c r="AQ1919" s="5"/>
      <c r="AR1919" s="4"/>
      <c r="AS1919" s="5"/>
      <c r="AT1919" s="552"/>
      <c r="AU1919" s="553" t="str">
        <f>IF(AND(V1919&gt;0,X1919="A",AA1919&lt;&gt;"",AG1919&lt;&gt;"A",AJ1919&lt;&gt;"A",OR(AB1919="NR",AB1919="NT")),1,"")</f>
        <v/>
      </c>
      <c r="AV1919" s="554" t="str">
        <f>IF(AU1919="","",COUNTIF($AU$8:AU1919,AU1919))</f>
        <v/>
      </c>
      <c r="AW1919" s="553" t="str">
        <f>IF(AND(V1919&gt;0,X1919="A",AJ1919&lt;&gt;"A",OR(AB1919="",AB1919="NX")),1,"")</f>
        <v/>
      </c>
      <c r="AX1919" s="554" t="str">
        <f>IF(AW1919="","",COUNTIF($AW$8:AW1919,AW1919))</f>
        <v/>
      </c>
      <c r="AY1919" s="27"/>
      <c r="AZ1919" s="6"/>
      <c r="BA1919" s="7"/>
      <c r="BB1919" s="7"/>
    </row>
    <row r="1920" spans="1:54" ht="14.45" customHeight="1">
      <c r="A1920" s="472" t="s">
        <v>2170</v>
      </c>
      <c r="B1920" s="473" t="s">
        <v>1602</v>
      </c>
      <c r="C1920" s="22" t="s">
        <v>5849</v>
      </c>
      <c r="D1920" s="22">
        <v>16</v>
      </c>
      <c r="E1920" s="752" t="s">
        <v>4948</v>
      </c>
      <c r="F1920" s="760">
        <v>2083590</v>
      </c>
      <c r="G1920" s="475">
        <v>15421105</v>
      </c>
      <c r="H1920" s="644">
        <v>11.94</v>
      </c>
      <c r="I1920" s="474">
        <v>2094640</v>
      </c>
      <c r="J1920" s="475">
        <v>15421111</v>
      </c>
      <c r="K1920" s="644">
        <v>11.94</v>
      </c>
      <c r="L1920" s="9" t="s">
        <v>15</v>
      </c>
      <c r="M1920" s="546">
        <v>16</v>
      </c>
      <c r="N1920" s="9">
        <v>9.5299999999999994</v>
      </c>
      <c r="O1920" s="9" t="s">
        <v>4201</v>
      </c>
      <c r="P1920" s="645" t="s">
        <v>4252</v>
      </c>
      <c r="Q1920" s="650" t="s">
        <v>4253</v>
      </c>
      <c r="R1920" s="11"/>
      <c r="S1920" s="12"/>
      <c r="T1920" s="14">
        <v>46260</v>
      </c>
      <c r="U1920" s="15" t="s">
        <v>4290</v>
      </c>
      <c r="V1920" s="8">
        <v>46260</v>
      </c>
      <c r="W1920" s="13" t="s">
        <v>4946</v>
      </c>
      <c r="X1920" s="23" t="s">
        <v>4206</v>
      </c>
      <c r="Y1920" s="486">
        <v>124</v>
      </c>
      <c r="Z1920" s="647">
        <v>46261</v>
      </c>
      <c r="AA1920" s="24" t="s">
        <v>4947</v>
      </c>
      <c r="AB1920" s="484" t="s">
        <v>4206</v>
      </c>
      <c r="AC1920" s="16"/>
      <c r="AD1920" s="17"/>
      <c r="AE1920" s="18"/>
      <c r="AF1920" s="9"/>
      <c r="AG1920" s="19"/>
      <c r="AH1920" s="20"/>
      <c r="AI1920" s="9"/>
      <c r="AJ1920" s="21"/>
      <c r="AK1920" s="648"/>
      <c r="AL1920" s="485" t="str">
        <f>IF(AA1920="","",AA1920)</f>
        <v>DJ-RT-015</v>
      </c>
      <c r="AM1920" s="3" t="str">
        <f>IF(AB1920="","",AB1920)</f>
        <v>A</v>
      </c>
      <c r="AN1920" s="702"/>
      <c r="AO1920" s="4"/>
      <c r="AP1920" s="5"/>
      <c r="AQ1920" s="5"/>
      <c r="AR1920" s="4"/>
      <c r="AS1920" s="5"/>
      <c r="AT1920" s="649"/>
      <c r="AU1920" s="553" t="str">
        <f>IF(AND(V1920&gt;0,X1920="A",AA1920&lt;&gt;"",AG1920&lt;&gt;"A",AJ1920&lt;&gt;"A",OR(AB1920="NR",AB1920="NT")),1,"")</f>
        <v/>
      </c>
      <c r="AV1920" s="554" t="str">
        <f>IF(AU1920="","",COUNTIF($AU$8:AU1920,AU1920))</f>
        <v/>
      </c>
      <c r="AW1920" s="553" t="str">
        <f>IF(AND(V1920&gt;0,X1920="A",AJ1920&lt;&gt;"A",OR(AB1920="",AB1920="NX")),1,"")</f>
        <v/>
      </c>
      <c r="AX1920" s="554" t="str">
        <f>IF(AW1920="","",COUNTIF($AW$8:AW1920,AW1920))</f>
        <v/>
      </c>
      <c r="AY1920" s="6"/>
      <c r="AZ1920" s="6"/>
      <c r="BA1920" s="7"/>
      <c r="BB1920" s="7"/>
    </row>
    <row r="1921" spans="1:54" ht="14.45" customHeight="1">
      <c r="A1921" s="472" t="s">
        <v>2171</v>
      </c>
      <c r="B1921" s="473" t="s">
        <v>1602</v>
      </c>
      <c r="C1921" s="22" t="s">
        <v>5849</v>
      </c>
      <c r="D1921" s="22">
        <v>16</v>
      </c>
      <c r="E1921" s="746" t="s">
        <v>4186</v>
      </c>
      <c r="F1921" s="760">
        <v>2094640</v>
      </c>
      <c r="G1921" s="475">
        <v>15421111</v>
      </c>
      <c r="H1921" s="476">
        <v>11.94</v>
      </c>
      <c r="I1921" s="474">
        <v>2084790</v>
      </c>
      <c r="J1921" s="475">
        <v>15421106</v>
      </c>
      <c r="K1921" s="478">
        <v>11.94</v>
      </c>
      <c r="L1921" s="9" t="s">
        <v>15</v>
      </c>
      <c r="M1921" s="546">
        <v>16</v>
      </c>
      <c r="N1921" s="9">
        <v>9.5299999999999994</v>
      </c>
      <c r="O1921" s="6" t="s">
        <v>4201</v>
      </c>
      <c r="P1921" s="479" t="s">
        <v>4202</v>
      </c>
      <c r="Q1921" s="10" t="s">
        <v>4203</v>
      </c>
      <c r="R1921" s="11"/>
      <c r="S1921" s="12"/>
      <c r="T1921" s="14">
        <v>46271</v>
      </c>
      <c r="U1921" s="15" t="s">
        <v>4204</v>
      </c>
      <c r="V1921" s="8">
        <v>46271</v>
      </c>
      <c r="W1921" s="13" t="s">
        <v>4969</v>
      </c>
      <c r="X1921" s="23" t="s">
        <v>4206</v>
      </c>
      <c r="Y1921" s="486">
        <v>167</v>
      </c>
      <c r="Z1921" s="483">
        <v>46288</v>
      </c>
      <c r="AA1921" s="1317" t="s">
        <v>5928</v>
      </c>
      <c r="AB1921" s="484" t="s">
        <v>4206</v>
      </c>
      <c r="AC1921" s="16"/>
      <c r="AD1921" s="17"/>
      <c r="AE1921" s="18"/>
      <c r="AF1921" s="9"/>
      <c r="AG1921" s="19"/>
      <c r="AH1921" s="20"/>
      <c r="AI1921" s="9"/>
      <c r="AJ1921" s="21"/>
      <c r="AK1921" s="33"/>
      <c r="AL1921" s="485" t="str">
        <f>IF(AA1921="","",AA1921)</f>
        <v>L-RT-054</v>
      </c>
      <c r="AM1921" s="3" t="str">
        <f>IF(AB1921="","",AB1921)</f>
        <v>A</v>
      </c>
      <c r="AN1921" s="702"/>
      <c r="AO1921" s="4"/>
      <c r="AP1921" s="5"/>
      <c r="AQ1921" s="5"/>
      <c r="AR1921" s="4"/>
      <c r="AS1921" s="5"/>
      <c r="AT1921" s="552"/>
      <c r="AU1921" s="553" t="str">
        <f>IF(AND(V1921&gt;0,X1921="A",AA1921&lt;&gt;"",AG1921&lt;&gt;"A",AJ1921&lt;&gt;"A",OR(AB1921="NR",AB1921="NT")),1,"")</f>
        <v/>
      </c>
      <c r="AV1921" s="554" t="str">
        <f>IF(AU1921="","",COUNTIF($AU$8:AU1921,AU1921))</f>
        <v/>
      </c>
      <c r="AW1921" s="553" t="str">
        <f>IF(AND(V1921&gt;0,X1921="A",AJ1921&lt;&gt;"A",OR(AB1921="",AB1921="NX")),1,"")</f>
        <v/>
      </c>
      <c r="AX1921" s="554" t="str">
        <f>IF(AW1921="","",COUNTIF($AW$8:AW1921,AW1921))</f>
        <v/>
      </c>
      <c r="AY1921" s="27"/>
      <c r="AZ1921" s="6"/>
      <c r="BA1921" s="7"/>
      <c r="BB1921" s="7"/>
    </row>
    <row r="1922" spans="1:54" ht="14.45" customHeight="1">
      <c r="A1922" s="472" t="s">
        <v>2172</v>
      </c>
      <c r="B1922" s="473" t="s">
        <v>1602</v>
      </c>
      <c r="C1922" s="22" t="s">
        <v>5849</v>
      </c>
      <c r="D1922" s="22">
        <v>16</v>
      </c>
      <c r="E1922" s="752" t="s">
        <v>4949</v>
      </c>
      <c r="F1922" s="760">
        <v>2084790</v>
      </c>
      <c r="G1922" s="475">
        <v>15421106</v>
      </c>
      <c r="H1922" s="644">
        <v>11.94</v>
      </c>
      <c r="I1922" s="474">
        <v>2090820</v>
      </c>
      <c r="J1922" s="475">
        <v>15421109</v>
      </c>
      <c r="K1922" s="644">
        <v>11.94</v>
      </c>
      <c r="L1922" s="9" t="s">
        <v>15</v>
      </c>
      <c r="M1922" s="546">
        <v>16</v>
      </c>
      <c r="N1922" s="9">
        <v>9.5299999999999994</v>
      </c>
      <c r="O1922" s="9" t="s">
        <v>4201</v>
      </c>
      <c r="P1922" s="645" t="s">
        <v>4252</v>
      </c>
      <c r="Q1922" s="646" t="s">
        <v>4281</v>
      </c>
      <c r="R1922" s="11"/>
      <c r="S1922" s="12"/>
      <c r="T1922" s="14">
        <v>46260</v>
      </c>
      <c r="U1922" s="15" t="s">
        <v>4290</v>
      </c>
      <c r="V1922" s="8">
        <v>46260</v>
      </c>
      <c r="W1922" s="13" t="s">
        <v>4946</v>
      </c>
      <c r="X1922" s="23" t="s">
        <v>4206</v>
      </c>
      <c r="Y1922" s="486">
        <v>124</v>
      </c>
      <c r="Z1922" s="647">
        <v>46262</v>
      </c>
      <c r="AA1922" s="24" t="s">
        <v>4950</v>
      </c>
      <c r="AB1922" s="484" t="s">
        <v>4206</v>
      </c>
      <c r="AC1922" s="16"/>
      <c r="AD1922" s="17"/>
      <c r="AE1922" s="18"/>
      <c r="AF1922" s="9"/>
      <c r="AG1922" s="19"/>
      <c r="AH1922" s="20"/>
      <c r="AI1922" s="9"/>
      <c r="AJ1922" s="21"/>
      <c r="AK1922" s="648"/>
      <c r="AL1922" s="485" t="str">
        <f>IF(AA1922="","",AA1922)</f>
        <v>DJ-RT-016</v>
      </c>
      <c r="AM1922" s="3" t="str">
        <f>IF(AB1922="","",AB1922)</f>
        <v>A</v>
      </c>
      <c r="AN1922" s="702"/>
      <c r="AO1922" s="4"/>
      <c r="AP1922" s="5"/>
      <c r="AQ1922" s="5"/>
      <c r="AR1922" s="4"/>
      <c r="AS1922" s="5"/>
      <c r="AT1922" s="649"/>
      <c r="AU1922" s="553" t="str">
        <f>IF(AND(V1922&gt;0,X1922="A",AA1922&lt;&gt;"",AG1922&lt;&gt;"A",AJ1922&lt;&gt;"A",OR(AB1922="NR",AB1922="NT")),1,"")</f>
        <v/>
      </c>
      <c r="AV1922" s="554" t="str">
        <f>IF(AU1922="","",COUNTIF($AU$8:AU1922,AU1922))</f>
        <v/>
      </c>
      <c r="AW1922" s="553" t="str">
        <f>IF(AND(V1922&gt;0,X1922="A",AJ1922&lt;&gt;"A",OR(AB1922="",AB1922="NX")),1,"")</f>
        <v/>
      </c>
      <c r="AX1922" s="554" t="str">
        <f>IF(AW1922="","",COUNTIF($AW$8:AW1922,AW1922))</f>
        <v/>
      </c>
      <c r="AY1922" s="6"/>
      <c r="AZ1922" s="6"/>
      <c r="BA1922" s="7"/>
      <c r="BB1922" s="7"/>
    </row>
    <row r="1923" spans="1:54" ht="14.45" customHeight="1">
      <c r="A1923" s="472" t="s">
        <v>2173</v>
      </c>
      <c r="B1923" s="473" t="s">
        <v>1602</v>
      </c>
      <c r="C1923" s="22" t="s">
        <v>5849</v>
      </c>
      <c r="D1923" s="22">
        <v>16</v>
      </c>
      <c r="E1923" s="746" t="s">
        <v>4187</v>
      </c>
      <c r="F1923" s="760">
        <v>2090820</v>
      </c>
      <c r="G1923" s="475">
        <v>15421109</v>
      </c>
      <c r="H1923" s="476">
        <v>11.94</v>
      </c>
      <c r="I1923" s="474">
        <v>2080030</v>
      </c>
      <c r="J1923" s="475">
        <v>15421102</v>
      </c>
      <c r="K1923" s="478">
        <v>11.94</v>
      </c>
      <c r="L1923" s="9" t="s">
        <v>15</v>
      </c>
      <c r="M1923" s="546">
        <v>16</v>
      </c>
      <c r="N1923" s="9">
        <v>9.5299999999999994</v>
      </c>
      <c r="O1923" s="6" t="s">
        <v>4201</v>
      </c>
      <c r="P1923" s="479" t="s">
        <v>4202</v>
      </c>
      <c r="Q1923" s="10" t="s">
        <v>4203</v>
      </c>
      <c r="R1923" s="11"/>
      <c r="S1923" s="12"/>
      <c r="T1923" s="14">
        <v>46271</v>
      </c>
      <c r="U1923" s="15" t="s">
        <v>4204</v>
      </c>
      <c r="V1923" s="8">
        <v>46271</v>
      </c>
      <c r="W1923" s="13" t="s">
        <v>4969</v>
      </c>
      <c r="X1923" s="23" t="s">
        <v>4206</v>
      </c>
      <c r="Y1923" s="486">
        <v>167</v>
      </c>
      <c r="Z1923" s="483">
        <v>46288</v>
      </c>
      <c r="AA1923" s="1317" t="s">
        <v>5928</v>
      </c>
      <c r="AB1923" s="484" t="s">
        <v>4206</v>
      </c>
      <c r="AC1923" s="16"/>
      <c r="AD1923" s="17"/>
      <c r="AE1923" s="18"/>
      <c r="AF1923" s="9"/>
      <c r="AG1923" s="19"/>
      <c r="AH1923" s="20"/>
      <c r="AI1923" s="9"/>
      <c r="AJ1923" s="21"/>
      <c r="AK1923" s="33"/>
      <c r="AL1923" s="485" t="str">
        <f>IF(AA1923="","",AA1923)</f>
        <v>L-RT-054</v>
      </c>
      <c r="AM1923" s="3" t="str">
        <f>IF(AB1923="","",AB1923)</f>
        <v>A</v>
      </c>
      <c r="AN1923" s="702"/>
      <c r="AO1923" s="4"/>
      <c r="AP1923" s="5"/>
      <c r="AQ1923" s="5"/>
      <c r="AR1923" s="4"/>
      <c r="AS1923" s="5"/>
      <c r="AT1923" s="552"/>
      <c r="AU1923" s="553" t="str">
        <f>IF(AND(V1923&gt;0,X1923="A",AA1923&lt;&gt;"",AG1923&lt;&gt;"A",AJ1923&lt;&gt;"A",OR(AB1923="NR",AB1923="NT")),1,"")</f>
        <v/>
      </c>
      <c r="AV1923" s="554" t="str">
        <f>IF(AU1923="","",COUNTIF($AU$8:AU1923,AU1923))</f>
        <v/>
      </c>
      <c r="AW1923" s="553" t="str">
        <f>IF(AND(V1923&gt;0,X1923="A",AJ1923&lt;&gt;"A",OR(AB1923="",AB1923="NX")),1,"")</f>
        <v/>
      </c>
      <c r="AX1923" s="554" t="str">
        <f>IF(AW1923="","",COUNTIF($AW$8:AW1923,AW1923))</f>
        <v/>
      </c>
      <c r="AY1923" s="27"/>
      <c r="AZ1923" s="6"/>
      <c r="BA1923" s="7"/>
      <c r="BB1923" s="7"/>
    </row>
    <row r="1924" spans="1:54" ht="14.45" customHeight="1">
      <c r="A1924" s="472" t="s">
        <v>2174</v>
      </c>
      <c r="B1924" s="473" t="s">
        <v>1602</v>
      </c>
      <c r="C1924" s="22" t="s">
        <v>5849</v>
      </c>
      <c r="D1924" s="22">
        <v>16</v>
      </c>
      <c r="E1924" s="752" t="s">
        <v>4951</v>
      </c>
      <c r="F1924" s="760">
        <v>2080030</v>
      </c>
      <c r="G1924" s="475">
        <v>15421102</v>
      </c>
      <c r="H1924" s="644">
        <v>11.94</v>
      </c>
      <c r="I1924" s="474">
        <v>2089050</v>
      </c>
      <c r="J1924" s="475">
        <v>15421108</v>
      </c>
      <c r="K1924" s="644">
        <v>11.94</v>
      </c>
      <c r="L1924" s="9" t="s">
        <v>15</v>
      </c>
      <c r="M1924" s="546">
        <v>16</v>
      </c>
      <c r="N1924" s="9">
        <v>9.5299999999999994</v>
      </c>
      <c r="O1924" s="9" t="s">
        <v>4201</v>
      </c>
      <c r="P1924" s="645" t="s">
        <v>4252</v>
      </c>
      <c r="Q1924" s="651" t="s">
        <v>4263</v>
      </c>
      <c r="R1924" s="11"/>
      <c r="S1924" s="12"/>
      <c r="T1924" s="14">
        <v>46260</v>
      </c>
      <c r="U1924" s="15" t="s">
        <v>4290</v>
      </c>
      <c r="V1924" s="8">
        <v>46260</v>
      </c>
      <c r="W1924" s="13" t="s">
        <v>4946</v>
      </c>
      <c r="X1924" s="23" t="s">
        <v>4206</v>
      </c>
      <c r="Y1924" s="486">
        <v>124</v>
      </c>
      <c r="Z1924" s="647">
        <v>46261</v>
      </c>
      <c r="AA1924" s="24" t="s">
        <v>4947</v>
      </c>
      <c r="AB1924" s="484" t="s">
        <v>4206</v>
      </c>
      <c r="AC1924" s="16"/>
      <c r="AD1924" s="17"/>
      <c r="AE1924" s="18"/>
      <c r="AF1924" s="9"/>
      <c r="AG1924" s="19"/>
      <c r="AH1924" s="20"/>
      <c r="AI1924" s="9"/>
      <c r="AJ1924" s="21"/>
      <c r="AK1924" s="648"/>
      <c r="AL1924" s="485" t="str">
        <f>IF(AA1924="","",AA1924)</f>
        <v>DJ-RT-015</v>
      </c>
      <c r="AM1924" s="3" t="str">
        <f>IF(AB1924="","",AB1924)</f>
        <v>A</v>
      </c>
      <c r="AN1924" s="702"/>
      <c r="AO1924" s="4"/>
      <c r="AP1924" s="5"/>
      <c r="AQ1924" s="5"/>
      <c r="AR1924" s="4"/>
      <c r="AS1924" s="5"/>
      <c r="AT1924" s="649"/>
      <c r="AU1924" s="553" t="str">
        <f>IF(AND(V1924&gt;0,X1924="A",AA1924&lt;&gt;"",AG1924&lt;&gt;"A",AJ1924&lt;&gt;"A",OR(AB1924="NR",AB1924="NT")),1,"")</f>
        <v/>
      </c>
      <c r="AV1924" s="554" t="str">
        <f>IF(AU1924="","",COUNTIF($AU$8:AU1924,AU1924))</f>
        <v/>
      </c>
      <c r="AW1924" s="553" t="str">
        <f>IF(AND(V1924&gt;0,X1924="A",AJ1924&lt;&gt;"A",OR(AB1924="",AB1924="NX")),1,"")</f>
        <v/>
      </c>
      <c r="AX1924" s="554" t="str">
        <f>IF(AW1924="","",COUNTIF($AW$8:AW1924,AW1924))</f>
        <v/>
      </c>
      <c r="AY1924" s="6"/>
      <c r="AZ1924" s="6"/>
      <c r="BA1924" s="7"/>
      <c r="BB1924" s="7"/>
    </row>
    <row r="1925" spans="1:54" ht="14.45" customHeight="1">
      <c r="A1925" s="472" t="s">
        <v>2175</v>
      </c>
      <c r="B1925" s="473" t="s">
        <v>1602</v>
      </c>
      <c r="C1925" s="22" t="s">
        <v>5849</v>
      </c>
      <c r="D1925" s="22">
        <v>16</v>
      </c>
      <c r="E1925" s="746" t="s">
        <v>4188</v>
      </c>
      <c r="F1925" s="760">
        <v>2089050</v>
      </c>
      <c r="G1925" s="475">
        <v>15421108</v>
      </c>
      <c r="H1925" s="644">
        <v>11.94</v>
      </c>
      <c r="I1925" s="474">
        <v>2097150</v>
      </c>
      <c r="J1925" s="475">
        <v>15421102</v>
      </c>
      <c r="K1925" s="644">
        <v>11.94</v>
      </c>
      <c r="L1925" s="9" t="s">
        <v>15</v>
      </c>
      <c r="M1925" s="546">
        <v>16</v>
      </c>
      <c r="N1925" s="9">
        <v>9.5299999999999994</v>
      </c>
      <c r="O1925" s="6" t="s">
        <v>4201</v>
      </c>
      <c r="P1925" s="479" t="s">
        <v>4202</v>
      </c>
      <c r="Q1925" s="10" t="s">
        <v>4203</v>
      </c>
      <c r="R1925" s="11"/>
      <c r="S1925" s="12"/>
      <c r="T1925" s="14">
        <v>46271</v>
      </c>
      <c r="U1925" s="15" t="s">
        <v>4204</v>
      </c>
      <c r="V1925" s="8">
        <v>46271</v>
      </c>
      <c r="W1925" s="13" t="s">
        <v>4969</v>
      </c>
      <c r="X1925" s="23" t="s">
        <v>4206</v>
      </c>
      <c r="Y1925" s="486">
        <v>167</v>
      </c>
      <c r="Z1925" s="483">
        <v>46288</v>
      </c>
      <c r="AA1925" s="1317" t="s">
        <v>5928</v>
      </c>
      <c r="AB1925" s="484" t="s">
        <v>4206</v>
      </c>
      <c r="AC1925" s="16"/>
      <c r="AD1925" s="17"/>
      <c r="AE1925" s="18"/>
      <c r="AF1925" s="9"/>
      <c r="AG1925" s="19"/>
      <c r="AH1925" s="20"/>
      <c r="AI1925" s="9"/>
      <c r="AJ1925" s="21"/>
      <c r="AK1925" s="33"/>
      <c r="AL1925" s="485" t="str">
        <f>IF(AA1925="","",AA1925)</f>
        <v>L-RT-054</v>
      </c>
      <c r="AM1925" s="3" t="str">
        <f>IF(AB1925="","",AB1925)</f>
        <v>A</v>
      </c>
      <c r="AN1925" s="702"/>
      <c r="AO1925" s="4"/>
      <c r="AP1925" s="5"/>
      <c r="AQ1925" s="5"/>
      <c r="AR1925" s="4"/>
      <c r="AS1925" s="5"/>
      <c r="AT1925" s="552"/>
      <c r="AU1925" s="553" t="str">
        <f>IF(AND(V1925&gt;0,X1925="A",AA1925&lt;&gt;"",AG1925&lt;&gt;"A",AJ1925&lt;&gt;"A",OR(AB1925="NR",AB1925="NT")),1,"")</f>
        <v/>
      </c>
      <c r="AV1925" s="554" t="str">
        <f>IF(AU1925="","",COUNTIF($AU$8:AU1925,AU1925))</f>
        <v/>
      </c>
      <c r="AW1925" s="553" t="str">
        <f>IF(AND(V1925&gt;0,X1925="A",AJ1925&lt;&gt;"A",OR(AB1925="",AB1925="NX")),1,"")</f>
        <v/>
      </c>
      <c r="AX1925" s="554" t="str">
        <f>IF(AW1925="","",COUNTIF($AW$8:AW1925,AW1925))</f>
        <v/>
      </c>
      <c r="AY1925" s="27"/>
      <c r="AZ1925" s="6"/>
      <c r="BA1925" s="7"/>
      <c r="BB1925" s="7"/>
    </row>
    <row r="1926" spans="1:54" ht="14.45" customHeight="1">
      <c r="A1926" s="472" t="s">
        <v>2176</v>
      </c>
      <c r="B1926" s="473" t="s">
        <v>1602</v>
      </c>
      <c r="C1926" s="22" t="s">
        <v>5849</v>
      </c>
      <c r="D1926" s="22">
        <v>16</v>
      </c>
      <c r="E1926" s="752" t="s">
        <v>4952</v>
      </c>
      <c r="F1926" s="760">
        <v>2097150</v>
      </c>
      <c r="G1926" s="475">
        <v>15421102</v>
      </c>
      <c r="H1926" s="644">
        <v>11.94</v>
      </c>
      <c r="I1926" s="474">
        <v>2088880</v>
      </c>
      <c r="J1926" s="475">
        <v>15421102</v>
      </c>
      <c r="K1926" s="644">
        <v>11.94</v>
      </c>
      <c r="L1926" s="9" t="s">
        <v>15</v>
      </c>
      <c r="M1926" s="546">
        <v>16</v>
      </c>
      <c r="N1926" s="9">
        <v>9.5299999999999994</v>
      </c>
      <c r="O1926" s="9" t="s">
        <v>4201</v>
      </c>
      <c r="P1926" s="645" t="s">
        <v>4252</v>
      </c>
      <c r="Q1926" s="651" t="s">
        <v>4263</v>
      </c>
      <c r="R1926" s="11"/>
      <c r="S1926" s="12"/>
      <c r="T1926" s="14">
        <v>46260</v>
      </c>
      <c r="U1926" s="15" t="s">
        <v>4290</v>
      </c>
      <c r="V1926" s="8">
        <v>46260</v>
      </c>
      <c r="W1926" s="13" t="s">
        <v>4946</v>
      </c>
      <c r="X1926" s="23" t="s">
        <v>4206</v>
      </c>
      <c r="Y1926" s="486">
        <v>124</v>
      </c>
      <c r="Z1926" s="647">
        <v>46261</v>
      </c>
      <c r="AA1926" s="24" t="s">
        <v>4947</v>
      </c>
      <c r="AB1926" s="484" t="s">
        <v>4206</v>
      </c>
      <c r="AC1926" s="16"/>
      <c r="AD1926" s="17"/>
      <c r="AE1926" s="18"/>
      <c r="AF1926" s="9"/>
      <c r="AG1926" s="19"/>
      <c r="AH1926" s="20"/>
      <c r="AI1926" s="9"/>
      <c r="AJ1926" s="21"/>
      <c r="AK1926" s="648"/>
      <c r="AL1926" s="485" t="str">
        <f>IF(AA1926="","",AA1926)</f>
        <v>DJ-RT-015</v>
      </c>
      <c r="AM1926" s="3" t="str">
        <f>IF(AB1926="","",AB1926)</f>
        <v>A</v>
      </c>
      <c r="AN1926" s="702"/>
      <c r="AO1926" s="4"/>
      <c r="AP1926" s="5"/>
      <c r="AQ1926" s="5"/>
      <c r="AR1926" s="4"/>
      <c r="AS1926" s="5"/>
      <c r="AT1926" s="649"/>
      <c r="AU1926" s="553" t="str">
        <f>IF(AND(V1926&gt;0,X1926="A",AA1926&lt;&gt;"",AG1926&lt;&gt;"A",AJ1926&lt;&gt;"A",OR(AB1926="NR",AB1926="NT")),1,"")</f>
        <v/>
      </c>
      <c r="AV1926" s="554" t="str">
        <f>IF(AU1926="","",COUNTIF($AU$8:AU1926,AU1926))</f>
        <v/>
      </c>
      <c r="AW1926" s="553" t="str">
        <f>IF(AND(V1926&gt;0,X1926="A",AJ1926&lt;&gt;"A",OR(AB1926="",AB1926="NX")),1,"")</f>
        <v/>
      </c>
      <c r="AX1926" s="554" t="str">
        <f>IF(AW1926="","",COUNTIF($AW$8:AW1926,AW1926))</f>
        <v/>
      </c>
      <c r="AY1926" s="6"/>
      <c r="AZ1926" s="6"/>
      <c r="BA1926" s="7"/>
      <c r="BB1926" s="7"/>
    </row>
    <row r="1927" spans="1:54" ht="14.45" customHeight="1">
      <c r="A1927" s="472" t="s">
        <v>2177</v>
      </c>
      <c r="B1927" s="473" t="s">
        <v>1602</v>
      </c>
      <c r="C1927" s="22" t="s">
        <v>5849</v>
      </c>
      <c r="D1927" s="22">
        <v>16</v>
      </c>
      <c r="E1927" s="746" t="s">
        <v>4189</v>
      </c>
      <c r="F1927" s="760">
        <v>2088880</v>
      </c>
      <c r="G1927" s="475">
        <v>15421102</v>
      </c>
      <c r="H1927" s="644">
        <v>11.94</v>
      </c>
      <c r="I1927" s="474">
        <v>2081350</v>
      </c>
      <c r="J1927" s="475">
        <v>15421109</v>
      </c>
      <c r="K1927" s="644">
        <v>11.94</v>
      </c>
      <c r="L1927" s="9" t="s">
        <v>15</v>
      </c>
      <c r="M1927" s="546">
        <v>16</v>
      </c>
      <c r="N1927" s="9">
        <v>9.5299999999999994</v>
      </c>
      <c r="O1927" s="6" t="s">
        <v>4201</v>
      </c>
      <c r="P1927" s="479" t="s">
        <v>4202</v>
      </c>
      <c r="Q1927" s="10" t="s">
        <v>4203</v>
      </c>
      <c r="R1927" s="11"/>
      <c r="S1927" s="12"/>
      <c r="T1927" s="14">
        <v>46271</v>
      </c>
      <c r="U1927" s="15" t="s">
        <v>4204</v>
      </c>
      <c r="V1927" s="8">
        <v>46271</v>
      </c>
      <c r="W1927" s="13" t="s">
        <v>4969</v>
      </c>
      <c r="X1927" s="23" t="s">
        <v>4206</v>
      </c>
      <c r="Y1927" s="486">
        <v>167</v>
      </c>
      <c r="Z1927" s="483">
        <v>46288</v>
      </c>
      <c r="AA1927" s="24" t="s">
        <v>5929</v>
      </c>
      <c r="AB1927" s="484" t="s">
        <v>4206</v>
      </c>
      <c r="AC1927" s="16"/>
      <c r="AD1927" s="17"/>
      <c r="AE1927" s="18"/>
      <c r="AF1927" s="9"/>
      <c r="AG1927" s="19"/>
      <c r="AH1927" s="20"/>
      <c r="AI1927" s="9"/>
      <c r="AJ1927" s="21"/>
      <c r="AK1927" s="33"/>
      <c r="AL1927" s="485" t="str">
        <f>IF(AA1927="","",AA1927)</f>
        <v>L-RT-055</v>
      </c>
      <c r="AM1927" s="3" t="str">
        <f>IF(AB1927="","",AB1927)</f>
        <v>A</v>
      </c>
      <c r="AN1927" s="702"/>
      <c r="AO1927" s="4"/>
      <c r="AP1927" s="5"/>
      <c r="AQ1927" s="5"/>
      <c r="AR1927" s="4"/>
      <c r="AS1927" s="5"/>
      <c r="AT1927" s="552"/>
      <c r="AU1927" s="553" t="str">
        <f>IF(AND(V1927&gt;0,X1927="A",AA1927&lt;&gt;"",AG1927&lt;&gt;"A",AJ1927&lt;&gt;"A",OR(AB1927="NR",AB1927="NT")),1,"")</f>
        <v/>
      </c>
      <c r="AV1927" s="554" t="str">
        <f>IF(AU1927="","",COUNTIF($AU$8:AU1927,AU1927))</f>
        <v/>
      </c>
      <c r="AW1927" s="553" t="str">
        <f>IF(AND(V1927&gt;0,X1927="A",AJ1927&lt;&gt;"A",OR(AB1927="",AB1927="NX")),1,"")</f>
        <v/>
      </c>
      <c r="AX1927" s="554" t="str">
        <f>IF(AW1927="","",COUNTIF($AW$8:AW1927,AW1927))</f>
        <v/>
      </c>
      <c r="AY1927" s="27"/>
      <c r="AZ1927" s="6"/>
      <c r="BA1927" s="7"/>
      <c r="BB1927" s="7"/>
    </row>
    <row r="1928" spans="1:54" ht="14.45" customHeight="1">
      <c r="A1928" s="472" t="s">
        <v>2178</v>
      </c>
      <c r="B1928" s="473" t="s">
        <v>1602</v>
      </c>
      <c r="C1928" s="22" t="s">
        <v>5849</v>
      </c>
      <c r="D1928" s="22">
        <v>16</v>
      </c>
      <c r="E1928" s="752" t="s">
        <v>4953</v>
      </c>
      <c r="F1928" s="760">
        <v>2081350</v>
      </c>
      <c r="G1928" s="475">
        <v>15421109</v>
      </c>
      <c r="H1928" s="644">
        <v>11.94</v>
      </c>
      <c r="I1928" s="474">
        <v>2097850</v>
      </c>
      <c r="J1928" s="475">
        <v>15421112</v>
      </c>
      <c r="K1928" s="478">
        <v>11.94</v>
      </c>
      <c r="L1928" s="9" t="s">
        <v>15</v>
      </c>
      <c r="M1928" s="546">
        <v>16</v>
      </c>
      <c r="N1928" s="9">
        <v>9.5299999999999994</v>
      </c>
      <c r="O1928" s="9" t="s">
        <v>4201</v>
      </c>
      <c r="P1928" s="645" t="s">
        <v>4252</v>
      </c>
      <c r="Q1928" s="651" t="s">
        <v>4263</v>
      </c>
      <c r="R1928" s="11"/>
      <c r="S1928" s="12"/>
      <c r="T1928" s="14">
        <v>46257</v>
      </c>
      <c r="U1928" s="15" t="s">
        <v>4290</v>
      </c>
      <c r="V1928" s="8">
        <v>46257</v>
      </c>
      <c r="W1928" s="13" t="s">
        <v>4291</v>
      </c>
      <c r="X1928" s="23" t="s">
        <v>4206</v>
      </c>
      <c r="Y1928" s="486">
        <v>124</v>
      </c>
      <c r="Z1928" s="483">
        <v>46261</v>
      </c>
      <c r="AA1928" s="24" t="s">
        <v>4947</v>
      </c>
      <c r="AB1928" s="484" t="s">
        <v>4206</v>
      </c>
      <c r="AC1928" s="16"/>
      <c r="AD1928" s="17"/>
      <c r="AE1928" s="18"/>
      <c r="AF1928" s="9"/>
      <c r="AG1928" s="19"/>
      <c r="AH1928" s="20"/>
      <c r="AI1928" s="9"/>
      <c r="AJ1928" s="21"/>
      <c r="AK1928" s="648"/>
      <c r="AL1928" s="485" t="str">
        <f>IF(AA1928="","",AA1928)</f>
        <v>DJ-RT-015</v>
      </c>
      <c r="AM1928" s="3" t="str">
        <f>IF(AB1928="","",AB1928)</f>
        <v>A</v>
      </c>
      <c r="AN1928" s="702"/>
      <c r="AO1928" s="4"/>
      <c r="AP1928" s="5"/>
      <c r="AQ1928" s="5"/>
      <c r="AR1928" s="4"/>
      <c r="AS1928" s="5"/>
      <c r="AT1928" s="649"/>
      <c r="AU1928" s="553" t="str">
        <f>IF(AND(V1928&gt;0,X1928="A",AA1928&lt;&gt;"",AG1928&lt;&gt;"A",AJ1928&lt;&gt;"A",OR(AB1928="NR",AB1928="NT")),1,"")</f>
        <v/>
      </c>
      <c r="AV1928" s="554" t="str">
        <f>IF(AU1928="","",COUNTIF($AU$8:AU1928,AU1928))</f>
        <v/>
      </c>
      <c r="AW1928" s="553" t="str">
        <f>IF(AND(V1928&gt;0,X1928="A",AJ1928&lt;&gt;"A",OR(AB1928="",AB1928="NX")),1,"")</f>
        <v/>
      </c>
      <c r="AX1928" s="554" t="str">
        <f>IF(AW1928="","",COUNTIF($AW$8:AW1928,AW1928))</f>
        <v/>
      </c>
      <c r="AY1928" s="6"/>
      <c r="AZ1928" s="6"/>
      <c r="BA1928" s="7"/>
      <c r="BB1928" s="7"/>
    </row>
    <row r="1929" spans="1:54" ht="14.45" customHeight="1">
      <c r="A1929" s="472" t="s">
        <v>2179</v>
      </c>
      <c r="B1929" s="473" t="s">
        <v>1602</v>
      </c>
      <c r="C1929" s="22" t="s">
        <v>5849</v>
      </c>
      <c r="D1929" s="22">
        <v>16</v>
      </c>
      <c r="E1929" s="746" t="s">
        <v>4190</v>
      </c>
      <c r="F1929" s="760">
        <v>2097850</v>
      </c>
      <c r="G1929" s="475">
        <v>15421112</v>
      </c>
      <c r="H1929" s="478">
        <v>11.94</v>
      </c>
      <c r="I1929" s="474">
        <v>2091230</v>
      </c>
      <c r="J1929" s="475">
        <v>15421109</v>
      </c>
      <c r="K1929" s="644">
        <v>11.94</v>
      </c>
      <c r="L1929" s="9" t="s">
        <v>15</v>
      </c>
      <c r="M1929" s="546">
        <v>16</v>
      </c>
      <c r="N1929" s="9">
        <v>9.5299999999999994</v>
      </c>
      <c r="O1929" s="6" t="s">
        <v>4201</v>
      </c>
      <c r="P1929" s="479" t="s">
        <v>4202</v>
      </c>
      <c r="Q1929" s="10" t="s">
        <v>4203</v>
      </c>
      <c r="R1929" s="11"/>
      <c r="S1929" s="12"/>
      <c r="T1929" s="14">
        <v>46271</v>
      </c>
      <c r="U1929" s="15" t="s">
        <v>4204</v>
      </c>
      <c r="V1929" s="8">
        <v>46271</v>
      </c>
      <c r="W1929" s="13" t="s">
        <v>4969</v>
      </c>
      <c r="X1929" s="23" t="s">
        <v>4206</v>
      </c>
      <c r="Y1929" s="486">
        <v>167</v>
      </c>
      <c r="Z1929" s="483">
        <v>46288</v>
      </c>
      <c r="AA1929" s="24" t="s">
        <v>5929</v>
      </c>
      <c r="AB1929" s="484" t="s">
        <v>4206</v>
      </c>
      <c r="AC1929" s="16"/>
      <c r="AD1929" s="17"/>
      <c r="AE1929" s="18"/>
      <c r="AF1929" s="9"/>
      <c r="AG1929" s="19"/>
      <c r="AH1929" s="20"/>
      <c r="AI1929" s="9"/>
      <c r="AJ1929" s="21"/>
      <c r="AK1929" s="33"/>
      <c r="AL1929" s="485" t="str">
        <f>IF(AA1929="","",AA1929)</f>
        <v>L-RT-055</v>
      </c>
      <c r="AM1929" s="3" t="str">
        <f>IF(AB1929="","",AB1929)</f>
        <v>A</v>
      </c>
      <c r="AN1929" s="702"/>
      <c r="AO1929" s="4"/>
      <c r="AP1929" s="5"/>
      <c r="AQ1929" s="5"/>
      <c r="AR1929" s="4"/>
      <c r="AS1929" s="5"/>
      <c r="AT1929" s="552"/>
      <c r="AU1929" s="553" t="str">
        <f>IF(AND(V1929&gt;0,X1929="A",AA1929&lt;&gt;"",AG1929&lt;&gt;"A",AJ1929&lt;&gt;"A",OR(AB1929="NR",AB1929="NT")),1,"")</f>
        <v/>
      </c>
      <c r="AV1929" s="554" t="str">
        <f>IF(AU1929="","",COUNTIF($AU$8:AU1929,AU1929))</f>
        <v/>
      </c>
      <c r="AW1929" s="553" t="str">
        <f>IF(AND(V1929&gt;0,X1929="A",AJ1929&lt;&gt;"A",OR(AB1929="",AB1929="NX")),1,"")</f>
        <v/>
      </c>
      <c r="AX1929" s="554" t="str">
        <f>IF(AW1929="","",COUNTIF($AW$8:AW1929,AW1929))</f>
        <v/>
      </c>
      <c r="AY1929" s="27"/>
      <c r="AZ1929" s="6"/>
      <c r="BA1929" s="7"/>
      <c r="BB1929" s="7"/>
    </row>
    <row r="1930" spans="1:54" ht="14.45" customHeight="1">
      <c r="A1930" s="472" t="s">
        <v>2180</v>
      </c>
      <c r="B1930" s="473" t="s">
        <v>1602</v>
      </c>
      <c r="C1930" s="22" t="s">
        <v>5849</v>
      </c>
      <c r="D1930" s="22">
        <v>16</v>
      </c>
      <c r="E1930" s="752" t="s">
        <v>4954</v>
      </c>
      <c r="F1930" s="760">
        <v>2091230</v>
      </c>
      <c r="G1930" s="475">
        <v>15421109</v>
      </c>
      <c r="H1930" s="644">
        <v>11.94</v>
      </c>
      <c r="I1930" s="474">
        <v>2089550</v>
      </c>
      <c r="J1930" s="475">
        <v>15421109</v>
      </c>
      <c r="K1930" s="644">
        <v>11.94</v>
      </c>
      <c r="L1930" s="9" t="s">
        <v>15</v>
      </c>
      <c r="M1930" s="546">
        <v>16</v>
      </c>
      <c r="N1930" s="9">
        <v>9.5299999999999994</v>
      </c>
      <c r="O1930" s="9" t="s">
        <v>4201</v>
      </c>
      <c r="P1930" s="645" t="s">
        <v>4252</v>
      </c>
      <c r="Q1930" s="646" t="s">
        <v>4281</v>
      </c>
      <c r="R1930" s="11"/>
      <c r="S1930" s="12"/>
      <c r="T1930" s="14">
        <v>46260</v>
      </c>
      <c r="U1930" s="15" t="s">
        <v>4290</v>
      </c>
      <c r="V1930" s="8">
        <v>46260</v>
      </c>
      <c r="W1930" s="13" t="s">
        <v>4946</v>
      </c>
      <c r="X1930" s="23" t="s">
        <v>4206</v>
      </c>
      <c r="Y1930" s="486">
        <v>124</v>
      </c>
      <c r="Z1930" s="647">
        <v>46261</v>
      </c>
      <c r="AA1930" s="24" t="s">
        <v>4947</v>
      </c>
      <c r="AB1930" s="484" t="s">
        <v>4206</v>
      </c>
      <c r="AC1930" s="16"/>
      <c r="AD1930" s="17"/>
      <c r="AE1930" s="18"/>
      <c r="AF1930" s="9"/>
      <c r="AG1930" s="19"/>
      <c r="AH1930" s="20"/>
      <c r="AI1930" s="9"/>
      <c r="AJ1930" s="21"/>
      <c r="AK1930" s="648"/>
      <c r="AL1930" s="485" t="str">
        <f>IF(AA1930="","",AA1930)</f>
        <v>DJ-RT-015</v>
      </c>
      <c r="AM1930" s="3" t="str">
        <f>IF(AB1930="","",AB1930)</f>
        <v>A</v>
      </c>
      <c r="AN1930" s="702"/>
      <c r="AO1930" s="4"/>
      <c r="AP1930" s="5"/>
      <c r="AQ1930" s="5"/>
      <c r="AR1930" s="4"/>
      <c r="AS1930" s="5"/>
      <c r="AT1930" s="649"/>
      <c r="AU1930" s="553" t="str">
        <f>IF(AND(V1930&gt;0,X1930="A",AA1930&lt;&gt;"",AG1930&lt;&gt;"A",AJ1930&lt;&gt;"A",OR(AB1930="NR",AB1930="NT")),1,"")</f>
        <v/>
      </c>
      <c r="AV1930" s="554" t="str">
        <f>IF(AU1930="","",COUNTIF($AU$8:AU1930,AU1930))</f>
        <v/>
      </c>
      <c r="AW1930" s="553" t="str">
        <f>IF(AND(V1930&gt;0,X1930="A",AJ1930&lt;&gt;"A",OR(AB1930="",AB1930="NX")),1,"")</f>
        <v/>
      </c>
      <c r="AX1930" s="554" t="str">
        <f>IF(AW1930="","",COUNTIF($AW$8:AW1930,AW1930))</f>
        <v/>
      </c>
      <c r="AY1930" s="6"/>
      <c r="AZ1930" s="6"/>
      <c r="BA1930" s="7"/>
      <c r="BB1930" s="7"/>
    </row>
    <row r="1931" spans="1:54" ht="14.45" customHeight="1">
      <c r="A1931" s="472" t="s">
        <v>2181</v>
      </c>
      <c r="B1931" s="473" t="s">
        <v>1602</v>
      </c>
      <c r="C1931" s="22" t="s">
        <v>5849</v>
      </c>
      <c r="D1931" s="22">
        <v>16</v>
      </c>
      <c r="E1931" s="746" t="s">
        <v>4191</v>
      </c>
      <c r="F1931" s="760">
        <v>2089550</v>
      </c>
      <c r="G1931" s="475">
        <v>15421109</v>
      </c>
      <c r="H1931" s="644">
        <v>11.94</v>
      </c>
      <c r="I1931" s="474">
        <v>2087400</v>
      </c>
      <c r="J1931" s="475">
        <v>15421107</v>
      </c>
      <c r="K1931" s="644">
        <v>11.94</v>
      </c>
      <c r="L1931" s="9" t="s">
        <v>15</v>
      </c>
      <c r="M1931" s="546">
        <v>16</v>
      </c>
      <c r="N1931" s="9">
        <v>9.5299999999999994</v>
      </c>
      <c r="O1931" s="6" t="s">
        <v>4201</v>
      </c>
      <c r="P1931" s="479" t="s">
        <v>4202</v>
      </c>
      <c r="Q1931" s="10" t="s">
        <v>4203</v>
      </c>
      <c r="R1931" s="11"/>
      <c r="S1931" s="12"/>
      <c r="T1931" s="14">
        <v>46271</v>
      </c>
      <c r="U1931" s="15" t="s">
        <v>4204</v>
      </c>
      <c r="V1931" s="8">
        <v>46271</v>
      </c>
      <c r="W1931" s="13" t="s">
        <v>4969</v>
      </c>
      <c r="X1931" s="23" t="s">
        <v>4206</v>
      </c>
      <c r="Y1931" s="486">
        <v>167</v>
      </c>
      <c r="Z1931" s="483">
        <v>46288</v>
      </c>
      <c r="AA1931" s="24" t="s">
        <v>5929</v>
      </c>
      <c r="AB1931" s="484" t="s">
        <v>4206</v>
      </c>
      <c r="AC1931" s="16"/>
      <c r="AD1931" s="17"/>
      <c r="AE1931" s="18"/>
      <c r="AF1931" s="9"/>
      <c r="AG1931" s="19"/>
      <c r="AH1931" s="20"/>
      <c r="AI1931" s="9"/>
      <c r="AJ1931" s="21"/>
      <c r="AK1931" s="33"/>
      <c r="AL1931" s="485" t="str">
        <f>IF(AA1931="","",AA1931)</f>
        <v>L-RT-055</v>
      </c>
      <c r="AM1931" s="3" t="str">
        <f>IF(AB1931="","",AB1931)</f>
        <v>A</v>
      </c>
      <c r="AN1931" s="702"/>
      <c r="AO1931" s="4"/>
      <c r="AP1931" s="5"/>
      <c r="AQ1931" s="5"/>
      <c r="AR1931" s="4"/>
      <c r="AS1931" s="5"/>
      <c r="AT1931" s="552"/>
      <c r="AU1931" s="553" t="str">
        <f>IF(AND(V1931&gt;0,X1931="A",AA1931&lt;&gt;"",AG1931&lt;&gt;"A",AJ1931&lt;&gt;"A",OR(AB1931="NR",AB1931="NT")),1,"")</f>
        <v/>
      </c>
      <c r="AV1931" s="554" t="str">
        <f>IF(AU1931="","",COUNTIF($AU$8:AU1931,AU1931))</f>
        <v/>
      </c>
      <c r="AW1931" s="553" t="str">
        <f>IF(AND(V1931&gt;0,X1931="A",AJ1931&lt;&gt;"A",OR(AB1931="",AB1931="NX")),1,"")</f>
        <v/>
      </c>
      <c r="AX1931" s="554" t="str">
        <f>IF(AW1931="","",COUNTIF($AW$8:AW1931,AW1931))</f>
        <v/>
      </c>
      <c r="AY1931" s="27"/>
      <c r="AZ1931" s="6"/>
      <c r="BA1931" s="7"/>
      <c r="BB1931" s="7"/>
    </row>
    <row r="1932" spans="1:54" ht="14.45" customHeight="1">
      <c r="A1932" s="472" t="s">
        <v>2182</v>
      </c>
      <c r="B1932" s="473" t="s">
        <v>1602</v>
      </c>
      <c r="C1932" s="22" t="s">
        <v>5849</v>
      </c>
      <c r="D1932" s="22">
        <v>16</v>
      </c>
      <c r="E1932" s="752" t="s">
        <v>4955</v>
      </c>
      <c r="F1932" s="760">
        <v>2087400</v>
      </c>
      <c r="G1932" s="475">
        <v>15421107</v>
      </c>
      <c r="H1932" s="644">
        <v>11.94</v>
      </c>
      <c r="I1932" s="474">
        <v>2093640</v>
      </c>
      <c r="J1932" s="475">
        <v>15421110</v>
      </c>
      <c r="K1932" s="644">
        <v>11.94</v>
      </c>
      <c r="L1932" s="9" t="s">
        <v>15</v>
      </c>
      <c r="M1932" s="546">
        <v>16</v>
      </c>
      <c r="N1932" s="9">
        <v>9.5299999999999994</v>
      </c>
      <c r="O1932" s="9" t="s">
        <v>4201</v>
      </c>
      <c r="P1932" s="645" t="s">
        <v>4252</v>
      </c>
      <c r="Q1932" s="650" t="s">
        <v>4253</v>
      </c>
      <c r="R1932" s="11"/>
      <c r="S1932" s="12"/>
      <c r="T1932" s="14">
        <v>46260</v>
      </c>
      <c r="U1932" s="15" t="s">
        <v>4290</v>
      </c>
      <c r="V1932" s="8">
        <v>46260</v>
      </c>
      <c r="W1932" s="13" t="s">
        <v>4946</v>
      </c>
      <c r="X1932" s="23" t="s">
        <v>4206</v>
      </c>
      <c r="Y1932" s="486">
        <v>124</v>
      </c>
      <c r="Z1932" s="647">
        <v>46261</v>
      </c>
      <c r="AA1932" s="24" t="s">
        <v>4947</v>
      </c>
      <c r="AB1932" s="484" t="s">
        <v>4206</v>
      </c>
      <c r="AC1932" s="16"/>
      <c r="AD1932" s="17"/>
      <c r="AE1932" s="18"/>
      <c r="AF1932" s="9"/>
      <c r="AG1932" s="19"/>
      <c r="AH1932" s="20"/>
      <c r="AI1932" s="9"/>
      <c r="AJ1932" s="21"/>
      <c r="AK1932" s="648"/>
      <c r="AL1932" s="485" t="str">
        <f>IF(AA1932="","",AA1932)</f>
        <v>DJ-RT-015</v>
      </c>
      <c r="AM1932" s="3" t="str">
        <f>IF(AB1932="","",AB1932)</f>
        <v>A</v>
      </c>
      <c r="AN1932" s="702"/>
      <c r="AO1932" s="4"/>
      <c r="AP1932" s="5"/>
      <c r="AQ1932" s="5"/>
      <c r="AR1932" s="4"/>
      <c r="AS1932" s="5"/>
      <c r="AT1932" s="649"/>
      <c r="AU1932" s="553" t="str">
        <f>IF(AND(V1932&gt;0,X1932="A",AA1932&lt;&gt;"",AG1932&lt;&gt;"A",AJ1932&lt;&gt;"A",OR(AB1932="NR",AB1932="NT")),1,"")</f>
        <v/>
      </c>
      <c r="AV1932" s="554" t="str">
        <f>IF(AU1932="","",COUNTIF($AU$8:AU1932,AU1932))</f>
        <v/>
      </c>
      <c r="AW1932" s="553" t="str">
        <f>IF(AND(V1932&gt;0,X1932="A",AJ1932&lt;&gt;"A",OR(AB1932="",AB1932="NX")),1,"")</f>
        <v/>
      </c>
      <c r="AX1932" s="554" t="str">
        <f>IF(AW1932="","",COUNTIF($AW$8:AW1932,AW1932))</f>
        <v/>
      </c>
      <c r="AY1932" s="6"/>
      <c r="AZ1932" s="6"/>
      <c r="BA1932" s="7"/>
      <c r="BB1932" s="7"/>
    </row>
    <row r="1933" spans="1:54" ht="14.45" customHeight="1">
      <c r="A1933" s="472" t="s">
        <v>2183</v>
      </c>
      <c r="B1933" s="473" t="s">
        <v>1602</v>
      </c>
      <c r="C1933" s="22" t="s">
        <v>5849</v>
      </c>
      <c r="D1933" s="22">
        <v>16</v>
      </c>
      <c r="E1933" s="746" t="s">
        <v>6197</v>
      </c>
      <c r="F1933" s="760">
        <v>2093640</v>
      </c>
      <c r="G1933" s="475">
        <v>15421110</v>
      </c>
      <c r="H1933" s="644">
        <v>11.94</v>
      </c>
      <c r="I1933" s="474">
        <v>2096260</v>
      </c>
      <c r="J1933" s="475">
        <v>15421111</v>
      </c>
      <c r="K1933" s="644">
        <v>11.94</v>
      </c>
      <c r="L1933" s="9" t="s">
        <v>15</v>
      </c>
      <c r="M1933" s="546">
        <v>16</v>
      </c>
      <c r="N1933" s="9">
        <v>9.5299999999999994</v>
      </c>
      <c r="O1933" s="6" t="s">
        <v>4201</v>
      </c>
      <c r="P1933" s="479" t="s">
        <v>5964</v>
      </c>
      <c r="Q1933" s="10" t="s">
        <v>5919</v>
      </c>
      <c r="R1933" s="11"/>
      <c r="S1933" s="12"/>
      <c r="T1933" s="14">
        <v>46294</v>
      </c>
      <c r="U1933" s="15" t="s">
        <v>6299</v>
      </c>
      <c r="V1933" s="8">
        <v>46296</v>
      </c>
      <c r="W1933" s="13" t="s">
        <v>6298</v>
      </c>
      <c r="X1933" s="23" t="s">
        <v>4206</v>
      </c>
      <c r="Y1933" s="486">
        <v>195</v>
      </c>
      <c r="Z1933" s="483">
        <v>46299</v>
      </c>
      <c r="AA1933" s="876" t="s">
        <v>6393</v>
      </c>
      <c r="AB1933" s="484" t="s">
        <v>4206</v>
      </c>
      <c r="AC1933" s="16"/>
      <c r="AD1933" s="17"/>
      <c r="AE1933" s="18"/>
      <c r="AF1933" s="9"/>
      <c r="AG1933" s="19"/>
      <c r="AH1933" s="20"/>
      <c r="AI1933" s="9"/>
      <c r="AJ1933" s="21"/>
      <c r="AK1933" s="33"/>
      <c r="AL1933" s="485" t="str">
        <f>IF(AA1933="","",AA1933)</f>
        <v>L-RT-071</v>
      </c>
      <c r="AM1933" s="3" t="str">
        <f>IF(AB1933="","",AB1933)</f>
        <v>A</v>
      </c>
      <c r="AN1933" s="702" t="s">
        <v>5940</v>
      </c>
      <c r="AO1933" s="4"/>
      <c r="AP1933" s="5"/>
      <c r="AQ1933" s="5"/>
      <c r="AR1933" s="4"/>
      <c r="AS1933" s="5"/>
      <c r="AT1933" s="552"/>
      <c r="AU1933" s="553" t="str">
        <f>IF(AND(V1933&gt;0,X1933="A",AA1933&lt;&gt;"",AG1933&lt;&gt;"A",AJ1933&lt;&gt;"A",OR(AB1933="NR",AB1933="NT")),1,"")</f>
        <v/>
      </c>
      <c r="AV1933" s="554" t="str">
        <f>IF(AU1933="","",COUNTIF($AU$8:AU1933,AU1933))</f>
        <v/>
      </c>
      <c r="AW1933" s="553" t="str">
        <f>IF(AND(V1933&gt;0,X1933="A",AJ1933&lt;&gt;"A",OR(AB1933="",AB1933="NX")),1,"")</f>
        <v/>
      </c>
      <c r="AX1933" s="554" t="str">
        <f>IF(AW1933="","",COUNTIF($AW$8:AW1933,AW1933))</f>
        <v/>
      </c>
      <c r="AY1933" s="13" t="s">
        <v>4969</v>
      </c>
      <c r="AZ1933" s="24" t="s">
        <v>5929</v>
      </c>
      <c r="BA1933" s="7"/>
      <c r="BB1933" s="7"/>
    </row>
    <row r="1934" spans="1:54" ht="14.45" customHeight="1">
      <c r="A1934" s="472" t="s">
        <v>2184</v>
      </c>
      <c r="B1934" s="473" t="s">
        <v>1602</v>
      </c>
      <c r="C1934" s="22" t="s">
        <v>5849</v>
      </c>
      <c r="D1934" s="22">
        <v>16</v>
      </c>
      <c r="E1934" s="752" t="s">
        <v>4956</v>
      </c>
      <c r="F1934" s="760">
        <v>2096260</v>
      </c>
      <c r="G1934" s="475">
        <v>15421111</v>
      </c>
      <c r="H1934" s="644">
        <v>11.94</v>
      </c>
      <c r="I1934" s="474">
        <v>2081820</v>
      </c>
      <c r="J1934" s="475">
        <v>15421104</v>
      </c>
      <c r="K1934" s="644">
        <v>11.94</v>
      </c>
      <c r="L1934" s="9" t="s">
        <v>15</v>
      </c>
      <c r="M1934" s="546">
        <v>16</v>
      </c>
      <c r="N1934" s="9">
        <v>9.5299999999999994</v>
      </c>
      <c r="O1934" s="9" t="s">
        <v>4201</v>
      </c>
      <c r="P1934" s="645" t="s">
        <v>4252</v>
      </c>
      <c r="Q1934" s="650" t="s">
        <v>4253</v>
      </c>
      <c r="R1934" s="11"/>
      <c r="S1934" s="12"/>
      <c r="T1934" s="14">
        <v>46259</v>
      </c>
      <c r="U1934" s="15" t="s">
        <v>4290</v>
      </c>
      <c r="V1934" s="8">
        <v>46259</v>
      </c>
      <c r="W1934" s="13" t="s">
        <v>4957</v>
      </c>
      <c r="X1934" s="23" t="s">
        <v>4206</v>
      </c>
      <c r="Y1934" s="486">
        <v>124</v>
      </c>
      <c r="Z1934" s="483">
        <v>46260</v>
      </c>
      <c r="AA1934" s="24" t="s">
        <v>4958</v>
      </c>
      <c r="AB1934" s="484" t="s">
        <v>4206</v>
      </c>
      <c r="AC1934" s="16"/>
      <c r="AD1934" s="17"/>
      <c r="AE1934" s="18"/>
      <c r="AF1934" s="9"/>
      <c r="AG1934" s="19"/>
      <c r="AH1934" s="20"/>
      <c r="AI1934" s="9"/>
      <c r="AJ1934" s="21"/>
      <c r="AK1934" s="648"/>
      <c r="AL1934" s="485" t="str">
        <f>IF(AA1934="","",AA1934)</f>
        <v>DJ-RT-014</v>
      </c>
      <c r="AM1934" s="3" t="str">
        <f>IF(AB1934="","",AB1934)</f>
        <v>A</v>
      </c>
      <c r="AN1934" s="702"/>
      <c r="AO1934" s="4"/>
      <c r="AP1934" s="5"/>
      <c r="AQ1934" s="5"/>
      <c r="AR1934" s="4"/>
      <c r="AS1934" s="5"/>
      <c r="AT1934" s="649"/>
      <c r="AU1934" s="553" t="str">
        <f>IF(AND(V1934&gt;0,X1934="A",AA1934&lt;&gt;"",AG1934&lt;&gt;"A",AJ1934&lt;&gt;"A",OR(AB1934="NR",AB1934="NT")),1,"")</f>
        <v/>
      </c>
      <c r="AV1934" s="554" t="str">
        <f>IF(AU1934="","",COUNTIF($AU$8:AU1934,AU1934))</f>
        <v/>
      </c>
      <c r="AW1934" s="553" t="str">
        <f>IF(AND(V1934&gt;0,X1934="A",AJ1934&lt;&gt;"A",OR(AB1934="",AB1934="NX")),1,"")</f>
        <v/>
      </c>
      <c r="AX1934" s="554" t="str">
        <f>IF(AW1934="","",COUNTIF($AW$8:AW1934,AW1934))</f>
        <v/>
      </c>
      <c r="AY1934" s="6"/>
      <c r="AZ1934" s="6"/>
      <c r="BA1934" s="7"/>
      <c r="BB1934" s="7"/>
    </row>
    <row r="1935" spans="1:54" ht="14.45" customHeight="1">
      <c r="A1935" s="472" t="s">
        <v>2185</v>
      </c>
      <c r="B1935" s="473" t="s">
        <v>1602</v>
      </c>
      <c r="C1935" s="22" t="s">
        <v>5849</v>
      </c>
      <c r="D1935" s="22">
        <v>16</v>
      </c>
      <c r="E1935" s="746" t="s">
        <v>6198</v>
      </c>
      <c r="F1935" s="760">
        <v>2081820</v>
      </c>
      <c r="G1935" s="475">
        <v>15421104</v>
      </c>
      <c r="H1935" s="644">
        <v>11.94</v>
      </c>
      <c r="I1935" s="474">
        <v>2084600</v>
      </c>
      <c r="J1935" s="475">
        <v>15421106</v>
      </c>
      <c r="K1935" s="644">
        <v>11.94</v>
      </c>
      <c r="L1935" s="9" t="s">
        <v>15</v>
      </c>
      <c r="M1935" s="546">
        <v>16</v>
      </c>
      <c r="N1935" s="9">
        <v>9.5299999999999994</v>
      </c>
      <c r="O1935" s="6" t="s">
        <v>4201</v>
      </c>
      <c r="P1935" s="479" t="s">
        <v>5964</v>
      </c>
      <c r="Q1935" s="10" t="s">
        <v>5919</v>
      </c>
      <c r="R1935" s="11"/>
      <c r="S1935" s="12"/>
      <c r="T1935" s="14">
        <v>46294</v>
      </c>
      <c r="U1935" s="15" t="s">
        <v>6299</v>
      </c>
      <c r="V1935" s="8">
        <v>46296</v>
      </c>
      <c r="W1935" s="13" t="s">
        <v>6298</v>
      </c>
      <c r="X1935" s="23" t="s">
        <v>4206</v>
      </c>
      <c r="Y1935" s="486">
        <v>195</v>
      </c>
      <c r="Z1935" s="483">
        <v>46299</v>
      </c>
      <c r="AA1935" s="876" t="s">
        <v>6393</v>
      </c>
      <c r="AB1935" s="484" t="s">
        <v>4206</v>
      </c>
      <c r="AC1935" s="16"/>
      <c r="AD1935" s="17"/>
      <c r="AE1935" s="18"/>
      <c r="AF1935" s="9"/>
      <c r="AG1935" s="19"/>
      <c r="AH1935" s="20"/>
      <c r="AI1935" s="9"/>
      <c r="AJ1935" s="21"/>
      <c r="AK1935" s="33"/>
      <c r="AL1935" s="485" t="str">
        <f>IF(AA1935="","",AA1935)</f>
        <v>L-RT-071</v>
      </c>
      <c r="AM1935" s="3" t="str">
        <f>IF(AB1935="","",AB1935)</f>
        <v>A</v>
      </c>
      <c r="AN1935" s="702" t="s">
        <v>5927</v>
      </c>
      <c r="AO1935" s="4"/>
      <c r="AP1935" s="5"/>
      <c r="AQ1935" s="5"/>
      <c r="AR1935" s="4"/>
      <c r="AS1935" s="5"/>
      <c r="AT1935" s="552"/>
      <c r="AU1935" s="553" t="str">
        <f>IF(AND(V1935&gt;0,X1935="A",AA1935&lt;&gt;"",AG1935&lt;&gt;"A",AJ1935&lt;&gt;"A",OR(AB1935="NR",AB1935="NT")),1,"")</f>
        <v/>
      </c>
      <c r="AV1935" s="554" t="str">
        <f>IF(AU1935="","",COUNTIF($AU$8:AU1935,AU1935))</f>
        <v/>
      </c>
      <c r="AW1935" s="553" t="str">
        <f>IF(AND(V1935&gt;0,X1935="A",AJ1935&lt;&gt;"A",OR(AB1935="",AB1935="NX")),1,"")</f>
        <v/>
      </c>
      <c r="AX1935" s="554" t="str">
        <f>IF(AW1935="","",COUNTIF($AW$8:AW1935,AW1935))</f>
        <v/>
      </c>
      <c r="AY1935" s="13" t="s">
        <v>4969</v>
      </c>
      <c r="AZ1935" s="24" t="s">
        <v>5929</v>
      </c>
      <c r="BA1935" s="7"/>
      <c r="BB1935" s="7"/>
    </row>
    <row r="1936" spans="1:54" ht="14.45" customHeight="1">
      <c r="A1936" s="472" t="s">
        <v>2186</v>
      </c>
      <c r="B1936" s="473" t="s">
        <v>1602</v>
      </c>
      <c r="C1936" s="22" t="s">
        <v>5849</v>
      </c>
      <c r="D1936" s="22">
        <v>16</v>
      </c>
      <c r="E1936" s="752" t="s">
        <v>4959</v>
      </c>
      <c r="F1936" s="760">
        <v>2084600</v>
      </c>
      <c r="G1936" s="475">
        <v>15421106</v>
      </c>
      <c r="H1936" s="644">
        <v>11.94</v>
      </c>
      <c r="I1936" s="474">
        <v>2087330</v>
      </c>
      <c r="J1936" s="475">
        <v>15421107</v>
      </c>
      <c r="K1936" s="644">
        <v>11.94</v>
      </c>
      <c r="L1936" s="9" t="s">
        <v>15</v>
      </c>
      <c r="M1936" s="546">
        <v>16</v>
      </c>
      <c r="N1936" s="9">
        <v>9.5299999999999994</v>
      </c>
      <c r="O1936" s="9" t="s">
        <v>4201</v>
      </c>
      <c r="P1936" s="645" t="s">
        <v>4252</v>
      </c>
      <c r="Q1936" s="652" t="s">
        <v>4268</v>
      </c>
      <c r="R1936" s="11"/>
      <c r="S1936" s="12"/>
      <c r="T1936" s="14">
        <v>46259</v>
      </c>
      <c r="U1936" s="15" t="s">
        <v>4290</v>
      </c>
      <c r="V1936" s="8">
        <v>46259</v>
      </c>
      <c r="W1936" s="13" t="s">
        <v>4957</v>
      </c>
      <c r="X1936" s="23" t="s">
        <v>4206</v>
      </c>
      <c r="Y1936" s="486">
        <v>124</v>
      </c>
      <c r="Z1936" s="483">
        <v>46260</v>
      </c>
      <c r="AA1936" s="24" t="s">
        <v>4958</v>
      </c>
      <c r="AB1936" s="484" t="s">
        <v>4206</v>
      </c>
      <c r="AC1936" s="16"/>
      <c r="AD1936" s="17"/>
      <c r="AE1936" s="18"/>
      <c r="AF1936" s="9"/>
      <c r="AG1936" s="19"/>
      <c r="AH1936" s="20"/>
      <c r="AI1936" s="9"/>
      <c r="AJ1936" s="21"/>
      <c r="AK1936" s="648"/>
      <c r="AL1936" s="485" t="str">
        <f>IF(AA1936="","",AA1936)</f>
        <v>DJ-RT-014</v>
      </c>
      <c r="AM1936" s="3" t="str">
        <f>IF(AB1936="","",AB1936)</f>
        <v>A</v>
      </c>
      <c r="AN1936" s="702"/>
      <c r="AO1936" s="4"/>
      <c r="AP1936" s="5"/>
      <c r="AQ1936" s="5"/>
      <c r="AR1936" s="4"/>
      <c r="AS1936" s="5"/>
      <c r="AT1936" s="649"/>
      <c r="AU1936" s="553" t="str">
        <f>IF(AND(V1936&gt;0,X1936="A",AA1936&lt;&gt;"",AG1936&lt;&gt;"A",AJ1936&lt;&gt;"A",OR(AB1936="NR",AB1936="NT")),1,"")</f>
        <v/>
      </c>
      <c r="AV1936" s="554" t="str">
        <f>IF(AU1936="","",COUNTIF($AU$8:AU1936,AU1936))</f>
        <v/>
      </c>
      <c r="AW1936" s="553" t="str">
        <f>IF(AND(V1936&gt;0,X1936="A",AJ1936&lt;&gt;"A",OR(AB1936="",AB1936="NX")),1,"")</f>
        <v/>
      </c>
      <c r="AX1936" s="554" t="str">
        <f>IF(AW1936="","",COUNTIF($AW$8:AW1936,AW1936))</f>
        <v/>
      </c>
      <c r="AY1936" s="6"/>
      <c r="AZ1936" s="6"/>
      <c r="BA1936" s="7"/>
      <c r="BB1936" s="7"/>
    </row>
    <row r="1937" spans="1:54" ht="14.45" customHeight="1">
      <c r="A1937" s="472" t="s">
        <v>2187</v>
      </c>
      <c r="B1937" s="473" t="s">
        <v>1602</v>
      </c>
      <c r="C1937" s="22" t="s">
        <v>5849</v>
      </c>
      <c r="D1937" s="22">
        <v>16</v>
      </c>
      <c r="E1937" s="746" t="s">
        <v>4192</v>
      </c>
      <c r="F1937" s="760">
        <v>2087330</v>
      </c>
      <c r="G1937" s="475">
        <v>15421107</v>
      </c>
      <c r="H1937" s="644">
        <v>11.94</v>
      </c>
      <c r="I1937" s="474">
        <v>2087340</v>
      </c>
      <c r="J1937" s="475">
        <v>15421107</v>
      </c>
      <c r="K1937" s="644">
        <v>11.94</v>
      </c>
      <c r="L1937" s="9" t="s">
        <v>15</v>
      </c>
      <c r="M1937" s="546">
        <v>16</v>
      </c>
      <c r="N1937" s="9">
        <v>9.5299999999999994</v>
      </c>
      <c r="O1937" s="6" t="s">
        <v>4201</v>
      </c>
      <c r="P1937" s="479" t="s">
        <v>4202</v>
      </c>
      <c r="Q1937" s="10" t="s">
        <v>4203</v>
      </c>
      <c r="R1937" s="11"/>
      <c r="S1937" s="12"/>
      <c r="T1937" s="14">
        <v>46271</v>
      </c>
      <c r="U1937" s="15" t="s">
        <v>4204</v>
      </c>
      <c r="V1937" s="8">
        <v>46271</v>
      </c>
      <c r="W1937" s="13" t="s">
        <v>4969</v>
      </c>
      <c r="X1937" s="23" t="s">
        <v>4206</v>
      </c>
      <c r="Y1937" s="486">
        <v>167</v>
      </c>
      <c r="Z1937" s="483">
        <v>46288</v>
      </c>
      <c r="AA1937" s="24" t="s">
        <v>5929</v>
      </c>
      <c r="AB1937" s="484" t="s">
        <v>4206</v>
      </c>
      <c r="AC1937" s="16"/>
      <c r="AD1937" s="17"/>
      <c r="AE1937" s="18"/>
      <c r="AF1937" s="9"/>
      <c r="AG1937" s="19"/>
      <c r="AH1937" s="20"/>
      <c r="AI1937" s="9"/>
      <c r="AJ1937" s="21"/>
      <c r="AK1937" s="33"/>
      <c r="AL1937" s="485" t="str">
        <f>IF(AA1937="","",AA1937)</f>
        <v>L-RT-055</v>
      </c>
      <c r="AM1937" s="3" t="str">
        <f>IF(AB1937="","",AB1937)</f>
        <v>A</v>
      </c>
      <c r="AN1937" s="702"/>
      <c r="AO1937" s="4"/>
      <c r="AP1937" s="5"/>
      <c r="AQ1937" s="5"/>
      <c r="AR1937" s="4"/>
      <c r="AS1937" s="5"/>
      <c r="AT1937" s="552"/>
      <c r="AU1937" s="553" t="str">
        <f>IF(AND(V1937&gt;0,X1937="A",AA1937&lt;&gt;"",AG1937&lt;&gt;"A",AJ1937&lt;&gt;"A",OR(AB1937="NR",AB1937="NT")),1,"")</f>
        <v/>
      </c>
      <c r="AV1937" s="554" t="str">
        <f>IF(AU1937="","",COUNTIF($AU$8:AU1937,AU1937))</f>
        <v/>
      </c>
      <c r="AW1937" s="553" t="str">
        <f>IF(AND(V1937&gt;0,X1937="A",AJ1937&lt;&gt;"A",OR(AB1937="",AB1937="NX")),1,"")</f>
        <v/>
      </c>
      <c r="AX1937" s="554" t="str">
        <f>IF(AW1937="","",COUNTIF($AW$8:AW1937,AW1937))</f>
        <v/>
      </c>
      <c r="AY1937" s="27"/>
      <c r="AZ1937" s="6"/>
      <c r="BA1937" s="7"/>
      <c r="BB1937" s="7"/>
    </row>
    <row r="1938" spans="1:54" ht="14.45" customHeight="1">
      <c r="A1938" s="472" t="s">
        <v>2188</v>
      </c>
      <c r="B1938" s="473" t="s">
        <v>1602</v>
      </c>
      <c r="C1938" s="22" t="s">
        <v>5849</v>
      </c>
      <c r="D1938" s="22">
        <v>16</v>
      </c>
      <c r="E1938" s="752" t="s">
        <v>4960</v>
      </c>
      <c r="F1938" s="760">
        <v>2087340</v>
      </c>
      <c r="G1938" s="475">
        <v>15421107</v>
      </c>
      <c r="H1938" s="644">
        <v>11.94</v>
      </c>
      <c r="I1938" s="474">
        <v>2098220</v>
      </c>
      <c r="J1938" s="475">
        <v>15421112</v>
      </c>
      <c r="K1938" s="644">
        <v>11.94</v>
      </c>
      <c r="L1938" s="9" t="s">
        <v>15</v>
      </c>
      <c r="M1938" s="546">
        <v>16</v>
      </c>
      <c r="N1938" s="9">
        <v>9.5299999999999994</v>
      </c>
      <c r="O1938" s="9" t="s">
        <v>4201</v>
      </c>
      <c r="P1938" s="645" t="s">
        <v>4252</v>
      </c>
      <c r="Q1938" s="650" t="s">
        <v>4253</v>
      </c>
      <c r="R1938" s="11"/>
      <c r="S1938" s="12"/>
      <c r="T1938" s="14">
        <v>46259</v>
      </c>
      <c r="U1938" s="15" t="s">
        <v>4290</v>
      </c>
      <c r="V1938" s="8">
        <v>46259</v>
      </c>
      <c r="W1938" s="13" t="s">
        <v>4957</v>
      </c>
      <c r="X1938" s="23" t="s">
        <v>4206</v>
      </c>
      <c r="Y1938" s="486">
        <v>124</v>
      </c>
      <c r="Z1938" s="483">
        <v>46260</v>
      </c>
      <c r="AA1938" s="24" t="s">
        <v>4958</v>
      </c>
      <c r="AB1938" s="484" t="s">
        <v>4206</v>
      </c>
      <c r="AC1938" s="16"/>
      <c r="AD1938" s="17"/>
      <c r="AE1938" s="18"/>
      <c r="AF1938" s="9"/>
      <c r="AG1938" s="19"/>
      <c r="AH1938" s="20"/>
      <c r="AI1938" s="9"/>
      <c r="AJ1938" s="21"/>
      <c r="AK1938" s="648"/>
      <c r="AL1938" s="485" t="str">
        <f>IF(AA1938="","",AA1938)</f>
        <v>DJ-RT-014</v>
      </c>
      <c r="AM1938" s="3" t="str">
        <f>IF(AB1938="","",AB1938)</f>
        <v>A</v>
      </c>
      <c r="AN1938" s="702"/>
      <c r="AO1938" s="4"/>
      <c r="AP1938" s="5"/>
      <c r="AQ1938" s="5"/>
      <c r="AR1938" s="4"/>
      <c r="AS1938" s="5"/>
      <c r="AT1938" s="649"/>
      <c r="AU1938" s="553" t="str">
        <f>IF(AND(V1938&gt;0,X1938="A",AA1938&lt;&gt;"",AG1938&lt;&gt;"A",AJ1938&lt;&gt;"A",OR(AB1938="NR",AB1938="NT")),1,"")</f>
        <v/>
      </c>
      <c r="AV1938" s="554" t="str">
        <f>IF(AU1938="","",COUNTIF($AU$8:AU1938,AU1938))</f>
        <v/>
      </c>
      <c r="AW1938" s="553" t="str">
        <f>IF(AND(V1938&gt;0,X1938="A",AJ1938&lt;&gt;"A",OR(AB1938="",AB1938="NX")),1,"")</f>
        <v/>
      </c>
      <c r="AX1938" s="554" t="str">
        <f>IF(AW1938="","",COUNTIF($AW$8:AW1938,AW1938))</f>
        <v/>
      </c>
      <c r="AY1938" s="6"/>
      <c r="AZ1938" s="6"/>
      <c r="BA1938" s="7"/>
      <c r="BB1938" s="7"/>
    </row>
    <row r="1939" spans="1:54" ht="14.45" customHeight="1">
      <c r="A1939" s="472" t="s">
        <v>2189</v>
      </c>
      <c r="B1939" s="473" t="s">
        <v>1602</v>
      </c>
      <c r="C1939" s="22" t="s">
        <v>5849</v>
      </c>
      <c r="D1939" s="22">
        <v>16</v>
      </c>
      <c r="E1939" s="746" t="s">
        <v>4193</v>
      </c>
      <c r="F1939" s="760">
        <v>2098220</v>
      </c>
      <c r="G1939" s="475">
        <v>15421112</v>
      </c>
      <c r="H1939" s="644">
        <v>11.94</v>
      </c>
      <c r="I1939" s="474">
        <v>2096820</v>
      </c>
      <c r="J1939" s="475">
        <v>15421111</v>
      </c>
      <c r="K1939" s="644">
        <v>11.94</v>
      </c>
      <c r="L1939" s="9" t="s">
        <v>15</v>
      </c>
      <c r="M1939" s="546">
        <v>16</v>
      </c>
      <c r="N1939" s="9">
        <v>9.5299999999999994</v>
      </c>
      <c r="O1939" s="6" t="s">
        <v>4201</v>
      </c>
      <c r="P1939" s="479" t="s">
        <v>4202</v>
      </c>
      <c r="Q1939" s="10" t="s">
        <v>4203</v>
      </c>
      <c r="R1939" s="11"/>
      <c r="S1939" s="12"/>
      <c r="T1939" s="14">
        <v>46271</v>
      </c>
      <c r="U1939" s="15" t="s">
        <v>4204</v>
      </c>
      <c r="V1939" s="8">
        <v>46271</v>
      </c>
      <c r="W1939" s="13" t="s">
        <v>4969</v>
      </c>
      <c r="X1939" s="23" t="s">
        <v>4206</v>
      </c>
      <c r="Y1939" s="486">
        <v>167</v>
      </c>
      <c r="Z1939" s="483">
        <v>46288</v>
      </c>
      <c r="AA1939" s="24" t="s">
        <v>5929</v>
      </c>
      <c r="AB1939" s="484" t="s">
        <v>4206</v>
      </c>
      <c r="AC1939" s="16"/>
      <c r="AD1939" s="17"/>
      <c r="AE1939" s="18"/>
      <c r="AF1939" s="9"/>
      <c r="AG1939" s="19"/>
      <c r="AH1939" s="20"/>
      <c r="AI1939" s="9"/>
      <c r="AJ1939" s="21"/>
      <c r="AK1939" s="33"/>
      <c r="AL1939" s="485" t="str">
        <f>IF(AA1939="","",AA1939)</f>
        <v>L-RT-055</v>
      </c>
      <c r="AM1939" s="3" t="str">
        <f>IF(AB1939="","",AB1939)</f>
        <v>A</v>
      </c>
      <c r="AN1939" s="702"/>
      <c r="AO1939" s="4"/>
      <c r="AP1939" s="5"/>
      <c r="AQ1939" s="5"/>
      <c r="AR1939" s="4"/>
      <c r="AS1939" s="5"/>
      <c r="AT1939" s="552"/>
      <c r="AU1939" s="553" t="str">
        <f>IF(AND(V1939&gt;0,X1939="A",AA1939&lt;&gt;"",AG1939&lt;&gt;"A",AJ1939&lt;&gt;"A",OR(AB1939="NR",AB1939="NT")),1,"")</f>
        <v/>
      </c>
      <c r="AV1939" s="554" t="str">
        <f>IF(AU1939="","",COUNTIF($AU$8:AU1939,AU1939))</f>
        <v/>
      </c>
      <c r="AW1939" s="553" t="str">
        <f>IF(AND(V1939&gt;0,X1939="A",AJ1939&lt;&gt;"A",OR(AB1939="",AB1939="NX")),1,"")</f>
        <v/>
      </c>
      <c r="AX1939" s="554" t="str">
        <f>IF(AW1939="","",COUNTIF($AW$8:AW1939,AW1939))</f>
        <v/>
      </c>
      <c r="AY1939" s="27"/>
      <c r="AZ1939" s="6"/>
      <c r="BA1939" s="7"/>
      <c r="BB1939" s="7"/>
    </row>
    <row r="1940" spans="1:54" ht="14.45" customHeight="1">
      <c r="A1940" s="472" t="s">
        <v>2190</v>
      </c>
      <c r="B1940" s="473" t="s">
        <v>1602</v>
      </c>
      <c r="C1940" s="22" t="s">
        <v>5849</v>
      </c>
      <c r="D1940" s="22">
        <v>16</v>
      </c>
      <c r="E1940" s="752" t="s">
        <v>4961</v>
      </c>
      <c r="F1940" s="760">
        <v>2096820</v>
      </c>
      <c r="G1940" s="475">
        <v>15421111</v>
      </c>
      <c r="H1940" s="644">
        <v>11.94</v>
      </c>
      <c r="I1940" s="474">
        <v>2088350</v>
      </c>
      <c r="J1940" s="475">
        <v>15421108</v>
      </c>
      <c r="K1940" s="644">
        <v>11.94</v>
      </c>
      <c r="L1940" s="9" t="s">
        <v>15</v>
      </c>
      <c r="M1940" s="546">
        <v>16</v>
      </c>
      <c r="N1940" s="9">
        <v>9.5299999999999994</v>
      </c>
      <c r="O1940" s="9" t="s">
        <v>4201</v>
      </c>
      <c r="P1940" s="645" t="s">
        <v>4252</v>
      </c>
      <c r="Q1940" s="652" t="s">
        <v>4268</v>
      </c>
      <c r="R1940" s="11"/>
      <c r="S1940" s="12"/>
      <c r="T1940" s="14">
        <v>46259</v>
      </c>
      <c r="U1940" s="15" t="s">
        <v>4290</v>
      </c>
      <c r="V1940" s="8">
        <v>46259</v>
      </c>
      <c r="W1940" s="13" t="s">
        <v>4957</v>
      </c>
      <c r="X1940" s="23" t="s">
        <v>4206</v>
      </c>
      <c r="Y1940" s="486">
        <v>124</v>
      </c>
      <c r="Z1940" s="483">
        <v>46260</v>
      </c>
      <c r="AA1940" s="24" t="s">
        <v>4958</v>
      </c>
      <c r="AB1940" s="484" t="s">
        <v>4206</v>
      </c>
      <c r="AC1940" s="16"/>
      <c r="AD1940" s="17"/>
      <c r="AE1940" s="18"/>
      <c r="AF1940" s="9"/>
      <c r="AG1940" s="19"/>
      <c r="AH1940" s="20"/>
      <c r="AI1940" s="9"/>
      <c r="AJ1940" s="21"/>
      <c r="AK1940" s="648"/>
      <c r="AL1940" s="485" t="str">
        <f>IF(AA1940="","",AA1940)</f>
        <v>DJ-RT-014</v>
      </c>
      <c r="AM1940" s="3" t="str">
        <f>IF(AB1940="","",AB1940)</f>
        <v>A</v>
      </c>
      <c r="AN1940" s="702"/>
      <c r="AO1940" s="4"/>
      <c r="AP1940" s="5"/>
      <c r="AQ1940" s="5"/>
      <c r="AR1940" s="4"/>
      <c r="AS1940" s="5"/>
      <c r="AT1940" s="649"/>
      <c r="AU1940" s="553" t="str">
        <f>IF(AND(V1940&gt;0,X1940="A",AA1940&lt;&gt;"",AG1940&lt;&gt;"A",AJ1940&lt;&gt;"A",OR(AB1940="NR",AB1940="NT")),1,"")</f>
        <v/>
      </c>
      <c r="AV1940" s="554" t="str">
        <f>IF(AU1940="","",COUNTIF($AU$8:AU1940,AU1940))</f>
        <v/>
      </c>
      <c r="AW1940" s="553" t="str">
        <f>IF(AND(V1940&gt;0,X1940="A",AJ1940&lt;&gt;"A",OR(AB1940="",AB1940="NX")),1,"")</f>
        <v/>
      </c>
      <c r="AX1940" s="554" t="str">
        <f>IF(AW1940="","",COUNTIF($AW$8:AW1940,AW1940))</f>
        <v/>
      </c>
      <c r="AY1940" s="6"/>
      <c r="AZ1940" s="6"/>
      <c r="BA1940" s="7"/>
      <c r="BB1940" s="7"/>
    </row>
    <row r="1941" spans="1:54" ht="14.45" customHeight="1">
      <c r="A1941" s="472" t="s">
        <v>2191</v>
      </c>
      <c r="B1941" s="473" t="s">
        <v>1602</v>
      </c>
      <c r="C1941" s="22" t="s">
        <v>5849</v>
      </c>
      <c r="D1941" s="22">
        <v>16</v>
      </c>
      <c r="E1941" s="746" t="s">
        <v>4194</v>
      </c>
      <c r="F1941" s="760">
        <v>2088350</v>
      </c>
      <c r="G1941" s="475">
        <v>15421108</v>
      </c>
      <c r="H1941" s="644">
        <v>11.94</v>
      </c>
      <c r="I1941" s="474">
        <v>2095560</v>
      </c>
      <c r="J1941" s="475">
        <v>15421111</v>
      </c>
      <c r="K1941" s="478">
        <v>11.94</v>
      </c>
      <c r="L1941" s="9" t="s">
        <v>15</v>
      </c>
      <c r="M1941" s="546">
        <v>16</v>
      </c>
      <c r="N1941" s="9">
        <v>9.5299999999999994</v>
      </c>
      <c r="O1941" s="6" t="s">
        <v>4201</v>
      </c>
      <c r="P1941" s="479" t="s">
        <v>4202</v>
      </c>
      <c r="Q1941" s="10" t="s">
        <v>4203</v>
      </c>
      <c r="R1941" s="11"/>
      <c r="S1941" s="12"/>
      <c r="T1941" s="14">
        <v>46271</v>
      </c>
      <c r="U1941" s="15" t="s">
        <v>4204</v>
      </c>
      <c r="V1941" s="8">
        <v>46271</v>
      </c>
      <c r="W1941" s="13" t="s">
        <v>4969</v>
      </c>
      <c r="X1941" s="23" t="s">
        <v>4206</v>
      </c>
      <c r="Y1941" s="486">
        <v>167</v>
      </c>
      <c r="Z1941" s="483">
        <v>46288</v>
      </c>
      <c r="AA1941" s="24" t="s">
        <v>5929</v>
      </c>
      <c r="AB1941" s="484" t="s">
        <v>4206</v>
      </c>
      <c r="AC1941" s="16"/>
      <c r="AD1941" s="17"/>
      <c r="AE1941" s="18"/>
      <c r="AF1941" s="9"/>
      <c r="AG1941" s="19"/>
      <c r="AH1941" s="20"/>
      <c r="AI1941" s="9"/>
      <c r="AJ1941" s="21"/>
      <c r="AK1941" s="33"/>
      <c r="AL1941" s="485" t="str">
        <f>IF(AA1941="","",AA1941)</f>
        <v>L-RT-055</v>
      </c>
      <c r="AM1941" s="3" t="str">
        <f>IF(AB1941="","",AB1941)</f>
        <v>A</v>
      </c>
      <c r="AN1941" s="702"/>
      <c r="AO1941" s="4"/>
      <c r="AP1941" s="5"/>
      <c r="AQ1941" s="5"/>
      <c r="AR1941" s="4"/>
      <c r="AS1941" s="5"/>
      <c r="AT1941" s="552"/>
      <c r="AU1941" s="553" t="str">
        <f>IF(AND(V1941&gt;0,X1941="A",AA1941&lt;&gt;"",AG1941&lt;&gt;"A",AJ1941&lt;&gt;"A",OR(AB1941="NR",AB1941="NT")),1,"")</f>
        <v/>
      </c>
      <c r="AV1941" s="554" t="str">
        <f>IF(AU1941="","",COUNTIF($AU$8:AU1941,AU1941))</f>
        <v/>
      </c>
      <c r="AW1941" s="553" t="str">
        <f>IF(AND(V1941&gt;0,X1941="A",AJ1941&lt;&gt;"A",OR(AB1941="",AB1941="NX")),1,"")</f>
        <v/>
      </c>
      <c r="AX1941" s="554" t="str">
        <f>IF(AW1941="","",COUNTIF($AW$8:AW1941,AW1941))</f>
        <v/>
      </c>
      <c r="AY1941" s="27"/>
      <c r="AZ1941" s="6"/>
      <c r="BA1941" s="7"/>
      <c r="BB1941" s="7"/>
    </row>
    <row r="1942" spans="1:54" ht="14.45" customHeight="1">
      <c r="A1942" s="472" t="s">
        <v>2192</v>
      </c>
      <c r="B1942" s="473" t="s">
        <v>1602</v>
      </c>
      <c r="C1942" s="22" t="s">
        <v>5849</v>
      </c>
      <c r="D1942" s="22">
        <v>16</v>
      </c>
      <c r="E1942" s="752" t="s">
        <v>4962</v>
      </c>
      <c r="F1942" s="760">
        <v>2095560</v>
      </c>
      <c r="G1942" s="475">
        <v>15421111</v>
      </c>
      <c r="H1942" s="478">
        <v>11.94</v>
      </c>
      <c r="I1942" s="474">
        <v>2089990</v>
      </c>
      <c r="J1942" s="475">
        <v>15421109</v>
      </c>
      <c r="K1942" s="644">
        <v>11.94</v>
      </c>
      <c r="L1942" s="9" t="s">
        <v>15</v>
      </c>
      <c r="M1942" s="546">
        <v>16</v>
      </c>
      <c r="N1942" s="9">
        <v>9.5299999999999994</v>
      </c>
      <c r="O1942" s="9" t="s">
        <v>4201</v>
      </c>
      <c r="P1942" s="645" t="s">
        <v>4252</v>
      </c>
      <c r="Q1942" s="653" t="s">
        <v>4289</v>
      </c>
      <c r="R1942" s="11"/>
      <c r="S1942" s="12"/>
      <c r="T1942" s="14">
        <v>46257</v>
      </c>
      <c r="U1942" s="15" t="s">
        <v>4290</v>
      </c>
      <c r="V1942" s="8">
        <v>46257</v>
      </c>
      <c r="W1942" s="13" t="s">
        <v>4291</v>
      </c>
      <c r="X1942" s="23" t="s">
        <v>4206</v>
      </c>
      <c r="Y1942" s="486">
        <v>124</v>
      </c>
      <c r="Z1942" s="647">
        <v>46257</v>
      </c>
      <c r="AA1942" s="24" t="s">
        <v>4330</v>
      </c>
      <c r="AB1942" s="484" t="s">
        <v>4206</v>
      </c>
      <c r="AC1942" s="16"/>
      <c r="AD1942" s="17"/>
      <c r="AE1942" s="18"/>
      <c r="AF1942" s="9"/>
      <c r="AG1942" s="19"/>
      <c r="AH1942" s="20"/>
      <c r="AI1942" s="9"/>
      <c r="AJ1942" s="21"/>
      <c r="AK1942" s="648"/>
      <c r="AL1942" s="485" t="str">
        <f>IF(AA1942="","",AA1942)</f>
        <v>DJ-RT-010</v>
      </c>
      <c r="AM1942" s="3" t="str">
        <f>IF(AB1942="","",AB1942)</f>
        <v>A</v>
      </c>
      <c r="AN1942" s="702"/>
      <c r="AO1942" s="4"/>
      <c r="AP1942" s="5"/>
      <c r="AQ1942" s="5"/>
      <c r="AR1942" s="4"/>
      <c r="AS1942" s="5"/>
      <c r="AT1942" s="649"/>
      <c r="AU1942" s="553" t="str">
        <f>IF(AND(V1942&gt;0,X1942="A",AA1942&lt;&gt;"",AG1942&lt;&gt;"A",AJ1942&lt;&gt;"A",OR(AB1942="NR",AB1942="NT")),1,"")</f>
        <v/>
      </c>
      <c r="AV1942" s="554" t="str">
        <f>IF(AU1942="","",COUNTIF($AU$8:AU1942,AU1942))</f>
        <v/>
      </c>
      <c r="AW1942" s="553" t="str">
        <f>IF(AND(V1942&gt;0,X1942="A",AJ1942&lt;&gt;"A",OR(AB1942="",AB1942="NX")),1,"")</f>
        <v/>
      </c>
      <c r="AX1942" s="554" t="str">
        <f>IF(AW1942="","",COUNTIF($AW$8:AW1942,AW1942))</f>
        <v/>
      </c>
      <c r="AY1942" s="6"/>
      <c r="AZ1942" s="6"/>
      <c r="BA1942" s="7"/>
      <c r="BB1942" s="7"/>
    </row>
    <row r="1943" spans="1:54" ht="14.45" customHeight="1">
      <c r="A1943" s="472" t="s">
        <v>2193</v>
      </c>
      <c r="B1943" s="473" t="s">
        <v>1602</v>
      </c>
      <c r="C1943" s="22" t="s">
        <v>5849</v>
      </c>
      <c r="D1943" s="22">
        <v>16</v>
      </c>
      <c r="E1943" s="746" t="s">
        <v>4195</v>
      </c>
      <c r="F1943" s="760">
        <v>2089990</v>
      </c>
      <c r="G1943" s="475">
        <v>15421109</v>
      </c>
      <c r="H1943" s="644">
        <v>11.94</v>
      </c>
      <c r="I1943" s="474">
        <v>2088690</v>
      </c>
      <c r="J1943" s="475">
        <v>15421108</v>
      </c>
      <c r="K1943" s="478">
        <v>11.94</v>
      </c>
      <c r="L1943" s="9" t="s">
        <v>15</v>
      </c>
      <c r="M1943" s="546">
        <v>16</v>
      </c>
      <c r="N1943" s="9">
        <v>9.5299999999999994</v>
      </c>
      <c r="O1943" s="6" t="s">
        <v>4201</v>
      </c>
      <c r="P1943" s="479" t="s">
        <v>4202</v>
      </c>
      <c r="Q1943" s="10" t="s">
        <v>4203</v>
      </c>
      <c r="R1943" s="11"/>
      <c r="S1943" s="12"/>
      <c r="T1943" s="14">
        <v>46271</v>
      </c>
      <c r="U1943" s="15" t="s">
        <v>4204</v>
      </c>
      <c r="V1943" s="8">
        <v>46271</v>
      </c>
      <c r="W1943" s="13" t="s">
        <v>4969</v>
      </c>
      <c r="X1943" s="23" t="s">
        <v>4206</v>
      </c>
      <c r="Y1943" s="486">
        <v>167</v>
      </c>
      <c r="Z1943" s="483">
        <v>46288</v>
      </c>
      <c r="AA1943" s="24" t="s">
        <v>5929</v>
      </c>
      <c r="AB1943" s="484" t="s">
        <v>4206</v>
      </c>
      <c r="AC1943" s="16"/>
      <c r="AD1943" s="17"/>
      <c r="AE1943" s="18"/>
      <c r="AF1943" s="9"/>
      <c r="AG1943" s="19"/>
      <c r="AH1943" s="20"/>
      <c r="AI1943" s="9"/>
      <c r="AJ1943" s="21"/>
      <c r="AK1943" s="33"/>
      <c r="AL1943" s="485" t="str">
        <f>IF(AA1943="","",AA1943)</f>
        <v>L-RT-055</v>
      </c>
      <c r="AM1943" s="3" t="str">
        <f>IF(AB1943="","",AB1943)</f>
        <v>A</v>
      </c>
      <c r="AN1943" s="702"/>
      <c r="AO1943" s="4"/>
      <c r="AP1943" s="5"/>
      <c r="AQ1943" s="5"/>
      <c r="AR1943" s="4"/>
      <c r="AS1943" s="5"/>
      <c r="AT1943" s="552"/>
      <c r="AU1943" s="553" t="str">
        <f>IF(AND(V1943&gt;0,X1943="A",AA1943&lt;&gt;"",AG1943&lt;&gt;"A",AJ1943&lt;&gt;"A",OR(AB1943="NR",AB1943="NT")),1,"")</f>
        <v/>
      </c>
      <c r="AV1943" s="554" t="str">
        <f>IF(AU1943="","",COUNTIF($AU$8:AU1943,AU1943))</f>
        <v/>
      </c>
      <c r="AW1943" s="553" t="str">
        <f>IF(AND(V1943&gt;0,X1943="A",AJ1943&lt;&gt;"A",OR(AB1943="",AB1943="NX")),1,"")</f>
        <v/>
      </c>
      <c r="AX1943" s="554" t="str">
        <f>IF(AW1943="","",COUNTIF($AW$8:AW1943,AW1943))</f>
        <v/>
      </c>
      <c r="AY1943" s="27"/>
      <c r="AZ1943" s="6"/>
      <c r="BA1943" s="7"/>
      <c r="BB1943" s="7"/>
    </row>
    <row r="1944" spans="1:54" ht="14.45" customHeight="1">
      <c r="A1944" s="472" t="s">
        <v>2194</v>
      </c>
      <c r="B1944" s="473" t="s">
        <v>1602</v>
      </c>
      <c r="C1944" s="22" t="s">
        <v>5849</v>
      </c>
      <c r="D1944" s="22">
        <v>16</v>
      </c>
      <c r="E1944" s="752" t="s">
        <v>4963</v>
      </c>
      <c r="F1944" s="760">
        <v>2088690</v>
      </c>
      <c r="G1944" s="475">
        <v>15421108</v>
      </c>
      <c r="H1944" s="644">
        <v>11.94</v>
      </c>
      <c r="I1944" s="474">
        <v>2096160</v>
      </c>
      <c r="J1944" s="475">
        <v>15421111</v>
      </c>
      <c r="K1944" s="478">
        <v>11.94</v>
      </c>
      <c r="L1944" s="9" t="s">
        <v>15</v>
      </c>
      <c r="M1944" s="546">
        <v>16</v>
      </c>
      <c r="N1944" s="9">
        <v>9.5299999999999994</v>
      </c>
      <c r="O1944" s="9" t="s">
        <v>4201</v>
      </c>
      <c r="P1944" s="645" t="s">
        <v>4252</v>
      </c>
      <c r="Q1944" s="651" t="s">
        <v>4263</v>
      </c>
      <c r="R1944" s="11"/>
      <c r="S1944" s="12"/>
      <c r="T1944" s="14">
        <v>46257</v>
      </c>
      <c r="U1944" s="15" t="s">
        <v>4290</v>
      </c>
      <c r="V1944" s="8">
        <v>46257</v>
      </c>
      <c r="W1944" s="13" t="s">
        <v>4291</v>
      </c>
      <c r="X1944" s="23" t="s">
        <v>4206</v>
      </c>
      <c r="Y1944" s="486">
        <v>124</v>
      </c>
      <c r="Z1944" s="647">
        <v>46257</v>
      </c>
      <c r="AA1944" s="24" t="s">
        <v>4330</v>
      </c>
      <c r="AB1944" s="484" t="s">
        <v>4206</v>
      </c>
      <c r="AC1944" s="16"/>
      <c r="AD1944" s="17"/>
      <c r="AE1944" s="18"/>
      <c r="AF1944" s="9"/>
      <c r="AG1944" s="19"/>
      <c r="AH1944" s="20"/>
      <c r="AI1944" s="9"/>
      <c r="AJ1944" s="21"/>
      <c r="AK1944" s="648"/>
      <c r="AL1944" s="485" t="str">
        <f>IF(AA1944="","",AA1944)</f>
        <v>DJ-RT-010</v>
      </c>
      <c r="AM1944" s="3" t="str">
        <f>IF(AB1944="","",AB1944)</f>
        <v>A</v>
      </c>
      <c r="AN1944" s="702"/>
      <c r="AO1944" s="4"/>
      <c r="AP1944" s="5"/>
      <c r="AQ1944" s="5"/>
      <c r="AR1944" s="4"/>
      <c r="AS1944" s="5"/>
      <c r="AT1944" s="649"/>
      <c r="AU1944" s="553" t="str">
        <f>IF(AND(V1944&gt;0,X1944="A",AA1944&lt;&gt;"",AG1944&lt;&gt;"A",AJ1944&lt;&gt;"A",OR(AB1944="NR",AB1944="NT")),1,"")</f>
        <v/>
      </c>
      <c r="AV1944" s="554" t="str">
        <f>IF(AU1944="","",COUNTIF($AU$8:AU1944,AU1944))</f>
        <v/>
      </c>
      <c r="AW1944" s="553" t="str">
        <f>IF(AND(V1944&gt;0,X1944="A",AJ1944&lt;&gt;"A",OR(AB1944="",AB1944="NX")),1,"")</f>
        <v/>
      </c>
      <c r="AX1944" s="554" t="str">
        <f>IF(AW1944="","",COUNTIF($AW$8:AW1944,AW1944))</f>
        <v/>
      </c>
      <c r="AY1944" s="6"/>
      <c r="AZ1944" s="6"/>
      <c r="BA1944" s="7"/>
      <c r="BB1944" s="7"/>
    </row>
    <row r="1945" spans="1:54" ht="14.45" customHeight="1">
      <c r="A1945" s="472" t="s">
        <v>2195</v>
      </c>
      <c r="B1945" s="473" t="s">
        <v>1602</v>
      </c>
      <c r="C1945" s="22" t="s">
        <v>5849</v>
      </c>
      <c r="D1945" s="22">
        <v>16</v>
      </c>
      <c r="E1945" s="746" t="s">
        <v>4196</v>
      </c>
      <c r="F1945" s="760">
        <v>2096160</v>
      </c>
      <c r="G1945" s="475">
        <v>15421111</v>
      </c>
      <c r="H1945" s="476">
        <v>11.94</v>
      </c>
      <c r="I1945" s="474">
        <v>2088300</v>
      </c>
      <c r="J1945" s="475">
        <v>15421108</v>
      </c>
      <c r="K1945" s="478">
        <v>11.94</v>
      </c>
      <c r="L1945" s="9" t="s">
        <v>15</v>
      </c>
      <c r="M1945" s="546">
        <v>16</v>
      </c>
      <c r="N1945" s="9">
        <v>9.5299999999999994</v>
      </c>
      <c r="O1945" s="6" t="s">
        <v>4201</v>
      </c>
      <c r="P1945" s="479" t="s">
        <v>4202</v>
      </c>
      <c r="Q1945" s="10" t="s">
        <v>4203</v>
      </c>
      <c r="R1945" s="11"/>
      <c r="S1945" s="12"/>
      <c r="T1945" s="14">
        <v>46271</v>
      </c>
      <c r="U1945" s="15" t="s">
        <v>4204</v>
      </c>
      <c r="V1945" s="8">
        <v>46271</v>
      </c>
      <c r="W1945" s="13" t="s">
        <v>4969</v>
      </c>
      <c r="X1945" s="23" t="s">
        <v>4206</v>
      </c>
      <c r="Y1945" s="486">
        <v>167</v>
      </c>
      <c r="Z1945" s="483">
        <v>46288</v>
      </c>
      <c r="AA1945" s="24" t="s">
        <v>5929</v>
      </c>
      <c r="AB1945" s="484" t="s">
        <v>4206</v>
      </c>
      <c r="AC1945" s="16"/>
      <c r="AD1945" s="17"/>
      <c r="AE1945" s="18"/>
      <c r="AF1945" s="9"/>
      <c r="AG1945" s="19"/>
      <c r="AH1945" s="20"/>
      <c r="AI1945" s="9"/>
      <c r="AJ1945" s="21"/>
      <c r="AK1945" s="33"/>
      <c r="AL1945" s="485" t="str">
        <f>IF(AA1945="","",AA1945)</f>
        <v>L-RT-055</v>
      </c>
      <c r="AM1945" s="3" t="str">
        <f>IF(AB1945="","",AB1945)</f>
        <v>A</v>
      </c>
      <c r="AN1945" s="702"/>
      <c r="AO1945" s="4"/>
      <c r="AP1945" s="5"/>
      <c r="AQ1945" s="5"/>
      <c r="AR1945" s="4"/>
      <c r="AS1945" s="5"/>
      <c r="AT1945" s="552"/>
      <c r="AU1945" s="553" t="str">
        <f>IF(AND(V1945&gt;0,X1945="A",AA1945&lt;&gt;"",AG1945&lt;&gt;"A",AJ1945&lt;&gt;"A",OR(AB1945="NR",AB1945="NT")),1,"")</f>
        <v/>
      </c>
      <c r="AV1945" s="554" t="str">
        <f>IF(AU1945="","",COUNTIF($AU$8:AU1945,AU1945))</f>
        <v/>
      </c>
      <c r="AW1945" s="553" t="str">
        <f>IF(AND(V1945&gt;0,X1945="A",AJ1945&lt;&gt;"A",OR(AB1945="",AB1945="NX")),1,"")</f>
        <v/>
      </c>
      <c r="AX1945" s="554" t="str">
        <f>IF(AW1945="","",COUNTIF($AW$8:AW1945,AW1945))</f>
        <v/>
      </c>
      <c r="AY1945" s="27"/>
      <c r="AZ1945" s="6"/>
      <c r="BA1945" s="7"/>
      <c r="BB1945" s="7"/>
    </row>
    <row r="1946" spans="1:54" ht="14.45" customHeight="1">
      <c r="A1946" s="472" t="s">
        <v>2196</v>
      </c>
      <c r="B1946" s="473" t="s">
        <v>1602</v>
      </c>
      <c r="C1946" s="22" t="s">
        <v>5849</v>
      </c>
      <c r="D1946" s="22">
        <v>16</v>
      </c>
      <c r="E1946" s="752" t="s">
        <v>4964</v>
      </c>
      <c r="F1946" s="760">
        <v>2088300</v>
      </c>
      <c r="G1946" s="475">
        <v>15421108</v>
      </c>
      <c r="H1946" s="644">
        <v>11.94</v>
      </c>
      <c r="I1946" s="474">
        <v>2082620</v>
      </c>
      <c r="J1946" s="475">
        <v>15421104</v>
      </c>
      <c r="K1946" s="478">
        <v>11.94</v>
      </c>
      <c r="L1946" s="9" t="s">
        <v>15</v>
      </c>
      <c r="M1946" s="546">
        <v>16</v>
      </c>
      <c r="N1946" s="9">
        <v>9.5299999999999994</v>
      </c>
      <c r="O1946" s="9" t="s">
        <v>4201</v>
      </c>
      <c r="P1946" s="645" t="s">
        <v>4252</v>
      </c>
      <c r="Q1946" s="654" t="s">
        <v>4273</v>
      </c>
      <c r="R1946" s="11"/>
      <c r="S1946" s="12"/>
      <c r="T1946" s="14">
        <v>46257</v>
      </c>
      <c r="U1946" s="15" t="s">
        <v>4290</v>
      </c>
      <c r="V1946" s="8">
        <v>46257</v>
      </c>
      <c r="W1946" s="13" t="s">
        <v>4291</v>
      </c>
      <c r="X1946" s="23" t="s">
        <v>4206</v>
      </c>
      <c r="Y1946" s="486">
        <v>124</v>
      </c>
      <c r="Z1946" s="483">
        <v>46259</v>
      </c>
      <c r="AA1946" s="24" t="s">
        <v>4292</v>
      </c>
      <c r="AB1946" s="484" t="s">
        <v>4206</v>
      </c>
      <c r="AC1946" s="16"/>
      <c r="AD1946" s="17"/>
      <c r="AE1946" s="18"/>
      <c r="AF1946" s="9"/>
      <c r="AG1946" s="19"/>
      <c r="AH1946" s="20"/>
      <c r="AI1946" s="9"/>
      <c r="AJ1946" s="21"/>
      <c r="AK1946" s="648"/>
      <c r="AL1946" s="485" t="str">
        <f>IF(AA1946="","",AA1946)</f>
        <v>DJ-RT-011</v>
      </c>
      <c r="AM1946" s="3" t="str">
        <f>IF(AB1946="","",AB1946)</f>
        <v>A</v>
      </c>
      <c r="AN1946" s="702"/>
      <c r="AO1946" s="4"/>
      <c r="AP1946" s="5"/>
      <c r="AQ1946" s="5"/>
      <c r="AR1946" s="4"/>
      <c r="AS1946" s="5"/>
      <c r="AT1946" s="649"/>
      <c r="AU1946" s="553" t="str">
        <f>IF(AND(V1946&gt;0,X1946="A",AA1946&lt;&gt;"",AG1946&lt;&gt;"A",AJ1946&lt;&gt;"A",OR(AB1946="NR",AB1946="NT")),1,"")</f>
        <v/>
      </c>
      <c r="AV1946" s="554" t="str">
        <f>IF(AU1946="","",COUNTIF($AU$8:AU1946,AU1946))</f>
        <v/>
      </c>
      <c r="AW1946" s="553" t="str">
        <f>IF(AND(V1946&gt;0,X1946="A",AJ1946&lt;&gt;"A",OR(AB1946="",AB1946="NX")),1,"")</f>
        <v/>
      </c>
      <c r="AX1946" s="554" t="str">
        <f>IF(AW1946="","",COUNTIF($AW$8:AW1946,AW1946))</f>
        <v/>
      </c>
      <c r="AY1946" s="6"/>
      <c r="AZ1946" s="6"/>
      <c r="BA1946" s="7"/>
      <c r="BB1946" s="7"/>
    </row>
    <row r="1947" spans="1:54" ht="14.45" customHeight="1">
      <c r="A1947" s="472" t="s">
        <v>2197</v>
      </c>
      <c r="B1947" s="473" t="s">
        <v>1602</v>
      </c>
      <c r="C1947" s="22" t="s">
        <v>5849</v>
      </c>
      <c r="D1947" s="22">
        <v>16</v>
      </c>
      <c r="E1947" s="746" t="s">
        <v>4197</v>
      </c>
      <c r="F1947" s="760">
        <v>2082620</v>
      </c>
      <c r="G1947" s="475">
        <v>15421104</v>
      </c>
      <c r="H1947" s="476">
        <v>11.94</v>
      </c>
      <c r="I1947" s="474">
        <v>2090290</v>
      </c>
      <c r="J1947" s="475">
        <v>15421109</v>
      </c>
      <c r="K1947" s="478">
        <v>11.94</v>
      </c>
      <c r="L1947" s="9" t="s">
        <v>15</v>
      </c>
      <c r="M1947" s="546">
        <v>16</v>
      </c>
      <c r="N1947" s="9">
        <v>9.5299999999999994</v>
      </c>
      <c r="O1947" s="6" t="s">
        <v>4201</v>
      </c>
      <c r="P1947" s="479" t="s">
        <v>4202</v>
      </c>
      <c r="Q1947" s="10" t="s">
        <v>4203</v>
      </c>
      <c r="R1947" s="11"/>
      <c r="S1947" s="12"/>
      <c r="T1947" s="14">
        <v>46271</v>
      </c>
      <c r="U1947" s="15" t="s">
        <v>4204</v>
      </c>
      <c r="V1947" s="8">
        <v>46271</v>
      </c>
      <c r="W1947" s="13" t="s">
        <v>4969</v>
      </c>
      <c r="X1947" s="23" t="s">
        <v>4206</v>
      </c>
      <c r="Y1947" s="486">
        <v>167</v>
      </c>
      <c r="Z1947" s="483">
        <v>46288</v>
      </c>
      <c r="AA1947" s="24" t="s">
        <v>5929</v>
      </c>
      <c r="AB1947" s="484" t="s">
        <v>4206</v>
      </c>
      <c r="AC1947" s="16"/>
      <c r="AD1947" s="17"/>
      <c r="AE1947" s="18"/>
      <c r="AF1947" s="9"/>
      <c r="AG1947" s="19"/>
      <c r="AH1947" s="20"/>
      <c r="AI1947" s="9"/>
      <c r="AJ1947" s="21"/>
      <c r="AK1947" s="33"/>
      <c r="AL1947" s="485" t="str">
        <f>IF(AA1947="","",AA1947)</f>
        <v>L-RT-055</v>
      </c>
      <c r="AM1947" s="3" t="str">
        <f>IF(AB1947="","",AB1947)</f>
        <v>A</v>
      </c>
      <c r="AN1947" s="702"/>
      <c r="AO1947" s="4"/>
      <c r="AP1947" s="5"/>
      <c r="AQ1947" s="5"/>
      <c r="AR1947" s="4"/>
      <c r="AS1947" s="5"/>
      <c r="AT1947" s="552"/>
      <c r="AU1947" s="553" t="str">
        <f>IF(AND(V1947&gt;0,X1947="A",AA1947&lt;&gt;"",AG1947&lt;&gt;"A",AJ1947&lt;&gt;"A",OR(AB1947="NR",AB1947="NT")),1,"")</f>
        <v/>
      </c>
      <c r="AV1947" s="554" t="str">
        <f>IF(AU1947="","",COUNTIF($AU$8:AU1947,AU1947))</f>
        <v/>
      </c>
      <c r="AW1947" s="553" t="str">
        <f>IF(AND(V1947&gt;0,X1947="A",AJ1947&lt;&gt;"A",OR(AB1947="",AB1947="NX")),1,"")</f>
        <v/>
      </c>
      <c r="AX1947" s="554" t="str">
        <f>IF(AW1947="","",COUNTIF($AW$8:AW1947,AW1947))</f>
        <v/>
      </c>
      <c r="AY1947" s="27"/>
      <c r="AZ1947" s="6"/>
      <c r="BA1947" s="7"/>
      <c r="BB1947" s="7"/>
    </row>
    <row r="1948" spans="1:54" ht="14.45" customHeight="1">
      <c r="A1948" s="472" t="s">
        <v>2198</v>
      </c>
      <c r="B1948" s="473" t="s">
        <v>1602</v>
      </c>
      <c r="C1948" s="22" t="s">
        <v>5849</v>
      </c>
      <c r="D1948" s="22">
        <v>16</v>
      </c>
      <c r="E1948" s="752" t="s">
        <v>4965</v>
      </c>
      <c r="F1948" s="760">
        <v>2090290</v>
      </c>
      <c r="G1948" s="475">
        <v>15421109</v>
      </c>
      <c r="H1948" s="644">
        <v>11.94</v>
      </c>
      <c r="I1948" s="474">
        <v>2081140</v>
      </c>
      <c r="J1948" s="475">
        <v>15421109</v>
      </c>
      <c r="K1948" s="478">
        <v>11.94</v>
      </c>
      <c r="L1948" s="9" t="s">
        <v>15</v>
      </c>
      <c r="M1948" s="546">
        <v>16</v>
      </c>
      <c r="N1948" s="9">
        <v>9.5299999999999994</v>
      </c>
      <c r="O1948" s="9" t="s">
        <v>4201</v>
      </c>
      <c r="P1948" s="645" t="s">
        <v>4252</v>
      </c>
      <c r="Q1948" s="654" t="s">
        <v>4273</v>
      </c>
      <c r="R1948" s="11"/>
      <c r="S1948" s="12"/>
      <c r="T1948" s="14">
        <v>46257</v>
      </c>
      <c r="U1948" s="15" t="s">
        <v>4290</v>
      </c>
      <c r="V1948" s="8">
        <v>46257</v>
      </c>
      <c r="W1948" s="13" t="s">
        <v>4291</v>
      </c>
      <c r="X1948" s="23" t="s">
        <v>4206</v>
      </c>
      <c r="Y1948" s="486">
        <v>124</v>
      </c>
      <c r="Z1948" s="647">
        <v>46257</v>
      </c>
      <c r="AA1948" s="24" t="s">
        <v>4330</v>
      </c>
      <c r="AB1948" s="484" t="s">
        <v>4206</v>
      </c>
      <c r="AC1948" s="16"/>
      <c r="AD1948" s="17"/>
      <c r="AE1948" s="18"/>
      <c r="AF1948" s="9"/>
      <c r="AG1948" s="19"/>
      <c r="AH1948" s="20"/>
      <c r="AI1948" s="9"/>
      <c r="AJ1948" s="21"/>
      <c r="AK1948" s="648"/>
      <c r="AL1948" s="485" t="str">
        <f>IF(AA1948="","",AA1948)</f>
        <v>DJ-RT-010</v>
      </c>
      <c r="AM1948" s="3" t="str">
        <f>IF(AB1948="","",AB1948)</f>
        <v>A</v>
      </c>
      <c r="AN1948" s="702"/>
      <c r="AO1948" s="4"/>
      <c r="AP1948" s="5"/>
      <c r="AQ1948" s="5"/>
      <c r="AR1948" s="4"/>
      <c r="AS1948" s="5"/>
      <c r="AT1948" s="649"/>
      <c r="AU1948" s="553" t="str">
        <f>IF(AND(V1948&gt;0,X1948="A",AA1948&lt;&gt;"",AG1948&lt;&gt;"A",AJ1948&lt;&gt;"A",OR(AB1948="NR",AB1948="NT")),1,"")</f>
        <v/>
      </c>
      <c r="AV1948" s="554" t="str">
        <f>IF(AU1948="","",COUNTIF($AU$8:AU1948,AU1948))</f>
        <v/>
      </c>
      <c r="AW1948" s="553" t="str">
        <f>IF(AND(V1948&gt;0,X1948="A",AJ1948&lt;&gt;"A",OR(AB1948="",AB1948="NX")),1,"")</f>
        <v/>
      </c>
      <c r="AX1948" s="554" t="str">
        <f>IF(AW1948="","",COUNTIF($AW$8:AW1948,AW1948))</f>
        <v/>
      </c>
      <c r="AY1948" s="6"/>
      <c r="AZ1948" s="6"/>
      <c r="BA1948" s="7"/>
      <c r="BB1948" s="7"/>
    </row>
    <row r="1949" spans="1:54" ht="14.45" customHeight="1">
      <c r="A1949" s="472" t="s">
        <v>2199</v>
      </c>
      <c r="B1949" s="473" t="s">
        <v>1602</v>
      </c>
      <c r="C1949" s="22" t="s">
        <v>5849</v>
      </c>
      <c r="D1949" s="22">
        <v>16</v>
      </c>
      <c r="E1949" s="746" t="s">
        <v>4198</v>
      </c>
      <c r="F1949" s="760">
        <v>2081140</v>
      </c>
      <c r="G1949" s="475">
        <v>15421109</v>
      </c>
      <c r="H1949" s="476">
        <v>11.94</v>
      </c>
      <c r="I1949" s="474">
        <v>2088940</v>
      </c>
      <c r="J1949" s="475">
        <v>15421108</v>
      </c>
      <c r="K1949" s="644">
        <v>11.94</v>
      </c>
      <c r="L1949" s="9" t="s">
        <v>15</v>
      </c>
      <c r="M1949" s="546">
        <v>16</v>
      </c>
      <c r="N1949" s="9">
        <v>9.5299999999999994</v>
      </c>
      <c r="O1949" s="6" t="s">
        <v>4201</v>
      </c>
      <c r="P1949" s="479" t="s">
        <v>4202</v>
      </c>
      <c r="Q1949" s="10" t="s">
        <v>4203</v>
      </c>
      <c r="R1949" s="11"/>
      <c r="S1949" s="12"/>
      <c r="T1949" s="14">
        <v>46271</v>
      </c>
      <c r="U1949" s="15" t="s">
        <v>4204</v>
      </c>
      <c r="V1949" s="8">
        <v>46271</v>
      </c>
      <c r="W1949" s="13" t="s">
        <v>4969</v>
      </c>
      <c r="X1949" s="23" t="s">
        <v>4206</v>
      </c>
      <c r="Y1949" s="486">
        <v>167</v>
      </c>
      <c r="Z1949" s="483">
        <v>46288</v>
      </c>
      <c r="AA1949" s="24" t="s">
        <v>5929</v>
      </c>
      <c r="AB1949" s="484" t="s">
        <v>4206</v>
      </c>
      <c r="AC1949" s="16"/>
      <c r="AD1949" s="17"/>
      <c r="AE1949" s="18"/>
      <c r="AF1949" s="9"/>
      <c r="AG1949" s="19"/>
      <c r="AH1949" s="20"/>
      <c r="AI1949" s="9"/>
      <c r="AJ1949" s="21"/>
      <c r="AK1949" s="33"/>
      <c r="AL1949" s="485" t="str">
        <f>IF(AA1949="","",AA1949)</f>
        <v>L-RT-055</v>
      </c>
      <c r="AM1949" s="3" t="str">
        <f>IF(AB1949="","",AB1949)</f>
        <v>A</v>
      </c>
      <c r="AN1949" s="702"/>
      <c r="AO1949" s="4"/>
      <c r="AP1949" s="5"/>
      <c r="AQ1949" s="5"/>
      <c r="AR1949" s="4"/>
      <c r="AS1949" s="5"/>
      <c r="AT1949" s="552"/>
      <c r="AU1949" s="553" t="str">
        <f>IF(AND(V1949&gt;0,X1949="A",AA1949&lt;&gt;"",AG1949&lt;&gt;"A",AJ1949&lt;&gt;"A",OR(AB1949="NR",AB1949="NT")),1,"")</f>
        <v/>
      </c>
      <c r="AV1949" s="554" t="str">
        <f>IF(AU1949="","",COUNTIF($AU$8:AU1949,AU1949))</f>
        <v/>
      </c>
      <c r="AW1949" s="553" t="str">
        <f>IF(AND(V1949&gt;0,X1949="A",AJ1949&lt;&gt;"A",OR(AB1949="",AB1949="NX")),1,"")</f>
        <v/>
      </c>
      <c r="AX1949" s="554" t="str">
        <f>IF(AW1949="","",COUNTIF($AW$8:AW1949,AW1949))</f>
        <v/>
      </c>
      <c r="AY1949" s="27"/>
      <c r="AZ1949" s="6"/>
      <c r="BA1949" s="7"/>
      <c r="BB1949" s="7"/>
    </row>
    <row r="1950" spans="1:54" ht="14.45" customHeight="1">
      <c r="A1950" s="472" t="s">
        <v>2200</v>
      </c>
      <c r="B1950" s="473" t="s">
        <v>1602</v>
      </c>
      <c r="C1950" s="22" t="s">
        <v>5849</v>
      </c>
      <c r="D1950" s="22">
        <v>16</v>
      </c>
      <c r="E1950" s="752" t="s">
        <v>4966</v>
      </c>
      <c r="F1950" s="760">
        <v>2088940</v>
      </c>
      <c r="G1950" s="475">
        <v>15421108</v>
      </c>
      <c r="H1950" s="644">
        <v>11.94</v>
      </c>
      <c r="I1950" s="474">
        <v>2091590</v>
      </c>
      <c r="J1950" s="475">
        <v>15421109</v>
      </c>
      <c r="K1950" s="644">
        <v>11.94</v>
      </c>
      <c r="L1950" s="9" t="s">
        <v>15</v>
      </c>
      <c r="M1950" s="546">
        <v>16</v>
      </c>
      <c r="N1950" s="9">
        <v>9.5299999999999994</v>
      </c>
      <c r="O1950" s="9" t="s">
        <v>4201</v>
      </c>
      <c r="P1950" s="645" t="s">
        <v>4252</v>
      </c>
      <c r="Q1950" s="650" t="s">
        <v>4253</v>
      </c>
      <c r="R1950" s="11"/>
      <c r="S1950" s="12"/>
      <c r="T1950" s="14">
        <v>46259</v>
      </c>
      <c r="U1950" s="15" t="s">
        <v>4290</v>
      </c>
      <c r="V1950" s="8">
        <v>46259</v>
      </c>
      <c r="W1950" s="13" t="s">
        <v>4957</v>
      </c>
      <c r="X1950" s="23" t="s">
        <v>4206</v>
      </c>
      <c r="Y1950" s="486">
        <v>124</v>
      </c>
      <c r="Z1950" s="483">
        <v>46260</v>
      </c>
      <c r="AA1950" s="24" t="s">
        <v>4958</v>
      </c>
      <c r="AB1950" s="484" t="s">
        <v>4206</v>
      </c>
      <c r="AC1950" s="16"/>
      <c r="AD1950" s="17"/>
      <c r="AE1950" s="18"/>
      <c r="AF1950" s="9"/>
      <c r="AG1950" s="19"/>
      <c r="AH1950" s="20"/>
      <c r="AI1950" s="9"/>
      <c r="AJ1950" s="21"/>
      <c r="AK1950" s="648"/>
      <c r="AL1950" s="485" t="str">
        <f>IF(AA1950="","",AA1950)</f>
        <v>DJ-RT-014</v>
      </c>
      <c r="AM1950" s="3" t="str">
        <f>IF(AB1950="","",AB1950)</f>
        <v>A</v>
      </c>
      <c r="AN1950" s="702"/>
      <c r="AO1950" s="4"/>
      <c r="AP1950" s="5"/>
      <c r="AQ1950" s="5"/>
      <c r="AR1950" s="4"/>
      <c r="AS1950" s="5"/>
      <c r="AT1950" s="649"/>
      <c r="AU1950" s="553" t="str">
        <f>IF(AND(V1950&gt;0,X1950="A",AA1950&lt;&gt;"",AG1950&lt;&gt;"A",AJ1950&lt;&gt;"A",OR(AB1950="NR",AB1950="NT")),1,"")</f>
        <v/>
      </c>
      <c r="AV1950" s="554" t="str">
        <f>IF(AU1950="","",COUNTIF($AU$8:AU1950,AU1950))</f>
        <v/>
      </c>
      <c r="AW1950" s="553" t="str">
        <f>IF(AND(V1950&gt;0,X1950="A",AJ1950&lt;&gt;"A",OR(AB1950="",AB1950="NX")),1,"")</f>
        <v/>
      </c>
      <c r="AX1950" s="554" t="str">
        <f>IF(AW1950="","",COUNTIF($AW$8:AW1950,AW1950))</f>
        <v/>
      </c>
      <c r="AY1950" s="6"/>
      <c r="AZ1950" s="6"/>
      <c r="BA1950" s="7"/>
      <c r="BB1950" s="7"/>
    </row>
    <row r="1951" spans="1:54" ht="14.45" customHeight="1">
      <c r="A1951" s="472" t="s">
        <v>2201</v>
      </c>
      <c r="B1951" s="473" t="s">
        <v>1602</v>
      </c>
      <c r="C1951" s="22" t="s">
        <v>5849</v>
      </c>
      <c r="D1951" s="22">
        <v>16</v>
      </c>
      <c r="E1951" s="746" t="s">
        <v>4199</v>
      </c>
      <c r="F1951" s="760">
        <v>2091590</v>
      </c>
      <c r="G1951" s="475">
        <v>15421109</v>
      </c>
      <c r="H1951" s="644">
        <v>11.94</v>
      </c>
      <c r="I1951" s="474">
        <v>2087950</v>
      </c>
      <c r="J1951" s="475">
        <v>15421108</v>
      </c>
      <c r="K1951" s="478">
        <v>11.94</v>
      </c>
      <c r="L1951" s="9" t="s">
        <v>15</v>
      </c>
      <c r="M1951" s="546">
        <v>16</v>
      </c>
      <c r="N1951" s="9">
        <v>9.5299999999999994</v>
      </c>
      <c r="O1951" s="6" t="s">
        <v>4201</v>
      </c>
      <c r="P1951" s="479" t="s">
        <v>4202</v>
      </c>
      <c r="Q1951" s="10" t="s">
        <v>4203</v>
      </c>
      <c r="R1951" s="11"/>
      <c r="S1951" s="12"/>
      <c r="T1951" s="14">
        <v>46271</v>
      </c>
      <c r="U1951" s="15" t="s">
        <v>4204</v>
      </c>
      <c r="V1951" s="8">
        <v>46271</v>
      </c>
      <c r="W1951" s="13" t="s">
        <v>4969</v>
      </c>
      <c r="X1951" s="23" t="s">
        <v>4206</v>
      </c>
      <c r="Y1951" s="486">
        <v>167</v>
      </c>
      <c r="Z1951" s="483">
        <v>46288</v>
      </c>
      <c r="AA1951" s="24" t="s">
        <v>5929</v>
      </c>
      <c r="AB1951" s="484" t="s">
        <v>4206</v>
      </c>
      <c r="AC1951" s="16"/>
      <c r="AD1951" s="17"/>
      <c r="AE1951" s="18"/>
      <c r="AF1951" s="9"/>
      <c r="AG1951" s="19"/>
      <c r="AH1951" s="20"/>
      <c r="AI1951" s="9"/>
      <c r="AJ1951" s="21"/>
      <c r="AK1951" s="33"/>
      <c r="AL1951" s="485" t="str">
        <f>IF(AA1951="","",AA1951)</f>
        <v>L-RT-055</v>
      </c>
      <c r="AM1951" s="3" t="str">
        <f>IF(AB1951="","",AB1951)</f>
        <v>A</v>
      </c>
      <c r="AN1951" s="702"/>
      <c r="AO1951" s="4"/>
      <c r="AP1951" s="5"/>
      <c r="AQ1951" s="5"/>
      <c r="AR1951" s="4"/>
      <c r="AS1951" s="5"/>
      <c r="AT1951" s="552"/>
      <c r="AU1951" s="553" t="str">
        <f>IF(AND(V1951&gt;0,X1951="A",AA1951&lt;&gt;"",AG1951&lt;&gt;"A",AJ1951&lt;&gt;"A",OR(AB1951="NR",AB1951="NT")),1,"")</f>
        <v/>
      </c>
      <c r="AV1951" s="554" t="str">
        <f>IF(AU1951="","",COUNTIF($AU$8:AU1951,AU1951))</f>
        <v/>
      </c>
      <c r="AW1951" s="553" t="str">
        <f>IF(AND(V1951&gt;0,X1951="A",AJ1951&lt;&gt;"A",OR(AB1951="",AB1951="NX")),1,"")</f>
        <v/>
      </c>
      <c r="AX1951" s="554" t="str">
        <f>IF(AW1951="","",COUNTIF($AW$8:AW1951,AW1951))</f>
        <v/>
      </c>
      <c r="AY1951" s="27"/>
      <c r="AZ1951" s="6"/>
      <c r="BA1951" s="7"/>
      <c r="BB1951" s="7"/>
    </row>
    <row r="1952" spans="1:54" ht="14.45" customHeight="1">
      <c r="A1952" s="472" t="s">
        <v>2202</v>
      </c>
      <c r="B1952" s="473" t="s">
        <v>1602</v>
      </c>
      <c r="C1952" s="22" t="s">
        <v>5849</v>
      </c>
      <c r="D1952" s="22">
        <v>16</v>
      </c>
      <c r="E1952" s="752" t="s">
        <v>4967</v>
      </c>
      <c r="F1952" s="760">
        <v>2087950</v>
      </c>
      <c r="G1952" s="475">
        <v>15421108</v>
      </c>
      <c r="H1952" s="478">
        <v>11.94</v>
      </c>
      <c r="I1952" s="474">
        <v>2083170</v>
      </c>
      <c r="J1952" s="475">
        <v>15421105</v>
      </c>
      <c r="K1952" s="476">
        <v>11.94</v>
      </c>
      <c r="L1952" s="9" t="s">
        <v>15</v>
      </c>
      <c r="M1952" s="546">
        <v>16</v>
      </c>
      <c r="N1952" s="9">
        <v>9.5299999999999994</v>
      </c>
      <c r="O1952" s="9" t="s">
        <v>4201</v>
      </c>
      <c r="P1952" s="645" t="s">
        <v>4252</v>
      </c>
      <c r="Q1952" s="652" t="s">
        <v>4268</v>
      </c>
      <c r="R1952" s="11"/>
      <c r="S1952" s="12"/>
      <c r="T1952" s="14">
        <v>46257</v>
      </c>
      <c r="U1952" s="15" t="s">
        <v>4290</v>
      </c>
      <c r="V1952" s="8">
        <v>46257</v>
      </c>
      <c r="W1952" s="13" t="s">
        <v>4291</v>
      </c>
      <c r="X1952" s="23" t="s">
        <v>4206</v>
      </c>
      <c r="Y1952" s="486">
        <v>124</v>
      </c>
      <c r="Z1952" s="647">
        <v>46260</v>
      </c>
      <c r="AA1952" s="24" t="s">
        <v>4968</v>
      </c>
      <c r="AB1952" s="484" t="s">
        <v>4206</v>
      </c>
      <c r="AC1952" s="16"/>
      <c r="AD1952" s="17"/>
      <c r="AE1952" s="18"/>
      <c r="AF1952" s="9"/>
      <c r="AG1952" s="19"/>
      <c r="AH1952" s="20"/>
      <c r="AI1952" s="9"/>
      <c r="AJ1952" s="21"/>
      <c r="AK1952" s="648"/>
      <c r="AL1952" s="485" t="str">
        <f>IF(AA1952="","",AA1952)</f>
        <v>DJ-RT-013</v>
      </c>
      <c r="AM1952" s="3" t="str">
        <f>IF(AB1952="","",AB1952)</f>
        <v>A</v>
      </c>
      <c r="AN1952" s="702"/>
      <c r="AO1952" s="4"/>
      <c r="AP1952" s="5"/>
      <c r="AQ1952" s="5"/>
      <c r="AR1952" s="4"/>
      <c r="AS1952" s="5"/>
      <c r="AT1952" s="649"/>
      <c r="AU1952" s="553" t="str">
        <f>IF(AND(V1952&gt;0,X1952="A",AA1952&lt;&gt;"",AG1952&lt;&gt;"A",AJ1952&lt;&gt;"A",OR(AB1952="NR",AB1952="NT")),1,"")</f>
        <v/>
      </c>
      <c r="AV1952" s="554" t="str">
        <f>IF(AU1952="","",COUNTIF($AU$8:AU1952,AU1952))</f>
        <v/>
      </c>
      <c r="AW1952" s="553" t="str">
        <f>IF(AND(V1952&gt;0,X1952="A",AJ1952&lt;&gt;"A",OR(AB1952="",AB1952="NX")),1,"")</f>
        <v/>
      </c>
      <c r="AX1952" s="554" t="str">
        <f>IF(AW1952="","",COUNTIF($AW$8:AW1952,AW1952))</f>
        <v/>
      </c>
      <c r="AY1952" s="6"/>
      <c r="AZ1952" s="6"/>
      <c r="BA1952" s="7"/>
      <c r="BB1952" s="7"/>
    </row>
    <row r="1953" spans="1:54" ht="14.45" customHeight="1">
      <c r="A1953" s="472" t="s">
        <v>2203</v>
      </c>
      <c r="B1953" s="473" t="s">
        <v>1602</v>
      </c>
      <c r="C1953" s="22" t="s">
        <v>5849</v>
      </c>
      <c r="D1953" s="22">
        <v>16</v>
      </c>
      <c r="E1953" s="746" t="s">
        <v>4200</v>
      </c>
      <c r="F1953" s="760">
        <v>2083170</v>
      </c>
      <c r="G1953" s="475">
        <v>15421105</v>
      </c>
      <c r="H1953" s="476">
        <v>11.94</v>
      </c>
      <c r="I1953" s="474">
        <v>2089060</v>
      </c>
      <c r="J1953" s="475">
        <v>15421108</v>
      </c>
      <c r="K1953" s="478">
        <v>11.94</v>
      </c>
      <c r="L1953" s="9" t="s">
        <v>15</v>
      </c>
      <c r="M1953" s="546">
        <v>16</v>
      </c>
      <c r="N1953" s="9">
        <v>9.5299999999999994</v>
      </c>
      <c r="O1953" s="6" t="s">
        <v>4201</v>
      </c>
      <c r="P1953" s="479" t="s">
        <v>4202</v>
      </c>
      <c r="Q1953" s="10" t="s">
        <v>4203</v>
      </c>
      <c r="R1953" s="11"/>
      <c r="S1953" s="12"/>
      <c r="T1953" s="14">
        <v>46268</v>
      </c>
      <c r="U1953" s="15" t="s">
        <v>4204</v>
      </c>
      <c r="V1953" s="8">
        <v>46270</v>
      </c>
      <c r="W1953" s="13" t="s">
        <v>4205</v>
      </c>
      <c r="X1953" s="23" t="s">
        <v>4206</v>
      </c>
      <c r="Y1953" s="486">
        <v>167</v>
      </c>
      <c r="Z1953" s="483">
        <v>46288</v>
      </c>
      <c r="AA1953" s="24" t="s">
        <v>5929</v>
      </c>
      <c r="AB1953" s="484" t="s">
        <v>4206</v>
      </c>
      <c r="AC1953" s="16"/>
      <c r="AD1953" s="17"/>
      <c r="AE1953" s="18"/>
      <c r="AF1953" s="9"/>
      <c r="AG1953" s="19"/>
      <c r="AH1953" s="20"/>
      <c r="AI1953" s="9"/>
      <c r="AJ1953" s="21"/>
      <c r="AK1953" s="33"/>
      <c r="AL1953" s="485" t="str">
        <f>IF(AA1953="","",AA1953)</f>
        <v>L-RT-055</v>
      </c>
      <c r="AM1953" s="3" t="str">
        <f>IF(AB1953="","",AB1953)</f>
        <v>A</v>
      </c>
      <c r="AN1953" s="702"/>
      <c r="AO1953" s="4"/>
      <c r="AP1953" s="5"/>
      <c r="AQ1953" s="5"/>
      <c r="AR1953" s="4"/>
      <c r="AS1953" s="5"/>
      <c r="AT1953" s="552"/>
      <c r="AU1953" s="553" t="str">
        <f>IF(AND(V1953&gt;0,X1953="A",AA1953&lt;&gt;"",AG1953&lt;&gt;"A",AJ1953&lt;&gt;"A",OR(AB1953="NR",AB1953="NT")),1,"")</f>
        <v/>
      </c>
      <c r="AV1953" s="554" t="str">
        <f>IF(AU1953="","",COUNTIF($AU$8:AU1953,AU1953))</f>
        <v/>
      </c>
      <c r="AW1953" s="553" t="str">
        <f>IF(AND(V1953&gt;0,X1953="A",AJ1953&lt;&gt;"A",OR(AB1953="",AB1953="NX")),1,"")</f>
        <v/>
      </c>
      <c r="AX1953" s="554" t="str">
        <f>IF(AW1953="","",COUNTIF($AW$8:AW1953,AW1953))</f>
        <v/>
      </c>
      <c r="AY1953" s="27"/>
      <c r="AZ1953" s="6"/>
      <c r="BA1953" s="7"/>
      <c r="BB1953" s="7"/>
    </row>
    <row r="1954" spans="1:54" ht="14.45" customHeight="1">
      <c r="A1954" s="472" t="s">
        <v>2204</v>
      </c>
      <c r="B1954" s="473" t="s">
        <v>1602</v>
      </c>
      <c r="C1954" s="22" t="s">
        <v>5849</v>
      </c>
      <c r="D1954" s="22">
        <v>16</v>
      </c>
      <c r="E1954" s="752" t="s">
        <v>5340</v>
      </c>
      <c r="F1954" s="760">
        <v>2089060</v>
      </c>
      <c r="G1954" s="475">
        <v>15421108</v>
      </c>
      <c r="H1954" s="644">
        <v>11.94</v>
      </c>
      <c r="I1954" s="474">
        <v>2093660</v>
      </c>
      <c r="J1954" s="475">
        <v>15421110</v>
      </c>
      <c r="K1954" s="478">
        <v>11.94</v>
      </c>
      <c r="L1954" s="9"/>
      <c r="M1954" s="546">
        <v>16</v>
      </c>
      <c r="N1954" s="9">
        <v>9.5299999999999994</v>
      </c>
      <c r="O1954" s="9" t="s">
        <v>4201</v>
      </c>
      <c r="P1954" s="645" t="s">
        <v>4252</v>
      </c>
      <c r="Q1954" s="646" t="s">
        <v>4281</v>
      </c>
      <c r="R1954" s="742"/>
      <c r="S1954" s="743"/>
      <c r="T1954" s="14">
        <v>46257</v>
      </c>
      <c r="U1954" s="15" t="s">
        <v>4290</v>
      </c>
      <c r="V1954" s="8">
        <v>46257</v>
      </c>
      <c r="W1954" s="13" t="s">
        <v>4291</v>
      </c>
      <c r="X1954" s="23" t="s">
        <v>4206</v>
      </c>
      <c r="Y1954" s="486">
        <v>124</v>
      </c>
      <c r="Z1954" s="647">
        <v>46260</v>
      </c>
      <c r="AA1954" s="24" t="s">
        <v>4968</v>
      </c>
      <c r="AB1954" s="484" t="s">
        <v>4206</v>
      </c>
      <c r="AC1954" s="655"/>
      <c r="AD1954" s="4"/>
      <c r="AE1954" s="5"/>
      <c r="AF1954" s="5"/>
      <c r="AG1954" s="4"/>
      <c r="AH1954" s="5"/>
      <c r="AI1954" s="649"/>
      <c r="AJ1954" s="6" t="s">
        <v>2860</v>
      </c>
      <c r="AK1954" s="6" t="s">
        <v>2860</v>
      </c>
      <c r="AL1954" s="485" t="str">
        <f>IF(AA1954="","",AA1954)</f>
        <v>DJ-RT-013</v>
      </c>
      <c r="AM1954" s="3" t="str">
        <f>IF(AB1954="","",AB1954)</f>
        <v>A</v>
      </c>
      <c r="AN1954" s="6"/>
      <c r="AO1954" s="6"/>
      <c r="AP1954" s="7"/>
      <c r="AQ1954" s="7"/>
      <c r="AR1954" s="736"/>
      <c r="AS1954" s="736"/>
      <c r="AT1954" s="736"/>
      <c r="AU1954" s="553" t="str">
        <f>IF(AND(V1954&gt;0,X1954="A",AA1954&lt;&gt;"",AG1954&lt;&gt;"A",AJ1954&lt;&gt;"A",OR(AB1954="NR",AB1954="NT")),1,"")</f>
        <v/>
      </c>
      <c r="AV1954" s="554" t="str">
        <f>IF(AU1954="","",COUNTIF($AU$8:AU1954,AU1954))</f>
        <v/>
      </c>
      <c r="AW1954" s="553" t="str">
        <f>IF(AND(V1954&gt;0,X1954="A",AJ1954&lt;&gt;"A",OR(AB1954="",AB1954="NX")),1,"")</f>
        <v/>
      </c>
      <c r="AX1954" s="554" t="str">
        <f>IF(AW1954="","",COUNTIF($AW$8:AW1954,AW1954))</f>
        <v/>
      </c>
      <c r="AY1954" s="736"/>
      <c r="AZ1954" s="736"/>
      <c r="BA1954" s="736"/>
      <c r="BB1954" s="736"/>
    </row>
    <row r="1955" spans="1:54" ht="14.45" customHeight="1">
      <c r="A1955" s="472" t="s">
        <v>2205</v>
      </c>
      <c r="B1955" s="473" t="s">
        <v>1602</v>
      </c>
      <c r="C1955" s="22" t="s">
        <v>5849</v>
      </c>
      <c r="D1955" s="22">
        <v>16</v>
      </c>
      <c r="E1955" s="746" t="s">
        <v>4207</v>
      </c>
      <c r="F1955" s="760">
        <v>2093636</v>
      </c>
      <c r="G1955" s="475">
        <v>15421110</v>
      </c>
      <c r="H1955" s="476">
        <v>11.94</v>
      </c>
      <c r="I1955" s="474">
        <v>2093030</v>
      </c>
      <c r="J1955" s="475">
        <v>15421110</v>
      </c>
      <c r="K1955" s="478">
        <v>11.94</v>
      </c>
      <c r="L1955" s="9" t="s">
        <v>15</v>
      </c>
      <c r="M1955" s="546">
        <v>16</v>
      </c>
      <c r="N1955" s="9">
        <v>9.5299999999999994</v>
      </c>
      <c r="O1955" s="6" t="s">
        <v>4201</v>
      </c>
      <c r="P1955" s="479" t="s">
        <v>4202</v>
      </c>
      <c r="Q1955" s="10" t="s">
        <v>4203</v>
      </c>
      <c r="R1955" s="11"/>
      <c r="S1955" s="12"/>
      <c r="T1955" s="14">
        <v>46268</v>
      </c>
      <c r="U1955" s="15" t="s">
        <v>4204</v>
      </c>
      <c r="V1955" s="8">
        <v>46270</v>
      </c>
      <c r="W1955" s="13" t="s">
        <v>4205</v>
      </c>
      <c r="X1955" s="23" t="s">
        <v>4206</v>
      </c>
      <c r="Y1955" s="486">
        <v>167</v>
      </c>
      <c r="Z1955" s="483">
        <v>46288</v>
      </c>
      <c r="AA1955" s="24" t="s">
        <v>5929</v>
      </c>
      <c r="AB1955" s="484" t="s">
        <v>4206</v>
      </c>
      <c r="AC1955" s="16"/>
      <c r="AD1955" s="17"/>
      <c r="AE1955" s="18"/>
      <c r="AF1955" s="9"/>
      <c r="AG1955" s="19"/>
      <c r="AH1955" s="20"/>
      <c r="AI1955" s="9"/>
      <c r="AJ1955" s="21"/>
      <c r="AK1955" s="33"/>
      <c r="AL1955" s="485" t="str">
        <f>IF(AA1955="","",AA1955)</f>
        <v>L-RT-055</v>
      </c>
      <c r="AM1955" s="3" t="str">
        <f>IF(AB1955="","",AB1955)</f>
        <v>A</v>
      </c>
      <c r="AN1955" s="702"/>
      <c r="AO1955" s="4"/>
      <c r="AP1955" s="5"/>
      <c r="AQ1955" s="5"/>
      <c r="AR1955" s="4"/>
      <c r="AS1955" s="5"/>
      <c r="AT1955" s="552"/>
      <c r="AU1955" s="553" t="str">
        <f>IF(AND(V1955&gt;0,X1955="A",AA1955&lt;&gt;"",AG1955&lt;&gt;"A",AJ1955&lt;&gt;"A",OR(AB1955="NR",AB1955="NT")),1,"")</f>
        <v/>
      </c>
      <c r="AV1955" s="554" t="str">
        <f>IF(AU1955="","",COUNTIF($AU$8:AU1955,AU1955))</f>
        <v/>
      </c>
      <c r="AW1955" s="553" t="str">
        <f>IF(AND(V1955&gt;0,X1955="A",AJ1955&lt;&gt;"A",OR(AB1955="",AB1955="NX")),1,"")</f>
        <v/>
      </c>
      <c r="AX1955" s="554" t="str">
        <f>IF(AW1955="","",COUNTIF($AW$8:AW1955,AW1955))</f>
        <v/>
      </c>
      <c r="AY1955" s="27"/>
      <c r="AZ1955" s="6"/>
      <c r="BA1955" s="7"/>
      <c r="BB1955" s="7"/>
    </row>
    <row r="1956" spans="1:54" ht="14.45" customHeight="1">
      <c r="A1956" s="472" t="s">
        <v>2206</v>
      </c>
      <c r="B1956" s="473" t="s">
        <v>1602</v>
      </c>
      <c r="C1956" s="22" t="s">
        <v>5849</v>
      </c>
      <c r="D1956" s="22">
        <v>16</v>
      </c>
      <c r="E1956" s="752" t="s">
        <v>5341</v>
      </c>
      <c r="F1956" s="760">
        <v>2093030</v>
      </c>
      <c r="G1956" s="475">
        <v>15421110</v>
      </c>
      <c r="H1956" s="644">
        <v>11.94</v>
      </c>
      <c r="I1956" s="474">
        <v>2095580</v>
      </c>
      <c r="J1956" s="475">
        <v>15421111</v>
      </c>
      <c r="K1956" s="478">
        <v>11.94</v>
      </c>
      <c r="L1956" s="9"/>
      <c r="M1956" s="546">
        <v>16</v>
      </c>
      <c r="N1956" s="9">
        <v>9.5299999999999994</v>
      </c>
      <c r="O1956" s="9" t="s">
        <v>4201</v>
      </c>
      <c r="P1956" s="645" t="s">
        <v>4252</v>
      </c>
      <c r="Q1956" s="646" t="s">
        <v>4281</v>
      </c>
      <c r="R1956" s="742"/>
      <c r="S1956" s="743"/>
      <c r="T1956" s="14">
        <v>46257</v>
      </c>
      <c r="U1956" s="15" t="s">
        <v>4290</v>
      </c>
      <c r="V1956" s="8">
        <v>46257</v>
      </c>
      <c r="W1956" s="13" t="s">
        <v>4291</v>
      </c>
      <c r="X1956" s="23" t="s">
        <v>4206</v>
      </c>
      <c r="Y1956" s="486">
        <v>124</v>
      </c>
      <c r="Z1956" s="647">
        <v>46260</v>
      </c>
      <c r="AA1956" s="24" t="s">
        <v>4968</v>
      </c>
      <c r="AB1956" s="484" t="s">
        <v>4206</v>
      </c>
      <c r="AC1956" s="655"/>
      <c r="AD1956" s="4"/>
      <c r="AE1956" s="5"/>
      <c r="AF1956" s="5"/>
      <c r="AG1956" s="4"/>
      <c r="AH1956" s="5"/>
      <c r="AI1956" s="649"/>
      <c r="AJ1956" s="6" t="s">
        <v>2860</v>
      </c>
      <c r="AK1956" s="6" t="s">
        <v>2860</v>
      </c>
      <c r="AL1956" s="485" t="str">
        <f>IF(AA1956="","",AA1956)</f>
        <v>DJ-RT-013</v>
      </c>
      <c r="AM1956" s="3" t="str">
        <f>IF(AB1956="","",AB1956)</f>
        <v>A</v>
      </c>
      <c r="AN1956" s="6"/>
      <c r="AO1956" s="6"/>
      <c r="AP1956" s="7"/>
      <c r="AQ1956" s="7"/>
      <c r="AR1956" s="736"/>
      <c r="AS1956" s="736"/>
      <c r="AT1956" s="736"/>
      <c r="AU1956" s="553" t="str">
        <f>IF(AND(V1956&gt;0,X1956="A",AA1956&lt;&gt;"",AG1956&lt;&gt;"A",AJ1956&lt;&gt;"A",OR(AB1956="NR",AB1956="NT")),1,"")</f>
        <v/>
      </c>
      <c r="AV1956" s="554" t="str">
        <f>IF(AU1956="","",COUNTIF($AU$8:AU1956,AU1956))</f>
        <v/>
      </c>
      <c r="AW1956" s="553" t="str">
        <f>IF(AND(V1956&gt;0,X1956="A",AJ1956&lt;&gt;"A",OR(AB1956="",AB1956="NX")),1,"")</f>
        <v/>
      </c>
      <c r="AX1956" s="554" t="str">
        <f>IF(AW1956="","",COUNTIF($AW$8:AW1956,AW1956))</f>
        <v/>
      </c>
      <c r="AY1956" s="736"/>
      <c r="AZ1956" s="736"/>
      <c r="BA1956" s="736"/>
      <c r="BB1956" s="736"/>
    </row>
    <row r="1957" spans="1:54" ht="14.45" customHeight="1">
      <c r="A1957" s="472" t="s">
        <v>2207</v>
      </c>
      <c r="B1957" s="473" t="s">
        <v>1602</v>
      </c>
      <c r="C1957" s="22" t="s">
        <v>5849</v>
      </c>
      <c r="D1957" s="22">
        <v>16</v>
      </c>
      <c r="E1957" s="746" t="s">
        <v>4208</v>
      </c>
      <c r="F1957" s="760">
        <v>2095580</v>
      </c>
      <c r="G1957" s="475">
        <v>15421111</v>
      </c>
      <c r="H1957" s="476">
        <v>11.94</v>
      </c>
      <c r="I1957" s="474">
        <v>2091450</v>
      </c>
      <c r="J1957" s="475">
        <v>15421110</v>
      </c>
      <c r="K1957" s="478">
        <v>11.94</v>
      </c>
      <c r="L1957" s="9" t="s">
        <v>15</v>
      </c>
      <c r="M1957" s="546">
        <v>16</v>
      </c>
      <c r="N1957" s="9">
        <v>9.5299999999999994</v>
      </c>
      <c r="O1957" s="6" t="s">
        <v>4201</v>
      </c>
      <c r="P1957" s="479" t="s">
        <v>4202</v>
      </c>
      <c r="Q1957" s="10" t="s">
        <v>4203</v>
      </c>
      <c r="R1957" s="11"/>
      <c r="S1957" s="12"/>
      <c r="T1957" s="14">
        <v>46268</v>
      </c>
      <c r="U1957" s="15" t="s">
        <v>4204</v>
      </c>
      <c r="V1957" s="8">
        <v>46270</v>
      </c>
      <c r="W1957" s="13" t="s">
        <v>4205</v>
      </c>
      <c r="X1957" s="23" t="s">
        <v>4206</v>
      </c>
      <c r="Y1957" s="486">
        <v>167</v>
      </c>
      <c r="Z1957" s="483">
        <v>46288</v>
      </c>
      <c r="AA1957" s="24" t="s">
        <v>5930</v>
      </c>
      <c r="AB1957" s="484" t="s">
        <v>4206</v>
      </c>
      <c r="AC1957" s="16"/>
      <c r="AD1957" s="17"/>
      <c r="AE1957" s="18"/>
      <c r="AF1957" s="9"/>
      <c r="AG1957" s="19"/>
      <c r="AH1957" s="20"/>
      <c r="AI1957" s="9"/>
      <c r="AJ1957" s="21"/>
      <c r="AK1957" s="33"/>
      <c r="AL1957" s="485" t="str">
        <f>IF(AA1957="","",AA1957)</f>
        <v>L-RT-056</v>
      </c>
      <c r="AM1957" s="3" t="str">
        <f>IF(AB1957="","",AB1957)</f>
        <v>A</v>
      </c>
      <c r="AN1957" s="702"/>
      <c r="AO1957" s="4"/>
      <c r="AP1957" s="5"/>
      <c r="AQ1957" s="5"/>
      <c r="AR1957" s="4"/>
      <c r="AS1957" s="5"/>
      <c r="AT1957" s="552"/>
      <c r="AU1957" s="553" t="str">
        <f>IF(AND(V1957&gt;0,X1957="A",AA1957&lt;&gt;"",AG1957&lt;&gt;"A",AJ1957&lt;&gt;"A",OR(AB1957="NR",AB1957="NT")),1,"")</f>
        <v/>
      </c>
      <c r="AV1957" s="554" t="str">
        <f>IF(AU1957="","",COUNTIF($AU$8:AU1957,AU1957))</f>
        <v/>
      </c>
      <c r="AW1957" s="553" t="str">
        <f>IF(AND(V1957&gt;0,X1957="A",AJ1957&lt;&gt;"A",OR(AB1957="",AB1957="NX")),1,"")</f>
        <v/>
      </c>
      <c r="AX1957" s="554" t="str">
        <f>IF(AW1957="","",COUNTIF($AW$8:AW1957,AW1957))</f>
        <v/>
      </c>
      <c r="AY1957" s="27"/>
      <c r="AZ1957" s="6"/>
      <c r="BA1957" s="7"/>
      <c r="BB1957" s="7"/>
    </row>
    <row r="1958" spans="1:54" ht="14.45" customHeight="1">
      <c r="A1958" s="472" t="s">
        <v>2208</v>
      </c>
      <c r="B1958" s="473" t="s">
        <v>1602</v>
      </c>
      <c r="C1958" s="22" t="s">
        <v>5849</v>
      </c>
      <c r="D1958" s="22">
        <v>16</v>
      </c>
      <c r="E1958" s="752" t="s">
        <v>5359</v>
      </c>
      <c r="F1958" s="760">
        <v>2093450</v>
      </c>
      <c r="G1958" s="475">
        <v>15421110</v>
      </c>
      <c r="H1958" s="644">
        <v>11.94</v>
      </c>
      <c r="I1958" s="474">
        <v>2089350</v>
      </c>
      <c r="J1958" s="475">
        <v>15421111</v>
      </c>
      <c r="K1958" s="478">
        <v>11.94</v>
      </c>
      <c r="L1958" s="9"/>
      <c r="M1958" s="546">
        <v>16</v>
      </c>
      <c r="N1958" s="9">
        <v>9.5299999999999994</v>
      </c>
      <c r="O1958" s="9" t="s">
        <v>4201</v>
      </c>
      <c r="P1958" s="645" t="s">
        <v>4252</v>
      </c>
      <c r="Q1958" s="650" t="s">
        <v>4253</v>
      </c>
      <c r="R1958" s="11"/>
      <c r="S1958" s="12"/>
      <c r="T1958" s="14">
        <v>46257</v>
      </c>
      <c r="U1958" s="15" t="s">
        <v>4290</v>
      </c>
      <c r="V1958" s="8">
        <v>46257</v>
      </c>
      <c r="W1958" s="13" t="s">
        <v>4291</v>
      </c>
      <c r="X1958" s="23" t="s">
        <v>4206</v>
      </c>
      <c r="Y1958" s="486">
        <v>124</v>
      </c>
      <c r="Z1958" s="647">
        <v>46260</v>
      </c>
      <c r="AA1958" s="24" t="s">
        <v>4968</v>
      </c>
      <c r="AB1958" s="484" t="s">
        <v>4206</v>
      </c>
      <c r="AC1958" s="655"/>
      <c r="AD1958" s="4"/>
      <c r="AE1958" s="5"/>
      <c r="AF1958" s="5"/>
      <c r="AG1958" s="4"/>
      <c r="AH1958" s="5"/>
      <c r="AI1958" s="649"/>
      <c r="AJ1958" s="6" t="s">
        <v>2860</v>
      </c>
      <c r="AK1958" s="6" t="s">
        <v>2860</v>
      </c>
      <c r="AL1958" s="485" t="str">
        <f>IF(AA1958="","",AA1958)</f>
        <v>DJ-RT-013</v>
      </c>
      <c r="AM1958" s="3" t="str">
        <f>IF(AB1958="","",AB1958)</f>
        <v>A</v>
      </c>
      <c r="AN1958" s="6"/>
      <c r="AO1958" s="6"/>
      <c r="AP1958" s="7"/>
      <c r="AQ1958" s="7"/>
      <c r="AR1958" s="736"/>
      <c r="AS1958" s="736"/>
      <c r="AT1958" s="736"/>
      <c r="AU1958" s="553" t="str">
        <f>IF(AND(V1958&gt;0,X1958="A",AA1958&lt;&gt;"",AG1958&lt;&gt;"A",AJ1958&lt;&gt;"A",OR(AB1958="NR",AB1958="NT")),1,"")</f>
        <v/>
      </c>
      <c r="AV1958" s="554" t="str">
        <f>IF(AU1958="","",COUNTIF($AU$8:AU1958,AU1958))</f>
        <v/>
      </c>
      <c r="AW1958" s="553" t="str">
        <f>IF(AND(V1958&gt;0,X1958="A",AJ1958&lt;&gt;"A",OR(AB1958="",AB1958="NX")),1,"")</f>
        <v/>
      </c>
      <c r="AX1958" s="554" t="str">
        <f>IF(AW1958="","",COUNTIF($AW$8:AW1958,AW1958))</f>
        <v/>
      </c>
      <c r="AY1958" s="736"/>
      <c r="AZ1958" s="736"/>
      <c r="BA1958" s="736"/>
      <c r="BB1958" s="736"/>
    </row>
    <row r="1959" spans="1:54" ht="14.45" customHeight="1">
      <c r="A1959" s="472" t="s">
        <v>2209</v>
      </c>
      <c r="B1959" s="473" t="s">
        <v>1602</v>
      </c>
      <c r="C1959" s="22"/>
      <c r="D1959" s="22" t="s">
        <v>4210</v>
      </c>
      <c r="E1959" s="747" t="s">
        <v>4209</v>
      </c>
      <c r="F1959" s="760"/>
      <c r="G1959" s="475"/>
      <c r="H1959" s="476"/>
      <c r="I1959" s="474"/>
      <c r="J1959" s="475"/>
      <c r="K1959" s="478"/>
      <c r="L1959" s="9"/>
      <c r="M1959" s="546"/>
      <c r="N1959" s="9"/>
      <c r="O1959" s="6"/>
      <c r="P1959" s="479"/>
      <c r="Q1959" s="10"/>
      <c r="R1959" s="11"/>
      <c r="S1959" s="12"/>
      <c r="T1959" s="14"/>
      <c r="U1959" s="15"/>
      <c r="V1959" s="8"/>
      <c r="W1959" s="13"/>
      <c r="X1959" s="23"/>
      <c r="Y1959" s="486"/>
      <c r="Z1959" s="483"/>
      <c r="AA1959" s="24"/>
      <c r="AB1959" s="484"/>
      <c r="AC1959" s="16"/>
      <c r="AD1959" s="17"/>
      <c r="AE1959" s="18"/>
      <c r="AF1959" s="9"/>
      <c r="AG1959" s="19"/>
      <c r="AH1959" s="20"/>
      <c r="AI1959" s="9"/>
      <c r="AJ1959" s="21"/>
      <c r="AK1959" s="33"/>
      <c r="AL1959" s="485" t="str">
        <f>IF(AA1959="","",AA1959)</f>
        <v/>
      </c>
      <c r="AM1959" s="3" t="str">
        <f>IF(AB1959="","",AB1959)</f>
        <v/>
      </c>
      <c r="AN1959" s="702"/>
      <c r="AO1959" s="4"/>
      <c r="AP1959" s="5"/>
      <c r="AQ1959" s="5"/>
      <c r="AR1959" s="4"/>
      <c r="AS1959" s="5"/>
      <c r="AT1959" s="552"/>
      <c r="AU1959" s="553" t="str">
        <f>IF(AND(V1959&gt;0,X1959="A",AA1959&lt;&gt;"",AG1959&lt;&gt;"A",AJ1959&lt;&gt;"A",OR(AB1959="NR",AB1959="NT")),1,"")</f>
        <v/>
      </c>
      <c r="AV1959" s="554" t="str">
        <f>IF(AU1959="","",COUNTIF($AU$8:AU1959,AU1959))</f>
        <v/>
      </c>
      <c r="AW1959" s="553" t="str">
        <f>IF(AND(V1959&gt;0,X1959="A",AJ1959&lt;&gt;"A",OR(AB1959="",AB1959="NX")),1,"")</f>
        <v/>
      </c>
      <c r="AX1959" s="554" t="str">
        <f>IF(AW1959="","",COUNTIF($AW$8:AW1959,AW1959))</f>
        <v/>
      </c>
      <c r="AY1959" s="13" t="s">
        <v>4205</v>
      </c>
      <c r="AZ1959" s="6"/>
      <c r="BA1959" s="7"/>
      <c r="BB1959" s="7"/>
    </row>
    <row r="1960" spans="1:54" ht="14.45" customHeight="1">
      <c r="A1960" s="472" t="s">
        <v>2210</v>
      </c>
      <c r="B1960" s="473" t="s">
        <v>1602</v>
      </c>
      <c r="C1960" s="22" t="s">
        <v>5848</v>
      </c>
      <c r="D1960" s="22">
        <v>16</v>
      </c>
      <c r="E1960" s="752" t="s">
        <v>5358</v>
      </c>
      <c r="F1960" s="760">
        <v>2089250</v>
      </c>
      <c r="G1960" s="475">
        <v>15421108</v>
      </c>
      <c r="H1960" s="644">
        <v>11.94</v>
      </c>
      <c r="I1960" s="474">
        <v>2084660</v>
      </c>
      <c r="J1960" s="475">
        <v>15421106</v>
      </c>
      <c r="K1960" s="644">
        <v>11.94</v>
      </c>
      <c r="L1960" s="9"/>
      <c r="M1960" s="546">
        <v>16</v>
      </c>
      <c r="N1960" s="9">
        <v>9.5299999999999994</v>
      </c>
      <c r="O1960" s="9" t="s">
        <v>4201</v>
      </c>
      <c r="P1960" s="645" t="s">
        <v>4252</v>
      </c>
      <c r="Q1960" s="653" t="s">
        <v>4289</v>
      </c>
      <c r="R1960" s="11"/>
      <c r="S1960" s="12"/>
      <c r="T1960" s="14">
        <v>46259</v>
      </c>
      <c r="U1960" s="15" t="s">
        <v>4290</v>
      </c>
      <c r="V1960" s="8">
        <v>46259</v>
      </c>
      <c r="W1960" s="13" t="s">
        <v>4957</v>
      </c>
      <c r="X1960" s="23" t="s">
        <v>4206</v>
      </c>
      <c r="Y1960" s="486">
        <v>124</v>
      </c>
      <c r="Z1960" s="483">
        <v>46260</v>
      </c>
      <c r="AA1960" s="24" t="s">
        <v>4958</v>
      </c>
      <c r="AB1960" s="484" t="s">
        <v>4206</v>
      </c>
      <c r="AC1960" s="655"/>
      <c r="AD1960" s="4"/>
      <c r="AE1960" s="5"/>
      <c r="AF1960" s="5"/>
      <c r="AG1960" s="4"/>
      <c r="AH1960" s="5"/>
      <c r="AI1960" s="649"/>
      <c r="AJ1960" s="6" t="s">
        <v>2860</v>
      </c>
      <c r="AK1960" s="6" t="s">
        <v>2860</v>
      </c>
      <c r="AL1960" s="485" t="str">
        <f>IF(AA1960="","",AA1960)</f>
        <v>DJ-RT-014</v>
      </c>
      <c r="AM1960" s="3" t="str">
        <f>IF(AB1960="","",AB1960)</f>
        <v>A</v>
      </c>
      <c r="AN1960" s="6"/>
      <c r="AO1960" s="6"/>
      <c r="AP1960" s="7"/>
      <c r="AQ1960" s="7"/>
      <c r="AR1960" s="736"/>
      <c r="AS1960" s="736"/>
      <c r="AT1960" s="736"/>
      <c r="AU1960" s="553" t="str">
        <f>IF(AND(V1960&gt;0,X1960="A",AA1960&lt;&gt;"",AG1960&lt;&gt;"A",AJ1960&lt;&gt;"A",OR(AB1960="NR",AB1960="NT")),1,"")</f>
        <v/>
      </c>
      <c r="AV1960" s="554" t="str">
        <f>IF(AU1960="","",COUNTIF($AU$8:AU1960,AU1960))</f>
        <v/>
      </c>
      <c r="AW1960" s="553" t="str">
        <f>IF(AND(V1960&gt;0,X1960="A",AJ1960&lt;&gt;"A",OR(AB1960="",AB1960="NX")),1,"")</f>
        <v/>
      </c>
      <c r="AX1960" s="554" t="str">
        <f>IF(AW1960="","",COUNTIF($AW$8:AW1960,AW1960))</f>
        <v/>
      </c>
      <c r="AY1960" s="736"/>
      <c r="AZ1960" s="736"/>
      <c r="BA1960" s="736"/>
      <c r="BB1960" s="736"/>
    </row>
    <row r="1961" spans="1:54" ht="14.45" customHeight="1">
      <c r="A1961" s="472" t="s">
        <v>2211</v>
      </c>
      <c r="B1961" s="473" t="s">
        <v>1602</v>
      </c>
      <c r="C1961" s="714" t="s">
        <v>4210</v>
      </c>
      <c r="D1961" s="22">
        <v>16</v>
      </c>
      <c r="E1961" s="746" t="s">
        <v>4211</v>
      </c>
      <c r="F1961" s="760" t="s">
        <v>5406</v>
      </c>
      <c r="G1961" s="475"/>
      <c r="H1961" s="476"/>
      <c r="I1961" s="474"/>
      <c r="J1961" s="475"/>
      <c r="K1961" s="478"/>
      <c r="L1961" s="9"/>
      <c r="M1961" s="546"/>
      <c r="N1961" s="9"/>
      <c r="O1961" s="6"/>
      <c r="P1961" s="479"/>
      <c r="Q1961" s="10"/>
      <c r="R1961" s="11"/>
      <c r="S1961" s="12"/>
      <c r="T1961" s="14"/>
      <c r="U1961" s="15"/>
      <c r="V1961" s="8"/>
      <c r="W1961" s="13"/>
      <c r="X1961" s="23"/>
      <c r="Y1961" s="486"/>
      <c r="Z1961" s="483"/>
      <c r="AA1961" s="24"/>
      <c r="AB1961" s="484"/>
      <c r="AC1961" s="16"/>
      <c r="AD1961" s="17"/>
      <c r="AE1961" s="18"/>
      <c r="AF1961" s="9"/>
      <c r="AG1961" s="19"/>
      <c r="AH1961" s="20"/>
      <c r="AI1961" s="9"/>
      <c r="AJ1961" s="21"/>
      <c r="AK1961" s="33"/>
      <c r="AL1961" s="485" t="str">
        <f>IF(AA1961="","",AA1961)</f>
        <v/>
      </c>
      <c r="AM1961" s="3" t="str">
        <f>IF(AB1961="","",AB1961)</f>
        <v/>
      </c>
      <c r="AN1961" s="702"/>
      <c r="AO1961" s="4"/>
      <c r="AP1961" s="5"/>
      <c r="AQ1961" s="5"/>
      <c r="AR1961" s="4"/>
      <c r="AS1961" s="5"/>
      <c r="AT1961" s="552"/>
      <c r="AU1961" s="553" t="str">
        <f>IF(AND(V1961&gt;0,X1961="A",AA1961&lt;&gt;"",AG1961&lt;&gt;"A",AJ1961&lt;&gt;"A",OR(AB1961="NR",AB1961="NT")),1,"")</f>
        <v/>
      </c>
      <c r="AV1961" s="554" t="str">
        <f>IF(AU1961="","",COUNTIF($AU$8:AU1961,AU1961))</f>
        <v/>
      </c>
      <c r="AW1961" s="553" t="str">
        <f>IF(AND(V1961&gt;0,X1961="A",AJ1961&lt;&gt;"A",OR(AB1961="",AB1961="NX")),1,"")</f>
        <v/>
      </c>
      <c r="AX1961" s="554" t="str">
        <f>IF(AW1961="","",COUNTIF($AW$8:AW1961,AW1961))</f>
        <v/>
      </c>
      <c r="AY1961" s="27"/>
      <c r="AZ1961" s="6"/>
      <c r="BA1961" s="7"/>
      <c r="BB1961" s="7"/>
    </row>
    <row r="1962" spans="1:54" ht="14.45" customHeight="1">
      <c r="A1962" s="472" t="s">
        <v>2212</v>
      </c>
      <c r="B1962" s="473" t="s">
        <v>1602</v>
      </c>
      <c r="C1962" s="714" t="s">
        <v>4210</v>
      </c>
      <c r="D1962" s="22">
        <v>16</v>
      </c>
      <c r="E1962" s="746" t="s">
        <v>4212</v>
      </c>
      <c r="F1962" s="760" t="s">
        <v>5406</v>
      </c>
      <c r="G1962" s="475"/>
      <c r="H1962" s="476"/>
      <c r="I1962" s="474"/>
      <c r="J1962" s="475"/>
      <c r="K1962" s="478"/>
      <c r="L1962" s="9"/>
      <c r="M1962" s="546"/>
      <c r="N1962" s="9"/>
      <c r="O1962" s="6"/>
      <c r="P1962" s="479"/>
      <c r="Q1962" s="10"/>
      <c r="R1962" s="11"/>
      <c r="S1962" s="12"/>
      <c r="T1962" s="14"/>
      <c r="U1962" s="15"/>
      <c r="V1962" s="8"/>
      <c r="W1962" s="13"/>
      <c r="X1962" s="23"/>
      <c r="Y1962" s="486"/>
      <c r="Z1962" s="483"/>
      <c r="AA1962" s="24"/>
      <c r="AB1962" s="484"/>
      <c r="AC1962" s="16"/>
      <c r="AD1962" s="17"/>
      <c r="AE1962" s="18"/>
      <c r="AF1962" s="9"/>
      <c r="AG1962" s="19"/>
      <c r="AH1962" s="20"/>
      <c r="AI1962" s="9"/>
      <c r="AJ1962" s="21"/>
      <c r="AK1962" s="33"/>
      <c r="AL1962" s="485" t="str">
        <f>IF(AA1962="","",AA1962)</f>
        <v/>
      </c>
      <c r="AM1962" s="3" t="str">
        <f>IF(AB1962="","",AB1962)</f>
        <v/>
      </c>
      <c r="AN1962" s="702"/>
      <c r="AO1962" s="4"/>
      <c r="AP1962" s="5"/>
      <c r="AQ1962" s="5"/>
      <c r="AR1962" s="4"/>
      <c r="AS1962" s="5"/>
      <c r="AT1962" s="552"/>
      <c r="AU1962" s="553" t="str">
        <f>IF(AND(V1962&gt;0,X1962="A",AA1962&lt;&gt;"",AG1962&lt;&gt;"A",AJ1962&lt;&gt;"A",OR(AB1962="NR",AB1962="NT")),1,"")</f>
        <v/>
      </c>
      <c r="AV1962" s="554" t="str">
        <f>IF(AU1962="","",COUNTIF($AU$8:AU1962,AU1962))</f>
        <v/>
      </c>
      <c r="AW1962" s="553" t="str">
        <f>IF(AND(V1962&gt;0,X1962="A",AJ1962&lt;&gt;"A",OR(AB1962="",AB1962="NX")),1,"")</f>
        <v/>
      </c>
      <c r="AX1962" s="554" t="str">
        <f>IF(AW1962="","",COUNTIF($AW$8:AW1962,AW1962))</f>
        <v/>
      </c>
      <c r="AY1962" s="27"/>
      <c r="AZ1962" s="6"/>
      <c r="BA1962" s="7"/>
      <c r="BB1962" s="7"/>
    </row>
    <row r="1963" spans="1:54" ht="14.45" customHeight="1">
      <c r="A1963" s="472" t="s">
        <v>2213</v>
      </c>
      <c r="B1963" s="473" t="s">
        <v>1602</v>
      </c>
      <c r="C1963" s="714" t="s">
        <v>4210</v>
      </c>
      <c r="D1963" s="22">
        <v>16</v>
      </c>
      <c r="E1963" s="746" t="s">
        <v>4213</v>
      </c>
      <c r="F1963" s="760" t="s">
        <v>5406</v>
      </c>
      <c r="G1963" s="475"/>
      <c r="H1963" s="476"/>
      <c r="I1963" s="474"/>
      <c r="J1963" s="475"/>
      <c r="K1963" s="478"/>
      <c r="L1963" s="9"/>
      <c r="M1963" s="546"/>
      <c r="N1963" s="9"/>
      <c r="O1963" s="6"/>
      <c r="P1963" s="479"/>
      <c r="Q1963" s="10"/>
      <c r="R1963" s="11"/>
      <c r="S1963" s="12"/>
      <c r="T1963" s="14"/>
      <c r="U1963" s="15"/>
      <c r="V1963" s="8"/>
      <c r="W1963" s="13"/>
      <c r="X1963" s="23"/>
      <c r="Y1963" s="486"/>
      <c r="Z1963" s="483"/>
      <c r="AA1963" s="24"/>
      <c r="AB1963" s="484"/>
      <c r="AC1963" s="16"/>
      <c r="AD1963" s="17"/>
      <c r="AE1963" s="18"/>
      <c r="AF1963" s="9"/>
      <c r="AG1963" s="19"/>
      <c r="AH1963" s="20"/>
      <c r="AI1963" s="9"/>
      <c r="AJ1963" s="21"/>
      <c r="AK1963" s="33"/>
      <c r="AL1963" s="485" t="str">
        <f>IF(AA1963="","",AA1963)</f>
        <v/>
      </c>
      <c r="AM1963" s="3" t="str">
        <f>IF(AB1963="","",AB1963)</f>
        <v/>
      </c>
      <c r="AN1963" s="702"/>
      <c r="AO1963" s="4"/>
      <c r="AP1963" s="5"/>
      <c r="AQ1963" s="5"/>
      <c r="AR1963" s="4"/>
      <c r="AS1963" s="5"/>
      <c r="AT1963" s="552"/>
      <c r="AU1963" s="553" t="str">
        <f>IF(AND(V1963&gt;0,X1963="A",AA1963&lt;&gt;"",AG1963&lt;&gt;"A",AJ1963&lt;&gt;"A",OR(AB1963="NR",AB1963="NT")),1,"")</f>
        <v/>
      </c>
      <c r="AV1963" s="554" t="str">
        <f>IF(AU1963="","",COUNTIF($AU$8:AU1963,AU1963))</f>
        <v/>
      </c>
      <c r="AW1963" s="553" t="str">
        <f>IF(AND(V1963&gt;0,X1963="A",AJ1963&lt;&gt;"A",OR(AB1963="",AB1963="NX")),1,"")</f>
        <v/>
      </c>
      <c r="AX1963" s="554" t="str">
        <f>IF(AW1963="","",COUNTIF($AW$8:AW1963,AW1963))</f>
        <v/>
      </c>
      <c r="AY1963" s="27"/>
      <c r="AZ1963" s="6"/>
      <c r="BA1963" s="7"/>
      <c r="BB1963" s="7"/>
    </row>
    <row r="1964" spans="1:54" ht="14.45" customHeight="1">
      <c r="A1964" s="472" t="s">
        <v>2214</v>
      </c>
      <c r="B1964" s="473" t="s">
        <v>1602</v>
      </c>
      <c r="C1964" s="22" t="s">
        <v>5517</v>
      </c>
      <c r="D1964" s="22">
        <v>16</v>
      </c>
      <c r="E1964" s="752" t="s">
        <v>5357</v>
      </c>
      <c r="F1964" s="760">
        <v>2089670</v>
      </c>
      <c r="G1964" s="475">
        <v>15421109</v>
      </c>
      <c r="H1964" s="644">
        <v>11.94</v>
      </c>
      <c r="I1964" s="474">
        <v>2088190</v>
      </c>
      <c r="J1964" s="475">
        <v>15421108</v>
      </c>
      <c r="K1964" s="644">
        <v>11.94</v>
      </c>
      <c r="L1964" s="9"/>
      <c r="M1964" s="546">
        <v>16</v>
      </c>
      <c r="N1964" s="9">
        <v>9.5299999999999994</v>
      </c>
      <c r="O1964" s="9" t="s">
        <v>4201</v>
      </c>
      <c r="P1964" s="645" t="s">
        <v>4252</v>
      </c>
      <c r="Q1964" s="654" t="s">
        <v>4273</v>
      </c>
      <c r="R1964" s="11"/>
      <c r="S1964" s="12"/>
      <c r="T1964" s="14">
        <v>46259</v>
      </c>
      <c r="U1964" s="15" t="s">
        <v>4290</v>
      </c>
      <c r="V1964" s="8">
        <v>46259</v>
      </c>
      <c r="W1964" s="13" t="s">
        <v>4957</v>
      </c>
      <c r="X1964" s="23" t="s">
        <v>4206</v>
      </c>
      <c r="Y1964" s="486">
        <v>124</v>
      </c>
      <c r="Z1964" s="483">
        <v>46260</v>
      </c>
      <c r="AA1964" s="24" t="s">
        <v>4958</v>
      </c>
      <c r="AB1964" s="484" t="s">
        <v>4206</v>
      </c>
      <c r="AC1964" s="655"/>
      <c r="AD1964" s="4"/>
      <c r="AE1964" s="5"/>
      <c r="AF1964" s="5"/>
      <c r="AG1964" s="4"/>
      <c r="AH1964" s="5"/>
      <c r="AI1964" s="649"/>
      <c r="AJ1964" s="6" t="s">
        <v>2860</v>
      </c>
      <c r="AK1964" s="6" t="s">
        <v>2860</v>
      </c>
      <c r="AL1964" s="485" t="str">
        <f>IF(AA1964="","",AA1964)</f>
        <v>DJ-RT-014</v>
      </c>
      <c r="AM1964" s="3" t="str">
        <f>IF(AB1964="","",AB1964)</f>
        <v>A</v>
      </c>
      <c r="AN1964" s="6"/>
      <c r="AO1964" s="6"/>
      <c r="AP1964" s="7"/>
      <c r="AQ1964" s="7"/>
      <c r="AR1964" s="736"/>
      <c r="AS1964" s="736"/>
      <c r="AT1964" s="736"/>
      <c r="AU1964" s="553" t="str">
        <f>IF(AND(V1964&gt;0,X1964="A",AA1964&lt;&gt;"",AG1964&lt;&gt;"A",AJ1964&lt;&gt;"A",OR(AB1964="NR",AB1964="NT")),1,"")</f>
        <v/>
      </c>
      <c r="AV1964" s="554" t="str">
        <f>IF(AU1964="","",COUNTIF($AU$8:AU1964,AU1964))</f>
        <v/>
      </c>
      <c r="AW1964" s="553" t="str">
        <f>IF(AND(V1964&gt;0,X1964="A",AJ1964&lt;&gt;"A",OR(AB1964="",AB1964="NX")),1,"")</f>
        <v/>
      </c>
      <c r="AX1964" s="554" t="str">
        <f>IF(AW1964="","",COUNTIF($AW$8:AW1964,AW1964))</f>
        <v/>
      </c>
      <c r="AY1964" s="736"/>
      <c r="AZ1964" s="736"/>
      <c r="BA1964" s="736"/>
      <c r="BB1964" s="736"/>
    </row>
    <row r="1965" spans="1:54" ht="14.45" customHeight="1">
      <c r="A1965" s="472" t="s">
        <v>2215</v>
      </c>
      <c r="B1965" s="473" t="s">
        <v>1602</v>
      </c>
      <c r="C1965" s="22" t="s">
        <v>5517</v>
      </c>
      <c r="D1965" s="22">
        <v>16</v>
      </c>
      <c r="E1965" s="746" t="s">
        <v>5959</v>
      </c>
      <c r="F1965" s="760">
        <v>2088130</v>
      </c>
      <c r="G1965" s="475">
        <v>15421108</v>
      </c>
      <c r="H1965" s="476">
        <v>11.94</v>
      </c>
      <c r="I1965" s="474">
        <v>2089670</v>
      </c>
      <c r="J1965" s="475">
        <v>15421109</v>
      </c>
      <c r="K1965" s="478">
        <v>11.94</v>
      </c>
      <c r="L1965" s="9" t="s">
        <v>15</v>
      </c>
      <c r="M1965" s="546">
        <v>16</v>
      </c>
      <c r="N1965" s="9">
        <v>9.5299999999999994</v>
      </c>
      <c r="O1965" s="6" t="s">
        <v>4201</v>
      </c>
      <c r="P1965" s="479" t="s">
        <v>5964</v>
      </c>
      <c r="Q1965" s="10" t="s">
        <v>5919</v>
      </c>
      <c r="R1965" s="11"/>
      <c r="S1965" s="12"/>
      <c r="T1965" s="14">
        <v>46289</v>
      </c>
      <c r="U1965" s="15" t="s">
        <v>5839</v>
      </c>
      <c r="V1965" s="8">
        <v>46289</v>
      </c>
      <c r="W1965" s="13" t="s">
        <v>5983</v>
      </c>
      <c r="X1965" s="23" t="s">
        <v>4206</v>
      </c>
      <c r="Y1965" s="486">
        <v>195</v>
      </c>
      <c r="Z1965" s="483">
        <v>46299</v>
      </c>
      <c r="AA1965" s="876" t="s">
        <v>6393</v>
      </c>
      <c r="AB1965" s="484" t="s">
        <v>4206</v>
      </c>
      <c r="AC1965" s="16"/>
      <c r="AD1965" s="17"/>
      <c r="AE1965" s="18"/>
      <c r="AF1965" s="9"/>
      <c r="AG1965" s="19"/>
      <c r="AH1965" s="20"/>
      <c r="AI1965" s="9"/>
      <c r="AJ1965" s="21"/>
      <c r="AK1965" s="33"/>
      <c r="AL1965" s="485" t="str">
        <f>IF(AA1965="","",AA1965)</f>
        <v>L-RT-071</v>
      </c>
      <c r="AM1965" s="3" t="str">
        <f>IF(AB1965="","",AB1965)</f>
        <v>A</v>
      </c>
      <c r="AN1965" s="702" t="s">
        <v>5459</v>
      </c>
      <c r="AO1965" s="4"/>
      <c r="AP1965" s="5"/>
      <c r="AQ1965" s="5"/>
      <c r="AR1965" s="4"/>
      <c r="AS1965" s="5"/>
      <c r="AT1965" s="552"/>
      <c r="AU1965" s="553" t="str">
        <f>IF(AND(V1965&gt;0,X1965="A",AA1965&lt;&gt;"",AG1965&lt;&gt;"A",AJ1965&lt;&gt;"A",OR(AB1965="NR",AB1965="NT")),1,"")</f>
        <v/>
      </c>
      <c r="AV1965" s="554" t="str">
        <f>IF(AU1965="","",COUNTIF($AU$8:AU1965,AU1965))</f>
        <v/>
      </c>
      <c r="AW1965" s="553" t="str">
        <f>IF(AND(V1965&gt;0,X1965="A",AJ1965&lt;&gt;"A",OR(AB1965="",AB1965="NX")),1,"")</f>
        <v/>
      </c>
      <c r="AX1965" s="554" t="str">
        <f>IF(AW1965="","",COUNTIF($AW$8:AW1965,AW1965))</f>
        <v/>
      </c>
      <c r="AY1965" s="837" t="s">
        <v>4205</v>
      </c>
      <c r="AZ1965" s="24" t="s">
        <v>5462</v>
      </c>
      <c r="BA1965" s="7"/>
      <c r="BB1965" s="7"/>
    </row>
    <row r="1966" spans="1:54" ht="14.45" customHeight="1">
      <c r="A1966" s="472" t="s">
        <v>2216</v>
      </c>
      <c r="B1966" s="473" t="s">
        <v>1602</v>
      </c>
      <c r="C1966" s="22" t="s">
        <v>5517</v>
      </c>
      <c r="D1966" s="22">
        <v>16</v>
      </c>
      <c r="E1966" s="752" t="s">
        <v>5356</v>
      </c>
      <c r="F1966" s="760">
        <v>2094530</v>
      </c>
      <c r="G1966" s="475">
        <v>15421111</v>
      </c>
      <c r="H1966" s="644">
        <v>11.94</v>
      </c>
      <c r="I1966" s="474">
        <v>2097790</v>
      </c>
      <c r="J1966" s="475">
        <v>15421112</v>
      </c>
      <c r="K1966" s="644">
        <v>11.94</v>
      </c>
      <c r="L1966" s="9"/>
      <c r="M1966" s="546">
        <v>16</v>
      </c>
      <c r="N1966" s="9">
        <v>9.5299999999999994</v>
      </c>
      <c r="O1966" s="9" t="s">
        <v>4201</v>
      </c>
      <c r="P1966" s="645" t="s">
        <v>4252</v>
      </c>
      <c r="Q1966" s="651" t="s">
        <v>4263</v>
      </c>
      <c r="R1966" s="11"/>
      <c r="S1966" s="12"/>
      <c r="T1966" s="14">
        <v>46259</v>
      </c>
      <c r="U1966" s="15" t="s">
        <v>4290</v>
      </c>
      <c r="V1966" s="8">
        <v>46259</v>
      </c>
      <c r="W1966" s="13" t="s">
        <v>4957</v>
      </c>
      <c r="X1966" s="23" t="s">
        <v>4206</v>
      </c>
      <c r="Y1966" s="486">
        <v>124</v>
      </c>
      <c r="Z1966" s="647">
        <v>46260</v>
      </c>
      <c r="AA1966" s="24" t="s">
        <v>4958</v>
      </c>
      <c r="AB1966" s="484" t="s">
        <v>4206</v>
      </c>
      <c r="AC1966" s="655"/>
      <c r="AD1966" s="4"/>
      <c r="AE1966" s="5"/>
      <c r="AF1966" s="5"/>
      <c r="AG1966" s="4"/>
      <c r="AH1966" s="5"/>
      <c r="AI1966" s="649"/>
      <c r="AJ1966" s="6" t="s">
        <v>2860</v>
      </c>
      <c r="AK1966" s="6" t="s">
        <v>2860</v>
      </c>
      <c r="AL1966" s="485" t="str">
        <f>IF(AA1966="","",AA1966)</f>
        <v>DJ-RT-014</v>
      </c>
      <c r="AM1966" s="3" t="str">
        <f>IF(AB1966="","",AB1966)</f>
        <v>A</v>
      </c>
      <c r="AN1966" s="6"/>
      <c r="AO1966" s="6"/>
      <c r="AP1966" s="7"/>
      <c r="AQ1966" s="7"/>
      <c r="AR1966" s="736"/>
      <c r="AS1966" s="736"/>
      <c r="AT1966" s="736"/>
      <c r="AU1966" s="553" t="str">
        <f>IF(AND(V1966&gt;0,X1966="A",AA1966&lt;&gt;"",AG1966&lt;&gt;"A",AJ1966&lt;&gt;"A",OR(AB1966="NR",AB1966="NT")),1,"")</f>
        <v/>
      </c>
      <c r="AV1966" s="554" t="str">
        <f>IF(AU1966="","",COUNTIF($AU$8:AU1966,AU1966))</f>
        <v/>
      </c>
      <c r="AW1966" s="553" t="str">
        <f>IF(AND(V1966&gt;0,X1966="A",AJ1966&lt;&gt;"A",OR(AB1966="",AB1966="NX")),1,"")</f>
        <v/>
      </c>
      <c r="AX1966" s="554" t="str">
        <f>IF(AW1966="","",COUNTIF($AW$8:AW1966,AW1966))</f>
        <v/>
      </c>
      <c r="AY1966" s="736" t="s">
        <v>4227</v>
      </c>
      <c r="AZ1966" s="736"/>
      <c r="BA1966" s="736"/>
      <c r="BB1966" s="736"/>
    </row>
    <row r="1967" spans="1:54" ht="14.45" customHeight="1">
      <c r="A1967" s="472" t="s">
        <v>2217</v>
      </c>
      <c r="B1967" s="473" t="s">
        <v>1602</v>
      </c>
      <c r="C1967" s="22" t="s">
        <v>5517</v>
      </c>
      <c r="D1967" s="22">
        <v>16</v>
      </c>
      <c r="E1967" s="746" t="s">
        <v>4214</v>
      </c>
      <c r="F1967" s="760">
        <v>2094530</v>
      </c>
      <c r="G1967" s="475">
        <v>15421111</v>
      </c>
      <c r="H1967" s="476">
        <v>11.94</v>
      </c>
      <c r="I1967" s="474">
        <v>2094620</v>
      </c>
      <c r="J1967" s="475">
        <v>15421111</v>
      </c>
      <c r="K1967" s="478">
        <v>11.94</v>
      </c>
      <c r="L1967" s="9" t="s">
        <v>15</v>
      </c>
      <c r="M1967" s="546">
        <v>16</v>
      </c>
      <c r="N1967" s="9">
        <v>9.5299999999999994</v>
      </c>
      <c r="O1967" s="6" t="s">
        <v>4201</v>
      </c>
      <c r="P1967" s="479" t="s">
        <v>4202</v>
      </c>
      <c r="Q1967" s="10" t="s">
        <v>4203</v>
      </c>
      <c r="R1967" s="11"/>
      <c r="S1967" s="12"/>
      <c r="T1967" s="14">
        <v>46268</v>
      </c>
      <c r="U1967" s="15" t="s">
        <v>4204</v>
      </c>
      <c r="V1967" s="8">
        <v>46270</v>
      </c>
      <c r="W1967" s="13" t="s">
        <v>4205</v>
      </c>
      <c r="X1967" s="23" t="s">
        <v>4206</v>
      </c>
      <c r="Y1967" s="486">
        <v>167</v>
      </c>
      <c r="Z1967" s="483">
        <v>46278</v>
      </c>
      <c r="AA1967" s="24" t="s">
        <v>5462</v>
      </c>
      <c r="AB1967" s="484" t="s">
        <v>4206</v>
      </c>
      <c r="AC1967" s="16"/>
      <c r="AD1967" s="17"/>
      <c r="AE1967" s="18"/>
      <c r="AF1967" s="9"/>
      <c r="AG1967" s="19"/>
      <c r="AH1967" s="20"/>
      <c r="AI1967" s="9"/>
      <c r="AJ1967" s="21"/>
      <c r="AK1967" s="33"/>
      <c r="AL1967" s="485" t="str">
        <f>IF(AA1967="","",AA1967)</f>
        <v>L-RT-033</v>
      </c>
      <c r="AM1967" s="3" t="str">
        <f>IF(AB1967="","",AB1967)</f>
        <v>A</v>
      </c>
      <c r="AN1967" s="702"/>
      <c r="AO1967" s="4"/>
      <c r="AP1967" s="5"/>
      <c r="AQ1967" s="5"/>
      <c r="AR1967" s="4"/>
      <c r="AS1967" s="5"/>
      <c r="AT1967" s="552"/>
      <c r="AU1967" s="553" t="str">
        <f>IF(AND(V1967&gt;0,X1967="A",AA1967&lt;&gt;"",AG1967&lt;&gt;"A",AJ1967&lt;&gt;"A",OR(AB1967="NR",AB1967="NT")),1,"")</f>
        <v/>
      </c>
      <c r="AV1967" s="554" t="str">
        <f>IF(AU1967="","",COUNTIF($AU$8:AU1967,AU1967))</f>
        <v/>
      </c>
      <c r="AW1967" s="553" t="str">
        <f>IF(AND(V1967&gt;0,X1967="A",AJ1967&lt;&gt;"A",OR(AB1967="",AB1967="NX")),1,"")</f>
        <v/>
      </c>
      <c r="AX1967" s="554" t="str">
        <f>IF(AW1967="","",COUNTIF($AW$8:AW1967,AW1967))</f>
        <v/>
      </c>
      <c r="AY1967" s="27" t="s">
        <v>4261</v>
      </c>
      <c r="AZ1967" s="6"/>
      <c r="BA1967" s="7"/>
      <c r="BB1967" s="7"/>
    </row>
    <row r="1968" spans="1:54" ht="14.45" customHeight="1">
      <c r="A1968" s="472" t="s">
        <v>2218</v>
      </c>
      <c r="B1968" s="473" t="s">
        <v>1602</v>
      </c>
      <c r="C1968" s="22" t="s">
        <v>5517</v>
      </c>
      <c r="D1968" s="22">
        <v>16</v>
      </c>
      <c r="E1968" s="752" t="s">
        <v>5355</v>
      </c>
      <c r="F1968" s="760">
        <v>2093</v>
      </c>
      <c r="G1968" s="475">
        <v>15421110</v>
      </c>
      <c r="H1968" s="644">
        <v>11.94</v>
      </c>
      <c r="I1968" s="474">
        <v>2094620</v>
      </c>
      <c r="J1968" s="475">
        <v>15421111</v>
      </c>
      <c r="K1968" s="644">
        <v>11.94</v>
      </c>
      <c r="L1968" s="9"/>
      <c r="M1968" s="546">
        <v>16</v>
      </c>
      <c r="N1968" s="9">
        <v>9.5299999999999994</v>
      </c>
      <c r="O1968" s="9" t="s">
        <v>4201</v>
      </c>
      <c r="P1968" s="645" t="s">
        <v>4252</v>
      </c>
      <c r="Q1968" s="646" t="s">
        <v>4281</v>
      </c>
      <c r="R1968" s="11"/>
      <c r="S1968" s="12"/>
      <c r="T1968" s="14">
        <v>46259</v>
      </c>
      <c r="U1968" s="15" t="s">
        <v>4290</v>
      </c>
      <c r="V1968" s="8">
        <v>46259</v>
      </c>
      <c r="W1968" s="13" t="s">
        <v>4957</v>
      </c>
      <c r="X1968" s="23" t="s">
        <v>4206</v>
      </c>
      <c r="Y1968" s="486">
        <v>124</v>
      </c>
      <c r="Z1968" s="483">
        <v>46260</v>
      </c>
      <c r="AA1968" s="24" t="s">
        <v>4958</v>
      </c>
      <c r="AB1968" s="484" t="s">
        <v>4206</v>
      </c>
      <c r="AC1968" s="655"/>
      <c r="AD1968" s="4"/>
      <c r="AE1968" s="5"/>
      <c r="AF1968" s="5"/>
      <c r="AG1968" s="4"/>
      <c r="AH1968" s="5"/>
      <c r="AI1968" s="649"/>
      <c r="AJ1968" s="6" t="s">
        <v>2860</v>
      </c>
      <c r="AK1968" s="6" t="s">
        <v>2860</v>
      </c>
      <c r="AL1968" s="485" t="str">
        <f>IF(AA1968="","",AA1968)</f>
        <v>DJ-RT-014</v>
      </c>
      <c r="AM1968" s="3" t="str">
        <f>IF(AB1968="","",AB1968)</f>
        <v>A</v>
      </c>
      <c r="AN1968" s="6"/>
      <c r="AO1968" s="6"/>
      <c r="AP1968" s="7"/>
      <c r="AQ1968" s="7"/>
      <c r="AR1968" s="736"/>
      <c r="AS1968" s="736"/>
      <c r="AT1968" s="736"/>
      <c r="AU1968" s="553" t="str">
        <f>IF(AND(V1968&gt;0,X1968="A",AA1968&lt;&gt;"",AG1968&lt;&gt;"A",AJ1968&lt;&gt;"A",OR(AB1968="NR",AB1968="NT")),1,"")</f>
        <v/>
      </c>
      <c r="AV1968" s="554" t="str">
        <f>IF(AU1968="","",COUNTIF($AU$8:AU1968,AU1968))</f>
        <v/>
      </c>
      <c r="AW1968" s="553" t="str">
        <f>IF(AND(V1968&gt;0,X1968="A",AJ1968&lt;&gt;"A",OR(AB1968="",AB1968="NX")),1,"")</f>
        <v/>
      </c>
      <c r="AX1968" s="554" t="str">
        <f>IF(AW1968="","",COUNTIF($AW$8:AW1968,AW1968))</f>
        <v/>
      </c>
      <c r="AY1968" s="736" t="s">
        <v>4314</v>
      </c>
      <c r="AZ1968" s="736"/>
      <c r="BA1968" s="736"/>
      <c r="BB1968" s="736"/>
    </row>
    <row r="1969" spans="1:54" ht="14.45" customHeight="1">
      <c r="A1969" s="472" t="s">
        <v>2219</v>
      </c>
      <c r="B1969" s="473" t="s">
        <v>1602</v>
      </c>
      <c r="C1969" s="22" t="s">
        <v>5517</v>
      </c>
      <c r="D1969" s="22">
        <v>16</v>
      </c>
      <c r="E1969" s="746" t="s">
        <v>4215</v>
      </c>
      <c r="F1969" s="760">
        <v>2093160</v>
      </c>
      <c r="G1969" s="475">
        <v>15421110</v>
      </c>
      <c r="H1969" s="476">
        <v>11.94</v>
      </c>
      <c r="I1969" s="474">
        <v>2081360</v>
      </c>
      <c r="J1969" s="475">
        <v>15421103</v>
      </c>
      <c r="K1969" s="478">
        <v>11.94</v>
      </c>
      <c r="L1969" s="9" t="s">
        <v>15</v>
      </c>
      <c r="M1969" s="546">
        <v>16</v>
      </c>
      <c r="N1969" s="9">
        <v>9.5299999999999994</v>
      </c>
      <c r="O1969" s="6" t="s">
        <v>4201</v>
      </c>
      <c r="P1969" s="479" t="s">
        <v>4202</v>
      </c>
      <c r="Q1969" s="10" t="s">
        <v>4203</v>
      </c>
      <c r="R1969" s="11"/>
      <c r="S1969" s="12"/>
      <c r="T1969" s="14">
        <v>46268</v>
      </c>
      <c r="U1969" s="15" t="s">
        <v>4204</v>
      </c>
      <c r="V1969" s="8">
        <v>46270</v>
      </c>
      <c r="W1969" s="13" t="s">
        <v>4205</v>
      </c>
      <c r="X1969" s="23" t="s">
        <v>4206</v>
      </c>
      <c r="Y1969" s="486">
        <v>167</v>
      </c>
      <c r="Z1969" s="483">
        <v>46278</v>
      </c>
      <c r="AA1969" s="24" t="s">
        <v>5462</v>
      </c>
      <c r="AB1969" s="484" t="s">
        <v>4206</v>
      </c>
      <c r="AC1969" s="16"/>
      <c r="AD1969" s="17"/>
      <c r="AE1969" s="18"/>
      <c r="AF1969" s="9"/>
      <c r="AG1969" s="19"/>
      <c r="AH1969" s="20"/>
      <c r="AI1969" s="9"/>
      <c r="AJ1969" s="21"/>
      <c r="AK1969" s="33"/>
      <c r="AL1969" s="485" t="str">
        <f>IF(AA1969="","",AA1969)</f>
        <v>L-RT-033</v>
      </c>
      <c r="AM1969" s="3" t="str">
        <f>IF(AB1969="","",AB1969)</f>
        <v>A</v>
      </c>
      <c r="AN1969" s="702"/>
      <c r="AO1969" s="4"/>
      <c r="AP1969" s="5"/>
      <c r="AQ1969" s="5"/>
      <c r="AR1969" s="4"/>
      <c r="AS1969" s="5"/>
      <c r="AT1969" s="552"/>
      <c r="AU1969" s="553" t="str">
        <f>IF(AND(V1969&gt;0,X1969="A",AA1969&lt;&gt;"",AG1969&lt;&gt;"A",AJ1969&lt;&gt;"A",OR(AB1969="NR",AB1969="NT")),1,"")</f>
        <v/>
      </c>
      <c r="AV1969" s="554" t="str">
        <f>IF(AU1969="","",COUNTIF($AU$8:AU1969,AU1969))</f>
        <v/>
      </c>
      <c r="AW1969" s="553" t="str">
        <f>IF(AND(V1969&gt;0,X1969="A",AJ1969&lt;&gt;"A",OR(AB1969="",AB1969="NX")),1,"")</f>
        <v/>
      </c>
      <c r="AX1969" s="554" t="str">
        <f>IF(AW1969="","",COUNTIF($AW$8:AW1969,AW1969))</f>
        <v/>
      </c>
      <c r="AY1969" s="27" t="s">
        <v>4314</v>
      </c>
      <c r="AZ1969" s="6"/>
      <c r="BA1969" s="7"/>
      <c r="BB1969" s="7"/>
    </row>
    <row r="1970" spans="1:54" ht="14.45" customHeight="1">
      <c r="A1970" s="472" t="s">
        <v>2220</v>
      </c>
      <c r="B1970" s="473" t="s">
        <v>1602</v>
      </c>
      <c r="C1970" s="22" t="s">
        <v>5517</v>
      </c>
      <c r="D1970" s="22">
        <v>16</v>
      </c>
      <c r="E1970" s="752" t="s">
        <v>5354</v>
      </c>
      <c r="F1970" s="760">
        <v>2092670</v>
      </c>
      <c r="G1970" s="475">
        <v>15421110</v>
      </c>
      <c r="H1970" s="644">
        <v>11.94</v>
      </c>
      <c r="I1970" s="474">
        <v>2081360</v>
      </c>
      <c r="J1970" s="475">
        <v>15421103</v>
      </c>
      <c r="K1970" s="644">
        <v>11.94</v>
      </c>
      <c r="L1970" s="9"/>
      <c r="M1970" s="546">
        <v>16</v>
      </c>
      <c r="N1970" s="9">
        <v>9.5299999999999994</v>
      </c>
      <c r="O1970" s="9" t="s">
        <v>4201</v>
      </c>
      <c r="P1970" s="645" t="s">
        <v>4252</v>
      </c>
      <c r="Q1970" s="646" t="s">
        <v>4281</v>
      </c>
      <c r="R1970" s="11"/>
      <c r="S1970" s="12"/>
      <c r="T1970" s="14">
        <v>46259</v>
      </c>
      <c r="U1970" s="15" t="s">
        <v>4290</v>
      </c>
      <c r="V1970" s="8">
        <v>46259</v>
      </c>
      <c r="W1970" s="13" t="s">
        <v>4957</v>
      </c>
      <c r="X1970" s="23" t="s">
        <v>4206</v>
      </c>
      <c r="Y1970" s="486">
        <v>124</v>
      </c>
      <c r="Z1970" s="483">
        <v>46260</v>
      </c>
      <c r="AA1970" s="24" t="s">
        <v>4958</v>
      </c>
      <c r="AB1970" s="484" t="s">
        <v>4206</v>
      </c>
      <c r="AC1970" s="655"/>
      <c r="AD1970" s="4"/>
      <c r="AE1970" s="5"/>
      <c r="AF1970" s="5"/>
      <c r="AG1970" s="4"/>
      <c r="AH1970" s="5"/>
      <c r="AI1970" s="649"/>
      <c r="AJ1970" s="6" t="s">
        <v>2860</v>
      </c>
      <c r="AK1970" s="6" t="s">
        <v>2860</v>
      </c>
      <c r="AL1970" s="485" t="str">
        <f>IF(AA1970="","",AA1970)</f>
        <v>DJ-RT-014</v>
      </c>
      <c r="AM1970" s="3" t="str">
        <f>IF(AB1970="","",AB1970)</f>
        <v>A</v>
      </c>
      <c r="AN1970" s="6"/>
      <c r="AO1970" s="6"/>
      <c r="AP1970" s="7"/>
      <c r="AQ1970" s="7"/>
      <c r="AR1970" s="736"/>
      <c r="AS1970" s="736"/>
      <c r="AT1970" s="736"/>
      <c r="AU1970" s="553" t="str">
        <f>IF(AND(V1970&gt;0,X1970="A",AA1970&lt;&gt;"",AG1970&lt;&gt;"A",AJ1970&lt;&gt;"A",OR(AB1970="NR",AB1970="NT")),1,"")</f>
        <v/>
      </c>
      <c r="AV1970" s="554" t="str">
        <f>IF(AU1970="","",COUNTIF($AU$8:AU1970,AU1970))</f>
        <v/>
      </c>
      <c r="AW1970" s="553" t="str">
        <f>IF(AND(V1970&gt;0,X1970="A",AJ1970&lt;&gt;"A",OR(AB1970="",AB1970="NX")),1,"")</f>
        <v/>
      </c>
      <c r="AX1970" s="554" t="str">
        <f>IF(AW1970="","",COUNTIF($AW$8:AW1970,AW1970))</f>
        <v/>
      </c>
      <c r="AY1970" s="736"/>
      <c r="AZ1970" s="736"/>
      <c r="BA1970" s="736"/>
      <c r="BB1970" s="736"/>
    </row>
    <row r="1971" spans="1:54" ht="14.45" customHeight="1">
      <c r="A1971" s="472" t="s">
        <v>2221</v>
      </c>
      <c r="B1971" s="473" t="s">
        <v>1602</v>
      </c>
      <c r="C1971" s="22" t="s">
        <v>5517</v>
      </c>
      <c r="D1971" s="22">
        <v>16</v>
      </c>
      <c r="E1971" s="746" t="s">
        <v>4216</v>
      </c>
      <c r="F1971" s="760">
        <v>2092670</v>
      </c>
      <c r="G1971" s="475">
        <v>15421110</v>
      </c>
      <c r="H1971" s="476">
        <v>11.94</v>
      </c>
      <c r="I1971" s="474">
        <v>2098030</v>
      </c>
      <c r="J1971" s="475">
        <v>15421112</v>
      </c>
      <c r="K1971" s="478">
        <v>11.94</v>
      </c>
      <c r="L1971" s="9" t="s">
        <v>15</v>
      </c>
      <c r="M1971" s="546">
        <v>16</v>
      </c>
      <c r="N1971" s="9">
        <v>9.5299999999999994</v>
      </c>
      <c r="O1971" s="6" t="s">
        <v>4201</v>
      </c>
      <c r="P1971" s="479" t="s">
        <v>4202</v>
      </c>
      <c r="Q1971" s="10" t="s">
        <v>4203</v>
      </c>
      <c r="R1971" s="11"/>
      <c r="S1971" s="12"/>
      <c r="T1971" s="14">
        <v>46268</v>
      </c>
      <c r="U1971" s="15" t="s">
        <v>4204</v>
      </c>
      <c r="V1971" s="8">
        <v>46270</v>
      </c>
      <c r="W1971" s="13" t="s">
        <v>4205</v>
      </c>
      <c r="X1971" s="23" t="s">
        <v>4206</v>
      </c>
      <c r="Y1971" s="486">
        <v>167</v>
      </c>
      <c r="Z1971" s="483">
        <v>46278</v>
      </c>
      <c r="AA1971" s="24" t="s">
        <v>5462</v>
      </c>
      <c r="AB1971" s="484" t="s">
        <v>4206</v>
      </c>
      <c r="AC1971" s="16"/>
      <c r="AD1971" s="17"/>
      <c r="AE1971" s="18"/>
      <c r="AF1971" s="9"/>
      <c r="AG1971" s="19"/>
      <c r="AH1971" s="20"/>
      <c r="AI1971" s="9"/>
      <c r="AJ1971" s="21"/>
      <c r="AK1971" s="33"/>
      <c r="AL1971" s="485" t="str">
        <f>IF(AA1971="","",AA1971)</f>
        <v>L-RT-033</v>
      </c>
      <c r="AM1971" s="3" t="str">
        <f>IF(AB1971="","",AB1971)</f>
        <v>A</v>
      </c>
      <c r="AN1971" s="702"/>
      <c r="AO1971" s="4"/>
      <c r="AP1971" s="5"/>
      <c r="AQ1971" s="5"/>
      <c r="AR1971" s="4"/>
      <c r="AS1971" s="5"/>
      <c r="AT1971" s="552"/>
      <c r="AU1971" s="553" t="str">
        <f>IF(AND(V1971&gt;0,X1971="A",AA1971&lt;&gt;"",AG1971&lt;&gt;"A",AJ1971&lt;&gt;"A",OR(AB1971="NR",AB1971="NT")),1,"")</f>
        <v/>
      </c>
      <c r="AV1971" s="554" t="str">
        <f>IF(AU1971="","",COUNTIF($AU$8:AU1971,AU1971))</f>
        <v/>
      </c>
      <c r="AW1971" s="553" t="str">
        <f>IF(AND(V1971&gt;0,X1971="A",AJ1971&lt;&gt;"A",OR(AB1971="",AB1971="NX")),1,"")</f>
        <v/>
      </c>
      <c r="AX1971" s="554" t="str">
        <f>IF(AW1971="","",COUNTIF($AW$8:AW1971,AW1971))</f>
        <v/>
      </c>
      <c r="AY1971" s="27"/>
      <c r="AZ1971" s="6"/>
      <c r="BA1971" s="7"/>
      <c r="BB1971" s="7"/>
    </row>
    <row r="1972" spans="1:54" ht="14.45" customHeight="1">
      <c r="A1972" s="472" t="s">
        <v>2222</v>
      </c>
      <c r="B1972" s="473" t="s">
        <v>1602</v>
      </c>
      <c r="C1972" s="22" t="s">
        <v>5517</v>
      </c>
      <c r="D1972" s="22">
        <v>16</v>
      </c>
      <c r="E1972" s="752" t="s">
        <v>5353</v>
      </c>
      <c r="F1972" s="760">
        <v>2098030</v>
      </c>
      <c r="G1972" s="475">
        <v>15421112</v>
      </c>
      <c r="H1972" s="644">
        <v>11.94</v>
      </c>
      <c r="I1972" s="474">
        <v>2094030</v>
      </c>
      <c r="J1972" s="475">
        <v>15421110</v>
      </c>
      <c r="K1972" s="644">
        <v>11.94</v>
      </c>
      <c r="L1972" s="9"/>
      <c r="M1972" s="546">
        <v>16</v>
      </c>
      <c r="N1972" s="9">
        <v>9.5299999999999994</v>
      </c>
      <c r="O1972" s="9" t="s">
        <v>4201</v>
      </c>
      <c r="P1972" s="645" t="s">
        <v>4252</v>
      </c>
      <c r="Q1972" s="737" t="s">
        <v>4268</v>
      </c>
      <c r="R1972" s="11"/>
      <c r="S1972" s="12"/>
      <c r="T1972" s="14">
        <v>46259</v>
      </c>
      <c r="U1972" s="15" t="s">
        <v>4290</v>
      </c>
      <c r="V1972" s="8">
        <v>46259</v>
      </c>
      <c r="W1972" s="13" t="s">
        <v>4957</v>
      </c>
      <c r="X1972" s="23" t="s">
        <v>4206</v>
      </c>
      <c r="Y1972" s="486">
        <v>124</v>
      </c>
      <c r="Z1972" s="483">
        <v>46260</v>
      </c>
      <c r="AA1972" s="24" t="s">
        <v>4958</v>
      </c>
      <c r="AB1972" s="484" t="s">
        <v>4206</v>
      </c>
      <c r="AC1972" s="655"/>
      <c r="AD1972" s="4"/>
      <c r="AE1972" s="5"/>
      <c r="AF1972" s="5"/>
      <c r="AG1972" s="4"/>
      <c r="AH1972" s="5"/>
      <c r="AI1972" s="649"/>
      <c r="AJ1972" s="6" t="s">
        <v>2860</v>
      </c>
      <c r="AK1972" s="6" t="s">
        <v>2860</v>
      </c>
      <c r="AL1972" s="485" t="str">
        <f>IF(AA1972="","",AA1972)</f>
        <v>DJ-RT-014</v>
      </c>
      <c r="AM1972" s="3" t="str">
        <f>IF(AB1972="","",AB1972)</f>
        <v>A</v>
      </c>
      <c r="AN1972" s="6"/>
      <c r="AO1972" s="6"/>
      <c r="AP1972" s="7"/>
      <c r="AQ1972" s="7"/>
      <c r="AR1972" s="736"/>
      <c r="AS1972" s="736"/>
      <c r="AT1972" s="736"/>
      <c r="AU1972" s="553" t="str">
        <f>IF(AND(V1972&gt;0,X1972="A",AA1972&lt;&gt;"",AG1972&lt;&gt;"A",AJ1972&lt;&gt;"A",OR(AB1972="NR",AB1972="NT")),1,"")</f>
        <v/>
      </c>
      <c r="AV1972" s="554" t="str">
        <f>IF(AU1972="","",COUNTIF($AU$8:AU1972,AU1972))</f>
        <v/>
      </c>
      <c r="AW1972" s="553" t="str">
        <f>IF(AND(V1972&gt;0,X1972="A",AJ1972&lt;&gt;"A",OR(AB1972="",AB1972="NX")),1,"")</f>
        <v/>
      </c>
      <c r="AX1972" s="554" t="str">
        <f>IF(AW1972="","",COUNTIF($AW$8:AW1972,AW1972))</f>
        <v/>
      </c>
      <c r="AY1972" s="736"/>
      <c r="AZ1972" s="736"/>
      <c r="BA1972" s="736"/>
      <c r="BB1972" s="736"/>
    </row>
    <row r="1973" spans="1:54" ht="14.45" customHeight="1">
      <c r="A1973" s="472" t="s">
        <v>2223</v>
      </c>
      <c r="B1973" s="473" t="s">
        <v>1602</v>
      </c>
      <c r="C1973" s="22" t="s">
        <v>5517</v>
      </c>
      <c r="D1973" s="22">
        <v>16</v>
      </c>
      <c r="E1973" s="746" t="s">
        <v>4217</v>
      </c>
      <c r="F1973" s="760">
        <v>2094030</v>
      </c>
      <c r="G1973" s="475">
        <v>15421110</v>
      </c>
      <c r="H1973" s="476">
        <v>11.94</v>
      </c>
      <c r="I1973" s="474">
        <v>2078730</v>
      </c>
      <c r="J1973" s="475">
        <v>15421101</v>
      </c>
      <c r="K1973" s="478">
        <v>11.94</v>
      </c>
      <c r="L1973" s="9" t="s">
        <v>15</v>
      </c>
      <c r="M1973" s="546">
        <v>16</v>
      </c>
      <c r="N1973" s="9">
        <v>9.5299999999999994</v>
      </c>
      <c r="O1973" s="6" t="s">
        <v>4201</v>
      </c>
      <c r="P1973" s="479" t="s">
        <v>4202</v>
      </c>
      <c r="Q1973" s="10" t="s">
        <v>4203</v>
      </c>
      <c r="R1973" s="11"/>
      <c r="S1973" s="12"/>
      <c r="T1973" s="14">
        <v>46268</v>
      </c>
      <c r="U1973" s="15" t="s">
        <v>4204</v>
      </c>
      <c r="V1973" s="8">
        <v>46270</v>
      </c>
      <c r="W1973" s="13" t="s">
        <v>4205</v>
      </c>
      <c r="X1973" s="23" t="s">
        <v>4206</v>
      </c>
      <c r="Y1973" s="486">
        <v>167</v>
      </c>
      <c r="Z1973" s="483">
        <v>46278</v>
      </c>
      <c r="AA1973" s="24" t="s">
        <v>5462</v>
      </c>
      <c r="AB1973" s="484" t="s">
        <v>4206</v>
      </c>
      <c r="AC1973" s="16"/>
      <c r="AD1973" s="17"/>
      <c r="AE1973" s="18"/>
      <c r="AF1973" s="9"/>
      <c r="AG1973" s="19"/>
      <c r="AH1973" s="20"/>
      <c r="AI1973" s="9"/>
      <c r="AJ1973" s="21"/>
      <c r="AK1973" s="33"/>
      <c r="AL1973" s="485" t="str">
        <f>IF(AA1973="","",AA1973)</f>
        <v>L-RT-033</v>
      </c>
      <c r="AM1973" s="3" t="str">
        <f>IF(AB1973="","",AB1973)</f>
        <v>A</v>
      </c>
      <c r="AN1973" s="702"/>
      <c r="AO1973" s="4"/>
      <c r="AP1973" s="5"/>
      <c r="AQ1973" s="5"/>
      <c r="AR1973" s="4"/>
      <c r="AS1973" s="5"/>
      <c r="AT1973" s="552"/>
      <c r="AU1973" s="553" t="str">
        <f>IF(AND(V1973&gt;0,X1973="A",AA1973&lt;&gt;"",AG1973&lt;&gt;"A",AJ1973&lt;&gt;"A",OR(AB1973="NR",AB1973="NT")),1,"")</f>
        <v/>
      </c>
      <c r="AV1973" s="554" t="str">
        <f>IF(AU1973="","",COUNTIF($AU$8:AU1973,AU1973))</f>
        <v/>
      </c>
      <c r="AW1973" s="553" t="str">
        <f>IF(AND(V1973&gt;0,X1973="A",AJ1973&lt;&gt;"A",OR(AB1973="",AB1973="NX")),1,"")</f>
        <v/>
      </c>
      <c r="AX1973" s="554" t="str">
        <f>IF(AW1973="","",COUNTIF($AW$8:AW1973,AW1973))</f>
        <v/>
      </c>
      <c r="AY1973" s="27"/>
      <c r="AZ1973" s="6"/>
      <c r="BA1973" s="7"/>
      <c r="BB1973" s="7"/>
    </row>
    <row r="1974" spans="1:54" ht="14.45" customHeight="1">
      <c r="A1974" s="472" t="s">
        <v>2224</v>
      </c>
      <c r="B1974" s="473" t="s">
        <v>1602</v>
      </c>
      <c r="C1974" s="22" t="s">
        <v>5517</v>
      </c>
      <c r="D1974" s="22">
        <v>16</v>
      </c>
      <c r="E1974" s="752" t="s">
        <v>5352</v>
      </c>
      <c r="F1974" s="760">
        <v>2078730</v>
      </c>
      <c r="G1974" s="475">
        <v>15421101</v>
      </c>
      <c r="H1974" s="476">
        <v>11.94</v>
      </c>
      <c r="I1974" s="474">
        <v>2089980</v>
      </c>
      <c r="J1974" s="475">
        <v>15421105</v>
      </c>
      <c r="K1974" s="478">
        <v>11.94</v>
      </c>
      <c r="L1974" s="9"/>
      <c r="M1974" s="546">
        <v>16</v>
      </c>
      <c r="N1974" s="9">
        <v>9.5299999999999994</v>
      </c>
      <c r="O1974" s="6" t="s">
        <v>4201</v>
      </c>
      <c r="P1974" s="479" t="s">
        <v>4252</v>
      </c>
      <c r="Q1974" s="737" t="s">
        <v>4268</v>
      </c>
      <c r="R1974" s="11"/>
      <c r="S1974" s="12"/>
      <c r="T1974" s="14">
        <v>46249</v>
      </c>
      <c r="U1974" s="15" t="s">
        <v>4284</v>
      </c>
      <c r="V1974" s="8">
        <v>46249</v>
      </c>
      <c r="W1974" s="13" t="s">
        <v>4264</v>
      </c>
      <c r="X1974" s="23" t="s">
        <v>4206</v>
      </c>
      <c r="Y1974" s="486">
        <v>117</v>
      </c>
      <c r="Z1974" s="647">
        <v>46250</v>
      </c>
      <c r="AA1974" s="24" t="s">
        <v>4265</v>
      </c>
      <c r="AB1974" s="484" t="s">
        <v>4206</v>
      </c>
      <c r="AC1974" s="655"/>
      <c r="AD1974" s="4"/>
      <c r="AE1974" s="5"/>
      <c r="AF1974" s="5"/>
      <c r="AG1974" s="4"/>
      <c r="AH1974" s="5"/>
      <c r="AI1974" s="649"/>
      <c r="AJ1974" s="6" t="s">
        <v>2860</v>
      </c>
      <c r="AK1974" s="6" t="s">
        <v>2860</v>
      </c>
      <c r="AL1974" s="485" t="str">
        <f>IF(AA1974="","",AA1974)</f>
        <v>DJ-RT-002</v>
      </c>
      <c r="AM1974" s="3" t="str">
        <f>IF(AB1974="","",AB1974)</f>
        <v>A</v>
      </c>
      <c r="AN1974" s="6"/>
      <c r="AO1974" s="6"/>
      <c r="AP1974" s="7"/>
      <c r="AQ1974" s="7"/>
      <c r="AR1974" s="736"/>
      <c r="AS1974" s="736"/>
      <c r="AT1974" s="736"/>
      <c r="AU1974" s="553" t="str">
        <f>IF(AND(V1974&gt;0,X1974="A",AA1974&lt;&gt;"",AG1974&lt;&gt;"A",AJ1974&lt;&gt;"A",OR(AB1974="NR",AB1974="NT")),1,"")</f>
        <v/>
      </c>
      <c r="AV1974" s="554" t="str">
        <f>IF(AU1974="","",COUNTIF($AU$8:AU1974,AU1974))</f>
        <v/>
      </c>
      <c r="AW1974" s="553" t="str">
        <f>IF(AND(V1974&gt;0,X1974="A",AJ1974&lt;&gt;"A",OR(AB1974="",AB1974="NX")),1,"")</f>
        <v/>
      </c>
      <c r="AX1974" s="554" t="str">
        <f>IF(AW1974="","",COUNTIF($AW$8:AW1974,AW1974))</f>
        <v/>
      </c>
      <c r="AY1974" s="736"/>
      <c r="AZ1974" s="736"/>
      <c r="BA1974" s="736"/>
      <c r="BB1974" s="736"/>
    </row>
    <row r="1975" spans="1:54" ht="14.45" customHeight="1">
      <c r="A1975" s="472" t="s">
        <v>2225</v>
      </c>
      <c r="B1975" s="473" t="s">
        <v>1602</v>
      </c>
      <c r="C1975" s="22" t="s">
        <v>5517</v>
      </c>
      <c r="D1975" s="22">
        <v>16</v>
      </c>
      <c r="E1975" s="746" t="s">
        <v>4218</v>
      </c>
      <c r="F1975" s="760">
        <v>2089980</v>
      </c>
      <c r="G1975" s="475">
        <v>15421109</v>
      </c>
      <c r="H1975" s="476">
        <v>11.94</v>
      </c>
      <c r="I1975" s="474">
        <v>2087680</v>
      </c>
      <c r="J1975" s="475">
        <v>15421108</v>
      </c>
      <c r="K1975" s="478">
        <v>11.94</v>
      </c>
      <c r="L1975" s="9" t="s">
        <v>15</v>
      </c>
      <c r="M1975" s="546">
        <v>16</v>
      </c>
      <c r="N1975" s="9">
        <v>9.5299999999999994</v>
      </c>
      <c r="O1975" s="6" t="s">
        <v>4201</v>
      </c>
      <c r="P1975" s="479" t="s">
        <v>4202</v>
      </c>
      <c r="Q1975" s="10" t="s">
        <v>4203</v>
      </c>
      <c r="R1975" s="11"/>
      <c r="S1975" s="12"/>
      <c r="T1975" s="14">
        <v>46268</v>
      </c>
      <c r="U1975" s="15" t="s">
        <v>4204</v>
      </c>
      <c r="V1975" s="8">
        <v>46270</v>
      </c>
      <c r="W1975" s="13" t="s">
        <v>4205</v>
      </c>
      <c r="X1975" s="23" t="s">
        <v>4206</v>
      </c>
      <c r="Y1975" s="486">
        <v>167</v>
      </c>
      <c r="Z1975" s="483">
        <v>46278</v>
      </c>
      <c r="AA1975" s="24" t="s">
        <v>5462</v>
      </c>
      <c r="AB1975" s="484" t="s">
        <v>4206</v>
      </c>
      <c r="AC1975" s="16"/>
      <c r="AD1975" s="17"/>
      <c r="AE1975" s="18"/>
      <c r="AF1975" s="9"/>
      <c r="AG1975" s="19"/>
      <c r="AH1975" s="20"/>
      <c r="AI1975" s="9"/>
      <c r="AJ1975" s="21"/>
      <c r="AK1975" s="33"/>
      <c r="AL1975" s="485" t="str">
        <f>IF(AA1975="","",AA1975)</f>
        <v>L-RT-033</v>
      </c>
      <c r="AM1975" s="3" t="str">
        <f>IF(AB1975="","",AB1975)</f>
        <v>A</v>
      </c>
      <c r="AN1975" s="702"/>
      <c r="AO1975" s="4"/>
      <c r="AP1975" s="5"/>
      <c r="AQ1975" s="5"/>
      <c r="AR1975" s="4"/>
      <c r="AS1975" s="5"/>
      <c r="AT1975" s="552"/>
      <c r="AU1975" s="553" t="str">
        <f>IF(AND(V1975&gt;0,X1975="A",AA1975&lt;&gt;"",AG1975&lt;&gt;"A",AJ1975&lt;&gt;"A",OR(AB1975="NR",AB1975="NT")),1,"")</f>
        <v/>
      </c>
      <c r="AV1975" s="554" t="str">
        <f>IF(AU1975="","",COUNTIF($AU$8:AU1975,AU1975))</f>
        <v/>
      </c>
      <c r="AW1975" s="553" t="str">
        <f>IF(AND(V1975&gt;0,X1975="A",AJ1975&lt;&gt;"A",OR(AB1975="",AB1975="NX")),1,"")</f>
        <v/>
      </c>
      <c r="AX1975" s="554" t="str">
        <f>IF(AW1975="","",COUNTIF($AW$8:AW1975,AW1975))</f>
        <v/>
      </c>
      <c r="AY1975" s="27"/>
      <c r="AZ1975" s="6"/>
      <c r="BA1975" s="7"/>
      <c r="BB1975" s="7"/>
    </row>
    <row r="1976" spans="1:54" ht="14.45" customHeight="1">
      <c r="A1976" s="472" t="s">
        <v>2226</v>
      </c>
      <c r="B1976" s="473" t="s">
        <v>1602</v>
      </c>
      <c r="C1976" s="22" t="s">
        <v>5517</v>
      </c>
      <c r="D1976" s="22">
        <v>16</v>
      </c>
      <c r="E1976" s="752" t="s">
        <v>5351</v>
      </c>
      <c r="F1976" s="760">
        <v>2094990</v>
      </c>
      <c r="G1976" s="475">
        <v>15421111</v>
      </c>
      <c r="H1976" s="476">
        <v>11.94</v>
      </c>
      <c r="I1976" s="474">
        <v>2087680</v>
      </c>
      <c r="J1976" s="475">
        <v>15421108</v>
      </c>
      <c r="K1976" s="476">
        <v>11.94</v>
      </c>
      <c r="L1976" s="9"/>
      <c r="M1976" s="546">
        <v>16</v>
      </c>
      <c r="N1976" s="9">
        <v>9.5299999999999994</v>
      </c>
      <c r="O1976" s="9" t="s">
        <v>4201</v>
      </c>
      <c r="P1976" s="645" t="s">
        <v>4252</v>
      </c>
      <c r="Q1976" s="654" t="s">
        <v>4273</v>
      </c>
      <c r="R1976" s="11"/>
      <c r="S1976" s="12"/>
      <c r="T1976" s="14">
        <v>46250</v>
      </c>
      <c r="U1976" s="15" t="s">
        <v>4284</v>
      </c>
      <c r="V1976" s="8">
        <v>46250</v>
      </c>
      <c r="W1976" s="13" t="s">
        <v>4313</v>
      </c>
      <c r="X1976" s="23" t="s">
        <v>4206</v>
      </c>
      <c r="Y1976" s="486">
        <v>117</v>
      </c>
      <c r="Z1976" s="738">
        <v>46252</v>
      </c>
      <c r="AA1976" s="24" t="s">
        <v>4300</v>
      </c>
      <c r="AB1976" s="484" t="s">
        <v>4206</v>
      </c>
      <c r="AC1976" s="655"/>
      <c r="AD1976" s="4"/>
      <c r="AE1976" s="5"/>
      <c r="AF1976" s="5"/>
      <c r="AG1976" s="4"/>
      <c r="AH1976" s="5"/>
      <c r="AI1976" s="649"/>
      <c r="AJ1976" s="6" t="s">
        <v>2860</v>
      </c>
      <c r="AK1976" s="6" t="s">
        <v>2860</v>
      </c>
      <c r="AL1976" s="485" t="str">
        <f>IF(AA1976="","",AA1976)</f>
        <v>DJ-RT-003</v>
      </c>
      <c r="AM1976" s="3" t="str">
        <f>IF(AB1976="","",AB1976)</f>
        <v>A</v>
      </c>
      <c r="AN1976" s="6"/>
      <c r="AO1976" s="6"/>
      <c r="AP1976" s="7"/>
      <c r="AQ1976" s="7"/>
      <c r="AR1976" s="736"/>
      <c r="AS1976" s="736"/>
      <c r="AT1976" s="736"/>
      <c r="AU1976" s="553" t="str">
        <f>IF(AND(V1976&gt;0,X1976="A",AA1976&lt;&gt;"",AG1976&lt;&gt;"A",AJ1976&lt;&gt;"A",OR(AB1976="NR",AB1976="NT")),1,"")</f>
        <v/>
      </c>
      <c r="AV1976" s="554" t="str">
        <f>IF(AU1976="","",COUNTIF($AU$8:AU1976,AU1976))</f>
        <v/>
      </c>
      <c r="AW1976" s="553" t="str">
        <f>IF(AND(V1976&gt;0,X1976="A",AJ1976&lt;&gt;"A",OR(AB1976="",AB1976="NX")),1,"")</f>
        <v/>
      </c>
      <c r="AX1976" s="554" t="str">
        <f>IF(AW1976="","",COUNTIF($AW$8:AW1976,AW1976))</f>
        <v/>
      </c>
      <c r="AY1976" s="736"/>
      <c r="AZ1976" s="736"/>
      <c r="BA1976" s="736"/>
      <c r="BB1976" s="736"/>
    </row>
    <row r="1977" spans="1:54" ht="14.45" customHeight="1">
      <c r="A1977" s="472" t="s">
        <v>2227</v>
      </c>
      <c r="B1977" s="473" t="s">
        <v>1602</v>
      </c>
      <c r="C1977" s="22" t="s">
        <v>5517</v>
      </c>
      <c r="D1977" s="22">
        <v>16</v>
      </c>
      <c r="E1977" s="746" t="s">
        <v>4219</v>
      </c>
      <c r="F1977" s="760">
        <v>2094990</v>
      </c>
      <c r="G1977" s="475">
        <v>15421111</v>
      </c>
      <c r="H1977" s="476">
        <v>11.94</v>
      </c>
      <c r="I1977" s="474">
        <v>2098210</v>
      </c>
      <c r="J1977" s="475">
        <v>15421112</v>
      </c>
      <c r="K1977" s="478">
        <v>11.94</v>
      </c>
      <c r="L1977" s="9" t="s">
        <v>15</v>
      </c>
      <c r="M1977" s="546">
        <v>16</v>
      </c>
      <c r="N1977" s="9">
        <v>9.5299999999999994</v>
      </c>
      <c r="O1977" s="6" t="s">
        <v>4201</v>
      </c>
      <c r="P1977" s="479" t="s">
        <v>4202</v>
      </c>
      <c r="Q1977" s="10" t="s">
        <v>4203</v>
      </c>
      <c r="R1977" s="11"/>
      <c r="S1977" s="12"/>
      <c r="T1977" s="14">
        <v>46268</v>
      </c>
      <c r="U1977" s="15" t="s">
        <v>4204</v>
      </c>
      <c r="V1977" s="8">
        <v>46270</v>
      </c>
      <c r="W1977" s="13" t="s">
        <v>4205</v>
      </c>
      <c r="X1977" s="23" t="s">
        <v>4206</v>
      </c>
      <c r="Y1977" s="486">
        <v>167</v>
      </c>
      <c r="Z1977" s="483">
        <v>46278</v>
      </c>
      <c r="AA1977" s="24" t="s">
        <v>5462</v>
      </c>
      <c r="AB1977" s="484" t="s">
        <v>4206</v>
      </c>
      <c r="AC1977" s="16"/>
      <c r="AD1977" s="17"/>
      <c r="AE1977" s="18"/>
      <c r="AF1977" s="9"/>
      <c r="AG1977" s="19"/>
      <c r="AH1977" s="20"/>
      <c r="AI1977" s="9"/>
      <c r="AJ1977" s="21"/>
      <c r="AK1977" s="33"/>
      <c r="AL1977" s="485" t="str">
        <f>IF(AA1977="","",AA1977)</f>
        <v>L-RT-033</v>
      </c>
      <c r="AM1977" s="3" t="str">
        <f>IF(AB1977="","",AB1977)</f>
        <v>A</v>
      </c>
      <c r="AN1977" s="702"/>
      <c r="AO1977" s="4"/>
      <c r="AP1977" s="5"/>
      <c r="AQ1977" s="5"/>
      <c r="AR1977" s="4"/>
      <c r="AS1977" s="5"/>
      <c r="AT1977" s="552"/>
      <c r="AU1977" s="553" t="str">
        <f>IF(AND(V1977&gt;0,X1977="A",AA1977&lt;&gt;"",AG1977&lt;&gt;"A",AJ1977&lt;&gt;"A",OR(AB1977="NR",AB1977="NT")),1,"")</f>
        <v/>
      </c>
      <c r="AV1977" s="554" t="str">
        <f>IF(AU1977="","",COUNTIF($AU$8:AU1977,AU1977))</f>
        <v/>
      </c>
      <c r="AW1977" s="553" t="str">
        <f>IF(AND(V1977&gt;0,X1977="A",AJ1977&lt;&gt;"A",OR(AB1977="",AB1977="NX")),1,"")</f>
        <v/>
      </c>
      <c r="AX1977" s="554" t="str">
        <f>IF(AW1977="","",COUNTIF($AW$8:AW1977,AW1977))</f>
        <v/>
      </c>
      <c r="AY1977" s="27"/>
      <c r="AZ1977" s="6"/>
      <c r="BA1977" s="7"/>
      <c r="BB1977" s="7"/>
    </row>
    <row r="1978" spans="1:54" ht="14.45" customHeight="1">
      <c r="A1978" s="472" t="s">
        <v>2228</v>
      </c>
      <c r="B1978" s="473" t="s">
        <v>1602</v>
      </c>
      <c r="C1978" s="22" t="s">
        <v>5517</v>
      </c>
      <c r="D1978" s="22">
        <v>16</v>
      </c>
      <c r="E1978" s="752" t="s">
        <v>5350</v>
      </c>
      <c r="F1978" s="760">
        <v>2085190</v>
      </c>
      <c r="G1978" s="475">
        <v>15421106</v>
      </c>
      <c r="H1978" s="476">
        <v>11.94</v>
      </c>
      <c r="I1978" s="474">
        <v>2098210</v>
      </c>
      <c r="J1978" s="475">
        <v>15421112</v>
      </c>
      <c r="K1978" s="476">
        <v>11.94</v>
      </c>
      <c r="L1978" s="9"/>
      <c r="M1978" s="546">
        <v>16</v>
      </c>
      <c r="N1978" s="9">
        <v>9.5299999999999994</v>
      </c>
      <c r="O1978" s="9" t="s">
        <v>4201</v>
      </c>
      <c r="P1978" s="645" t="s">
        <v>4252</v>
      </c>
      <c r="Q1978" s="650" t="s">
        <v>4253</v>
      </c>
      <c r="R1978" s="11"/>
      <c r="S1978" s="12"/>
      <c r="T1978" s="14">
        <v>46250</v>
      </c>
      <c r="U1978" s="15" t="s">
        <v>4284</v>
      </c>
      <c r="V1978" s="8">
        <v>46250</v>
      </c>
      <c r="W1978" s="13" t="s">
        <v>4313</v>
      </c>
      <c r="X1978" s="23" t="s">
        <v>4206</v>
      </c>
      <c r="Y1978" s="486">
        <v>117</v>
      </c>
      <c r="Z1978" s="738">
        <v>46252</v>
      </c>
      <c r="AA1978" s="24" t="s">
        <v>4300</v>
      </c>
      <c r="AB1978" s="484" t="s">
        <v>4206</v>
      </c>
      <c r="AC1978" s="655"/>
      <c r="AD1978" s="4"/>
      <c r="AE1978" s="5"/>
      <c r="AF1978" s="5"/>
      <c r="AG1978" s="4"/>
      <c r="AH1978" s="5"/>
      <c r="AI1978" s="649"/>
      <c r="AJ1978" s="6" t="s">
        <v>2860</v>
      </c>
      <c r="AK1978" s="6" t="s">
        <v>2860</v>
      </c>
      <c r="AL1978" s="485" t="str">
        <f>IF(AA1978="","",AA1978)</f>
        <v>DJ-RT-003</v>
      </c>
      <c r="AM1978" s="3" t="str">
        <f>IF(AB1978="","",AB1978)</f>
        <v>A</v>
      </c>
      <c r="AN1978" s="6"/>
      <c r="AO1978" s="6"/>
      <c r="AP1978" s="7"/>
      <c r="AQ1978" s="7"/>
      <c r="AR1978" s="736"/>
      <c r="AS1978" s="736"/>
      <c r="AT1978" s="736"/>
      <c r="AU1978" s="553" t="str">
        <f>IF(AND(V1978&gt;0,X1978="A",AA1978&lt;&gt;"",AG1978&lt;&gt;"A",AJ1978&lt;&gt;"A",OR(AB1978="NR",AB1978="NT")),1,"")</f>
        <v/>
      </c>
      <c r="AV1978" s="554" t="str">
        <f>IF(AU1978="","",COUNTIF($AU$8:AU1978,AU1978))</f>
        <v/>
      </c>
      <c r="AW1978" s="553" t="str">
        <f>IF(AND(V1978&gt;0,X1978="A",AJ1978&lt;&gt;"A",OR(AB1978="",AB1978="NX")),1,"")</f>
        <v/>
      </c>
      <c r="AX1978" s="554" t="str">
        <f>IF(AW1978="","",COUNTIF($AW$8:AW1978,AW1978))</f>
        <v/>
      </c>
      <c r="AY1978" s="736"/>
      <c r="AZ1978" s="736"/>
      <c r="BA1978" s="736"/>
      <c r="BB1978" s="736"/>
    </row>
    <row r="1979" spans="1:54" ht="14.45" customHeight="1">
      <c r="A1979" s="472" t="s">
        <v>2229</v>
      </c>
      <c r="B1979" s="473" t="s">
        <v>1602</v>
      </c>
      <c r="C1979" s="22" t="s">
        <v>5517</v>
      </c>
      <c r="D1979" s="22">
        <v>16</v>
      </c>
      <c r="E1979" s="746" t="s">
        <v>4220</v>
      </c>
      <c r="F1979" s="760">
        <v>2085190</v>
      </c>
      <c r="G1979" s="475">
        <v>15421106</v>
      </c>
      <c r="H1979" s="476">
        <v>11.94</v>
      </c>
      <c r="I1979" s="474">
        <v>2079170</v>
      </c>
      <c r="J1979" s="475">
        <v>15421102</v>
      </c>
      <c r="K1979" s="478">
        <v>11.94</v>
      </c>
      <c r="L1979" s="9" t="s">
        <v>15</v>
      </c>
      <c r="M1979" s="546">
        <v>16</v>
      </c>
      <c r="N1979" s="9">
        <v>9.5299999999999994</v>
      </c>
      <c r="O1979" s="6" t="s">
        <v>4201</v>
      </c>
      <c r="P1979" s="479" t="s">
        <v>4202</v>
      </c>
      <c r="Q1979" s="10" t="s">
        <v>4203</v>
      </c>
      <c r="R1979" s="11"/>
      <c r="S1979" s="12"/>
      <c r="T1979" s="14">
        <v>46268</v>
      </c>
      <c r="U1979" s="15" t="s">
        <v>4204</v>
      </c>
      <c r="V1979" s="8">
        <v>46270</v>
      </c>
      <c r="W1979" s="13" t="s">
        <v>4205</v>
      </c>
      <c r="X1979" s="23" t="s">
        <v>4206</v>
      </c>
      <c r="Y1979" s="486">
        <v>167</v>
      </c>
      <c r="Z1979" s="483">
        <v>46278</v>
      </c>
      <c r="AA1979" s="24" t="s">
        <v>5462</v>
      </c>
      <c r="AB1979" s="484" t="s">
        <v>4206</v>
      </c>
      <c r="AC1979" s="16"/>
      <c r="AD1979" s="17"/>
      <c r="AE1979" s="18"/>
      <c r="AF1979" s="9"/>
      <c r="AG1979" s="19"/>
      <c r="AH1979" s="20"/>
      <c r="AI1979" s="9"/>
      <c r="AJ1979" s="21"/>
      <c r="AK1979" s="33"/>
      <c r="AL1979" s="485" t="str">
        <f>IF(AA1979="","",AA1979)</f>
        <v>L-RT-033</v>
      </c>
      <c r="AM1979" s="3" t="str">
        <f>IF(AB1979="","",AB1979)</f>
        <v>A</v>
      </c>
      <c r="AN1979" s="702"/>
      <c r="AO1979" s="4"/>
      <c r="AP1979" s="5"/>
      <c r="AQ1979" s="5"/>
      <c r="AR1979" s="4"/>
      <c r="AS1979" s="5"/>
      <c r="AT1979" s="552"/>
      <c r="AU1979" s="553" t="str">
        <f>IF(AND(V1979&gt;0,X1979="A",AA1979&lt;&gt;"",AG1979&lt;&gt;"A",AJ1979&lt;&gt;"A",OR(AB1979="NR",AB1979="NT")),1,"")</f>
        <v/>
      </c>
      <c r="AV1979" s="554" t="str">
        <f>IF(AU1979="","",COUNTIF($AU$8:AU1979,AU1979))</f>
        <v/>
      </c>
      <c r="AW1979" s="553" t="str">
        <f>IF(AND(V1979&gt;0,X1979="A",AJ1979&lt;&gt;"A",OR(AB1979="",AB1979="NX")),1,"")</f>
        <v/>
      </c>
      <c r="AX1979" s="554" t="str">
        <f>IF(AW1979="","",COUNTIF($AW$8:AW1979,AW1979))</f>
        <v/>
      </c>
      <c r="AY1979" s="27"/>
      <c r="AZ1979" s="6"/>
      <c r="BA1979" s="7"/>
      <c r="BB1979" s="7"/>
    </row>
    <row r="1980" spans="1:54" ht="14.45" customHeight="1">
      <c r="A1980" s="472" t="s">
        <v>2230</v>
      </c>
      <c r="B1980" s="473" t="s">
        <v>1602</v>
      </c>
      <c r="C1980" s="22" t="s">
        <v>5517</v>
      </c>
      <c r="D1980" s="22">
        <v>16</v>
      </c>
      <c r="E1980" s="752" t="s">
        <v>5383</v>
      </c>
      <c r="F1980" s="760">
        <v>2079170</v>
      </c>
      <c r="G1980" s="475">
        <v>15421102</v>
      </c>
      <c r="H1980" s="476">
        <v>11.94</v>
      </c>
      <c r="I1980" s="474">
        <v>2088950</v>
      </c>
      <c r="J1980" s="475">
        <v>15421108</v>
      </c>
      <c r="K1980" s="476">
        <v>11.94</v>
      </c>
      <c r="L1980" s="9"/>
      <c r="M1980" s="546">
        <v>16</v>
      </c>
      <c r="N1980" s="9">
        <v>9.5299999999999994</v>
      </c>
      <c r="O1980" s="9" t="s">
        <v>4201</v>
      </c>
      <c r="P1980" s="645" t="s">
        <v>4252</v>
      </c>
      <c r="Q1980" s="653" t="s">
        <v>4289</v>
      </c>
      <c r="R1980" s="11"/>
      <c r="S1980" s="12"/>
      <c r="T1980" s="14">
        <v>46250</v>
      </c>
      <c r="U1980" s="15" t="s">
        <v>4284</v>
      </c>
      <c r="V1980" s="8">
        <v>46250</v>
      </c>
      <c r="W1980" s="13" t="s">
        <v>4313</v>
      </c>
      <c r="X1980" s="23" t="s">
        <v>4206</v>
      </c>
      <c r="Y1980" s="486">
        <v>117</v>
      </c>
      <c r="Z1980" s="738">
        <v>46252</v>
      </c>
      <c r="AA1980" s="24" t="s">
        <v>4300</v>
      </c>
      <c r="AB1980" s="484" t="s">
        <v>4206</v>
      </c>
      <c r="AC1980" s="655"/>
      <c r="AD1980" s="4"/>
      <c r="AE1980" s="5"/>
      <c r="AF1980" s="5"/>
      <c r="AG1980" s="4"/>
      <c r="AH1980" s="5"/>
      <c r="AI1980" s="649"/>
      <c r="AJ1980" s="6" t="s">
        <v>2860</v>
      </c>
      <c r="AK1980" s="6" t="s">
        <v>2860</v>
      </c>
      <c r="AL1980" s="485" t="str">
        <f>IF(AA1980="","",AA1980)</f>
        <v>DJ-RT-003</v>
      </c>
      <c r="AM1980" s="3" t="str">
        <f>IF(AB1980="","",AB1980)</f>
        <v>A</v>
      </c>
      <c r="AN1980" s="6"/>
      <c r="AO1980" s="6"/>
      <c r="AP1980" s="7"/>
      <c r="AQ1980" s="7"/>
      <c r="AR1980" s="736"/>
      <c r="AS1980" s="736"/>
      <c r="AT1980" s="736"/>
      <c r="AU1980" s="553" t="str">
        <f>IF(AND(V1980&gt;0,X1980="A",AA1980&lt;&gt;"",AG1980&lt;&gt;"A",AJ1980&lt;&gt;"A",OR(AB1980="NR",AB1980="NT")),1,"")</f>
        <v/>
      </c>
      <c r="AV1980" s="554" t="str">
        <f>IF(AU1980="","",COUNTIF($AU$8:AU1980,AU1980))</f>
        <v/>
      </c>
      <c r="AW1980" s="553" t="str">
        <f>IF(AND(V1980&gt;0,X1980="A",AJ1980&lt;&gt;"A",OR(AB1980="",AB1980="NX")),1,"")</f>
        <v/>
      </c>
      <c r="AX1980" s="554" t="str">
        <f>IF(AW1980="","",COUNTIF($AW$8:AW1980,AW1980))</f>
        <v/>
      </c>
      <c r="AY1980" s="736"/>
      <c r="AZ1980" s="736"/>
      <c r="BA1980" s="736"/>
      <c r="BB1980" s="736"/>
    </row>
    <row r="1981" spans="1:54" ht="14.45" customHeight="1">
      <c r="A1981" s="472" t="s">
        <v>2231</v>
      </c>
      <c r="B1981" s="473" t="s">
        <v>1602</v>
      </c>
      <c r="C1981" s="22" t="s">
        <v>5517</v>
      </c>
      <c r="D1981" s="22">
        <v>16</v>
      </c>
      <c r="E1981" s="746" t="s">
        <v>4221</v>
      </c>
      <c r="F1981" s="760">
        <v>2088950</v>
      </c>
      <c r="G1981" s="475">
        <v>15421108</v>
      </c>
      <c r="H1981" s="476">
        <v>11.94</v>
      </c>
      <c r="I1981" s="474">
        <v>2095730</v>
      </c>
      <c r="J1981" s="475">
        <v>15421111</v>
      </c>
      <c r="K1981" s="478">
        <v>11.94</v>
      </c>
      <c r="L1981" s="9" t="s">
        <v>15</v>
      </c>
      <c r="M1981" s="546">
        <v>16</v>
      </c>
      <c r="N1981" s="9">
        <v>9.5299999999999994</v>
      </c>
      <c r="O1981" s="6" t="s">
        <v>4201</v>
      </c>
      <c r="P1981" s="479" t="s">
        <v>4202</v>
      </c>
      <c r="Q1981" s="10" t="s">
        <v>4203</v>
      </c>
      <c r="R1981" s="11"/>
      <c r="S1981" s="12"/>
      <c r="T1981" s="14">
        <v>46268</v>
      </c>
      <c r="U1981" s="15" t="s">
        <v>4204</v>
      </c>
      <c r="V1981" s="8">
        <v>46270</v>
      </c>
      <c r="W1981" s="13" t="s">
        <v>4205</v>
      </c>
      <c r="X1981" s="23" t="s">
        <v>4206</v>
      </c>
      <c r="Y1981" s="486">
        <v>167</v>
      </c>
      <c r="Z1981" s="483">
        <v>46278</v>
      </c>
      <c r="AA1981" s="24" t="s">
        <v>5462</v>
      </c>
      <c r="AB1981" s="484" t="s">
        <v>4206</v>
      </c>
      <c r="AC1981" s="16"/>
      <c r="AD1981" s="17"/>
      <c r="AE1981" s="18"/>
      <c r="AF1981" s="9"/>
      <c r="AG1981" s="19"/>
      <c r="AH1981" s="20"/>
      <c r="AI1981" s="9"/>
      <c r="AJ1981" s="21"/>
      <c r="AK1981" s="33"/>
      <c r="AL1981" s="485" t="str">
        <f>IF(AA1981="","",AA1981)</f>
        <v>L-RT-033</v>
      </c>
      <c r="AM1981" s="3" t="str">
        <f>IF(AB1981="","",AB1981)</f>
        <v>A</v>
      </c>
      <c r="AN1981" s="702"/>
      <c r="AO1981" s="4"/>
      <c r="AP1981" s="5"/>
      <c r="AQ1981" s="5"/>
      <c r="AR1981" s="4"/>
      <c r="AS1981" s="5"/>
      <c r="AT1981" s="552"/>
      <c r="AU1981" s="553" t="str">
        <f>IF(AND(V1981&gt;0,X1981="A",AA1981&lt;&gt;"",AG1981&lt;&gt;"A",AJ1981&lt;&gt;"A",OR(AB1981="NR",AB1981="NT")),1,"")</f>
        <v/>
      </c>
      <c r="AV1981" s="554" t="str">
        <f>IF(AU1981="","",COUNTIF($AU$8:AU1981,AU1981))</f>
        <v/>
      </c>
      <c r="AW1981" s="553" t="str">
        <f>IF(AND(V1981&gt;0,X1981="A",AJ1981&lt;&gt;"A",OR(AB1981="",AB1981="NX")),1,"")</f>
        <v/>
      </c>
      <c r="AX1981" s="554" t="str">
        <f>IF(AW1981="","",COUNTIF($AW$8:AW1981,AW1981))</f>
        <v/>
      </c>
      <c r="AY1981" s="27"/>
      <c r="AZ1981" s="6"/>
      <c r="BA1981" s="7"/>
      <c r="BB1981" s="7"/>
    </row>
    <row r="1982" spans="1:54" ht="14.45" customHeight="1">
      <c r="A1982" s="472" t="s">
        <v>2232</v>
      </c>
      <c r="B1982" s="473" t="s">
        <v>1602</v>
      </c>
      <c r="C1982" s="22" t="s">
        <v>5517</v>
      </c>
      <c r="D1982" s="22">
        <v>16</v>
      </c>
      <c r="E1982" s="752" t="s">
        <v>5349</v>
      </c>
      <c r="F1982" s="760">
        <v>2078900</v>
      </c>
      <c r="G1982" s="475">
        <v>15421110</v>
      </c>
      <c r="H1982" s="476">
        <v>11.94</v>
      </c>
      <c r="I1982" s="474">
        <v>2095730</v>
      </c>
      <c r="J1982" s="475">
        <v>15421111</v>
      </c>
      <c r="K1982" s="478">
        <v>11.94</v>
      </c>
      <c r="L1982" s="9"/>
      <c r="M1982" s="546">
        <v>16</v>
      </c>
      <c r="N1982" s="9">
        <v>9.5299999999999994</v>
      </c>
      <c r="O1982" s="6" t="s">
        <v>4201</v>
      </c>
      <c r="P1982" s="479" t="s">
        <v>4252</v>
      </c>
      <c r="Q1982" s="654" t="s">
        <v>4273</v>
      </c>
      <c r="R1982" s="11"/>
      <c r="S1982" s="12"/>
      <c r="T1982" s="14">
        <v>46249</v>
      </c>
      <c r="U1982" s="15" t="s">
        <v>4284</v>
      </c>
      <c r="V1982" s="8">
        <v>46249</v>
      </c>
      <c r="W1982" s="13" t="s">
        <v>4264</v>
      </c>
      <c r="X1982" s="23" t="s">
        <v>4206</v>
      </c>
      <c r="Y1982" s="486">
        <v>117</v>
      </c>
      <c r="Z1982" s="647">
        <v>46250</v>
      </c>
      <c r="AA1982" s="24" t="s">
        <v>4265</v>
      </c>
      <c r="AB1982" s="484" t="s">
        <v>4206</v>
      </c>
      <c r="AC1982" s="655"/>
      <c r="AD1982" s="4"/>
      <c r="AE1982" s="5"/>
      <c r="AF1982" s="5"/>
      <c r="AG1982" s="4"/>
      <c r="AH1982" s="5"/>
      <c r="AI1982" s="649"/>
      <c r="AJ1982" s="6" t="s">
        <v>2860</v>
      </c>
      <c r="AK1982" s="6" t="s">
        <v>2860</v>
      </c>
      <c r="AL1982" s="485" t="str">
        <f>IF(AA1982="","",AA1982)</f>
        <v>DJ-RT-002</v>
      </c>
      <c r="AM1982" s="3" t="str">
        <f>IF(AB1982="","",AB1982)</f>
        <v>A</v>
      </c>
      <c r="AN1982" s="6"/>
      <c r="AO1982" s="6"/>
      <c r="AP1982" s="7"/>
      <c r="AQ1982" s="7"/>
      <c r="AR1982" s="736"/>
      <c r="AS1982" s="736"/>
      <c r="AT1982" s="736"/>
      <c r="AU1982" s="553" t="str">
        <f>IF(AND(V1982&gt;0,X1982="A",AA1982&lt;&gt;"",AG1982&lt;&gt;"A",AJ1982&lt;&gt;"A",OR(AB1982="NR",AB1982="NT")),1,"")</f>
        <v/>
      </c>
      <c r="AV1982" s="554" t="str">
        <f>IF(AU1982="","",COUNTIF($AU$8:AU1982,AU1982))</f>
        <v/>
      </c>
      <c r="AW1982" s="553" t="str">
        <f>IF(AND(V1982&gt;0,X1982="A",AJ1982&lt;&gt;"A",OR(AB1982="",AB1982="NX")),1,"")</f>
        <v/>
      </c>
      <c r="AX1982" s="554" t="str">
        <f>IF(AW1982="","",COUNTIF($AW$8:AW1982,AW1982))</f>
        <v/>
      </c>
      <c r="AY1982" s="736"/>
      <c r="AZ1982" s="736"/>
      <c r="BA1982" s="736"/>
      <c r="BB1982" s="736"/>
    </row>
    <row r="1983" spans="1:54" ht="14.45" customHeight="1">
      <c r="A1983" s="472" t="s">
        <v>2233</v>
      </c>
      <c r="B1983" s="473" t="s">
        <v>1602</v>
      </c>
      <c r="C1983" s="22" t="s">
        <v>5517</v>
      </c>
      <c r="D1983" s="22">
        <v>17</v>
      </c>
      <c r="E1983" s="746" t="s">
        <v>4222</v>
      </c>
      <c r="F1983" s="760">
        <v>2078900</v>
      </c>
      <c r="G1983" s="475">
        <v>15421101</v>
      </c>
      <c r="H1983" s="476">
        <v>11.94</v>
      </c>
      <c r="I1983" s="474">
        <v>2095900</v>
      </c>
      <c r="J1983" s="475">
        <v>15421111</v>
      </c>
      <c r="K1983" s="478">
        <v>11.94</v>
      </c>
      <c r="L1983" s="9" t="s">
        <v>15</v>
      </c>
      <c r="M1983" s="546">
        <v>16</v>
      </c>
      <c r="N1983" s="9">
        <v>9.5299999999999994</v>
      </c>
      <c r="O1983" s="6" t="s">
        <v>4201</v>
      </c>
      <c r="P1983" s="479" t="s">
        <v>4202</v>
      </c>
      <c r="Q1983" s="10" t="s">
        <v>4203</v>
      </c>
      <c r="R1983" s="11"/>
      <c r="S1983" s="12"/>
      <c r="T1983" s="14">
        <v>46268</v>
      </c>
      <c r="U1983" s="15" t="s">
        <v>4204</v>
      </c>
      <c r="V1983" s="8">
        <v>46270</v>
      </c>
      <c r="W1983" s="13" t="s">
        <v>4205</v>
      </c>
      <c r="X1983" s="23" t="s">
        <v>4206</v>
      </c>
      <c r="Y1983" s="486">
        <v>167</v>
      </c>
      <c r="Z1983" s="483">
        <v>46278</v>
      </c>
      <c r="AA1983" s="24" t="s">
        <v>5462</v>
      </c>
      <c r="AB1983" s="484" t="s">
        <v>4206</v>
      </c>
      <c r="AC1983" s="16"/>
      <c r="AD1983" s="17"/>
      <c r="AE1983" s="18"/>
      <c r="AF1983" s="9"/>
      <c r="AG1983" s="19"/>
      <c r="AH1983" s="20"/>
      <c r="AI1983" s="9"/>
      <c r="AJ1983" s="21"/>
      <c r="AK1983" s="33"/>
      <c r="AL1983" s="485" t="str">
        <f>IF(AA1983="","",AA1983)</f>
        <v>L-RT-033</v>
      </c>
      <c r="AM1983" s="3" t="str">
        <f>IF(AB1983="","",AB1983)</f>
        <v>A</v>
      </c>
      <c r="AN1983" s="702"/>
      <c r="AO1983" s="4"/>
      <c r="AP1983" s="5"/>
      <c r="AQ1983" s="5"/>
      <c r="AR1983" s="4"/>
      <c r="AS1983" s="5"/>
      <c r="AT1983" s="552"/>
      <c r="AU1983" s="553" t="str">
        <f>IF(AND(V1983&gt;0,X1983="A",AA1983&lt;&gt;"",AG1983&lt;&gt;"A",AJ1983&lt;&gt;"A",OR(AB1983="NR",AB1983="NT")),1,"")</f>
        <v/>
      </c>
      <c r="AV1983" s="554" t="str">
        <f>IF(AU1983="","",COUNTIF($AU$8:AU1983,AU1983))</f>
        <v/>
      </c>
      <c r="AW1983" s="553" t="str">
        <f>IF(AND(V1983&gt;0,X1983="A",AJ1983&lt;&gt;"A",OR(AB1983="",AB1983="NX")),1,"")</f>
        <v/>
      </c>
      <c r="AX1983" s="554" t="str">
        <f>IF(AW1983="","",COUNTIF($AW$8:AW1983,AW1983))</f>
        <v/>
      </c>
      <c r="AY1983" s="27"/>
      <c r="AZ1983" s="6"/>
      <c r="BA1983" s="7"/>
      <c r="BB1983" s="7"/>
    </row>
    <row r="1984" spans="1:54" ht="14.45" customHeight="1">
      <c r="A1984" s="472" t="s">
        <v>2234</v>
      </c>
      <c r="B1984" s="473" t="s">
        <v>1602</v>
      </c>
      <c r="C1984" s="22" t="s">
        <v>5517</v>
      </c>
      <c r="D1984" s="22">
        <v>17</v>
      </c>
      <c r="E1984" s="752" t="s">
        <v>5348</v>
      </c>
      <c r="F1984" s="760">
        <v>2095900</v>
      </c>
      <c r="G1984" s="475">
        <v>15421111</v>
      </c>
      <c r="H1984" s="476">
        <v>11.94</v>
      </c>
      <c r="I1984" s="474">
        <v>2089970</v>
      </c>
      <c r="J1984" s="475">
        <v>15421109</v>
      </c>
      <c r="K1984" s="476">
        <v>11.94</v>
      </c>
      <c r="L1984" s="9"/>
      <c r="M1984" s="546">
        <v>16</v>
      </c>
      <c r="N1984" s="9">
        <v>9.5299999999999994</v>
      </c>
      <c r="O1984" s="9" t="s">
        <v>4201</v>
      </c>
      <c r="P1984" s="645" t="s">
        <v>4252</v>
      </c>
      <c r="Q1984" s="650" t="s">
        <v>4253</v>
      </c>
      <c r="R1984" s="11"/>
      <c r="S1984" s="12"/>
      <c r="T1984" s="14">
        <v>46250</v>
      </c>
      <c r="U1984" s="15" t="s">
        <v>4284</v>
      </c>
      <c r="V1984" s="8">
        <v>46250</v>
      </c>
      <c r="W1984" s="13" t="s">
        <v>4313</v>
      </c>
      <c r="X1984" s="23" t="s">
        <v>4206</v>
      </c>
      <c r="Y1984" s="486">
        <v>117</v>
      </c>
      <c r="Z1984" s="738">
        <v>46252</v>
      </c>
      <c r="AA1984" s="24" t="s">
        <v>4300</v>
      </c>
      <c r="AB1984" s="484" t="s">
        <v>4206</v>
      </c>
      <c r="AC1984" s="655"/>
      <c r="AD1984" s="4"/>
      <c r="AE1984" s="5"/>
      <c r="AF1984" s="5"/>
      <c r="AG1984" s="4"/>
      <c r="AH1984" s="5"/>
      <c r="AI1984" s="649"/>
      <c r="AJ1984" s="6" t="s">
        <v>2860</v>
      </c>
      <c r="AK1984" s="6" t="s">
        <v>2860</v>
      </c>
      <c r="AL1984" s="485" t="str">
        <f>IF(AA1984="","",AA1984)</f>
        <v>DJ-RT-003</v>
      </c>
      <c r="AM1984" s="3" t="str">
        <f>IF(AB1984="","",AB1984)</f>
        <v>A</v>
      </c>
      <c r="AN1984" s="6"/>
      <c r="AO1984" s="6"/>
      <c r="AP1984" s="7"/>
      <c r="AQ1984" s="7"/>
      <c r="AR1984" s="736"/>
      <c r="AS1984" s="736"/>
      <c r="AT1984" s="736"/>
      <c r="AU1984" s="553" t="str">
        <f>IF(AND(V1984&gt;0,X1984="A",AA1984&lt;&gt;"",AG1984&lt;&gt;"A",AJ1984&lt;&gt;"A",OR(AB1984="NR",AB1984="NT")),1,"")</f>
        <v/>
      </c>
      <c r="AV1984" s="554" t="str">
        <f>IF(AU1984="","",COUNTIF($AU$8:AU1984,AU1984))</f>
        <v/>
      </c>
      <c r="AW1984" s="553" t="str">
        <f>IF(AND(V1984&gt;0,X1984="A",AJ1984&lt;&gt;"A",OR(AB1984="",AB1984="NX")),1,"")</f>
        <v/>
      </c>
      <c r="AX1984" s="554" t="str">
        <f>IF(AW1984="","",COUNTIF($AW$8:AW1984,AW1984))</f>
        <v/>
      </c>
      <c r="AY1984" s="736"/>
      <c r="AZ1984" s="736"/>
      <c r="BA1984" s="736"/>
      <c r="BB1984" s="736"/>
    </row>
    <row r="1985" spans="1:54" ht="14.45" customHeight="1">
      <c r="A1985" s="472" t="s">
        <v>2235</v>
      </c>
      <c r="B1985" s="473" t="s">
        <v>1602</v>
      </c>
      <c r="C1985" s="22" t="s">
        <v>5517</v>
      </c>
      <c r="D1985" s="22">
        <v>17</v>
      </c>
      <c r="E1985" s="746" t="s">
        <v>4223</v>
      </c>
      <c r="F1985" s="760">
        <v>2089970</v>
      </c>
      <c r="G1985" s="475">
        <v>15421109</v>
      </c>
      <c r="H1985" s="476">
        <v>11.94</v>
      </c>
      <c r="I1985" s="474">
        <v>2096680</v>
      </c>
      <c r="J1985" s="475">
        <v>15421111</v>
      </c>
      <c r="K1985" s="478">
        <v>11.94</v>
      </c>
      <c r="L1985" s="9" t="s">
        <v>15</v>
      </c>
      <c r="M1985" s="546">
        <v>16</v>
      </c>
      <c r="N1985" s="9">
        <v>9.5299999999999994</v>
      </c>
      <c r="O1985" s="6" t="s">
        <v>4201</v>
      </c>
      <c r="P1985" s="479" t="s">
        <v>4202</v>
      </c>
      <c r="Q1985" s="10" t="s">
        <v>4203</v>
      </c>
      <c r="R1985" s="11"/>
      <c r="S1985" s="12"/>
      <c r="T1985" s="14">
        <v>46268</v>
      </c>
      <c r="U1985" s="15" t="s">
        <v>4204</v>
      </c>
      <c r="V1985" s="8">
        <v>46270</v>
      </c>
      <c r="W1985" s="13" t="s">
        <v>4205</v>
      </c>
      <c r="X1985" s="23" t="s">
        <v>4206</v>
      </c>
      <c r="Y1985" s="486">
        <v>167</v>
      </c>
      <c r="Z1985" s="483">
        <v>46278</v>
      </c>
      <c r="AA1985" s="24" t="s">
        <v>5462</v>
      </c>
      <c r="AB1985" s="484" t="s">
        <v>4206</v>
      </c>
      <c r="AC1985" s="16"/>
      <c r="AD1985" s="17"/>
      <c r="AE1985" s="18"/>
      <c r="AF1985" s="9"/>
      <c r="AG1985" s="19"/>
      <c r="AH1985" s="20"/>
      <c r="AI1985" s="9"/>
      <c r="AJ1985" s="21"/>
      <c r="AK1985" s="33"/>
      <c r="AL1985" s="485" t="str">
        <f>IF(AA1985="","",AA1985)</f>
        <v>L-RT-033</v>
      </c>
      <c r="AM1985" s="3" t="str">
        <f>IF(AB1985="","",AB1985)</f>
        <v>A</v>
      </c>
      <c r="AN1985" s="702"/>
      <c r="AO1985" s="4"/>
      <c r="AP1985" s="5"/>
      <c r="AQ1985" s="5"/>
      <c r="AR1985" s="4"/>
      <c r="AS1985" s="5"/>
      <c r="AT1985" s="552"/>
      <c r="AU1985" s="553" t="str">
        <f>IF(AND(V1985&gt;0,X1985="A",AA1985&lt;&gt;"",AG1985&lt;&gt;"A",AJ1985&lt;&gt;"A",OR(AB1985="NR",AB1985="NT")),1,"")</f>
        <v/>
      </c>
      <c r="AV1985" s="554" t="str">
        <f>IF(AU1985="","",COUNTIF($AU$8:AU1985,AU1985))</f>
        <v/>
      </c>
      <c r="AW1985" s="553" t="str">
        <f>IF(AND(V1985&gt;0,X1985="A",AJ1985&lt;&gt;"A",OR(AB1985="",AB1985="NX")),1,"")</f>
        <v/>
      </c>
      <c r="AX1985" s="554" t="str">
        <f>IF(AW1985="","",COUNTIF($AW$8:AW1985,AW1985))</f>
        <v/>
      </c>
      <c r="AY1985" s="27"/>
      <c r="AZ1985" s="6"/>
      <c r="BA1985" s="7"/>
      <c r="BB1985" s="7"/>
    </row>
    <row r="1986" spans="1:54" ht="14.45" customHeight="1">
      <c r="A1986" s="472" t="s">
        <v>2236</v>
      </c>
      <c r="B1986" s="473" t="s">
        <v>1602</v>
      </c>
      <c r="C1986" s="22" t="s">
        <v>5517</v>
      </c>
      <c r="D1986" s="22">
        <v>17</v>
      </c>
      <c r="E1986" s="752" t="s">
        <v>5347</v>
      </c>
      <c r="F1986" s="760">
        <v>2092900</v>
      </c>
      <c r="G1986" s="475">
        <v>15421110</v>
      </c>
      <c r="H1986" s="476">
        <v>11.94</v>
      </c>
      <c r="I1986" s="474">
        <v>2096680</v>
      </c>
      <c r="J1986" s="475">
        <v>15421111</v>
      </c>
      <c r="K1986" s="478">
        <v>11.94</v>
      </c>
      <c r="L1986" s="9"/>
      <c r="M1986" s="546">
        <v>16</v>
      </c>
      <c r="N1986" s="9">
        <v>9.5299999999999994</v>
      </c>
      <c r="O1986" s="6" t="s">
        <v>4201</v>
      </c>
      <c r="P1986" s="479" t="s">
        <v>4252</v>
      </c>
      <c r="Q1986" s="650" t="s">
        <v>4253</v>
      </c>
      <c r="R1986" s="11"/>
      <c r="S1986" s="12"/>
      <c r="T1986" s="14">
        <v>46249</v>
      </c>
      <c r="U1986" s="15" t="s">
        <v>4284</v>
      </c>
      <c r="V1986" s="8">
        <v>46249</v>
      </c>
      <c r="W1986" s="13" t="s">
        <v>4264</v>
      </c>
      <c r="X1986" s="23" t="s">
        <v>4206</v>
      </c>
      <c r="Y1986" s="486">
        <v>117</v>
      </c>
      <c r="Z1986" s="647">
        <v>46250</v>
      </c>
      <c r="AA1986" s="24" t="s">
        <v>4265</v>
      </c>
      <c r="AB1986" s="484" t="s">
        <v>4206</v>
      </c>
      <c r="AC1986" s="655"/>
      <c r="AD1986" s="4"/>
      <c r="AE1986" s="5"/>
      <c r="AF1986" s="5"/>
      <c r="AG1986" s="4"/>
      <c r="AH1986" s="5"/>
      <c r="AI1986" s="649"/>
      <c r="AJ1986" s="6" t="s">
        <v>2860</v>
      </c>
      <c r="AK1986" s="6" t="s">
        <v>2860</v>
      </c>
      <c r="AL1986" s="485" t="str">
        <f>IF(AA1986="","",AA1986)</f>
        <v>DJ-RT-002</v>
      </c>
      <c r="AM1986" s="3" t="str">
        <f>IF(AB1986="","",AB1986)</f>
        <v>A</v>
      </c>
      <c r="AN1986" s="6"/>
      <c r="AO1986" s="6"/>
      <c r="AP1986" s="7"/>
      <c r="AQ1986" s="7"/>
      <c r="AR1986" s="736"/>
      <c r="AS1986" s="736"/>
      <c r="AT1986" s="736"/>
      <c r="AU1986" s="553" t="str">
        <f>IF(AND(V1986&gt;0,X1986="A",AA1986&lt;&gt;"",AG1986&lt;&gt;"A",AJ1986&lt;&gt;"A",OR(AB1986="NR",AB1986="NT")),1,"")</f>
        <v/>
      </c>
      <c r="AV1986" s="554" t="str">
        <f>IF(AU1986="","",COUNTIF($AU$8:AU1986,AU1986))</f>
        <v/>
      </c>
      <c r="AW1986" s="553" t="str">
        <f>IF(AND(V1986&gt;0,X1986="A",AJ1986&lt;&gt;"A",OR(AB1986="",AB1986="NX")),1,"")</f>
        <v/>
      </c>
      <c r="AX1986" s="554" t="str">
        <f>IF(AW1986="","",COUNTIF($AW$8:AW1986,AW1986))</f>
        <v/>
      </c>
      <c r="AY1986" s="736"/>
      <c r="AZ1986" s="736"/>
      <c r="BA1986" s="736"/>
      <c r="BB1986" s="736"/>
    </row>
    <row r="1987" spans="1:54" ht="14.45" customHeight="1">
      <c r="A1987" s="472" t="s">
        <v>2237</v>
      </c>
      <c r="B1987" s="473" t="s">
        <v>1602</v>
      </c>
      <c r="C1987" s="22" t="s">
        <v>5517</v>
      </c>
      <c r="D1987" s="22">
        <v>17</v>
      </c>
      <c r="E1987" s="746" t="s">
        <v>4224</v>
      </c>
      <c r="F1987" s="760">
        <v>9092900</v>
      </c>
      <c r="G1987" s="475">
        <v>15421110</v>
      </c>
      <c r="H1987" s="476">
        <v>11.94</v>
      </c>
      <c r="I1987" s="474">
        <v>2080460</v>
      </c>
      <c r="J1987" s="475">
        <v>15421102</v>
      </c>
      <c r="K1987" s="478">
        <v>11.94</v>
      </c>
      <c r="L1987" s="9" t="s">
        <v>15</v>
      </c>
      <c r="M1987" s="546">
        <v>16</v>
      </c>
      <c r="N1987" s="9">
        <v>9.5299999999999994</v>
      </c>
      <c r="O1987" s="6" t="s">
        <v>4201</v>
      </c>
      <c r="P1987" s="479" t="s">
        <v>4202</v>
      </c>
      <c r="Q1987" s="10" t="s">
        <v>4203</v>
      </c>
      <c r="R1987" s="11"/>
      <c r="S1987" s="12"/>
      <c r="T1987" s="14">
        <v>46268</v>
      </c>
      <c r="U1987" s="15" t="s">
        <v>4204</v>
      </c>
      <c r="V1987" s="8">
        <v>46270</v>
      </c>
      <c r="W1987" s="13" t="s">
        <v>4205</v>
      </c>
      <c r="X1987" s="23" t="s">
        <v>4206</v>
      </c>
      <c r="Y1987" s="486">
        <v>167</v>
      </c>
      <c r="Z1987" s="483">
        <v>46278</v>
      </c>
      <c r="AA1987" s="24" t="s">
        <v>5462</v>
      </c>
      <c r="AB1987" s="484" t="s">
        <v>4206</v>
      </c>
      <c r="AC1987" s="16"/>
      <c r="AD1987" s="17"/>
      <c r="AE1987" s="18"/>
      <c r="AF1987" s="9"/>
      <c r="AG1987" s="19"/>
      <c r="AH1987" s="20"/>
      <c r="AI1987" s="9"/>
      <c r="AJ1987" s="21"/>
      <c r="AK1987" s="33"/>
      <c r="AL1987" s="485" t="str">
        <f>IF(AA1987="","",AA1987)</f>
        <v>L-RT-033</v>
      </c>
      <c r="AM1987" s="3" t="str">
        <f>IF(AB1987="","",AB1987)</f>
        <v>A</v>
      </c>
      <c r="AN1987" s="702"/>
      <c r="AO1987" s="4"/>
      <c r="AP1987" s="5"/>
      <c r="AQ1987" s="5"/>
      <c r="AR1987" s="4"/>
      <c r="AS1987" s="5"/>
      <c r="AT1987" s="552"/>
      <c r="AU1987" s="553" t="str">
        <f>IF(AND(V1987&gt;0,X1987="A",AA1987&lt;&gt;"",AG1987&lt;&gt;"A",AJ1987&lt;&gt;"A",OR(AB1987="NR",AB1987="NT")),1,"")</f>
        <v/>
      </c>
      <c r="AV1987" s="554" t="str">
        <f>IF(AU1987="","",COUNTIF($AU$8:AU1987,AU1987))</f>
        <v/>
      </c>
      <c r="AW1987" s="553" t="str">
        <f>IF(AND(V1987&gt;0,X1987="A",AJ1987&lt;&gt;"A",OR(AB1987="",AB1987="NX")),1,"")</f>
        <v/>
      </c>
      <c r="AX1987" s="554" t="str">
        <f>IF(AW1987="","",COUNTIF($AW$8:AW1987,AW1987))</f>
        <v/>
      </c>
      <c r="AY1987" s="27"/>
      <c r="AZ1987" s="6"/>
      <c r="BA1987" s="7"/>
      <c r="BB1987" s="7"/>
    </row>
    <row r="1988" spans="1:54" ht="14.45" customHeight="1">
      <c r="A1988" s="472" t="s">
        <v>2238</v>
      </c>
      <c r="B1988" s="473" t="s">
        <v>1602</v>
      </c>
      <c r="C1988" s="22" t="s">
        <v>5517</v>
      </c>
      <c r="D1988" s="22">
        <v>17</v>
      </c>
      <c r="E1988" s="752" t="s">
        <v>5384</v>
      </c>
      <c r="F1988" s="760">
        <v>2081960</v>
      </c>
      <c r="G1988" s="475">
        <v>15421104</v>
      </c>
      <c r="H1988" s="476">
        <v>11.94</v>
      </c>
      <c r="I1988" s="474">
        <v>2080460</v>
      </c>
      <c r="J1988" s="475">
        <v>15421102</v>
      </c>
      <c r="K1988" s="478">
        <v>11.94</v>
      </c>
      <c r="L1988" s="9"/>
      <c r="M1988" s="546">
        <v>16</v>
      </c>
      <c r="N1988" s="9">
        <v>9.5299999999999994</v>
      </c>
      <c r="O1988" s="6" t="s">
        <v>4201</v>
      </c>
      <c r="P1988" s="479" t="s">
        <v>4252</v>
      </c>
      <c r="Q1988" s="646" t="s">
        <v>4281</v>
      </c>
      <c r="R1988" s="11"/>
      <c r="S1988" s="12"/>
      <c r="T1988" s="14">
        <v>46249</v>
      </c>
      <c r="U1988" s="15" t="s">
        <v>4284</v>
      </c>
      <c r="V1988" s="8">
        <v>46249</v>
      </c>
      <c r="W1988" s="13" t="s">
        <v>4264</v>
      </c>
      <c r="X1988" s="23" t="s">
        <v>4206</v>
      </c>
      <c r="Y1988" s="486">
        <v>117</v>
      </c>
      <c r="Z1988" s="647">
        <v>46250</v>
      </c>
      <c r="AA1988" s="24" t="s">
        <v>4265</v>
      </c>
      <c r="AB1988" s="484" t="s">
        <v>4206</v>
      </c>
      <c r="AC1988" s="655"/>
      <c r="AD1988" s="4"/>
      <c r="AE1988" s="5"/>
      <c r="AF1988" s="5"/>
      <c r="AG1988" s="4"/>
      <c r="AH1988" s="5"/>
      <c r="AI1988" s="649"/>
      <c r="AJ1988" s="6" t="s">
        <v>2860</v>
      </c>
      <c r="AK1988" s="6" t="s">
        <v>2860</v>
      </c>
      <c r="AL1988" s="485" t="str">
        <f>IF(AA1988="","",AA1988)</f>
        <v>DJ-RT-002</v>
      </c>
      <c r="AM1988" s="3" t="str">
        <f>IF(AB1988="","",AB1988)</f>
        <v>A</v>
      </c>
      <c r="AN1988" s="6"/>
      <c r="AO1988" s="6"/>
      <c r="AP1988" s="7"/>
      <c r="AQ1988" s="7"/>
      <c r="AR1988" s="736"/>
      <c r="AS1988" s="736"/>
      <c r="AT1988" s="736"/>
      <c r="AU1988" s="553" t="str">
        <f>IF(AND(V1988&gt;0,X1988="A",AA1988&lt;&gt;"",AG1988&lt;&gt;"A",AJ1988&lt;&gt;"A",OR(AB1988="NR",AB1988="NT")),1,"")</f>
        <v/>
      </c>
      <c r="AV1988" s="554" t="str">
        <f>IF(AU1988="","",COUNTIF($AU$8:AU1988,AU1988))</f>
        <v/>
      </c>
      <c r="AW1988" s="553" t="str">
        <f>IF(AND(V1988&gt;0,X1988="A",AJ1988&lt;&gt;"A",OR(AB1988="",AB1988="NX")),1,"")</f>
        <v/>
      </c>
      <c r="AX1988" s="554" t="str">
        <f>IF(AW1988="","",COUNTIF($AW$8:AW1988,AW1988))</f>
        <v/>
      </c>
      <c r="AY1988" s="736"/>
      <c r="AZ1988" s="736"/>
      <c r="BA1988" s="736"/>
      <c r="BB1988" s="736"/>
    </row>
    <row r="1989" spans="1:54" ht="14.45" customHeight="1">
      <c r="A1989" s="472" t="s">
        <v>2239</v>
      </c>
      <c r="B1989" s="473" t="s">
        <v>1602</v>
      </c>
      <c r="C1989" s="22" t="s">
        <v>5517</v>
      </c>
      <c r="D1989" s="22">
        <v>17</v>
      </c>
      <c r="E1989" s="746" t="s">
        <v>4225</v>
      </c>
      <c r="F1989" s="760">
        <v>2081960</v>
      </c>
      <c r="G1989" s="475">
        <v>15421104</v>
      </c>
      <c r="H1989" s="476">
        <v>11.94</v>
      </c>
      <c r="I1989" s="474">
        <v>2090850</v>
      </c>
      <c r="J1989" s="475">
        <v>15421109</v>
      </c>
      <c r="K1989" s="478">
        <v>11.94</v>
      </c>
      <c r="L1989" s="9" t="s">
        <v>15</v>
      </c>
      <c r="M1989" s="546">
        <v>16</v>
      </c>
      <c r="N1989" s="9">
        <v>9.5299999999999994</v>
      </c>
      <c r="O1989" s="6" t="s">
        <v>4201</v>
      </c>
      <c r="P1989" s="479" t="s">
        <v>4202</v>
      </c>
      <c r="Q1989" s="10" t="s">
        <v>4203</v>
      </c>
      <c r="R1989" s="11"/>
      <c r="S1989" s="12"/>
      <c r="T1989" s="14">
        <v>46268</v>
      </c>
      <c r="U1989" s="15" t="s">
        <v>4204</v>
      </c>
      <c r="V1989" s="8">
        <v>46270</v>
      </c>
      <c r="W1989" s="13" t="s">
        <v>4205</v>
      </c>
      <c r="X1989" s="23" t="s">
        <v>4206</v>
      </c>
      <c r="Y1989" s="486">
        <v>167</v>
      </c>
      <c r="Z1989" s="483">
        <v>46278</v>
      </c>
      <c r="AA1989" s="24" t="s">
        <v>5462</v>
      </c>
      <c r="AB1989" s="484" t="s">
        <v>4206</v>
      </c>
      <c r="AC1989" s="16"/>
      <c r="AD1989" s="17"/>
      <c r="AE1989" s="18"/>
      <c r="AF1989" s="9"/>
      <c r="AG1989" s="19"/>
      <c r="AH1989" s="20"/>
      <c r="AI1989" s="9"/>
      <c r="AJ1989" s="21"/>
      <c r="AK1989" s="33"/>
      <c r="AL1989" s="485" t="str">
        <f>IF(AA1989="","",AA1989)</f>
        <v>L-RT-033</v>
      </c>
      <c r="AM1989" s="3" t="str">
        <f>IF(AB1989="","",AB1989)</f>
        <v>A</v>
      </c>
      <c r="AN1989" s="702"/>
      <c r="AO1989" s="4"/>
      <c r="AP1989" s="5"/>
      <c r="AQ1989" s="5"/>
      <c r="AR1989" s="4"/>
      <c r="AS1989" s="5"/>
      <c r="AT1989" s="552"/>
      <c r="AU1989" s="553" t="str">
        <f>IF(AND(V1989&gt;0,X1989="A",AA1989&lt;&gt;"",AG1989&lt;&gt;"A",AJ1989&lt;&gt;"A",OR(AB1989="NR",AB1989="NT")),1,"")</f>
        <v/>
      </c>
      <c r="AV1989" s="554" t="str">
        <f>IF(AU1989="","",COUNTIF($AU$8:AU1989,AU1989))</f>
        <v/>
      </c>
      <c r="AW1989" s="553" t="str">
        <f>IF(AND(V1989&gt;0,X1989="A",AJ1989&lt;&gt;"A",OR(AB1989="",AB1989="NX")),1,"")</f>
        <v/>
      </c>
      <c r="AX1989" s="554" t="str">
        <f>IF(AW1989="","",COUNTIF($AW$8:AW1989,AW1989))</f>
        <v/>
      </c>
      <c r="AY1989" s="27"/>
      <c r="AZ1989" s="6"/>
      <c r="BA1989" s="7"/>
      <c r="BB1989" s="7"/>
    </row>
    <row r="1990" spans="1:54" ht="14.45" customHeight="1">
      <c r="A1990" s="472" t="s">
        <v>2240</v>
      </c>
      <c r="B1990" s="473" t="s">
        <v>1602</v>
      </c>
      <c r="C1990" s="22" t="s">
        <v>5517</v>
      </c>
      <c r="D1990" s="22">
        <v>17</v>
      </c>
      <c r="E1990" s="752" t="s">
        <v>5346</v>
      </c>
      <c r="F1990" s="760">
        <v>2079370</v>
      </c>
      <c r="G1990" s="475">
        <v>15421102</v>
      </c>
      <c r="H1990" s="644">
        <v>11.94</v>
      </c>
      <c r="I1990" s="474">
        <v>2090850</v>
      </c>
      <c r="J1990" s="475">
        <v>15421109</v>
      </c>
      <c r="K1990" s="478">
        <v>11.94</v>
      </c>
      <c r="L1990" s="9"/>
      <c r="M1990" s="546">
        <v>16</v>
      </c>
      <c r="N1990" s="9">
        <v>9.5299999999999994</v>
      </c>
      <c r="O1990" s="9" t="s">
        <v>4201</v>
      </c>
      <c r="P1990" s="645" t="s">
        <v>4252</v>
      </c>
      <c r="Q1990" s="651" t="s">
        <v>4263</v>
      </c>
      <c r="R1990" s="11"/>
      <c r="S1990" s="12"/>
      <c r="T1990" s="14">
        <v>46256</v>
      </c>
      <c r="U1990" s="15" t="s">
        <v>4290</v>
      </c>
      <c r="V1990" s="8">
        <v>46256</v>
      </c>
      <c r="W1990" s="13" t="s">
        <v>4395</v>
      </c>
      <c r="X1990" s="23" t="s">
        <v>4206</v>
      </c>
      <c r="Y1990" s="486">
        <v>124</v>
      </c>
      <c r="Z1990" s="647">
        <v>46260</v>
      </c>
      <c r="AA1990" s="24" t="s">
        <v>4968</v>
      </c>
      <c r="AB1990" s="484" t="s">
        <v>4206</v>
      </c>
      <c r="AC1990" s="655"/>
      <c r="AD1990" s="4"/>
      <c r="AE1990" s="5"/>
      <c r="AF1990" s="5"/>
      <c r="AG1990" s="4"/>
      <c r="AH1990" s="5"/>
      <c r="AI1990" s="649"/>
      <c r="AJ1990" s="6" t="s">
        <v>2860</v>
      </c>
      <c r="AK1990" s="6" t="s">
        <v>2860</v>
      </c>
      <c r="AL1990" s="485" t="str">
        <f>IF(AA1990="","",AA1990)</f>
        <v>DJ-RT-013</v>
      </c>
      <c r="AM1990" s="3" t="str">
        <f>IF(AB1990="","",AB1990)</f>
        <v>A</v>
      </c>
      <c r="AN1990" s="6"/>
      <c r="AO1990" s="6"/>
      <c r="AP1990" s="7"/>
      <c r="AQ1990" s="7"/>
      <c r="AR1990" s="736"/>
      <c r="AS1990" s="736"/>
      <c r="AT1990" s="736"/>
      <c r="AU1990" s="553" t="str">
        <f>IF(AND(V1990&gt;0,X1990="A",AA1990&lt;&gt;"",AG1990&lt;&gt;"A",AJ1990&lt;&gt;"A",OR(AB1990="NR",AB1990="NT")),1,"")</f>
        <v/>
      </c>
      <c r="AV1990" s="554" t="str">
        <f>IF(AU1990="","",COUNTIF($AU$8:AU1990,AU1990))</f>
        <v/>
      </c>
      <c r="AW1990" s="553" t="str">
        <f>IF(AND(V1990&gt;0,X1990="A",AJ1990&lt;&gt;"A",OR(AB1990="",AB1990="NX")),1,"")</f>
        <v/>
      </c>
      <c r="AX1990" s="554" t="str">
        <f>IF(AW1990="","",COUNTIF($AW$8:AW1990,AW1990))</f>
        <v/>
      </c>
      <c r="AY1990" s="736"/>
      <c r="AZ1990" s="736"/>
      <c r="BA1990" s="736"/>
      <c r="BB1990" s="736"/>
    </row>
    <row r="1991" spans="1:54" ht="14.45" customHeight="1">
      <c r="A1991" s="472" t="s">
        <v>2241</v>
      </c>
      <c r="B1991" s="473" t="s">
        <v>1602</v>
      </c>
      <c r="C1991" s="22" t="s">
        <v>5517</v>
      </c>
      <c r="D1991" s="22">
        <v>17</v>
      </c>
      <c r="E1991" s="746" t="s">
        <v>4226</v>
      </c>
      <c r="F1991" s="760">
        <v>2079370</v>
      </c>
      <c r="G1991" s="475">
        <v>15421102</v>
      </c>
      <c r="H1991" s="476">
        <v>11.94</v>
      </c>
      <c r="I1991" s="474">
        <v>2091740</v>
      </c>
      <c r="J1991" s="475">
        <v>15421109</v>
      </c>
      <c r="K1991" s="478">
        <v>11.94</v>
      </c>
      <c r="L1991" s="9" t="s">
        <v>15</v>
      </c>
      <c r="M1991" s="546">
        <v>16</v>
      </c>
      <c r="N1991" s="9">
        <v>9.5299999999999994</v>
      </c>
      <c r="O1991" s="6" t="s">
        <v>4201</v>
      </c>
      <c r="P1991" s="479" t="s">
        <v>4202</v>
      </c>
      <c r="Q1991" s="10" t="s">
        <v>4203</v>
      </c>
      <c r="R1991" s="11"/>
      <c r="S1991" s="12"/>
      <c r="T1991" s="14">
        <v>46270</v>
      </c>
      <c r="U1991" s="15" t="s">
        <v>4204</v>
      </c>
      <c r="V1991" s="8">
        <v>46270</v>
      </c>
      <c r="W1991" s="13" t="s">
        <v>4227</v>
      </c>
      <c r="X1991" s="23" t="s">
        <v>4206</v>
      </c>
      <c r="Y1991" s="486">
        <v>167</v>
      </c>
      <c r="Z1991" s="483">
        <v>46278</v>
      </c>
      <c r="AA1991" s="24" t="s">
        <v>5462</v>
      </c>
      <c r="AB1991" s="484" t="s">
        <v>4206</v>
      </c>
      <c r="AC1991" s="16"/>
      <c r="AD1991" s="17"/>
      <c r="AE1991" s="18"/>
      <c r="AF1991" s="9"/>
      <c r="AG1991" s="19"/>
      <c r="AH1991" s="20"/>
      <c r="AI1991" s="9"/>
      <c r="AJ1991" s="21"/>
      <c r="AK1991" s="33"/>
      <c r="AL1991" s="485" t="str">
        <f>IF(AA1991="","",AA1991)</f>
        <v>L-RT-033</v>
      </c>
      <c r="AM1991" s="3" t="str">
        <f>IF(AB1991="","",AB1991)</f>
        <v>A</v>
      </c>
      <c r="AN1991" s="702"/>
      <c r="AO1991" s="4"/>
      <c r="AP1991" s="5"/>
      <c r="AQ1991" s="5"/>
      <c r="AR1991" s="4"/>
      <c r="AS1991" s="5"/>
      <c r="AT1991" s="552"/>
      <c r="AU1991" s="553" t="str">
        <f>IF(AND(V1991&gt;0,X1991="A",AA1991&lt;&gt;"",AG1991&lt;&gt;"A",AJ1991&lt;&gt;"A",OR(AB1991="NR",AB1991="NT")),1,"")</f>
        <v/>
      </c>
      <c r="AV1991" s="554" t="str">
        <f>IF(AU1991="","",COUNTIF($AU$8:AU1991,AU1991))</f>
        <v/>
      </c>
      <c r="AW1991" s="553" t="str">
        <f>IF(AND(V1991&gt;0,X1991="A",AJ1991&lt;&gt;"A",OR(AB1991="",AB1991="NX")),1,"")</f>
        <v/>
      </c>
      <c r="AX1991" s="554" t="str">
        <f>IF(AW1991="","",COUNTIF($AW$8:AW1991,AW1991))</f>
        <v/>
      </c>
      <c r="AY1991" s="27"/>
      <c r="AZ1991" s="6"/>
      <c r="BA1991" s="7"/>
      <c r="BB1991" s="7"/>
    </row>
    <row r="1992" spans="1:54" ht="14.45" customHeight="1">
      <c r="A1992" s="472" t="s">
        <v>2242</v>
      </c>
      <c r="B1992" s="473" t="s">
        <v>1602</v>
      </c>
      <c r="C1992" s="22" t="s">
        <v>5517</v>
      </c>
      <c r="D1992" s="22">
        <v>17</v>
      </c>
      <c r="E1992" s="752" t="s">
        <v>5345</v>
      </c>
      <c r="F1992" s="760">
        <v>2091740</v>
      </c>
      <c r="G1992" s="475">
        <v>15421109</v>
      </c>
      <c r="H1992" s="476">
        <v>11.94</v>
      </c>
      <c r="I1992" s="474">
        <v>2094720</v>
      </c>
      <c r="J1992" s="475">
        <v>15421111</v>
      </c>
      <c r="K1992" s="476">
        <v>11.94</v>
      </c>
      <c r="L1992" s="9"/>
      <c r="M1992" s="546">
        <v>16</v>
      </c>
      <c r="N1992" s="9">
        <v>9.5299999999999994</v>
      </c>
      <c r="O1992" s="9" t="s">
        <v>4201</v>
      </c>
      <c r="P1992" s="645" t="s">
        <v>4252</v>
      </c>
      <c r="Q1992" s="646" t="s">
        <v>4281</v>
      </c>
      <c r="R1992" s="11"/>
      <c r="S1992" s="12"/>
      <c r="T1992" s="14">
        <v>46253</v>
      </c>
      <c r="U1992" s="15" t="s">
        <v>4284</v>
      </c>
      <c r="V1992" s="8">
        <v>46253</v>
      </c>
      <c r="W1992" s="13" t="s">
        <v>4278</v>
      </c>
      <c r="X1992" s="23" t="s">
        <v>4206</v>
      </c>
      <c r="Y1992" s="486">
        <v>124</v>
      </c>
      <c r="Z1992" s="647">
        <v>46260</v>
      </c>
      <c r="AA1992" s="24" t="s">
        <v>4968</v>
      </c>
      <c r="AB1992" s="484" t="s">
        <v>4206</v>
      </c>
      <c r="AC1992" s="655"/>
      <c r="AD1992" s="4"/>
      <c r="AE1992" s="5"/>
      <c r="AF1992" s="5"/>
      <c r="AG1992" s="4"/>
      <c r="AH1992" s="5"/>
      <c r="AI1992" s="649"/>
      <c r="AJ1992" s="6" t="s">
        <v>2860</v>
      </c>
      <c r="AK1992" s="6" t="s">
        <v>2860</v>
      </c>
      <c r="AL1992" s="485" t="str">
        <f>IF(AA1992="","",AA1992)</f>
        <v>DJ-RT-013</v>
      </c>
      <c r="AM1992" s="3" t="str">
        <f>IF(AB1992="","",AB1992)</f>
        <v>A</v>
      </c>
      <c r="AN1992" s="6"/>
      <c r="AO1992" s="6"/>
      <c r="AP1992" s="7"/>
      <c r="AQ1992" s="7"/>
      <c r="AR1992" s="736"/>
      <c r="AS1992" s="736"/>
      <c r="AT1992" s="736"/>
      <c r="AU1992" s="553" t="str">
        <f>IF(AND(V1992&gt;0,X1992="A",AA1992&lt;&gt;"",AG1992&lt;&gt;"A",AJ1992&lt;&gt;"A",OR(AB1992="NR",AB1992="NT")),1,"")</f>
        <v/>
      </c>
      <c r="AV1992" s="554" t="str">
        <f>IF(AU1992="","",COUNTIF($AU$8:AU1992,AU1992))</f>
        <v/>
      </c>
      <c r="AW1992" s="553" t="str">
        <f>IF(AND(V1992&gt;0,X1992="A",AJ1992&lt;&gt;"A",OR(AB1992="",AB1992="NX")),1,"")</f>
        <v/>
      </c>
      <c r="AX1992" s="554" t="str">
        <f>IF(AW1992="","",COUNTIF($AW$8:AW1992,AW1992))</f>
        <v/>
      </c>
      <c r="AY1992" s="736"/>
      <c r="AZ1992" s="736"/>
      <c r="BA1992" s="736"/>
      <c r="BB1992" s="736"/>
    </row>
    <row r="1993" spans="1:54" ht="14.45" customHeight="1">
      <c r="A1993" s="472" t="s">
        <v>2243</v>
      </c>
      <c r="B1993" s="473" t="s">
        <v>1602</v>
      </c>
      <c r="C1993" s="22" t="s">
        <v>5517</v>
      </c>
      <c r="D1993" s="22">
        <v>17</v>
      </c>
      <c r="E1993" s="746" t="s">
        <v>4228</v>
      </c>
      <c r="F1993" s="760">
        <v>2094720</v>
      </c>
      <c r="G1993" s="475">
        <v>15421111</v>
      </c>
      <c r="H1993" s="476">
        <v>11.94</v>
      </c>
      <c r="I1993" s="474">
        <v>2091310</v>
      </c>
      <c r="J1993" s="475">
        <v>15421109</v>
      </c>
      <c r="K1993" s="478">
        <v>11.94</v>
      </c>
      <c r="L1993" s="9" t="s">
        <v>15</v>
      </c>
      <c r="M1993" s="546">
        <v>16</v>
      </c>
      <c r="N1993" s="9">
        <v>9.5299999999999994</v>
      </c>
      <c r="O1993" s="6" t="s">
        <v>4201</v>
      </c>
      <c r="P1993" s="479" t="s">
        <v>4202</v>
      </c>
      <c r="Q1993" s="10" t="s">
        <v>4203</v>
      </c>
      <c r="R1993" s="11"/>
      <c r="S1993" s="12"/>
      <c r="T1993" s="14">
        <v>46270</v>
      </c>
      <c r="U1993" s="15" t="s">
        <v>4204</v>
      </c>
      <c r="V1993" s="8">
        <v>46270</v>
      </c>
      <c r="W1993" s="13" t="s">
        <v>4227</v>
      </c>
      <c r="X1993" s="23" t="s">
        <v>4206</v>
      </c>
      <c r="Y1993" s="486">
        <v>167</v>
      </c>
      <c r="Z1993" s="483">
        <v>46278</v>
      </c>
      <c r="AA1993" s="24" t="s">
        <v>5462</v>
      </c>
      <c r="AB1993" s="484" t="s">
        <v>4206</v>
      </c>
      <c r="AC1993" s="16"/>
      <c r="AD1993" s="17"/>
      <c r="AE1993" s="18"/>
      <c r="AF1993" s="9"/>
      <c r="AG1993" s="19"/>
      <c r="AH1993" s="20"/>
      <c r="AI1993" s="9"/>
      <c r="AJ1993" s="21"/>
      <c r="AK1993" s="33"/>
      <c r="AL1993" s="485" t="str">
        <f>IF(AA1993="","",AA1993)</f>
        <v>L-RT-033</v>
      </c>
      <c r="AM1993" s="3" t="str">
        <f>IF(AB1993="","",AB1993)</f>
        <v>A</v>
      </c>
      <c r="AN1993" s="702"/>
      <c r="AO1993" s="4"/>
      <c r="AP1993" s="5"/>
      <c r="AQ1993" s="5"/>
      <c r="AR1993" s="4"/>
      <c r="AS1993" s="5"/>
      <c r="AT1993" s="552"/>
      <c r="AU1993" s="553" t="str">
        <f>IF(AND(V1993&gt;0,X1993="A",AA1993&lt;&gt;"",AG1993&lt;&gt;"A",AJ1993&lt;&gt;"A",OR(AB1993="NR",AB1993="NT")),1,"")</f>
        <v/>
      </c>
      <c r="AV1993" s="554" t="str">
        <f>IF(AU1993="","",COUNTIF($AU$8:AU1993,AU1993))</f>
        <v/>
      </c>
      <c r="AW1993" s="553" t="str">
        <f>IF(AND(V1993&gt;0,X1993="A",AJ1993&lt;&gt;"A",OR(AB1993="",AB1993="NX")),1,"")</f>
        <v/>
      </c>
      <c r="AX1993" s="554" t="str">
        <f>IF(AW1993="","",COUNTIF($AW$8:AW1993,AW1993))</f>
        <v/>
      </c>
      <c r="AY1993" s="27"/>
      <c r="AZ1993" s="6"/>
      <c r="BA1993" s="7"/>
      <c r="BB1993" s="7"/>
    </row>
    <row r="1994" spans="1:54" ht="14.45" customHeight="1">
      <c r="A1994" s="472" t="s">
        <v>2244</v>
      </c>
      <c r="B1994" s="473" t="s">
        <v>1602</v>
      </c>
      <c r="C1994" s="22" t="s">
        <v>5517</v>
      </c>
      <c r="D1994" s="22">
        <v>17</v>
      </c>
      <c r="E1994" s="752" t="s">
        <v>5344</v>
      </c>
      <c r="F1994" s="760">
        <v>2088630</v>
      </c>
      <c r="G1994" s="475">
        <v>15421108</v>
      </c>
      <c r="H1994" s="476">
        <v>11.95</v>
      </c>
      <c r="I1994" s="474">
        <v>2091310</v>
      </c>
      <c r="J1994" s="475">
        <v>15421109</v>
      </c>
      <c r="K1994" s="478">
        <v>11.94</v>
      </c>
      <c r="L1994" s="9"/>
      <c r="M1994" s="546">
        <v>16</v>
      </c>
      <c r="N1994" s="9">
        <v>9.5299999999999994</v>
      </c>
      <c r="O1994" s="6" t="s">
        <v>4201</v>
      </c>
      <c r="P1994" s="479" t="s">
        <v>4252</v>
      </c>
      <c r="Q1994" s="651" t="s">
        <v>4263</v>
      </c>
      <c r="R1994" s="11"/>
      <c r="S1994" s="12"/>
      <c r="T1994" s="14">
        <v>46248</v>
      </c>
      <c r="U1994" s="15" t="s">
        <v>4284</v>
      </c>
      <c r="V1994" s="8">
        <v>46248</v>
      </c>
      <c r="W1994" s="13" t="s">
        <v>4299</v>
      </c>
      <c r="X1994" s="23" t="s">
        <v>4206</v>
      </c>
      <c r="Y1994" s="486">
        <v>117</v>
      </c>
      <c r="Z1994" s="483">
        <v>46249</v>
      </c>
      <c r="AA1994" s="24" t="s">
        <v>5382</v>
      </c>
      <c r="AB1994" s="484" t="s">
        <v>4206</v>
      </c>
      <c r="AC1994" s="655"/>
      <c r="AD1994" s="4"/>
      <c r="AE1994" s="5"/>
      <c r="AF1994" s="5"/>
      <c r="AG1994" s="4"/>
      <c r="AH1994" s="5"/>
      <c r="AI1994" s="649"/>
      <c r="AJ1994" s="6" t="s">
        <v>2860</v>
      </c>
      <c r="AK1994" s="6" t="s">
        <v>2860</v>
      </c>
      <c r="AL1994" s="485" t="str">
        <f>IF(AA1994="","",AA1994)</f>
        <v>DJ-RT-001</v>
      </c>
      <c r="AM1994" s="3" t="str">
        <f>IF(AB1994="","",AB1994)</f>
        <v>A</v>
      </c>
      <c r="AN1994" s="6"/>
      <c r="AO1994" s="6"/>
      <c r="AP1994" s="7"/>
      <c r="AQ1994" s="7"/>
      <c r="AR1994" s="736"/>
      <c r="AS1994" s="736"/>
      <c r="AT1994" s="736"/>
      <c r="AU1994" s="553" t="str">
        <f>IF(AND(V1994&gt;0,X1994="A",AA1994&lt;&gt;"",AG1994&lt;&gt;"A",AJ1994&lt;&gt;"A",OR(AB1994="NR",AB1994="NT")),1,"")</f>
        <v/>
      </c>
      <c r="AV1994" s="554" t="str">
        <f>IF(AU1994="","",COUNTIF($AU$8:AU1994,AU1994))</f>
        <v/>
      </c>
      <c r="AW1994" s="553" t="str">
        <f>IF(AND(V1994&gt;0,X1994="A",AJ1994&lt;&gt;"A",OR(AB1994="",AB1994="NX")),1,"")</f>
        <v/>
      </c>
      <c r="AX1994" s="554" t="str">
        <f>IF(AW1994="","",COUNTIF($AW$8:AW1994,AW1994))</f>
        <v/>
      </c>
      <c r="AY1994" s="736"/>
      <c r="AZ1994" s="736"/>
      <c r="BA1994" s="736"/>
      <c r="BB1994" s="736"/>
    </row>
    <row r="1995" spans="1:54" ht="14.45" customHeight="1">
      <c r="A1995" s="472" t="s">
        <v>2245</v>
      </c>
      <c r="B1995" s="473" t="s">
        <v>1602</v>
      </c>
      <c r="C1995" s="22" t="s">
        <v>5517</v>
      </c>
      <c r="D1995" s="22">
        <v>17</v>
      </c>
      <c r="E1995" s="746" t="s">
        <v>4229</v>
      </c>
      <c r="F1995" s="760">
        <v>2088630</v>
      </c>
      <c r="G1995" s="475">
        <v>15421108</v>
      </c>
      <c r="H1995" s="476">
        <v>11.94</v>
      </c>
      <c r="I1995" s="474">
        <v>2085110</v>
      </c>
      <c r="J1995" s="475">
        <v>15421106</v>
      </c>
      <c r="K1995" s="478">
        <v>11.94</v>
      </c>
      <c r="L1995" s="9" t="s">
        <v>15</v>
      </c>
      <c r="M1995" s="546">
        <v>16</v>
      </c>
      <c r="N1995" s="9">
        <v>9.5299999999999994</v>
      </c>
      <c r="O1995" s="6" t="s">
        <v>4201</v>
      </c>
      <c r="P1995" s="479" t="s">
        <v>4202</v>
      </c>
      <c r="Q1995" s="10" t="s">
        <v>4203</v>
      </c>
      <c r="R1995" s="11"/>
      <c r="S1995" s="12"/>
      <c r="T1995" s="14">
        <v>46270</v>
      </c>
      <c r="U1995" s="15" t="s">
        <v>4204</v>
      </c>
      <c r="V1995" s="8">
        <v>46270</v>
      </c>
      <c r="W1995" s="13" t="s">
        <v>4227</v>
      </c>
      <c r="X1995" s="23" t="s">
        <v>4206</v>
      </c>
      <c r="Y1995" s="486">
        <v>167</v>
      </c>
      <c r="Z1995" s="483">
        <v>46278</v>
      </c>
      <c r="AA1995" s="24" t="s">
        <v>5461</v>
      </c>
      <c r="AB1995" s="484" t="s">
        <v>4206</v>
      </c>
      <c r="AC1995" s="16"/>
      <c r="AD1995" s="17"/>
      <c r="AE1995" s="18"/>
      <c r="AF1995" s="9"/>
      <c r="AG1995" s="19"/>
      <c r="AH1995" s="20"/>
      <c r="AI1995" s="9"/>
      <c r="AJ1995" s="21"/>
      <c r="AK1995" s="33"/>
      <c r="AL1995" s="485" t="str">
        <f>IF(AA1995="","",AA1995)</f>
        <v>L-RT-034</v>
      </c>
      <c r="AM1995" s="3" t="str">
        <f>IF(AB1995="","",AB1995)</f>
        <v>A</v>
      </c>
      <c r="AN1995" s="702"/>
      <c r="AO1995" s="4"/>
      <c r="AP1995" s="5"/>
      <c r="AQ1995" s="5"/>
      <c r="AR1995" s="4"/>
      <c r="AS1995" s="5"/>
      <c r="AT1995" s="552"/>
      <c r="AU1995" s="553" t="str">
        <f>IF(AND(V1995&gt;0,X1995="A",AA1995&lt;&gt;"",AG1995&lt;&gt;"A",AJ1995&lt;&gt;"A",OR(AB1995="NR",AB1995="NT")),1,"")</f>
        <v/>
      </c>
      <c r="AV1995" s="554" t="str">
        <f>IF(AU1995="","",COUNTIF($AU$8:AU1995,AU1995))</f>
        <v/>
      </c>
      <c r="AW1995" s="553" t="str">
        <f>IF(AND(V1995&gt;0,X1995="A",AJ1995&lt;&gt;"A",OR(AB1995="",AB1995="NX")),1,"")</f>
        <v/>
      </c>
      <c r="AX1995" s="554" t="str">
        <f>IF(AW1995="","",COUNTIF($AW$8:AW1995,AW1995))</f>
        <v/>
      </c>
      <c r="AY1995" s="27"/>
      <c r="AZ1995" s="6"/>
      <c r="BA1995" s="7"/>
      <c r="BB1995" s="7"/>
    </row>
    <row r="1996" spans="1:54" ht="14.45" customHeight="1">
      <c r="A1996" s="472" t="s">
        <v>2246</v>
      </c>
      <c r="B1996" s="473" t="s">
        <v>1602</v>
      </c>
      <c r="C1996" s="22" t="s">
        <v>5517</v>
      </c>
      <c r="D1996" s="22">
        <v>17</v>
      </c>
      <c r="E1996" s="752" t="s">
        <v>5343</v>
      </c>
      <c r="F1996" s="760">
        <v>2084740</v>
      </c>
      <c r="G1996" s="475">
        <v>15421106</v>
      </c>
      <c r="H1996" s="476">
        <v>11.94</v>
      </c>
      <c r="I1996" s="474">
        <v>2085110</v>
      </c>
      <c r="J1996" s="475">
        <v>15421106</v>
      </c>
      <c r="K1996" s="476">
        <v>11.94</v>
      </c>
      <c r="L1996" s="9"/>
      <c r="M1996" s="546">
        <v>16</v>
      </c>
      <c r="N1996" s="9">
        <v>9.5299999999999994</v>
      </c>
      <c r="O1996" s="9" t="s">
        <v>4201</v>
      </c>
      <c r="P1996" s="645" t="s">
        <v>4252</v>
      </c>
      <c r="Q1996" s="737" t="s">
        <v>4268</v>
      </c>
      <c r="R1996" s="11"/>
      <c r="S1996" s="12"/>
      <c r="T1996" s="14">
        <v>46250</v>
      </c>
      <c r="U1996" s="15" t="s">
        <v>4284</v>
      </c>
      <c r="V1996" s="8">
        <v>46250</v>
      </c>
      <c r="W1996" s="13" t="s">
        <v>4313</v>
      </c>
      <c r="X1996" s="23" t="s">
        <v>4206</v>
      </c>
      <c r="Y1996" s="486">
        <v>117</v>
      </c>
      <c r="Z1996" s="738">
        <v>46252</v>
      </c>
      <c r="AA1996" s="24" t="s">
        <v>4300</v>
      </c>
      <c r="AB1996" s="484" t="s">
        <v>4206</v>
      </c>
      <c r="AC1996" s="655"/>
      <c r="AD1996" s="4"/>
      <c r="AE1996" s="5"/>
      <c r="AF1996" s="5"/>
      <c r="AG1996" s="4"/>
      <c r="AH1996" s="5"/>
      <c r="AI1996" s="649"/>
      <c r="AJ1996" s="6" t="s">
        <v>2860</v>
      </c>
      <c r="AK1996" s="6" t="s">
        <v>2860</v>
      </c>
      <c r="AL1996" s="485" t="str">
        <f>IF(AA1996="","",AA1996)</f>
        <v>DJ-RT-003</v>
      </c>
      <c r="AM1996" s="3" t="str">
        <f>IF(AB1996="","",AB1996)</f>
        <v>A</v>
      </c>
      <c r="AN1996" s="6"/>
      <c r="AO1996" s="6"/>
      <c r="AP1996" s="7"/>
      <c r="AQ1996" s="7"/>
      <c r="AR1996" s="736"/>
      <c r="AS1996" s="736"/>
      <c r="AT1996" s="736"/>
      <c r="AU1996" s="553" t="str">
        <f>IF(AND(V1996&gt;0,X1996="A",AA1996&lt;&gt;"",AG1996&lt;&gt;"A",AJ1996&lt;&gt;"A",OR(AB1996="NR",AB1996="NT")),1,"")</f>
        <v/>
      </c>
      <c r="AV1996" s="554" t="str">
        <f>IF(AU1996="","",COUNTIF($AU$8:AU1996,AU1996))</f>
        <v/>
      </c>
      <c r="AW1996" s="553" t="str">
        <f>IF(AND(V1996&gt;0,X1996="A",AJ1996&lt;&gt;"A",OR(AB1996="",AB1996="NX")),1,"")</f>
        <v/>
      </c>
      <c r="AX1996" s="554" t="str">
        <f>IF(AW1996="","",COUNTIF($AW$8:AW1996,AW1996))</f>
        <v/>
      </c>
      <c r="AY1996" s="736"/>
      <c r="AZ1996" s="736"/>
      <c r="BA1996" s="736"/>
      <c r="BB1996" s="736"/>
    </row>
    <row r="1997" spans="1:54" ht="14.45" customHeight="1">
      <c r="A1997" s="472" t="s">
        <v>2247</v>
      </c>
      <c r="B1997" s="473" t="s">
        <v>1602</v>
      </c>
      <c r="C1997" s="22" t="s">
        <v>5517</v>
      </c>
      <c r="D1997" s="22">
        <v>17</v>
      </c>
      <c r="E1997" s="746" t="s">
        <v>5960</v>
      </c>
      <c r="F1997" s="760">
        <v>2084740</v>
      </c>
      <c r="G1997" s="475">
        <v>15421106</v>
      </c>
      <c r="H1997" s="476">
        <v>11.94</v>
      </c>
      <c r="I1997" s="474">
        <v>2079900</v>
      </c>
      <c r="J1997" s="475">
        <v>15421102</v>
      </c>
      <c r="K1997" s="478">
        <v>11.94</v>
      </c>
      <c r="L1997" s="9" t="s">
        <v>15</v>
      </c>
      <c r="M1997" s="546">
        <v>16</v>
      </c>
      <c r="N1997" s="9">
        <v>9.5299999999999994</v>
      </c>
      <c r="O1997" s="6" t="s">
        <v>4201</v>
      </c>
      <c r="P1997" s="479" t="s">
        <v>5033</v>
      </c>
      <c r="Q1997" s="10" t="s">
        <v>5919</v>
      </c>
      <c r="R1997" s="880"/>
      <c r="S1997" s="12"/>
      <c r="T1997" s="14">
        <v>46289</v>
      </c>
      <c r="U1997" s="15" t="s">
        <v>5839</v>
      </c>
      <c r="V1997" s="8">
        <v>46289</v>
      </c>
      <c r="W1997" s="13" t="s">
        <v>5983</v>
      </c>
      <c r="X1997" s="23" t="s">
        <v>4206</v>
      </c>
      <c r="Y1997" s="486"/>
      <c r="Z1997" s="483">
        <v>46305</v>
      </c>
      <c r="AA1997" s="24" t="s">
        <v>6575</v>
      </c>
      <c r="AB1997" s="484" t="s">
        <v>4206</v>
      </c>
      <c r="AC1997" s="16"/>
      <c r="AD1997" s="17"/>
      <c r="AE1997" s="18"/>
      <c r="AF1997" s="9"/>
      <c r="AG1997" s="19"/>
      <c r="AH1997" s="20"/>
      <c r="AI1997" s="9"/>
      <c r="AJ1997" s="21"/>
      <c r="AK1997" s="33"/>
      <c r="AL1997" s="485" t="str">
        <f>IF(AA1997="","",AA1997)</f>
        <v>L-RT-080</v>
      </c>
      <c r="AM1997" s="3" t="str">
        <f>IF(AB1997="","",AB1997)</f>
        <v>A</v>
      </c>
      <c r="AN1997" s="702" t="s">
        <v>5460</v>
      </c>
      <c r="AO1997" s="4"/>
      <c r="AP1997" s="5"/>
      <c r="AQ1997" s="5"/>
      <c r="AR1997" s="4"/>
      <c r="AS1997" s="5"/>
      <c r="AT1997" s="552"/>
      <c r="AU1997" s="553" t="str">
        <f>IF(AND(V1997&gt;0,X1997="A",AA1997&lt;&gt;"",AG1997&lt;&gt;"A",AJ1997&lt;&gt;"A",OR(AB1997="NR",AB1997="NT")),1,"")</f>
        <v/>
      </c>
      <c r="AV1997" s="554" t="str">
        <f>IF(AU1997="","",COUNTIF($AU$8:AU1997,AU1997))</f>
        <v/>
      </c>
      <c r="AW1997" s="553" t="str">
        <f>IF(AND(V1997&gt;0,X1997="A",AJ1997&lt;&gt;"A",OR(AB1997="",AB1997="NX")),1,"")</f>
        <v/>
      </c>
      <c r="AX1997" s="554" t="str">
        <f>IF(AW1997="","",COUNTIF($AW$8:AW1997,AW1997))</f>
        <v/>
      </c>
      <c r="AY1997" s="13" t="s">
        <v>4227</v>
      </c>
      <c r="AZ1997" s="24" t="s">
        <v>5461</v>
      </c>
      <c r="BA1997" s="7"/>
      <c r="BB1997" s="7"/>
    </row>
    <row r="1998" spans="1:54" ht="14.45" customHeight="1">
      <c r="A1998" s="472" t="s">
        <v>2248</v>
      </c>
      <c r="B1998" s="473" t="s">
        <v>1602</v>
      </c>
      <c r="C1998" s="22" t="s">
        <v>5517</v>
      </c>
      <c r="D1998" s="22">
        <v>17</v>
      </c>
      <c r="E1998" s="752" t="s">
        <v>5342</v>
      </c>
      <c r="F1998" s="760">
        <v>2079900</v>
      </c>
      <c r="G1998" s="475">
        <v>15421102</v>
      </c>
      <c r="H1998" s="476">
        <v>11.94</v>
      </c>
      <c r="I1998" s="474">
        <v>2095390</v>
      </c>
      <c r="J1998" s="475">
        <v>15421111</v>
      </c>
      <c r="K1998" s="476">
        <v>11.94</v>
      </c>
      <c r="L1998" s="9"/>
      <c r="M1998" s="546">
        <v>16</v>
      </c>
      <c r="N1998" s="9">
        <v>9.5299999999999994</v>
      </c>
      <c r="O1998" s="9" t="s">
        <v>4201</v>
      </c>
      <c r="P1998" s="645" t="s">
        <v>4252</v>
      </c>
      <c r="Q1998" s="646" t="s">
        <v>4281</v>
      </c>
      <c r="R1998" s="11"/>
      <c r="S1998" s="12"/>
      <c r="T1998" s="14">
        <v>46250</v>
      </c>
      <c r="U1998" s="15" t="s">
        <v>4284</v>
      </c>
      <c r="V1998" s="8">
        <v>46250</v>
      </c>
      <c r="W1998" s="13" t="s">
        <v>4313</v>
      </c>
      <c r="X1998" s="23" t="s">
        <v>4206</v>
      </c>
      <c r="Y1998" s="486">
        <v>117</v>
      </c>
      <c r="Z1998" s="738">
        <v>46252</v>
      </c>
      <c r="AA1998" s="24" t="s">
        <v>4300</v>
      </c>
      <c r="AB1998" s="484" t="s">
        <v>4206</v>
      </c>
      <c r="AC1998" s="655"/>
      <c r="AD1998" s="4"/>
      <c r="AE1998" s="5"/>
      <c r="AF1998" s="5"/>
      <c r="AG1998" s="4"/>
      <c r="AH1998" s="5"/>
      <c r="AI1998" s="649"/>
      <c r="AJ1998" s="6" t="s">
        <v>2860</v>
      </c>
      <c r="AK1998" s="6" t="s">
        <v>2860</v>
      </c>
      <c r="AL1998" s="485" t="str">
        <f>IF(AA1998="","",AA1998)</f>
        <v>DJ-RT-003</v>
      </c>
      <c r="AM1998" s="3" t="str">
        <f>IF(AB1998="","",AB1998)</f>
        <v>A</v>
      </c>
      <c r="AN1998" s="6"/>
      <c r="AO1998" s="6"/>
      <c r="AP1998" s="7"/>
      <c r="AQ1998" s="7"/>
      <c r="AR1998" s="736"/>
      <c r="AS1998" s="736"/>
      <c r="AT1998" s="736"/>
      <c r="AU1998" s="553" t="str">
        <f>IF(AND(V1998&gt;0,X1998="A",AA1998&lt;&gt;"",AG1998&lt;&gt;"A",AJ1998&lt;&gt;"A",OR(AB1998="NR",AB1998="NT")),1,"")</f>
        <v/>
      </c>
      <c r="AV1998" s="554" t="str">
        <f>IF(AU1998="","",COUNTIF($AU$8:AU1998,AU1998))</f>
        <v/>
      </c>
      <c r="AW1998" s="553" t="str">
        <f>IF(AND(V1998&gt;0,X1998="A",AJ1998&lt;&gt;"A",OR(AB1998="",AB1998="NX")),1,"")</f>
        <v/>
      </c>
      <c r="AX1998" s="554" t="str">
        <f>IF(AW1998="","",COUNTIF($AW$8:AW1998,AW1998))</f>
        <v/>
      </c>
      <c r="AY1998" s="736"/>
      <c r="AZ1998" s="736"/>
      <c r="BA1998" s="736"/>
      <c r="BB1998" s="736"/>
    </row>
    <row r="1999" spans="1:54" ht="14.45" customHeight="1">
      <c r="A1999" s="472" t="s">
        <v>2249</v>
      </c>
      <c r="B1999" s="473" t="s">
        <v>1602</v>
      </c>
      <c r="C1999" s="714" t="s">
        <v>4210</v>
      </c>
      <c r="D1999" s="22">
        <v>17</v>
      </c>
      <c r="E1999" s="746" t="s">
        <v>4230</v>
      </c>
      <c r="F1999" s="760" t="s">
        <v>5385</v>
      </c>
      <c r="G1999" s="475"/>
      <c r="H1999" s="476"/>
      <c r="I1999" s="474"/>
      <c r="J1999" s="475"/>
      <c r="K1999" s="478"/>
      <c r="L1999" s="9"/>
      <c r="M1999" s="546"/>
      <c r="N1999" s="9"/>
      <c r="O1999" s="6"/>
      <c r="P1999" s="479"/>
      <c r="Q1999" s="10"/>
      <c r="R1999" s="11"/>
      <c r="S1999" s="12"/>
      <c r="T1999" s="14"/>
      <c r="U1999" s="15"/>
      <c r="V1999" s="8"/>
      <c r="W1999" s="13"/>
      <c r="X1999" s="23"/>
      <c r="Y1999" s="486"/>
      <c r="Z1999" s="483"/>
      <c r="AA1999" s="24"/>
      <c r="AB1999" s="484"/>
      <c r="AC1999" s="16"/>
      <c r="AD1999" s="17"/>
      <c r="AE1999" s="18"/>
      <c r="AF1999" s="9"/>
      <c r="AG1999" s="19"/>
      <c r="AH1999" s="20"/>
      <c r="AI1999" s="9"/>
      <c r="AJ1999" s="21"/>
      <c r="AK1999" s="33"/>
      <c r="AL1999" s="485" t="str">
        <f>IF(AA1999="","",AA1999)</f>
        <v/>
      </c>
      <c r="AM1999" s="3" t="str">
        <f>IF(AB1999="","",AB1999)</f>
        <v/>
      </c>
      <c r="AN1999" s="702"/>
      <c r="AO1999" s="4"/>
      <c r="AP1999" s="5"/>
      <c r="AQ1999" s="5"/>
      <c r="AR1999" s="4"/>
      <c r="AS1999" s="5"/>
      <c r="AT1999" s="552"/>
      <c r="AU1999" s="553" t="str">
        <f>IF(AND(V1999&gt;0,X1999="A",AA1999&lt;&gt;"",AG1999&lt;&gt;"A",AJ1999&lt;&gt;"A",OR(AB1999="NR",AB1999="NT")),1,"")</f>
        <v/>
      </c>
      <c r="AV1999" s="554" t="str">
        <f>IF(AU1999="","",COUNTIF($AU$8:AU1999,AU1999))</f>
        <v/>
      </c>
      <c r="AW1999" s="553" t="str">
        <f>IF(AND(V1999&gt;0,X1999="A",AJ1999&lt;&gt;"A",OR(AB1999="",AB1999="NX")),1,"")</f>
        <v/>
      </c>
      <c r="AX1999" s="554" t="str">
        <f>IF(AW1999="","",COUNTIF($AW$8:AW1999,AW1999))</f>
        <v/>
      </c>
      <c r="AY1999" s="27"/>
      <c r="AZ1999" s="6"/>
      <c r="BA1999" s="7"/>
      <c r="BB1999" s="7"/>
    </row>
    <row r="2000" spans="1:54" ht="14.45" customHeight="1">
      <c r="A2000" s="472" t="s">
        <v>2250</v>
      </c>
      <c r="B2000" s="473" t="s">
        <v>1602</v>
      </c>
      <c r="C2000" s="714" t="s">
        <v>4210</v>
      </c>
      <c r="D2000" s="22">
        <v>17</v>
      </c>
      <c r="E2000" s="746" t="s">
        <v>4231</v>
      </c>
      <c r="F2000" s="760" t="s">
        <v>5385</v>
      </c>
      <c r="G2000" s="475"/>
      <c r="H2000" s="476"/>
      <c r="I2000" s="474"/>
      <c r="J2000" s="475"/>
      <c r="K2000" s="478"/>
      <c r="L2000" s="9"/>
      <c r="M2000" s="546"/>
      <c r="N2000" s="9"/>
      <c r="O2000" s="6"/>
      <c r="P2000" s="479"/>
      <c r="Q2000" s="10"/>
      <c r="R2000" s="11"/>
      <c r="S2000" s="12"/>
      <c r="T2000" s="14"/>
      <c r="U2000" s="15"/>
      <c r="V2000" s="8"/>
      <c r="W2000" s="13"/>
      <c r="X2000" s="23"/>
      <c r="Y2000" s="486"/>
      <c r="Z2000" s="483"/>
      <c r="AA2000" s="24"/>
      <c r="AB2000" s="484"/>
      <c r="AC2000" s="16"/>
      <c r="AD2000" s="17"/>
      <c r="AE2000" s="18"/>
      <c r="AF2000" s="9"/>
      <c r="AG2000" s="19"/>
      <c r="AH2000" s="20"/>
      <c r="AI2000" s="9"/>
      <c r="AJ2000" s="21"/>
      <c r="AK2000" s="33"/>
      <c r="AL2000" s="485" t="str">
        <f>IF(AA2000="","",AA2000)</f>
        <v/>
      </c>
      <c r="AM2000" s="3" t="str">
        <f>IF(AB2000="","",AB2000)</f>
        <v/>
      </c>
      <c r="AN2000" s="702"/>
      <c r="AO2000" s="4"/>
      <c r="AP2000" s="5"/>
      <c r="AQ2000" s="5"/>
      <c r="AR2000" s="4"/>
      <c r="AS2000" s="5"/>
      <c r="AT2000" s="552"/>
      <c r="AU2000" s="553" t="str">
        <f>IF(AND(V2000&gt;0,X2000="A",AA2000&lt;&gt;"",AG2000&lt;&gt;"A",AJ2000&lt;&gt;"A",OR(AB2000="NR",AB2000="NT")),1,"")</f>
        <v/>
      </c>
      <c r="AV2000" s="554" t="str">
        <f>IF(AU2000="","",COUNTIF($AU$8:AU2000,AU2000))</f>
        <v/>
      </c>
      <c r="AW2000" s="553" t="str">
        <f>IF(AND(V2000&gt;0,X2000="A",AJ2000&lt;&gt;"A",OR(AB2000="",AB2000="NX")),1,"")</f>
        <v/>
      </c>
      <c r="AX2000" s="554" t="str">
        <f>IF(AW2000="","",COUNTIF($AW$8:AW2000,AW2000))</f>
        <v/>
      </c>
      <c r="AY2000" s="27"/>
      <c r="AZ2000" s="6"/>
      <c r="BA2000" s="7"/>
      <c r="BB2000" s="7"/>
    </row>
    <row r="2001" spans="1:54" ht="14.45" customHeight="1">
      <c r="A2001" s="472" t="s">
        <v>2251</v>
      </c>
      <c r="B2001" s="473" t="s">
        <v>1602</v>
      </c>
      <c r="C2001" s="714" t="s">
        <v>4210</v>
      </c>
      <c r="D2001" s="22">
        <v>17</v>
      </c>
      <c r="E2001" s="746" t="s">
        <v>4232</v>
      </c>
      <c r="F2001" s="760" t="s">
        <v>5385</v>
      </c>
      <c r="G2001" s="475"/>
      <c r="H2001" s="476"/>
      <c r="I2001" s="474"/>
      <c r="J2001" s="475"/>
      <c r="K2001" s="478"/>
      <c r="L2001" s="9"/>
      <c r="M2001" s="546"/>
      <c r="N2001" s="9"/>
      <c r="O2001" s="6"/>
      <c r="P2001" s="479"/>
      <c r="Q2001" s="10"/>
      <c r="R2001" s="11"/>
      <c r="S2001" s="12"/>
      <c r="T2001" s="14"/>
      <c r="U2001" s="15"/>
      <c r="V2001" s="8"/>
      <c r="W2001" s="13"/>
      <c r="X2001" s="23"/>
      <c r="Y2001" s="486"/>
      <c r="Z2001" s="483"/>
      <c r="AA2001" s="24"/>
      <c r="AB2001" s="484"/>
      <c r="AC2001" s="16"/>
      <c r="AD2001" s="17"/>
      <c r="AE2001" s="18"/>
      <c r="AF2001" s="9"/>
      <c r="AG2001" s="19"/>
      <c r="AH2001" s="20"/>
      <c r="AI2001" s="9"/>
      <c r="AJ2001" s="21"/>
      <c r="AK2001" s="33"/>
      <c r="AL2001" s="485" t="str">
        <f>IF(AA2001="","",AA2001)</f>
        <v/>
      </c>
      <c r="AM2001" s="3" t="str">
        <f>IF(AB2001="","",AB2001)</f>
        <v/>
      </c>
      <c r="AN2001" s="702"/>
      <c r="AO2001" s="4"/>
      <c r="AP2001" s="5"/>
      <c r="AQ2001" s="5"/>
      <c r="AR2001" s="4"/>
      <c r="AS2001" s="5"/>
      <c r="AT2001" s="552"/>
      <c r="AU2001" s="553" t="str">
        <f>IF(AND(V2001&gt;0,X2001="A",AA2001&lt;&gt;"",AG2001&lt;&gt;"A",AJ2001&lt;&gt;"A",OR(AB2001="NR",AB2001="NT")),1,"")</f>
        <v/>
      </c>
      <c r="AV2001" s="554" t="str">
        <f>IF(AU2001="","",COUNTIF($AU$8:AU2001,AU2001))</f>
        <v/>
      </c>
      <c r="AW2001" s="553" t="str">
        <f>IF(AND(V2001&gt;0,X2001="A",AJ2001&lt;&gt;"A",OR(AB2001="",AB2001="NX")),1,"")</f>
        <v/>
      </c>
      <c r="AX2001" s="554" t="str">
        <f>IF(AW2001="","",COUNTIF($AW$8:AW2001,AW2001))</f>
        <v/>
      </c>
      <c r="AY2001" s="27"/>
      <c r="AZ2001" s="6"/>
      <c r="BA2001" s="7"/>
      <c r="BB2001" s="7"/>
    </row>
    <row r="2002" spans="1:54" ht="14.45" customHeight="1">
      <c r="A2002" s="472" t="s">
        <v>2252</v>
      </c>
      <c r="B2002" s="473" t="s">
        <v>1602</v>
      </c>
      <c r="C2002" s="714" t="s">
        <v>4210</v>
      </c>
      <c r="D2002" s="22">
        <v>17</v>
      </c>
      <c r="E2002" s="746" t="s">
        <v>4233</v>
      </c>
      <c r="F2002" s="760" t="s">
        <v>5385</v>
      </c>
      <c r="G2002" s="475"/>
      <c r="H2002" s="476"/>
      <c r="I2002" s="474"/>
      <c r="J2002" s="475"/>
      <c r="K2002" s="478"/>
      <c r="L2002" s="9"/>
      <c r="M2002" s="546"/>
      <c r="N2002" s="9"/>
      <c r="O2002" s="6"/>
      <c r="P2002" s="479"/>
      <c r="Q2002" s="10"/>
      <c r="R2002" s="11"/>
      <c r="S2002" s="12"/>
      <c r="T2002" s="14"/>
      <c r="U2002" s="15"/>
      <c r="V2002" s="8"/>
      <c r="W2002" s="13"/>
      <c r="X2002" s="23"/>
      <c r="Y2002" s="486"/>
      <c r="Z2002" s="483"/>
      <c r="AA2002" s="24"/>
      <c r="AB2002" s="484"/>
      <c r="AC2002" s="16"/>
      <c r="AD2002" s="17"/>
      <c r="AE2002" s="18"/>
      <c r="AF2002" s="9"/>
      <c r="AG2002" s="19"/>
      <c r="AH2002" s="20"/>
      <c r="AI2002" s="9"/>
      <c r="AJ2002" s="21"/>
      <c r="AK2002" s="33"/>
      <c r="AL2002" s="485" t="str">
        <f>IF(AA2002="","",AA2002)</f>
        <v/>
      </c>
      <c r="AM2002" s="3" t="str">
        <f>IF(AB2002="","",AB2002)</f>
        <v/>
      </c>
      <c r="AN2002" s="702"/>
      <c r="AO2002" s="4"/>
      <c r="AP2002" s="5"/>
      <c r="AQ2002" s="5"/>
      <c r="AR2002" s="4"/>
      <c r="AS2002" s="5"/>
      <c r="AT2002" s="552"/>
      <c r="AU2002" s="553" t="str">
        <f>IF(AND(V2002&gt;0,X2002="A",AA2002&lt;&gt;"",AG2002&lt;&gt;"A",AJ2002&lt;&gt;"A",OR(AB2002="NR",AB2002="NT")),1,"")</f>
        <v/>
      </c>
      <c r="AV2002" s="554" t="str">
        <f>IF(AU2002="","",COUNTIF($AU$8:AU2002,AU2002))</f>
        <v/>
      </c>
      <c r="AW2002" s="553" t="str">
        <f>IF(AND(V2002&gt;0,X2002="A",AJ2002&lt;&gt;"A",OR(AB2002="",AB2002="NX")),1,"")</f>
        <v/>
      </c>
      <c r="AX2002" s="554" t="str">
        <f>IF(AW2002="","",COUNTIF($AW$8:AW2002,AW2002))</f>
        <v/>
      </c>
      <c r="AY2002" s="27"/>
      <c r="AZ2002" s="6"/>
      <c r="BA2002" s="7"/>
      <c r="BB2002" s="7"/>
    </row>
    <row r="2003" spans="1:54" ht="14.45" customHeight="1">
      <c r="A2003" s="472" t="s">
        <v>2253</v>
      </c>
      <c r="B2003" s="473" t="s">
        <v>1602</v>
      </c>
      <c r="C2003" s="714" t="s">
        <v>4210</v>
      </c>
      <c r="D2003" s="22">
        <v>17</v>
      </c>
      <c r="E2003" s="746" t="s">
        <v>4234</v>
      </c>
      <c r="F2003" s="760" t="s">
        <v>5385</v>
      </c>
      <c r="G2003" s="475"/>
      <c r="H2003" s="476"/>
      <c r="I2003" s="474"/>
      <c r="J2003" s="475"/>
      <c r="K2003" s="478"/>
      <c r="L2003" s="9"/>
      <c r="M2003" s="546"/>
      <c r="N2003" s="9"/>
      <c r="O2003" s="6"/>
      <c r="P2003" s="479"/>
      <c r="Q2003" s="10"/>
      <c r="R2003" s="11"/>
      <c r="S2003" s="12"/>
      <c r="T2003" s="14"/>
      <c r="U2003" s="15"/>
      <c r="V2003" s="8"/>
      <c r="W2003" s="13"/>
      <c r="X2003" s="23"/>
      <c r="Y2003" s="486"/>
      <c r="Z2003" s="483"/>
      <c r="AA2003" s="24"/>
      <c r="AB2003" s="484"/>
      <c r="AC2003" s="16"/>
      <c r="AD2003" s="17"/>
      <c r="AE2003" s="18"/>
      <c r="AF2003" s="9"/>
      <c r="AG2003" s="19"/>
      <c r="AH2003" s="20"/>
      <c r="AI2003" s="9"/>
      <c r="AJ2003" s="21"/>
      <c r="AK2003" s="33"/>
      <c r="AL2003" s="485" t="str">
        <f>IF(AA2003="","",AA2003)</f>
        <v/>
      </c>
      <c r="AM2003" s="3" t="str">
        <f>IF(AB2003="","",AB2003)</f>
        <v/>
      </c>
      <c r="AN2003" s="702"/>
      <c r="AO2003" s="4"/>
      <c r="AP2003" s="5"/>
      <c r="AQ2003" s="5"/>
      <c r="AR2003" s="4"/>
      <c r="AS2003" s="5"/>
      <c r="AT2003" s="552"/>
      <c r="AU2003" s="553" t="str">
        <f>IF(AND(V2003&gt;0,X2003="A",AA2003&lt;&gt;"",AG2003&lt;&gt;"A",AJ2003&lt;&gt;"A",OR(AB2003="NR",AB2003="NT")),1,"")</f>
        <v/>
      </c>
      <c r="AV2003" s="554" t="str">
        <f>IF(AU2003="","",COUNTIF($AU$8:AU2003,AU2003))</f>
        <v/>
      </c>
      <c r="AW2003" s="553" t="str">
        <f>IF(AND(V2003&gt;0,X2003="A",AJ2003&lt;&gt;"A",OR(AB2003="",AB2003="NX")),1,"")</f>
        <v/>
      </c>
      <c r="AX2003" s="554" t="str">
        <f>IF(AW2003="","",COUNTIF($AW$8:AW2003,AW2003))</f>
        <v/>
      </c>
      <c r="AY2003" s="27"/>
      <c r="AZ2003" s="6"/>
      <c r="BA2003" s="7"/>
      <c r="BB2003" s="7"/>
    </row>
    <row r="2004" spans="1:54" ht="14.45" customHeight="1">
      <c r="A2004" s="472" t="s">
        <v>2254</v>
      </c>
      <c r="B2004" s="473" t="s">
        <v>1602</v>
      </c>
      <c r="C2004" s="714" t="s">
        <v>4210</v>
      </c>
      <c r="D2004" s="22">
        <v>17</v>
      </c>
      <c r="E2004" s="746" t="s">
        <v>4235</v>
      </c>
      <c r="F2004" s="760" t="s">
        <v>5385</v>
      </c>
      <c r="G2004" s="475"/>
      <c r="H2004" s="476"/>
      <c r="I2004" s="474"/>
      <c r="J2004" s="475"/>
      <c r="K2004" s="478"/>
      <c r="L2004" s="9"/>
      <c r="M2004" s="546"/>
      <c r="N2004" s="9"/>
      <c r="O2004" s="6"/>
      <c r="P2004" s="479"/>
      <c r="Q2004" s="10"/>
      <c r="R2004" s="11"/>
      <c r="S2004" s="12"/>
      <c r="T2004" s="14"/>
      <c r="U2004" s="15"/>
      <c r="V2004" s="8"/>
      <c r="W2004" s="13"/>
      <c r="X2004" s="23"/>
      <c r="Y2004" s="486"/>
      <c r="Z2004" s="483"/>
      <c r="AA2004" s="24"/>
      <c r="AB2004" s="484"/>
      <c r="AC2004" s="16"/>
      <c r="AD2004" s="17"/>
      <c r="AE2004" s="18"/>
      <c r="AF2004" s="9"/>
      <c r="AG2004" s="19"/>
      <c r="AH2004" s="20"/>
      <c r="AI2004" s="9"/>
      <c r="AJ2004" s="21"/>
      <c r="AK2004" s="33"/>
      <c r="AL2004" s="485" t="str">
        <f>IF(AA2004="","",AA2004)</f>
        <v/>
      </c>
      <c r="AM2004" s="3" t="str">
        <f>IF(AB2004="","",AB2004)</f>
        <v/>
      </c>
      <c r="AN2004" s="702"/>
      <c r="AO2004" s="4"/>
      <c r="AP2004" s="5"/>
      <c r="AQ2004" s="5"/>
      <c r="AR2004" s="4"/>
      <c r="AS2004" s="5"/>
      <c r="AT2004" s="552"/>
      <c r="AU2004" s="553" t="str">
        <f>IF(AND(V2004&gt;0,X2004="A",AA2004&lt;&gt;"",AG2004&lt;&gt;"A",AJ2004&lt;&gt;"A",OR(AB2004="NR",AB2004="NT")),1,"")</f>
        <v/>
      </c>
      <c r="AV2004" s="554" t="str">
        <f>IF(AU2004="","",COUNTIF($AU$8:AU2004,AU2004))</f>
        <v/>
      </c>
      <c r="AW2004" s="553" t="str">
        <f>IF(AND(V2004&gt;0,X2004="A",AJ2004&lt;&gt;"A",OR(AB2004="",AB2004="NX")),1,"")</f>
        <v/>
      </c>
      <c r="AX2004" s="554" t="str">
        <f>IF(AW2004="","",COUNTIF($AW$8:AW2004,AW2004))</f>
        <v/>
      </c>
      <c r="AY2004" s="27"/>
      <c r="AZ2004" s="6"/>
      <c r="BA2004" s="7"/>
      <c r="BB2004" s="7"/>
    </row>
    <row r="2005" spans="1:54" ht="14.45" customHeight="1">
      <c r="A2005" s="472" t="s">
        <v>2255</v>
      </c>
      <c r="B2005" s="473" t="s">
        <v>1602</v>
      </c>
      <c r="C2005" s="714" t="s">
        <v>4210</v>
      </c>
      <c r="D2005" s="22">
        <v>17</v>
      </c>
      <c r="E2005" s="746" t="s">
        <v>4236</v>
      </c>
      <c r="F2005" s="760" t="s">
        <v>5385</v>
      </c>
      <c r="G2005" s="475"/>
      <c r="H2005" s="476"/>
      <c r="I2005" s="474"/>
      <c r="J2005" s="475"/>
      <c r="K2005" s="478"/>
      <c r="L2005" s="9"/>
      <c r="M2005" s="546"/>
      <c r="N2005" s="9"/>
      <c r="O2005" s="6"/>
      <c r="P2005" s="479"/>
      <c r="Q2005" s="10"/>
      <c r="R2005" s="11"/>
      <c r="S2005" s="12"/>
      <c r="T2005" s="14"/>
      <c r="U2005" s="15"/>
      <c r="V2005" s="8"/>
      <c r="W2005" s="13"/>
      <c r="X2005" s="23"/>
      <c r="Y2005" s="486"/>
      <c r="Z2005" s="483"/>
      <c r="AA2005" s="24"/>
      <c r="AB2005" s="484"/>
      <c r="AC2005" s="16"/>
      <c r="AD2005" s="17"/>
      <c r="AE2005" s="18"/>
      <c r="AF2005" s="9"/>
      <c r="AG2005" s="19"/>
      <c r="AH2005" s="20"/>
      <c r="AI2005" s="9"/>
      <c r="AJ2005" s="21"/>
      <c r="AK2005" s="33"/>
      <c r="AL2005" s="485" t="str">
        <f>IF(AA2005="","",AA2005)</f>
        <v/>
      </c>
      <c r="AM2005" s="3" t="str">
        <f>IF(AB2005="","",AB2005)</f>
        <v/>
      </c>
      <c r="AN2005" s="702"/>
      <c r="AO2005" s="4"/>
      <c r="AP2005" s="5"/>
      <c r="AQ2005" s="5"/>
      <c r="AR2005" s="4"/>
      <c r="AS2005" s="5"/>
      <c r="AT2005" s="552"/>
      <c r="AU2005" s="553" t="str">
        <f>IF(AND(V2005&gt;0,X2005="A",AA2005&lt;&gt;"",AG2005&lt;&gt;"A",AJ2005&lt;&gt;"A",OR(AB2005="NR",AB2005="NT")),1,"")</f>
        <v/>
      </c>
      <c r="AV2005" s="554" t="str">
        <f>IF(AU2005="","",COUNTIF($AU$8:AU2005,AU2005))</f>
        <v/>
      </c>
      <c r="AW2005" s="553" t="str">
        <f>IF(AND(V2005&gt;0,X2005="A",AJ2005&lt;&gt;"A",OR(AB2005="",AB2005="NX")),1,"")</f>
        <v/>
      </c>
      <c r="AX2005" s="554" t="str">
        <f>IF(AW2005="","",COUNTIF($AW$8:AW2005,AW2005))</f>
        <v/>
      </c>
      <c r="AY2005" s="27"/>
      <c r="AZ2005" s="6"/>
      <c r="BA2005" s="7"/>
      <c r="BB2005" s="7"/>
    </row>
    <row r="2006" spans="1:54" ht="14.45" customHeight="1">
      <c r="A2006" s="472" t="s">
        <v>2256</v>
      </c>
      <c r="B2006" s="473" t="s">
        <v>1602</v>
      </c>
      <c r="C2006" s="714" t="s">
        <v>4210</v>
      </c>
      <c r="D2006" s="22">
        <v>17</v>
      </c>
      <c r="E2006" s="746" t="s">
        <v>4237</v>
      </c>
      <c r="F2006" s="760" t="s">
        <v>5385</v>
      </c>
      <c r="G2006" s="475"/>
      <c r="H2006" s="476"/>
      <c r="I2006" s="474"/>
      <c r="J2006" s="475"/>
      <c r="K2006" s="478"/>
      <c r="L2006" s="9"/>
      <c r="M2006" s="546"/>
      <c r="N2006" s="9"/>
      <c r="O2006" s="6"/>
      <c r="P2006" s="479"/>
      <c r="Q2006" s="10"/>
      <c r="R2006" s="11"/>
      <c r="S2006" s="12"/>
      <c r="T2006" s="14"/>
      <c r="U2006" s="15"/>
      <c r="V2006" s="8"/>
      <c r="W2006" s="13"/>
      <c r="X2006" s="23"/>
      <c r="Y2006" s="486"/>
      <c r="Z2006" s="483"/>
      <c r="AA2006" s="24"/>
      <c r="AB2006" s="484"/>
      <c r="AC2006" s="16"/>
      <c r="AD2006" s="17"/>
      <c r="AE2006" s="18"/>
      <c r="AF2006" s="9"/>
      <c r="AG2006" s="19"/>
      <c r="AH2006" s="20"/>
      <c r="AI2006" s="9"/>
      <c r="AJ2006" s="21"/>
      <c r="AK2006" s="33"/>
      <c r="AL2006" s="485" t="str">
        <f>IF(AA2006="","",AA2006)</f>
        <v/>
      </c>
      <c r="AM2006" s="3" t="str">
        <f>IF(AB2006="","",AB2006)</f>
        <v/>
      </c>
      <c r="AN2006" s="702"/>
      <c r="AO2006" s="4"/>
      <c r="AP2006" s="5"/>
      <c r="AQ2006" s="5"/>
      <c r="AR2006" s="4"/>
      <c r="AS2006" s="5"/>
      <c r="AT2006" s="552"/>
      <c r="AU2006" s="553" t="str">
        <f>IF(AND(V2006&gt;0,X2006="A",AA2006&lt;&gt;"",AG2006&lt;&gt;"A",AJ2006&lt;&gt;"A",OR(AB2006="NR",AB2006="NT")),1,"")</f>
        <v/>
      </c>
      <c r="AV2006" s="554" t="str">
        <f>IF(AU2006="","",COUNTIF($AU$8:AU2006,AU2006))</f>
        <v/>
      </c>
      <c r="AW2006" s="553" t="str">
        <f>IF(AND(V2006&gt;0,X2006="A",AJ2006&lt;&gt;"A",OR(AB2006="",AB2006="NX")),1,"")</f>
        <v/>
      </c>
      <c r="AX2006" s="554" t="str">
        <f>IF(AW2006="","",COUNTIF($AW$8:AW2006,AW2006))</f>
        <v/>
      </c>
      <c r="AY2006" s="27"/>
      <c r="AZ2006" s="6"/>
      <c r="BA2006" s="7"/>
      <c r="BB2006" s="7"/>
    </row>
    <row r="2007" spans="1:54" ht="14.45" customHeight="1">
      <c r="A2007" s="472" t="s">
        <v>2257</v>
      </c>
      <c r="B2007" s="473" t="s">
        <v>1602</v>
      </c>
      <c r="C2007" s="714" t="s">
        <v>4210</v>
      </c>
      <c r="D2007" s="22">
        <v>17</v>
      </c>
      <c r="E2007" s="746" t="s">
        <v>4238</v>
      </c>
      <c r="F2007" s="760" t="s">
        <v>5385</v>
      </c>
      <c r="G2007" s="475"/>
      <c r="H2007" s="476"/>
      <c r="I2007" s="474"/>
      <c r="J2007" s="475"/>
      <c r="K2007" s="478"/>
      <c r="L2007" s="9"/>
      <c r="M2007" s="546"/>
      <c r="N2007" s="9"/>
      <c r="O2007" s="6"/>
      <c r="P2007" s="479"/>
      <c r="Q2007" s="10"/>
      <c r="R2007" s="11"/>
      <c r="S2007" s="12"/>
      <c r="T2007" s="14"/>
      <c r="U2007" s="15"/>
      <c r="V2007" s="8"/>
      <c r="W2007" s="13"/>
      <c r="X2007" s="23"/>
      <c r="Y2007" s="486"/>
      <c r="Z2007" s="483"/>
      <c r="AA2007" s="24"/>
      <c r="AB2007" s="484"/>
      <c r="AC2007" s="16"/>
      <c r="AD2007" s="17"/>
      <c r="AE2007" s="18"/>
      <c r="AF2007" s="9"/>
      <c r="AG2007" s="19"/>
      <c r="AH2007" s="20"/>
      <c r="AI2007" s="9"/>
      <c r="AJ2007" s="21"/>
      <c r="AK2007" s="33"/>
      <c r="AL2007" s="485" t="str">
        <f>IF(AA2007="","",AA2007)</f>
        <v/>
      </c>
      <c r="AM2007" s="3" t="str">
        <f>IF(AB2007="","",AB2007)</f>
        <v/>
      </c>
      <c r="AN2007" s="702"/>
      <c r="AO2007" s="4"/>
      <c r="AP2007" s="5"/>
      <c r="AQ2007" s="5"/>
      <c r="AR2007" s="4"/>
      <c r="AS2007" s="5"/>
      <c r="AT2007" s="552"/>
      <c r="AU2007" s="553" t="str">
        <f>IF(AND(V2007&gt;0,X2007="A",AA2007&lt;&gt;"",AG2007&lt;&gt;"A",AJ2007&lt;&gt;"A",OR(AB2007="NR",AB2007="NT")),1,"")</f>
        <v/>
      </c>
      <c r="AV2007" s="554" t="str">
        <f>IF(AU2007="","",COUNTIF($AU$8:AU2007,AU2007))</f>
        <v/>
      </c>
      <c r="AW2007" s="553" t="str">
        <f>IF(AND(V2007&gt;0,X2007="A",AJ2007&lt;&gt;"A",OR(AB2007="",AB2007="NX")),1,"")</f>
        <v/>
      </c>
      <c r="AX2007" s="554" t="str">
        <f>IF(AW2007="","",COUNTIF($AW$8:AW2007,AW2007))</f>
        <v/>
      </c>
      <c r="AY2007" s="27"/>
      <c r="AZ2007" s="6"/>
      <c r="BA2007" s="7"/>
      <c r="BB2007" s="7"/>
    </row>
    <row r="2008" spans="1:54" ht="14.45" customHeight="1">
      <c r="A2008" s="472" t="s">
        <v>2258</v>
      </c>
      <c r="B2008" s="473" t="s">
        <v>1602</v>
      </c>
      <c r="C2008" s="714" t="s">
        <v>4210</v>
      </c>
      <c r="D2008" s="22">
        <v>17</v>
      </c>
      <c r="E2008" s="746" t="s">
        <v>4239</v>
      </c>
      <c r="F2008" s="760" t="s">
        <v>5385</v>
      </c>
      <c r="G2008" s="475"/>
      <c r="H2008" s="476"/>
      <c r="I2008" s="474"/>
      <c r="J2008" s="475"/>
      <c r="K2008" s="478"/>
      <c r="L2008" s="9"/>
      <c r="M2008" s="546"/>
      <c r="N2008" s="9"/>
      <c r="O2008" s="6"/>
      <c r="P2008" s="479"/>
      <c r="Q2008" s="10"/>
      <c r="R2008" s="11"/>
      <c r="S2008" s="12"/>
      <c r="T2008" s="14"/>
      <c r="U2008" s="15"/>
      <c r="V2008" s="8"/>
      <c r="W2008" s="13"/>
      <c r="X2008" s="23"/>
      <c r="Y2008" s="486"/>
      <c r="Z2008" s="483"/>
      <c r="AA2008" s="24"/>
      <c r="AB2008" s="484"/>
      <c r="AC2008" s="16"/>
      <c r="AD2008" s="17"/>
      <c r="AE2008" s="18"/>
      <c r="AF2008" s="9"/>
      <c r="AG2008" s="19"/>
      <c r="AH2008" s="20"/>
      <c r="AI2008" s="9"/>
      <c r="AJ2008" s="21"/>
      <c r="AK2008" s="33"/>
      <c r="AL2008" s="485" t="str">
        <f>IF(AA2008="","",AA2008)</f>
        <v/>
      </c>
      <c r="AM2008" s="3" t="str">
        <f>IF(AB2008="","",AB2008)</f>
        <v/>
      </c>
      <c r="AN2008" s="702"/>
      <c r="AO2008" s="4"/>
      <c r="AP2008" s="5"/>
      <c r="AQ2008" s="5"/>
      <c r="AR2008" s="4"/>
      <c r="AS2008" s="5"/>
      <c r="AT2008" s="552"/>
      <c r="AU2008" s="553" t="str">
        <f>IF(AND(V2008&gt;0,X2008="A",AA2008&lt;&gt;"",AG2008&lt;&gt;"A",AJ2008&lt;&gt;"A",OR(AB2008="NR",AB2008="NT")),1,"")</f>
        <v/>
      </c>
      <c r="AV2008" s="554" t="str">
        <f>IF(AU2008="","",COUNTIF($AU$8:AU2008,AU2008))</f>
        <v/>
      </c>
      <c r="AW2008" s="553" t="str">
        <f>IF(AND(V2008&gt;0,X2008="A",AJ2008&lt;&gt;"A",OR(AB2008="",AB2008="NX")),1,"")</f>
        <v/>
      </c>
      <c r="AX2008" s="554" t="str">
        <f>IF(AW2008="","",COUNTIF($AW$8:AW2008,AW2008))</f>
        <v/>
      </c>
      <c r="AY2008" s="27"/>
      <c r="AZ2008" s="6"/>
      <c r="BA2008" s="7"/>
      <c r="BB2008" s="7"/>
    </row>
    <row r="2009" spans="1:54" ht="14.45" customHeight="1">
      <c r="A2009" s="472" t="s">
        <v>2259</v>
      </c>
      <c r="B2009" s="473" t="s">
        <v>1602</v>
      </c>
      <c r="C2009" s="714" t="s">
        <v>4210</v>
      </c>
      <c r="D2009" s="22">
        <v>17</v>
      </c>
      <c r="E2009" s="746" t="s">
        <v>4240</v>
      </c>
      <c r="F2009" s="760" t="s">
        <v>5385</v>
      </c>
      <c r="G2009" s="475"/>
      <c r="H2009" s="476"/>
      <c r="I2009" s="474"/>
      <c r="J2009" s="475"/>
      <c r="K2009" s="478"/>
      <c r="L2009" s="9"/>
      <c r="M2009" s="546"/>
      <c r="N2009" s="9"/>
      <c r="O2009" s="6"/>
      <c r="P2009" s="479"/>
      <c r="Q2009" s="10"/>
      <c r="R2009" s="11"/>
      <c r="S2009" s="12"/>
      <c r="T2009" s="14"/>
      <c r="U2009" s="15"/>
      <c r="V2009" s="8"/>
      <c r="W2009" s="13"/>
      <c r="X2009" s="23"/>
      <c r="Y2009" s="486"/>
      <c r="Z2009" s="483"/>
      <c r="AA2009" s="24"/>
      <c r="AB2009" s="484"/>
      <c r="AC2009" s="16"/>
      <c r="AD2009" s="17"/>
      <c r="AE2009" s="18"/>
      <c r="AF2009" s="9"/>
      <c r="AG2009" s="19"/>
      <c r="AH2009" s="20"/>
      <c r="AI2009" s="9"/>
      <c r="AJ2009" s="21"/>
      <c r="AK2009" s="33"/>
      <c r="AL2009" s="485" t="str">
        <f>IF(AA2009="","",AA2009)</f>
        <v/>
      </c>
      <c r="AM2009" s="3" t="str">
        <f>IF(AB2009="","",AB2009)</f>
        <v/>
      </c>
      <c r="AN2009" s="702"/>
      <c r="AO2009" s="4"/>
      <c r="AP2009" s="5"/>
      <c r="AQ2009" s="5"/>
      <c r="AR2009" s="4"/>
      <c r="AS2009" s="5"/>
      <c r="AT2009" s="552"/>
      <c r="AU2009" s="553" t="str">
        <f>IF(AND(V2009&gt;0,X2009="A",AA2009&lt;&gt;"",AG2009&lt;&gt;"A",AJ2009&lt;&gt;"A",OR(AB2009="NR",AB2009="NT")),1,"")</f>
        <v/>
      </c>
      <c r="AV2009" s="554" t="str">
        <f>IF(AU2009="","",COUNTIF($AU$8:AU2009,AU2009))</f>
        <v/>
      </c>
      <c r="AW2009" s="553" t="str">
        <f>IF(AND(V2009&gt;0,X2009="A",AJ2009&lt;&gt;"A",OR(AB2009="",AB2009="NX")),1,"")</f>
        <v/>
      </c>
      <c r="AX2009" s="554" t="str">
        <f>IF(AW2009="","",COUNTIF($AW$8:AW2009,AW2009))</f>
        <v/>
      </c>
      <c r="AY2009" s="27"/>
      <c r="AZ2009" s="6"/>
      <c r="BA2009" s="7"/>
      <c r="BB2009" s="7"/>
    </row>
    <row r="2010" spans="1:54" ht="14.45" customHeight="1">
      <c r="A2010" s="472" t="s">
        <v>2260</v>
      </c>
      <c r="B2010" s="473" t="s">
        <v>1602</v>
      </c>
      <c r="C2010" s="714" t="s">
        <v>4210</v>
      </c>
      <c r="D2010" s="22">
        <v>17</v>
      </c>
      <c r="E2010" s="746" t="s">
        <v>4241</v>
      </c>
      <c r="F2010" s="760" t="s">
        <v>5385</v>
      </c>
      <c r="G2010" s="475"/>
      <c r="H2010" s="476"/>
      <c r="I2010" s="474"/>
      <c r="J2010" s="475"/>
      <c r="K2010" s="478"/>
      <c r="L2010" s="9"/>
      <c r="M2010" s="546"/>
      <c r="N2010" s="9"/>
      <c r="O2010" s="6"/>
      <c r="P2010" s="479"/>
      <c r="Q2010" s="10"/>
      <c r="R2010" s="11"/>
      <c r="S2010" s="12"/>
      <c r="T2010" s="14"/>
      <c r="U2010" s="15"/>
      <c r="V2010" s="8"/>
      <c r="W2010" s="13"/>
      <c r="X2010" s="23"/>
      <c r="Y2010" s="486"/>
      <c r="Z2010" s="483"/>
      <c r="AA2010" s="24"/>
      <c r="AB2010" s="484"/>
      <c r="AC2010" s="16"/>
      <c r="AD2010" s="17"/>
      <c r="AE2010" s="18"/>
      <c r="AF2010" s="9"/>
      <c r="AG2010" s="19"/>
      <c r="AH2010" s="20"/>
      <c r="AI2010" s="9"/>
      <c r="AJ2010" s="21"/>
      <c r="AK2010" s="33"/>
      <c r="AL2010" s="485" t="str">
        <f>IF(AA2010="","",AA2010)</f>
        <v/>
      </c>
      <c r="AM2010" s="3" t="str">
        <f>IF(AB2010="","",AB2010)</f>
        <v/>
      </c>
      <c r="AN2010" s="702"/>
      <c r="AO2010" s="4"/>
      <c r="AP2010" s="5"/>
      <c r="AQ2010" s="5"/>
      <c r="AR2010" s="4"/>
      <c r="AS2010" s="5"/>
      <c r="AT2010" s="552"/>
      <c r="AU2010" s="553" t="str">
        <f>IF(AND(V2010&gt;0,X2010="A",AA2010&lt;&gt;"",AG2010&lt;&gt;"A",AJ2010&lt;&gt;"A",OR(AB2010="NR",AB2010="NT")),1,"")</f>
        <v/>
      </c>
      <c r="AV2010" s="554" t="str">
        <f>IF(AU2010="","",COUNTIF($AU$8:AU2010,AU2010))</f>
        <v/>
      </c>
      <c r="AW2010" s="553" t="str">
        <f>IF(AND(V2010&gt;0,X2010="A",AJ2010&lt;&gt;"A",OR(AB2010="",AB2010="NX")),1,"")</f>
        <v/>
      </c>
      <c r="AX2010" s="554" t="str">
        <f>IF(AW2010="","",COUNTIF($AW$8:AW2010,AW2010))</f>
        <v/>
      </c>
      <c r="AY2010" s="27"/>
      <c r="AZ2010" s="6"/>
      <c r="BA2010" s="7"/>
      <c r="BB2010" s="7"/>
    </row>
    <row r="2011" spans="1:54" ht="14.45" customHeight="1">
      <c r="A2011" s="472" t="s">
        <v>2261</v>
      </c>
      <c r="B2011" s="473" t="s">
        <v>1602</v>
      </c>
      <c r="C2011" s="714" t="s">
        <v>5516</v>
      </c>
      <c r="D2011" s="22">
        <v>17</v>
      </c>
      <c r="E2011" s="746" t="s">
        <v>6057</v>
      </c>
      <c r="F2011" s="760">
        <v>2097450</v>
      </c>
      <c r="G2011" s="475">
        <v>15421112</v>
      </c>
      <c r="H2011" s="476">
        <v>11.94</v>
      </c>
      <c r="I2011" s="474">
        <v>2079920</v>
      </c>
      <c r="J2011" s="475">
        <v>15421102</v>
      </c>
      <c r="K2011" s="478">
        <v>11.94</v>
      </c>
      <c r="L2011" s="9"/>
      <c r="M2011" s="546">
        <v>16</v>
      </c>
      <c r="N2011" s="9">
        <v>9.5299999999999994</v>
      </c>
      <c r="O2011" s="6" t="s">
        <v>4201</v>
      </c>
      <c r="P2011" s="479" t="s">
        <v>4252</v>
      </c>
      <c r="Q2011" s="10" t="s">
        <v>4253</v>
      </c>
      <c r="R2011" s="11"/>
      <c r="S2011" s="12"/>
      <c r="T2011" s="14">
        <v>46248</v>
      </c>
      <c r="U2011" s="15" t="s">
        <v>4284</v>
      </c>
      <c r="V2011" s="8">
        <v>46248</v>
      </c>
      <c r="W2011" s="13" t="s">
        <v>4299</v>
      </c>
      <c r="X2011" s="23" t="s">
        <v>4206</v>
      </c>
      <c r="Y2011" s="486">
        <v>117</v>
      </c>
      <c r="Z2011" s="483">
        <v>46249</v>
      </c>
      <c r="AA2011" s="24" t="s">
        <v>5382</v>
      </c>
      <c r="AB2011" s="484" t="s">
        <v>4206</v>
      </c>
      <c r="AC2011" s="16"/>
      <c r="AD2011" s="17"/>
      <c r="AE2011" s="18"/>
      <c r="AF2011" s="9"/>
      <c r="AG2011" s="19"/>
      <c r="AH2011" s="20"/>
      <c r="AI2011" s="9"/>
      <c r="AJ2011" s="21" t="s">
        <v>2860</v>
      </c>
      <c r="AK2011" s="33" t="s">
        <v>2860</v>
      </c>
      <c r="AL2011" s="485" t="s">
        <v>2860</v>
      </c>
      <c r="AM2011" s="3" t="s">
        <v>2860</v>
      </c>
      <c r="AN2011" s="702"/>
      <c r="AO2011" s="4"/>
      <c r="AP2011" s="5"/>
      <c r="AQ2011" s="5"/>
      <c r="AR2011" s="4"/>
      <c r="AS2011" s="5"/>
      <c r="AT2011" s="552"/>
      <c r="AU2011" s="553"/>
      <c r="AV2011" s="554"/>
      <c r="AW2011" s="553"/>
      <c r="AX2011" s="554"/>
      <c r="AY2011" s="27"/>
      <c r="AZ2011" s="6"/>
      <c r="BA2011" s="7"/>
      <c r="BB2011" s="7"/>
    </row>
    <row r="2012" spans="1:54" ht="14.45" customHeight="1">
      <c r="A2012" s="472" t="s">
        <v>2262</v>
      </c>
      <c r="B2012" s="473" t="s">
        <v>1602</v>
      </c>
      <c r="C2012" s="714" t="s">
        <v>5516</v>
      </c>
      <c r="D2012" s="22">
        <v>17</v>
      </c>
      <c r="E2012" s="746" t="s">
        <v>4242</v>
      </c>
      <c r="F2012" s="760">
        <v>9097450</v>
      </c>
      <c r="G2012" s="475">
        <v>15421112</v>
      </c>
      <c r="H2012" s="476">
        <v>11.94</v>
      </c>
      <c r="I2012" s="474">
        <v>2085470</v>
      </c>
      <c r="J2012" s="475">
        <v>15421107</v>
      </c>
      <c r="K2012" s="478">
        <v>11.94</v>
      </c>
      <c r="L2012" s="9" t="s">
        <v>15</v>
      </c>
      <c r="M2012" s="546">
        <v>16</v>
      </c>
      <c r="N2012" s="9">
        <v>9.5299999999999994</v>
      </c>
      <c r="O2012" s="6" t="s">
        <v>4201</v>
      </c>
      <c r="P2012" s="479" t="s">
        <v>4202</v>
      </c>
      <c r="Q2012" s="10" t="s">
        <v>4203</v>
      </c>
      <c r="R2012" s="11"/>
      <c r="S2012" s="12"/>
      <c r="T2012" s="14">
        <v>46270</v>
      </c>
      <c r="U2012" s="15" t="s">
        <v>4204</v>
      </c>
      <c r="V2012" s="8">
        <v>46270</v>
      </c>
      <c r="W2012" s="13" t="s">
        <v>4227</v>
      </c>
      <c r="X2012" s="23" t="s">
        <v>4206</v>
      </c>
      <c r="Y2012" s="486">
        <v>195</v>
      </c>
      <c r="Z2012" s="483">
        <v>46296</v>
      </c>
      <c r="AA2012" s="24" t="s">
        <v>6262</v>
      </c>
      <c r="AB2012" s="484" t="s">
        <v>4206</v>
      </c>
      <c r="AC2012" s="16"/>
      <c r="AD2012" s="17"/>
      <c r="AE2012" s="18"/>
      <c r="AF2012" s="9"/>
      <c r="AG2012" s="19"/>
      <c r="AH2012" s="20"/>
      <c r="AI2012" s="9"/>
      <c r="AJ2012" s="21"/>
      <c r="AK2012" s="33"/>
      <c r="AL2012" s="485" t="str">
        <f>IF(AA2012="","",AA2012)</f>
        <v>L-RT-068</v>
      </c>
      <c r="AM2012" s="3" t="str">
        <f>IF(AB2012="","",AB2012)</f>
        <v>A</v>
      </c>
      <c r="AN2012" s="702"/>
      <c r="AO2012" s="4"/>
      <c r="AP2012" s="5"/>
      <c r="AQ2012" s="5"/>
      <c r="AR2012" s="4"/>
      <c r="AS2012" s="5"/>
      <c r="AT2012" s="552"/>
      <c r="AU2012" s="553" t="str">
        <f>IF(AND(V2012&gt;0,X2012="A",AA2012&lt;&gt;"",AG2012&lt;&gt;"A",AJ2012&lt;&gt;"A",OR(AB2012="NR",AB2012="NT")),1,"")</f>
        <v/>
      </c>
      <c r="AV2012" s="554" t="str">
        <f>IF(AU2012="","",COUNTIF($AU$8:AU2012,AU2012))</f>
        <v/>
      </c>
      <c r="AW2012" s="553" t="str">
        <f>IF(AND(V2012&gt;0,X2012="A",AJ2012&lt;&gt;"A",OR(AB2012="",AB2012="NX")),1,"")</f>
        <v/>
      </c>
      <c r="AX2012" s="554" t="str">
        <f>IF(AW2012="","",COUNTIF($AW$8:AW2012,AW2012))</f>
        <v/>
      </c>
      <c r="AY2012" s="27"/>
      <c r="AZ2012" s="6"/>
      <c r="BA2012" s="7"/>
      <c r="BB2012" s="7"/>
    </row>
    <row r="2013" spans="1:54" ht="14.45" customHeight="1">
      <c r="A2013" s="472" t="s">
        <v>2263</v>
      </c>
      <c r="B2013" s="473" t="s">
        <v>1602</v>
      </c>
      <c r="C2013" s="714" t="s">
        <v>5516</v>
      </c>
      <c r="D2013" s="22">
        <v>17</v>
      </c>
      <c r="E2013" s="746" t="s">
        <v>6058</v>
      </c>
      <c r="F2013" s="760">
        <v>2085480</v>
      </c>
      <c r="G2013" s="475">
        <v>15421107</v>
      </c>
      <c r="H2013" s="476">
        <v>11.95</v>
      </c>
      <c r="I2013" s="474">
        <v>2080860</v>
      </c>
      <c r="J2013" s="475">
        <v>15421103</v>
      </c>
      <c r="K2013" s="478">
        <v>11.95</v>
      </c>
      <c r="L2013" s="9"/>
      <c r="M2013" s="546">
        <v>16</v>
      </c>
      <c r="N2013" s="9">
        <v>9.5299999999999994</v>
      </c>
      <c r="O2013" s="6" t="s">
        <v>4201</v>
      </c>
      <c r="P2013" s="479" t="s">
        <v>4252</v>
      </c>
      <c r="Q2013" s="10" t="s">
        <v>4281</v>
      </c>
      <c r="R2013" s="11"/>
      <c r="S2013" s="12"/>
      <c r="T2013" s="14">
        <v>46248</v>
      </c>
      <c r="U2013" s="15" t="s">
        <v>4284</v>
      </c>
      <c r="V2013" s="8">
        <v>46248</v>
      </c>
      <c r="W2013" s="13" t="s">
        <v>4299</v>
      </c>
      <c r="X2013" s="23" t="s">
        <v>4206</v>
      </c>
      <c r="Y2013" s="486">
        <v>117</v>
      </c>
      <c r="Z2013" s="483">
        <v>46249</v>
      </c>
      <c r="AA2013" s="24" t="s">
        <v>5382</v>
      </c>
      <c r="AB2013" s="484" t="s">
        <v>4206</v>
      </c>
      <c r="AC2013" s="16"/>
      <c r="AD2013" s="17"/>
      <c r="AE2013" s="18"/>
      <c r="AF2013" s="9"/>
      <c r="AG2013" s="19"/>
      <c r="AH2013" s="20"/>
      <c r="AI2013" s="9"/>
      <c r="AJ2013" s="21" t="s">
        <v>2860</v>
      </c>
      <c r="AK2013" s="33" t="s">
        <v>2860</v>
      </c>
      <c r="AL2013" s="485" t="s">
        <v>2860</v>
      </c>
      <c r="AM2013" s="3" t="s">
        <v>2860</v>
      </c>
      <c r="AN2013" s="702"/>
      <c r="AO2013" s="4"/>
      <c r="AP2013" s="5"/>
      <c r="AQ2013" s="5"/>
      <c r="AR2013" s="4"/>
      <c r="AS2013" s="5"/>
      <c r="AT2013" s="552"/>
      <c r="AU2013" s="553"/>
      <c r="AV2013" s="554"/>
      <c r="AW2013" s="553"/>
      <c r="AX2013" s="554"/>
      <c r="AY2013" s="27"/>
      <c r="AZ2013" s="6"/>
      <c r="BA2013" s="7"/>
      <c r="BB2013" s="7"/>
    </row>
    <row r="2014" spans="1:54" ht="14.45" customHeight="1">
      <c r="A2014" s="472" t="s">
        <v>2264</v>
      </c>
      <c r="B2014" s="473" t="s">
        <v>1602</v>
      </c>
      <c r="C2014" s="714" t="s">
        <v>5516</v>
      </c>
      <c r="D2014" s="22">
        <v>17</v>
      </c>
      <c r="E2014" s="746" t="s">
        <v>4243</v>
      </c>
      <c r="F2014" s="760">
        <v>2080860</v>
      </c>
      <c r="G2014" s="475">
        <v>15421103</v>
      </c>
      <c r="H2014" s="476">
        <v>11.94</v>
      </c>
      <c r="I2014" s="474">
        <v>2089360</v>
      </c>
      <c r="J2014" s="475">
        <v>15421108</v>
      </c>
      <c r="K2014" s="478">
        <v>11.94</v>
      </c>
      <c r="L2014" s="9" t="s">
        <v>15</v>
      </c>
      <c r="M2014" s="546">
        <v>16</v>
      </c>
      <c r="N2014" s="9">
        <v>9.5299999999999994</v>
      </c>
      <c r="O2014" s="6" t="s">
        <v>4201</v>
      </c>
      <c r="P2014" s="479" t="s">
        <v>4202</v>
      </c>
      <c r="Q2014" s="10" t="s">
        <v>4203</v>
      </c>
      <c r="R2014" s="11"/>
      <c r="S2014" s="12"/>
      <c r="T2014" s="14">
        <v>46270</v>
      </c>
      <c r="U2014" s="15" t="s">
        <v>4204</v>
      </c>
      <c r="V2014" s="8">
        <v>46270</v>
      </c>
      <c r="W2014" s="13" t="s">
        <v>4227</v>
      </c>
      <c r="X2014" s="23" t="s">
        <v>4206</v>
      </c>
      <c r="Y2014" s="486">
        <v>195</v>
      </c>
      <c r="Z2014" s="483">
        <v>46296</v>
      </c>
      <c r="AA2014" s="24" t="s">
        <v>6262</v>
      </c>
      <c r="AB2014" s="484" t="s">
        <v>4206</v>
      </c>
      <c r="AC2014" s="16"/>
      <c r="AD2014" s="17"/>
      <c r="AE2014" s="18"/>
      <c r="AF2014" s="9"/>
      <c r="AG2014" s="19"/>
      <c r="AH2014" s="20"/>
      <c r="AI2014" s="9"/>
      <c r="AJ2014" s="21"/>
      <c r="AK2014" s="33"/>
      <c r="AL2014" s="485" t="str">
        <f>IF(AA2014="","",AA2014)</f>
        <v>L-RT-068</v>
      </c>
      <c r="AM2014" s="3" t="str">
        <f>IF(AB2014="","",AB2014)</f>
        <v>A</v>
      </c>
      <c r="AN2014" s="702"/>
      <c r="AO2014" s="4"/>
      <c r="AP2014" s="5"/>
      <c r="AQ2014" s="5"/>
      <c r="AR2014" s="4"/>
      <c r="AS2014" s="5"/>
      <c r="AT2014" s="552"/>
      <c r="AU2014" s="553" t="str">
        <f>IF(AND(V2014&gt;0,X2014="A",AA2014&lt;&gt;"",AG2014&lt;&gt;"A",AJ2014&lt;&gt;"A",OR(AB2014="NR",AB2014="NT")),1,"")</f>
        <v/>
      </c>
      <c r="AV2014" s="554" t="str">
        <f>IF(AU2014="","",COUNTIF($AU$8:AU2014,AU2014))</f>
        <v/>
      </c>
      <c r="AW2014" s="553" t="str">
        <f>IF(AND(V2014&gt;0,X2014="A",AJ2014&lt;&gt;"A",OR(AB2014="",AB2014="NX")),1,"")</f>
        <v/>
      </c>
      <c r="AX2014" s="554" t="str">
        <f>IF(AW2014="","",COUNTIF($AW$8:AW2014,AW2014))</f>
        <v/>
      </c>
      <c r="AY2014" s="27"/>
      <c r="AZ2014" s="6"/>
      <c r="BA2014" s="7"/>
      <c r="BB2014" s="7"/>
    </row>
    <row r="2015" spans="1:54" ht="14.45" customHeight="1">
      <c r="A2015" s="472" t="s">
        <v>2265</v>
      </c>
      <c r="B2015" s="473" t="s">
        <v>1602</v>
      </c>
      <c r="C2015" s="714" t="s">
        <v>5516</v>
      </c>
      <c r="D2015" s="22">
        <v>17</v>
      </c>
      <c r="E2015" s="746" t="s">
        <v>6059</v>
      </c>
      <c r="F2015" s="760">
        <v>2089460</v>
      </c>
      <c r="G2015" s="475">
        <v>15421108</v>
      </c>
      <c r="H2015" s="476">
        <v>11.94</v>
      </c>
      <c r="I2015" s="474">
        <v>2090580</v>
      </c>
      <c r="J2015" s="475">
        <v>15421109</v>
      </c>
      <c r="K2015" s="478">
        <v>11.94</v>
      </c>
      <c r="L2015" s="9"/>
      <c r="M2015" s="546">
        <v>16</v>
      </c>
      <c r="N2015" s="9">
        <v>9.5299999999999994</v>
      </c>
      <c r="O2015" s="6" t="s">
        <v>4201</v>
      </c>
      <c r="P2015" s="479" t="s">
        <v>4252</v>
      </c>
      <c r="Q2015" s="10" t="s">
        <v>4289</v>
      </c>
      <c r="R2015" s="11"/>
      <c r="S2015" s="12"/>
      <c r="T2015" s="14">
        <v>46250</v>
      </c>
      <c r="U2015" s="15" t="s">
        <v>4284</v>
      </c>
      <c r="V2015" s="8">
        <v>46250</v>
      </c>
      <c r="W2015" s="13" t="s">
        <v>4313</v>
      </c>
      <c r="X2015" s="23" t="s">
        <v>4206</v>
      </c>
      <c r="Y2015" s="486">
        <v>117</v>
      </c>
      <c r="Z2015" s="483">
        <v>46252</v>
      </c>
      <c r="AA2015" s="24" t="s">
        <v>4300</v>
      </c>
      <c r="AB2015" s="484" t="s">
        <v>4206</v>
      </c>
      <c r="AC2015" s="16"/>
      <c r="AD2015" s="17"/>
      <c r="AE2015" s="18"/>
      <c r="AF2015" s="9"/>
      <c r="AG2015" s="19"/>
      <c r="AH2015" s="20"/>
      <c r="AI2015" s="9"/>
      <c r="AJ2015" s="21" t="s">
        <v>2860</v>
      </c>
      <c r="AK2015" s="33" t="s">
        <v>2860</v>
      </c>
      <c r="AL2015" s="485" t="s">
        <v>2860</v>
      </c>
      <c r="AM2015" s="3" t="s">
        <v>2860</v>
      </c>
      <c r="AN2015" s="702"/>
      <c r="AO2015" s="4"/>
      <c r="AP2015" s="5"/>
      <c r="AQ2015" s="5"/>
      <c r="AR2015" s="4"/>
      <c r="AS2015" s="5"/>
      <c r="AT2015" s="552"/>
      <c r="AU2015" s="553"/>
      <c r="AV2015" s="554"/>
      <c r="AW2015" s="553"/>
      <c r="AX2015" s="554"/>
      <c r="AY2015" s="27"/>
      <c r="AZ2015" s="6"/>
      <c r="BA2015" s="7"/>
      <c r="BB2015" s="7"/>
    </row>
    <row r="2016" spans="1:54" ht="14.45" customHeight="1">
      <c r="A2016" s="472" t="s">
        <v>2266</v>
      </c>
      <c r="B2016" s="473" t="s">
        <v>1602</v>
      </c>
      <c r="C2016" s="714" t="s">
        <v>5516</v>
      </c>
      <c r="D2016" s="22">
        <v>17</v>
      </c>
      <c r="E2016" s="746" t="s">
        <v>4244</v>
      </c>
      <c r="F2016" s="760">
        <v>2090580</v>
      </c>
      <c r="G2016" s="475">
        <v>15421109</v>
      </c>
      <c r="H2016" s="476">
        <v>11.94</v>
      </c>
      <c r="I2016" s="474">
        <v>2098480</v>
      </c>
      <c r="J2016" s="475">
        <v>15421112</v>
      </c>
      <c r="K2016" s="478">
        <v>11.94</v>
      </c>
      <c r="L2016" s="9" t="s">
        <v>15</v>
      </c>
      <c r="M2016" s="546">
        <v>16</v>
      </c>
      <c r="N2016" s="9">
        <v>9.5299999999999994</v>
      </c>
      <c r="O2016" s="6" t="s">
        <v>4201</v>
      </c>
      <c r="P2016" s="479" t="s">
        <v>4202</v>
      </c>
      <c r="Q2016" s="10" t="s">
        <v>4203</v>
      </c>
      <c r="R2016" s="11"/>
      <c r="S2016" s="12"/>
      <c r="T2016" s="14">
        <v>46270</v>
      </c>
      <c r="U2016" s="15" t="s">
        <v>4204</v>
      </c>
      <c r="V2016" s="8">
        <v>46270</v>
      </c>
      <c r="W2016" s="13" t="s">
        <v>4227</v>
      </c>
      <c r="X2016" s="23" t="s">
        <v>4206</v>
      </c>
      <c r="Y2016" s="486">
        <v>195</v>
      </c>
      <c r="Z2016" s="483">
        <v>46296</v>
      </c>
      <c r="AA2016" s="24" t="s">
        <v>6262</v>
      </c>
      <c r="AB2016" s="484" t="s">
        <v>4206</v>
      </c>
      <c r="AC2016" s="16"/>
      <c r="AD2016" s="17"/>
      <c r="AE2016" s="18"/>
      <c r="AF2016" s="9"/>
      <c r="AG2016" s="19"/>
      <c r="AH2016" s="20"/>
      <c r="AI2016" s="9"/>
      <c r="AJ2016" s="21"/>
      <c r="AK2016" s="33"/>
      <c r="AL2016" s="485" t="str">
        <f>IF(AA2016="","",AA2016)</f>
        <v>L-RT-068</v>
      </c>
      <c r="AM2016" s="3" t="str">
        <f>IF(AB2016="","",AB2016)</f>
        <v>A</v>
      </c>
      <c r="AN2016" s="702"/>
      <c r="AO2016" s="4"/>
      <c r="AP2016" s="5"/>
      <c r="AQ2016" s="5"/>
      <c r="AR2016" s="4"/>
      <c r="AS2016" s="5"/>
      <c r="AT2016" s="552"/>
      <c r="AU2016" s="553" t="str">
        <f>IF(AND(V2016&gt;0,X2016="A",AA2016&lt;&gt;"",AG2016&lt;&gt;"A",AJ2016&lt;&gt;"A",OR(AB2016="NR",AB2016="NT")),1,"")</f>
        <v/>
      </c>
      <c r="AV2016" s="554" t="str">
        <f>IF(AU2016="","",COUNTIF($AU$8:AU2016,AU2016))</f>
        <v/>
      </c>
      <c r="AW2016" s="553" t="str">
        <f>IF(AND(V2016&gt;0,X2016="A",AJ2016&lt;&gt;"A",OR(AB2016="",AB2016="NX")),1,"")</f>
        <v/>
      </c>
      <c r="AX2016" s="554" t="str">
        <f>IF(AW2016="","",COUNTIF($AW$8:AW2016,AW2016))</f>
        <v/>
      </c>
      <c r="AY2016" s="27"/>
      <c r="AZ2016" s="6"/>
      <c r="BA2016" s="7"/>
      <c r="BB2016" s="7"/>
    </row>
    <row r="2017" spans="1:54" ht="14.45" customHeight="1">
      <c r="A2017" s="472" t="s">
        <v>2267</v>
      </c>
      <c r="B2017" s="473" t="s">
        <v>1602</v>
      </c>
      <c r="C2017" s="714" t="s">
        <v>5516</v>
      </c>
      <c r="D2017" s="22">
        <v>17</v>
      </c>
      <c r="E2017" s="746" t="s">
        <v>6060</v>
      </c>
      <c r="F2017" s="760">
        <v>2098480</v>
      </c>
      <c r="G2017" s="475">
        <v>15421112</v>
      </c>
      <c r="H2017" s="476">
        <v>11.94</v>
      </c>
      <c r="I2017" s="474">
        <v>2086750</v>
      </c>
      <c r="J2017" s="475">
        <v>15421107</v>
      </c>
      <c r="K2017" s="478">
        <v>11.94</v>
      </c>
      <c r="L2017" s="9"/>
      <c r="M2017" s="546">
        <v>16</v>
      </c>
      <c r="N2017" s="9">
        <v>9.5299999999999994</v>
      </c>
      <c r="O2017" s="6" t="s">
        <v>4201</v>
      </c>
      <c r="P2017" s="479" t="s">
        <v>4252</v>
      </c>
      <c r="Q2017" s="10" t="s">
        <v>4289</v>
      </c>
      <c r="R2017" s="11"/>
      <c r="S2017" s="12"/>
      <c r="T2017" s="14">
        <v>46249</v>
      </c>
      <c r="U2017" s="15" t="s">
        <v>4284</v>
      </c>
      <c r="V2017" s="8">
        <v>46249</v>
      </c>
      <c r="W2017" s="13" t="s">
        <v>4264</v>
      </c>
      <c r="X2017" s="23" t="s">
        <v>4206</v>
      </c>
      <c r="Y2017" s="486">
        <v>117</v>
      </c>
      <c r="Z2017" s="483">
        <v>46250</v>
      </c>
      <c r="AA2017" s="24" t="s">
        <v>4265</v>
      </c>
      <c r="AB2017" s="484" t="s">
        <v>4206</v>
      </c>
      <c r="AC2017" s="16"/>
      <c r="AD2017" s="17"/>
      <c r="AE2017" s="18"/>
      <c r="AF2017" s="9"/>
      <c r="AG2017" s="19"/>
      <c r="AH2017" s="20"/>
      <c r="AI2017" s="9"/>
      <c r="AJ2017" s="21" t="s">
        <v>2860</v>
      </c>
      <c r="AK2017" s="33" t="s">
        <v>2860</v>
      </c>
      <c r="AL2017" s="485" t="s">
        <v>2860</v>
      </c>
      <c r="AM2017" s="3" t="s">
        <v>2860</v>
      </c>
      <c r="AN2017" s="702"/>
      <c r="AO2017" s="4"/>
      <c r="AP2017" s="5"/>
      <c r="AQ2017" s="5"/>
      <c r="AR2017" s="4"/>
      <c r="AS2017" s="5"/>
      <c r="AT2017" s="552"/>
      <c r="AU2017" s="553"/>
      <c r="AV2017" s="554"/>
      <c r="AW2017" s="553"/>
      <c r="AX2017" s="554"/>
      <c r="AY2017" s="27"/>
      <c r="AZ2017" s="6"/>
      <c r="BA2017" s="7"/>
      <c r="BB2017" s="7"/>
    </row>
    <row r="2018" spans="1:54" ht="14.45" customHeight="1">
      <c r="A2018" s="472" t="s">
        <v>2268</v>
      </c>
      <c r="B2018" s="473" t="s">
        <v>1602</v>
      </c>
      <c r="C2018" s="714" t="s">
        <v>5516</v>
      </c>
      <c r="D2018" s="22">
        <v>17</v>
      </c>
      <c r="E2018" s="746" t="s">
        <v>4245</v>
      </c>
      <c r="F2018" s="760">
        <v>2086750</v>
      </c>
      <c r="G2018" s="475">
        <v>15421107</v>
      </c>
      <c r="H2018" s="476">
        <v>11.94</v>
      </c>
      <c r="I2018" s="474">
        <v>2083760</v>
      </c>
      <c r="J2018" s="475">
        <v>15421105</v>
      </c>
      <c r="K2018" s="478">
        <v>11.94</v>
      </c>
      <c r="L2018" s="9" t="s">
        <v>15</v>
      </c>
      <c r="M2018" s="546">
        <v>16</v>
      </c>
      <c r="N2018" s="9">
        <v>9.5299999999999994</v>
      </c>
      <c r="O2018" s="6" t="s">
        <v>4201</v>
      </c>
      <c r="P2018" s="479" t="s">
        <v>4202</v>
      </c>
      <c r="Q2018" s="10" t="s">
        <v>4203</v>
      </c>
      <c r="R2018" s="11"/>
      <c r="S2018" s="12"/>
      <c r="T2018" s="14">
        <v>46270</v>
      </c>
      <c r="U2018" s="15" t="s">
        <v>4204</v>
      </c>
      <c r="V2018" s="8">
        <v>46270</v>
      </c>
      <c r="W2018" s="13" t="s">
        <v>4227</v>
      </c>
      <c r="X2018" s="23" t="s">
        <v>4206</v>
      </c>
      <c r="Y2018" s="486">
        <v>140</v>
      </c>
      <c r="Z2018" s="483">
        <v>46276</v>
      </c>
      <c r="AA2018" s="24" t="s">
        <v>5304</v>
      </c>
      <c r="AB2018" s="484" t="s">
        <v>4206</v>
      </c>
      <c r="AC2018" s="16"/>
      <c r="AD2018" s="17"/>
      <c r="AE2018" s="18"/>
      <c r="AF2018" s="9"/>
      <c r="AG2018" s="19"/>
      <c r="AH2018" s="20"/>
      <c r="AI2018" s="9"/>
      <c r="AJ2018" s="21"/>
      <c r="AK2018" s="33"/>
      <c r="AL2018" s="485" t="str">
        <f>IF(AA2018="","",AA2018)</f>
        <v>L-RT-028</v>
      </c>
      <c r="AM2018" s="3" t="str">
        <f>IF(AB2018="","",AB2018)</f>
        <v>A</v>
      </c>
      <c r="AN2018" s="702"/>
      <c r="AO2018" s="4"/>
      <c r="AP2018" s="5"/>
      <c r="AQ2018" s="5"/>
      <c r="AR2018" s="4"/>
      <c r="AS2018" s="5"/>
      <c r="AT2018" s="552"/>
      <c r="AU2018" s="553" t="str">
        <f>IF(AND(V2018&gt;0,X2018="A",AA2018&lt;&gt;"",AG2018&lt;&gt;"A",AJ2018&lt;&gt;"A",OR(AB2018="NR",AB2018="NT")),1,"")</f>
        <v/>
      </c>
      <c r="AV2018" s="554" t="str">
        <f>IF(AU2018="","",COUNTIF($AU$8:AU2018,AU2018))</f>
        <v/>
      </c>
      <c r="AW2018" s="553" t="str">
        <f>IF(AND(V2018&gt;0,X2018="A",AJ2018&lt;&gt;"A",OR(AB2018="",AB2018="NX")),1,"")</f>
        <v/>
      </c>
      <c r="AX2018" s="554" t="str">
        <f>IF(AW2018="","",COUNTIF($AW$8:AW2018,AW2018))</f>
        <v/>
      </c>
      <c r="AY2018" s="27"/>
      <c r="AZ2018" s="6"/>
      <c r="BA2018" s="7"/>
      <c r="BB2018" s="7"/>
    </row>
    <row r="2019" spans="1:54" ht="14.45" customHeight="1">
      <c r="A2019" s="472" t="s">
        <v>2269</v>
      </c>
      <c r="B2019" s="473" t="s">
        <v>1602</v>
      </c>
      <c r="C2019" s="714" t="s">
        <v>5516</v>
      </c>
      <c r="D2019" s="22">
        <v>17</v>
      </c>
      <c r="E2019" s="746" t="s">
        <v>6061</v>
      </c>
      <c r="F2019" s="760">
        <v>2083760</v>
      </c>
      <c r="G2019" s="475">
        <v>15421105</v>
      </c>
      <c r="H2019" s="476">
        <v>11.94</v>
      </c>
      <c r="I2019" s="474">
        <v>2097100</v>
      </c>
      <c r="J2019" s="475">
        <v>15421112</v>
      </c>
      <c r="K2019" s="478">
        <v>11.94</v>
      </c>
      <c r="L2019" s="9"/>
      <c r="M2019" s="546">
        <v>16</v>
      </c>
      <c r="N2019" s="9">
        <v>9.5299999999999994</v>
      </c>
      <c r="O2019" s="6" t="s">
        <v>4201</v>
      </c>
      <c r="P2019" s="479" t="s">
        <v>4252</v>
      </c>
      <c r="Q2019" s="10" t="s">
        <v>4289</v>
      </c>
      <c r="R2019" s="11"/>
      <c r="S2019" s="12"/>
      <c r="T2019" s="14">
        <v>46249</v>
      </c>
      <c r="U2019" s="15" t="s">
        <v>4284</v>
      </c>
      <c r="V2019" s="8">
        <v>46249</v>
      </c>
      <c r="W2019" s="13" t="s">
        <v>4264</v>
      </c>
      <c r="X2019" s="23" t="s">
        <v>4206</v>
      </c>
      <c r="Y2019" s="486">
        <v>117</v>
      </c>
      <c r="Z2019" s="483">
        <v>46250</v>
      </c>
      <c r="AA2019" s="24" t="s">
        <v>4265</v>
      </c>
      <c r="AB2019" s="484" t="s">
        <v>4206</v>
      </c>
      <c r="AC2019" s="16"/>
      <c r="AD2019" s="17"/>
      <c r="AE2019" s="18"/>
      <c r="AF2019" s="9"/>
      <c r="AG2019" s="19"/>
      <c r="AH2019" s="20"/>
      <c r="AI2019" s="9"/>
      <c r="AJ2019" s="21" t="s">
        <v>2860</v>
      </c>
      <c r="AK2019" s="33" t="s">
        <v>2860</v>
      </c>
      <c r="AL2019" s="485" t="s">
        <v>2860</v>
      </c>
      <c r="AM2019" s="3" t="s">
        <v>2860</v>
      </c>
      <c r="AN2019" s="702"/>
      <c r="AO2019" s="4"/>
      <c r="AP2019" s="5"/>
      <c r="AQ2019" s="5"/>
      <c r="AR2019" s="4"/>
      <c r="AS2019" s="5"/>
      <c r="AT2019" s="552"/>
      <c r="AU2019" s="553"/>
      <c r="AV2019" s="554"/>
      <c r="AW2019" s="553"/>
      <c r="AX2019" s="554"/>
      <c r="AY2019" s="27"/>
      <c r="AZ2019" s="6"/>
      <c r="BA2019" s="7"/>
      <c r="BB2019" s="7"/>
    </row>
    <row r="2020" spans="1:54" ht="14.45" customHeight="1">
      <c r="A2020" s="472" t="s">
        <v>2270</v>
      </c>
      <c r="B2020" s="473" t="s">
        <v>1602</v>
      </c>
      <c r="C2020" s="714" t="s">
        <v>5516</v>
      </c>
      <c r="D2020" s="22">
        <v>17</v>
      </c>
      <c r="E2020" s="746" t="s">
        <v>4246</v>
      </c>
      <c r="F2020" s="760">
        <v>2097100</v>
      </c>
      <c r="G2020" s="475">
        <v>15421112</v>
      </c>
      <c r="H2020" s="476">
        <v>11.94</v>
      </c>
      <c r="I2020" s="474">
        <v>2089430</v>
      </c>
      <c r="J2020" s="475">
        <v>15421109</v>
      </c>
      <c r="K2020" s="478">
        <v>11.94</v>
      </c>
      <c r="L2020" s="9" t="s">
        <v>15</v>
      </c>
      <c r="M2020" s="546">
        <v>16</v>
      </c>
      <c r="N2020" s="9">
        <v>9.5299999999999994</v>
      </c>
      <c r="O2020" s="6" t="s">
        <v>4201</v>
      </c>
      <c r="P2020" s="479" t="s">
        <v>4202</v>
      </c>
      <c r="Q2020" s="10" t="s">
        <v>4203</v>
      </c>
      <c r="R2020" s="11"/>
      <c r="S2020" s="12"/>
      <c r="T2020" s="14">
        <v>46270</v>
      </c>
      <c r="U2020" s="15" t="s">
        <v>4204</v>
      </c>
      <c r="V2020" s="8">
        <v>46270</v>
      </c>
      <c r="W2020" s="13" t="s">
        <v>4227</v>
      </c>
      <c r="X2020" s="23" t="s">
        <v>4206</v>
      </c>
      <c r="Y2020" s="486">
        <v>140</v>
      </c>
      <c r="Z2020" s="483">
        <v>46276</v>
      </c>
      <c r="AA2020" s="24" t="s">
        <v>5304</v>
      </c>
      <c r="AB2020" s="484" t="s">
        <v>4206</v>
      </c>
      <c r="AC2020" s="16"/>
      <c r="AD2020" s="17"/>
      <c r="AE2020" s="18"/>
      <c r="AF2020" s="9"/>
      <c r="AG2020" s="19"/>
      <c r="AH2020" s="20"/>
      <c r="AI2020" s="9"/>
      <c r="AJ2020" s="21"/>
      <c r="AK2020" s="33"/>
      <c r="AL2020" s="485" t="str">
        <f>IF(AA2020="","",AA2020)</f>
        <v>L-RT-028</v>
      </c>
      <c r="AM2020" s="3" t="str">
        <f>IF(AB2020="","",AB2020)</f>
        <v>A</v>
      </c>
      <c r="AN2020" s="702"/>
      <c r="AO2020" s="4"/>
      <c r="AP2020" s="5"/>
      <c r="AQ2020" s="5"/>
      <c r="AR2020" s="4"/>
      <c r="AS2020" s="5"/>
      <c r="AT2020" s="552"/>
      <c r="AU2020" s="553" t="str">
        <f>IF(AND(V2020&gt;0,X2020="A",AA2020&lt;&gt;"",AG2020&lt;&gt;"A",AJ2020&lt;&gt;"A",OR(AB2020="NR",AB2020="NT")),1,"")</f>
        <v/>
      </c>
      <c r="AV2020" s="554" t="str">
        <f>IF(AU2020="","",COUNTIF($AU$8:AU2020,AU2020))</f>
        <v/>
      </c>
      <c r="AW2020" s="553" t="str">
        <f>IF(AND(V2020&gt;0,X2020="A",AJ2020&lt;&gt;"A",OR(AB2020="",AB2020="NX")),1,"")</f>
        <v/>
      </c>
      <c r="AX2020" s="554" t="str">
        <f>IF(AW2020="","",COUNTIF($AW$8:AW2020,AW2020))</f>
        <v/>
      </c>
      <c r="AY2020" s="27"/>
      <c r="AZ2020" s="6"/>
      <c r="BA2020" s="7"/>
      <c r="BB2020" s="7"/>
    </row>
    <row r="2021" spans="1:54" ht="14.45" customHeight="1">
      <c r="A2021" s="472" t="s">
        <v>2271</v>
      </c>
      <c r="B2021" s="473" t="s">
        <v>1602</v>
      </c>
      <c r="C2021" s="714" t="s">
        <v>5516</v>
      </c>
      <c r="D2021" s="22">
        <v>17</v>
      </c>
      <c r="E2021" s="746" t="s">
        <v>6062</v>
      </c>
      <c r="F2021" s="760">
        <v>2084090</v>
      </c>
      <c r="G2021" s="475">
        <v>15421106</v>
      </c>
      <c r="H2021" s="476">
        <v>11.94</v>
      </c>
      <c r="I2021" s="474">
        <v>2089430</v>
      </c>
      <c r="J2021" s="475">
        <v>15421109</v>
      </c>
      <c r="K2021" s="478">
        <v>11.94</v>
      </c>
      <c r="L2021" s="9"/>
      <c r="M2021" s="546">
        <v>16</v>
      </c>
      <c r="N2021" s="9">
        <v>9.5299999999999994</v>
      </c>
      <c r="O2021" s="6" t="s">
        <v>4201</v>
      </c>
      <c r="P2021" s="479" t="s">
        <v>4252</v>
      </c>
      <c r="Q2021" s="10" t="s">
        <v>4273</v>
      </c>
      <c r="R2021" s="11"/>
      <c r="S2021" s="12"/>
      <c r="T2021" s="14">
        <v>46248</v>
      </c>
      <c r="U2021" s="15" t="s">
        <v>4284</v>
      </c>
      <c r="V2021" s="8">
        <v>46248</v>
      </c>
      <c r="W2021" s="13" t="s">
        <v>4299</v>
      </c>
      <c r="X2021" s="23" t="s">
        <v>4206</v>
      </c>
      <c r="Y2021" s="486">
        <v>117</v>
      </c>
      <c r="Z2021" s="483">
        <v>46249</v>
      </c>
      <c r="AA2021" s="24" t="s">
        <v>5382</v>
      </c>
      <c r="AB2021" s="484" t="s">
        <v>4206</v>
      </c>
      <c r="AC2021" s="16"/>
      <c r="AD2021" s="17"/>
      <c r="AE2021" s="18"/>
      <c r="AF2021" s="9"/>
      <c r="AG2021" s="19"/>
      <c r="AH2021" s="20"/>
      <c r="AI2021" s="9"/>
      <c r="AJ2021" s="21" t="s">
        <v>2860</v>
      </c>
      <c r="AK2021" s="33" t="s">
        <v>2860</v>
      </c>
      <c r="AL2021" s="485" t="s">
        <v>2860</v>
      </c>
      <c r="AM2021" s="3" t="s">
        <v>2860</v>
      </c>
      <c r="AN2021" s="702"/>
      <c r="AO2021" s="4"/>
      <c r="AP2021" s="5"/>
      <c r="AQ2021" s="5"/>
      <c r="AR2021" s="4"/>
      <c r="AS2021" s="5"/>
      <c r="AT2021" s="552"/>
      <c r="AU2021" s="553"/>
      <c r="AV2021" s="554"/>
      <c r="AW2021" s="553"/>
      <c r="AX2021" s="554"/>
      <c r="AY2021" s="27"/>
      <c r="AZ2021" s="6"/>
      <c r="BA2021" s="7"/>
      <c r="BB2021" s="7"/>
    </row>
    <row r="2022" spans="1:54" ht="14.45" customHeight="1">
      <c r="A2022" s="472" t="s">
        <v>2272</v>
      </c>
      <c r="B2022" s="473" t="s">
        <v>1602</v>
      </c>
      <c r="C2022" s="714" t="s">
        <v>5516</v>
      </c>
      <c r="D2022" s="22">
        <v>17</v>
      </c>
      <c r="E2022" s="746" t="s">
        <v>4247</v>
      </c>
      <c r="F2022" s="760">
        <v>2084090</v>
      </c>
      <c r="G2022" s="475">
        <v>15421106</v>
      </c>
      <c r="H2022" s="476">
        <v>11.94</v>
      </c>
      <c r="I2022" s="474">
        <v>2097730</v>
      </c>
      <c r="J2022" s="475">
        <v>15421112</v>
      </c>
      <c r="K2022" s="478">
        <v>11.94</v>
      </c>
      <c r="L2022" s="9" t="s">
        <v>15</v>
      </c>
      <c r="M2022" s="546">
        <v>16</v>
      </c>
      <c r="N2022" s="9">
        <v>9.5299999999999994</v>
      </c>
      <c r="O2022" s="6" t="s">
        <v>4201</v>
      </c>
      <c r="P2022" s="479" t="s">
        <v>4202</v>
      </c>
      <c r="Q2022" s="10" t="s">
        <v>4203</v>
      </c>
      <c r="R2022" s="11"/>
      <c r="S2022" s="12"/>
      <c r="T2022" s="14">
        <v>46270</v>
      </c>
      <c r="U2022" s="15" t="s">
        <v>4204</v>
      </c>
      <c r="V2022" s="8">
        <v>46270</v>
      </c>
      <c r="W2022" s="13" t="s">
        <v>4227</v>
      </c>
      <c r="X2022" s="23" t="s">
        <v>4206</v>
      </c>
      <c r="Y2022" s="486">
        <v>140</v>
      </c>
      <c r="Z2022" s="483">
        <v>46276</v>
      </c>
      <c r="AA2022" s="24" t="s">
        <v>5304</v>
      </c>
      <c r="AB2022" s="484" t="s">
        <v>4206</v>
      </c>
      <c r="AC2022" s="16"/>
      <c r="AD2022" s="17"/>
      <c r="AE2022" s="18"/>
      <c r="AF2022" s="9"/>
      <c r="AG2022" s="19"/>
      <c r="AH2022" s="20"/>
      <c r="AI2022" s="9"/>
      <c r="AJ2022" s="21"/>
      <c r="AK2022" s="33"/>
      <c r="AL2022" s="485" t="str">
        <f>IF(AA2022="","",AA2022)</f>
        <v>L-RT-028</v>
      </c>
      <c r="AM2022" s="3" t="str">
        <f>IF(AB2022="","",AB2022)</f>
        <v>A</v>
      </c>
      <c r="AN2022" s="702"/>
      <c r="AO2022" s="4"/>
      <c r="AP2022" s="5"/>
      <c r="AQ2022" s="5"/>
      <c r="AR2022" s="4"/>
      <c r="AS2022" s="5"/>
      <c r="AT2022" s="552"/>
      <c r="AU2022" s="553" t="str">
        <f>IF(AND(V2022&gt;0,X2022="A",AA2022&lt;&gt;"",AG2022&lt;&gt;"A",AJ2022&lt;&gt;"A",OR(AB2022="NR",AB2022="NT")),1,"")</f>
        <v/>
      </c>
      <c r="AV2022" s="554" t="str">
        <f>IF(AU2022="","",COUNTIF($AU$8:AU2022,AU2022))</f>
        <v/>
      </c>
      <c r="AW2022" s="553" t="str">
        <f>IF(AND(V2022&gt;0,X2022="A",AJ2022&lt;&gt;"A",OR(AB2022="",AB2022="NX")),1,"")</f>
        <v/>
      </c>
      <c r="AX2022" s="554" t="str">
        <f>IF(AW2022="","",COUNTIF($AW$8:AW2022,AW2022))</f>
        <v/>
      </c>
      <c r="AY2022" s="27"/>
      <c r="AZ2022" s="6"/>
      <c r="BA2022" s="7"/>
      <c r="BB2022" s="7"/>
    </row>
    <row r="2023" spans="1:54" ht="14.45" customHeight="1">
      <c r="A2023" s="472" t="s">
        <v>2273</v>
      </c>
      <c r="B2023" s="473" t="s">
        <v>1602</v>
      </c>
      <c r="C2023" s="714" t="s">
        <v>5516</v>
      </c>
      <c r="D2023" s="22">
        <v>17</v>
      </c>
      <c r="E2023" s="746" t="s">
        <v>6063</v>
      </c>
      <c r="F2023" s="760">
        <v>2097790</v>
      </c>
      <c r="G2023" s="475">
        <v>15421112</v>
      </c>
      <c r="H2023" s="476">
        <v>11.94</v>
      </c>
      <c r="I2023" s="474">
        <v>2096440</v>
      </c>
      <c r="J2023" s="475">
        <v>15421117</v>
      </c>
      <c r="K2023" s="478">
        <v>11.94</v>
      </c>
      <c r="L2023" s="9"/>
      <c r="M2023" s="546">
        <v>16</v>
      </c>
      <c r="N2023" s="9">
        <v>9.5299999999999994</v>
      </c>
      <c r="O2023" s="6" t="s">
        <v>4201</v>
      </c>
      <c r="P2023" s="479" t="s">
        <v>4252</v>
      </c>
      <c r="Q2023" s="10" t="s">
        <v>4281</v>
      </c>
      <c r="R2023" s="11"/>
      <c r="S2023" s="12"/>
      <c r="T2023" s="14">
        <v>46250</v>
      </c>
      <c r="U2023" s="15" t="s">
        <v>4284</v>
      </c>
      <c r="V2023" s="8">
        <v>46250</v>
      </c>
      <c r="W2023" s="13" t="s">
        <v>4313</v>
      </c>
      <c r="X2023" s="23" t="s">
        <v>4206</v>
      </c>
      <c r="Y2023" s="486">
        <v>117</v>
      </c>
      <c r="Z2023" s="483">
        <v>46252</v>
      </c>
      <c r="AA2023" s="24" t="s">
        <v>4300</v>
      </c>
      <c r="AB2023" s="484" t="s">
        <v>4206</v>
      </c>
      <c r="AC2023" s="16"/>
      <c r="AD2023" s="17"/>
      <c r="AE2023" s="18"/>
      <c r="AF2023" s="9"/>
      <c r="AG2023" s="19"/>
      <c r="AH2023" s="20"/>
      <c r="AI2023" s="9"/>
      <c r="AJ2023" s="21" t="s">
        <v>2860</v>
      </c>
      <c r="AK2023" s="33" t="s">
        <v>2860</v>
      </c>
      <c r="AL2023" s="485" t="s">
        <v>2860</v>
      </c>
      <c r="AM2023" s="3" t="s">
        <v>2860</v>
      </c>
      <c r="AN2023" s="702"/>
      <c r="AO2023" s="4"/>
      <c r="AP2023" s="5"/>
      <c r="AQ2023" s="5"/>
      <c r="AR2023" s="4"/>
      <c r="AS2023" s="5"/>
      <c r="AT2023" s="552"/>
      <c r="AU2023" s="553"/>
      <c r="AV2023" s="554"/>
      <c r="AW2023" s="553"/>
      <c r="AX2023" s="554"/>
      <c r="AY2023" s="27"/>
      <c r="AZ2023" s="6"/>
      <c r="BA2023" s="7"/>
      <c r="BB2023" s="7"/>
    </row>
    <row r="2024" spans="1:54" ht="14.45" customHeight="1">
      <c r="A2024" s="472" t="s">
        <v>2274</v>
      </c>
      <c r="B2024" s="473" t="s">
        <v>1602</v>
      </c>
      <c r="C2024" s="714" t="s">
        <v>5516</v>
      </c>
      <c r="D2024" s="22">
        <v>17</v>
      </c>
      <c r="E2024" s="746" t="s">
        <v>4248</v>
      </c>
      <c r="F2024" s="760">
        <v>2096440</v>
      </c>
      <c r="G2024" s="475">
        <v>15421111</v>
      </c>
      <c r="H2024" s="476">
        <v>11.94</v>
      </c>
      <c r="I2024" s="474">
        <v>2081760</v>
      </c>
      <c r="J2024" s="475">
        <v>15421103</v>
      </c>
      <c r="K2024" s="478">
        <v>11.94</v>
      </c>
      <c r="L2024" s="9" t="s">
        <v>15</v>
      </c>
      <c r="M2024" s="546">
        <v>16</v>
      </c>
      <c r="N2024" s="9">
        <v>9.5299999999999994</v>
      </c>
      <c r="O2024" s="6" t="s">
        <v>4201</v>
      </c>
      <c r="P2024" s="479" t="s">
        <v>4202</v>
      </c>
      <c r="Q2024" s="10" t="s">
        <v>4203</v>
      </c>
      <c r="R2024" s="11"/>
      <c r="S2024" s="12"/>
      <c r="T2024" s="14">
        <v>46270</v>
      </c>
      <c r="U2024" s="15" t="s">
        <v>4204</v>
      </c>
      <c r="V2024" s="8">
        <v>46270</v>
      </c>
      <c r="W2024" s="13" t="s">
        <v>4227</v>
      </c>
      <c r="X2024" s="23" t="s">
        <v>4206</v>
      </c>
      <c r="Y2024" s="486">
        <v>140</v>
      </c>
      <c r="Z2024" s="483">
        <v>46276</v>
      </c>
      <c r="AA2024" s="24" t="s">
        <v>5304</v>
      </c>
      <c r="AB2024" s="484" t="s">
        <v>4206</v>
      </c>
      <c r="AC2024" s="16"/>
      <c r="AD2024" s="17"/>
      <c r="AE2024" s="18"/>
      <c r="AF2024" s="9"/>
      <c r="AG2024" s="19"/>
      <c r="AH2024" s="20"/>
      <c r="AI2024" s="9"/>
      <c r="AJ2024" s="21"/>
      <c r="AK2024" s="33"/>
      <c r="AL2024" s="485" t="str">
        <f>IF(AA2024="","",AA2024)</f>
        <v>L-RT-028</v>
      </c>
      <c r="AM2024" s="3" t="str">
        <f>IF(AB2024="","",AB2024)</f>
        <v>A</v>
      </c>
      <c r="AN2024" s="702"/>
      <c r="AO2024" s="4"/>
      <c r="AP2024" s="5"/>
      <c r="AQ2024" s="5"/>
      <c r="AR2024" s="4"/>
      <c r="AS2024" s="5"/>
      <c r="AT2024" s="552"/>
      <c r="AU2024" s="553" t="str">
        <f>IF(AND(V2024&gt;0,X2024="A",AA2024&lt;&gt;"",AG2024&lt;&gt;"A",AJ2024&lt;&gt;"A",OR(AB2024="NR",AB2024="NT")),1,"")</f>
        <v/>
      </c>
      <c r="AV2024" s="554" t="str">
        <f>IF(AU2024="","",COUNTIF($AU$8:AU2024,AU2024))</f>
        <v/>
      </c>
      <c r="AW2024" s="553" t="str">
        <f>IF(AND(V2024&gt;0,X2024="A",AJ2024&lt;&gt;"A",OR(AB2024="",AB2024="NX")),1,"")</f>
        <v/>
      </c>
      <c r="AX2024" s="554" t="str">
        <f>IF(AW2024="","",COUNTIF($AW$8:AW2024,AW2024))</f>
        <v/>
      </c>
      <c r="AY2024" s="27"/>
      <c r="AZ2024" s="6"/>
      <c r="BA2024" s="7"/>
      <c r="BB2024" s="7"/>
    </row>
    <row r="2025" spans="1:54" ht="14.45" customHeight="1">
      <c r="A2025" s="472" t="s">
        <v>2275</v>
      </c>
      <c r="B2025" s="473" t="s">
        <v>1602</v>
      </c>
      <c r="C2025" s="714" t="s">
        <v>5516</v>
      </c>
      <c r="D2025" s="22">
        <v>17</v>
      </c>
      <c r="E2025" s="746" t="s">
        <v>6064</v>
      </c>
      <c r="F2025" s="760">
        <v>2081760</v>
      </c>
      <c r="G2025" s="475">
        <v>15421109</v>
      </c>
      <c r="H2025" s="476">
        <v>11.94</v>
      </c>
      <c r="I2025" s="474">
        <v>2097340</v>
      </c>
      <c r="J2025" s="475">
        <v>15421112</v>
      </c>
      <c r="K2025" s="478">
        <v>11.94</v>
      </c>
      <c r="L2025" s="9"/>
      <c r="M2025" s="546">
        <v>16</v>
      </c>
      <c r="N2025" s="9">
        <v>9.5299999999999994</v>
      </c>
      <c r="O2025" s="6" t="s">
        <v>4201</v>
      </c>
      <c r="P2025" s="479" t="s">
        <v>4252</v>
      </c>
      <c r="Q2025" s="10" t="s">
        <v>4263</v>
      </c>
      <c r="R2025" s="11"/>
      <c r="S2025" s="12"/>
      <c r="T2025" s="14">
        <v>46249</v>
      </c>
      <c r="U2025" s="15" t="s">
        <v>4284</v>
      </c>
      <c r="V2025" s="8">
        <v>46249</v>
      </c>
      <c r="W2025" s="13" t="s">
        <v>4264</v>
      </c>
      <c r="X2025" s="23" t="s">
        <v>4206</v>
      </c>
      <c r="Y2025" s="486">
        <v>117</v>
      </c>
      <c r="Z2025" s="483">
        <v>46250</v>
      </c>
      <c r="AA2025" s="24" t="s">
        <v>4265</v>
      </c>
      <c r="AB2025" s="484" t="s">
        <v>4206</v>
      </c>
      <c r="AC2025" s="16"/>
      <c r="AD2025" s="17"/>
      <c r="AE2025" s="18"/>
      <c r="AF2025" s="9"/>
      <c r="AG2025" s="19"/>
      <c r="AH2025" s="20"/>
      <c r="AI2025" s="9"/>
      <c r="AJ2025" s="21" t="s">
        <v>2860</v>
      </c>
      <c r="AK2025" s="33" t="s">
        <v>2860</v>
      </c>
      <c r="AL2025" s="485" t="s">
        <v>2860</v>
      </c>
      <c r="AM2025" s="3" t="s">
        <v>2860</v>
      </c>
      <c r="AN2025" s="702"/>
      <c r="AO2025" s="4"/>
      <c r="AP2025" s="5"/>
      <c r="AQ2025" s="5"/>
      <c r="AR2025" s="4"/>
      <c r="AS2025" s="5"/>
      <c r="AT2025" s="552"/>
      <c r="AU2025" s="553"/>
      <c r="AV2025" s="554"/>
      <c r="AW2025" s="553"/>
      <c r="AX2025" s="554"/>
      <c r="AY2025" s="27"/>
      <c r="AZ2025" s="6"/>
      <c r="BA2025" s="7"/>
      <c r="BB2025" s="7"/>
    </row>
    <row r="2026" spans="1:54" ht="14.45" customHeight="1">
      <c r="A2026" s="472" t="s">
        <v>2276</v>
      </c>
      <c r="B2026" s="473" t="s">
        <v>1602</v>
      </c>
      <c r="C2026" s="714" t="s">
        <v>5516</v>
      </c>
      <c r="D2026" s="22">
        <v>17</v>
      </c>
      <c r="E2026" s="746" t="s">
        <v>4249</v>
      </c>
      <c r="F2026" s="760">
        <v>2097340</v>
      </c>
      <c r="G2026" s="475">
        <v>15421111</v>
      </c>
      <c r="H2026" s="476">
        <v>11.94</v>
      </c>
      <c r="I2026" s="474">
        <v>2090670</v>
      </c>
      <c r="J2026" s="475">
        <v>15421109</v>
      </c>
      <c r="K2026" s="478">
        <v>11.94</v>
      </c>
      <c r="L2026" s="9" t="s">
        <v>15</v>
      </c>
      <c r="M2026" s="546">
        <v>16</v>
      </c>
      <c r="N2026" s="9">
        <v>9.5299999999999994</v>
      </c>
      <c r="O2026" s="6" t="s">
        <v>4201</v>
      </c>
      <c r="P2026" s="479" t="s">
        <v>4202</v>
      </c>
      <c r="Q2026" s="10" t="s">
        <v>4250</v>
      </c>
      <c r="R2026" s="11"/>
      <c r="S2026" s="12"/>
      <c r="T2026" s="14">
        <v>46269</v>
      </c>
      <c r="U2026" s="15" t="s">
        <v>4204</v>
      </c>
      <c r="V2026" s="8">
        <v>46269</v>
      </c>
      <c r="W2026" s="13" t="s">
        <v>4227</v>
      </c>
      <c r="X2026" s="23" t="s">
        <v>4206</v>
      </c>
      <c r="Y2026" s="486">
        <v>140</v>
      </c>
      <c r="Z2026" s="483">
        <v>46276</v>
      </c>
      <c r="AA2026" s="24" t="s">
        <v>5304</v>
      </c>
      <c r="AB2026" s="484" t="s">
        <v>4206</v>
      </c>
      <c r="AC2026" s="16"/>
      <c r="AD2026" s="17"/>
      <c r="AE2026" s="18"/>
      <c r="AF2026" s="9"/>
      <c r="AG2026" s="19"/>
      <c r="AH2026" s="20"/>
      <c r="AI2026" s="9"/>
      <c r="AJ2026" s="21"/>
      <c r="AK2026" s="33"/>
      <c r="AL2026" s="485" t="str">
        <f>IF(AA2026="","",AA2026)</f>
        <v>L-RT-028</v>
      </c>
      <c r="AM2026" s="3" t="str">
        <f>IF(AB2026="","",AB2026)</f>
        <v>A</v>
      </c>
      <c r="AN2026" s="702"/>
      <c r="AO2026" s="4"/>
      <c r="AP2026" s="5"/>
      <c r="AQ2026" s="5"/>
      <c r="AR2026" s="4"/>
      <c r="AS2026" s="5"/>
      <c r="AT2026" s="552"/>
      <c r="AU2026" s="553" t="str">
        <f>IF(AND(V2026&gt;0,X2026="A",AA2026&lt;&gt;"",AG2026&lt;&gt;"A",AJ2026&lt;&gt;"A",OR(AB2026="NR",AB2026="NT")),1,"")</f>
        <v/>
      </c>
      <c r="AV2026" s="554" t="str">
        <f>IF(AU2026="","",COUNTIF($AU$8:AU2026,AU2026))</f>
        <v/>
      </c>
      <c r="AW2026" s="553" t="str">
        <f>IF(AND(V2026&gt;0,X2026="A",AJ2026&lt;&gt;"A",OR(AB2026="",AB2026="NX")),1,"")</f>
        <v/>
      </c>
      <c r="AX2026" s="554" t="str">
        <f>IF(AW2026="","",COUNTIF($AW$8:AW2026,AW2026))</f>
        <v/>
      </c>
      <c r="AY2026" s="27"/>
      <c r="AZ2026" s="6"/>
      <c r="BA2026" s="7"/>
      <c r="BB2026" s="7"/>
    </row>
    <row r="2027" spans="1:54" ht="14.45" customHeight="1">
      <c r="A2027" s="472" t="s">
        <v>2277</v>
      </c>
      <c r="B2027" s="473" t="s">
        <v>1602</v>
      </c>
      <c r="C2027" s="714" t="s">
        <v>5516</v>
      </c>
      <c r="D2027" s="22">
        <v>17</v>
      </c>
      <c r="E2027" s="752" t="s">
        <v>4251</v>
      </c>
      <c r="F2027" s="760">
        <v>2085560</v>
      </c>
      <c r="G2027" s="475">
        <v>15421107</v>
      </c>
      <c r="H2027" s="476">
        <v>11.94</v>
      </c>
      <c r="I2027" s="474">
        <v>2090670</v>
      </c>
      <c r="J2027" s="475">
        <v>15421109</v>
      </c>
      <c r="K2027" s="478">
        <v>11.94</v>
      </c>
      <c r="L2027" s="9"/>
      <c r="M2027" s="546">
        <v>16</v>
      </c>
      <c r="N2027" s="9">
        <v>9.5299999999999994</v>
      </c>
      <c r="O2027" s="6" t="s">
        <v>4201</v>
      </c>
      <c r="P2027" s="479" t="s">
        <v>4252</v>
      </c>
      <c r="Q2027" s="10" t="s">
        <v>4253</v>
      </c>
      <c r="R2027" s="11"/>
      <c r="S2027" s="12"/>
      <c r="T2027" s="14">
        <v>46252</v>
      </c>
      <c r="U2027" s="15">
        <v>114</v>
      </c>
      <c r="V2027" s="8">
        <v>46252</v>
      </c>
      <c r="W2027" s="13" t="s">
        <v>4254</v>
      </c>
      <c r="X2027" s="23" t="s">
        <v>4206</v>
      </c>
      <c r="Y2027" s="486">
        <v>117</v>
      </c>
      <c r="Z2027" s="483">
        <v>46254</v>
      </c>
      <c r="AA2027" s="24" t="s">
        <v>4255</v>
      </c>
      <c r="AB2027" s="484" t="s">
        <v>4206</v>
      </c>
      <c r="AC2027" s="16"/>
      <c r="AD2027" s="17"/>
      <c r="AE2027" s="18"/>
      <c r="AF2027" s="9"/>
      <c r="AG2027" s="19"/>
      <c r="AH2027" s="20"/>
      <c r="AI2027" s="9"/>
      <c r="AJ2027" s="21"/>
      <c r="AK2027" s="33"/>
      <c r="AL2027" s="485" t="str">
        <f>IF(AA2027="","",AA2027)</f>
        <v>DJ-RT-004</v>
      </c>
      <c r="AM2027" s="3" t="str">
        <f>IF(AB2027="","",AB2027)</f>
        <v>A</v>
      </c>
      <c r="AN2027" s="702"/>
      <c r="AO2027" s="4"/>
      <c r="AP2027" s="5"/>
      <c r="AQ2027" s="5"/>
      <c r="AR2027" s="4"/>
      <c r="AS2027" s="5"/>
      <c r="AT2027" s="552"/>
      <c r="AU2027" s="553" t="str">
        <f>IF(AND(V2027&gt;0,X2027="A",AA2027&lt;&gt;"",AG2027&lt;&gt;"A",AJ2027&lt;&gt;"A",OR(AB2027="NR",AB2027="NT")),1,"")</f>
        <v/>
      </c>
      <c r="AV2027" s="554" t="str">
        <f>IF(AU2027="","",COUNTIF($AU$8:AU2027,AU2027))</f>
        <v/>
      </c>
      <c r="AW2027" s="553" t="str">
        <f>IF(AND(V2027&gt;0,X2027="A",AJ2027&lt;&gt;"A",OR(AB2027="",AB2027="NX")),1,"")</f>
        <v/>
      </c>
      <c r="AX2027" s="554" t="str">
        <f>IF(AW2027="","",COUNTIF($AW$8:AW2027,AW2027))</f>
        <v/>
      </c>
      <c r="AY2027" s="27"/>
      <c r="AZ2027" s="6"/>
      <c r="BA2027" s="7"/>
      <c r="BB2027" s="7"/>
    </row>
    <row r="2028" spans="1:54" ht="14.45" customHeight="1">
      <c r="A2028" s="472" t="s">
        <v>2278</v>
      </c>
      <c r="B2028" s="473" t="s">
        <v>1602</v>
      </c>
      <c r="C2028" s="714" t="s">
        <v>5516</v>
      </c>
      <c r="D2028" s="22">
        <v>17</v>
      </c>
      <c r="E2028" s="746" t="s">
        <v>4256</v>
      </c>
      <c r="F2028" s="760">
        <v>2085560</v>
      </c>
      <c r="G2028" s="475">
        <v>15421144</v>
      </c>
      <c r="H2028" s="476">
        <v>11.94</v>
      </c>
      <c r="I2028" s="474">
        <v>2085880</v>
      </c>
      <c r="J2028" s="475">
        <v>15421107</v>
      </c>
      <c r="K2028" s="478">
        <v>11.94</v>
      </c>
      <c r="L2028" s="9" t="s">
        <v>15</v>
      </c>
      <c r="M2028" s="546">
        <v>16</v>
      </c>
      <c r="N2028" s="9">
        <v>9.5299999999999994</v>
      </c>
      <c r="O2028" s="6" t="s">
        <v>4201</v>
      </c>
      <c r="P2028" s="479" t="s">
        <v>4202</v>
      </c>
      <c r="Q2028" s="10" t="s">
        <v>4250</v>
      </c>
      <c r="R2028" s="11"/>
      <c r="S2028" s="12"/>
      <c r="T2028" s="14">
        <v>46269</v>
      </c>
      <c r="U2028" s="15" t="s">
        <v>4204</v>
      </c>
      <c r="V2028" s="8">
        <v>46269</v>
      </c>
      <c r="W2028" s="13" t="s">
        <v>4227</v>
      </c>
      <c r="X2028" s="23" t="s">
        <v>4206</v>
      </c>
      <c r="Y2028" s="486">
        <v>140</v>
      </c>
      <c r="Z2028" s="483">
        <v>46276</v>
      </c>
      <c r="AA2028" s="24" t="s">
        <v>5304</v>
      </c>
      <c r="AB2028" s="484" t="s">
        <v>4206</v>
      </c>
      <c r="AC2028" s="16"/>
      <c r="AD2028" s="17"/>
      <c r="AE2028" s="18"/>
      <c r="AF2028" s="9"/>
      <c r="AG2028" s="19"/>
      <c r="AH2028" s="20"/>
      <c r="AI2028" s="9"/>
      <c r="AJ2028" s="21"/>
      <c r="AK2028" s="33"/>
      <c r="AL2028" s="485" t="str">
        <f>IF(AA2028="","",AA2028)</f>
        <v>L-RT-028</v>
      </c>
      <c r="AM2028" s="3" t="str">
        <f>IF(AB2028="","",AB2028)</f>
        <v>A</v>
      </c>
      <c r="AN2028" s="702"/>
      <c r="AO2028" s="4"/>
      <c r="AP2028" s="5"/>
      <c r="AQ2028" s="5"/>
      <c r="AR2028" s="4"/>
      <c r="AS2028" s="5"/>
      <c r="AT2028" s="552"/>
      <c r="AU2028" s="553" t="str">
        <f>IF(AND(V2028&gt;0,X2028="A",AA2028&lt;&gt;"",AG2028&lt;&gt;"A",AJ2028&lt;&gt;"A",OR(AB2028="NR",AB2028="NT")),1,"")</f>
        <v/>
      </c>
      <c r="AV2028" s="554" t="str">
        <f>IF(AU2028="","",COUNTIF($AU$8:AU2028,AU2028))</f>
        <v/>
      </c>
      <c r="AW2028" s="553" t="str">
        <f>IF(AND(V2028&gt;0,X2028="A",AJ2028&lt;&gt;"A",OR(AB2028="",AB2028="NX")),1,"")</f>
        <v/>
      </c>
      <c r="AX2028" s="554" t="str">
        <f>IF(AW2028="","",COUNTIF($AW$8:AW2028,AW2028))</f>
        <v/>
      </c>
      <c r="AY2028" s="27"/>
      <c r="AZ2028" s="6"/>
      <c r="BA2028" s="7"/>
      <c r="BB2028" s="7"/>
    </row>
    <row r="2029" spans="1:54" ht="14.45" customHeight="1">
      <c r="A2029" s="472" t="s">
        <v>2279</v>
      </c>
      <c r="B2029" s="473" t="s">
        <v>1602</v>
      </c>
      <c r="C2029" s="714" t="s">
        <v>5516</v>
      </c>
      <c r="D2029" s="22">
        <v>17</v>
      </c>
      <c r="E2029" s="752" t="s">
        <v>4257</v>
      </c>
      <c r="F2029" s="760">
        <v>2085880</v>
      </c>
      <c r="G2029" s="475">
        <v>15421107</v>
      </c>
      <c r="H2029" s="476">
        <v>11.94</v>
      </c>
      <c r="I2029" s="474">
        <v>2085540</v>
      </c>
      <c r="J2029" s="475">
        <v>15421107</v>
      </c>
      <c r="K2029" s="478">
        <v>11.94</v>
      </c>
      <c r="L2029" s="9"/>
      <c r="M2029" s="546">
        <v>16</v>
      </c>
      <c r="N2029" s="9">
        <v>9.5299999999999994</v>
      </c>
      <c r="O2029" s="6" t="s">
        <v>4201</v>
      </c>
      <c r="P2029" s="479" t="s">
        <v>4252</v>
      </c>
      <c r="Q2029" s="10" t="s">
        <v>4253</v>
      </c>
      <c r="R2029" s="11"/>
      <c r="S2029" s="12"/>
      <c r="T2029" s="14">
        <v>46251</v>
      </c>
      <c r="U2029" s="15">
        <v>114</v>
      </c>
      <c r="V2029" s="8">
        <v>46251</v>
      </c>
      <c r="W2029" s="13" t="s">
        <v>4258</v>
      </c>
      <c r="X2029" s="23" t="s">
        <v>4206</v>
      </c>
      <c r="Y2029" s="486">
        <v>117</v>
      </c>
      <c r="Z2029" s="483">
        <v>46252</v>
      </c>
      <c r="AA2029" s="24" t="s">
        <v>4259</v>
      </c>
      <c r="AB2029" s="484" t="s">
        <v>4206</v>
      </c>
      <c r="AC2029" s="16"/>
      <c r="AD2029" s="17"/>
      <c r="AE2029" s="18"/>
      <c r="AF2029" s="9"/>
      <c r="AG2029" s="19"/>
      <c r="AH2029" s="20"/>
      <c r="AI2029" s="9"/>
      <c r="AJ2029" s="21"/>
      <c r="AK2029" s="33"/>
      <c r="AL2029" s="485" t="str">
        <f>IF(AA2029="","",AA2029)</f>
        <v>DJ-RT-005</v>
      </c>
      <c r="AM2029" s="3" t="str">
        <f>IF(AB2029="","",AB2029)</f>
        <v>A</v>
      </c>
      <c r="AN2029" s="702"/>
      <c r="AO2029" s="4"/>
      <c r="AP2029" s="5"/>
      <c r="AQ2029" s="5"/>
      <c r="AR2029" s="4"/>
      <c r="AS2029" s="5"/>
      <c r="AT2029" s="552"/>
      <c r="AU2029" s="553" t="str">
        <f>IF(AND(V2029&gt;0,X2029="A",AA2029&lt;&gt;"",AG2029&lt;&gt;"A",AJ2029&lt;&gt;"A",OR(AB2029="NR",AB2029="NT")),1,"")</f>
        <v/>
      </c>
      <c r="AV2029" s="554" t="str">
        <f>IF(AU2029="","",COUNTIF($AU$8:AU2029,AU2029))</f>
        <v/>
      </c>
      <c r="AW2029" s="553" t="str">
        <f>IF(AND(V2029&gt;0,X2029="A",AJ2029&lt;&gt;"A",OR(AB2029="",AB2029="NX")),1,"")</f>
        <v/>
      </c>
      <c r="AX2029" s="554" t="str">
        <f>IF(AW2029="","",COUNTIF($AW$8:AW2029,AW2029))</f>
        <v/>
      </c>
      <c r="AY2029" s="27"/>
      <c r="AZ2029" s="6"/>
      <c r="BA2029" s="7"/>
      <c r="BB2029" s="7"/>
    </row>
    <row r="2030" spans="1:54" ht="14.45" customHeight="1">
      <c r="A2030" s="472" t="s">
        <v>2280</v>
      </c>
      <c r="B2030" s="473" t="s">
        <v>1602</v>
      </c>
      <c r="C2030" s="714" t="s">
        <v>5516</v>
      </c>
      <c r="D2030" s="22">
        <v>17</v>
      </c>
      <c r="E2030" s="746" t="s">
        <v>4260</v>
      </c>
      <c r="F2030" s="760">
        <v>2085540</v>
      </c>
      <c r="G2030" s="475">
        <v>15421107</v>
      </c>
      <c r="H2030" s="476">
        <v>11.94</v>
      </c>
      <c r="I2030" s="474">
        <v>2095870</v>
      </c>
      <c r="J2030" s="475">
        <v>15421111</v>
      </c>
      <c r="K2030" s="478">
        <v>11.94</v>
      </c>
      <c r="L2030" s="9" t="s">
        <v>15</v>
      </c>
      <c r="M2030" s="546">
        <v>16</v>
      </c>
      <c r="N2030" s="9">
        <v>9.5299999999999994</v>
      </c>
      <c r="O2030" s="6" t="s">
        <v>4201</v>
      </c>
      <c r="P2030" s="479" t="s">
        <v>4202</v>
      </c>
      <c r="Q2030" s="10" t="s">
        <v>4250</v>
      </c>
      <c r="R2030" s="11"/>
      <c r="S2030" s="12"/>
      <c r="T2030" s="14">
        <v>46269</v>
      </c>
      <c r="U2030" s="15" t="s">
        <v>4204</v>
      </c>
      <c r="V2030" s="8">
        <v>46269</v>
      </c>
      <c r="W2030" s="13" t="s">
        <v>4261</v>
      </c>
      <c r="X2030" s="23" t="s">
        <v>4206</v>
      </c>
      <c r="Y2030" s="486">
        <v>140</v>
      </c>
      <c r="Z2030" s="483">
        <v>46276</v>
      </c>
      <c r="AA2030" s="24" t="s">
        <v>5304</v>
      </c>
      <c r="AB2030" s="484" t="s">
        <v>4206</v>
      </c>
      <c r="AC2030" s="16"/>
      <c r="AD2030" s="17"/>
      <c r="AE2030" s="18"/>
      <c r="AF2030" s="9"/>
      <c r="AG2030" s="19"/>
      <c r="AH2030" s="20"/>
      <c r="AI2030" s="9"/>
      <c r="AJ2030" s="21"/>
      <c r="AK2030" s="33"/>
      <c r="AL2030" s="485" t="str">
        <f>IF(AA2030="","",AA2030)</f>
        <v>L-RT-028</v>
      </c>
      <c r="AM2030" s="3" t="str">
        <f>IF(AB2030="","",AB2030)</f>
        <v>A</v>
      </c>
      <c r="AN2030" s="702"/>
      <c r="AO2030" s="4"/>
      <c r="AP2030" s="5"/>
      <c r="AQ2030" s="5"/>
      <c r="AR2030" s="4"/>
      <c r="AS2030" s="5"/>
      <c r="AT2030" s="552"/>
      <c r="AU2030" s="553" t="str">
        <f>IF(AND(V2030&gt;0,X2030="A",AA2030&lt;&gt;"",AG2030&lt;&gt;"A",AJ2030&lt;&gt;"A",OR(AB2030="NR",AB2030="NT")),1,"")</f>
        <v/>
      </c>
      <c r="AV2030" s="554" t="str">
        <f>IF(AU2030="","",COUNTIF($AU$8:AU2030,AU2030))</f>
        <v/>
      </c>
      <c r="AW2030" s="553" t="str">
        <f>IF(AND(V2030&gt;0,X2030="A",AJ2030&lt;&gt;"A",OR(AB2030="",AB2030="NX")),1,"")</f>
        <v/>
      </c>
      <c r="AX2030" s="554" t="str">
        <f>IF(AW2030="","",COUNTIF($AW$8:AW2030,AW2030))</f>
        <v/>
      </c>
      <c r="AY2030" s="27"/>
      <c r="AZ2030" s="6"/>
      <c r="BA2030" s="7"/>
      <c r="BB2030" s="7"/>
    </row>
    <row r="2031" spans="1:54" ht="14.45" customHeight="1">
      <c r="A2031" s="472" t="s">
        <v>2281</v>
      </c>
      <c r="B2031" s="473" t="s">
        <v>1602</v>
      </c>
      <c r="C2031" s="714" t="s">
        <v>5516</v>
      </c>
      <c r="D2031" s="22">
        <v>17</v>
      </c>
      <c r="E2031" s="752" t="s">
        <v>4262</v>
      </c>
      <c r="F2031" s="760">
        <v>2095400</v>
      </c>
      <c r="G2031" s="475">
        <v>15421111</v>
      </c>
      <c r="H2031" s="476">
        <v>11.94</v>
      </c>
      <c r="I2031" s="474">
        <v>2095870</v>
      </c>
      <c r="J2031" s="475">
        <v>15421111</v>
      </c>
      <c r="K2031" s="478">
        <v>11.94</v>
      </c>
      <c r="L2031" s="9"/>
      <c r="M2031" s="546">
        <v>16</v>
      </c>
      <c r="N2031" s="9">
        <v>9.5299999999999994</v>
      </c>
      <c r="O2031" s="6" t="s">
        <v>4201</v>
      </c>
      <c r="P2031" s="479" t="s">
        <v>4252</v>
      </c>
      <c r="Q2031" s="10" t="s">
        <v>4263</v>
      </c>
      <c r="R2031" s="11"/>
      <c r="S2031" s="12"/>
      <c r="T2031" s="14">
        <v>46249</v>
      </c>
      <c r="U2031" s="15">
        <v>114</v>
      </c>
      <c r="V2031" s="8">
        <v>46249</v>
      </c>
      <c r="W2031" s="13" t="s">
        <v>4264</v>
      </c>
      <c r="X2031" s="23" t="s">
        <v>4206</v>
      </c>
      <c r="Y2031" s="486">
        <v>117</v>
      </c>
      <c r="Z2031" s="483">
        <v>46250</v>
      </c>
      <c r="AA2031" s="24" t="s">
        <v>4265</v>
      </c>
      <c r="AB2031" s="484" t="s">
        <v>4206</v>
      </c>
      <c r="AC2031" s="16"/>
      <c r="AD2031" s="17"/>
      <c r="AE2031" s="18"/>
      <c r="AF2031" s="9"/>
      <c r="AG2031" s="19"/>
      <c r="AH2031" s="20"/>
      <c r="AI2031" s="9"/>
      <c r="AJ2031" s="21"/>
      <c r="AK2031" s="33"/>
      <c r="AL2031" s="485" t="str">
        <f>IF(AA2031="","",AA2031)</f>
        <v>DJ-RT-002</v>
      </c>
      <c r="AM2031" s="3" t="str">
        <f>IF(AB2031="","",AB2031)</f>
        <v>A</v>
      </c>
      <c r="AN2031" s="702"/>
      <c r="AO2031" s="4"/>
      <c r="AP2031" s="5"/>
      <c r="AQ2031" s="5"/>
      <c r="AR2031" s="4"/>
      <c r="AS2031" s="5"/>
      <c r="AT2031" s="552"/>
      <c r="AU2031" s="553" t="str">
        <f>IF(AND(V2031&gt;0,X2031="A",AA2031&lt;&gt;"",AG2031&lt;&gt;"A",AJ2031&lt;&gt;"A",OR(AB2031="NR",AB2031="NT")),1,"")</f>
        <v/>
      </c>
      <c r="AV2031" s="554" t="str">
        <f>IF(AU2031="","",COUNTIF($AU$8:AU2031,AU2031))</f>
        <v/>
      </c>
      <c r="AW2031" s="553" t="str">
        <f>IF(AND(V2031&gt;0,X2031="A",AJ2031&lt;&gt;"A",OR(AB2031="",AB2031="NX")),1,"")</f>
        <v/>
      </c>
      <c r="AX2031" s="554" t="str">
        <f>IF(AW2031="","",COUNTIF($AW$8:AW2031,AW2031))</f>
        <v/>
      </c>
      <c r="AY2031" s="27"/>
      <c r="AZ2031" s="6"/>
      <c r="BA2031" s="7"/>
      <c r="BB2031" s="7"/>
    </row>
    <row r="2032" spans="1:54" ht="14.45" customHeight="1">
      <c r="A2032" s="472" t="s">
        <v>2282</v>
      </c>
      <c r="B2032" s="473" t="s">
        <v>1602</v>
      </c>
      <c r="C2032" s="714" t="s">
        <v>5516</v>
      </c>
      <c r="D2032" s="22">
        <v>17</v>
      </c>
      <c r="E2032" s="746" t="s">
        <v>4266</v>
      </c>
      <c r="F2032" s="760">
        <v>2095400</v>
      </c>
      <c r="G2032" s="475">
        <v>15421111</v>
      </c>
      <c r="H2032" s="476">
        <v>11.94</v>
      </c>
      <c r="I2032" s="474">
        <v>2088230</v>
      </c>
      <c r="J2032" s="475">
        <v>15421108</v>
      </c>
      <c r="K2032" s="478">
        <v>11.94</v>
      </c>
      <c r="L2032" s="9" t="s">
        <v>15</v>
      </c>
      <c r="M2032" s="546">
        <v>16</v>
      </c>
      <c r="N2032" s="9">
        <v>9.5299999999999994</v>
      </c>
      <c r="O2032" s="6" t="s">
        <v>4201</v>
      </c>
      <c r="P2032" s="479" t="s">
        <v>4202</v>
      </c>
      <c r="Q2032" s="10" t="s">
        <v>4250</v>
      </c>
      <c r="R2032" s="11"/>
      <c r="S2032" s="12"/>
      <c r="T2032" s="14">
        <v>46269</v>
      </c>
      <c r="U2032" s="15" t="s">
        <v>4204</v>
      </c>
      <c r="V2032" s="8">
        <v>46269</v>
      </c>
      <c r="W2032" s="13" t="s">
        <v>4261</v>
      </c>
      <c r="X2032" s="23" t="s">
        <v>4206</v>
      </c>
      <c r="Y2032" s="486">
        <v>140</v>
      </c>
      <c r="Z2032" s="483">
        <v>46276</v>
      </c>
      <c r="AA2032" s="24" t="s">
        <v>5304</v>
      </c>
      <c r="AB2032" s="484" t="s">
        <v>4206</v>
      </c>
      <c r="AC2032" s="16"/>
      <c r="AD2032" s="17"/>
      <c r="AE2032" s="18"/>
      <c r="AF2032" s="9"/>
      <c r="AG2032" s="19"/>
      <c r="AH2032" s="20"/>
      <c r="AI2032" s="9"/>
      <c r="AJ2032" s="21"/>
      <c r="AK2032" s="33"/>
      <c r="AL2032" s="485" t="str">
        <f>IF(AA2032="","",AA2032)</f>
        <v>L-RT-028</v>
      </c>
      <c r="AM2032" s="3" t="str">
        <f>IF(AB2032="","",AB2032)</f>
        <v>A</v>
      </c>
      <c r="AN2032" s="702"/>
      <c r="AO2032" s="4"/>
      <c r="AP2032" s="5"/>
      <c r="AQ2032" s="5"/>
      <c r="AR2032" s="4"/>
      <c r="AS2032" s="5"/>
      <c r="AT2032" s="552"/>
      <c r="AU2032" s="553" t="str">
        <f>IF(AND(V2032&gt;0,X2032="A",AA2032&lt;&gt;"",AG2032&lt;&gt;"A",AJ2032&lt;&gt;"A",OR(AB2032="NR",AB2032="NT")),1,"")</f>
        <v/>
      </c>
      <c r="AV2032" s="554" t="str">
        <f>IF(AU2032="","",COUNTIF($AU$8:AU2032,AU2032))</f>
        <v/>
      </c>
      <c r="AW2032" s="553" t="str">
        <f>IF(AND(V2032&gt;0,X2032="A",AJ2032&lt;&gt;"A",OR(AB2032="",AB2032="NX")),1,"")</f>
        <v/>
      </c>
      <c r="AX2032" s="554" t="str">
        <f>IF(AW2032="","",COUNTIF($AW$8:AW2032,AW2032))</f>
        <v/>
      </c>
      <c r="AY2032" s="27"/>
      <c r="AZ2032" s="6"/>
      <c r="BA2032" s="7"/>
      <c r="BB2032" s="7"/>
    </row>
    <row r="2033" spans="1:54" ht="14.45" customHeight="1">
      <c r="A2033" s="472" t="s">
        <v>2283</v>
      </c>
      <c r="B2033" s="473" t="s">
        <v>1602</v>
      </c>
      <c r="C2033" s="714" t="s">
        <v>5516</v>
      </c>
      <c r="D2033" s="22">
        <v>17</v>
      </c>
      <c r="E2033" s="752" t="s">
        <v>4267</v>
      </c>
      <c r="F2033" s="760">
        <v>2088230</v>
      </c>
      <c r="G2033" s="475">
        <v>15421108</v>
      </c>
      <c r="H2033" s="476">
        <v>11.94</v>
      </c>
      <c r="I2033" s="474">
        <v>2085170</v>
      </c>
      <c r="J2033" s="475">
        <v>15421106</v>
      </c>
      <c r="K2033" s="478">
        <v>11.94</v>
      </c>
      <c r="L2033" s="9"/>
      <c r="M2033" s="546">
        <v>16</v>
      </c>
      <c r="N2033" s="9">
        <v>9.5299999999999994</v>
      </c>
      <c r="O2033" s="6" t="s">
        <v>4201</v>
      </c>
      <c r="P2033" s="479" t="s">
        <v>4252</v>
      </c>
      <c r="Q2033" s="10" t="s">
        <v>4268</v>
      </c>
      <c r="R2033" s="11"/>
      <c r="S2033" s="12"/>
      <c r="T2033" s="14">
        <v>46249</v>
      </c>
      <c r="U2033" s="15">
        <v>114</v>
      </c>
      <c r="V2033" s="8">
        <v>46249</v>
      </c>
      <c r="W2033" s="13" t="s">
        <v>4264</v>
      </c>
      <c r="X2033" s="23" t="s">
        <v>4206</v>
      </c>
      <c r="Y2033" s="486">
        <v>117</v>
      </c>
      <c r="Z2033" s="483">
        <v>46250</v>
      </c>
      <c r="AA2033" s="24" t="s">
        <v>4265</v>
      </c>
      <c r="AB2033" s="484" t="s">
        <v>4206</v>
      </c>
      <c r="AC2033" s="16"/>
      <c r="AD2033" s="17"/>
      <c r="AE2033" s="18"/>
      <c r="AF2033" s="9"/>
      <c r="AG2033" s="19"/>
      <c r="AH2033" s="20"/>
      <c r="AI2033" s="9"/>
      <c r="AJ2033" s="21"/>
      <c r="AK2033" s="33"/>
      <c r="AL2033" s="485" t="str">
        <f>IF(AA2033="","",AA2033)</f>
        <v>DJ-RT-002</v>
      </c>
      <c r="AM2033" s="3" t="str">
        <f>IF(AB2033="","",AB2033)</f>
        <v>A</v>
      </c>
      <c r="AN2033" s="702"/>
      <c r="AO2033" s="4"/>
      <c r="AP2033" s="5"/>
      <c r="AQ2033" s="5"/>
      <c r="AR2033" s="4"/>
      <c r="AS2033" s="5"/>
      <c r="AT2033" s="552"/>
      <c r="AU2033" s="553" t="str">
        <f>IF(AND(V2033&gt;0,X2033="A",AA2033&lt;&gt;"",AG2033&lt;&gt;"A",AJ2033&lt;&gt;"A",OR(AB2033="NR",AB2033="NT")),1,"")</f>
        <v/>
      </c>
      <c r="AV2033" s="554" t="str">
        <f>IF(AU2033="","",COUNTIF($AU$8:AU2033,AU2033))</f>
        <v/>
      </c>
      <c r="AW2033" s="553" t="str">
        <f>IF(AND(V2033&gt;0,X2033="A",AJ2033&lt;&gt;"A",OR(AB2033="",AB2033="NX")),1,"")</f>
        <v/>
      </c>
      <c r="AX2033" s="554" t="str">
        <f>IF(AW2033="","",COUNTIF($AW$8:AW2033,AW2033))</f>
        <v/>
      </c>
      <c r="AY2033" s="27"/>
      <c r="AZ2033" s="6"/>
      <c r="BA2033" s="7"/>
      <c r="BB2033" s="7"/>
    </row>
    <row r="2034" spans="1:54" ht="14.45" customHeight="1">
      <c r="A2034" s="472" t="s">
        <v>2284</v>
      </c>
      <c r="B2034" s="473" t="s">
        <v>1602</v>
      </c>
      <c r="C2034" s="714" t="s">
        <v>5516</v>
      </c>
      <c r="D2034" s="22">
        <v>17</v>
      </c>
      <c r="E2034" s="746" t="s">
        <v>4269</v>
      </c>
      <c r="F2034" s="760">
        <v>2085170</v>
      </c>
      <c r="G2034" s="475">
        <v>15421106</v>
      </c>
      <c r="H2034" s="476">
        <v>11.94</v>
      </c>
      <c r="I2034" s="474">
        <v>2088860</v>
      </c>
      <c r="J2034" s="475">
        <v>15421108</v>
      </c>
      <c r="K2034" s="478">
        <v>11.94</v>
      </c>
      <c r="L2034" s="9" t="s">
        <v>15</v>
      </c>
      <c r="M2034" s="546">
        <v>16</v>
      </c>
      <c r="N2034" s="9">
        <v>9.5299999999999994</v>
      </c>
      <c r="O2034" s="6" t="s">
        <v>4201</v>
      </c>
      <c r="P2034" s="479" t="s">
        <v>4202</v>
      </c>
      <c r="Q2034" s="10" t="s">
        <v>4250</v>
      </c>
      <c r="R2034" s="11"/>
      <c r="S2034" s="12"/>
      <c r="T2034" s="14">
        <v>46269</v>
      </c>
      <c r="U2034" s="15" t="s">
        <v>4204</v>
      </c>
      <c r="V2034" s="8">
        <v>46269</v>
      </c>
      <c r="W2034" s="13" t="s">
        <v>4261</v>
      </c>
      <c r="X2034" s="23" t="s">
        <v>4206</v>
      </c>
      <c r="Y2034" s="486">
        <v>140</v>
      </c>
      <c r="Z2034" s="483">
        <v>46276</v>
      </c>
      <c r="AA2034" s="24" t="s">
        <v>5304</v>
      </c>
      <c r="AB2034" s="484" t="s">
        <v>4206</v>
      </c>
      <c r="AC2034" s="16"/>
      <c r="AD2034" s="17"/>
      <c r="AE2034" s="18"/>
      <c r="AF2034" s="9"/>
      <c r="AG2034" s="19"/>
      <c r="AH2034" s="20"/>
      <c r="AI2034" s="9"/>
      <c r="AJ2034" s="21"/>
      <c r="AK2034" s="33"/>
      <c r="AL2034" s="485" t="str">
        <f>IF(AA2034="","",AA2034)</f>
        <v>L-RT-028</v>
      </c>
      <c r="AM2034" s="3" t="str">
        <f>IF(AB2034="","",AB2034)</f>
        <v>A</v>
      </c>
      <c r="AN2034" s="702"/>
      <c r="AO2034" s="4"/>
      <c r="AP2034" s="5"/>
      <c r="AQ2034" s="5"/>
      <c r="AR2034" s="4"/>
      <c r="AS2034" s="5"/>
      <c r="AT2034" s="552"/>
      <c r="AU2034" s="553" t="str">
        <f>IF(AND(V2034&gt;0,X2034="A",AA2034&lt;&gt;"",AG2034&lt;&gt;"A",AJ2034&lt;&gt;"A",OR(AB2034="NR",AB2034="NT")),1,"")</f>
        <v/>
      </c>
      <c r="AV2034" s="554" t="str">
        <f>IF(AU2034="","",COUNTIF($AU$8:AU2034,AU2034))</f>
        <v/>
      </c>
      <c r="AW2034" s="553" t="str">
        <f>IF(AND(V2034&gt;0,X2034="A",AJ2034&lt;&gt;"A",OR(AB2034="",AB2034="NX")),1,"")</f>
        <v/>
      </c>
      <c r="AX2034" s="554" t="str">
        <f>IF(AW2034="","",COUNTIF($AW$8:AW2034,AW2034))</f>
        <v/>
      </c>
      <c r="AY2034" s="27"/>
      <c r="AZ2034" s="6"/>
      <c r="BA2034" s="7"/>
      <c r="BB2034" s="7"/>
    </row>
    <row r="2035" spans="1:54" ht="14.45" customHeight="1">
      <c r="A2035" s="472" t="s">
        <v>2285</v>
      </c>
      <c r="B2035" s="473" t="s">
        <v>1602</v>
      </c>
      <c r="C2035" s="714" t="s">
        <v>5516</v>
      </c>
      <c r="D2035" s="22">
        <v>17</v>
      </c>
      <c r="E2035" s="752" t="s">
        <v>4270</v>
      </c>
      <c r="F2035" s="760">
        <v>2082110</v>
      </c>
      <c r="G2035" s="475">
        <v>15421104</v>
      </c>
      <c r="H2035" s="476">
        <v>11.94</v>
      </c>
      <c r="I2035" s="474">
        <v>2088860</v>
      </c>
      <c r="J2035" s="475">
        <v>15421108</v>
      </c>
      <c r="K2035" s="478">
        <v>11.94</v>
      </c>
      <c r="L2035" s="9"/>
      <c r="M2035" s="546">
        <v>16</v>
      </c>
      <c r="N2035" s="9">
        <v>9.5299999999999994</v>
      </c>
      <c r="O2035" s="6" t="s">
        <v>4201</v>
      </c>
      <c r="P2035" s="479" t="s">
        <v>4252</v>
      </c>
      <c r="Q2035" s="10" t="s">
        <v>4263</v>
      </c>
      <c r="R2035" s="11"/>
      <c r="S2035" s="12"/>
      <c r="T2035" s="14">
        <v>46252</v>
      </c>
      <c r="U2035" s="15">
        <v>114</v>
      </c>
      <c r="V2035" s="8">
        <v>46252</v>
      </c>
      <c r="W2035" s="13" t="s">
        <v>4254</v>
      </c>
      <c r="X2035" s="23" t="s">
        <v>4206</v>
      </c>
      <c r="Y2035" s="486">
        <v>117</v>
      </c>
      <c r="Z2035" s="483">
        <v>46254</v>
      </c>
      <c r="AA2035" s="24" t="s">
        <v>4271</v>
      </c>
      <c r="AB2035" s="484" t="s">
        <v>4206</v>
      </c>
      <c r="AC2035" s="16"/>
      <c r="AD2035" s="17"/>
      <c r="AE2035" s="18"/>
      <c r="AF2035" s="9"/>
      <c r="AG2035" s="19"/>
      <c r="AH2035" s="20"/>
      <c r="AI2035" s="9"/>
      <c r="AJ2035" s="21"/>
      <c r="AK2035" s="33"/>
      <c r="AL2035" s="485" t="str">
        <f>IF(AA2035="","",AA2035)</f>
        <v>DJ-RT-006</v>
      </c>
      <c r="AM2035" s="3" t="str">
        <f>IF(AB2035="","",AB2035)</f>
        <v>A</v>
      </c>
      <c r="AN2035" s="702"/>
      <c r="AO2035" s="4"/>
      <c r="AP2035" s="5"/>
      <c r="AQ2035" s="5"/>
      <c r="AR2035" s="4"/>
      <c r="AS2035" s="5"/>
      <c r="AT2035" s="552"/>
      <c r="AU2035" s="553" t="str">
        <f>IF(AND(V2035&gt;0,X2035="A",AA2035&lt;&gt;"",AG2035&lt;&gt;"A",AJ2035&lt;&gt;"A",OR(AB2035="NR",AB2035="NT")),1,"")</f>
        <v/>
      </c>
      <c r="AV2035" s="554" t="str">
        <f>IF(AU2035="","",COUNTIF($AU$8:AU2035,AU2035))</f>
        <v/>
      </c>
      <c r="AW2035" s="553" t="str">
        <f>IF(AND(V2035&gt;0,X2035="A",AJ2035&lt;&gt;"A",OR(AB2035="",AB2035="NX")),1,"")</f>
        <v/>
      </c>
      <c r="AX2035" s="554" t="str">
        <f>IF(AW2035="","",COUNTIF($AW$8:AW2035,AW2035))</f>
        <v/>
      </c>
      <c r="AY2035" s="27"/>
      <c r="AZ2035" s="6"/>
      <c r="BA2035" s="7"/>
      <c r="BB2035" s="7"/>
    </row>
    <row r="2036" spans="1:54" ht="14.45" customHeight="1">
      <c r="A2036" s="472" t="s">
        <v>2286</v>
      </c>
      <c r="B2036" s="473" t="s">
        <v>1602</v>
      </c>
      <c r="C2036" s="714" t="s">
        <v>5516</v>
      </c>
      <c r="D2036" s="22">
        <v>17</v>
      </c>
      <c r="E2036" s="746" t="s">
        <v>5961</v>
      </c>
      <c r="F2036" s="760">
        <v>2082110</v>
      </c>
      <c r="G2036" s="475">
        <v>15421104</v>
      </c>
      <c r="H2036" s="476">
        <v>11.94</v>
      </c>
      <c r="I2036" s="474">
        <v>2088580</v>
      </c>
      <c r="J2036" s="475">
        <v>15421107</v>
      </c>
      <c r="K2036" s="478">
        <v>11.94</v>
      </c>
      <c r="L2036" s="9" t="s">
        <v>15</v>
      </c>
      <c r="M2036" s="546">
        <v>16</v>
      </c>
      <c r="N2036" s="9">
        <v>9.5299999999999994</v>
      </c>
      <c r="O2036" s="6" t="s">
        <v>4201</v>
      </c>
      <c r="P2036" s="479" t="s">
        <v>5964</v>
      </c>
      <c r="Q2036" s="10" t="s">
        <v>5919</v>
      </c>
      <c r="R2036" s="11"/>
      <c r="S2036" s="12"/>
      <c r="T2036" s="14">
        <v>46289</v>
      </c>
      <c r="U2036" s="15" t="s">
        <v>5839</v>
      </c>
      <c r="V2036" s="8">
        <v>46289</v>
      </c>
      <c r="W2036" s="13" t="s">
        <v>5983</v>
      </c>
      <c r="X2036" s="23" t="s">
        <v>4206</v>
      </c>
      <c r="Y2036" s="486">
        <v>195</v>
      </c>
      <c r="Z2036" s="483">
        <v>46296</v>
      </c>
      <c r="AA2036" s="24" t="s">
        <v>6262</v>
      </c>
      <c r="AB2036" s="484" t="s">
        <v>4206</v>
      </c>
      <c r="AC2036" s="16"/>
      <c r="AD2036" s="17"/>
      <c r="AE2036" s="18"/>
      <c r="AF2036" s="9"/>
      <c r="AG2036" s="19"/>
      <c r="AH2036" s="20"/>
      <c r="AI2036" s="9"/>
      <c r="AJ2036" s="21"/>
      <c r="AK2036" s="33"/>
      <c r="AL2036" s="485" t="str">
        <f>IF(AA2036="","",AA2036)</f>
        <v>L-RT-068</v>
      </c>
      <c r="AM2036" s="3" t="str">
        <f>IF(AB2036="","",AB2036)</f>
        <v>A</v>
      </c>
      <c r="AN2036" s="702"/>
      <c r="AO2036" s="4"/>
      <c r="AP2036" s="5"/>
      <c r="AQ2036" s="5"/>
      <c r="AR2036" s="4"/>
      <c r="AS2036" s="5"/>
      <c r="AT2036" s="552"/>
      <c r="AU2036" s="553" t="str">
        <f>IF(AND(V2036&gt;0,X2036="A",AA2036&lt;&gt;"",AG2036&lt;&gt;"A",AJ2036&lt;&gt;"A",OR(AB2036="NR",AB2036="NT")),1,"")</f>
        <v/>
      </c>
      <c r="AV2036" s="554" t="str">
        <f>IF(AU2036="","",COUNTIF($AU$8:AU2036,AU2036))</f>
        <v/>
      </c>
      <c r="AW2036" s="553" t="str">
        <f>IF(AND(V2036&gt;0,X2036="A",AJ2036&lt;&gt;"A",OR(AB2036="",AB2036="NX")),1,"")</f>
        <v/>
      </c>
      <c r="AX2036" s="554" t="str">
        <f>IF(AW2036="","",COUNTIF($AW$8:AW2036,AW2036))</f>
        <v/>
      </c>
      <c r="AY2036" s="13" t="s">
        <v>4261</v>
      </c>
      <c r="AZ2036" s="24" t="s">
        <v>5304</v>
      </c>
      <c r="BA2036" s="7"/>
      <c r="BB2036" s="7"/>
    </row>
    <row r="2037" spans="1:54" ht="14.45" customHeight="1">
      <c r="A2037" s="472" t="s">
        <v>2287</v>
      </c>
      <c r="B2037" s="473" t="s">
        <v>1602</v>
      </c>
      <c r="C2037" s="714" t="s">
        <v>5516</v>
      </c>
      <c r="D2037" s="22">
        <v>17</v>
      </c>
      <c r="E2037" s="752" t="s">
        <v>4272</v>
      </c>
      <c r="F2037" s="760">
        <v>2085580</v>
      </c>
      <c r="G2037" s="475">
        <v>15421107</v>
      </c>
      <c r="H2037" s="476">
        <v>11.94</v>
      </c>
      <c r="I2037" s="474">
        <v>2055530</v>
      </c>
      <c r="J2037" s="475">
        <v>15421111</v>
      </c>
      <c r="K2037" s="478">
        <v>11.94</v>
      </c>
      <c r="L2037" s="9"/>
      <c r="M2037" s="546">
        <v>16</v>
      </c>
      <c r="N2037" s="9">
        <v>9.5299999999999994</v>
      </c>
      <c r="O2037" s="6" t="s">
        <v>4201</v>
      </c>
      <c r="P2037" s="479" t="s">
        <v>4252</v>
      </c>
      <c r="Q2037" s="10" t="s">
        <v>4273</v>
      </c>
      <c r="R2037" s="11"/>
      <c r="S2037" s="12"/>
      <c r="T2037" s="14">
        <v>46252</v>
      </c>
      <c r="U2037" s="15">
        <v>114</v>
      </c>
      <c r="V2037" s="8">
        <v>46252</v>
      </c>
      <c r="W2037" s="13" t="s">
        <v>4254</v>
      </c>
      <c r="X2037" s="23" t="s">
        <v>4206</v>
      </c>
      <c r="Y2037" s="486">
        <v>117</v>
      </c>
      <c r="Z2037" s="483">
        <v>46254</v>
      </c>
      <c r="AA2037" s="24" t="s">
        <v>4271</v>
      </c>
      <c r="AB2037" s="484" t="s">
        <v>4206</v>
      </c>
      <c r="AC2037" s="16"/>
      <c r="AD2037" s="17"/>
      <c r="AE2037" s="18"/>
      <c r="AF2037" s="9"/>
      <c r="AG2037" s="19"/>
      <c r="AH2037" s="20"/>
      <c r="AI2037" s="9"/>
      <c r="AJ2037" s="21"/>
      <c r="AK2037" s="33"/>
      <c r="AL2037" s="485" t="str">
        <f>IF(AA2037="","",AA2037)</f>
        <v>DJ-RT-006</v>
      </c>
      <c r="AM2037" s="3" t="str">
        <f>IF(AB2037="","",AB2037)</f>
        <v>A</v>
      </c>
      <c r="AN2037" s="702"/>
      <c r="AO2037" s="4"/>
      <c r="AP2037" s="5"/>
      <c r="AQ2037" s="5"/>
      <c r="AR2037" s="4"/>
      <c r="AS2037" s="5"/>
      <c r="AT2037" s="552"/>
      <c r="AU2037" s="553" t="str">
        <f>IF(AND(V2037&gt;0,X2037="A",AA2037&lt;&gt;"",AG2037&lt;&gt;"A",AJ2037&lt;&gt;"A",OR(AB2037="NR",AB2037="NT")),1,"")</f>
        <v/>
      </c>
      <c r="AV2037" s="554" t="str">
        <f>IF(AU2037="","",COUNTIF($AU$8:AU2037,AU2037))</f>
        <v/>
      </c>
      <c r="AW2037" s="553" t="str">
        <f>IF(AND(V2037&gt;0,X2037="A",AJ2037&lt;&gt;"A",OR(AB2037="",AB2037="NX")),1,"")</f>
        <v/>
      </c>
      <c r="AX2037" s="554" t="str">
        <f>IF(AW2037="","",COUNTIF($AW$8:AW2037,AW2037))</f>
        <v/>
      </c>
      <c r="AY2037" s="27"/>
      <c r="AZ2037" s="6"/>
      <c r="BA2037" s="7"/>
      <c r="BB2037" s="7"/>
    </row>
    <row r="2038" spans="1:54" ht="14.45" customHeight="1">
      <c r="A2038" s="472" t="s">
        <v>2288</v>
      </c>
      <c r="B2038" s="473" t="s">
        <v>1602</v>
      </c>
      <c r="C2038" s="714" t="s">
        <v>5516</v>
      </c>
      <c r="D2038" s="22">
        <v>17</v>
      </c>
      <c r="E2038" s="746" t="s">
        <v>4274</v>
      </c>
      <c r="F2038" s="760">
        <v>2095530</v>
      </c>
      <c r="G2038" s="475">
        <v>15421111</v>
      </c>
      <c r="H2038" s="476">
        <v>11.94</v>
      </c>
      <c r="I2038" s="474">
        <v>2093670</v>
      </c>
      <c r="J2038" s="475">
        <v>15421110</v>
      </c>
      <c r="K2038" s="478">
        <v>11.94</v>
      </c>
      <c r="L2038" s="9" t="s">
        <v>15</v>
      </c>
      <c r="M2038" s="546">
        <v>16</v>
      </c>
      <c r="N2038" s="9">
        <v>9.5299999999999994</v>
      </c>
      <c r="O2038" s="6" t="s">
        <v>4201</v>
      </c>
      <c r="P2038" s="479" t="s">
        <v>4202</v>
      </c>
      <c r="Q2038" s="10" t="s">
        <v>4250</v>
      </c>
      <c r="R2038" s="11"/>
      <c r="S2038" s="12"/>
      <c r="T2038" s="14">
        <v>46269</v>
      </c>
      <c r="U2038" s="15" t="s">
        <v>4204</v>
      </c>
      <c r="V2038" s="8">
        <v>46269</v>
      </c>
      <c r="W2038" s="13" t="s">
        <v>4261</v>
      </c>
      <c r="X2038" s="23" t="s">
        <v>4206</v>
      </c>
      <c r="Y2038" s="486">
        <v>140</v>
      </c>
      <c r="Z2038" s="483">
        <v>46276</v>
      </c>
      <c r="AA2038" s="24" t="s">
        <v>5304</v>
      </c>
      <c r="AB2038" s="484" t="s">
        <v>4206</v>
      </c>
      <c r="AC2038" s="16"/>
      <c r="AD2038" s="17"/>
      <c r="AE2038" s="18"/>
      <c r="AF2038" s="9"/>
      <c r="AG2038" s="19"/>
      <c r="AH2038" s="20"/>
      <c r="AI2038" s="9"/>
      <c r="AJ2038" s="21"/>
      <c r="AK2038" s="33"/>
      <c r="AL2038" s="485" t="str">
        <f>IF(AA2038="","",AA2038)</f>
        <v>L-RT-028</v>
      </c>
      <c r="AM2038" s="3" t="str">
        <f>IF(AB2038="","",AB2038)</f>
        <v>A</v>
      </c>
      <c r="AN2038" s="702"/>
      <c r="AO2038" s="4"/>
      <c r="AP2038" s="5"/>
      <c r="AQ2038" s="5"/>
      <c r="AR2038" s="4"/>
      <c r="AS2038" s="5"/>
      <c r="AT2038" s="552"/>
      <c r="AU2038" s="553" t="str">
        <f>IF(AND(V2038&gt;0,X2038="A",AA2038&lt;&gt;"",AG2038&lt;&gt;"A",AJ2038&lt;&gt;"A",OR(AB2038="NR",AB2038="NT")),1,"")</f>
        <v/>
      </c>
      <c r="AV2038" s="554" t="str">
        <f>IF(AU2038="","",COUNTIF($AU$8:AU2038,AU2038))</f>
        <v/>
      </c>
      <c r="AW2038" s="553" t="str">
        <f>IF(AND(V2038&gt;0,X2038="A",AJ2038&lt;&gt;"A",OR(AB2038="",AB2038="NX")),1,"")</f>
        <v/>
      </c>
      <c r="AX2038" s="554" t="str">
        <f>IF(AW2038="","",COUNTIF($AW$8:AW2038,AW2038))</f>
        <v/>
      </c>
      <c r="AY2038" s="27"/>
      <c r="AZ2038" s="6"/>
      <c r="BA2038" s="7"/>
      <c r="BB2038" s="7"/>
    </row>
    <row r="2039" spans="1:54" ht="14.45" customHeight="1">
      <c r="A2039" s="472" t="s">
        <v>2289</v>
      </c>
      <c r="B2039" s="473" t="s">
        <v>1602</v>
      </c>
      <c r="C2039" s="714" t="s">
        <v>5516</v>
      </c>
      <c r="D2039" s="22">
        <v>17</v>
      </c>
      <c r="E2039" s="752" t="s">
        <v>4275</v>
      </c>
      <c r="F2039" s="760">
        <v>2093670</v>
      </c>
      <c r="G2039" s="475">
        <v>15421110</v>
      </c>
      <c r="H2039" s="476">
        <v>11.94</v>
      </c>
      <c r="I2039" s="474">
        <v>2093190</v>
      </c>
      <c r="J2039" s="475">
        <v>15421110</v>
      </c>
      <c r="K2039" s="478">
        <v>11.94</v>
      </c>
      <c r="L2039" s="9"/>
      <c r="M2039" s="546">
        <v>16</v>
      </c>
      <c r="N2039" s="9">
        <v>9.5299999999999994</v>
      </c>
      <c r="O2039" s="6" t="s">
        <v>4201</v>
      </c>
      <c r="P2039" s="479" t="s">
        <v>4252</v>
      </c>
      <c r="Q2039" s="10" t="s">
        <v>4253</v>
      </c>
      <c r="R2039" s="11"/>
      <c r="S2039" s="12"/>
      <c r="T2039" s="14">
        <v>46249</v>
      </c>
      <c r="U2039" s="15">
        <v>114</v>
      </c>
      <c r="V2039" s="8">
        <v>46249</v>
      </c>
      <c r="W2039" s="13" t="s">
        <v>4264</v>
      </c>
      <c r="X2039" s="23" t="s">
        <v>4206</v>
      </c>
      <c r="Y2039" s="486">
        <v>117</v>
      </c>
      <c r="Z2039" s="483">
        <v>46250</v>
      </c>
      <c r="AA2039" s="24" t="s">
        <v>4265</v>
      </c>
      <c r="AB2039" s="484" t="s">
        <v>4206</v>
      </c>
      <c r="AC2039" s="16"/>
      <c r="AD2039" s="17"/>
      <c r="AE2039" s="18"/>
      <c r="AF2039" s="9"/>
      <c r="AG2039" s="19"/>
      <c r="AH2039" s="20"/>
      <c r="AI2039" s="9"/>
      <c r="AJ2039" s="21"/>
      <c r="AK2039" s="33"/>
      <c r="AL2039" s="485" t="str">
        <f>IF(AA2039="","",AA2039)</f>
        <v>DJ-RT-002</v>
      </c>
      <c r="AM2039" s="3" t="str">
        <f>IF(AB2039="","",AB2039)</f>
        <v>A</v>
      </c>
      <c r="AN2039" s="702"/>
      <c r="AO2039" s="4"/>
      <c r="AP2039" s="5"/>
      <c r="AQ2039" s="5"/>
      <c r="AR2039" s="4"/>
      <c r="AS2039" s="5"/>
      <c r="AT2039" s="552"/>
      <c r="AU2039" s="553" t="str">
        <f>IF(AND(V2039&gt;0,X2039="A",AA2039&lt;&gt;"",AG2039&lt;&gt;"A",AJ2039&lt;&gt;"A",OR(AB2039="NR",AB2039="NT")),1,"")</f>
        <v/>
      </c>
      <c r="AV2039" s="554" t="str">
        <f>IF(AU2039="","",COUNTIF($AU$8:AU2039,AU2039))</f>
        <v/>
      </c>
      <c r="AW2039" s="553" t="str">
        <f>IF(AND(V2039&gt;0,X2039="A",AJ2039&lt;&gt;"A",OR(AB2039="",AB2039="NX")),1,"")</f>
        <v/>
      </c>
      <c r="AX2039" s="554" t="str">
        <f>IF(AW2039="","",COUNTIF($AW$8:AW2039,AW2039))</f>
        <v/>
      </c>
      <c r="AY2039" s="27"/>
      <c r="AZ2039" s="6"/>
      <c r="BA2039" s="7"/>
      <c r="BB2039" s="7"/>
    </row>
    <row r="2040" spans="1:54" ht="14.45" customHeight="1">
      <c r="A2040" s="472" t="s">
        <v>2290</v>
      </c>
      <c r="B2040" s="473" t="s">
        <v>1602</v>
      </c>
      <c r="C2040" s="714" t="s">
        <v>5516</v>
      </c>
      <c r="D2040" s="22">
        <v>17</v>
      </c>
      <c r="E2040" s="746" t="s">
        <v>4276</v>
      </c>
      <c r="F2040" s="760">
        <v>2099190</v>
      </c>
      <c r="G2040" s="475">
        <v>15421110</v>
      </c>
      <c r="H2040" s="476">
        <v>11.94</v>
      </c>
      <c r="I2040" s="474">
        <v>2091220</v>
      </c>
      <c r="J2040" s="475">
        <v>15421109</v>
      </c>
      <c r="K2040" s="478">
        <v>11.94</v>
      </c>
      <c r="L2040" s="9" t="s">
        <v>15</v>
      </c>
      <c r="M2040" s="546">
        <v>16</v>
      </c>
      <c r="N2040" s="9">
        <v>9.5299999999999994</v>
      </c>
      <c r="O2040" s="6" t="s">
        <v>4201</v>
      </c>
      <c r="P2040" s="479" t="s">
        <v>4202</v>
      </c>
      <c r="Q2040" s="10" t="s">
        <v>4250</v>
      </c>
      <c r="R2040" s="11"/>
      <c r="S2040" s="12"/>
      <c r="T2040" s="14">
        <v>46269</v>
      </c>
      <c r="U2040" s="15" t="s">
        <v>4204</v>
      </c>
      <c r="V2040" s="8">
        <v>46269</v>
      </c>
      <c r="W2040" s="13" t="s">
        <v>4261</v>
      </c>
      <c r="X2040" s="23" t="s">
        <v>4206</v>
      </c>
      <c r="Y2040" s="486">
        <v>140</v>
      </c>
      <c r="Z2040" s="483">
        <v>46276</v>
      </c>
      <c r="AA2040" s="24" t="s">
        <v>5304</v>
      </c>
      <c r="AB2040" s="484" t="s">
        <v>4206</v>
      </c>
      <c r="AC2040" s="16"/>
      <c r="AD2040" s="17"/>
      <c r="AE2040" s="18"/>
      <c r="AF2040" s="9"/>
      <c r="AG2040" s="19"/>
      <c r="AH2040" s="20"/>
      <c r="AI2040" s="9"/>
      <c r="AJ2040" s="21"/>
      <c r="AK2040" s="33"/>
      <c r="AL2040" s="485" t="str">
        <f>IF(AA2040="","",AA2040)</f>
        <v>L-RT-028</v>
      </c>
      <c r="AM2040" s="3" t="str">
        <f>IF(AB2040="","",AB2040)</f>
        <v>A</v>
      </c>
      <c r="AN2040" s="702"/>
      <c r="AO2040" s="4"/>
      <c r="AP2040" s="5"/>
      <c r="AQ2040" s="5"/>
      <c r="AR2040" s="4"/>
      <c r="AS2040" s="5"/>
      <c r="AT2040" s="552"/>
      <c r="AU2040" s="553" t="str">
        <f>IF(AND(V2040&gt;0,X2040="A",AA2040&lt;&gt;"",AG2040&lt;&gt;"A",AJ2040&lt;&gt;"A",OR(AB2040="NR",AB2040="NT")),1,"")</f>
        <v/>
      </c>
      <c r="AV2040" s="554" t="str">
        <f>IF(AU2040="","",COUNTIF($AU$8:AU2040,AU2040))</f>
        <v/>
      </c>
      <c r="AW2040" s="553" t="str">
        <f>IF(AND(V2040&gt;0,X2040="A",AJ2040&lt;&gt;"A",OR(AB2040="",AB2040="NX")),1,"")</f>
        <v/>
      </c>
      <c r="AX2040" s="554" t="str">
        <f>IF(AW2040="","",COUNTIF($AW$8:AW2040,AW2040))</f>
        <v/>
      </c>
      <c r="AY2040" s="27"/>
      <c r="AZ2040" s="6"/>
      <c r="BA2040" s="7"/>
      <c r="BB2040" s="7"/>
    </row>
    <row r="2041" spans="1:54" ht="14.45" customHeight="1">
      <c r="A2041" s="472" t="s">
        <v>2291</v>
      </c>
      <c r="B2041" s="473" t="s">
        <v>1602</v>
      </c>
      <c r="C2041" s="714" t="s">
        <v>5516</v>
      </c>
      <c r="D2041" s="22">
        <v>17</v>
      </c>
      <c r="E2041" s="752" t="s">
        <v>4277</v>
      </c>
      <c r="F2041" s="760">
        <v>2099420</v>
      </c>
      <c r="G2041" s="475">
        <v>15421109</v>
      </c>
      <c r="H2041" s="476">
        <v>11.94</v>
      </c>
      <c r="I2041" s="474">
        <v>2085130</v>
      </c>
      <c r="J2041" s="475">
        <v>15421106</v>
      </c>
      <c r="K2041" s="478">
        <v>11.94</v>
      </c>
      <c r="L2041" s="9"/>
      <c r="M2041" s="546">
        <v>16</v>
      </c>
      <c r="N2041" s="9">
        <v>9.5299999999999994</v>
      </c>
      <c r="O2041" s="6" t="s">
        <v>4201</v>
      </c>
      <c r="P2041" s="479" t="s">
        <v>4252</v>
      </c>
      <c r="Q2041" s="10" t="s">
        <v>4273</v>
      </c>
      <c r="R2041" s="11"/>
      <c r="S2041" s="12"/>
      <c r="T2041" s="14">
        <v>46253</v>
      </c>
      <c r="U2041" s="15">
        <v>114</v>
      </c>
      <c r="V2041" s="8">
        <v>46253</v>
      </c>
      <c r="W2041" s="13" t="s">
        <v>4278</v>
      </c>
      <c r="X2041" s="23" t="s">
        <v>4206</v>
      </c>
      <c r="Y2041" s="486">
        <v>117</v>
      </c>
      <c r="Z2041" s="483">
        <v>46254</v>
      </c>
      <c r="AA2041" s="24" t="s">
        <v>4271</v>
      </c>
      <c r="AB2041" s="484" t="s">
        <v>4206</v>
      </c>
      <c r="AC2041" s="16"/>
      <c r="AD2041" s="17"/>
      <c r="AE2041" s="18"/>
      <c r="AF2041" s="9"/>
      <c r="AG2041" s="19"/>
      <c r="AH2041" s="20"/>
      <c r="AI2041" s="9"/>
      <c r="AJ2041" s="21"/>
      <c r="AK2041" s="33"/>
      <c r="AL2041" s="485" t="str">
        <f>IF(AA2041="","",AA2041)</f>
        <v>DJ-RT-006</v>
      </c>
      <c r="AM2041" s="3" t="str">
        <f>IF(AB2041="","",AB2041)</f>
        <v>A</v>
      </c>
      <c r="AN2041" s="702"/>
      <c r="AO2041" s="4"/>
      <c r="AP2041" s="5"/>
      <c r="AQ2041" s="5"/>
      <c r="AR2041" s="4"/>
      <c r="AS2041" s="5"/>
      <c r="AT2041" s="552"/>
      <c r="AU2041" s="553" t="str">
        <f>IF(AND(V2041&gt;0,X2041="A",AA2041&lt;&gt;"",AG2041&lt;&gt;"A",AJ2041&lt;&gt;"A",OR(AB2041="NR",AB2041="NT")),1,"")</f>
        <v/>
      </c>
      <c r="AV2041" s="554" t="str">
        <f>IF(AU2041="","",COUNTIF($AU$8:AU2041,AU2041))</f>
        <v/>
      </c>
      <c r="AW2041" s="553" t="str">
        <f>IF(AND(V2041&gt;0,X2041="A",AJ2041&lt;&gt;"A",OR(AB2041="",AB2041="NX")),1,"")</f>
        <v/>
      </c>
      <c r="AX2041" s="554" t="str">
        <f>IF(AW2041="","",COUNTIF($AW$8:AW2041,AW2041))</f>
        <v/>
      </c>
      <c r="AY2041" s="27"/>
      <c r="AZ2041" s="6"/>
      <c r="BA2041" s="7"/>
      <c r="BB2041" s="7"/>
    </row>
    <row r="2042" spans="1:54" ht="14.45" customHeight="1">
      <c r="A2042" s="472" t="s">
        <v>2292</v>
      </c>
      <c r="B2042" s="473" t="s">
        <v>1602</v>
      </c>
      <c r="C2042" s="714" t="s">
        <v>5516</v>
      </c>
      <c r="D2042" s="22">
        <v>17</v>
      </c>
      <c r="E2042" s="746" t="s">
        <v>4279</v>
      </c>
      <c r="F2042" s="760">
        <v>2085130</v>
      </c>
      <c r="G2042" s="475">
        <v>15421124</v>
      </c>
      <c r="H2042" s="476">
        <v>11.94</v>
      </c>
      <c r="I2042" s="474">
        <v>2091360</v>
      </c>
      <c r="J2042" s="475">
        <v>15421109</v>
      </c>
      <c r="K2042" s="478">
        <v>11.94</v>
      </c>
      <c r="L2042" s="9" t="s">
        <v>15</v>
      </c>
      <c r="M2042" s="546">
        <v>16</v>
      </c>
      <c r="N2042" s="9">
        <v>9.5299999999999994</v>
      </c>
      <c r="O2042" s="6" t="s">
        <v>4201</v>
      </c>
      <c r="P2042" s="479" t="s">
        <v>4202</v>
      </c>
      <c r="Q2042" s="10" t="s">
        <v>4250</v>
      </c>
      <c r="R2042" s="11"/>
      <c r="S2042" s="12"/>
      <c r="T2042" s="14">
        <v>46269</v>
      </c>
      <c r="U2042" s="15" t="s">
        <v>4204</v>
      </c>
      <c r="V2042" s="8">
        <v>46269</v>
      </c>
      <c r="W2042" s="13" t="s">
        <v>4261</v>
      </c>
      <c r="X2042" s="23" t="s">
        <v>4206</v>
      </c>
      <c r="Y2042" s="486">
        <v>140</v>
      </c>
      <c r="Z2042" s="483">
        <v>46276</v>
      </c>
      <c r="AA2042" s="24" t="s">
        <v>5304</v>
      </c>
      <c r="AB2042" s="484" t="s">
        <v>4206</v>
      </c>
      <c r="AC2042" s="16"/>
      <c r="AD2042" s="17"/>
      <c r="AE2042" s="18"/>
      <c r="AF2042" s="9"/>
      <c r="AG2042" s="19"/>
      <c r="AH2042" s="20"/>
      <c r="AI2042" s="9"/>
      <c r="AJ2042" s="21"/>
      <c r="AK2042" s="33"/>
      <c r="AL2042" s="485" t="str">
        <f>IF(AA2042="","",AA2042)</f>
        <v>L-RT-028</v>
      </c>
      <c r="AM2042" s="3" t="str">
        <f>IF(AB2042="","",AB2042)</f>
        <v>A</v>
      </c>
      <c r="AN2042" s="702"/>
      <c r="AO2042" s="4"/>
      <c r="AP2042" s="5"/>
      <c r="AQ2042" s="5"/>
      <c r="AR2042" s="4"/>
      <c r="AS2042" s="5"/>
      <c r="AT2042" s="552"/>
      <c r="AU2042" s="553" t="str">
        <f>IF(AND(V2042&gt;0,X2042="A",AA2042&lt;&gt;"",AG2042&lt;&gt;"A",AJ2042&lt;&gt;"A",OR(AB2042="NR",AB2042="NT")),1,"")</f>
        <v/>
      </c>
      <c r="AV2042" s="554" t="str">
        <f>IF(AU2042="","",COUNTIF($AU$8:AU2042,AU2042))</f>
        <v/>
      </c>
      <c r="AW2042" s="553" t="str">
        <f>IF(AND(V2042&gt;0,X2042="A",AJ2042&lt;&gt;"A",OR(AB2042="",AB2042="NX")),1,"")</f>
        <v/>
      </c>
      <c r="AX2042" s="554" t="str">
        <f>IF(AW2042="","",COUNTIF($AW$8:AW2042,AW2042))</f>
        <v/>
      </c>
      <c r="AY2042" s="27"/>
      <c r="AZ2042" s="6"/>
      <c r="BA2042" s="7"/>
      <c r="BB2042" s="7"/>
    </row>
    <row r="2043" spans="1:54" ht="14.45" customHeight="1">
      <c r="A2043" s="472" t="s">
        <v>2293</v>
      </c>
      <c r="B2043" s="473" t="s">
        <v>1602</v>
      </c>
      <c r="C2043" s="714" t="s">
        <v>5516</v>
      </c>
      <c r="D2043" s="22">
        <v>17</v>
      </c>
      <c r="E2043" s="752" t="s">
        <v>4280</v>
      </c>
      <c r="F2043" s="760">
        <v>2091360</v>
      </c>
      <c r="G2043" s="475">
        <v>15421109</v>
      </c>
      <c r="H2043" s="476">
        <v>11.94</v>
      </c>
      <c r="I2043" s="474">
        <v>2093960</v>
      </c>
      <c r="J2043" s="475">
        <v>15421110</v>
      </c>
      <c r="K2043" s="478">
        <v>11.94</v>
      </c>
      <c r="L2043" s="9"/>
      <c r="M2043" s="546">
        <v>16</v>
      </c>
      <c r="N2043" s="9">
        <v>9.5299999999999994</v>
      </c>
      <c r="O2043" s="6" t="s">
        <v>4201</v>
      </c>
      <c r="P2043" s="479" t="s">
        <v>4252</v>
      </c>
      <c r="Q2043" s="10" t="s">
        <v>4281</v>
      </c>
      <c r="R2043" s="11"/>
      <c r="S2043" s="12"/>
      <c r="T2043" s="14">
        <v>46249</v>
      </c>
      <c r="U2043" s="15">
        <v>114</v>
      </c>
      <c r="V2043" s="8">
        <v>46249</v>
      </c>
      <c r="W2043" s="13" t="s">
        <v>4264</v>
      </c>
      <c r="X2043" s="23" t="s">
        <v>4206</v>
      </c>
      <c r="Y2043" s="486">
        <v>117</v>
      </c>
      <c r="Z2043" s="483">
        <v>46250</v>
      </c>
      <c r="AA2043" s="24" t="s">
        <v>4265</v>
      </c>
      <c r="AB2043" s="484" t="s">
        <v>4206</v>
      </c>
      <c r="AC2043" s="16"/>
      <c r="AD2043" s="17"/>
      <c r="AE2043" s="18"/>
      <c r="AF2043" s="9"/>
      <c r="AG2043" s="19"/>
      <c r="AH2043" s="20"/>
      <c r="AI2043" s="9"/>
      <c r="AJ2043" s="21"/>
      <c r="AK2043" s="33"/>
      <c r="AL2043" s="485" t="str">
        <f>IF(AA2043="","",AA2043)</f>
        <v>DJ-RT-002</v>
      </c>
      <c r="AM2043" s="3" t="str">
        <f>IF(AB2043="","",AB2043)</f>
        <v>A</v>
      </c>
      <c r="AN2043" s="702"/>
      <c r="AO2043" s="4"/>
      <c r="AP2043" s="5"/>
      <c r="AQ2043" s="5"/>
      <c r="AR2043" s="4"/>
      <c r="AS2043" s="5"/>
      <c r="AT2043" s="552"/>
      <c r="AU2043" s="553" t="str">
        <f>IF(AND(V2043&gt;0,X2043="A",AA2043&lt;&gt;"",AG2043&lt;&gt;"A",AJ2043&lt;&gt;"A",OR(AB2043="NR",AB2043="NT")),1,"")</f>
        <v/>
      </c>
      <c r="AV2043" s="554" t="str">
        <f>IF(AU2043="","",COUNTIF($AU$8:AU2043,AU2043))</f>
        <v/>
      </c>
      <c r="AW2043" s="553" t="str">
        <f>IF(AND(V2043&gt;0,X2043="A",AJ2043&lt;&gt;"A",OR(AB2043="",AB2043="NX")),1,"")</f>
        <v/>
      </c>
      <c r="AX2043" s="554" t="str">
        <f>IF(AW2043="","",COUNTIF($AW$8:AW2043,AW2043))</f>
        <v/>
      </c>
      <c r="AY2043" s="27"/>
      <c r="AZ2043" s="6"/>
      <c r="BA2043" s="7"/>
      <c r="BB2043" s="7"/>
    </row>
    <row r="2044" spans="1:54" ht="14.45" customHeight="1">
      <c r="A2044" s="472" t="s">
        <v>2294</v>
      </c>
      <c r="B2044" s="473" t="s">
        <v>1602</v>
      </c>
      <c r="C2044" s="714" t="s">
        <v>5516</v>
      </c>
      <c r="D2044" s="22">
        <v>17</v>
      </c>
      <c r="E2044" s="746" t="s">
        <v>4282</v>
      </c>
      <c r="F2044" s="760">
        <v>2093960</v>
      </c>
      <c r="G2044" s="475">
        <v>15421110</v>
      </c>
      <c r="H2044" s="476">
        <v>11.94</v>
      </c>
      <c r="I2044" s="474">
        <v>2094680</v>
      </c>
      <c r="J2044" s="475">
        <v>15421111</v>
      </c>
      <c r="K2044" s="478">
        <v>11.94</v>
      </c>
      <c r="L2044" s="9" t="s">
        <v>15</v>
      </c>
      <c r="M2044" s="546">
        <v>16</v>
      </c>
      <c r="N2044" s="9">
        <v>9.5299999999999994</v>
      </c>
      <c r="O2044" s="6" t="s">
        <v>4201</v>
      </c>
      <c r="P2044" s="479" t="s">
        <v>4202</v>
      </c>
      <c r="Q2044" s="10" t="s">
        <v>4250</v>
      </c>
      <c r="R2044" s="11"/>
      <c r="S2044" s="12"/>
      <c r="T2044" s="14">
        <v>46269</v>
      </c>
      <c r="U2044" s="15" t="s">
        <v>4204</v>
      </c>
      <c r="V2044" s="8">
        <v>46269</v>
      </c>
      <c r="W2044" s="13" t="s">
        <v>4261</v>
      </c>
      <c r="X2044" s="23" t="s">
        <v>4206</v>
      </c>
      <c r="Y2044" s="486">
        <v>167</v>
      </c>
      <c r="Z2044" s="483">
        <v>46277</v>
      </c>
      <c r="AA2044" s="24" t="s">
        <v>5336</v>
      </c>
      <c r="AB2044" s="484" t="s">
        <v>4206</v>
      </c>
      <c r="AC2044" s="16"/>
      <c r="AD2044" s="17"/>
      <c r="AE2044" s="18"/>
      <c r="AF2044" s="9"/>
      <c r="AG2044" s="19"/>
      <c r="AH2044" s="20"/>
      <c r="AI2044" s="9"/>
      <c r="AJ2044" s="21"/>
      <c r="AK2044" s="33"/>
      <c r="AL2044" s="485" t="str">
        <f>IF(AA2044="","",AA2044)</f>
        <v>L-RT-030</v>
      </c>
      <c r="AM2044" s="3" t="str">
        <f>IF(AB2044="","",AB2044)</f>
        <v>A</v>
      </c>
      <c r="AN2044" s="702"/>
      <c r="AO2044" s="4"/>
      <c r="AP2044" s="5"/>
      <c r="AQ2044" s="5"/>
      <c r="AR2044" s="4"/>
      <c r="AS2044" s="5"/>
      <c r="AT2044" s="552"/>
      <c r="AU2044" s="553" t="str">
        <f>IF(AND(V2044&gt;0,X2044="A",AA2044&lt;&gt;"",AG2044&lt;&gt;"A",AJ2044&lt;&gt;"A",OR(AB2044="NR",AB2044="NT")),1,"")</f>
        <v/>
      </c>
      <c r="AV2044" s="554" t="str">
        <f>IF(AU2044="","",COUNTIF($AU$8:AU2044,AU2044))</f>
        <v/>
      </c>
      <c r="AW2044" s="553" t="str">
        <f>IF(AND(V2044&gt;0,X2044="A",AJ2044&lt;&gt;"A",OR(AB2044="",AB2044="NX")),1,"")</f>
        <v/>
      </c>
      <c r="AX2044" s="554" t="str">
        <f>IF(AW2044="","",COUNTIF($AW$8:AW2044,AW2044))</f>
        <v/>
      </c>
      <c r="AY2044" s="27"/>
      <c r="AZ2044" s="6"/>
      <c r="BA2044" s="7"/>
      <c r="BB2044" s="7"/>
    </row>
    <row r="2045" spans="1:54" ht="14.45" customHeight="1">
      <c r="A2045" s="472" t="s">
        <v>2295</v>
      </c>
      <c r="B2045" s="473" t="s">
        <v>1602</v>
      </c>
      <c r="C2045" s="714" t="s">
        <v>5516</v>
      </c>
      <c r="D2045" s="22">
        <v>17</v>
      </c>
      <c r="E2045" s="752" t="s">
        <v>4283</v>
      </c>
      <c r="F2045" s="760">
        <v>2094680</v>
      </c>
      <c r="G2045" s="475">
        <v>15421111</v>
      </c>
      <c r="H2045" s="476">
        <v>11.94</v>
      </c>
      <c r="I2045" s="474">
        <v>2092980</v>
      </c>
      <c r="J2045" s="475">
        <v>15421110</v>
      </c>
      <c r="K2045" s="478">
        <v>11.94</v>
      </c>
      <c r="L2045" s="9"/>
      <c r="M2045" s="546">
        <v>16</v>
      </c>
      <c r="N2045" s="9">
        <v>9.5299999999999994</v>
      </c>
      <c r="O2045" s="6" t="s">
        <v>4201</v>
      </c>
      <c r="P2045" s="479" t="s">
        <v>4252</v>
      </c>
      <c r="Q2045" s="10" t="s">
        <v>4263</v>
      </c>
      <c r="R2045" s="11"/>
      <c r="S2045" s="12"/>
      <c r="T2045" s="14">
        <v>46255</v>
      </c>
      <c r="U2045" s="15" t="s">
        <v>4284</v>
      </c>
      <c r="V2045" s="8">
        <v>46255</v>
      </c>
      <c r="W2045" s="13" t="s">
        <v>4285</v>
      </c>
      <c r="X2045" s="23" t="s">
        <v>4206</v>
      </c>
      <c r="Y2045" s="486">
        <v>124</v>
      </c>
      <c r="Z2045" s="483">
        <v>46257</v>
      </c>
      <c r="AA2045" s="24" t="s">
        <v>4286</v>
      </c>
      <c r="AB2045" s="484" t="s">
        <v>4206</v>
      </c>
      <c r="AC2045" s="16"/>
      <c r="AD2045" s="17"/>
      <c r="AE2045" s="18"/>
      <c r="AF2045" s="9"/>
      <c r="AG2045" s="19"/>
      <c r="AH2045" s="20"/>
      <c r="AI2045" s="9"/>
      <c r="AJ2045" s="21"/>
      <c r="AK2045" s="33"/>
      <c r="AL2045" s="485" t="str">
        <f>IF(AA2045="","",AA2045)</f>
        <v>DJ-RT-009</v>
      </c>
      <c r="AM2045" s="3" t="str">
        <f>IF(AB2045="","",AB2045)</f>
        <v>A</v>
      </c>
      <c r="AN2045" s="702"/>
      <c r="AO2045" s="4"/>
      <c r="AP2045" s="5"/>
      <c r="AQ2045" s="5"/>
      <c r="AR2045" s="4"/>
      <c r="AS2045" s="5"/>
      <c r="AT2045" s="552"/>
      <c r="AU2045" s="553" t="str">
        <f>IF(AND(V2045&gt;0,X2045="A",AA2045&lt;&gt;"",AG2045&lt;&gt;"A",AJ2045&lt;&gt;"A",OR(AB2045="NR",AB2045="NT")),1,"")</f>
        <v/>
      </c>
      <c r="AV2045" s="554" t="str">
        <f>IF(AU2045="","",COUNTIF($AU$8:AU2045,AU2045))</f>
        <v/>
      </c>
      <c r="AW2045" s="553" t="str">
        <f>IF(AND(V2045&gt;0,X2045="A",AJ2045&lt;&gt;"A",OR(AB2045="",AB2045="NX")),1,"")</f>
        <v/>
      </c>
      <c r="AX2045" s="554" t="str">
        <f>IF(AW2045="","",COUNTIF($AW$8:AW2045,AW2045))</f>
        <v/>
      </c>
      <c r="AY2045" s="27"/>
      <c r="AZ2045" s="6"/>
      <c r="BA2045" s="7"/>
      <c r="BB2045" s="7"/>
    </row>
    <row r="2046" spans="1:54" ht="14.45" customHeight="1">
      <c r="A2046" s="472" t="s">
        <v>2296</v>
      </c>
      <c r="B2046" s="473" t="s">
        <v>1602</v>
      </c>
      <c r="C2046" s="714" t="s">
        <v>5516</v>
      </c>
      <c r="D2046" s="22">
        <v>17</v>
      </c>
      <c r="E2046" s="746" t="s">
        <v>4287</v>
      </c>
      <c r="F2046" s="760">
        <v>2092980</v>
      </c>
      <c r="G2046" s="475">
        <v>15421110</v>
      </c>
      <c r="H2046" s="476">
        <v>11.94</v>
      </c>
      <c r="I2046" s="474">
        <v>2090770</v>
      </c>
      <c r="J2046" s="475">
        <v>15421109</v>
      </c>
      <c r="K2046" s="478">
        <v>11.94</v>
      </c>
      <c r="L2046" s="9" t="s">
        <v>15</v>
      </c>
      <c r="M2046" s="546">
        <v>16</v>
      </c>
      <c r="N2046" s="9">
        <v>9.5299999999999994</v>
      </c>
      <c r="O2046" s="6" t="s">
        <v>4201</v>
      </c>
      <c r="P2046" s="479" t="s">
        <v>4202</v>
      </c>
      <c r="Q2046" s="10" t="s">
        <v>4250</v>
      </c>
      <c r="R2046" s="11"/>
      <c r="S2046" s="12"/>
      <c r="T2046" s="14">
        <v>46269</v>
      </c>
      <c r="U2046" s="15" t="s">
        <v>4204</v>
      </c>
      <c r="V2046" s="8">
        <v>46269</v>
      </c>
      <c r="W2046" s="13" t="s">
        <v>4261</v>
      </c>
      <c r="X2046" s="23" t="s">
        <v>4206</v>
      </c>
      <c r="Y2046" s="486">
        <v>167</v>
      </c>
      <c r="Z2046" s="483">
        <v>46277</v>
      </c>
      <c r="AA2046" s="24" t="s">
        <v>5336</v>
      </c>
      <c r="AB2046" s="484" t="s">
        <v>4206</v>
      </c>
      <c r="AC2046" s="16"/>
      <c r="AD2046" s="17"/>
      <c r="AE2046" s="18"/>
      <c r="AF2046" s="9"/>
      <c r="AG2046" s="19"/>
      <c r="AH2046" s="20"/>
      <c r="AI2046" s="9"/>
      <c r="AJ2046" s="21"/>
      <c r="AK2046" s="33"/>
      <c r="AL2046" s="485" t="str">
        <f>IF(AA2046="","",AA2046)</f>
        <v>L-RT-030</v>
      </c>
      <c r="AM2046" s="3" t="str">
        <f>IF(AB2046="","",AB2046)</f>
        <v>A</v>
      </c>
      <c r="AN2046" s="702"/>
      <c r="AO2046" s="4"/>
      <c r="AP2046" s="5"/>
      <c r="AQ2046" s="5"/>
      <c r="AR2046" s="4"/>
      <c r="AS2046" s="5"/>
      <c r="AT2046" s="552"/>
      <c r="AU2046" s="553" t="str">
        <f>IF(AND(V2046&gt;0,X2046="A",AA2046&lt;&gt;"",AG2046&lt;&gt;"A",AJ2046&lt;&gt;"A",OR(AB2046="NR",AB2046="NT")),1,"")</f>
        <v/>
      </c>
      <c r="AV2046" s="554" t="str">
        <f>IF(AU2046="","",COUNTIF($AU$8:AU2046,AU2046))</f>
        <v/>
      </c>
      <c r="AW2046" s="553" t="str">
        <f>IF(AND(V2046&gt;0,X2046="A",AJ2046&lt;&gt;"A",OR(AB2046="",AB2046="NX")),1,"")</f>
        <v/>
      </c>
      <c r="AX2046" s="554" t="str">
        <f>IF(AW2046="","",COUNTIF($AW$8:AW2046,AW2046))</f>
        <v/>
      </c>
      <c r="AY2046" s="27"/>
      <c r="AZ2046" s="6"/>
      <c r="BA2046" s="7"/>
      <c r="BB2046" s="7"/>
    </row>
    <row r="2047" spans="1:54" ht="14.45" customHeight="1">
      <c r="A2047" s="472" t="s">
        <v>2297</v>
      </c>
      <c r="B2047" s="473" t="s">
        <v>1602</v>
      </c>
      <c r="C2047" s="714" t="s">
        <v>5516</v>
      </c>
      <c r="D2047" s="22">
        <v>17</v>
      </c>
      <c r="E2047" s="752" t="s">
        <v>4288</v>
      </c>
      <c r="F2047" s="760">
        <v>2084</v>
      </c>
      <c r="G2047" s="475">
        <v>15421106</v>
      </c>
      <c r="H2047" s="476">
        <v>11.94</v>
      </c>
      <c r="I2047" s="474">
        <v>2090770</v>
      </c>
      <c r="J2047" s="475">
        <v>15421109</v>
      </c>
      <c r="K2047" s="478">
        <v>11.94</v>
      </c>
      <c r="L2047" s="9"/>
      <c r="M2047" s="546">
        <v>16</v>
      </c>
      <c r="N2047" s="9">
        <v>9.5299999999999994</v>
      </c>
      <c r="O2047" s="6" t="s">
        <v>4201</v>
      </c>
      <c r="P2047" s="479" t="s">
        <v>4252</v>
      </c>
      <c r="Q2047" s="10" t="s">
        <v>4289</v>
      </c>
      <c r="R2047" s="11"/>
      <c r="S2047" s="12"/>
      <c r="T2047" s="14">
        <v>46257</v>
      </c>
      <c r="U2047" s="15" t="s">
        <v>4290</v>
      </c>
      <c r="V2047" s="8">
        <v>46257</v>
      </c>
      <c r="W2047" s="13" t="s">
        <v>4291</v>
      </c>
      <c r="X2047" s="23" t="s">
        <v>4206</v>
      </c>
      <c r="Y2047" s="486">
        <v>124</v>
      </c>
      <c r="Z2047" s="483">
        <v>46259</v>
      </c>
      <c r="AA2047" s="24" t="s">
        <v>4292</v>
      </c>
      <c r="AB2047" s="484" t="s">
        <v>4206</v>
      </c>
      <c r="AC2047" s="16"/>
      <c r="AD2047" s="17"/>
      <c r="AE2047" s="18"/>
      <c r="AF2047" s="9"/>
      <c r="AG2047" s="19"/>
      <c r="AH2047" s="20"/>
      <c r="AI2047" s="9"/>
      <c r="AJ2047" s="21"/>
      <c r="AK2047" s="33"/>
      <c r="AL2047" s="485" t="str">
        <f>IF(AA2047="","",AA2047)</f>
        <v>DJ-RT-011</v>
      </c>
      <c r="AM2047" s="3" t="str">
        <f>IF(AB2047="","",AB2047)</f>
        <v>A</v>
      </c>
      <c r="AN2047" s="702"/>
      <c r="AO2047" s="4"/>
      <c r="AP2047" s="5"/>
      <c r="AQ2047" s="5"/>
      <c r="AR2047" s="4"/>
      <c r="AS2047" s="5"/>
      <c r="AT2047" s="552"/>
      <c r="AU2047" s="553" t="str">
        <f>IF(AND(V2047&gt;0,X2047="A",AA2047&lt;&gt;"",AG2047&lt;&gt;"A",AJ2047&lt;&gt;"A",OR(AB2047="NR",AB2047="NT")),1,"")</f>
        <v/>
      </c>
      <c r="AV2047" s="554" t="str">
        <f>IF(AU2047="","",COUNTIF($AU$8:AU2047,AU2047))</f>
        <v/>
      </c>
      <c r="AW2047" s="553" t="str">
        <f>IF(AND(V2047&gt;0,X2047="A",AJ2047&lt;&gt;"A",OR(AB2047="",AB2047="NX")),1,"")</f>
        <v/>
      </c>
      <c r="AX2047" s="554" t="str">
        <f>IF(AW2047="","",COUNTIF($AW$8:AW2047,AW2047))</f>
        <v/>
      </c>
      <c r="AY2047" s="27"/>
      <c r="AZ2047" s="6"/>
      <c r="BA2047" s="7"/>
      <c r="BB2047" s="7"/>
    </row>
    <row r="2048" spans="1:54" ht="14.45" customHeight="1">
      <c r="A2048" s="472" t="s">
        <v>2298</v>
      </c>
      <c r="B2048" s="473" t="s">
        <v>1602</v>
      </c>
      <c r="C2048" s="714" t="s">
        <v>5516</v>
      </c>
      <c r="D2048" s="22">
        <v>17</v>
      </c>
      <c r="E2048" s="746" t="s">
        <v>4293</v>
      </c>
      <c r="F2048" s="760">
        <v>2046610</v>
      </c>
      <c r="G2048" s="475">
        <v>15421109</v>
      </c>
      <c r="H2048" s="476">
        <v>11.94</v>
      </c>
      <c r="I2048" s="474">
        <v>2090610</v>
      </c>
      <c r="J2048" s="475">
        <v>15421109</v>
      </c>
      <c r="K2048" s="478">
        <v>11.94</v>
      </c>
      <c r="L2048" s="9" t="s">
        <v>15</v>
      </c>
      <c r="M2048" s="546">
        <v>16</v>
      </c>
      <c r="N2048" s="9">
        <v>9.5299999999999994</v>
      </c>
      <c r="O2048" s="6" t="s">
        <v>4201</v>
      </c>
      <c r="P2048" s="479" t="s">
        <v>4202</v>
      </c>
      <c r="Q2048" s="10" t="s">
        <v>4250</v>
      </c>
      <c r="R2048" s="11"/>
      <c r="S2048" s="12"/>
      <c r="T2048" s="14">
        <v>46269</v>
      </c>
      <c r="U2048" s="15" t="s">
        <v>4204</v>
      </c>
      <c r="V2048" s="8">
        <v>46269</v>
      </c>
      <c r="W2048" s="13" t="s">
        <v>4261</v>
      </c>
      <c r="X2048" s="23" t="s">
        <v>4206</v>
      </c>
      <c r="Y2048" s="486">
        <v>167</v>
      </c>
      <c r="Z2048" s="483">
        <v>46277</v>
      </c>
      <c r="AA2048" s="24" t="s">
        <v>5336</v>
      </c>
      <c r="AB2048" s="484" t="s">
        <v>4206</v>
      </c>
      <c r="AC2048" s="16"/>
      <c r="AD2048" s="17"/>
      <c r="AE2048" s="18"/>
      <c r="AF2048" s="9"/>
      <c r="AG2048" s="19"/>
      <c r="AH2048" s="20"/>
      <c r="AI2048" s="9"/>
      <c r="AJ2048" s="21"/>
      <c r="AK2048" s="33"/>
      <c r="AL2048" s="485" t="str">
        <f>IF(AA2048="","",AA2048)</f>
        <v>L-RT-030</v>
      </c>
      <c r="AM2048" s="3" t="str">
        <f>IF(AB2048="","",AB2048)</f>
        <v>A</v>
      </c>
      <c r="AN2048" s="702"/>
      <c r="AO2048" s="4"/>
      <c r="AP2048" s="5"/>
      <c r="AQ2048" s="5"/>
      <c r="AR2048" s="4"/>
      <c r="AS2048" s="5"/>
      <c r="AT2048" s="552"/>
      <c r="AU2048" s="553" t="str">
        <f>IF(AND(V2048&gt;0,X2048="A",AA2048&lt;&gt;"",AG2048&lt;&gt;"A",AJ2048&lt;&gt;"A",OR(AB2048="NR",AB2048="NT")),1,"")</f>
        <v/>
      </c>
      <c r="AV2048" s="554" t="str">
        <f>IF(AU2048="","",COUNTIF($AU$8:AU2048,AU2048))</f>
        <v/>
      </c>
      <c r="AW2048" s="553" t="str">
        <f>IF(AND(V2048&gt;0,X2048="A",AJ2048&lt;&gt;"A",OR(AB2048="",AB2048="NX")),1,"")</f>
        <v/>
      </c>
      <c r="AX2048" s="554" t="str">
        <f>IF(AW2048="","",COUNTIF($AW$8:AW2048,AW2048))</f>
        <v/>
      </c>
      <c r="AY2048" s="27"/>
      <c r="AZ2048" s="6"/>
      <c r="BA2048" s="7"/>
      <c r="BB2048" s="7"/>
    </row>
    <row r="2049" spans="1:54" ht="14.45" customHeight="1">
      <c r="A2049" s="472" t="s">
        <v>2299</v>
      </c>
      <c r="B2049" s="473" t="s">
        <v>1602</v>
      </c>
      <c r="C2049" s="714" t="s">
        <v>5516</v>
      </c>
      <c r="D2049" s="22">
        <v>17</v>
      </c>
      <c r="E2049" s="752" t="s">
        <v>4294</v>
      </c>
      <c r="F2049" s="760">
        <v>2088190</v>
      </c>
      <c r="G2049" s="475">
        <v>15421108</v>
      </c>
      <c r="H2049" s="476">
        <v>11.94</v>
      </c>
      <c r="I2049" s="474">
        <v>2090610</v>
      </c>
      <c r="J2049" s="475">
        <v>15421109</v>
      </c>
      <c r="K2049" s="478">
        <v>11.94</v>
      </c>
      <c r="L2049" s="9"/>
      <c r="M2049" s="546">
        <v>16</v>
      </c>
      <c r="N2049" s="9">
        <v>9.5299999999999994</v>
      </c>
      <c r="O2049" s="6" t="s">
        <v>4201</v>
      </c>
      <c r="P2049" s="479" t="s">
        <v>4252</v>
      </c>
      <c r="Q2049" s="10" t="s">
        <v>4281</v>
      </c>
      <c r="R2049" s="11"/>
      <c r="S2049" s="12"/>
      <c r="T2049" s="14">
        <v>46258</v>
      </c>
      <c r="U2049" s="15">
        <v>128</v>
      </c>
      <c r="V2049" s="8">
        <v>46258</v>
      </c>
      <c r="W2049" s="13" t="s">
        <v>4295</v>
      </c>
      <c r="X2049" s="23" t="s">
        <v>4206</v>
      </c>
      <c r="Y2049" s="486">
        <v>124</v>
      </c>
      <c r="Z2049" s="483">
        <v>46259</v>
      </c>
      <c r="AA2049" s="24" t="s">
        <v>4296</v>
      </c>
      <c r="AB2049" s="484" t="s">
        <v>4206</v>
      </c>
      <c r="AC2049" s="16"/>
      <c r="AD2049" s="17"/>
      <c r="AE2049" s="18"/>
      <c r="AF2049" s="9"/>
      <c r="AG2049" s="19"/>
      <c r="AH2049" s="20"/>
      <c r="AI2049" s="9"/>
      <c r="AJ2049" s="21"/>
      <c r="AK2049" s="33"/>
      <c r="AL2049" s="485" t="str">
        <f>IF(AA2049="","",AA2049)</f>
        <v>DJ-RT-012</v>
      </c>
      <c r="AM2049" s="3" t="str">
        <f>IF(AB2049="","",AB2049)</f>
        <v>A</v>
      </c>
      <c r="AN2049" s="702"/>
      <c r="AO2049" s="4"/>
      <c r="AP2049" s="5"/>
      <c r="AQ2049" s="5"/>
      <c r="AR2049" s="4"/>
      <c r="AS2049" s="5"/>
      <c r="AT2049" s="552"/>
      <c r="AU2049" s="553" t="str">
        <f>IF(AND(V2049&gt;0,X2049="A",AA2049&lt;&gt;"",AG2049&lt;&gt;"A",AJ2049&lt;&gt;"A",OR(AB2049="NR",AB2049="NT")),1,"")</f>
        <v/>
      </c>
      <c r="AV2049" s="554" t="str">
        <f>IF(AU2049="","",COUNTIF($AU$8:AU2049,AU2049))</f>
        <v/>
      </c>
      <c r="AW2049" s="553" t="str">
        <f>IF(AND(V2049&gt;0,X2049="A",AJ2049&lt;&gt;"A",OR(AB2049="",AB2049="NX")),1,"")</f>
        <v/>
      </c>
      <c r="AX2049" s="554" t="str">
        <f>IF(AW2049="","",COUNTIF($AW$8:AW2049,AW2049))</f>
        <v/>
      </c>
      <c r="AY2049" s="27"/>
      <c r="AZ2049" s="6"/>
      <c r="BA2049" s="7"/>
      <c r="BB2049" s="7"/>
    </row>
    <row r="2050" spans="1:54" ht="14.45" customHeight="1">
      <c r="A2050" s="472" t="s">
        <v>2300</v>
      </c>
      <c r="B2050" s="473" t="s">
        <v>1602</v>
      </c>
      <c r="C2050" s="714" t="s">
        <v>5516</v>
      </c>
      <c r="D2050" s="22">
        <v>17</v>
      </c>
      <c r="E2050" s="746" t="s">
        <v>4297</v>
      </c>
      <c r="F2050" s="760">
        <v>2088190</v>
      </c>
      <c r="G2050" s="475">
        <v>15421108</v>
      </c>
      <c r="H2050" s="476">
        <v>11.94</v>
      </c>
      <c r="I2050" s="474">
        <v>2091800</v>
      </c>
      <c r="J2050" s="475">
        <v>15421112</v>
      </c>
      <c r="K2050" s="478">
        <v>11.94</v>
      </c>
      <c r="L2050" s="9" t="s">
        <v>15</v>
      </c>
      <c r="M2050" s="546">
        <v>16</v>
      </c>
      <c r="N2050" s="9">
        <v>9.5299999999999994</v>
      </c>
      <c r="O2050" s="6" t="s">
        <v>4201</v>
      </c>
      <c r="P2050" s="479" t="s">
        <v>4202</v>
      </c>
      <c r="Q2050" s="10" t="s">
        <v>4250</v>
      </c>
      <c r="R2050" s="11"/>
      <c r="S2050" s="12"/>
      <c r="T2050" s="14">
        <v>46269</v>
      </c>
      <c r="U2050" s="15" t="s">
        <v>4204</v>
      </c>
      <c r="V2050" s="8">
        <v>46269</v>
      </c>
      <c r="W2050" s="13" t="s">
        <v>4261</v>
      </c>
      <c r="X2050" s="23" t="s">
        <v>4206</v>
      </c>
      <c r="Y2050" s="486">
        <v>167</v>
      </c>
      <c r="Z2050" s="483">
        <v>46277</v>
      </c>
      <c r="AA2050" s="24" t="s">
        <v>5336</v>
      </c>
      <c r="AB2050" s="484" t="s">
        <v>4206</v>
      </c>
      <c r="AC2050" s="16"/>
      <c r="AD2050" s="17"/>
      <c r="AE2050" s="18"/>
      <c r="AF2050" s="9"/>
      <c r="AG2050" s="19"/>
      <c r="AH2050" s="20"/>
      <c r="AI2050" s="9"/>
      <c r="AJ2050" s="21"/>
      <c r="AK2050" s="33"/>
      <c r="AL2050" s="485" t="str">
        <f>IF(AA2050="","",AA2050)</f>
        <v>L-RT-030</v>
      </c>
      <c r="AM2050" s="3" t="str">
        <f>IF(AB2050="","",AB2050)</f>
        <v>A</v>
      </c>
      <c r="AN2050" s="702"/>
      <c r="AO2050" s="4"/>
      <c r="AP2050" s="5"/>
      <c r="AQ2050" s="5"/>
      <c r="AR2050" s="4"/>
      <c r="AS2050" s="5"/>
      <c r="AT2050" s="552"/>
      <c r="AU2050" s="553" t="str">
        <f>IF(AND(V2050&gt;0,X2050="A",AA2050&lt;&gt;"",AG2050&lt;&gt;"A",AJ2050&lt;&gt;"A",OR(AB2050="NR",AB2050="NT")),1,"")</f>
        <v/>
      </c>
      <c r="AV2050" s="554" t="str">
        <f>IF(AU2050="","",COUNTIF($AU$8:AU2050,AU2050))</f>
        <v/>
      </c>
      <c r="AW2050" s="553" t="str">
        <f>IF(AND(V2050&gt;0,X2050="A",AJ2050&lt;&gt;"A",OR(AB2050="",AB2050="NX")),1,"")</f>
        <v/>
      </c>
      <c r="AX2050" s="554" t="str">
        <f>IF(AW2050="","",COUNTIF($AW$8:AW2050,AW2050))</f>
        <v/>
      </c>
      <c r="AY2050" s="27"/>
      <c r="AZ2050" s="6"/>
      <c r="BA2050" s="7"/>
      <c r="BB2050" s="7"/>
    </row>
    <row r="2051" spans="1:54" ht="14.45" customHeight="1">
      <c r="A2051" s="472" t="s">
        <v>2301</v>
      </c>
      <c r="B2051" s="473" t="s">
        <v>1602</v>
      </c>
      <c r="C2051" s="714" t="s">
        <v>5516</v>
      </c>
      <c r="D2051" s="22">
        <v>17</v>
      </c>
      <c r="E2051" s="752" t="s">
        <v>4298</v>
      </c>
      <c r="F2051" s="760">
        <v>2097800</v>
      </c>
      <c r="G2051" s="475">
        <v>15421112</v>
      </c>
      <c r="H2051" s="476">
        <v>11.94</v>
      </c>
      <c r="I2051" s="474">
        <v>2088070</v>
      </c>
      <c r="J2051" s="475">
        <v>15421108</v>
      </c>
      <c r="K2051" s="478">
        <v>11.94</v>
      </c>
      <c r="L2051" s="9"/>
      <c r="M2051" s="546">
        <v>16</v>
      </c>
      <c r="N2051" s="9">
        <v>9.5299999999999994</v>
      </c>
      <c r="O2051" s="6" t="s">
        <v>4201</v>
      </c>
      <c r="P2051" s="479" t="s">
        <v>4252</v>
      </c>
      <c r="Q2051" s="10" t="s">
        <v>4263</v>
      </c>
      <c r="R2051" s="11"/>
      <c r="S2051" s="12"/>
      <c r="T2051" s="14">
        <v>46248</v>
      </c>
      <c r="U2051" s="15">
        <v>114</v>
      </c>
      <c r="V2051" s="8">
        <v>46248</v>
      </c>
      <c r="W2051" s="13" t="s">
        <v>4299</v>
      </c>
      <c r="X2051" s="23" t="s">
        <v>4206</v>
      </c>
      <c r="Y2051" s="486">
        <v>117</v>
      </c>
      <c r="Z2051" s="483">
        <v>46252</v>
      </c>
      <c r="AA2051" s="24" t="s">
        <v>4300</v>
      </c>
      <c r="AB2051" s="484" t="s">
        <v>4206</v>
      </c>
      <c r="AC2051" s="16"/>
      <c r="AD2051" s="17"/>
      <c r="AE2051" s="18"/>
      <c r="AF2051" s="9"/>
      <c r="AG2051" s="19"/>
      <c r="AH2051" s="20"/>
      <c r="AI2051" s="9"/>
      <c r="AJ2051" s="21"/>
      <c r="AK2051" s="33"/>
      <c r="AL2051" s="485" t="str">
        <f>IF(AA2051="","",AA2051)</f>
        <v>DJ-RT-003</v>
      </c>
      <c r="AM2051" s="3" t="str">
        <f>IF(AB2051="","",AB2051)</f>
        <v>A</v>
      </c>
      <c r="AN2051" s="702"/>
      <c r="AO2051" s="4"/>
      <c r="AP2051" s="5"/>
      <c r="AQ2051" s="5"/>
      <c r="AR2051" s="4"/>
      <c r="AS2051" s="5"/>
      <c r="AT2051" s="552"/>
      <c r="AU2051" s="553" t="str">
        <f>IF(AND(V2051&gt;0,X2051="A",AA2051&lt;&gt;"",AG2051&lt;&gt;"A",AJ2051&lt;&gt;"A",OR(AB2051="NR",AB2051="NT")),1,"")</f>
        <v/>
      </c>
      <c r="AV2051" s="554" t="str">
        <f>IF(AU2051="","",COUNTIF($AU$8:AU2051,AU2051))</f>
        <v/>
      </c>
      <c r="AW2051" s="553" t="str">
        <f>IF(AND(V2051&gt;0,X2051="A",AJ2051&lt;&gt;"A",OR(AB2051="",AB2051="NX")),1,"")</f>
        <v/>
      </c>
      <c r="AX2051" s="554" t="str">
        <f>IF(AW2051="","",COUNTIF($AW$8:AW2051,AW2051))</f>
        <v/>
      </c>
      <c r="AY2051" s="27"/>
      <c r="AZ2051" s="6"/>
      <c r="BA2051" s="7"/>
      <c r="BB2051" s="7"/>
    </row>
    <row r="2052" spans="1:54" ht="14.45" customHeight="1">
      <c r="A2052" s="472" t="s">
        <v>2302</v>
      </c>
      <c r="B2052" s="473" t="s">
        <v>1602</v>
      </c>
      <c r="C2052" s="714" t="s">
        <v>5516</v>
      </c>
      <c r="D2052" s="22">
        <v>17</v>
      </c>
      <c r="E2052" s="746" t="s">
        <v>4301</v>
      </c>
      <c r="F2052" s="760">
        <v>2088010</v>
      </c>
      <c r="G2052" s="475">
        <v>15421108</v>
      </c>
      <c r="H2052" s="476">
        <v>11.94</v>
      </c>
      <c r="I2052" s="474">
        <v>2088160</v>
      </c>
      <c r="J2052" s="475">
        <v>15421108</v>
      </c>
      <c r="K2052" s="478">
        <v>11.94</v>
      </c>
      <c r="L2052" s="9" t="s">
        <v>15</v>
      </c>
      <c r="M2052" s="546">
        <v>16</v>
      </c>
      <c r="N2052" s="9">
        <v>9.5299999999999994</v>
      </c>
      <c r="O2052" s="6" t="s">
        <v>4201</v>
      </c>
      <c r="P2052" s="479" t="s">
        <v>4202</v>
      </c>
      <c r="Q2052" s="10" t="s">
        <v>4250</v>
      </c>
      <c r="R2052" s="11"/>
      <c r="S2052" s="12"/>
      <c r="T2052" s="14">
        <v>46269</v>
      </c>
      <c r="U2052" s="15" t="s">
        <v>4204</v>
      </c>
      <c r="V2052" s="8">
        <v>46269</v>
      </c>
      <c r="W2052" s="13" t="s">
        <v>4261</v>
      </c>
      <c r="X2052" s="23" t="s">
        <v>4206</v>
      </c>
      <c r="Y2052" s="486">
        <v>167</v>
      </c>
      <c r="Z2052" s="483">
        <v>46277</v>
      </c>
      <c r="AA2052" s="24" t="s">
        <v>5336</v>
      </c>
      <c r="AB2052" s="484" t="s">
        <v>4206</v>
      </c>
      <c r="AC2052" s="16"/>
      <c r="AD2052" s="17"/>
      <c r="AE2052" s="18"/>
      <c r="AF2052" s="9"/>
      <c r="AG2052" s="19"/>
      <c r="AH2052" s="20"/>
      <c r="AI2052" s="9"/>
      <c r="AJ2052" s="21"/>
      <c r="AK2052" s="33"/>
      <c r="AL2052" s="485" t="str">
        <f>IF(AA2052="","",AA2052)</f>
        <v>L-RT-030</v>
      </c>
      <c r="AM2052" s="3" t="str">
        <f>IF(AB2052="","",AB2052)</f>
        <v>A</v>
      </c>
      <c r="AN2052" s="702"/>
      <c r="AO2052" s="4"/>
      <c r="AP2052" s="5"/>
      <c r="AQ2052" s="5"/>
      <c r="AR2052" s="4"/>
      <c r="AS2052" s="5"/>
      <c r="AT2052" s="552"/>
      <c r="AU2052" s="553" t="str">
        <f>IF(AND(V2052&gt;0,X2052="A",AA2052&lt;&gt;"",AG2052&lt;&gt;"A",AJ2052&lt;&gt;"A",OR(AB2052="NR",AB2052="NT")),1,"")</f>
        <v/>
      </c>
      <c r="AV2052" s="554" t="str">
        <f>IF(AU2052="","",COUNTIF($AU$8:AU2052,AU2052))</f>
        <v/>
      </c>
      <c r="AW2052" s="553" t="str">
        <f>IF(AND(V2052&gt;0,X2052="A",AJ2052&lt;&gt;"A",OR(AB2052="",AB2052="NX")),1,"")</f>
        <v/>
      </c>
      <c r="AX2052" s="554" t="str">
        <f>IF(AW2052="","",COUNTIF($AW$8:AW2052,AW2052))</f>
        <v/>
      </c>
      <c r="AY2052" s="27"/>
      <c r="AZ2052" s="6"/>
      <c r="BA2052" s="7"/>
      <c r="BB2052" s="7"/>
    </row>
    <row r="2053" spans="1:54" ht="14.45" customHeight="1">
      <c r="A2053" s="472" t="s">
        <v>2303</v>
      </c>
      <c r="B2053" s="473" t="s">
        <v>1602</v>
      </c>
      <c r="C2053" s="714" t="s">
        <v>5516</v>
      </c>
      <c r="D2053" s="22">
        <v>17</v>
      </c>
      <c r="E2053" s="752" t="s">
        <v>4302</v>
      </c>
      <c r="F2053" s="760">
        <v>2084700</v>
      </c>
      <c r="G2053" s="475">
        <v>15421106</v>
      </c>
      <c r="H2053" s="476">
        <v>11.94</v>
      </c>
      <c r="I2053" s="474">
        <v>2088160</v>
      </c>
      <c r="J2053" s="475">
        <v>15421108</v>
      </c>
      <c r="K2053" s="478">
        <v>11.94</v>
      </c>
      <c r="L2053" s="9"/>
      <c r="M2053" s="546">
        <v>16</v>
      </c>
      <c r="N2053" s="9">
        <v>9.5299999999999994</v>
      </c>
      <c r="O2053" s="6" t="s">
        <v>4201</v>
      </c>
      <c r="P2053" s="479" t="s">
        <v>4252</v>
      </c>
      <c r="Q2053" s="10" t="s">
        <v>4253</v>
      </c>
      <c r="R2053" s="11"/>
      <c r="S2053" s="12"/>
      <c r="T2053" s="14">
        <v>46257</v>
      </c>
      <c r="U2053" s="15">
        <v>128</v>
      </c>
      <c r="V2053" s="8">
        <v>46257</v>
      </c>
      <c r="W2053" s="13" t="s">
        <v>4291</v>
      </c>
      <c r="X2053" s="23" t="s">
        <v>4206</v>
      </c>
      <c r="Y2053" s="486">
        <v>124</v>
      </c>
      <c r="Z2053" s="483">
        <v>46259</v>
      </c>
      <c r="AA2053" s="24" t="s">
        <v>4292</v>
      </c>
      <c r="AB2053" s="484" t="s">
        <v>4206</v>
      </c>
      <c r="AC2053" s="16"/>
      <c r="AD2053" s="17"/>
      <c r="AE2053" s="18"/>
      <c r="AF2053" s="9"/>
      <c r="AG2053" s="19"/>
      <c r="AH2053" s="20"/>
      <c r="AI2053" s="9"/>
      <c r="AJ2053" s="21"/>
      <c r="AK2053" s="33"/>
      <c r="AL2053" s="485" t="str">
        <f>IF(AA2053="","",AA2053)</f>
        <v>DJ-RT-011</v>
      </c>
      <c r="AM2053" s="3" t="str">
        <f>IF(AB2053="","",AB2053)</f>
        <v>A</v>
      </c>
      <c r="AN2053" s="702"/>
      <c r="AO2053" s="4"/>
      <c r="AP2053" s="5"/>
      <c r="AQ2053" s="5"/>
      <c r="AR2053" s="4"/>
      <c r="AS2053" s="5"/>
      <c r="AT2053" s="552"/>
      <c r="AU2053" s="553" t="str">
        <f>IF(AND(V2053&gt;0,X2053="A",AA2053&lt;&gt;"",AG2053&lt;&gt;"A",AJ2053&lt;&gt;"A",OR(AB2053="NR",AB2053="NT")),1,"")</f>
        <v/>
      </c>
      <c r="AV2053" s="554" t="str">
        <f>IF(AU2053="","",COUNTIF($AU$8:AU2053,AU2053))</f>
        <v/>
      </c>
      <c r="AW2053" s="553" t="str">
        <f>IF(AND(V2053&gt;0,X2053="A",AJ2053&lt;&gt;"A",OR(AB2053="",AB2053="NX")),1,"")</f>
        <v/>
      </c>
      <c r="AX2053" s="554" t="str">
        <f>IF(AW2053="","",COUNTIF($AW$8:AW2053,AW2053))</f>
        <v/>
      </c>
      <c r="AY2053" s="27"/>
      <c r="AZ2053" s="6"/>
      <c r="BA2053" s="7"/>
      <c r="BB2053" s="7"/>
    </row>
    <row r="2054" spans="1:54" ht="14.45" customHeight="1">
      <c r="A2054" s="472" t="s">
        <v>2304</v>
      </c>
      <c r="B2054" s="473" t="s">
        <v>1602</v>
      </c>
      <c r="C2054" s="714" t="s">
        <v>5516</v>
      </c>
      <c r="D2054" s="22">
        <v>17</v>
      </c>
      <c r="E2054" s="746" t="s">
        <v>4303</v>
      </c>
      <c r="F2054" s="760">
        <v>2084100</v>
      </c>
      <c r="G2054" s="475">
        <v>15421106</v>
      </c>
      <c r="H2054" s="476">
        <v>11.94</v>
      </c>
      <c r="I2054" s="474">
        <v>2081190</v>
      </c>
      <c r="J2054" s="475">
        <v>15421103</v>
      </c>
      <c r="K2054" s="478">
        <v>11.94</v>
      </c>
      <c r="L2054" s="9" t="s">
        <v>15</v>
      </c>
      <c r="M2054" s="546">
        <v>16</v>
      </c>
      <c r="N2054" s="9">
        <v>9.5299999999999994</v>
      </c>
      <c r="O2054" s="6" t="s">
        <v>4201</v>
      </c>
      <c r="P2054" s="479" t="s">
        <v>4202</v>
      </c>
      <c r="Q2054" s="10" t="s">
        <v>4250</v>
      </c>
      <c r="R2054" s="11"/>
      <c r="S2054" s="12"/>
      <c r="T2054" s="14">
        <v>46269</v>
      </c>
      <c r="U2054" s="15" t="s">
        <v>4204</v>
      </c>
      <c r="V2054" s="8">
        <v>46269</v>
      </c>
      <c r="W2054" s="13" t="s">
        <v>4261</v>
      </c>
      <c r="X2054" s="23" t="s">
        <v>4206</v>
      </c>
      <c r="Y2054" s="486">
        <v>167</v>
      </c>
      <c r="Z2054" s="483">
        <v>46277</v>
      </c>
      <c r="AA2054" s="24" t="s">
        <v>5336</v>
      </c>
      <c r="AB2054" s="484" t="s">
        <v>4206</v>
      </c>
      <c r="AC2054" s="16"/>
      <c r="AD2054" s="17"/>
      <c r="AE2054" s="18"/>
      <c r="AF2054" s="9"/>
      <c r="AG2054" s="19"/>
      <c r="AH2054" s="20"/>
      <c r="AI2054" s="9"/>
      <c r="AJ2054" s="21"/>
      <c r="AK2054" s="33"/>
      <c r="AL2054" s="485" t="str">
        <f>IF(AA2054="","",AA2054)</f>
        <v>L-RT-030</v>
      </c>
      <c r="AM2054" s="3" t="str">
        <f>IF(AB2054="","",AB2054)</f>
        <v>A</v>
      </c>
      <c r="AN2054" s="702"/>
      <c r="AO2054" s="4"/>
      <c r="AP2054" s="5"/>
      <c r="AQ2054" s="5"/>
      <c r="AR2054" s="4"/>
      <c r="AS2054" s="5"/>
      <c r="AT2054" s="552"/>
      <c r="AU2054" s="553" t="str">
        <f>IF(AND(V2054&gt;0,X2054="A",AA2054&lt;&gt;"",AG2054&lt;&gt;"A",AJ2054&lt;&gt;"A",OR(AB2054="NR",AB2054="NT")),1,"")</f>
        <v/>
      </c>
      <c r="AV2054" s="554" t="str">
        <f>IF(AU2054="","",COUNTIF($AU$8:AU2054,AU2054))</f>
        <v/>
      </c>
      <c r="AW2054" s="553" t="str">
        <f>IF(AND(V2054&gt;0,X2054="A",AJ2054&lt;&gt;"A",OR(AB2054="",AB2054="NX")),1,"")</f>
        <v/>
      </c>
      <c r="AX2054" s="554" t="str">
        <f>IF(AW2054="","",COUNTIF($AW$8:AW2054,AW2054))</f>
        <v/>
      </c>
      <c r="AY2054" s="27"/>
      <c r="AZ2054" s="6"/>
      <c r="BA2054" s="7"/>
      <c r="BB2054" s="7"/>
    </row>
    <row r="2055" spans="1:54" ht="14.45" customHeight="1">
      <c r="A2055" s="472" t="s">
        <v>2305</v>
      </c>
      <c r="B2055" s="473" t="s">
        <v>1602</v>
      </c>
      <c r="C2055" s="714" t="s">
        <v>5516</v>
      </c>
      <c r="D2055" s="22">
        <v>17</v>
      </c>
      <c r="E2055" s="752" t="s">
        <v>4304</v>
      </c>
      <c r="F2055" s="760">
        <v>2090600</v>
      </c>
      <c r="G2055" s="475">
        <v>15421109</v>
      </c>
      <c r="H2055" s="476">
        <v>11.94</v>
      </c>
      <c r="I2055" s="474">
        <v>2081190</v>
      </c>
      <c r="J2055" s="475">
        <v>15421109</v>
      </c>
      <c r="K2055" s="478">
        <v>11.94</v>
      </c>
      <c r="L2055" s="9"/>
      <c r="M2055" s="546">
        <v>16</v>
      </c>
      <c r="N2055" s="9">
        <v>9.5299999999999994</v>
      </c>
      <c r="O2055" s="6" t="s">
        <v>4201</v>
      </c>
      <c r="P2055" s="479" t="s">
        <v>4252</v>
      </c>
      <c r="Q2055" s="10" t="s">
        <v>4268</v>
      </c>
      <c r="R2055" s="11"/>
      <c r="S2055" s="12"/>
      <c r="T2055" s="14">
        <v>46257</v>
      </c>
      <c r="U2055" s="15">
        <v>128</v>
      </c>
      <c r="V2055" s="8">
        <v>46257</v>
      </c>
      <c r="W2055" s="13" t="s">
        <v>4291</v>
      </c>
      <c r="X2055" s="23" t="s">
        <v>4206</v>
      </c>
      <c r="Y2055" s="486">
        <v>124</v>
      </c>
      <c r="Z2055" s="483">
        <v>46259</v>
      </c>
      <c r="AA2055" s="24" t="s">
        <v>4292</v>
      </c>
      <c r="AB2055" s="484" t="s">
        <v>4206</v>
      </c>
      <c r="AC2055" s="16"/>
      <c r="AD2055" s="17"/>
      <c r="AE2055" s="18"/>
      <c r="AF2055" s="9"/>
      <c r="AG2055" s="19"/>
      <c r="AH2055" s="20"/>
      <c r="AI2055" s="9"/>
      <c r="AJ2055" s="21"/>
      <c r="AK2055" s="33"/>
      <c r="AL2055" s="485" t="str">
        <f>IF(AA2055="","",AA2055)</f>
        <v>DJ-RT-011</v>
      </c>
      <c r="AM2055" s="3" t="str">
        <f>IF(AB2055="","",AB2055)</f>
        <v>A</v>
      </c>
      <c r="AN2055" s="702"/>
      <c r="AO2055" s="4"/>
      <c r="AP2055" s="5"/>
      <c r="AQ2055" s="5"/>
      <c r="AR2055" s="4"/>
      <c r="AS2055" s="5"/>
      <c r="AT2055" s="552"/>
      <c r="AU2055" s="553" t="str">
        <f>IF(AND(V2055&gt;0,X2055="A",AA2055&lt;&gt;"",AG2055&lt;&gt;"A",AJ2055&lt;&gt;"A",OR(AB2055="NR",AB2055="NT")),1,"")</f>
        <v/>
      </c>
      <c r="AV2055" s="554" t="str">
        <f>IF(AU2055="","",COUNTIF($AU$8:AU2055,AU2055))</f>
        <v/>
      </c>
      <c r="AW2055" s="553" t="str">
        <f>IF(AND(V2055&gt;0,X2055="A",AJ2055&lt;&gt;"A",OR(AB2055="",AB2055="NX")),1,"")</f>
        <v/>
      </c>
      <c r="AX2055" s="554" t="str">
        <f>IF(AW2055="","",COUNTIF($AW$8:AW2055,AW2055))</f>
        <v/>
      </c>
      <c r="AY2055" s="27"/>
      <c r="AZ2055" s="6"/>
      <c r="BA2055" s="7"/>
      <c r="BB2055" s="7"/>
    </row>
    <row r="2056" spans="1:54" ht="14.45" customHeight="1">
      <c r="A2056" s="472" t="s">
        <v>2306</v>
      </c>
      <c r="B2056" s="473" t="s">
        <v>1602</v>
      </c>
      <c r="C2056" s="714" t="s">
        <v>5516</v>
      </c>
      <c r="D2056" s="22">
        <v>17</v>
      </c>
      <c r="E2056" s="746" t="s">
        <v>4305</v>
      </c>
      <c r="F2056" s="760">
        <v>2090600</v>
      </c>
      <c r="G2056" s="475">
        <v>15421109</v>
      </c>
      <c r="H2056" s="476">
        <v>11.94</v>
      </c>
      <c r="I2056" s="474">
        <v>2097150</v>
      </c>
      <c r="J2056" s="475">
        <v>15421112</v>
      </c>
      <c r="K2056" s="478">
        <v>11.94</v>
      </c>
      <c r="L2056" s="9" t="s">
        <v>15</v>
      </c>
      <c r="M2056" s="546">
        <v>16</v>
      </c>
      <c r="N2056" s="9">
        <v>9.5299999999999994</v>
      </c>
      <c r="O2056" s="6" t="s">
        <v>4201</v>
      </c>
      <c r="P2056" s="479" t="s">
        <v>4202</v>
      </c>
      <c r="Q2056" s="10" t="s">
        <v>4250</v>
      </c>
      <c r="R2056" s="11"/>
      <c r="S2056" s="12"/>
      <c r="T2056" s="14">
        <v>46269</v>
      </c>
      <c r="U2056" s="15" t="s">
        <v>4204</v>
      </c>
      <c r="V2056" s="8">
        <v>46269</v>
      </c>
      <c r="W2056" s="13" t="s">
        <v>4261</v>
      </c>
      <c r="X2056" s="23" t="s">
        <v>4206</v>
      </c>
      <c r="Y2056" s="486">
        <v>167</v>
      </c>
      <c r="Z2056" s="483">
        <v>46277</v>
      </c>
      <c r="AA2056" s="24" t="s">
        <v>5336</v>
      </c>
      <c r="AB2056" s="484" t="s">
        <v>4206</v>
      </c>
      <c r="AC2056" s="16"/>
      <c r="AD2056" s="17"/>
      <c r="AE2056" s="18"/>
      <c r="AF2056" s="9"/>
      <c r="AG2056" s="19"/>
      <c r="AH2056" s="20"/>
      <c r="AI2056" s="9"/>
      <c r="AJ2056" s="21"/>
      <c r="AK2056" s="33"/>
      <c r="AL2056" s="485" t="str">
        <f>IF(AA2056="","",AA2056)</f>
        <v>L-RT-030</v>
      </c>
      <c r="AM2056" s="3" t="str">
        <f>IF(AB2056="","",AB2056)</f>
        <v>A</v>
      </c>
      <c r="AN2056" s="702"/>
      <c r="AO2056" s="4"/>
      <c r="AP2056" s="5"/>
      <c r="AQ2056" s="5"/>
      <c r="AR2056" s="4"/>
      <c r="AS2056" s="5"/>
      <c r="AT2056" s="552"/>
      <c r="AU2056" s="553" t="str">
        <f>IF(AND(V2056&gt;0,X2056="A",AA2056&lt;&gt;"",AG2056&lt;&gt;"A",AJ2056&lt;&gt;"A",OR(AB2056="NR",AB2056="NT")),1,"")</f>
        <v/>
      </c>
      <c r="AV2056" s="554" t="str">
        <f>IF(AU2056="","",COUNTIF($AU$8:AU2056,AU2056))</f>
        <v/>
      </c>
      <c r="AW2056" s="553" t="str">
        <f>IF(AND(V2056&gt;0,X2056="A",AJ2056&lt;&gt;"A",OR(AB2056="",AB2056="NX")),1,"")</f>
        <v/>
      </c>
      <c r="AX2056" s="554" t="str">
        <f>IF(AW2056="","",COUNTIF($AW$8:AW2056,AW2056))</f>
        <v/>
      </c>
      <c r="AY2056" s="27"/>
      <c r="AZ2056" s="6"/>
      <c r="BA2056" s="7"/>
      <c r="BB2056" s="7"/>
    </row>
    <row r="2057" spans="1:54" ht="14.45" customHeight="1">
      <c r="A2057" s="472" t="s">
        <v>2307</v>
      </c>
      <c r="B2057" s="473" t="s">
        <v>1602</v>
      </c>
      <c r="C2057" s="714" t="s">
        <v>5516</v>
      </c>
      <c r="D2057" s="22">
        <v>17</v>
      </c>
      <c r="E2057" s="752" t="s">
        <v>4306</v>
      </c>
      <c r="F2057" s="760">
        <v>2097150</v>
      </c>
      <c r="G2057" s="475">
        <v>15421112</v>
      </c>
      <c r="H2057" s="476">
        <v>11.94</v>
      </c>
      <c r="I2057" s="474">
        <v>2094320</v>
      </c>
      <c r="J2057" s="475">
        <v>15421110</v>
      </c>
      <c r="K2057" s="478">
        <v>11.94</v>
      </c>
      <c r="L2057" s="9"/>
      <c r="M2057" s="546">
        <v>16</v>
      </c>
      <c r="N2057" s="9">
        <v>9.5299999999999994</v>
      </c>
      <c r="O2057" s="6" t="s">
        <v>4201</v>
      </c>
      <c r="P2057" s="479" t="s">
        <v>4252</v>
      </c>
      <c r="Q2057" s="10" t="s">
        <v>4253</v>
      </c>
      <c r="R2057" s="11"/>
      <c r="S2057" s="12"/>
      <c r="T2057" s="14">
        <v>46257</v>
      </c>
      <c r="U2057" s="15">
        <v>128</v>
      </c>
      <c r="V2057" s="8">
        <v>46257</v>
      </c>
      <c r="W2057" s="13" t="s">
        <v>4291</v>
      </c>
      <c r="X2057" s="23" t="s">
        <v>4206</v>
      </c>
      <c r="Y2057" s="486">
        <v>124</v>
      </c>
      <c r="Z2057" s="483">
        <v>46259</v>
      </c>
      <c r="AA2057" s="24" t="s">
        <v>4292</v>
      </c>
      <c r="AB2057" s="484" t="s">
        <v>4206</v>
      </c>
      <c r="AC2057" s="16"/>
      <c r="AD2057" s="17"/>
      <c r="AE2057" s="18"/>
      <c r="AF2057" s="9"/>
      <c r="AG2057" s="19"/>
      <c r="AH2057" s="20"/>
      <c r="AI2057" s="9"/>
      <c r="AJ2057" s="21"/>
      <c r="AK2057" s="33"/>
      <c r="AL2057" s="485" t="str">
        <f>IF(AA2057="","",AA2057)</f>
        <v>DJ-RT-011</v>
      </c>
      <c r="AM2057" s="3" t="str">
        <f>IF(AB2057="","",AB2057)</f>
        <v>A</v>
      </c>
      <c r="AN2057" s="702"/>
      <c r="AO2057" s="4"/>
      <c r="AP2057" s="5"/>
      <c r="AQ2057" s="5"/>
      <c r="AR2057" s="4"/>
      <c r="AS2057" s="5"/>
      <c r="AT2057" s="552"/>
      <c r="AU2057" s="553" t="str">
        <f>IF(AND(V2057&gt;0,X2057="A",AA2057&lt;&gt;"",AG2057&lt;&gt;"A",AJ2057&lt;&gt;"A",OR(AB2057="NR",AB2057="NT")),1,"")</f>
        <v/>
      </c>
      <c r="AV2057" s="554" t="str">
        <f>IF(AU2057="","",COUNTIF($AU$8:AU2057,AU2057))</f>
        <v/>
      </c>
      <c r="AW2057" s="553" t="str">
        <f>IF(AND(V2057&gt;0,X2057="A",AJ2057&lt;&gt;"A",OR(AB2057="",AB2057="NX")),1,"")</f>
        <v/>
      </c>
      <c r="AX2057" s="554" t="str">
        <f>IF(AW2057="","",COUNTIF($AW$8:AW2057,AW2057))</f>
        <v/>
      </c>
      <c r="AY2057" s="27"/>
      <c r="AZ2057" s="6"/>
      <c r="BA2057" s="7"/>
      <c r="BB2057" s="7"/>
    </row>
    <row r="2058" spans="1:54" ht="14.45" customHeight="1">
      <c r="A2058" s="472" t="s">
        <v>2308</v>
      </c>
      <c r="B2058" s="473" t="s">
        <v>1602</v>
      </c>
      <c r="C2058" s="714" t="s">
        <v>5516</v>
      </c>
      <c r="D2058" s="22">
        <v>17</v>
      </c>
      <c r="E2058" s="746" t="s">
        <v>4307</v>
      </c>
      <c r="F2058" s="760">
        <v>2094320</v>
      </c>
      <c r="G2058" s="475">
        <v>15421112</v>
      </c>
      <c r="H2058" s="476">
        <v>11.94</v>
      </c>
      <c r="I2058" s="474">
        <v>2092770</v>
      </c>
      <c r="J2058" s="475">
        <v>15421110</v>
      </c>
      <c r="K2058" s="478">
        <v>11.94</v>
      </c>
      <c r="L2058" s="9" t="s">
        <v>15</v>
      </c>
      <c r="M2058" s="546">
        <v>16</v>
      </c>
      <c r="N2058" s="9">
        <v>9.5299999999999994</v>
      </c>
      <c r="O2058" s="6" t="s">
        <v>4201</v>
      </c>
      <c r="P2058" s="479" t="s">
        <v>4202</v>
      </c>
      <c r="Q2058" s="10" t="s">
        <v>4250</v>
      </c>
      <c r="R2058" s="11"/>
      <c r="S2058" s="12"/>
      <c r="T2058" s="14">
        <v>46269</v>
      </c>
      <c r="U2058" s="15" t="s">
        <v>4204</v>
      </c>
      <c r="V2058" s="8">
        <v>46269</v>
      </c>
      <c r="W2058" s="13" t="s">
        <v>4261</v>
      </c>
      <c r="X2058" s="23" t="s">
        <v>4206</v>
      </c>
      <c r="Y2058" s="486">
        <v>167</v>
      </c>
      <c r="Z2058" s="483">
        <v>46277</v>
      </c>
      <c r="AA2058" s="24" t="s">
        <v>5336</v>
      </c>
      <c r="AB2058" s="484" t="s">
        <v>4206</v>
      </c>
      <c r="AC2058" s="16"/>
      <c r="AD2058" s="17"/>
      <c r="AE2058" s="18"/>
      <c r="AF2058" s="9"/>
      <c r="AG2058" s="19"/>
      <c r="AH2058" s="20"/>
      <c r="AI2058" s="9"/>
      <c r="AJ2058" s="21"/>
      <c r="AK2058" s="33"/>
      <c r="AL2058" s="485" t="str">
        <f>IF(AA2058="","",AA2058)</f>
        <v>L-RT-030</v>
      </c>
      <c r="AM2058" s="3" t="str">
        <f>IF(AB2058="","",AB2058)</f>
        <v>A</v>
      </c>
      <c r="AN2058" s="702"/>
      <c r="AO2058" s="4"/>
      <c r="AP2058" s="5"/>
      <c r="AQ2058" s="5"/>
      <c r="AR2058" s="4"/>
      <c r="AS2058" s="5"/>
      <c r="AT2058" s="552"/>
      <c r="AU2058" s="553" t="str">
        <f>IF(AND(V2058&gt;0,X2058="A",AA2058&lt;&gt;"",AG2058&lt;&gt;"A",AJ2058&lt;&gt;"A",OR(AB2058="NR",AB2058="NT")),1,"")</f>
        <v/>
      </c>
      <c r="AV2058" s="554" t="str">
        <f>IF(AU2058="","",COUNTIF($AU$8:AU2058,AU2058))</f>
        <v/>
      </c>
      <c r="AW2058" s="553" t="str">
        <f>IF(AND(V2058&gt;0,X2058="A",AJ2058&lt;&gt;"A",OR(AB2058="",AB2058="NX")),1,"")</f>
        <v/>
      </c>
      <c r="AX2058" s="554" t="str">
        <f>IF(AW2058="","",COUNTIF($AW$8:AW2058,AW2058))</f>
        <v/>
      </c>
      <c r="AY2058" s="27"/>
      <c r="AZ2058" s="6"/>
      <c r="BA2058" s="7"/>
      <c r="BB2058" s="7"/>
    </row>
    <row r="2059" spans="1:54" ht="14.45" customHeight="1">
      <c r="A2059" s="472" t="s">
        <v>2309</v>
      </c>
      <c r="B2059" s="473" t="s">
        <v>1602</v>
      </c>
      <c r="C2059" s="714" t="s">
        <v>5516</v>
      </c>
      <c r="D2059" s="22">
        <v>17</v>
      </c>
      <c r="E2059" s="752" t="s">
        <v>4308</v>
      </c>
      <c r="F2059" s="760">
        <v>2084700</v>
      </c>
      <c r="G2059" s="475">
        <v>15421106</v>
      </c>
      <c r="H2059" s="476">
        <v>11.94</v>
      </c>
      <c r="I2059" s="474">
        <v>2089870</v>
      </c>
      <c r="J2059" s="475">
        <v>15421109</v>
      </c>
      <c r="K2059" s="478">
        <v>11.94</v>
      </c>
      <c r="L2059" s="9"/>
      <c r="M2059" s="546">
        <v>16</v>
      </c>
      <c r="N2059" s="9">
        <v>9.5299999999999994</v>
      </c>
      <c r="O2059" s="6" t="s">
        <v>4201</v>
      </c>
      <c r="P2059" s="479" t="s">
        <v>4252</v>
      </c>
      <c r="Q2059" s="10" t="s">
        <v>4281</v>
      </c>
      <c r="R2059" s="11"/>
      <c r="S2059" s="12"/>
      <c r="T2059" s="14">
        <v>46257</v>
      </c>
      <c r="U2059" s="15">
        <v>128</v>
      </c>
      <c r="V2059" s="8">
        <v>46257</v>
      </c>
      <c r="W2059" s="13" t="s">
        <v>4291</v>
      </c>
      <c r="X2059" s="23" t="s">
        <v>4206</v>
      </c>
      <c r="Y2059" s="486">
        <v>124</v>
      </c>
      <c r="Z2059" s="483">
        <v>46259</v>
      </c>
      <c r="AA2059" s="24" t="s">
        <v>4292</v>
      </c>
      <c r="AB2059" s="484" t="s">
        <v>4206</v>
      </c>
      <c r="AC2059" s="16"/>
      <c r="AD2059" s="17"/>
      <c r="AE2059" s="18"/>
      <c r="AF2059" s="9"/>
      <c r="AG2059" s="19"/>
      <c r="AH2059" s="20"/>
      <c r="AI2059" s="9"/>
      <c r="AJ2059" s="21"/>
      <c r="AK2059" s="33"/>
      <c r="AL2059" s="485" t="str">
        <f>IF(AA2059="","",AA2059)</f>
        <v>DJ-RT-011</v>
      </c>
      <c r="AM2059" s="3" t="str">
        <f>IF(AB2059="","",AB2059)</f>
        <v>A</v>
      </c>
      <c r="AN2059" s="702"/>
      <c r="AO2059" s="4"/>
      <c r="AP2059" s="5"/>
      <c r="AQ2059" s="5"/>
      <c r="AR2059" s="4"/>
      <c r="AS2059" s="5"/>
      <c r="AT2059" s="552"/>
      <c r="AU2059" s="553" t="str">
        <f>IF(AND(V2059&gt;0,X2059="A",AA2059&lt;&gt;"",AG2059&lt;&gt;"A",AJ2059&lt;&gt;"A",OR(AB2059="NR",AB2059="NT")),1,"")</f>
        <v/>
      </c>
      <c r="AV2059" s="554" t="str">
        <f>IF(AU2059="","",COUNTIF($AU$8:AU2059,AU2059))</f>
        <v/>
      </c>
      <c r="AW2059" s="553" t="str">
        <f>IF(AND(V2059&gt;0,X2059="A",AJ2059&lt;&gt;"A",OR(AB2059="",AB2059="NX")),1,"")</f>
        <v/>
      </c>
      <c r="AX2059" s="554" t="str">
        <f>IF(AW2059="","",COUNTIF($AW$8:AW2059,AW2059))</f>
        <v/>
      </c>
      <c r="AY2059" s="27"/>
      <c r="AZ2059" s="6"/>
      <c r="BA2059" s="7"/>
      <c r="BB2059" s="7"/>
    </row>
    <row r="2060" spans="1:54" ht="14.45" customHeight="1">
      <c r="A2060" s="472" t="s">
        <v>2310</v>
      </c>
      <c r="B2060" s="473" t="s">
        <v>1602</v>
      </c>
      <c r="C2060" s="714" t="s">
        <v>5516</v>
      </c>
      <c r="D2060" s="22">
        <v>17</v>
      </c>
      <c r="E2060" s="746" t="s">
        <v>4309</v>
      </c>
      <c r="F2060" s="760">
        <v>2089870</v>
      </c>
      <c r="G2060" s="475">
        <v>15421109</v>
      </c>
      <c r="H2060" s="476">
        <v>11.94</v>
      </c>
      <c r="I2060" s="474">
        <v>2096970</v>
      </c>
      <c r="J2060" s="475">
        <v>15421111</v>
      </c>
      <c r="K2060" s="478">
        <v>11.94</v>
      </c>
      <c r="L2060" s="9" t="s">
        <v>15</v>
      </c>
      <c r="M2060" s="546">
        <v>16</v>
      </c>
      <c r="N2060" s="9">
        <v>9.5299999999999994</v>
      </c>
      <c r="O2060" s="6" t="s">
        <v>4201</v>
      </c>
      <c r="P2060" s="479" t="s">
        <v>4202</v>
      </c>
      <c r="Q2060" s="10" t="s">
        <v>4250</v>
      </c>
      <c r="R2060" s="11"/>
      <c r="S2060" s="12"/>
      <c r="T2060" s="14">
        <v>46269</v>
      </c>
      <c r="U2060" s="15" t="s">
        <v>4204</v>
      </c>
      <c r="V2060" s="8">
        <v>46269</v>
      </c>
      <c r="W2060" s="13" t="s">
        <v>4261</v>
      </c>
      <c r="X2060" s="23" t="s">
        <v>4206</v>
      </c>
      <c r="Y2060" s="486">
        <v>167</v>
      </c>
      <c r="Z2060" s="483">
        <v>46277</v>
      </c>
      <c r="AA2060" s="24" t="s">
        <v>5336</v>
      </c>
      <c r="AB2060" s="484" t="s">
        <v>4206</v>
      </c>
      <c r="AC2060" s="16"/>
      <c r="AD2060" s="17"/>
      <c r="AE2060" s="18"/>
      <c r="AF2060" s="9"/>
      <c r="AG2060" s="19"/>
      <c r="AH2060" s="20"/>
      <c r="AI2060" s="9"/>
      <c r="AJ2060" s="21"/>
      <c r="AK2060" s="33"/>
      <c r="AL2060" s="485" t="str">
        <f>IF(AA2060="","",AA2060)</f>
        <v>L-RT-030</v>
      </c>
      <c r="AM2060" s="3" t="str">
        <f>IF(AB2060="","",AB2060)</f>
        <v>A</v>
      </c>
      <c r="AN2060" s="702"/>
      <c r="AO2060" s="4"/>
      <c r="AP2060" s="5"/>
      <c r="AQ2060" s="5"/>
      <c r="AR2060" s="4"/>
      <c r="AS2060" s="5"/>
      <c r="AT2060" s="552"/>
      <c r="AU2060" s="553" t="str">
        <f>IF(AND(V2060&gt;0,X2060="A",AA2060&lt;&gt;"",AG2060&lt;&gt;"A",AJ2060&lt;&gt;"A",OR(AB2060="NR",AB2060="NT")),1,"")</f>
        <v/>
      </c>
      <c r="AV2060" s="554" t="str">
        <f>IF(AU2060="","",COUNTIF($AU$8:AU2060,AU2060))</f>
        <v/>
      </c>
      <c r="AW2060" s="553" t="str">
        <f>IF(AND(V2060&gt;0,X2060="A",AJ2060&lt;&gt;"A",OR(AB2060="",AB2060="NX")),1,"")</f>
        <v/>
      </c>
      <c r="AX2060" s="554" t="str">
        <f>IF(AW2060="","",COUNTIF($AW$8:AW2060,AW2060))</f>
        <v/>
      </c>
      <c r="AY2060" s="27"/>
      <c r="AZ2060" s="6"/>
      <c r="BA2060" s="7"/>
      <c r="BB2060" s="7"/>
    </row>
    <row r="2061" spans="1:54" ht="14.45" customHeight="1">
      <c r="A2061" s="472" t="s">
        <v>2311</v>
      </c>
      <c r="B2061" s="473" t="s">
        <v>1602</v>
      </c>
      <c r="C2061" s="714" t="s">
        <v>5516</v>
      </c>
      <c r="D2061" s="22">
        <v>17</v>
      </c>
      <c r="E2061" s="752" t="s">
        <v>4310</v>
      </c>
      <c r="F2061" s="760">
        <v>2096970</v>
      </c>
      <c r="G2061" s="475">
        <v>15421111</v>
      </c>
      <c r="H2061" s="476">
        <v>11.94</v>
      </c>
      <c r="I2061" s="474">
        <v>2089330</v>
      </c>
      <c r="J2061" s="475">
        <v>15421108</v>
      </c>
      <c r="K2061" s="478">
        <v>11.94</v>
      </c>
      <c r="L2061" s="9"/>
      <c r="M2061" s="546">
        <v>16</v>
      </c>
      <c r="N2061" s="9">
        <v>9.5299999999999994</v>
      </c>
      <c r="O2061" s="6" t="s">
        <v>4201</v>
      </c>
      <c r="P2061" s="479" t="s">
        <v>4252</v>
      </c>
      <c r="Q2061" s="10" t="s">
        <v>4273</v>
      </c>
      <c r="R2061" s="11"/>
      <c r="S2061" s="12"/>
      <c r="T2061" s="14">
        <v>46249</v>
      </c>
      <c r="U2061" s="15">
        <v>114</v>
      </c>
      <c r="V2061" s="8">
        <v>46249</v>
      </c>
      <c r="W2061" s="13" t="s">
        <v>4264</v>
      </c>
      <c r="X2061" s="23" t="s">
        <v>4206</v>
      </c>
      <c r="Y2061" s="486">
        <v>117</v>
      </c>
      <c r="Z2061" s="483">
        <v>46250</v>
      </c>
      <c r="AA2061" s="24" t="s">
        <v>4265</v>
      </c>
      <c r="AB2061" s="484" t="s">
        <v>4206</v>
      </c>
      <c r="AC2061" s="16"/>
      <c r="AD2061" s="17"/>
      <c r="AE2061" s="18"/>
      <c r="AF2061" s="9"/>
      <c r="AG2061" s="19"/>
      <c r="AH2061" s="20"/>
      <c r="AI2061" s="9"/>
      <c r="AJ2061" s="21"/>
      <c r="AK2061" s="33"/>
      <c r="AL2061" s="485" t="str">
        <f>IF(AA2061="","",AA2061)</f>
        <v>DJ-RT-002</v>
      </c>
      <c r="AM2061" s="3" t="str">
        <f>IF(AB2061="","",AB2061)</f>
        <v>A</v>
      </c>
      <c r="AN2061" s="702"/>
      <c r="AO2061" s="4"/>
      <c r="AP2061" s="5"/>
      <c r="AQ2061" s="5"/>
      <c r="AR2061" s="4"/>
      <c r="AS2061" s="5"/>
      <c r="AT2061" s="552"/>
      <c r="AU2061" s="553" t="str">
        <f>IF(AND(V2061&gt;0,X2061="A",AA2061&lt;&gt;"",AG2061&lt;&gt;"A",AJ2061&lt;&gt;"A",OR(AB2061="NR",AB2061="NT")),1,"")</f>
        <v/>
      </c>
      <c r="AV2061" s="554" t="str">
        <f>IF(AU2061="","",COUNTIF($AU$8:AU2061,AU2061))</f>
        <v/>
      </c>
      <c r="AW2061" s="553" t="str">
        <f>IF(AND(V2061&gt;0,X2061="A",AJ2061&lt;&gt;"A",OR(AB2061="",AB2061="NX")),1,"")</f>
        <v/>
      </c>
      <c r="AX2061" s="554" t="str">
        <f>IF(AW2061="","",COUNTIF($AW$8:AW2061,AW2061))</f>
        <v/>
      </c>
      <c r="AY2061" s="27"/>
      <c r="AZ2061" s="6"/>
      <c r="BA2061" s="7"/>
      <c r="BB2061" s="7"/>
    </row>
    <row r="2062" spans="1:54" ht="14.45" customHeight="1">
      <c r="A2062" s="472" t="s">
        <v>2312</v>
      </c>
      <c r="B2062" s="473" t="s">
        <v>1602</v>
      </c>
      <c r="C2062" s="714" t="s">
        <v>5516</v>
      </c>
      <c r="D2062" s="22">
        <v>17</v>
      </c>
      <c r="E2062" s="746" t="s">
        <v>4311</v>
      </c>
      <c r="F2062" s="760">
        <v>2089330</v>
      </c>
      <c r="G2062" s="475">
        <v>15421108</v>
      </c>
      <c r="H2062" s="476">
        <v>11.94</v>
      </c>
      <c r="I2062" s="474">
        <v>2081910</v>
      </c>
      <c r="J2062" s="475">
        <v>15421104</v>
      </c>
      <c r="K2062" s="478">
        <v>11.94</v>
      </c>
      <c r="L2062" s="9" t="s">
        <v>15</v>
      </c>
      <c r="M2062" s="546">
        <v>16</v>
      </c>
      <c r="N2062" s="9">
        <v>9.5299999999999994</v>
      </c>
      <c r="O2062" s="6" t="s">
        <v>4201</v>
      </c>
      <c r="P2062" s="479" t="s">
        <v>4202</v>
      </c>
      <c r="Q2062" s="10" t="s">
        <v>4250</v>
      </c>
      <c r="R2062" s="11"/>
      <c r="S2062" s="12"/>
      <c r="T2062" s="14">
        <v>46269</v>
      </c>
      <c r="U2062" s="15" t="s">
        <v>4204</v>
      </c>
      <c r="V2062" s="8">
        <v>46269</v>
      </c>
      <c r="W2062" s="13" t="s">
        <v>4261</v>
      </c>
      <c r="X2062" s="23" t="s">
        <v>4206</v>
      </c>
      <c r="Y2062" s="486">
        <v>167</v>
      </c>
      <c r="Z2062" s="483">
        <v>46277</v>
      </c>
      <c r="AA2062" s="24" t="s">
        <v>5336</v>
      </c>
      <c r="AB2062" s="484" t="s">
        <v>4206</v>
      </c>
      <c r="AC2062" s="16"/>
      <c r="AD2062" s="17"/>
      <c r="AE2062" s="18"/>
      <c r="AF2062" s="9"/>
      <c r="AG2062" s="19"/>
      <c r="AH2062" s="20"/>
      <c r="AI2062" s="9"/>
      <c r="AJ2062" s="21"/>
      <c r="AK2062" s="33"/>
      <c r="AL2062" s="485" t="str">
        <f>IF(AA2062="","",AA2062)</f>
        <v>L-RT-030</v>
      </c>
      <c r="AM2062" s="3" t="str">
        <f>IF(AB2062="","",AB2062)</f>
        <v>A</v>
      </c>
      <c r="AN2062" s="702"/>
      <c r="AO2062" s="4"/>
      <c r="AP2062" s="5"/>
      <c r="AQ2062" s="5"/>
      <c r="AR2062" s="4"/>
      <c r="AS2062" s="5"/>
      <c r="AT2062" s="552"/>
      <c r="AU2062" s="553" t="str">
        <f>IF(AND(V2062&gt;0,X2062="A",AA2062&lt;&gt;"",AG2062&lt;&gt;"A",AJ2062&lt;&gt;"A",OR(AB2062="NR",AB2062="NT")),1,"")</f>
        <v/>
      </c>
      <c r="AV2062" s="554" t="str">
        <f>IF(AU2062="","",COUNTIF($AU$8:AU2062,AU2062))</f>
        <v/>
      </c>
      <c r="AW2062" s="553" t="str">
        <f>IF(AND(V2062&gt;0,X2062="A",AJ2062&lt;&gt;"A",OR(AB2062="",AB2062="NX")),1,"")</f>
        <v/>
      </c>
      <c r="AX2062" s="554" t="str">
        <f>IF(AW2062="","",COUNTIF($AW$8:AW2062,AW2062))</f>
        <v/>
      </c>
      <c r="AY2062" s="27"/>
      <c r="AZ2062" s="6"/>
      <c r="BA2062" s="7"/>
      <c r="BB2062" s="7"/>
    </row>
    <row r="2063" spans="1:54" ht="14.45" customHeight="1">
      <c r="A2063" s="472" t="s">
        <v>2313</v>
      </c>
      <c r="B2063" s="473" t="s">
        <v>1602</v>
      </c>
      <c r="C2063" s="714" t="s">
        <v>5516</v>
      </c>
      <c r="D2063" s="22">
        <v>17</v>
      </c>
      <c r="E2063" s="752" t="s">
        <v>4312</v>
      </c>
      <c r="F2063" s="760">
        <v>2081910</v>
      </c>
      <c r="G2063" s="475">
        <v>15421104</v>
      </c>
      <c r="H2063" s="476">
        <v>11.94</v>
      </c>
      <c r="I2063" s="474">
        <v>2082310</v>
      </c>
      <c r="J2063" s="475">
        <v>15421104</v>
      </c>
      <c r="K2063" s="478">
        <v>11.94</v>
      </c>
      <c r="L2063" s="9" t="s">
        <v>15</v>
      </c>
      <c r="M2063" s="546">
        <v>16</v>
      </c>
      <c r="N2063" s="9">
        <v>9.5299999999999994</v>
      </c>
      <c r="O2063" s="6" t="s">
        <v>4201</v>
      </c>
      <c r="P2063" s="479" t="s">
        <v>4252</v>
      </c>
      <c r="Q2063" s="10" t="s">
        <v>4273</v>
      </c>
      <c r="R2063" s="11"/>
      <c r="S2063" s="12"/>
      <c r="T2063" s="14">
        <v>46250</v>
      </c>
      <c r="U2063" s="15" t="s">
        <v>4284</v>
      </c>
      <c r="V2063" s="8">
        <v>46250</v>
      </c>
      <c r="W2063" s="13" t="s">
        <v>4313</v>
      </c>
      <c r="X2063" s="23" t="s">
        <v>4206</v>
      </c>
      <c r="Y2063" s="486">
        <v>117</v>
      </c>
      <c r="Z2063" s="483">
        <v>46252</v>
      </c>
      <c r="AA2063" s="24" t="s">
        <v>4300</v>
      </c>
      <c r="AB2063" s="484" t="s">
        <v>4206</v>
      </c>
      <c r="AC2063" s="16"/>
      <c r="AD2063" s="17"/>
      <c r="AE2063" s="18"/>
      <c r="AF2063" s="9"/>
      <c r="AG2063" s="19"/>
      <c r="AH2063" s="20"/>
      <c r="AI2063" s="9"/>
      <c r="AJ2063" s="21"/>
      <c r="AK2063" s="33"/>
      <c r="AL2063" s="485" t="str">
        <f>IF(AA2063="","",AA2063)</f>
        <v>DJ-RT-003</v>
      </c>
      <c r="AM2063" s="3" t="str">
        <f>IF(AB2063="","",AB2063)</f>
        <v>A</v>
      </c>
      <c r="AN2063" s="702"/>
      <c r="AO2063" s="4"/>
      <c r="AP2063" s="5"/>
      <c r="AQ2063" s="5"/>
      <c r="AR2063" s="4"/>
      <c r="AS2063" s="5"/>
      <c r="AT2063" s="552"/>
      <c r="AU2063" s="553" t="str">
        <f>IF(AND(V2063&gt;0,X2063="A",AA2063&lt;&gt;"",AG2063&lt;&gt;"A",AJ2063&lt;&gt;"A",OR(AB2063="NR",AB2063="NT")),1,"")</f>
        <v/>
      </c>
      <c r="AV2063" s="554" t="str">
        <f>IF(AU2063="","",COUNTIF($AU$8:AU2063,AU2063))</f>
        <v/>
      </c>
      <c r="AW2063" s="553" t="str">
        <f>IF(AND(V2063&gt;0,X2063="A",AJ2063&lt;&gt;"A",OR(AB2063="",AB2063="NX")),1,"")</f>
        <v/>
      </c>
      <c r="AX2063" s="554" t="str">
        <f>IF(AW2063="","",COUNTIF($AW$8:AW2063,AW2063))</f>
        <v/>
      </c>
      <c r="AY2063" s="27"/>
      <c r="AZ2063" s="6"/>
      <c r="BA2063" s="7"/>
      <c r="BB2063" s="7"/>
    </row>
    <row r="2064" spans="1:54" ht="14.45" customHeight="1">
      <c r="A2064" s="472" t="s">
        <v>2314</v>
      </c>
      <c r="B2064" s="473" t="s">
        <v>1602</v>
      </c>
      <c r="C2064" s="714" t="s">
        <v>5516</v>
      </c>
      <c r="D2064" s="22">
        <v>17</v>
      </c>
      <c r="E2064" s="746" t="s">
        <v>5962</v>
      </c>
      <c r="F2064" s="760">
        <v>2082310</v>
      </c>
      <c r="G2064" s="475">
        <v>15421104</v>
      </c>
      <c r="H2064" s="476">
        <v>11.94</v>
      </c>
      <c r="I2064" s="474">
        <v>2083460</v>
      </c>
      <c r="J2064" s="475">
        <v>15421105</v>
      </c>
      <c r="K2064" s="478">
        <v>11.94</v>
      </c>
      <c r="L2064" s="9" t="s">
        <v>15</v>
      </c>
      <c r="M2064" s="546">
        <v>16</v>
      </c>
      <c r="N2064" s="9">
        <v>9.5299999999999994</v>
      </c>
      <c r="O2064" s="6" t="s">
        <v>4201</v>
      </c>
      <c r="P2064" s="479" t="s">
        <v>5964</v>
      </c>
      <c r="Q2064" s="10" t="s">
        <v>5919</v>
      </c>
      <c r="R2064" s="11"/>
      <c r="S2064" s="12"/>
      <c r="T2064" s="14">
        <v>46289</v>
      </c>
      <c r="U2064" s="15" t="s">
        <v>5839</v>
      </c>
      <c r="V2064" s="8">
        <v>46289</v>
      </c>
      <c r="W2064" s="13" t="s">
        <v>5983</v>
      </c>
      <c r="X2064" s="23" t="s">
        <v>4206</v>
      </c>
      <c r="Y2064" s="486">
        <v>184</v>
      </c>
      <c r="Z2064" s="483">
        <v>46297</v>
      </c>
      <c r="AA2064" s="24" t="s">
        <v>6363</v>
      </c>
      <c r="AB2064" s="484" t="s">
        <v>4206</v>
      </c>
      <c r="AC2064" s="16"/>
      <c r="AD2064" s="17"/>
      <c r="AE2064" s="18"/>
      <c r="AF2064" s="9"/>
      <c r="AG2064" s="19"/>
      <c r="AH2064" s="20"/>
      <c r="AI2064" s="9"/>
      <c r="AJ2064" s="21"/>
      <c r="AK2064" s="33"/>
      <c r="AL2064" s="485" t="str">
        <f>IF(AA2064="","",AA2064)</f>
        <v>L-RT-070</v>
      </c>
      <c r="AM2064" s="3" t="str">
        <f>IF(AB2064="","",AB2064)</f>
        <v>A</v>
      </c>
      <c r="AN2064" s="702"/>
      <c r="AO2064" s="4"/>
      <c r="AP2064" s="5"/>
      <c r="AQ2064" s="5"/>
      <c r="AR2064" s="4"/>
      <c r="AS2064" s="5"/>
      <c r="AT2064" s="552"/>
      <c r="AU2064" s="553" t="str">
        <f>IF(AND(V2064&gt;0,X2064="A",AA2064&lt;&gt;"",AG2064&lt;&gt;"A",AJ2064&lt;&gt;"A",OR(AB2064="NR",AB2064="NT")),1,"")</f>
        <v/>
      </c>
      <c r="AV2064" s="554" t="str">
        <f>IF(AU2064="","",COUNTIF($AU$8:AU2064,AU2064))</f>
        <v/>
      </c>
      <c r="AW2064" s="553" t="str">
        <f>IF(AND(V2064&gt;0,X2064="A",AJ2064&lt;&gt;"A",OR(AB2064="",AB2064="NX")),1,"")</f>
        <v/>
      </c>
      <c r="AX2064" s="554" t="str">
        <f>IF(AW2064="","",COUNTIF($AW$8:AW2064,AW2064))</f>
        <v/>
      </c>
      <c r="AY2064" s="13" t="s">
        <v>4314</v>
      </c>
      <c r="AZ2064" s="24" t="s">
        <v>5336</v>
      </c>
      <c r="BA2064" s="7"/>
      <c r="BB2064" s="7"/>
    </row>
    <row r="2065" spans="1:54" ht="14.45" customHeight="1">
      <c r="A2065" s="472" t="s">
        <v>2315</v>
      </c>
      <c r="B2065" s="473" t="s">
        <v>1602</v>
      </c>
      <c r="C2065" s="714" t="s">
        <v>5516</v>
      </c>
      <c r="D2065" s="22">
        <v>17</v>
      </c>
      <c r="E2065" s="752" t="s">
        <v>4315</v>
      </c>
      <c r="F2065" s="760">
        <v>2083460</v>
      </c>
      <c r="G2065" s="475">
        <v>15421105</v>
      </c>
      <c r="H2065" s="476">
        <v>11.94</v>
      </c>
      <c r="I2065" s="474">
        <v>2085280</v>
      </c>
      <c r="J2065" s="475">
        <v>15421106</v>
      </c>
      <c r="K2065" s="478">
        <v>11.94</v>
      </c>
      <c r="L2065" s="9" t="s">
        <v>15</v>
      </c>
      <c r="M2065" s="546">
        <v>16</v>
      </c>
      <c r="N2065" s="9">
        <v>9.5299999999999994</v>
      </c>
      <c r="O2065" s="6" t="s">
        <v>4201</v>
      </c>
      <c r="P2065" s="479" t="s">
        <v>4252</v>
      </c>
      <c r="Q2065" s="10" t="s">
        <v>4281</v>
      </c>
      <c r="R2065" s="11"/>
      <c r="S2065" s="12"/>
      <c r="T2065" s="14">
        <v>46255</v>
      </c>
      <c r="U2065" s="15" t="s">
        <v>4284</v>
      </c>
      <c r="V2065" s="8">
        <v>46255</v>
      </c>
      <c r="W2065" s="13" t="s">
        <v>4285</v>
      </c>
      <c r="X2065" s="23" t="s">
        <v>4206</v>
      </c>
      <c r="Y2065" s="486">
        <v>124</v>
      </c>
      <c r="Z2065" s="483">
        <v>46257</v>
      </c>
      <c r="AA2065" s="24" t="s">
        <v>4286</v>
      </c>
      <c r="AB2065" s="484" t="s">
        <v>4206</v>
      </c>
      <c r="AC2065" s="16"/>
      <c r="AD2065" s="17"/>
      <c r="AE2065" s="18"/>
      <c r="AF2065" s="9"/>
      <c r="AG2065" s="19"/>
      <c r="AH2065" s="20"/>
      <c r="AI2065" s="9"/>
      <c r="AJ2065" s="21"/>
      <c r="AK2065" s="33"/>
      <c r="AL2065" s="485" t="str">
        <f>IF(AA2065="","",AA2065)</f>
        <v>DJ-RT-009</v>
      </c>
      <c r="AM2065" s="3" t="str">
        <f>IF(AB2065="","",AB2065)</f>
        <v>A</v>
      </c>
      <c r="AN2065" s="702"/>
      <c r="AO2065" s="4"/>
      <c r="AP2065" s="5"/>
      <c r="AQ2065" s="5"/>
      <c r="AR2065" s="4"/>
      <c r="AS2065" s="5"/>
      <c r="AT2065" s="552"/>
      <c r="AU2065" s="553" t="str">
        <f>IF(AND(V2065&gt;0,X2065="A",AA2065&lt;&gt;"",AG2065&lt;&gt;"A",AJ2065&lt;&gt;"A",OR(AB2065="NR",AB2065="NT")),1,"")</f>
        <v/>
      </c>
      <c r="AV2065" s="554" t="str">
        <f>IF(AU2065="","",COUNTIF($AU$8:AU2065,AU2065))</f>
        <v/>
      </c>
      <c r="AW2065" s="553" t="str">
        <f>IF(AND(V2065&gt;0,X2065="A",AJ2065&lt;&gt;"A",OR(AB2065="",AB2065="NX")),1,"")</f>
        <v/>
      </c>
      <c r="AX2065" s="554" t="str">
        <f>IF(AW2065="","",COUNTIF($AW$8:AW2065,AW2065))</f>
        <v/>
      </c>
      <c r="AY2065" s="13"/>
      <c r="AZ2065" s="6"/>
      <c r="BA2065" s="7"/>
      <c r="BB2065" s="7"/>
    </row>
    <row r="2066" spans="1:54" ht="14.45" customHeight="1">
      <c r="A2066" s="472" t="s">
        <v>2316</v>
      </c>
      <c r="B2066" s="473" t="s">
        <v>1602</v>
      </c>
      <c r="C2066" s="714" t="s">
        <v>5516</v>
      </c>
      <c r="D2066" s="22">
        <v>17</v>
      </c>
      <c r="E2066" s="746" t="s">
        <v>4316</v>
      </c>
      <c r="F2066" s="760">
        <v>2085280</v>
      </c>
      <c r="G2066" s="475">
        <v>15421106</v>
      </c>
      <c r="H2066" s="476">
        <v>11.94</v>
      </c>
      <c r="I2066" s="474">
        <v>2081580</v>
      </c>
      <c r="J2066" s="475">
        <v>15421109</v>
      </c>
      <c r="K2066" s="478">
        <v>11.94</v>
      </c>
      <c r="L2066" s="9" t="s">
        <v>15</v>
      </c>
      <c r="M2066" s="546">
        <v>16</v>
      </c>
      <c r="N2066" s="9">
        <v>9.5299999999999994</v>
      </c>
      <c r="O2066" s="6" t="s">
        <v>4201</v>
      </c>
      <c r="P2066" s="479" t="s">
        <v>4202</v>
      </c>
      <c r="Q2066" s="10" t="s">
        <v>4250</v>
      </c>
      <c r="R2066" s="11"/>
      <c r="S2066" s="12"/>
      <c r="T2066" s="14">
        <v>46268</v>
      </c>
      <c r="U2066" s="15" t="s">
        <v>4204</v>
      </c>
      <c r="V2066" s="8">
        <v>46268</v>
      </c>
      <c r="W2066" s="13" t="s">
        <v>4314</v>
      </c>
      <c r="X2066" s="23" t="s">
        <v>4206</v>
      </c>
      <c r="Y2066" s="486">
        <v>167</v>
      </c>
      <c r="Z2066" s="483">
        <v>46277</v>
      </c>
      <c r="AA2066" s="24" t="s">
        <v>5336</v>
      </c>
      <c r="AB2066" s="484" t="s">
        <v>4206</v>
      </c>
      <c r="AC2066" s="16"/>
      <c r="AD2066" s="17"/>
      <c r="AE2066" s="18"/>
      <c r="AF2066" s="9"/>
      <c r="AG2066" s="19"/>
      <c r="AH2066" s="20"/>
      <c r="AI2066" s="9"/>
      <c r="AJ2066" s="21"/>
      <c r="AK2066" s="33"/>
      <c r="AL2066" s="485" t="str">
        <f>IF(AA2066="","",AA2066)</f>
        <v>L-RT-030</v>
      </c>
      <c r="AM2066" s="3" t="str">
        <f>IF(AB2066="","",AB2066)</f>
        <v>A</v>
      </c>
      <c r="AN2066" s="702"/>
      <c r="AO2066" s="4"/>
      <c r="AP2066" s="5"/>
      <c r="AQ2066" s="5"/>
      <c r="AR2066" s="4"/>
      <c r="AS2066" s="5"/>
      <c r="AT2066" s="552"/>
      <c r="AU2066" s="553" t="str">
        <f>IF(AND(V2066&gt;0,X2066="A",AA2066&lt;&gt;"",AG2066&lt;&gt;"A",AJ2066&lt;&gt;"A",OR(AB2066="NR",AB2066="NT")),1,"")</f>
        <v/>
      </c>
      <c r="AV2066" s="554" t="str">
        <f>IF(AU2066="","",COUNTIF($AU$8:AU2066,AU2066))</f>
        <v/>
      </c>
      <c r="AW2066" s="553" t="str">
        <f>IF(AND(V2066&gt;0,X2066="A",AJ2066&lt;&gt;"A",OR(AB2066="",AB2066="NX")),1,"")</f>
        <v/>
      </c>
      <c r="AX2066" s="554" t="str">
        <f>IF(AW2066="","",COUNTIF($AW$8:AW2066,AW2066))</f>
        <v/>
      </c>
      <c r="AY2066" s="27"/>
      <c r="AZ2066" s="6"/>
      <c r="BA2066" s="7"/>
      <c r="BB2066" s="7"/>
    </row>
    <row r="2067" spans="1:54" ht="14.45" customHeight="1">
      <c r="A2067" s="472" t="s">
        <v>2317</v>
      </c>
      <c r="B2067" s="473" t="s">
        <v>1602</v>
      </c>
      <c r="C2067" s="714" t="s">
        <v>5516</v>
      </c>
      <c r="D2067" s="22">
        <v>17</v>
      </c>
      <c r="E2067" s="746" t="s">
        <v>4317</v>
      </c>
      <c r="F2067" s="760">
        <v>2081580</v>
      </c>
      <c r="G2067" s="475">
        <v>15421109</v>
      </c>
      <c r="H2067" s="476">
        <v>11.94</v>
      </c>
      <c r="I2067" s="474">
        <v>2081270</v>
      </c>
      <c r="J2067" s="475">
        <v>15421103</v>
      </c>
      <c r="K2067" s="478">
        <v>11.94</v>
      </c>
      <c r="L2067" s="9" t="s">
        <v>15</v>
      </c>
      <c r="M2067" s="546">
        <v>16</v>
      </c>
      <c r="N2067" s="9">
        <v>9.5299999999999994</v>
      </c>
      <c r="O2067" s="6" t="s">
        <v>4201</v>
      </c>
      <c r="P2067" s="479" t="s">
        <v>4202</v>
      </c>
      <c r="Q2067" s="10" t="s">
        <v>4250</v>
      </c>
      <c r="R2067" s="11"/>
      <c r="S2067" s="12"/>
      <c r="T2067" s="14">
        <v>46268</v>
      </c>
      <c r="U2067" s="15" t="s">
        <v>4204</v>
      </c>
      <c r="V2067" s="8">
        <v>46268</v>
      </c>
      <c r="W2067" s="13" t="s">
        <v>4314</v>
      </c>
      <c r="X2067" s="23" t="s">
        <v>4206</v>
      </c>
      <c r="Y2067" s="486">
        <v>167</v>
      </c>
      <c r="Z2067" s="483">
        <v>46277</v>
      </c>
      <c r="AA2067" s="24" t="s">
        <v>5336</v>
      </c>
      <c r="AB2067" s="484" t="s">
        <v>4206</v>
      </c>
      <c r="AC2067" s="16"/>
      <c r="AD2067" s="17"/>
      <c r="AE2067" s="18"/>
      <c r="AF2067" s="9"/>
      <c r="AG2067" s="19"/>
      <c r="AH2067" s="20"/>
      <c r="AI2067" s="9"/>
      <c r="AJ2067" s="21"/>
      <c r="AK2067" s="33"/>
      <c r="AL2067" s="485" t="str">
        <f>IF(AA2067="","",AA2067)</f>
        <v>L-RT-030</v>
      </c>
      <c r="AM2067" s="3" t="str">
        <f>IF(AB2067="","",AB2067)</f>
        <v>A</v>
      </c>
      <c r="AN2067" s="702"/>
      <c r="AO2067" s="4"/>
      <c r="AP2067" s="5"/>
      <c r="AQ2067" s="5"/>
      <c r="AR2067" s="4"/>
      <c r="AS2067" s="5"/>
      <c r="AT2067" s="552"/>
      <c r="AU2067" s="553" t="str">
        <f>IF(AND(V2067&gt;0,X2067="A",AA2067&lt;&gt;"",AG2067&lt;&gt;"A",AJ2067&lt;&gt;"A",OR(AB2067="NR",AB2067="NT")),1,"")</f>
        <v/>
      </c>
      <c r="AV2067" s="554" t="str">
        <f>IF(AU2067="","",COUNTIF($AU$8:AU2067,AU2067))</f>
        <v/>
      </c>
      <c r="AW2067" s="553" t="str">
        <f>IF(AND(V2067&gt;0,X2067="A",AJ2067&lt;&gt;"A",OR(AB2067="",AB2067="NX")),1,"")</f>
        <v/>
      </c>
      <c r="AX2067" s="554" t="str">
        <f>IF(AW2067="","",COUNTIF($AW$8:AW2067,AW2067))</f>
        <v/>
      </c>
      <c r="AY2067" s="27"/>
      <c r="AZ2067" s="6"/>
      <c r="BA2067" s="7"/>
      <c r="BB2067" s="7"/>
    </row>
    <row r="2068" spans="1:54" ht="14.45" customHeight="1">
      <c r="A2068" s="472" t="s">
        <v>2318</v>
      </c>
      <c r="B2068" s="473" t="s">
        <v>1602</v>
      </c>
      <c r="C2068" s="714" t="s">
        <v>5516</v>
      </c>
      <c r="D2068" s="22">
        <v>17</v>
      </c>
      <c r="E2068" s="746" t="s">
        <v>5963</v>
      </c>
      <c r="F2068" s="760">
        <v>2081270</v>
      </c>
      <c r="G2068" s="475">
        <v>15421103</v>
      </c>
      <c r="H2068" s="476">
        <v>11.94</v>
      </c>
      <c r="I2068" s="474">
        <v>2088280</v>
      </c>
      <c r="J2068" s="475">
        <v>15421108</v>
      </c>
      <c r="K2068" s="478">
        <v>11.94</v>
      </c>
      <c r="L2068" s="9" t="s">
        <v>15</v>
      </c>
      <c r="M2068" s="546">
        <v>16</v>
      </c>
      <c r="N2068" s="9">
        <v>9.5299999999999994</v>
      </c>
      <c r="O2068" s="6" t="s">
        <v>4201</v>
      </c>
      <c r="P2068" s="479" t="s">
        <v>5964</v>
      </c>
      <c r="Q2068" s="10" t="s">
        <v>5919</v>
      </c>
      <c r="R2068" s="11"/>
      <c r="S2068" s="12"/>
      <c r="T2068" s="14">
        <v>46289</v>
      </c>
      <c r="U2068" s="15" t="s">
        <v>5839</v>
      </c>
      <c r="V2068" s="8">
        <v>46289</v>
      </c>
      <c r="W2068" s="13" t="s">
        <v>5983</v>
      </c>
      <c r="X2068" s="23" t="s">
        <v>4206</v>
      </c>
      <c r="Y2068" s="486">
        <v>195</v>
      </c>
      <c r="Z2068" s="483">
        <v>46299</v>
      </c>
      <c r="AA2068" s="876" t="s">
        <v>6393</v>
      </c>
      <c r="AB2068" s="484" t="s">
        <v>4206</v>
      </c>
      <c r="AC2068" s="16"/>
      <c r="AD2068" s="17"/>
      <c r="AE2068" s="18"/>
      <c r="AF2068" s="9"/>
      <c r="AG2068" s="19"/>
      <c r="AH2068" s="20"/>
      <c r="AI2068" s="9"/>
      <c r="AJ2068" s="21"/>
      <c r="AK2068" s="33"/>
      <c r="AL2068" s="485" t="str">
        <f>IF(AA2068="","",AA2068)</f>
        <v>L-RT-071</v>
      </c>
      <c r="AM2068" s="3" t="str">
        <f>IF(AB2068="","",AB2068)</f>
        <v>A</v>
      </c>
      <c r="AN2068" s="702" t="s">
        <v>6261</v>
      </c>
      <c r="AO2068" s="4"/>
      <c r="AP2068" s="5"/>
      <c r="AQ2068" s="5"/>
      <c r="AR2068" s="4"/>
      <c r="AS2068" s="5"/>
      <c r="AT2068" s="552"/>
      <c r="AU2068" s="553" t="str">
        <f>IF(AND(V2068&gt;0,X2068="A",AA2068&lt;&gt;"",AG2068&lt;&gt;"A",AJ2068&lt;&gt;"A",OR(AB2068="NR",AB2068="NT")),1,"")</f>
        <v/>
      </c>
      <c r="AV2068" s="554" t="str">
        <f>IF(AU2068="","",COUNTIF($AU$8:AU2068,AU2068))</f>
        <v/>
      </c>
      <c r="AW2068" s="553" t="str">
        <f>IF(AND(V2068&gt;0,X2068="A",AJ2068&lt;&gt;"A",OR(AB2068="",AB2068="NX")),1,"")</f>
        <v/>
      </c>
      <c r="AX2068" s="554" t="str">
        <f>IF(AW2068="","",COUNTIF($AW$8:AW2068,AW2068))</f>
        <v/>
      </c>
      <c r="AY2068" s="13" t="s">
        <v>4314</v>
      </c>
      <c r="AZ2068" s="24" t="s">
        <v>5336</v>
      </c>
      <c r="BA2068" s="7"/>
      <c r="BB2068" s="7"/>
    </row>
    <row r="2069" spans="1:54" ht="14.45" customHeight="1">
      <c r="A2069" s="472" t="s">
        <v>2319</v>
      </c>
      <c r="B2069" s="473" t="s">
        <v>1602</v>
      </c>
      <c r="C2069" s="714" t="s">
        <v>5516</v>
      </c>
      <c r="D2069" s="22">
        <v>17</v>
      </c>
      <c r="E2069" s="746" t="s">
        <v>4318</v>
      </c>
      <c r="F2069" s="760">
        <v>2088280</v>
      </c>
      <c r="G2069" s="475">
        <v>15421108</v>
      </c>
      <c r="H2069" s="476">
        <v>11.94</v>
      </c>
      <c r="I2069" s="474">
        <v>2098190</v>
      </c>
      <c r="J2069" s="475">
        <v>15421112</v>
      </c>
      <c r="K2069" s="478">
        <v>11.94</v>
      </c>
      <c r="L2069" s="9" t="s">
        <v>15</v>
      </c>
      <c r="M2069" s="546">
        <v>16</v>
      </c>
      <c r="N2069" s="9">
        <v>9.5299999999999994</v>
      </c>
      <c r="O2069" s="6" t="s">
        <v>4201</v>
      </c>
      <c r="P2069" s="479" t="s">
        <v>4202</v>
      </c>
      <c r="Q2069" s="10" t="s">
        <v>4250</v>
      </c>
      <c r="R2069" s="11"/>
      <c r="S2069" s="12"/>
      <c r="T2069" s="14">
        <v>46268</v>
      </c>
      <c r="U2069" s="15" t="s">
        <v>4204</v>
      </c>
      <c r="V2069" s="8">
        <v>46268</v>
      </c>
      <c r="W2069" s="13" t="s">
        <v>4314</v>
      </c>
      <c r="X2069" s="23" t="s">
        <v>4206</v>
      </c>
      <c r="Y2069" s="486">
        <v>167</v>
      </c>
      <c r="Z2069" s="483">
        <v>46277</v>
      </c>
      <c r="AA2069" s="24" t="s">
        <v>5336</v>
      </c>
      <c r="AB2069" s="484" t="s">
        <v>4206</v>
      </c>
      <c r="AC2069" s="16"/>
      <c r="AD2069" s="17"/>
      <c r="AE2069" s="18"/>
      <c r="AF2069" s="9"/>
      <c r="AG2069" s="19"/>
      <c r="AH2069" s="20"/>
      <c r="AI2069" s="9"/>
      <c r="AJ2069" s="21"/>
      <c r="AK2069" s="33"/>
      <c r="AL2069" s="485" t="str">
        <f>IF(AA2069="","",AA2069)</f>
        <v>L-RT-030</v>
      </c>
      <c r="AM2069" s="3" t="str">
        <f>IF(AB2069="","",AB2069)</f>
        <v>A</v>
      </c>
      <c r="AN2069" s="702"/>
      <c r="AO2069" s="4"/>
      <c r="AP2069" s="5"/>
      <c r="AQ2069" s="5"/>
      <c r="AR2069" s="4"/>
      <c r="AS2069" s="5"/>
      <c r="AT2069" s="552"/>
      <c r="AU2069" s="553" t="str">
        <f>IF(AND(V2069&gt;0,X2069="A",AA2069&lt;&gt;"",AG2069&lt;&gt;"A",AJ2069&lt;&gt;"A",OR(AB2069="NR",AB2069="NT")),1,"")</f>
        <v/>
      </c>
      <c r="AV2069" s="554" t="str">
        <f>IF(AU2069="","",COUNTIF($AU$8:AU2069,AU2069))</f>
        <v/>
      </c>
      <c r="AW2069" s="553" t="str">
        <f>IF(AND(V2069&gt;0,X2069="A",AJ2069&lt;&gt;"A",OR(AB2069="",AB2069="NX")),1,"")</f>
        <v/>
      </c>
      <c r="AX2069" s="554" t="str">
        <f>IF(AW2069="","",COUNTIF($AW$8:AW2069,AW2069))</f>
        <v/>
      </c>
      <c r="AY2069" s="27"/>
      <c r="AZ2069" s="6"/>
      <c r="BA2069" s="7"/>
      <c r="BB2069" s="7"/>
    </row>
    <row r="2070" spans="1:54" ht="14.45" customHeight="1">
      <c r="A2070" s="472" t="s">
        <v>2320</v>
      </c>
      <c r="B2070" s="473" t="s">
        <v>1602</v>
      </c>
      <c r="C2070" s="714" t="s">
        <v>5516</v>
      </c>
      <c r="D2070" s="22">
        <v>17</v>
      </c>
      <c r="E2070" s="746" t="s">
        <v>4319</v>
      </c>
      <c r="F2070" s="760">
        <v>2098190</v>
      </c>
      <c r="G2070" s="475">
        <v>15421112</v>
      </c>
      <c r="H2070" s="476">
        <v>11.94</v>
      </c>
      <c r="I2070" s="474">
        <v>2086090</v>
      </c>
      <c r="J2070" s="475">
        <v>15421107</v>
      </c>
      <c r="K2070" s="478">
        <v>11.94</v>
      </c>
      <c r="L2070" s="9" t="s">
        <v>15</v>
      </c>
      <c r="M2070" s="546">
        <v>16</v>
      </c>
      <c r="N2070" s="9">
        <v>9.5299999999999994</v>
      </c>
      <c r="O2070" s="6" t="s">
        <v>4201</v>
      </c>
      <c r="P2070" s="479" t="s">
        <v>4202</v>
      </c>
      <c r="Q2070" s="10" t="s">
        <v>4250</v>
      </c>
      <c r="R2070" s="11"/>
      <c r="S2070" s="12"/>
      <c r="T2070" s="14">
        <v>46268</v>
      </c>
      <c r="U2070" s="15" t="s">
        <v>4204</v>
      </c>
      <c r="V2070" s="8">
        <v>46268</v>
      </c>
      <c r="W2070" s="13" t="s">
        <v>4314</v>
      </c>
      <c r="X2070" s="23" t="s">
        <v>4206</v>
      </c>
      <c r="Y2070" s="486">
        <v>167</v>
      </c>
      <c r="Z2070" s="483">
        <v>46277</v>
      </c>
      <c r="AA2070" s="24" t="s">
        <v>5337</v>
      </c>
      <c r="AB2070" s="484" t="s">
        <v>4206</v>
      </c>
      <c r="AC2070" s="16"/>
      <c r="AD2070" s="17"/>
      <c r="AE2070" s="18"/>
      <c r="AF2070" s="9"/>
      <c r="AG2070" s="19"/>
      <c r="AH2070" s="20"/>
      <c r="AI2070" s="9"/>
      <c r="AJ2070" s="21"/>
      <c r="AK2070" s="33"/>
      <c r="AL2070" s="485" t="str">
        <f>IF(AA2070="","",AA2070)</f>
        <v>L-RT-031</v>
      </c>
      <c r="AM2070" s="3" t="str">
        <f>IF(AB2070="","",AB2070)</f>
        <v>A</v>
      </c>
      <c r="AN2070" s="702"/>
      <c r="AO2070" s="4"/>
      <c r="AP2070" s="5"/>
      <c r="AQ2070" s="5"/>
      <c r="AR2070" s="4"/>
      <c r="AS2070" s="5"/>
      <c r="AT2070" s="552"/>
      <c r="AU2070" s="553" t="str">
        <f>IF(AND(V2070&gt;0,X2070="A",AA2070&lt;&gt;"",AG2070&lt;&gt;"A",AJ2070&lt;&gt;"A",OR(AB2070="NR",AB2070="NT")),1,"")</f>
        <v/>
      </c>
      <c r="AV2070" s="554" t="str">
        <f>IF(AU2070="","",COUNTIF($AU$8:AU2070,AU2070))</f>
        <v/>
      </c>
      <c r="AW2070" s="553" t="str">
        <f>IF(AND(V2070&gt;0,X2070="A",AJ2070&lt;&gt;"A",OR(AB2070="",AB2070="NX")),1,"")</f>
        <v/>
      </c>
      <c r="AX2070" s="554" t="str">
        <f>IF(AW2070="","",COUNTIF($AW$8:AW2070,AW2070))</f>
        <v/>
      </c>
      <c r="AY2070" s="27"/>
      <c r="AZ2070" s="6"/>
      <c r="BA2070" s="7"/>
      <c r="BB2070" s="7"/>
    </row>
    <row r="2071" spans="1:54" ht="14.45" customHeight="1">
      <c r="A2071" s="472" t="s">
        <v>2321</v>
      </c>
      <c r="B2071" s="473" t="s">
        <v>1602</v>
      </c>
      <c r="C2071" s="714" t="s">
        <v>5516</v>
      </c>
      <c r="D2071" s="22">
        <v>17</v>
      </c>
      <c r="E2071" s="746" t="s">
        <v>4320</v>
      </c>
      <c r="F2071" s="760">
        <v>2086090</v>
      </c>
      <c r="G2071" s="475">
        <v>15421107</v>
      </c>
      <c r="H2071" s="476">
        <v>11.94</v>
      </c>
      <c r="I2071" s="474">
        <v>2080690</v>
      </c>
      <c r="J2071" s="475">
        <v>15421103</v>
      </c>
      <c r="K2071" s="478">
        <v>11.94</v>
      </c>
      <c r="L2071" s="9" t="s">
        <v>15</v>
      </c>
      <c r="M2071" s="546">
        <v>16</v>
      </c>
      <c r="N2071" s="9">
        <v>9.5299999999999994</v>
      </c>
      <c r="O2071" s="6" t="s">
        <v>4201</v>
      </c>
      <c r="P2071" s="479" t="s">
        <v>4202</v>
      </c>
      <c r="Q2071" s="10" t="s">
        <v>4250</v>
      </c>
      <c r="R2071" s="11"/>
      <c r="S2071" s="12"/>
      <c r="T2071" s="14">
        <v>46268</v>
      </c>
      <c r="U2071" s="15" t="s">
        <v>4204</v>
      </c>
      <c r="V2071" s="8">
        <v>46268</v>
      </c>
      <c r="W2071" s="13" t="s">
        <v>4314</v>
      </c>
      <c r="X2071" s="23" t="s">
        <v>4206</v>
      </c>
      <c r="Y2071" s="486">
        <v>167</v>
      </c>
      <c r="Z2071" s="483">
        <v>46277</v>
      </c>
      <c r="AA2071" s="24" t="s">
        <v>5337</v>
      </c>
      <c r="AB2071" s="484" t="s">
        <v>4206</v>
      </c>
      <c r="AC2071" s="16"/>
      <c r="AD2071" s="17"/>
      <c r="AE2071" s="18"/>
      <c r="AF2071" s="9"/>
      <c r="AG2071" s="19"/>
      <c r="AH2071" s="20"/>
      <c r="AI2071" s="9"/>
      <c r="AJ2071" s="21"/>
      <c r="AK2071" s="33"/>
      <c r="AL2071" s="485" t="str">
        <f>IF(AA2071="","",AA2071)</f>
        <v>L-RT-031</v>
      </c>
      <c r="AM2071" s="3" t="str">
        <f>IF(AB2071="","",AB2071)</f>
        <v>A</v>
      </c>
      <c r="AN2071" s="702"/>
      <c r="AO2071" s="4"/>
      <c r="AP2071" s="5"/>
      <c r="AQ2071" s="5"/>
      <c r="AR2071" s="4"/>
      <c r="AS2071" s="5"/>
      <c r="AT2071" s="552"/>
      <c r="AU2071" s="553" t="str">
        <f>IF(AND(V2071&gt;0,X2071="A",AA2071&lt;&gt;"",AG2071&lt;&gt;"A",AJ2071&lt;&gt;"A",OR(AB2071="NR",AB2071="NT")),1,"")</f>
        <v/>
      </c>
      <c r="AV2071" s="554" t="str">
        <f>IF(AU2071="","",COUNTIF($AU$8:AU2071,AU2071))</f>
        <v/>
      </c>
      <c r="AW2071" s="553" t="str">
        <f>IF(AND(V2071&gt;0,X2071="A",AJ2071&lt;&gt;"A",OR(AB2071="",AB2071="NX")),1,"")</f>
        <v/>
      </c>
      <c r="AX2071" s="554" t="str">
        <f>IF(AW2071="","",COUNTIF($AW$8:AW2071,AW2071))</f>
        <v/>
      </c>
      <c r="AY2071" s="27"/>
      <c r="AZ2071" s="6"/>
      <c r="BA2071" s="7"/>
      <c r="BB2071" s="7"/>
    </row>
    <row r="2072" spans="1:54" ht="14.45" customHeight="1">
      <c r="A2072" s="472" t="s">
        <v>2322</v>
      </c>
      <c r="B2072" s="473" t="s">
        <v>1602</v>
      </c>
      <c r="C2072" s="714" t="s">
        <v>5516</v>
      </c>
      <c r="D2072" s="22">
        <v>17</v>
      </c>
      <c r="E2072" s="746" t="s">
        <v>4321</v>
      </c>
      <c r="F2072" s="760">
        <v>2080690</v>
      </c>
      <c r="G2072" s="475">
        <v>15421103</v>
      </c>
      <c r="H2072" s="476">
        <v>11.94</v>
      </c>
      <c r="I2072" s="474">
        <v>2083230</v>
      </c>
      <c r="J2072" s="475">
        <v>15421119</v>
      </c>
      <c r="K2072" s="478">
        <v>11.94</v>
      </c>
      <c r="L2072" s="9" t="s">
        <v>15</v>
      </c>
      <c r="M2072" s="546">
        <v>16</v>
      </c>
      <c r="N2072" s="9">
        <v>9.5299999999999994</v>
      </c>
      <c r="O2072" s="6" t="s">
        <v>4201</v>
      </c>
      <c r="P2072" s="479" t="s">
        <v>4202</v>
      </c>
      <c r="Q2072" s="10" t="s">
        <v>4250</v>
      </c>
      <c r="R2072" s="11"/>
      <c r="S2072" s="12"/>
      <c r="T2072" s="14">
        <v>46268</v>
      </c>
      <c r="U2072" s="15" t="s">
        <v>4204</v>
      </c>
      <c r="V2072" s="8">
        <v>46268</v>
      </c>
      <c r="W2072" s="13" t="s">
        <v>4314</v>
      </c>
      <c r="X2072" s="23" t="s">
        <v>4206</v>
      </c>
      <c r="Y2072" s="486">
        <v>167</v>
      </c>
      <c r="Z2072" s="483">
        <v>46277</v>
      </c>
      <c r="AA2072" s="24" t="s">
        <v>5337</v>
      </c>
      <c r="AB2072" s="484" t="s">
        <v>4206</v>
      </c>
      <c r="AC2072" s="16"/>
      <c r="AD2072" s="17"/>
      <c r="AE2072" s="18"/>
      <c r="AF2072" s="9"/>
      <c r="AG2072" s="19"/>
      <c r="AH2072" s="20"/>
      <c r="AI2072" s="9"/>
      <c r="AJ2072" s="21"/>
      <c r="AK2072" s="33"/>
      <c r="AL2072" s="485" t="str">
        <f>IF(AA2072="","",AA2072)</f>
        <v>L-RT-031</v>
      </c>
      <c r="AM2072" s="3" t="str">
        <f>IF(AB2072="","",AB2072)</f>
        <v>A</v>
      </c>
      <c r="AN2072" s="702"/>
      <c r="AO2072" s="4"/>
      <c r="AP2072" s="5"/>
      <c r="AQ2072" s="5"/>
      <c r="AR2072" s="4"/>
      <c r="AS2072" s="5"/>
      <c r="AT2072" s="552"/>
      <c r="AU2072" s="553" t="str">
        <f>IF(AND(V2072&gt;0,X2072="A",AA2072&lt;&gt;"",AG2072&lt;&gt;"A",AJ2072&lt;&gt;"A",OR(AB2072="NR",AB2072="NT")),1,"")</f>
        <v/>
      </c>
      <c r="AV2072" s="554" t="str">
        <f>IF(AU2072="","",COUNTIF($AU$8:AU2072,AU2072))</f>
        <v/>
      </c>
      <c r="AW2072" s="553" t="str">
        <f>IF(AND(V2072&gt;0,X2072="A",AJ2072&lt;&gt;"A",OR(AB2072="",AB2072="NX")),1,"")</f>
        <v/>
      </c>
      <c r="AX2072" s="554" t="str">
        <f>IF(AW2072="","",COUNTIF($AW$8:AW2072,AW2072))</f>
        <v/>
      </c>
      <c r="AY2072" s="27"/>
      <c r="AZ2072" s="6"/>
      <c r="BA2072" s="7"/>
      <c r="BB2072" s="7"/>
    </row>
    <row r="2073" spans="1:54" ht="14.45" customHeight="1">
      <c r="A2073" s="472" t="s">
        <v>2323</v>
      </c>
      <c r="B2073" s="473" t="s">
        <v>1602</v>
      </c>
      <c r="C2073" s="714" t="s">
        <v>5516</v>
      </c>
      <c r="D2073" s="22">
        <v>17</v>
      </c>
      <c r="E2073" s="746" t="s">
        <v>4322</v>
      </c>
      <c r="F2073" s="760">
        <v>2083230</v>
      </c>
      <c r="G2073" s="475">
        <v>15421119</v>
      </c>
      <c r="H2073" s="476">
        <v>11.94</v>
      </c>
      <c r="I2073" s="474">
        <v>2088390</v>
      </c>
      <c r="J2073" s="475">
        <v>15421108</v>
      </c>
      <c r="K2073" s="478">
        <v>11.94</v>
      </c>
      <c r="L2073" s="9" t="s">
        <v>15</v>
      </c>
      <c r="M2073" s="546">
        <v>16</v>
      </c>
      <c r="N2073" s="9">
        <v>9.5299999999999994</v>
      </c>
      <c r="O2073" s="6" t="s">
        <v>4201</v>
      </c>
      <c r="P2073" s="479" t="s">
        <v>4202</v>
      </c>
      <c r="Q2073" s="10" t="s">
        <v>4250</v>
      </c>
      <c r="R2073" s="11"/>
      <c r="S2073" s="12"/>
      <c r="T2073" s="14">
        <v>46268</v>
      </c>
      <c r="U2073" s="15" t="s">
        <v>4204</v>
      </c>
      <c r="V2073" s="8">
        <v>46268</v>
      </c>
      <c r="W2073" s="13" t="s">
        <v>4314</v>
      </c>
      <c r="X2073" s="23" t="s">
        <v>4206</v>
      </c>
      <c r="Y2073" s="486">
        <v>167</v>
      </c>
      <c r="Z2073" s="483">
        <v>46277</v>
      </c>
      <c r="AA2073" s="24" t="s">
        <v>5337</v>
      </c>
      <c r="AB2073" s="484" t="s">
        <v>4206</v>
      </c>
      <c r="AC2073" s="16"/>
      <c r="AD2073" s="17"/>
      <c r="AE2073" s="18"/>
      <c r="AF2073" s="9"/>
      <c r="AG2073" s="19"/>
      <c r="AH2073" s="20"/>
      <c r="AI2073" s="9"/>
      <c r="AJ2073" s="21"/>
      <c r="AK2073" s="33"/>
      <c r="AL2073" s="485" t="str">
        <f>IF(AA2073="","",AA2073)</f>
        <v>L-RT-031</v>
      </c>
      <c r="AM2073" s="3" t="str">
        <f>IF(AB2073="","",AB2073)</f>
        <v>A</v>
      </c>
      <c r="AN2073" s="702"/>
      <c r="AO2073" s="4"/>
      <c r="AP2073" s="5"/>
      <c r="AQ2073" s="5"/>
      <c r="AR2073" s="4"/>
      <c r="AS2073" s="5"/>
      <c r="AT2073" s="552"/>
      <c r="AU2073" s="553" t="str">
        <f>IF(AND(V2073&gt;0,X2073="A",AA2073&lt;&gt;"",AG2073&lt;&gt;"A",AJ2073&lt;&gt;"A",OR(AB2073="NR",AB2073="NT")),1,"")</f>
        <v/>
      </c>
      <c r="AV2073" s="554" t="str">
        <f>IF(AU2073="","",COUNTIF($AU$8:AU2073,AU2073))</f>
        <v/>
      </c>
      <c r="AW2073" s="553" t="str">
        <f>IF(AND(V2073&gt;0,X2073="A",AJ2073&lt;&gt;"A",OR(AB2073="",AB2073="NX")),1,"")</f>
        <v/>
      </c>
      <c r="AX2073" s="554" t="str">
        <f>IF(AW2073="","",COUNTIF($AW$8:AW2073,AW2073))</f>
        <v/>
      </c>
      <c r="AY2073" s="27"/>
      <c r="AZ2073" s="6"/>
      <c r="BA2073" s="7"/>
      <c r="BB2073" s="7"/>
    </row>
    <row r="2074" spans="1:54" ht="14.45" customHeight="1">
      <c r="A2074" s="472" t="s">
        <v>2324</v>
      </c>
      <c r="B2074" s="473" t="s">
        <v>1602</v>
      </c>
      <c r="C2074" s="714" t="s">
        <v>5516</v>
      </c>
      <c r="D2074" s="22">
        <v>17</v>
      </c>
      <c r="E2074" s="746" t="s">
        <v>4323</v>
      </c>
      <c r="F2074" s="760">
        <v>2088390</v>
      </c>
      <c r="G2074" s="475">
        <v>15421108</v>
      </c>
      <c r="H2074" s="476">
        <v>11.94</v>
      </c>
      <c r="I2074" s="474">
        <v>2091280</v>
      </c>
      <c r="J2074" s="475">
        <v>15421111</v>
      </c>
      <c r="K2074" s="478">
        <v>11.94</v>
      </c>
      <c r="L2074" s="9" t="s">
        <v>15</v>
      </c>
      <c r="M2074" s="546">
        <v>16</v>
      </c>
      <c r="N2074" s="9">
        <v>9.5299999999999994</v>
      </c>
      <c r="O2074" s="6" t="s">
        <v>4201</v>
      </c>
      <c r="P2074" s="479" t="s">
        <v>4202</v>
      </c>
      <c r="Q2074" s="10" t="s">
        <v>4250</v>
      </c>
      <c r="R2074" s="11"/>
      <c r="S2074" s="12"/>
      <c r="T2074" s="14">
        <v>46268</v>
      </c>
      <c r="U2074" s="15" t="s">
        <v>4204</v>
      </c>
      <c r="V2074" s="8">
        <v>46268</v>
      </c>
      <c r="W2074" s="13" t="s">
        <v>4314</v>
      </c>
      <c r="X2074" s="23" t="s">
        <v>4206</v>
      </c>
      <c r="Y2074" s="486">
        <v>167</v>
      </c>
      <c r="Z2074" s="483">
        <v>46277</v>
      </c>
      <c r="AA2074" s="24" t="s">
        <v>5337</v>
      </c>
      <c r="AB2074" s="484" t="s">
        <v>4206</v>
      </c>
      <c r="AC2074" s="16"/>
      <c r="AD2074" s="17"/>
      <c r="AE2074" s="18"/>
      <c r="AF2074" s="9"/>
      <c r="AG2074" s="19"/>
      <c r="AH2074" s="20"/>
      <c r="AI2074" s="9"/>
      <c r="AJ2074" s="21"/>
      <c r="AK2074" s="33"/>
      <c r="AL2074" s="485" t="str">
        <f>IF(AA2074="","",AA2074)</f>
        <v>L-RT-031</v>
      </c>
      <c r="AM2074" s="3" t="str">
        <f>IF(AB2074="","",AB2074)</f>
        <v>A</v>
      </c>
      <c r="AN2074" s="702"/>
      <c r="AO2074" s="4"/>
      <c r="AP2074" s="5"/>
      <c r="AQ2074" s="5"/>
      <c r="AR2074" s="4"/>
      <c r="AS2074" s="5"/>
      <c r="AT2074" s="552"/>
      <c r="AU2074" s="553" t="str">
        <f>IF(AND(V2074&gt;0,X2074="A",AA2074&lt;&gt;"",AG2074&lt;&gt;"A",AJ2074&lt;&gt;"A",OR(AB2074="NR",AB2074="NT")),1,"")</f>
        <v/>
      </c>
      <c r="AV2074" s="554" t="str">
        <f>IF(AU2074="","",COUNTIF($AU$8:AU2074,AU2074))</f>
        <v/>
      </c>
      <c r="AW2074" s="553" t="str">
        <f>IF(AND(V2074&gt;0,X2074="A",AJ2074&lt;&gt;"A",OR(AB2074="",AB2074="NX")),1,"")</f>
        <v/>
      </c>
      <c r="AX2074" s="554" t="str">
        <f>IF(AW2074="","",COUNTIF($AW$8:AW2074,AW2074))</f>
        <v/>
      </c>
      <c r="AY2074" s="27"/>
      <c r="AZ2074" s="6"/>
      <c r="BA2074" s="7"/>
      <c r="BB2074" s="7"/>
    </row>
    <row r="2075" spans="1:54" ht="14.45" customHeight="1">
      <c r="A2075" s="472" t="s">
        <v>2325</v>
      </c>
      <c r="B2075" s="473" t="s">
        <v>1602</v>
      </c>
      <c r="C2075" s="714" t="s">
        <v>5516</v>
      </c>
      <c r="D2075" s="22">
        <v>17</v>
      </c>
      <c r="E2075" s="746" t="s">
        <v>4324</v>
      </c>
      <c r="F2075" s="760">
        <v>2091280</v>
      </c>
      <c r="G2075" s="475">
        <v>15421111</v>
      </c>
      <c r="H2075" s="476">
        <v>11.94</v>
      </c>
      <c r="I2075" s="474">
        <v>2097240</v>
      </c>
      <c r="J2075" s="475">
        <v>15421112</v>
      </c>
      <c r="K2075" s="478">
        <v>11.94</v>
      </c>
      <c r="L2075" s="9" t="s">
        <v>15</v>
      </c>
      <c r="M2075" s="546">
        <v>16</v>
      </c>
      <c r="N2075" s="9">
        <v>9.5299999999999994</v>
      </c>
      <c r="O2075" s="6" t="s">
        <v>4201</v>
      </c>
      <c r="P2075" s="479" t="s">
        <v>4202</v>
      </c>
      <c r="Q2075" s="10" t="s">
        <v>4250</v>
      </c>
      <c r="R2075" s="11"/>
      <c r="S2075" s="12"/>
      <c r="T2075" s="14">
        <v>46268</v>
      </c>
      <c r="U2075" s="15" t="s">
        <v>4204</v>
      </c>
      <c r="V2075" s="8">
        <v>46268</v>
      </c>
      <c r="W2075" s="13" t="s">
        <v>4314</v>
      </c>
      <c r="X2075" s="23" t="s">
        <v>4206</v>
      </c>
      <c r="Y2075" s="486">
        <v>167</v>
      </c>
      <c r="Z2075" s="483">
        <v>46277</v>
      </c>
      <c r="AA2075" s="24" t="s">
        <v>5337</v>
      </c>
      <c r="AB2075" s="484" t="s">
        <v>4206</v>
      </c>
      <c r="AC2075" s="16"/>
      <c r="AD2075" s="17"/>
      <c r="AE2075" s="18"/>
      <c r="AF2075" s="9"/>
      <c r="AG2075" s="19"/>
      <c r="AH2075" s="20"/>
      <c r="AI2075" s="9"/>
      <c r="AJ2075" s="21"/>
      <c r="AK2075" s="33"/>
      <c r="AL2075" s="485" t="str">
        <f>IF(AA2075="","",AA2075)</f>
        <v>L-RT-031</v>
      </c>
      <c r="AM2075" s="3" t="str">
        <f>IF(AB2075="","",AB2075)</f>
        <v>A</v>
      </c>
      <c r="AN2075" s="702"/>
      <c r="AO2075" s="4"/>
      <c r="AP2075" s="5"/>
      <c r="AQ2075" s="5"/>
      <c r="AR2075" s="4"/>
      <c r="AS2075" s="5"/>
      <c r="AT2075" s="552"/>
      <c r="AU2075" s="553" t="str">
        <f>IF(AND(V2075&gt;0,X2075="A",AA2075&lt;&gt;"",AG2075&lt;&gt;"A",AJ2075&lt;&gt;"A",OR(AB2075="NR",AB2075="NT")),1,"")</f>
        <v/>
      </c>
      <c r="AV2075" s="554" t="str">
        <f>IF(AU2075="","",COUNTIF($AU$8:AU2075,AU2075))</f>
        <v/>
      </c>
      <c r="AW2075" s="553" t="str">
        <f>IF(AND(V2075&gt;0,X2075="A",AJ2075&lt;&gt;"A",OR(AB2075="",AB2075="NX")),1,"")</f>
        <v/>
      </c>
      <c r="AX2075" s="554" t="str">
        <f>IF(AW2075="","",COUNTIF($AW$8:AW2075,AW2075))</f>
        <v/>
      </c>
      <c r="AY2075" s="27"/>
      <c r="AZ2075" s="6"/>
      <c r="BA2075" s="7"/>
      <c r="BB2075" s="7"/>
    </row>
    <row r="2076" spans="1:54" ht="14.45" customHeight="1">
      <c r="A2076" s="472" t="s">
        <v>2326</v>
      </c>
      <c r="B2076" s="473" t="s">
        <v>1602</v>
      </c>
      <c r="C2076" s="714" t="s">
        <v>5516</v>
      </c>
      <c r="D2076" s="22">
        <v>17</v>
      </c>
      <c r="E2076" s="746" t="s">
        <v>4325</v>
      </c>
      <c r="F2076" s="760">
        <v>2097240</v>
      </c>
      <c r="G2076" s="475">
        <v>15421112</v>
      </c>
      <c r="H2076" s="476">
        <v>11.94</v>
      </c>
      <c r="I2076" s="474">
        <v>2084450</v>
      </c>
      <c r="J2076" s="475">
        <v>15421106</v>
      </c>
      <c r="K2076" s="478">
        <v>11.94</v>
      </c>
      <c r="L2076" s="9" t="s">
        <v>15</v>
      </c>
      <c r="M2076" s="546">
        <v>16</v>
      </c>
      <c r="N2076" s="9">
        <v>9.5299999999999994</v>
      </c>
      <c r="O2076" s="6" t="s">
        <v>4201</v>
      </c>
      <c r="P2076" s="479" t="s">
        <v>4202</v>
      </c>
      <c r="Q2076" s="10" t="s">
        <v>4250</v>
      </c>
      <c r="R2076" s="11"/>
      <c r="S2076" s="12"/>
      <c r="T2076" s="14">
        <v>46268</v>
      </c>
      <c r="U2076" s="15" t="s">
        <v>4204</v>
      </c>
      <c r="V2076" s="8">
        <v>46268</v>
      </c>
      <c r="W2076" s="13" t="s">
        <v>4314</v>
      </c>
      <c r="X2076" s="23" t="s">
        <v>4206</v>
      </c>
      <c r="Y2076" s="486">
        <v>167</v>
      </c>
      <c r="Z2076" s="483">
        <v>46277</v>
      </c>
      <c r="AA2076" s="24" t="s">
        <v>5337</v>
      </c>
      <c r="AB2076" s="484" t="s">
        <v>4206</v>
      </c>
      <c r="AC2076" s="16"/>
      <c r="AD2076" s="17"/>
      <c r="AE2076" s="18"/>
      <c r="AF2076" s="9"/>
      <c r="AG2076" s="19"/>
      <c r="AH2076" s="20"/>
      <c r="AI2076" s="9"/>
      <c r="AJ2076" s="21"/>
      <c r="AK2076" s="33"/>
      <c r="AL2076" s="485" t="str">
        <f>IF(AA2076="","",AA2076)</f>
        <v>L-RT-031</v>
      </c>
      <c r="AM2076" s="3" t="str">
        <f>IF(AB2076="","",AB2076)</f>
        <v>A</v>
      </c>
      <c r="AN2076" s="702"/>
      <c r="AO2076" s="4"/>
      <c r="AP2076" s="5"/>
      <c r="AQ2076" s="5"/>
      <c r="AR2076" s="4"/>
      <c r="AS2076" s="5"/>
      <c r="AT2076" s="552"/>
      <c r="AU2076" s="553" t="str">
        <f>IF(AND(V2076&gt;0,X2076="A",AA2076&lt;&gt;"",AG2076&lt;&gt;"A",AJ2076&lt;&gt;"A",OR(AB2076="NR",AB2076="NT")),1,"")</f>
        <v/>
      </c>
      <c r="AV2076" s="554" t="str">
        <f>IF(AU2076="","",COUNTIF($AU$8:AU2076,AU2076))</f>
        <v/>
      </c>
      <c r="AW2076" s="553" t="str">
        <f>IF(AND(V2076&gt;0,X2076="A",AJ2076&lt;&gt;"A",OR(AB2076="",AB2076="NX")),1,"")</f>
        <v/>
      </c>
      <c r="AX2076" s="554" t="str">
        <f>IF(AW2076="","",COUNTIF($AW$8:AW2076,AW2076))</f>
        <v/>
      </c>
      <c r="AY2076" s="27"/>
      <c r="AZ2076" s="6"/>
      <c r="BA2076" s="7"/>
      <c r="BB2076" s="7"/>
    </row>
    <row r="2077" spans="1:54" ht="14.45" customHeight="1">
      <c r="A2077" s="472" t="s">
        <v>2327</v>
      </c>
      <c r="B2077" s="473" t="s">
        <v>1602</v>
      </c>
      <c r="C2077" s="714" t="s">
        <v>5516</v>
      </c>
      <c r="D2077" s="22">
        <v>17</v>
      </c>
      <c r="E2077" s="752" t="s">
        <v>4326</v>
      </c>
      <c r="F2077" s="760">
        <v>2084450</v>
      </c>
      <c r="G2077" s="475">
        <v>15421106</v>
      </c>
      <c r="H2077" s="476">
        <v>11.94</v>
      </c>
      <c r="I2077" s="474">
        <v>2098280</v>
      </c>
      <c r="J2077" s="475">
        <v>15421112</v>
      </c>
      <c r="K2077" s="478">
        <v>11.94</v>
      </c>
      <c r="L2077" s="9"/>
      <c r="M2077" s="546">
        <v>16</v>
      </c>
      <c r="N2077" s="9">
        <v>9.5299999999999994</v>
      </c>
      <c r="O2077" s="6" t="s">
        <v>4201</v>
      </c>
      <c r="P2077" s="479" t="s">
        <v>4252</v>
      </c>
      <c r="Q2077" s="10" t="s">
        <v>4327</v>
      </c>
      <c r="R2077" s="11"/>
      <c r="S2077" s="12"/>
      <c r="T2077" s="14">
        <v>46255</v>
      </c>
      <c r="U2077" s="15" t="s">
        <v>4284</v>
      </c>
      <c r="V2077" s="8">
        <v>46255</v>
      </c>
      <c r="W2077" s="13" t="s">
        <v>4285</v>
      </c>
      <c r="X2077" s="23" t="s">
        <v>4206</v>
      </c>
      <c r="Y2077" s="486">
        <v>124</v>
      </c>
      <c r="Z2077" s="483">
        <v>46257</v>
      </c>
      <c r="AA2077" s="24" t="s">
        <v>4286</v>
      </c>
      <c r="AB2077" s="484" t="s">
        <v>4206</v>
      </c>
      <c r="AC2077" s="16"/>
      <c r="AD2077" s="17"/>
      <c r="AE2077" s="18"/>
      <c r="AF2077" s="9"/>
      <c r="AG2077" s="19"/>
      <c r="AH2077" s="20"/>
      <c r="AI2077" s="9"/>
      <c r="AJ2077" s="21"/>
      <c r="AK2077" s="33"/>
      <c r="AL2077" s="485" t="str">
        <f>IF(AA2077="","",AA2077)</f>
        <v>DJ-RT-009</v>
      </c>
      <c r="AM2077" s="3" t="str">
        <f>IF(AB2077="","",AB2077)</f>
        <v>A</v>
      </c>
      <c r="AN2077" s="702"/>
      <c r="AO2077" s="4"/>
      <c r="AP2077" s="5"/>
      <c r="AQ2077" s="5"/>
      <c r="AR2077" s="4"/>
      <c r="AS2077" s="5"/>
      <c r="AT2077" s="552"/>
      <c r="AU2077" s="553" t="str">
        <f>IF(AND(V2077&gt;0,X2077="A",AA2077&lt;&gt;"",AG2077&lt;&gt;"A",AJ2077&lt;&gt;"A",OR(AB2077="NR",AB2077="NT")),1,"")</f>
        <v/>
      </c>
      <c r="AV2077" s="554" t="str">
        <f>IF(AU2077="","",COUNTIF($AU$8:AU2077,AU2077))</f>
        <v/>
      </c>
      <c r="AW2077" s="553" t="str">
        <f>IF(AND(V2077&gt;0,X2077="A",AJ2077&lt;&gt;"A",OR(AB2077="",AB2077="NX")),1,"")</f>
        <v/>
      </c>
      <c r="AX2077" s="554" t="str">
        <f>IF(AW2077="","",COUNTIF($AW$8:AW2077,AW2077))</f>
        <v/>
      </c>
      <c r="AY2077" s="27"/>
      <c r="AZ2077" s="6"/>
      <c r="BA2077" s="7"/>
      <c r="BB2077" s="7"/>
    </row>
    <row r="2078" spans="1:54" ht="14.45" customHeight="1">
      <c r="A2078" s="472" t="s">
        <v>2328</v>
      </c>
      <c r="B2078" s="473" t="s">
        <v>1602</v>
      </c>
      <c r="C2078" s="714" t="s">
        <v>5516</v>
      </c>
      <c r="D2078" s="22">
        <v>17</v>
      </c>
      <c r="E2078" s="746" t="s">
        <v>4328</v>
      </c>
      <c r="F2078" s="760">
        <v>2098280</v>
      </c>
      <c r="G2078" s="475">
        <v>15421112</v>
      </c>
      <c r="H2078" s="476">
        <v>11.94</v>
      </c>
      <c r="I2078" s="474">
        <v>2089070</v>
      </c>
      <c r="J2078" s="475">
        <v>15421108</v>
      </c>
      <c r="K2078" s="478">
        <v>11.94</v>
      </c>
      <c r="L2078" s="9" t="s">
        <v>15</v>
      </c>
      <c r="M2078" s="546">
        <v>16</v>
      </c>
      <c r="N2078" s="9">
        <v>9.5299999999999994</v>
      </c>
      <c r="O2078" s="6" t="s">
        <v>4201</v>
      </c>
      <c r="P2078" s="479" t="s">
        <v>4202</v>
      </c>
      <c r="Q2078" s="10" t="s">
        <v>4250</v>
      </c>
      <c r="R2078" s="11"/>
      <c r="S2078" s="12"/>
      <c r="T2078" s="14">
        <v>46268</v>
      </c>
      <c r="U2078" s="15" t="s">
        <v>4204</v>
      </c>
      <c r="V2078" s="8">
        <v>46268</v>
      </c>
      <c r="W2078" s="13" t="s">
        <v>4314</v>
      </c>
      <c r="X2078" s="23" t="s">
        <v>4206</v>
      </c>
      <c r="Y2078" s="486">
        <v>167</v>
      </c>
      <c r="Z2078" s="483">
        <v>46277</v>
      </c>
      <c r="AA2078" s="24" t="s">
        <v>5337</v>
      </c>
      <c r="AB2078" s="484" t="s">
        <v>4206</v>
      </c>
      <c r="AC2078" s="16"/>
      <c r="AD2078" s="17"/>
      <c r="AE2078" s="18"/>
      <c r="AF2078" s="9"/>
      <c r="AG2078" s="19"/>
      <c r="AH2078" s="20"/>
      <c r="AI2078" s="9"/>
      <c r="AJ2078" s="21"/>
      <c r="AK2078" s="33"/>
      <c r="AL2078" s="485" t="str">
        <f>IF(AA2078="","",AA2078)</f>
        <v>L-RT-031</v>
      </c>
      <c r="AM2078" s="3" t="str">
        <f>IF(AB2078="","",AB2078)</f>
        <v>A</v>
      </c>
      <c r="AN2078" s="702"/>
      <c r="AO2078" s="4"/>
      <c r="AP2078" s="5"/>
      <c r="AQ2078" s="5"/>
      <c r="AR2078" s="4"/>
      <c r="AS2078" s="5"/>
      <c r="AT2078" s="552"/>
      <c r="AU2078" s="553" t="str">
        <f>IF(AND(V2078&gt;0,X2078="A",AA2078&lt;&gt;"",AG2078&lt;&gt;"A",AJ2078&lt;&gt;"A",OR(AB2078="NR",AB2078="NT")),1,"")</f>
        <v/>
      </c>
      <c r="AV2078" s="554" t="str">
        <f>IF(AU2078="","",COUNTIF($AU$8:AU2078,AU2078))</f>
        <v/>
      </c>
      <c r="AW2078" s="553" t="str">
        <f>IF(AND(V2078&gt;0,X2078="A",AJ2078&lt;&gt;"A",OR(AB2078="",AB2078="NX")),1,"")</f>
        <v/>
      </c>
      <c r="AX2078" s="554" t="str">
        <f>IF(AW2078="","",COUNTIF($AW$8:AW2078,AW2078))</f>
        <v/>
      </c>
      <c r="AY2078" s="27"/>
      <c r="AZ2078" s="6"/>
      <c r="BA2078" s="7"/>
      <c r="BB2078" s="7"/>
    </row>
    <row r="2079" spans="1:54" ht="14.45" customHeight="1">
      <c r="A2079" s="472" t="s">
        <v>2329</v>
      </c>
      <c r="B2079" s="473" t="s">
        <v>1602</v>
      </c>
      <c r="C2079" s="714" t="s">
        <v>5516</v>
      </c>
      <c r="D2079" s="22">
        <v>17</v>
      </c>
      <c r="E2079" s="752" t="s">
        <v>4329</v>
      </c>
      <c r="F2079" s="760">
        <v>2089070</v>
      </c>
      <c r="G2079" s="475">
        <v>15421108</v>
      </c>
      <c r="H2079" s="476">
        <v>11.94</v>
      </c>
      <c r="I2079" s="474">
        <v>2095300</v>
      </c>
      <c r="J2079" s="475">
        <v>15421111</v>
      </c>
      <c r="K2079" s="478">
        <v>11.94</v>
      </c>
      <c r="L2079" s="9"/>
      <c r="M2079" s="546">
        <v>16</v>
      </c>
      <c r="N2079" s="9">
        <v>9.5299999999999994</v>
      </c>
      <c r="O2079" s="6" t="s">
        <v>4201</v>
      </c>
      <c r="P2079" s="479" t="s">
        <v>4252</v>
      </c>
      <c r="Q2079" s="10" t="s">
        <v>4327</v>
      </c>
      <c r="R2079" s="11"/>
      <c r="S2079" s="12"/>
      <c r="T2079" s="14">
        <v>46252</v>
      </c>
      <c r="U2079" s="15" t="s">
        <v>4284</v>
      </c>
      <c r="V2079" s="8">
        <v>46252</v>
      </c>
      <c r="W2079" s="13" t="s">
        <v>4254</v>
      </c>
      <c r="X2079" s="23" t="s">
        <v>4206</v>
      </c>
      <c r="Y2079" s="486">
        <v>124</v>
      </c>
      <c r="Z2079" s="483">
        <v>46257</v>
      </c>
      <c r="AA2079" s="24" t="s">
        <v>4330</v>
      </c>
      <c r="AB2079" s="484" t="s">
        <v>4206</v>
      </c>
      <c r="AC2079" s="16"/>
      <c r="AD2079" s="17"/>
      <c r="AE2079" s="18"/>
      <c r="AF2079" s="9"/>
      <c r="AG2079" s="19"/>
      <c r="AH2079" s="20"/>
      <c r="AI2079" s="9"/>
      <c r="AJ2079" s="21"/>
      <c r="AK2079" s="33"/>
      <c r="AL2079" s="485" t="str">
        <f>IF(AA2079="","",AA2079)</f>
        <v>DJ-RT-010</v>
      </c>
      <c r="AM2079" s="3" t="str">
        <f>IF(AB2079="","",AB2079)</f>
        <v>A</v>
      </c>
      <c r="AN2079" s="702"/>
      <c r="AO2079" s="4"/>
      <c r="AP2079" s="5"/>
      <c r="AQ2079" s="5"/>
      <c r="AR2079" s="4"/>
      <c r="AS2079" s="5"/>
      <c r="AT2079" s="552"/>
      <c r="AU2079" s="553" t="str">
        <f>IF(AND(V2079&gt;0,X2079="A",AA2079&lt;&gt;"",AG2079&lt;&gt;"A",AJ2079&lt;&gt;"A",OR(AB2079="NR",AB2079="NT")),1,"")</f>
        <v/>
      </c>
      <c r="AV2079" s="554" t="str">
        <f>IF(AU2079="","",COUNTIF($AU$8:AU2079,AU2079))</f>
        <v/>
      </c>
      <c r="AW2079" s="553" t="str">
        <f>IF(AND(V2079&gt;0,X2079="A",AJ2079&lt;&gt;"A",OR(AB2079="",AB2079="NX")),1,"")</f>
        <v/>
      </c>
      <c r="AX2079" s="554" t="str">
        <f>IF(AW2079="","",COUNTIF($AW$8:AW2079,AW2079))</f>
        <v/>
      </c>
      <c r="AY2079" s="27"/>
      <c r="AZ2079" s="6"/>
      <c r="BA2079" s="7"/>
      <c r="BB2079" s="7"/>
    </row>
    <row r="2080" spans="1:54" ht="14.45" customHeight="1">
      <c r="A2080" s="472" t="s">
        <v>2330</v>
      </c>
      <c r="B2080" s="473" t="s">
        <v>1602</v>
      </c>
      <c r="C2080" s="714" t="s">
        <v>5516</v>
      </c>
      <c r="D2080" s="22">
        <v>17</v>
      </c>
      <c r="E2080" s="746" t="s">
        <v>4331</v>
      </c>
      <c r="F2080" s="760">
        <v>2095300</v>
      </c>
      <c r="G2080" s="475">
        <v>15421111</v>
      </c>
      <c r="H2080" s="476">
        <v>11.94</v>
      </c>
      <c r="I2080" s="474">
        <v>2094750</v>
      </c>
      <c r="J2080" s="475">
        <v>15421111</v>
      </c>
      <c r="K2080" s="478">
        <v>11.94</v>
      </c>
      <c r="L2080" s="9" t="s">
        <v>15</v>
      </c>
      <c r="M2080" s="546">
        <v>16</v>
      </c>
      <c r="N2080" s="9">
        <v>9.5299999999999994</v>
      </c>
      <c r="O2080" s="6" t="s">
        <v>4201</v>
      </c>
      <c r="P2080" s="479" t="s">
        <v>4202</v>
      </c>
      <c r="Q2080" s="10" t="s">
        <v>4250</v>
      </c>
      <c r="R2080" s="11"/>
      <c r="S2080" s="12"/>
      <c r="T2080" s="14">
        <v>46268</v>
      </c>
      <c r="U2080" s="15" t="s">
        <v>4204</v>
      </c>
      <c r="V2080" s="8">
        <v>46268</v>
      </c>
      <c r="W2080" s="13" t="s">
        <v>4314</v>
      </c>
      <c r="X2080" s="23" t="s">
        <v>4206</v>
      </c>
      <c r="Y2080" s="486">
        <v>167</v>
      </c>
      <c r="Z2080" s="483">
        <v>46277</v>
      </c>
      <c r="AA2080" s="24" t="s">
        <v>5337</v>
      </c>
      <c r="AB2080" s="484" t="s">
        <v>4206</v>
      </c>
      <c r="AC2080" s="16"/>
      <c r="AD2080" s="17"/>
      <c r="AE2080" s="18"/>
      <c r="AF2080" s="9"/>
      <c r="AG2080" s="19"/>
      <c r="AH2080" s="20"/>
      <c r="AI2080" s="9"/>
      <c r="AJ2080" s="21"/>
      <c r="AK2080" s="33"/>
      <c r="AL2080" s="485" t="str">
        <f>IF(AA2080="","",AA2080)</f>
        <v>L-RT-031</v>
      </c>
      <c r="AM2080" s="3" t="str">
        <f>IF(AB2080="","",AB2080)</f>
        <v>A</v>
      </c>
      <c r="AN2080" s="702"/>
      <c r="AO2080" s="4"/>
      <c r="AP2080" s="5"/>
      <c r="AQ2080" s="5"/>
      <c r="AR2080" s="4"/>
      <c r="AS2080" s="5"/>
      <c r="AT2080" s="552"/>
      <c r="AU2080" s="553" t="str">
        <f>IF(AND(V2080&gt;0,X2080="A",AA2080&lt;&gt;"",AG2080&lt;&gt;"A",AJ2080&lt;&gt;"A",OR(AB2080="NR",AB2080="NT")),1,"")</f>
        <v/>
      </c>
      <c r="AV2080" s="554" t="str">
        <f>IF(AU2080="","",COUNTIF($AU$8:AU2080,AU2080))</f>
        <v/>
      </c>
      <c r="AW2080" s="553" t="str">
        <f>IF(AND(V2080&gt;0,X2080="A",AJ2080&lt;&gt;"A",OR(AB2080="",AB2080="NX")),1,"")</f>
        <v/>
      </c>
      <c r="AX2080" s="554" t="str">
        <f>IF(AW2080="","",COUNTIF($AW$8:AW2080,AW2080))</f>
        <v/>
      </c>
      <c r="AY2080" s="27"/>
      <c r="AZ2080" s="6"/>
      <c r="BA2080" s="7"/>
      <c r="BB2080" s="7"/>
    </row>
    <row r="2081" spans="1:54" ht="14.45" customHeight="1">
      <c r="A2081" s="472" t="s">
        <v>2331</v>
      </c>
      <c r="B2081" s="473" t="s">
        <v>1602</v>
      </c>
      <c r="C2081" s="714" t="s">
        <v>5516</v>
      </c>
      <c r="D2081" s="22">
        <v>17</v>
      </c>
      <c r="E2081" s="752" t="s">
        <v>4332</v>
      </c>
      <c r="F2081" s="760">
        <v>2094750</v>
      </c>
      <c r="G2081" s="475">
        <v>15421111</v>
      </c>
      <c r="H2081" s="476">
        <v>11.94</v>
      </c>
      <c r="I2081" s="474">
        <v>2098060</v>
      </c>
      <c r="J2081" s="475">
        <v>15421112</v>
      </c>
      <c r="K2081" s="478">
        <v>11.94</v>
      </c>
      <c r="L2081" s="9"/>
      <c r="M2081" s="546">
        <v>16</v>
      </c>
      <c r="N2081" s="9">
        <v>9.5299999999999994</v>
      </c>
      <c r="O2081" s="6" t="s">
        <v>4201</v>
      </c>
      <c r="P2081" s="479" t="s">
        <v>4252</v>
      </c>
      <c r="Q2081" s="10" t="s">
        <v>4268</v>
      </c>
      <c r="R2081" s="11"/>
      <c r="S2081" s="12"/>
      <c r="T2081" s="14">
        <v>46255</v>
      </c>
      <c r="U2081" s="15" t="s">
        <v>4284</v>
      </c>
      <c r="V2081" s="8">
        <v>46255</v>
      </c>
      <c r="W2081" s="13" t="s">
        <v>4285</v>
      </c>
      <c r="X2081" s="23" t="s">
        <v>4206</v>
      </c>
      <c r="Y2081" s="486">
        <v>124</v>
      </c>
      <c r="Z2081" s="483">
        <v>46257</v>
      </c>
      <c r="AA2081" s="24" t="s">
        <v>4286</v>
      </c>
      <c r="AB2081" s="484" t="s">
        <v>4206</v>
      </c>
      <c r="AC2081" s="16"/>
      <c r="AD2081" s="17"/>
      <c r="AE2081" s="18"/>
      <c r="AF2081" s="9"/>
      <c r="AG2081" s="19"/>
      <c r="AH2081" s="20"/>
      <c r="AI2081" s="9"/>
      <c r="AJ2081" s="21"/>
      <c r="AK2081" s="33"/>
      <c r="AL2081" s="485" t="str">
        <f>IF(AA2081="","",AA2081)</f>
        <v>DJ-RT-009</v>
      </c>
      <c r="AM2081" s="3" t="str">
        <f>IF(AB2081="","",AB2081)</f>
        <v>A</v>
      </c>
      <c r="AN2081" s="702"/>
      <c r="AO2081" s="4"/>
      <c r="AP2081" s="5"/>
      <c r="AQ2081" s="5"/>
      <c r="AR2081" s="4"/>
      <c r="AS2081" s="5"/>
      <c r="AT2081" s="552"/>
      <c r="AU2081" s="553" t="str">
        <f>IF(AND(V2081&gt;0,X2081="A",AA2081&lt;&gt;"",AG2081&lt;&gt;"A",AJ2081&lt;&gt;"A",OR(AB2081="NR",AB2081="NT")),1,"")</f>
        <v/>
      </c>
      <c r="AV2081" s="554" t="str">
        <f>IF(AU2081="","",COUNTIF($AU$8:AU2081,AU2081))</f>
        <v/>
      </c>
      <c r="AW2081" s="553" t="str">
        <f>IF(AND(V2081&gt;0,X2081="A",AJ2081&lt;&gt;"A",OR(AB2081="",AB2081="NX")),1,"")</f>
        <v/>
      </c>
      <c r="AX2081" s="554" t="str">
        <f>IF(AW2081="","",COUNTIF($AW$8:AW2081,AW2081))</f>
        <v/>
      </c>
      <c r="AY2081" s="27"/>
      <c r="AZ2081" s="6"/>
      <c r="BA2081" s="7"/>
      <c r="BB2081" s="7"/>
    </row>
    <row r="2082" spans="1:54" ht="14.45" customHeight="1">
      <c r="A2082" s="472" t="s">
        <v>2332</v>
      </c>
      <c r="B2082" s="473" t="s">
        <v>1602</v>
      </c>
      <c r="C2082" s="714" t="s">
        <v>5516</v>
      </c>
      <c r="D2082" s="22">
        <v>18</v>
      </c>
      <c r="E2082" s="746" t="s">
        <v>4333</v>
      </c>
      <c r="F2082" s="760">
        <v>2098060</v>
      </c>
      <c r="G2082" s="475">
        <v>15421112</v>
      </c>
      <c r="H2082" s="476">
        <v>11.94</v>
      </c>
      <c r="I2082" s="474">
        <v>2080070</v>
      </c>
      <c r="J2082" s="475">
        <v>15421103</v>
      </c>
      <c r="K2082" s="478">
        <v>11.94</v>
      </c>
      <c r="L2082" s="9" t="s">
        <v>15</v>
      </c>
      <c r="M2082" s="546">
        <v>16</v>
      </c>
      <c r="N2082" s="9">
        <v>9.5299999999999994</v>
      </c>
      <c r="O2082" s="6" t="s">
        <v>4201</v>
      </c>
      <c r="P2082" s="479" t="s">
        <v>4202</v>
      </c>
      <c r="Q2082" s="10" t="s">
        <v>4250</v>
      </c>
      <c r="R2082" s="11"/>
      <c r="S2082" s="12"/>
      <c r="T2082" s="14">
        <v>46268</v>
      </c>
      <c r="U2082" s="15" t="s">
        <v>4204</v>
      </c>
      <c r="V2082" s="8">
        <v>46268</v>
      </c>
      <c r="W2082" s="13" t="s">
        <v>4314</v>
      </c>
      <c r="X2082" s="23" t="s">
        <v>4206</v>
      </c>
      <c r="Y2082" s="486">
        <v>167</v>
      </c>
      <c r="Z2082" s="483">
        <v>46277</v>
      </c>
      <c r="AA2082" s="24" t="s">
        <v>5337</v>
      </c>
      <c r="AB2082" s="484" t="s">
        <v>4206</v>
      </c>
      <c r="AC2082" s="16"/>
      <c r="AD2082" s="17"/>
      <c r="AE2082" s="18"/>
      <c r="AF2082" s="9"/>
      <c r="AG2082" s="19"/>
      <c r="AH2082" s="20"/>
      <c r="AI2082" s="9"/>
      <c r="AJ2082" s="21"/>
      <c r="AK2082" s="33"/>
      <c r="AL2082" s="485" t="str">
        <f>IF(AA2082="","",AA2082)</f>
        <v>L-RT-031</v>
      </c>
      <c r="AM2082" s="3" t="str">
        <f>IF(AB2082="","",AB2082)</f>
        <v>A</v>
      </c>
      <c r="AN2082" s="702"/>
      <c r="AO2082" s="4"/>
      <c r="AP2082" s="5"/>
      <c r="AQ2082" s="5"/>
      <c r="AR2082" s="4"/>
      <c r="AS2082" s="5"/>
      <c r="AT2082" s="552"/>
      <c r="AU2082" s="553" t="str">
        <f>IF(AND(V2082&gt;0,X2082="A",AA2082&lt;&gt;"",AG2082&lt;&gt;"A",AJ2082&lt;&gt;"A",OR(AB2082="NR",AB2082="NT")),1,"")</f>
        <v/>
      </c>
      <c r="AV2082" s="554" t="str">
        <f>IF(AU2082="","",COUNTIF($AU$8:AU2082,AU2082))</f>
        <v/>
      </c>
      <c r="AW2082" s="553" t="str">
        <f>IF(AND(V2082&gt;0,X2082="A",AJ2082&lt;&gt;"A",OR(AB2082="",AB2082="NX")),1,"")</f>
        <v/>
      </c>
      <c r="AX2082" s="554" t="str">
        <f>IF(AW2082="","",COUNTIF($AW$8:AW2082,AW2082))</f>
        <v/>
      </c>
      <c r="AY2082" s="27"/>
      <c r="AZ2082" s="6"/>
      <c r="BA2082" s="7"/>
      <c r="BB2082" s="7"/>
    </row>
    <row r="2083" spans="1:54" ht="14.45" customHeight="1">
      <c r="A2083" s="472" t="s">
        <v>2333</v>
      </c>
      <c r="B2083" s="473" t="s">
        <v>1602</v>
      </c>
      <c r="C2083" s="714" t="s">
        <v>5516</v>
      </c>
      <c r="D2083" s="22">
        <v>18</v>
      </c>
      <c r="E2083" s="752" t="s">
        <v>4334</v>
      </c>
      <c r="F2083" s="760">
        <v>2080070</v>
      </c>
      <c r="G2083" s="475">
        <v>15421103</v>
      </c>
      <c r="H2083" s="476">
        <v>11.94</v>
      </c>
      <c r="I2083" s="474">
        <v>2081170</v>
      </c>
      <c r="J2083" s="475">
        <v>15421110</v>
      </c>
      <c r="K2083" s="478">
        <v>11.94</v>
      </c>
      <c r="L2083" s="9"/>
      <c r="M2083" s="546">
        <v>16</v>
      </c>
      <c r="N2083" s="9">
        <v>9.5299999999999994</v>
      </c>
      <c r="O2083" s="6" t="s">
        <v>4201</v>
      </c>
      <c r="P2083" s="479" t="s">
        <v>4252</v>
      </c>
      <c r="Q2083" s="10" t="s">
        <v>4289</v>
      </c>
      <c r="R2083" s="11"/>
      <c r="S2083" s="12"/>
      <c r="T2083" s="14">
        <v>46254</v>
      </c>
      <c r="U2083" s="15" t="s">
        <v>4284</v>
      </c>
      <c r="V2083" s="8">
        <v>46254</v>
      </c>
      <c r="W2083" s="13" t="s">
        <v>4335</v>
      </c>
      <c r="X2083" s="23" t="s">
        <v>4206</v>
      </c>
      <c r="Y2083" s="486">
        <v>124</v>
      </c>
      <c r="Z2083" s="483">
        <v>46256</v>
      </c>
      <c r="AA2083" s="24" t="s">
        <v>4336</v>
      </c>
      <c r="AB2083" s="484" t="s">
        <v>4206</v>
      </c>
      <c r="AC2083" s="16"/>
      <c r="AD2083" s="17"/>
      <c r="AE2083" s="18"/>
      <c r="AF2083" s="9"/>
      <c r="AG2083" s="19"/>
      <c r="AH2083" s="20"/>
      <c r="AI2083" s="9"/>
      <c r="AJ2083" s="21"/>
      <c r="AK2083" s="33"/>
      <c r="AL2083" s="485" t="str">
        <f>IF(AA2083="","",AA2083)</f>
        <v>DJ-RT-008</v>
      </c>
      <c r="AM2083" s="3" t="str">
        <f>IF(AB2083="","",AB2083)</f>
        <v>A</v>
      </c>
      <c r="AN2083" s="702"/>
      <c r="AO2083" s="4"/>
      <c r="AP2083" s="5"/>
      <c r="AQ2083" s="5"/>
      <c r="AR2083" s="4"/>
      <c r="AS2083" s="5"/>
      <c r="AT2083" s="552"/>
      <c r="AU2083" s="553" t="str">
        <f>IF(AND(V2083&gt;0,X2083="A",AA2083&lt;&gt;"",AG2083&lt;&gt;"A",AJ2083&lt;&gt;"A",OR(AB2083="NR",AB2083="NT")),1,"")</f>
        <v/>
      </c>
      <c r="AV2083" s="554" t="str">
        <f>IF(AU2083="","",COUNTIF($AU$8:AU2083,AU2083))</f>
        <v/>
      </c>
      <c r="AW2083" s="553" t="str">
        <f>IF(AND(V2083&gt;0,X2083="A",AJ2083&lt;&gt;"A",OR(AB2083="",AB2083="NX")),1,"")</f>
        <v/>
      </c>
      <c r="AX2083" s="554" t="str">
        <f>IF(AW2083="","",COUNTIF($AW$8:AW2083,AW2083))</f>
        <v/>
      </c>
      <c r="AY2083" s="27"/>
      <c r="AZ2083" s="6"/>
      <c r="BA2083" s="7"/>
      <c r="BB2083" s="7"/>
    </row>
    <row r="2084" spans="1:54" ht="14.45" customHeight="1">
      <c r="A2084" s="472" t="s">
        <v>2334</v>
      </c>
      <c r="B2084" s="473" t="s">
        <v>1602</v>
      </c>
      <c r="C2084" s="714" t="s">
        <v>5516</v>
      </c>
      <c r="D2084" s="22">
        <v>18</v>
      </c>
      <c r="E2084" s="746" t="s">
        <v>5909</v>
      </c>
      <c r="F2084" s="760">
        <v>2081170</v>
      </c>
      <c r="G2084" s="475">
        <v>15421110</v>
      </c>
      <c r="H2084" s="476">
        <v>11.94</v>
      </c>
      <c r="I2084" s="474">
        <v>2086760</v>
      </c>
      <c r="J2084" s="475">
        <v>15421107</v>
      </c>
      <c r="K2084" s="478">
        <v>11.94</v>
      </c>
      <c r="L2084" s="9" t="s">
        <v>15</v>
      </c>
      <c r="M2084" s="546">
        <v>16</v>
      </c>
      <c r="N2084" s="9">
        <v>9.5299999999999994</v>
      </c>
      <c r="O2084" s="6" t="s">
        <v>4201</v>
      </c>
      <c r="P2084" s="479" t="s">
        <v>5033</v>
      </c>
      <c r="Q2084" s="10" t="s">
        <v>5919</v>
      </c>
      <c r="R2084" s="11"/>
      <c r="S2084" s="12"/>
      <c r="T2084" s="14">
        <v>46287</v>
      </c>
      <c r="U2084" s="15" t="s">
        <v>5839</v>
      </c>
      <c r="V2084" s="8">
        <v>46287</v>
      </c>
      <c r="W2084" s="13" t="s">
        <v>5920</v>
      </c>
      <c r="X2084" s="23" t="s">
        <v>4206</v>
      </c>
      <c r="Y2084" s="486">
        <v>184</v>
      </c>
      <c r="Z2084" s="483">
        <v>46293</v>
      </c>
      <c r="AA2084" s="24" t="s">
        <v>6040</v>
      </c>
      <c r="AB2084" s="484" t="s">
        <v>4206</v>
      </c>
      <c r="AC2084" s="16"/>
      <c r="AD2084" s="17"/>
      <c r="AE2084" s="18"/>
      <c r="AF2084" s="9"/>
      <c r="AG2084" s="19"/>
      <c r="AH2084" s="20"/>
      <c r="AI2084" s="9"/>
      <c r="AJ2084" s="21"/>
      <c r="AK2084" s="33"/>
      <c r="AL2084" s="485" t="str">
        <f>IF(AA2084="","",AA2084)</f>
        <v>L-RT-064</v>
      </c>
      <c r="AM2084" s="3" t="str">
        <f>IF(AB2084="","",AB2084)</f>
        <v>A</v>
      </c>
      <c r="AN2084" s="702"/>
      <c r="AO2084" s="4"/>
      <c r="AP2084" s="5"/>
      <c r="AQ2084" s="5"/>
      <c r="AR2084" s="4"/>
      <c r="AS2084" s="5"/>
      <c r="AT2084" s="552"/>
      <c r="AU2084" s="553" t="str">
        <f>IF(AND(V2084&gt;0,X2084="A",AA2084&lt;&gt;"",AG2084&lt;&gt;"A",AJ2084&lt;&gt;"A",OR(AB2084="NR",AB2084="NT")),1,"")</f>
        <v/>
      </c>
      <c r="AV2084" s="554" t="str">
        <f>IF(AU2084="","",COUNTIF($AU$8:AU2084,AU2084))</f>
        <v/>
      </c>
      <c r="AW2084" s="553" t="str">
        <f>IF(AND(V2084&gt;0,X2084="A",AJ2084&lt;&gt;"A",OR(AB2084="",AB2084="NX")),1,"")</f>
        <v/>
      </c>
      <c r="AX2084" s="554" t="str">
        <f>IF(AW2084="","",COUNTIF($AW$8:AW2084,AW2084))</f>
        <v/>
      </c>
      <c r="AY2084" s="13" t="s">
        <v>4314</v>
      </c>
      <c r="AZ2084" s="6" t="s">
        <v>5337</v>
      </c>
      <c r="BA2084" s="7"/>
      <c r="BB2084" s="7"/>
    </row>
    <row r="2085" spans="1:54" ht="14.45" customHeight="1">
      <c r="A2085" s="472" t="s">
        <v>2335</v>
      </c>
      <c r="B2085" s="473" t="s">
        <v>1602</v>
      </c>
      <c r="C2085" s="714" t="s">
        <v>5516</v>
      </c>
      <c r="D2085" s="22">
        <v>18</v>
      </c>
      <c r="E2085" s="752" t="s">
        <v>4337</v>
      </c>
      <c r="F2085" s="760">
        <v>2086760</v>
      </c>
      <c r="G2085" s="475">
        <v>15421107</v>
      </c>
      <c r="H2085" s="476">
        <v>11.94</v>
      </c>
      <c r="I2085" s="474">
        <v>2092580</v>
      </c>
      <c r="J2085" s="475">
        <v>15421110</v>
      </c>
      <c r="K2085" s="478">
        <v>11.94</v>
      </c>
      <c r="L2085" s="9"/>
      <c r="M2085" s="546">
        <v>16</v>
      </c>
      <c r="N2085" s="9">
        <v>9.5299999999999994</v>
      </c>
      <c r="O2085" s="6" t="s">
        <v>4201</v>
      </c>
      <c r="P2085" s="479" t="s">
        <v>4252</v>
      </c>
      <c r="Q2085" s="10" t="s">
        <v>4289</v>
      </c>
      <c r="R2085" s="11"/>
      <c r="S2085" s="12"/>
      <c r="T2085" s="14">
        <v>46255</v>
      </c>
      <c r="U2085" s="15" t="s">
        <v>4284</v>
      </c>
      <c r="V2085" s="8">
        <v>46255</v>
      </c>
      <c r="W2085" s="13" t="s">
        <v>4285</v>
      </c>
      <c r="X2085" s="23" t="s">
        <v>4206</v>
      </c>
      <c r="Y2085" s="486">
        <v>124</v>
      </c>
      <c r="Z2085" s="483">
        <v>46257</v>
      </c>
      <c r="AA2085" s="24" t="s">
        <v>4286</v>
      </c>
      <c r="AB2085" s="484" t="s">
        <v>4206</v>
      </c>
      <c r="AC2085" s="16"/>
      <c r="AD2085" s="17"/>
      <c r="AE2085" s="18"/>
      <c r="AF2085" s="9"/>
      <c r="AG2085" s="19"/>
      <c r="AH2085" s="20"/>
      <c r="AI2085" s="9"/>
      <c r="AJ2085" s="21"/>
      <c r="AK2085" s="33"/>
      <c r="AL2085" s="485" t="str">
        <f>IF(AA2085="","",AA2085)</f>
        <v>DJ-RT-009</v>
      </c>
      <c r="AM2085" s="3" t="str">
        <f>IF(AB2085="","",AB2085)</f>
        <v>A</v>
      </c>
      <c r="AN2085" s="702"/>
      <c r="AO2085" s="4"/>
      <c r="AP2085" s="5"/>
      <c r="AQ2085" s="5"/>
      <c r="AR2085" s="4"/>
      <c r="AS2085" s="5"/>
      <c r="AT2085" s="552"/>
      <c r="AU2085" s="553" t="str">
        <f>IF(AND(V2085&gt;0,X2085="A",AA2085&lt;&gt;"",AG2085&lt;&gt;"A",AJ2085&lt;&gt;"A",OR(AB2085="NR",AB2085="NT")),1,"")</f>
        <v/>
      </c>
      <c r="AV2085" s="554" t="str">
        <f>IF(AU2085="","",COUNTIF($AU$8:AU2085,AU2085))</f>
        <v/>
      </c>
      <c r="AW2085" s="553" t="str">
        <f>IF(AND(V2085&gt;0,X2085="A",AJ2085&lt;&gt;"A",OR(AB2085="",AB2085="NX")),1,"")</f>
        <v/>
      </c>
      <c r="AX2085" s="554" t="str">
        <f>IF(AW2085="","",COUNTIF($AW$8:AW2085,AW2085))</f>
        <v/>
      </c>
      <c r="AY2085" s="13" t="s">
        <v>4341</v>
      </c>
      <c r="AZ2085" s="6"/>
      <c r="BA2085" s="7"/>
      <c r="BB2085" s="7"/>
    </row>
    <row r="2086" spans="1:54" ht="14.45" customHeight="1">
      <c r="A2086" s="472" t="s">
        <v>2336</v>
      </c>
      <c r="B2086" s="473" t="s">
        <v>1602</v>
      </c>
      <c r="C2086" s="714" t="s">
        <v>5516</v>
      </c>
      <c r="D2086" s="22">
        <v>18</v>
      </c>
      <c r="E2086" s="746" t="s">
        <v>4338</v>
      </c>
      <c r="F2086" s="760">
        <v>2092580</v>
      </c>
      <c r="G2086" s="475">
        <v>15421110</v>
      </c>
      <c r="H2086" s="476">
        <v>11.94</v>
      </c>
      <c r="I2086" s="474">
        <v>2085570</v>
      </c>
      <c r="J2086" s="475">
        <v>15421107</v>
      </c>
      <c r="K2086" s="478">
        <v>11.94</v>
      </c>
      <c r="L2086" s="9" t="s">
        <v>15</v>
      </c>
      <c r="M2086" s="546">
        <v>16</v>
      </c>
      <c r="N2086" s="9">
        <v>9.5299999999999994</v>
      </c>
      <c r="O2086" s="6" t="s">
        <v>4201</v>
      </c>
      <c r="P2086" s="479" t="s">
        <v>4202</v>
      </c>
      <c r="Q2086" s="10" t="s">
        <v>4250</v>
      </c>
      <c r="R2086" s="11"/>
      <c r="S2086" s="12"/>
      <c r="T2086" s="14">
        <v>46268</v>
      </c>
      <c r="U2086" s="15" t="s">
        <v>4204</v>
      </c>
      <c r="V2086" s="8">
        <v>46268</v>
      </c>
      <c r="W2086" s="13" t="s">
        <v>4314</v>
      </c>
      <c r="X2086" s="23" t="s">
        <v>4206</v>
      </c>
      <c r="Y2086" s="486">
        <v>167</v>
      </c>
      <c r="Z2086" s="483">
        <v>46277</v>
      </c>
      <c r="AA2086" s="24" t="s">
        <v>5337</v>
      </c>
      <c r="AB2086" s="484" t="s">
        <v>4206</v>
      </c>
      <c r="AC2086" s="16"/>
      <c r="AD2086" s="17"/>
      <c r="AE2086" s="18"/>
      <c r="AF2086" s="9"/>
      <c r="AG2086" s="19"/>
      <c r="AH2086" s="20"/>
      <c r="AI2086" s="9"/>
      <c r="AJ2086" s="21"/>
      <c r="AK2086" s="33"/>
      <c r="AL2086" s="485" t="str">
        <f>IF(AA2086="","",AA2086)</f>
        <v>L-RT-031</v>
      </c>
      <c r="AM2086" s="3" t="str">
        <f>IF(AB2086="","",AB2086)</f>
        <v>A</v>
      </c>
      <c r="AN2086" s="702"/>
      <c r="AO2086" s="4"/>
      <c r="AP2086" s="5"/>
      <c r="AQ2086" s="5"/>
      <c r="AR2086" s="4"/>
      <c r="AS2086" s="5"/>
      <c r="AT2086" s="552"/>
      <c r="AU2086" s="553" t="str">
        <f>IF(AND(V2086&gt;0,X2086="A",AA2086&lt;&gt;"",AG2086&lt;&gt;"A",AJ2086&lt;&gt;"A",OR(AB2086="NR",AB2086="NT")),1,"")</f>
        <v/>
      </c>
      <c r="AV2086" s="554" t="str">
        <f>IF(AU2086="","",COUNTIF($AU$8:AU2086,AU2086))</f>
        <v/>
      </c>
      <c r="AW2086" s="553" t="str">
        <f>IF(AND(V2086&gt;0,X2086="A",AJ2086&lt;&gt;"A",OR(AB2086="",AB2086="NX")),1,"")</f>
        <v/>
      </c>
      <c r="AX2086" s="554" t="str">
        <f>IF(AW2086="","",COUNTIF($AW$8:AW2086,AW2086))</f>
        <v/>
      </c>
      <c r="AY2086" s="13" t="s">
        <v>4341</v>
      </c>
      <c r="AZ2086" s="6"/>
      <c r="BA2086" s="7"/>
      <c r="BB2086" s="7"/>
    </row>
    <row r="2087" spans="1:54" ht="14.45" customHeight="1">
      <c r="A2087" s="472" t="s">
        <v>2337</v>
      </c>
      <c r="B2087" s="473" t="s">
        <v>1602</v>
      </c>
      <c r="C2087" s="714" t="s">
        <v>5516</v>
      </c>
      <c r="D2087" s="22">
        <v>18</v>
      </c>
      <c r="E2087" s="752" t="s">
        <v>4339</v>
      </c>
      <c r="F2087" s="760">
        <v>2085570</v>
      </c>
      <c r="G2087" s="475">
        <v>15421107</v>
      </c>
      <c r="H2087" s="476">
        <v>11.94</v>
      </c>
      <c r="I2087" s="474">
        <v>2094390</v>
      </c>
      <c r="J2087" s="475">
        <v>15421111</v>
      </c>
      <c r="K2087" s="478">
        <v>11.94</v>
      </c>
      <c r="L2087" s="9"/>
      <c r="M2087" s="546">
        <v>16</v>
      </c>
      <c r="N2087" s="9">
        <v>9.5299999999999994</v>
      </c>
      <c r="O2087" s="6" t="s">
        <v>4201</v>
      </c>
      <c r="P2087" s="479" t="s">
        <v>4252</v>
      </c>
      <c r="Q2087" s="10" t="s">
        <v>4268</v>
      </c>
      <c r="R2087" s="11"/>
      <c r="S2087" s="12"/>
      <c r="T2087" s="14">
        <v>46253</v>
      </c>
      <c r="U2087" s="15" t="s">
        <v>4284</v>
      </c>
      <c r="V2087" s="8">
        <v>46253</v>
      </c>
      <c r="W2087" s="13" t="s">
        <v>4278</v>
      </c>
      <c r="X2087" s="23" t="s">
        <v>4206</v>
      </c>
      <c r="Y2087" s="486">
        <v>124</v>
      </c>
      <c r="Z2087" s="483">
        <v>46257</v>
      </c>
      <c r="AA2087" s="24" t="s">
        <v>4286</v>
      </c>
      <c r="AB2087" s="484" t="s">
        <v>4206</v>
      </c>
      <c r="AC2087" s="16"/>
      <c r="AD2087" s="17"/>
      <c r="AE2087" s="18"/>
      <c r="AF2087" s="9"/>
      <c r="AG2087" s="19"/>
      <c r="AH2087" s="20"/>
      <c r="AI2087" s="9"/>
      <c r="AJ2087" s="21"/>
      <c r="AK2087" s="33"/>
      <c r="AL2087" s="485" t="str">
        <f>IF(AA2087="","",AA2087)</f>
        <v>DJ-RT-009</v>
      </c>
      <c r="AM2087" s="3" t="str">
        <f>IF(AB2087="","",AB2087)</f>
        <v>A</v>
      </c>
      <c r="AN2087" s="702"/>
      <c r="AO2087" s="4"/>
      <c r="AP2087" s="5"/>
      <c r="AQ2087" s="5"/>
      <c r="AR2087" s="4"/>
      <c r="AS2087" s="5"/>
      <c r="AT2087" s="552"/>
      <c r="AU2087" s="553" t="str">
        <f>IF(AND(V2087&gt;0,X2087="A",AA2087&lt;&gt;"",AG2087&lt;&gt;"A",AJ2087&lt;&gt;"A",OR(AB2087="NR",AB2087="NT")),1,"")</f>
        <v/>
      </c>
      <c r="AV2087" s="554" t="str">
        <f>IF(AU2087="","",COUNTIF($AU$8:AU2087,AU2087))</f>
        <v/>
      </c>
      <c r="AW2087" s="553" t="str">
        <f>IF(AND(V2087&gt;0,X2087="A",AJ2087&lt;&gt;"A",OR(AB2087="",AB2087="NX")),1,"")</f>
        <v/>
      </c>
      <c r="AX2087" s="554" t="str">
        <f>IF(AW2087="","",COUNTIF($AW$8:AW2087,AW2087))</f>
        <v/>
      </c>
      <c r="AY2087" s="13" t="s">
        <v>4387</v>
      </c>
      <c r="AZ2087" s="6"/>
      <c r="BA2087" s="7"/>
      <c r="BB2087" s="7"/>
    </row>
    <row r="2088" spans="1:54" ht="14.45" customHeight="1">
      <c r="A2088" s="472" t="s">
        <v>2338</v>
      </c>
      <c r="B2088" s="473" t="s">
        <v>1602</v>
      </c>
      <c r="C2088" s="714" t="s">
        <v>5516</v>
      </c>
      <c r="D2088" s="22">
        <v>18</v>
      </c>
      <c r="E2088" s="746" t="s">
        <v>4340</v>
      </c>
      <c r="F2088" s="760">
        <v>2094390</v>
      </c>
      <c r="G2088" s="475">
        <v>15421111</v>
      </c>
      <c r="H2088" s="476">
        <v>11.94</v>
      </c>
      <c r="I2088" s="474">
        <v>2098340</v>
      </c>
      <c r="J2088" s="475">
        <v>15421112</v>
      </c>
      <c r="K2088" s="478">
        <v>11.94</v>
      </c>
      <c r="L2088" s="9" t="s">
        <v>15</v>
      </c>
      <c r="M2088" s="546">
        <v>16</v>
      </c>
      <c r="N2088" s="9">
        <v>9.5299999999999994</v>
      </c>
      <c r="O2088" s="6" t="s">
        <v>4201</v>
      </c>
      <c r="P2088" s="479" t="s">
        <v>4202</v>
      </c>
      <c r="Q2088" s="10" t="s">
        <v>4250</v>
      </c>
      <c r="R2088" s="11"/>
      <c r="S2088" s="12"/>
      <c r="T2088" s="14">
        <v>46268</v>
      </c>
      <c r="U2088" s="15" t="s">
        <v>4204</v>
      </c>
      <c r="V2088" s="8">
        <v>46268</v>
      </c>
      <c r="W2088" s="13" t="s">
        <v>4341</v>
      </c>
      <c r="X2088" s="23" t="s">
        <v>4206</v>
      </c>
      <c r="Y2088" s="486">
        <v>167</v>
      </c>
      <c r="Z2088" s="483">
        <v>46277</v>
      </c>
      <c r="AA2088" s="24" t="s">
        <v>5337</v>
      </c>
      <c r="AB2088" s="484" t="s">
        <v>4206</v>
      </c>
      <c r="AC2088" s="16"/>
      <c r="AD2088" s="17"/>
      <c r="AE2088" s="18"/>
      <c r="AF2088" s="9"/>
      <c r="AG2088" s="19"/>
      <c r="AH2088" s="20"/>
      <c r="AI2088" s="9"/>
      <c r="AJ2088" s="21"/>
      <c r="AK2088" s="33"/>
      <c r="AL2088" s="485" t="str">
        <f>IF(AA2088="","",AA2088)</f>
        <v>L-RT-031</v>
      </c>
      <c r="AM2088" s="3" t="str">
        <f>IF(AB2088="","",AB2088)</f>
        <v>A</v>
      </c>
      <c r="AN2088" s="702"/>
      <c r="AO2088" s="4"/>
      <c r="AP2088" s="5"/>
      <c r="AQ2088" s="5"/>
      <c r="AR2088" s="4"/>
      <c r="AS2088" s="5"/>
      <c r="AT2088" s="552"/>
      <c r="AU2088" s="553" t="str">
        <f>IF(AND(V2088&gt;0,X2088="A",AA2088&lt;&gt;"",AG2088&lt;&gt;"A",AJ2088&lt;&gt;"A",OR(AB2088="NR",AB2088="NT")),1,"")</f>
        <v/>
      </c>
      <c r="AV2088" s="554" t="str">
        <f>IF(AU2088="","",COUNTIF($AU$8:AU2088,AU2088))</f>
        <v/>
      </c>
      <c r="AW2088" s="553" t="str">
        <f>IF(AND(V2088&gt;0,X2088="A",AJ2088&lt;&gt;"A",OR(AB2088="",AB2088="NX")),1,"")</f>
        <v/>
      </c>
      <c r="AX2088" s="554" t="str">
        <f>IF(AW2088="","",COUNTIF($AW$8:AW2088,AW2088))</f>
        <v/>
      </c>
      <c r="AY2088" s="13" t="s">
        <v>4387</v>
      </c>
      <c r="AZ2088" s="6"/>
      <c r="BA2088" s="7"/>
      <c r="BB2088" s="7"/>
    </row>
    <row r="2089" spans="1:54" ht="14.45" customHeight="1">
      <c r="A2089" s="472" t="s">
        <v>2339</v>
      </c>
      <c r="B2089" s="473" t="s">
        <v>1602</v>
      </c>
      <c r="C2089" s="714" t="s">
        <v>5516</v>
      </c>
      <c r="D2089" s="22">
        <v>18</v>
      </c>
      <c r="E2089" s="752" t="s">
        <v>4342</v>
      </c>
      <c r="F2089" s="760">
        <v>2098340</v>
      </c>
      <c r="G2089" s="475">
        <v>15421112</v>
      </c>
      <c r="H2089" s="476">
        <v>11.94</v>
      </c>
      <c r="I2089" s="474">
        <v>2086860</v>
      </c>
      <c r="J2089" s="475">
        <v>15421107</v>
      </c>
      <c r="K2089" s="478">
        <v>11.94</v>
      </c>
      <c r="L2089" s="9"/>
      <c r="M2089" s="546">
        <v>16</v>
      </c>
      <c r="N2089" s="9">
        <v>9.5299999999999994</v>
      </c>
      <c r="O2089" s="6" t="s">
        <v>4201</v>
      </c>
      <c r="P2089" s="479" t="s">
        <v>4252</v>
      </c>
      <c r="Q2089" s="10" t="s">
        <v>4273</v>
      </c>
      <c r="R2089" s="11"/>
      <c r="S2089" s="12"/>
      <c r="T2089" s="14">
        <v>46255</v>
      </c>
      <c r="U2089" s="15" t="s">
        <v>4284</v>
      </c>
      <c r="V2089" s="8">
        <v>46255</v>
      </c>
      <c r="W2089" s="13" t="s">
        <v>4285</v>
      </c>
      <c r="X2089" s="23" t="s">
        <v>4206</v>
      </c>
      <c r="Y2089" s="486">
        <v>124</v>
      </c>
      <c r="Z2089" s="483">
        <v>46257</v>
      </c>
      <c r="AA2089" s="24" t="s">
        <v>4286</v>
      </c>
      <c r="AB2089" s="484" t="s">
        <v>4206</v>
      </c>
      <c r="AC2089" s="16"/>
      <c r="AD2089" s="17"/>
      <c r="AE2089" s="18"/>
      <c r="AF2089" s="9"/>
      <c r="AG2089" s="19"/>
      <c r="AH2089" s="20"/>
      <c r="AI2089" s="9"/>
      <c r="AJ2089" s="21"/>
      <c r="AK2089" s="33"/>
      <c r="AL2089" s="485" t="str">
        <f>IF(AA2089="","",AA2089)</f>
        <v>DJ-RT-009</v>
      </c>
      <c r="AM2089" s="3" t="str">
        <f>IF(AB2089="","",AB2089)</f>
        <v>A</v>
      </c>
      <c r="AN2089" s="702"/>
      <c r="AO2089" s="4"/>
      <c r="AP2089" s="5"/>
      <c r="AQ2089" s="5"/>
      <c r="AR2089" s="4"/>
      <c r="AS2089" s="5"/>
      <c r="AT2089" s="552"/>
      <c r="AU2089" s="553" t="str">
        <f>IF(AND(V2089&gt;0,X2089="A",AA2089&lt;&gt;"",AG2089&lt;&gt;"A",AJ2089&lt;&gt;"A",OR(AB2089="NR",AB2089="NT")),1,"")</f>
        <v/>
      </c>
      <c r="AV2089" s="554" t="str">
        <f>IF(AU2089="","",COUNTIF($AU$8:AU2089,AU2089))</f>
        <v/>
      </c>
      <c r="AW2089" s="553" t="str">
        <f>IF(AND(V2089&gt;0,X2089="A",AJ2089&lt;&gt;"A",OR(AB2089="",AB2089="NX")),1,"")</f>
        <v/>
      </c>
      <c r="AX2089" s="554" t="str">
        <f>IF(AW2089="","",COUNTIF($AW$8:AW2089,AW2089))</f>
        <v/>
      </c>
      <c r="AY2089" s="13" t="s">
        <v>4387</v>
      </c>
      <c r="AZ2089" s="6"/>
      <c r="BA2089" s="7"/>
      <c r="BB2089" s="7"/>
    </row>
    <row r="2090" spans="1:54" ht="14.45" customHeight="1">
      <c r="A2090" s="472" t="s">
        <v>2340</v>
      </c>
      <c r="B2090" s="473" t="s">
        <v>1602</v>
      </c>
      <c r="C2090" s="714" t="s">
        <v>5516</v>
      </c>
      <c r="D2090" s="22">
        <v>18</v>
      </c>
      <c r="E2090" s="746" t="s">
        <v>4343</v>
      </c>
      <c r="F2090" s="760">
        <v>2086860</v>
      </c>
      <c r="G2090" s="475">
        <v>15421107</v>
      </c>
      <c r="H2090" s="476">
        <v>11.94</v>
      </c>
      <c r="I2090" s="474">
        <v>2088510</v>
      </c>
      <c r="J2090" s="475">
        <v>15421108</v>
      </c>
      <c r="K2090" s="478">
        <v>11.94</v>
      </c>
      <c r="L2090" s="9" t="s">
        <v>15</v>
      </c>
      <c r="M2090" s="546">
        <v>16</v>
      </c>
      <c r="N2090" s="9">
        <v>9.5299999999999994</v>
      </c>
      <c r="O2090" s="6" t="s">
        <v>4201</v>
      </c>
      <c r="P2090" s="479" t="s">
        <v>4202</v>
      </c>
      <c r="Q2090" s="10" t="s">
        <v>4250</v>
      </c>
      <c r="R2090" s="11"/>
      <c r="S2090" s="12"/>
      <c r="T2090" s="14">
        <v>46268</v>
      </c>
      <c r="U2090" s="15" t="s">
        <v>4204</v>
      </c>
      <c r="V2090" s="8">
        <v>46268</v>
      </c>
      <c r="W2090" s="13" t="s">
        <v>4341</v>
      </c>
      <c r="X2090" s="23" t="s">
        <v>4206</v>
      </c>
      <c r="Y2090" s="486">
        <v>167</v>
      </c>
      <c r="Z2090" s="483">
        <v>46277</v>
      </c>
      <c r="AA2090" s="24" t="s">
        <v>5337</v>
      </c>
      <c r="AB2090" s="484" t="s">
        <v>4206</v>
      </c>
      <c r="AC2090" s="16"/>
      <c r="AD2090" s="17"/>
      <c r="AE2090" s="18"/>
      <c r="AF2090" s="9"/>
      <c r="AG2090" s="19"/>
      <c r="AH2090" s="20"/>
      <c r="AI2090" s="9"/>
      <c r="AJ2090" s="21"/>
      <c r="AK2090" s="33"/>
      <c r="AL2090" s="485" t="str">
        <f>IF(AA2090="","",AA2090)</f>
        <v>L-RT-031</v>
      </c>
      <c r="AM2090" s="3" t="str">
        <f>IF(AB2090="","",AB2090)</f>
        <v>A</v>
      </c>
      <c r="AN2090" s="702"/>
      <c r="AO2090" s="4"/>
      <c r="AP2090" s="5"/>
      <c r="AQ2090" s="5"/>
      <c r="AR2090" s="4"/>
      <c r="AS2090" s="5"/>
      <c r="AT2090" s="552"/>
      <c r="AU2090" s="553" t="str">
        <f>IF(AND(V2090&gt;0,X2090="A",AA2090&lt;&gt;"",AG2090&lt;&gt;"A",AJ2090&lt;&gt;"A",OR(AB2090="NR",AB2090="NT")),1,"")</f>
        <v/>
      </c>
      <c r="AV2090" s="554" t="str">
        <f>IF(AU2090="","",COUNTIF($AU$8:AU2090,AU2090))</f>
        <v/>
      </c>
      <c r="AW2090" s="553" t="str">
        <f>IF(AND(V2090&gt;0,X2090="A",AJ2090&lt;&gt;"A",OR(AB2090="",AB2090="NX")),1,"")</f>
        <v/>
      </c>
      <c r="AX2090" s="554" t="str">
        <f>IF(AW2090="","",COUNTIF($AW$8:AW2090,AW2090))</f>
        <v/>
      </c>
      <c r="AY2090" s="13" t="s">
        <v>4413</v>
      </c>
      <c r="AZ2090" s="6"/>
      <c r="BA2090" s="7"/>
      <c r="BB2090" s="7"/>
    </row>
    <row r="2091" spans="1:54" ht="14.45" customHeight="1">
      <c r="A2091" s="472" t="s">
        <v>2341</v>
      </c>
      <c r="B2091" s="473" t="s">
        <v>1602</v>
      </c>
      <c r="C2091" s="714" t="s">
        <v>5516</v>
      </c>
      <c r="D2091" s="22">
        <v>18</v>
      </c>
      <c r="E2091" s="752" t="s">
        <v>4344</v>
      </c>
      <c r="F2091" s="760">
        <v>2088510</v>
      </c>
      <c r="G2091" s="475">
        <v>15421108</v>
      </c>
      <c r="H2091" s="476">
        <v>11.94</v>
      </c>
      <c r="I2091" s="474">
        <v>2095220</v>
      </c>
      <c r="J2091" s="475">
        <v>15421111</v>
      </c>
      <c r="K2091" s="478">
        <v>11.94</v>
      </c>
      <c r="L2091" s="9"/>
      <c r="M2091" s="546">
        <v>16</v>
      </c>
      <c r="N2091" s="9">
        <v>9.5299999999999994</v>
      </c>
      <c r="O2091" s="6" t="s">
        <v>4201</v>
      </c>
      <c r="P2091" s="479" t="s">
        <v>4252</v>
      </c>
      <c r="Q2091" s="10" t="s">
        <v>4289</v>
      </c>
      <c r="R2091" s="11"/>
      <c r="S2091" s="12"/>
      <c r="T2091" s="14">
        <v>46252</v>
      </c>
      <c r="U2091" s="15" t="s">
        <v>4284</v>
      </c>
      <c r="V2091" s="8">
        <v>46252</v>
      </c>
      <c r="W2091" s="13" t="s">
        <v>4254</v>
      </c>
      <c r="X2091" s="23" t="s">
        <v>4206</v>
      </c>
      <c r="Y2091" s="486">
        <v>124</v>
      </c>
      <c r="Z2091" s="483">
        <v>46257</v>
      </c>
      <c r="AA2091" s="24" t="s">
        <v>4286</v>
      </c>
      <c r="AB2091" s="484" t="s">
        <v>4206</v>
      </c>
      <c r="AC2091" s="16"/>
      <c r="AD2091" s="17"/>
      <c r="AE2091" s="18"/>
      <c r="AF2091" s="9"/>
      <c r="AG2091" s="19"/>
      <c r="AH2091" s="20"/>
      <c r="AI2091" s="9"/>
      <c r="AJ2091" s="21"/>
      <c r="AK2091" s="33"/>
      <c r="AL2091" s="485" t="str">
        <f>IF(AA2091="","",AA2091)</f>
        <v>DJ-RT-009</v>
      </c>
      <c r="AM2091" s="3" t="str">
        <f>IF(AB2091="","",AB2091)</f>
        <v>A</v>
      </c>
      <c r="AN2091" s="702"/>
      <c r="AO2091" s="4"/>
      <c r="AP2091" s="5"/>
      <c r="AQ2091" s="5"/>
      <c r="AR2091" s="4"/>
      <c r="AS2091" s="5"/>
      <c r="AT2091" s="552"/>
      <c r="AU2091" s="553" t="str">
        <f>IF(AND(V2091&gt;0,X2091="A",AA2091&lt;&gt;"",AG2091&lt;&gt;"A",AJ2091&lt;&gt;"A",OR(AB2091="NR",AB2091="NT")),1,"")</f>
        <v/>
      </c>
      <c r="AV2091" s="554" t="str">
        <f>IF(AU2091="","",COUNTIF($AU$8:AU2091,AU2091))</f>
        <v/>
      </c>
      <c r="AW2091" s="553" t="str">
        <f>IF(AND(V2091&gt;0,X2091="A",AJ2091&lt;&gt;"A",OR(AB2091="",AB2091="NX")),1,"")</f>
        <v/>
      </c>
      <c r="AX2091" s="554" t="str">
        <f>IF(AW2091="","",COUNTIF($AW$8:AW2091,AW2091))</f>
        <v/>
      </c>
      <c r="AY2091" s="13" t="s">
        <v>4413</v>
      </c>
      <c r="AZ2091" s="6"/>
      <c r="BA2091" s="7"/>
      <c r="BB2091" s="7"/>
    </row>
    <row r="2092" spans="1:54" ht="14.45" customHeight="1">
      <c r="A2092" s="472" t="s">
        <v>2342</v>
      </c>
      <c r="B2092" s="473" t="s">
        <v>1602</v>
      </c>
      <c r="C2092" s="714" t="s">
        <v>5516</v>
      </c>
      <c r="D2092" s="22">
        <v>18</v>
      </c>
      <c r="E2092" s="746" t="s">
        <v>4345</v>
      </c>
      <c r="F2092" s="760">
        <v>2095220</v>
      </c>
      <c r="G2092" s="475">
        <v>15421111</v>
      </c>
      <c r="H2092" s="476">
        <v>11.94</v>
      </c>
      <c r="I2092" s="474">
        <v>2097530</v>
      </c>
      <c r="J2092" s="475">
        <v>15421112</v>
      </c>
      <c r="K2092" s="478">
        <v>11.94</v>
      </c>
      <c r="L2092" s="9" t="s">
        <v>15</v>
      </c>
      <c r="M2092" s="546">
        <v>16</v>
      </c>
      <c r="N2092" s="9">
        <v>9.5299999999999994</v>
      </c>
      <c r="O2092" s="6" t="s">
        <v>4201</v>
      </c>
      <c r="P2092" s="479" t="s">
        <v>4202</v>
      </c>
      <c r="Q2092" s="10" t="s">
        <v>4250</v>
      </c>
      <c r="R2092" s="11"/>
      <c r="S2092" s="12"/>
      <c r="T2092" s="14">
        <v>46268</v>
      </c>
      <c r="U2092" s="15" t="s">
        <v>4204</v>
      </c>
      <c r="V2092" s="8">
        <v>46268</v>
      </c>
      <c r="W2092" s="13" t="s">
        <v>4341</v>
      </c>
      <c r="X2092" s="23" t="s">
        <v>4206</v>
      </c>
      <c r="Y2092" s="486">
        <v>167</v>
      </c>
      <c r="Z2092" s="483">
        <v>46277</v>
      </c>
      <c r="AA2092" s="24" t="s">
        <v>5337</v>
      </c>
      <c r="AB2092" s="484" t="s">
        <v>4206</v>
      </c>
      <c r="AC2092" s="16"/>
      <c r="AD2092" s="17"/>
      <c r="AE2092" s="18"/>
      <c r="AF2092" s="9"/>
      <c r="AG2092" s="19"/>
      <c r="AH2092" s="20"/>
      <c r="AI2092" s="9"/>
      <c r="AJ2092" s="21"/>
      <c r="AK2092" s="33"/>
      <c r="AL2092" s="485" t="str">
        <f>IF(AA2092="","",AA2092)</f>
        <v>L-RT-031</v>
      </c>
      <c r="AM2092" s="3" t="str">
        <f>IF(AB2092="","",AB2092)</f>
        <v>A</v>
      </c>
      <c r="AN2092" s="702"/>
      <c r="AO2092" s="4"/>
      <c r="AP2092" s="5"/>
      <c r="AQ2092" s="5"/>
      <c r="AR2092" s="4"/>
      <c r="AS2092" s="5"/>
      <c r="AT2092" s="552"/>
      <c r="AU2092" s="553" t="str">
        <f>IF(AND(V2092&gt;0,X2092="A",AA2092&lt;&gt;"",AG2092&lt;&gt;"A",AJ2092&lt;&gt;"A",OR(AB2092="NR",AB2092="NT")),1,"")</f>
        <v/>
      </c>
      <c r="AV2092" s="554" t="str">
        <f>IF(AU2092="","",COUNTIF($AU$8:AU2092,AU2092))</f>
        <v/>
      </c>
      <c r="AW2092" s="553" t="str">
        <f>IF(AND(V2092&gt;0,X2092="A",AJ2092&lt;&gt;"A",OR(AB2092="",AB2092="NX")),1,"")</f>
        <v/>
      </c>
      <c r="AX2092" s="554" t="str">
        <f>IF(AW2092="","",COUNTIF($AW$8:AW2092,AW2092))</f>
        <v/>
      </c>
      <c r="AY2092" s="13" t="s">
        <v>4413</v>
      </c>
      <c r="AZ2092" s="6"/>
      <c r="BA2092" s="7"/>
      <c r="BB2092" s="7"/>
    </row>
    <row r="2093" spans="1:54" ht="14.45" customHeight="1">
      <c r="A2093" s="472" t="s">
        <v>2343</v>
      </c>
      <c r="B2093" s="473" t="s">
        <v>1602</v>
      </c>
      <c r="C2093" s="714" t="s">
        <v>5516</v>
      </c>
      <c r="D2093" s="22">
        <v>18</v>
      </c>
      <c r="E2093" s="752" t="s">
        <v>4346</v>
      </c>
      <c r="F2093" s="760">
        <v>2097530</v>
      </c>
      <c r="G2093" s="475">
        <v>15421112</v>
      </c>
      <c r="H2093" s="476">
        <v>11.94</v>
      </c>
      <c r="I2093" s="474">
        <v>2081050</v>
      </c>
      <c r="J2093" s="475">
        <v>15421103</v>
      </c>
      <c r="K2093" s="478">
        <v>11.94</v>
      </c>
      <c r="L2093" s="9"/>
      <c r="M2093" s="546">
        <v>16</v>
      </c>
      <c r="N2093" s="9">
        <v>9.5299999999999994</v>
      </c>
      <c r="O2093" s="6" t="s">
        <v>4201</v>
      </c>
      <c r="P2093" s="479" t="s">
        <v>4252</v>
      </c>
      <c r="Q2093" s="10" t="s">
        <v>4327</v>
      </c>
      <c r="R2093" s="11"/>
      <c r="S2093" s="12"/>
      <c r="T2093" s="14">
        <v>46258</v>
      </c>
      <c r="U2093" s="15" t="s">
        <v>4290</v>
      </c>
      <c r="V2093" s="8">
        <v>46258</v>
      </c>
      <c r="W2093" s="13" t="s">
        <v>4295</v>
      </c>
      <c r="X2093" s="23" t="s">
        <v>4206</v>
      </c>
      <c r="Y2093" s="486">
        <v>124</v>
      </c>
      <c r="Z2093" s="483">
        <v>46259</v>
      </c>
      <c r="AA2093" s="24" t="s">
        <v>4296</v>
      </c>
      <c r="AB2093" s="484" t="s">
        <v>4206</v>
      </c>
      <c r="AC2093" s="16"/>
      <c r="AD2093" s="17"/>
      <c r="AE2093" s="18"/>
      <c r="AF2093" s="9"/>
      <c r="AG2093" s="19"/>
      <c r="AH2093" s="20"/>
      <c r="AI2093" s="9"/>
      <c r="AJ2093" s="21"/>
      <c r="AK2093" s="33"/>
      <c r="AL2093" s="485" t="str">
        <f>IF(AA2093="","",AA2093)</f>
        <v>DJ-RT-012</v>
      </c>
      <c r="AM2093" s="3" t="str">
        <f>IF(AB2093="","",AB2093)</f>
        <v>A</v>
      </c>
      <c r="AN2093" s="702"/>
      <c r="AO2093" s="4"/>
      <c r="AP2093" s="5"/>
      <c r="AQ2093" s="5"/>
      <c r="AR2093" s="4"/>
      <c r="AS2093" s="5"/>
      <c r="AT2093" s="552"/>
      <c r="AU2093" s="553" t="str">
        <f>IF(AND(V2093&gt;0,X2093="A",AA2093&lt;&gt;"",AG2093&lt;&gt;"A",AJ2093&lt;&gt;"A",OR(AB2093="NR",AB2093="NT")),1,"")</f>
        <v/>
      </c>
      <c r="AV2093" s="554" t="str">
        <f>IF(AU2093="","",COUNTIF($AU$8:AU2093,AU2093))</f>
        <v/>
      </c>
      <c r="AW2093" s="553" t="str">
        <f>IF(AND(V2093&gt;0,X2093="A",AJ2093&lt;&gt;"A",OR(AB2093="",AB2093="NX")),1,"")</f>
        <v/>
      </c>
      <c r="AX2093" s="554" t="str">
        <f>IF(AW2093="","",COUNTIF($AW$8:AW2093,AW2093))</f>
        <v/>
      </c>
      <c r="AY2093" s="13" t="s">
        <v>4446</v>
      </c>
      <c r="AZ2093" s="6"/>
      <c r="BA2093" s="7"/>
      <c r="BB2093" s="7"/>
    </row>
    <row r="2094" spans="1:54" ht="14.45" customHeight="1">
      <c r="A2094" s="472" t="s">
        <v>2344</v>
      </c>
      <c r="B2094" s="473" t="s">
        <v>1602</v>
      </c>
      <c r="C2094" s="714" t="s">
        <v>5516</v>
      </c>
      <c r="D2094" s="22">
        <v>18</v>
      </c>
      <c r="E2094" s="746" t="s">
        <v>5910</v>
      </c>
      <c r="F2094" s="760">
        <v>2081050</v>
      </c>
      <c r="G2094" s="475">
        <v>15421103</v>
      </c>
      <c r="H2094" s="476">
        <v>11.94</v>
      </c>
      <c r="I2094" s="474">
        <v>2082770</v>
      </c>
      <c r="J2094" s="475">
        <v>15421104</v>
      </c>
      <c r="K2094" s="478">
        <v>11.94</v>
      </c>
      <c r="L2094" s="9" t="s">
        <v>15</v>
      </c>
      <c r="M2094" s="546">
        <v>16</v>
      </c>
      <c r="N2094" s="9">
        <v>9.5299999999999994</v>
      </c>
      <c r="O2094" s="6" t="s">
        <v>4201</v>
      </c>
      <c r="P2094" s="479" t="s">
        <v>5033</v>
      </c>
      <c r="Q2094" s="10" t="s">
        <v>5919</v>
      </c>
      <c r="R2094" s="11"/>
      <c r="S2094" s="12"/>
      <c r="T2094" s="14">
        <v>46287</v>
      </c>
      <c r="U2094" s="15" t="s">
        <v>5839</v>
      </c>
      <c r="V2094" s="8">
        <v>46287</v>
      </c>
      <c r="W2094" s="13" t="s">
        <v>5920</v>
      </c>
      <c r="X2094" s="23" t="s">
        <v>4206</v>
      </c>
      <c r="Y2094" s="486">
        <v>184</v>
      </c>
      <c r="Z2094" s="483">
        <v>46293</v>
      </c>
      <c r="AA2094" s="24" t="s">
        <v>6040</v>
      </c>
      <c r="AB2094" s="484" t="s">
        <v>4206</v>
      </c>
      <c r="AC2094" s="16"/>
      <c r="AD2094" s="17"/>
      <c r="AE2094" s="18"/>
      <c r="AF2094" s="9"/>
      <c r="AG2094" s="19"/>
      <c r="AH2094" s="20"/>
      <c r="AI2094" s="9"/>
      <c r="AJ2094" s="21"/>
      <c r="AK2094" s="33"/>
      <c r="AL2094" s="485" t="str">
        <f>IF(AA2094="","",AA2094)</f>
        <v>L-RT-064</v>
      </c>
      <c r="AM2094" s="3" t="str">
        <f>IF(AB2094="","",AB2094)</f>
        <v>A</v>
      </c>
      <c r="AN2094" s="702"/>
      <c r="AO2094" s="4"/>
      <c r="AP2094" s="5"/>
      <c r="AQ2094" s="5"/>
      <c r="AR2094" s="4"/>
      <c r="AS2094" s="5"/>
      <c r="AT2094" s="552"/>
      <c r="AU2094" s="553" t="str">
        <f>IF(AND(V2094&gt;0,X2094="A",AA2094&lt;&gt;"",AG2094&lt;&gt;"A",AJ2094&lt;&gt;"A",OR(AB2094="NR",AB2094="NT")),1,"")</f>
        <v/>
      </c>
      <c r="AV2094" s="554" t="str">
        <f>IF(AU2094="","",COUNTIF($AU$8:AU2094,AU2094))</f>
        <v/>
      </c>
      <c r="AW2094" s="553" t="str">
        <f>IF(AND(V2094&gt;0,X2094="A",AJ2094&lt;&gt;"A",OR(AB2094="",AB2094="NX")),1,"")</f>
        <v/>
      </c>
      <c r="AX2094" s="554" t="str">
        <f>IF(AW2094="","",COUNTIF($AW$8:AW2094,AW2094))</f>
        <v/>
      </c>
      <c r="AY2094" s="13" t="s">
        <v>4341</v>
      </c>
      <c r="AZ2094" s="6" t="s">
        <v>5338</v>
      </c>
      <c r="BA2094" s="7"/>
      <c r="BB2094" s="7"/>
    </row>
    <row r="2095" spans="1:54" ht="14.45" customHeight="1">
      <c r="A2095" s="472" t="s">
        <v>2345</v>
      </c>
      <c r="B2095" s="473" t="s">
        <v>1602</v>
      </c>
      <c r="C2095" s="714" t="s">
        <v>5516</v>
      </c>
      <c r="D2095" s="22">
        <v>18</v>
      </c>
      <c r="E2095" s="752" t="s">
        <v>4347</v>
      </c>
      <c r="F2095" s="760">
        <v>2082770</v>
      </c>
      <c r="G2095" s="475">
        <v>15421104</v>
      </c>
      <c r="H2095" s="476">
        <v>11.94</v>
      </c>
      <c r="I2095" s="474">
        <v>2084890</v>
      </c>
      <c r="J2095" s="475">
        <v>15421101</v>
      </c>
      <c r="K2095" s="478">
        <v>11.94</v>
      </c>
      <c r="L2095" s="9"/>
      <c r="M2095" s="546">
        <v>16</v>
      </c>
      <c r="N2095" s="9">
        <v>9.5299999999999994</v>
      </c>
      <c r="O2095" s="6" t="s">
        <v>4201</v>
      </c>
      <c r="P2095" s="479" t="s">
        <v>4252</v>
      </c>
      <c r="Q2095" s="10" t="s">
        <v>4289</v>
      </c>
      <c r="R2095" s="11"/>
      <c r="S2095" s="12"/>
      <c r="T2095" s="14">
        <v>46258</v>
      </c>
      <c r="U2095" s="15" t="s">
        <v>4290</v>
      </c>
      <c r="V2095" s="8">
        <v>46258</v>
      </c>
      <c r="W2095" s="13" t="s">
        <v>4295</v>
      </c>
      <c r="X2095" s="23" t="s">
        <v>4206</v>
      </c>
      <c r="Y2095" s="486">
        <v>124</v>
      </c>
      <c r="Z2095" s="483">
        <v>46259</v>
      </c>
      <c r="AA2095" s="24" t="s">
        <v>4296</v>
      </c>
      <c r="AB2095" s="484" t="s">
        <v>4206</v>
      </c>
      <c r="AC2095" s="16"/>
      <c r="AD2095" s="17"/>
      <c r="AE2095" s="18"/>
      <c r="AF2095" s="9"/>
      <c r="AG2095" s="19"/>
      <c r="AH2095" s="20"/>
      <c r="AI2095" s="9"/>
      <c r="AJ2095" s="21"/>
      <c r="AK2095" s="33"/>
      <c r="AL2095" s="485" t="str">
        <f>IF(AA2095="","",AA2095)</f>
        <v>DJ-RT-012</v>
      </c>
      <c r="AM2095" s="3" t="str">
        <f>IF(AB2095="","",AB2095)</f>
        <v>A</v>
      </c>
      <c r="AN2095" s="702"/>
      <c r="AO2095" s="4"/>
      <c r="AP2095" s="5"/>
      <c r="AQ2095" s="5"/>
      <c r="AR2095" s="4"/>
      <c r="AS2095" s="5"/>
      <c r="AT2095" s="552"/>
      <c r="AU2095" s="553" t="str">
        <f>IF(AND(V2095&gt;0,X2095="A",AA2095&lt;&gt;"",AG2095&lt;&gt;"A",AJ2095&lt;&gt;"A",OR(AB2095="NR",AB2095="NT")),1,"")</f>
        <v/>
      </c>
      <c r="AV2095" s="554" t="str">
        <f>IF(AU2095="","",COUNTIF($AU$8:AU2095,AU2095))</f>
        <v/>
      </c>
      <c r="AW2095" s="553" t="str">
        <f>IF(AND(V2095&gt;0,X2095="A",AJ2095&lt;&gt;"A",OR(AB2095="",AB2095="NX")),1,"")</f>
        <v/>
      </c>
      <c r="AX2095" s="554" t="str">
        <f>IF(AW2095="","",COUNTIF($AW$8:AW2095,AW2095))</f>
        <v/>
      </c>
      <c r="AY2095" s="13" t="s">
        <v>4341</v>
      </c>
      <c r="AZ2095" s="6"/>
      <c r="BA2095" s="7"/>
      <c r="BB2095" s="7"/>
    </row>
    <row r="2096" spans="1:54" ht="14.45" customHeight="1">
      <c r="A2096" s="472" t="s">
        <v>2346</v>
      </c>
      <c r="B2096" s="473" t="s">
        <v>1602</v>
      </c>
      <c r="C2096" s="714" t="s">
        <v>5516</v>
      </c>
      <c r="D2096" s="22">
        <v>18</v>
      </c>
      <c r="E2096" s="746" t="s">
        <v>5911</v>
      </c>
      <c r="F2096" s="760">
        <v>2084890</v>
      </c>
      <c r="G2096" s="475">
        <v>15421101</v>
      </c>
      <c r="H2096" s="476">
        <v>11.94</v>
      </c>
      <c r="I2096" s="474">
        <v>2092610</v>
      </c>
      <c r="J2096" s="475">
        <v>15421110</v>
      </c>
      <c r="K2096" s="478">
        <v>11.94</v>
      </c>
      <c r="L2096" s="9" t="s">
        <v>15</v>
      </c>
      <c r="M2096" s="546">
        <v>16</v>
      </c>
      <c r="N2096" s="9">
        <v>9.5299999999999994</v>
      </c>
      <c r="O2096" s="6" t="s">
        <v>4201</v>
      </c>
      <c r="P2096" s="479" t="s">
        <v>5033</v>
      </c>
      <c r="Q2096" s="10" t="s">
        <v>5919</v>
      </c>
      <c r="R2096" s="11"/>
      <c r="S2096" s="12"/>
      <c r="T2096" s="14">
        <v>46287</v>
      </c>
      <c r="U2096" s="15" t="s">
        <v>5839</v>
      </c>
      <c r="V2096" s="8">
        <v>46287</v>
      </c>
      <c r="W2096" s="13" t="s">
        <v>5920</v>
      </c>
      <c r="X2096" s="23" t="s">
        <v>4206</v>
      </c>
      <c r="Y2096" s="486">
        <v>184</v>
      </c>
      <c r="Z2096" s="483">
        <v>46293</v>
      </c>
      <c r="AA2096" s="24" t="s">
        <v>6040</v>
      </c>
      <c r="AB2096" s="484" t="s">
        <v>4206</v>
      </c>
      <c r="AC2096" s="16"/>
      <c r="AD2096" s="17"/>
      <c r="AE2096" s="18"/>
      <c r="AF2096" s="9"/>
      <c r="AG2096" s="19"/>
      <c r="AH2096" s="20"/>
      <c r="AI2096" s="9"/>
      <c r="AJ2096" s="21"/>
      <c r="AK2096" s="33"/>
      <c r="AL2096" s="485" t="str">
        <f>IF(AA2096="","",AA2096)</f>
        <v>L-RT-064</v>
      </c>
      <c r="AM2096" s="3" t="str">
        <f>IF(AB2096="","",AB2096)</f>
        <v>A</v>
      </c>
      <c r="AN2096" s="702"/>
      <c r="AO2096" s="4"/>
      <c r="AP2096" s="5"/>
      <c r="AQ2096" s="5"/>
      <c r="AR2096" s="4"/>
      <c r="AS2096" s="5"/>
      <c r="AT2096" s="552"/>
      <c r="AU2096" s="553" t="str">
        <f>IF(AND(V2096&gt;0,X2096="A",AA2096&lt;&gt;"",AG2096&lt;&gt;"A",AJ2096&lt;&gt;"A",OR(AB2096="NR",AB2096="NT")),1,"")</f>
        <v/>
      </c>
      <c r="AV2096" s="554" t="str">
        <f>IF(AU2096="","",COUNTIF($AU$8:AU2096,AU2096))</f>
        <v/>
      </c>
      <c r="AW2096" s="553" t="str">
        <f>IF(AND(V2096&gt;0,X2096="A",AJ2096&lt;&gt;"A",OR(AB2096="",AB2096="NX")),1,"")</f>
        <v/>
      </c>
      <c r="AX2096" s="554" t="str">
        <f>IF(AW2096="","",COUNTIF($AW$8:AW2096,AW2096))</f>
        <v/>
      </c>
      <c r="AY2096" s="13" t="s">
        <v>4341</v>
      </c>
      <c r="AZ2096" s="6" t="s">
        <v>5338</v>
      </c>
      <c r="BA2096" s="7"/>
      <c r="BB2096" s="7"/>
    </row>
    <row r="2097" spans="1:54" ht="14.45" customHeight="1">
      <c r="A2097" s="472" t="s">
        <v>2347</v>
      </c>
      <c r="B2097" s="473" t="s">
        <v>1602</v>
      </c>
      <c r="C2097" s="714" t="s">
        <v>5516</v>
      </c>
      <c r="D2097" s="22">
        <v>18</v>
      </c>
      <c r="E2097" s="752" t="s">
        <v>4348</v>
      </c>
      <c r="F2097" s="760">
        <v>2092610</v>
      </c>
      <c r="G2097" s="475">
        <v>15421110</v>
      </c>
      <c r="H2097" s="476">
        <v>11.94</v>
      </c>
      <c r="I2097" s="474">
        <v>2089860</v>
      </c>
      <c r="J2097" s="475">
        <v>15421109</v>
      </c>
      <c r="K2097" s="478">
        <v>11.94</v>
      </c>
      <c r="L2097" s="9"/>
      <c r="M2097" s="546">
        <v>16</v>
      </c>
      <c r="N2097" s="9">
        <v>9.5299999999999994</v>
      </c>
      <c r="O2097" s="6" t="s">
        <v>4201</v>
      </c>
      <c r="P2097" s="479" t="s">
        <v>4252</v>
      </c>
      <c r="Q2097" s="10" t="s">
        <v>4289</v>
      </c>
      <c r="R2097" s="11"/>
      <c r="S2097" s="12"/>
      <c r="T2097" s="14">
        <v>46253</v>
      </c>
      <c r="U2097" s="15" t="s">
        <v>4284</v>
      </c>
      <c r="V2097" s="8">
        <v>46254</v>
      </c>
      <c r="W2097" s="13" t="s">
        <v>4278</v>
      </c>
      <c r="X2097" s="23" t="s">
        <v>4206</v>
      </c>
      <c r="Y2097" s="486">
        <v>124</v>
      </c>
      <c r="Z2097" s="483">
        <v>46259</v>
      </c>
      <c r="AA2097" s="24" t="s">
        <v>4292</v>
      </c>
      <c r="AB2097" s="484" t="s">
        <v>4349</v>
      </c>
      <c r="AC2097" s="16"/>
      <c r="AD2097" s="17"/>
      <c r="AE2097" s="18"/>
      <c r="AF2097" s="9"/>
      <c r="AG2097" s="19"/>
      <c r="AH2097" s="20"/>
      <c r="AI2097" s="9"/>
      <c r="AJ2097" s="21"/>
      <c r="AK2097" s="33"/>
      <c r="AL2097" s="485" t="str">
        <f>IF(AA2097="","",AA2097)</f>
        <v>DJ-RT-011</v>
      </c>
      <c r="AM2097" s="3" t="str">
        <f>IF(AB2097="","",AB2097)</f>
        <v>NR</v>
      </c>
      <c r="AN2097" s="702" t="s">
        <v>4350</v>
      </c>
      <c r="AO2097" s="4"/>
      <c r="AP2097" s="5"/>
      <c r="AQ2097" s="5"/>
      <c r="AR2097" s="4"/>
      <c r="AS2097" s="5"/>
      <c r="AT2097" s="552"/>
      <c r="AU2097" s="553">
        <f>IF(AND(V2097&gt;0,X2097="A",AA2097&lt;&gt;"",AG2097&lt;&gt;"A",AJ2097&lt;&gt;"A",OR(AB2097="NR",AB2097="NT")),1,"")</f>
        <v>1</v>
      </c>
      <c r="AV2097" s="554">
        <f>IF(AU2097="","",COUNTIF($AU$8:AU2097,AU2097))</f>
        <v>2</v>
      </c>
      <c r="AW2097" s="553" t="str">
        <f>IF(AND(V2097&gt;0,X2097="A",AJ2097&lt;&gt;"A",OR(AB2097="",AB2097="NX")),1,"")</f>
        <v/>
      </c>
      <c r="AX2097" s="554" t="str">
        <f>IF(AW2097="","",COUNTIF($AW$8:AW2097,AW2097))</f>
        <v/>
      </c>
      <c r="AY2097" s="27"/>
      <c r="AZ2097" s="6"/>
      <c r="BA2097" s="7"/>
      <c r="BB2097" s="7"/>
    </row>
    <row r="2098" spans="1:54" ht="14.45" customHeight="1">
      <c r="A2098" s="472" t="s">
        <v>2348</v>
      </c>
      <c r="B2098" s="473" t="s">
        <v>1602</v>
      </c>
      <c r="C2098" s="714" t="s">
        <v>5516</v>
      </c>
      <c r="D2098" s="22">
        <v>18</v>
      </c>
      <c r="E2098" s="746" t="s">
        <v>4351</v>
      </c>
      <c r="F2098" s="760">
        <v>2089860</v>
      </c>
      <c r="G2098" s="475">
        <v>15421109</v>
      </c>
      <c r="H2098" s="476">
        <v>11.94</v>
      </c>
      <c r="I2098" s="474">
        <v>2096090</v>
      </c>
      <c r="J2098" s="475">
        <v>15421111</v>
      </c>
      <c r="K2098" s="478">
        <v>11.94</v>
      </c>
      <c r="L2098" s="9" t="s">
        <v>15</v>
      </c>
      <c r="M2098" s="546">
        <v>16</v>
      </c>
      <c r="N2098" s="9">
        <v>9.5299999999999994</v>
      </c>
      <c r="O2098" s="6" t="s">
        <v>4201</v>
      </c>
      <c r="P2098" s="479" t="s">
        <v>4202</v>
      </c>
      <c r="Q2098" s="10" t="s">
        <v>4250</v>
      </c>
      <c r="R2098" s="11"/>
      <c r="S2098" s="12"/>
      <c r="T2098" s="14">
        <v>46268</v>
      </c>
      <c r="U2098" s="15" t="s">
        <v>4204</v>
      </c>
      <c r="V2098" s="8">
        <v>46268</v>
      </c>
      <c r="W2098" s="13" t="s">
        <v>4341</v>
      </c>
      <c r="X2098" s="23" t="s">
        <v>4206</v>
      </c>
      <c r="Y2098" s="486">
        <v>167</v>
      </c>
      <c r="Z2098" s="483">
        <v>46277</v>
      </c>
      <c r="AA2098" s="24" t="s">
        <v>5338</v>
      </c>
      <c r="AB2098" s="484" t="s">
        <v>4206</v>
      </c>
      <c r="AC2098" s="16"/>
      <c r="AD2098" s="17"/>
      <c r="AE2098" s="18"/>
      <c r="AF2098" s="9"/>
      <c r="AG2098" s="19"/>
      <c r="AH2098" s="20"/>
      <c r="AI2098" s="9"/>
      <c r="AJ2098" s="21"/>
      <c r="AK2098" s="33"/>
      <c r="AL2098" s="485" t="str">
        <f>IF(AA2098="","",AA2098)</f>
        <v>L-RT-032</v>
      </c>
      <c r="AM2098" s="3" t="str">
        <f>IF(AB2098="","",AB2098)</f>
        <v>A</v>
      </c>
      <c r="AN2098" s="702"/>
      <c r="AO2098" s="4"/>
      <c r="AP2098" s="5"/>
      <c r="AQ2098" s="5"/>
      <c r="AR2098" s="4"/>
      <c r="AS2098" s="5"/>
      <c r="AT2098" s="552"/>
      <c r="AU2098" s="553" t="str">
        <f>IF(AND(V2098&gt;0,X2098="A",AA2098&lt;&gt;"",AG2098&lt;&gt;"A",AJ2098&lt;&gt;"A",OR(AB2098="NR",AB2098="NT")),1,"")</f>
        <v/>
      </c>
      <c r="AV2098" s="554" t="str">
        <f>IF(AU2098="","",COUNTIF($AU$8:AU2098,AU2098))</f>
        <v/>
      </c>
      <c r="AW2098" s="553" t="str">
        <f>IF(AND(V2098&gt;0,X2098="A",AJ2098&lt;&gt;"A",OR(AB2098="",AB2098="NX")),1,"")</f>
        <v/>
      </c>
      <c r="AX2098" s="554" t="str">
        <f>IF(AW2098="","",COUNTIF($AW$8:AW2098,AW2098))</f>
        <v/>
      </c>
      <c r="AY2098" s="27"/>
      <c r="AZ2098" s="6"/>
      <c r="BA2098" s="7"/>
      <c r="BB2098" s="7"/>
    </row>
    <row r="2099" spans="1:54" ht="14.45" customHeight="1">
      <c r="A2099" s="472" t="s">
        <v>2349</v>
      </c>
      <c r="B2099" s="473" t="s">
        <v>1602</v>
      </c>
      <c r="C2099" s="714" t="s">
        <v>5516</v>
      </c>
      <c r="D2099" s="22">
        <v>18</v>
      </c>
      <c r="E2099" s="752" t="s">
        <v>4352</v>
      </c>
      <c r="F2099" s="760">
        <v>2096090</v>
      </c>
      <c r="G2099" s="475">
        <v>15421111</v>
      </c>
      <c r="H2099" s="476">
        <v>11.94</v>
      </c>
      <c r="I2099" s="474">
        <v>2093260</v>
      </c>
      <c r="J2099" s="475">
        <v>15421111</v>
      </c>
      <c r="K2099" s="478">
        <v>11.94</v>
      </c>
      <c r="L2099" s="9"/>
      <c r="M2099" s="546">
        <v>16</v>
      </c>
      <c r="N2099" s="9">
        <v>9.5299999999999994</v>
      </c>
      <c r="O2099" s="6" t="s">
        <v>4201</v>
      </c>
      <c r="P2099" s="479" t="s">
        <v>4252</v>
      </c>
      <c r="Q2099" s="10" t="s">
        <v>4327</v>
      </c>
      <c r="R2099" s="11"/>
      <c r="S2099" s="12"/>
      <c r="T2099" s="14">
        <v>46258</v>
      </c>
      <c r="U2099" s="15" t="s">
        <v>4290</v>
      </c>
      <c r="V2099" s="8">
        <v>46258</v>
      </c>
      <c r="W2099" s="13" t="s">
        <v>4295</v>
      </c>
      <c r="X2099" s="23" t="s">
        <v>4206</v>
      </c>
      <c r="Y2099" s="486">
        <v>124</v>
      </c>
      <c r="Z2099" s="483">
        <v>46259</v>
      </c>
      <c r="AA2099" s="24" t="s">
        <v>4296</v>
      </c>
      <c r="AB2099" s="484" t="s">
        <v>4206</v>
      </c>
      <c r="AC2099" s="16"/>
      <c r="AD2099" s="17"/>
      <c r="AE2099" s="18"/>
      <c r="AF2099" s="9"/>
      <c r="AG2099" s="19"/>
      <c r="AH2099" s="20"/>
      <c r="AI2099" s="9"/>
      <c r="AJ2099" s="21"/>
      <c r="AK2099" s="33"/>
      <c r="AL2099" s="485" t="str">
        <f>IF(AA2099="","",AA2099)</f>
        <v>DJ-RT-012</v>
      </c>
      <c r="AM2099" s="3" t="str">
        <f>IF(AB2099="","",AB2099)</f>
        <v>A</v>
      </c>
      <c r="AN2099" s="702"/>
      <c r="AO2099" s="4"/>
      <c r="AP2099" s="5"/>
      <c r="AQ2099" s="5"/>
      <c r="AR2099" s="4"/>
      <c r="AS2099" s="5"/>
      <c r="AT2099" s="552"/>
      <c r="AU2099" s="553" t="str">
        <f>IF(AND(V2099&gt;0,X2099="A",AA2099&lt;&gt;"",AG2099&lt;&gt;"A",AJ2099&lt;&gt;"A",OR(AB2099="NR",AB2099="NT")),1,"")</f>
        <v/>
      </c>
      <c r="AV2099" s="554" t="str">
        <f>IF(AU2099="","",COUNTIF($AU$8:AU2099,AU2099))</f>
        <v/>
      </c>
      <c r="AW2099" s="553" t="str">
        <f>IF(AND(V2099&gt;0,X2099="A",AJ2099&lt;&gt;"A",OR(AB2099="",AB2099="NX")),1,"")</f>
        <v/>
      </c>
      <c r="AX2099" s="554" t="str">
        <f>IF(AW2099="","",COUNTIF($AW$8:AW2099,AW2099))</f>
        <v/>
      </c>
      <c r="AY2099" s="27"/>
      <c r="AZ2099" s="6"/>
      <c r="BA2099" s="7"/>
      <c r="BB2099" s="7"/>
    </row>
    <row r="2100" spans="1:54" ht="14.45" customHeight="1">
      <c r="A2100" s="472" t="s">
        <v>2350</v>
      </c>
      <c r="B2100" s="473" t="s">
        <v>1602</v>
      </c>
      <c r="C2100" s="714" t="s">
        <v>5516</v>
      </c>
      <c r="D2100" s="22">
        <v>18</v>
      </c>
      <c r="E2100" s="746" t="s">
        <v>4353</v>
      </c>
      <c r="F2100" s="760">
        <v>2093260</v>
      </c>
      <c r="G2100" s="475">
        <v>15421111</v>
      </c>
      <c r="H2100" s="476">
        <v>11.94</v>
      </c>
      <c r="I2100" s="474">
        <v>2081290</v>
      </c>
      <c r="J2100" s="475">
        <v>15421103</v>
      </c>
      <c r="K2100" s="478">
        <v>11.94</v>
      </c>
      <c r="L2100" s="9" t="s">
        <v>15</v>
      </c>
      <c r="M2100" s="546">
        <v>16</v>
      </c>
      <c r="N2100" s="9">
        <v>9.5299999999999994</v>
      </c>
      <c r="O2100" s="6" t="s">
        <v>4201</v>
      </c>
      <c r="P2100" s="479" t="s">
        <v>4202</v>
      </c>
      <c r="Q2100" s="10" t="s">
        <v>4250</v>
      </c>
      <c r="R2100" s="11"/>
      <c r="S2100" s="12"/>
      <c r="T2100" s="14">
        <v>46268</v>
      </c>
      <c r="U2100" s="15" t="s">
        <v>4204</v>
      </c>
      <c r="V2100" s="8">
        <v>46268</v>
      </c>
      <c r="W2100" s="13" t="s">
        <v>4341</v>
      </c>
      <c r="X2100" s="23" t="s">
        <v>4206</v>
      </c>
      <c r="Y2100" s="486">
        <v>167</v>
      </c>
      <c r="Z2100" s="483">
        <v>46277</v>
      </c>
      <c r="AA2100" s="24" t="s">
        <v>5338</v>
      </c>
      <c r="AB2100" s="484" t="s">
        <v>4206</v>
      </c>
      <c r="AC2100" s="16"/>
      <c r="AD2100" s="17"/>
      <c r="AE2100" s="18"/>
      <c r="AF2100" s="9"/>
      <c r="AG2100" s="19"/>
      <c r="AH2100" s="20"/>
      <c r="AI2100" s="9"/>
      <c r="AJ2100" s="21"/>
      <c r="AK2100" s="33"/>
      <c r="AL2100" s="485" t="str">
        <f>IF(AA2100="","",AA2100)</f>
        <v>L-RT-032</v>
      </c>
      <c r="AM2100" s="3" t="str">
        <f>IF(AB2100="","",AB2100)</f>
        <v>A</v>
      </c>
      <c r="AN2100" s="702"/>
      <c r="AO2100" s="4"/>
      <c r="AP2100" s="5"/>
      <c r="AQ2100" s="5"/>
      <c r="AR2100" s="4"/>
      <c r="AS2100" s="5"/>
      <c r="AT2100" s="552"/>
      <c r="AU2100" s="553" t="str">
        <f>IF(AND(V2100&gt;0,X2100="A",AA2100&lt;&gt;"",AG2100&lt;&gt;"A",AJ2100&lt;&gt;"A",OR(AB2100="NR",AB2100="NT")),1,"")</f>
        <v/>
      </c>
      <c r="AV2100" s="554" t="str">
        <f>IF(AU2100="","",COUNTIF($AU$8:AU2100,AU2100))</f>
        <v/>
      </c>
      <c r="AW2100" s="553" t="str">
        <f>IF(AND(V2100&gt;0,X2100="A",AJ2100&lt;&gt;"A",OR(AB2100="",AB2100="NX")),1,"")</f>
        <v/>
      </c>
      <c r="AX2100" s="554" t="str">
        <f>IF(AW2100="","",COUNTIF($AW$8:AW2100,AW2100))</f>
        <v/>
      </c>
      <c r="AY2100" s="27"/>
      <c r="AZ2100" s="6"/>
      <c r="BA2100" s="7"/>
      <c r="BB2100" s="7"/>
    </row>
    <row r="2101" spans="1:54" ht="14.45" customHeight="1">
      <c r="A2101" s="472" t="s">
        <v>2351</v>
      </c>
      <c r="B2101" s="473" t="s">
        <v>1602</v>
      </c>
      <c r="C2101" s="714" t="s">
        <v>5516</v>
      </c>
      <c r="D2101" s="22">
        <v>18</v>
      </c>
      <c r="E2101" s="752" t="s">
        <v>4354</v>
      </c>
      <c r="F2101" s="760">
        <v>2081290</v>
      </c>
      <c r="G2101" s="475">
        <v>15421103</v>
      </c>
      <c r="H2101" s="476">
        <v>11.94</v>
      </c>
      <c r="I2101" s="474">
        <v>2082140</v>
      </c>
      <c r="J2101" s="475">
        <v>15421104</v>
      </c>
      <c r="K2101" s="478">
        <v>11.94</v>
      </c>
      <c r="L2101" s="9"/>
      <c r="M2101" s="546">
        <v>16</v>
      </c>
      <c r="N2101" s="9">
        <v>9.5299999999999994</v>
      </c>
      <c r="O2101" s="6" t="s">
        <v>4201</v>
      </c>
      <c r="P2101" s="479" t="s">
        <v>4252</v>
      </c>
      <c r="Q2101" s="10" t="s">
        <v>4273</v>
      </c>
      <c r="R2101" s="11"/>
      <c r="S2101" s="12"/>
      <c r="T2101" s="14">
        <v>46254</v>
      </c>
      <c r="U2101" s="15" t="s">
        <v>4284</v>
      </c>
      <c r="V2101" s="8">
        <v>46254</v>
      </c>
      <c r="W2101" s="13" t="s">
        <v>4335</v>
      </c>
      <c r="X2101" s="23" t="s">
        <v>4206</v>
      </c>
      <c r="Y2101" s="486">
        <v>124</v>
      </c>
      <c r="Z2101" s="483">
        <v>46259</v>
      </c>
      <c r="AA2101" s="24" t="s">
        <v>4292</v>
      </c>
      <c r="AB2101" s="484" t="s">
        <v>4206</v>
      </c>
      <c r="AC2101" s="16"/>
      <c r="AD2101" s="17"/>
      <c r="AE2101" s="18"/>
      <c r="AF2101" s="9"/>
      <c r="AG2101" s="19"/>
      <c r="AH2101" s="20"/>
      <c r="AI2101" s="9"/>
      <c r="AJ2101" s="21"/>
      <c r="AK2101" s="33"/>
      <c r="AL2101" s="485" t="str">
        <f>IF(AA2101="","",AA2101)</f>
        <v>DJ-RT-011</v>
      </c>
      <c r="AM2101" s="3" t="str">
        <f>IF(AB2101="","",AB2101)</f>
        <v>A</v>
      </c>
      <c r="AN2101" s="702"/>
      <c r="AO2101" s="4"/>
      <c r="AP2101" s="5"/>
      <c r="AQ2101" s="5"/>
      <c r="AR2101" s="4"/>
      <c r="AS2101" s="5"/>
      <c r="AT2101" s="552"/>
      <c r="AU2101" s="553" t="str">
        <f>IF(AND(V2101&gt;0,X2101="A",AA2101&lt;&gt;"",AG2101&lt;&gt;"A",AJ2101&lt;&gt;"A",OR(AB2101="NR",AB2101="NT")),1,"")</f>
        <v/>
      </c>
      <c r="AV2101" s="554" t="str">
        <f>IF(AU2101="","",COUNTIF($AU$8:AU2101,AU2101))</f>
        <v/>
      </c>
      <c r="AW2101" s="553" t="str">
        <f>IF(AND(V2101&gt;0,X2101="A",AJ2101&lt;&gt;"A",OR(AB2101="",AB2101="NX")),1,"")</f>
        <v/>
      </c>
      <c r="AX2101" s="554" t="str">
        <f>IF(AW2101="","",COUNTIF($AW$8:AW2101,AW2101))</f>
        <v/>
      </c>
      <c r="AY2101" s="27"/>
      <c r="AZ2101" s="6"/>
      <c r="BA2101" s="7"/>
      <c r="BB2101" s="7"/>
    </row>
    <row r="2102" spans="1:54" ht="14.45" customHeight="1">
      <c r="A2102" s="472" t="s">
        <v>2352</v>
      </c>
      <c r="B2102" s="473" t="s">
        <v>1602</v>
      </c>
      <c r="C2102" s="714" t="s">
        <v>4210</v>
      </c>
      <c r="D2102" s="22">
        <v>18</v>
      </c>
      <c r="E2102" s="746" t="s">
        <v>4355</v>
      </c>
      <c r="F2102" s="760">
        <v>2082140</v>
      </c>
      <c r="G2102" s="475">
        <v>15421104</v>
      </c>
      <c r="H2102" s="476">
        <v>11.94</v>
      </c>
      <c r="I2102" s="474"/>
      <c r="J2102" s="475"/>
      <c r="K2102" s="478"/>
      <c r="L2102" s="9"/>
      <c r="M2102" s="546"/>
      <c r="N2102" s="9"/>
      <c r="O2102" s="6"/>
      <c r="P2102" s="479"/>
      <c r="Q2102" s="10"/>
      <c r="R2102" s="11"/>
      <c r="S2102" s="12"/>
      <c r="T2102" s="14"/>
      <c r="U2102" s="15"/>
      <c r="V2102" s="8"/>
      <c r="W2102" s="13"/>
      <c r="X2102" s="23"/>
      <c r="Y2102" s="486"/>
      <c r="Z2102" s="483"/>
      <c r="AA2102" s="24"/>
      <c r="AB2102" s="484"/>
      <c r="AC2102" s="16"/>
      <c r="AD2102" s="17"/>
      <c r="AE2102" s="18"/>
      <c r="AF2102" s="9"/>
      <c r="AG2102" s="19"/>
      <c r="AH2102" s="20"/>
      <c r="AI2102" s="9"/>
      <c r="AJ2102" s="21"/>
      <c r="AK2102" s="33"/>
      <c r="AL2102" s="485" t="str">
        <f>IF(AA2102="","",AA2102)</f>
        <v/>
      </c>
      <c r="AM2102" s="3" t="str">
        <f>IF(AB2102="","",AB2102)</f>
        <v/>
      </c>
      <c r="AN2102" s="702"/>
      <c r="AO2102" s="4"/>
      <c r="AP2102" s="5"/>
      <c r="AQ2102" s="5"/>
      <c r="AR2102" s="4"/>
      <c r="AS2102" s="5"/>
      <c r="AT2102" s="552"/>
      <c r="AU2102" s="553" t="str">
        <f>IF(AND(V2102&gt;0,X2102="A",AA2102&lt;&gt;"",AG2102&lt;&gt;"A",AJ2102&lt;&gt;"A",OR(AB2102="NR",AB2102="NT")),1,"")</f>
        <v/>
      </c>
      <c r="AV2102" s="554" t="str">
        <f>IF(AU2102="","",COUNTIF($AU$8:AU2102,AU2102))</f>
        <v/>
      </c>
      <c r="AW2102" s="553" t="str">
        <f>IF(AND(V2102&gt;0,X2102="A",AJ2102&lt;&gt;"A",OR(AB2102="",AB2102="NX")),1,"")</f>
        <v/>
      </c>
      <c r="AX2102" s="554" t="str">
        <f>IF(AW2102="","",COUNTIF($AW$8:AW2102,AW2102))</f>
        <v/>
      </c>
      <c r="AY2102" s="27"/>
      <c r="AZ2102" s="6"/>
      <c r="BA2102" s="7"/>
      <c r="BB2102" s="7"/>
    </row>
    <row r="2103" spans="1:54" ht="14.45" customHeight="1">
      <c r="A2103" s="472" t="s">
        <v>2353</v>
      </c>
      <c r="B2103" s="473" t="s">
        <v>1602</v>
      </c>
      <c r="C2103" s="714" t="s">
        <v>4210</v>
      </c>
      <c r="D2103" s="22">
        <v>18</v>
      </c>
      <c r="E2103" s="746" t="s">
        <v>4356</v>
      </c>
      <c r="F2103" s="760"/>
      <c r="G2103" s="475"/>
      <c r="H2103" s="476"/>
      <c r="I2103" s="474">
        <v>2079910</v>
      </c>
      <c r="J2103" s="475">
        <v>15421102</v>
      </c>
      <c r="K2103" s="478">
        <v>11.94</v>
      </c>
      <c r="L2103" s="9"/>
      <c r="M2103" s="546"/>
      <c r="N2103" s="9"/>
      <c r="O2103" s="6"/>
      <c r="P2103" s="479"/>
      <c r="Q2103" s="10"/>
      <c r="R2103" s="11"/>
      <c r="S2103" s="12"/>
      <c r="T2103" s="14"/>
      <c r="U2103" s="15"/>
      <c r="V2103" s="8"/>
      <c r="W2103" s="13"/>
      <c r="X2103" s="23"/>
      <c r="Y2103" s="486"/>
      <c r="Z2103" s="483"/>
      <c r="AA2103" s="24"/>
      <c r="AB2103" s="484"/>
      <c r="AC2103" s="16"/>
      <c r="AD2103" s="17"/>
      <c r="AE2103" s="18"/>
      <c r="AF2103" s="9"/>
      <c r="AG2103" s="19"/>
      <c r="AH2103" s="20"/>
      <c r="AI2103" s="9"/>
      <c r="AJ2103" s="21"/>
      <c r="AK2103" s="33"/>
      <c r="AL2103" s="485" t="str">
        <f>IF(AA2103="","",AA2103)</f>
        <v/>
      </c>
      <c r="AM2103" s="3" t="str">
        <f>IF(AB2103="","",AB2103)</f>
        <v/>
      </c>
      <c r="AN2103" s="702"/>
      <c r="AO2103" s="4"/>
      <c r="AP2103" s="5"/>
      <c r="AQ2103" s="5"/>
      <c r="AR2103" s="4"/>
      <c r="AS2103" s="5"/>
      <c r="AT2103" s="552"/>
      <c r="AU2103" s="553" t="str">
        <f>IF(AND(V2103&gt;0,X2103="A",AA2103&lt;&gt;"",AG2103&lt;&gt;"A",AJ2103&lt;&gt;"A",OR(AB2103="NR",AB2103="NT")),1,"")</f>
        <v/>
      </c>
      <c r="AV2103" s="554" t="str">
        <f>IF(AU2103="","",COUNTIF($AU$8:AU2103,AU2103))</f>
        <v/>
      </c>
      <c r="AW2103" s="553" t="str">
        <f>IF(AND(V2103&gt;0,X2103="A",AJ2103&lt;&gt;"A",OR(AB2103="",AB2103="NX")),1,"")</f>
        <v/>
      </c>
      <c r="AX2103" s="554" t="str">
        <f>IF(AW2103="","",COUNTIF($AW$8:AW2103,AW2103))</f>
        <v/>
      </c>
      <c r="AY2103" s="27"/>
      <c r="AZ2103" s="6"/>
      <c r="BA2103" s="7"/>
      <c r="BB2103" s="7"/>
    </row>
    <row r="2104" spans="1:54" ht="14.45" customHeight="1">
      <c r="A2104" s="472" t="s">
        <v>2354</v>
      </c>
      <c r="B2104" s="473" t="s">
        <v>1602</v>
      </c>
      <c r="C2104" s="714" t="s">
        <v>5515</v>
      </c>
      <c r="D2104" s="22">
        <v>18</v>
      </c>
      <c r="E2104" s="752" t="s">
        <v>4357</v>
      </c>
      <c r="F2104" s="760">
        <v>2079910</v>
      </c>
      <c r="G2104" s="475">
        <v>15421102</v>
      </c>
      <c r="H2104" s="476">
        <v>11.94</v>
      </c>
      <c r="I2104" s="474">
        <v>2090610</v>
      </c>
      <c r="J2104" s="475">
        <v>15421109</v>
      </c>
      <c r="K2104" s="478">
        <v>11.94</v>
      </c>
      <c r="L2104" s="9"/>
      <c r="M2104" s="546">
        <v>16</v>
      </c>
      <c r="N2104" s="9">
        <v>9.5299999999999994</v>
      </c>
      <c r="O2104" s="6" t="s">
        <v>4201</v>
      </c>
      <c r="P2104" s="479" t="s">
        <v>4252</v>
      </c>
      <c r="Q2104" s="10" t="s">
        <v>4273</v>
      </c>
      <c r="R2104" s="11"/>
      <c r="S2104" s="12"/>
      <c r="T2104" s="14">
        <v>46258</v>
      </c>
      <c r="U2104" s="15" t="s">
        <v>4290</v>
      </c>
      <c r="V2104" s="8">
        <v>46258</v>
      </c>
      <c r="W2104" s="13" t="s">
        <v>4295</v>
      </c>
      <c r="X2104" s="23" t="s">
        <v>4206</v>
      </c>
      <c r="Y2104" s="486">
        <v>124</v>
      </c>
      <c r="Z2104" s="483">
        <v>46259</v>
      </c>
      <c r="AA2104" s="24" t="s">
        <v>4296</v>
      </c>
      <c r="AB2104" s="484" t="s">
        <v>4206</v>
      </c>
      <c r="AC2104" s="16"/>
      <c r="AD2104" s="17"/>
      <c r="AE2104" s="18"/>
      <c r="AF2104" s="9"/>
      <c r="AG2104" s="19"/>
      <c r="AH2104" s="20"/>
      <c r="AI2104" s="9"/>
      <c r="AJ2104" s="21"/>
      <c r="AK2104" s="33"/>
      <c r="AL2104" s="485" t="str">
        <f>IF(AA2104="","",AA2104)</f>
        <v>DJ-RT-012</v>
      </c>
      <c r="AM2104" s="3" t="str">
        <f>IF(AB2104="","",AB2104)</f>
        <v>A</v>
      </c>
      <c r="AN2104" s="702"/>
      <c r="AO2104" s="4"/>
      <c r="AP2104" s="5"/>
      <c r="AQ2104" s="5"/>
      <c r="AR2104" s="4"/>
      <c r="AS2104" s="5"/>
      <c r="AT2104" s="552"/>
      <c r="AU2104" s="553" t="str">
        <f>IF(AND(V2104&gt;0,X2104="A",AA2104&lt;&gt;"",AG2104&lt;&gt;"A",AJ2104&lt;&gt;"A",OR(AB2104="NR",AB2104="NT")),1,"")</f>
        <v/>
      </c>
      <c r="AV2104" s="554" t="str">
        <f>IF(AU2104="","",COUNTIF($AU$8:AU2104,AU2104))</f>
        <v/>
      </c>
      <c r="AW2104" s="553" t="str">
        <f>IF(AND(V2104&gt;0,X2104="A",AJ2104&lt;&gt;"A",OR(AB2104="",AB2104="NX")),1,"")</f>
        <v/>
      </c>
      <c r="AX2104" s="554" t="str">
        <f>IF(AW2104="","",COUNTIF($AW$8:AW2104,AW2104))</f>
        <v/>
      </c>
      <c r="AY2104" s="27"/>
      <c r="AZ2104" s="6"/>
      <c r="BA2104" s="7"/>
      <c r="BB2104" s="7"/>
    </row>
    <row r="2105" spans="1:54" ht="14.45" customHeight="1">
      <c r="A2105" s="472" t="s">
        <v>2355</v>
      </c>
      <c r="B2105" s="473" t="s">
        <v>1602</v>
      </c>
      <c r="C2105" s="714" t="s">
        <v>5515</v>
      </c>
      <c r="D2105" s="22">
        <v>18</v>
      </c>
      <c r="E2105" s="746" t="s">
        <v>4358</v>
      </c>
      <c r="F2105" s="760">
        <v>2090610</v>
      </c>
      <c r="G2105" s="475">
        <v>15421109</v>
      </c>
      <c r="H2105" s="476">
        <v>11.94</v>
      </c>
      <c r="I2105" s="474">
        <v>2097000</v>
      </c>
      <c r="J2105" s="475">
        <v>15421111</v>
      </c>
      <c r="K2105" s="478">
        <v>11.94</v>
      </c>
      <c r="L2105" s="9" t="s">
        <v>15</v>
      </c>
      <c r="M2105" s="546">
        <v>16</v>
      </c>
      <c r="N2105" s="9">
        <v>9.5299999999999994</v>
      </c>
      <c r="O2105" s="6" t="s">
        <v>4201</v>
      </c>
      <c r="P2105" s="479" t="s">
        <v>4202</v>
      </c>
      <c r="Q2105" s="10" t="s">
        <v>4250</v>
      </c>
      <c r="R2105" s="11"/>
      <c r="S2105" s="12"/>
      <c r="T2105" s="14">
        <v>46268</v>
      </c>
      <c r="U2105" s="15" t="s">
        <v>4204</v>
      </c>
      <c r="V2105" s="8">
        <v>46268</v>
      </c>
      <c r="W2105" s="13" t="s">
        <v>4341</v>
      </c>
      <c r="X2105" s="23" t="s">
        <v>4206</v>
      </c>
      <c r="Y2105" s="486">
        <v>140</v>
      </c>
      <c r="Z2105" s="483">
        <v>46276</v>
      </c>
      <c r="AA2105" s="24" t="s">
        <v>5304</v>
      </c>
      <c r="AB2105" s="484" t="s">
        <v>4206</v>
      </c>
      <c r="AC2105" s="16"/>
      <c r="AD2105" s="17"/>
      <c r="AE2105" s="18"/>
      <c r="AF2105" s="9"/>
      <c r="AG2105" s="19"/>
      <c r="AH2105" s="20"/>
      <c r="AI2105" s="9"/>
      <c r="AJ2105" s="21"/>
      <c r="AK2105" s="33"/>
      <c r="AL2105" s="485" t="str">
        <f>IF(AA2105="","",AA2105)</f>
        <v>L-RT-028</v>
      </c>
      <c r="AM2105" s="3" t="str">
        <f>IF(AB2105="","",AB2105)</f>
        <v>A</v>
      </c>
      <c r="AN2105" s="702"/>
      <c r="AO2105" s="4"/>
      <c r="AP2105" s="5"/>
      <c r="AQ2105" s="5"/>
      <c r="AR2105" s="4"/>
      <c r="AS2105" s="5"/>
      <c r="AT2105" s="552"/>
      <c r="AU2105" s="553" t="str">
        <f>IF(AND(V2105&gt;0,X2105="A",AA2105&lt;&gt;"",AG2105&lt;&gt;"A",AJ2105&lt;&gt;"A",OR(AB2105="NR",AB2105="NT")),1,"")</f>
        <v/>
      </c>
      <c r="AV2105" s="554" t="str">
        <f>IF(AU2105="","",COUNTIF($AU$8:AU2105,AU2105))</f>
        <v/>
      </c>
      <c r="AW2105" s="553" t="str">
        <f>IF(AND(V2105&gt;0,X2105="A",AJ2105&lt;&gt;"A",OR(AB2105="",AB2105="NX")),1,"")</f>
        <v/>
      </c>
      <c r="AX2105" s="554" t="str">
        <f>IF(AW2105="","",COUNTIF($AW$8:AW2105,AW2105))</f>
        <v/>
      </c>
      <c r="AY2105" s="27"/>
      <c r="AZ2105" s="6"/>
      <c r="BA2105" s="7"/>
      <c r="BB2105" s="7"/>
    </row>
    <row r="2106" spans="1:54" ht="14.45" customHeight="1">
      <c r="A2106" s="472" t="s">
        <v>2356</v>
      </c>
      <c r="B2106" s="473" t="s">
        <v>1602</v>
      </c>
      <c r="C2106" s="714" t="s">
        <v>5515</v>
      </c>
      <c r="D2106" s="22">
        <v>18</v>
      </c>
      <c r="E2106" s="752" t="s">
        <v>4359</v>
      </c>
      <c r="F2106" s="760">
        <v>2097000</v>
      </c>
      <c r="G2106" s="475">
        <v>15421111</v>
      </c>
      <c r="H2106" s="476">
        <v>11.94</v>
      </c>
      <c r="I2106" s="474">
        <v>2088200</v>
      </c>
      <c r="J2106" s="475">
        <v>15421108</v>
      </c>
      <c r="K2106" s="478">
        <v>11.94</v>
      </c>
      <c r="L2106" s="9"/>
      <c r="M2106" s="546">
        <v>16</v>
      </c>
      <c r="N2106" s="9">
        <v>9.5299999999999994</v>
      </c>
      <c r="O2106" s="6" t="s">
        <v>4201</v>
      </c>
      <c r="P2106" s="479" t="s">
        <v>4252</v>
      </c>
      <c r="Q2106" s="10" t="s">
        <v>4281</v>
      </c>
      <c r="R2106" s="11"/>
      <c r="S2106" s="12"/>
      <c r="T2106" s="14">
        <v>46258</v>
      </c>
      <c r="U2106" s="15" t="s">
        <v>4290</v>
      </c>
      <c r="V2106" s="8">
        <v>46258</v>
      </c>
      <c r="W2106" s="13" t="s">
        <v>4295</v>
      </c>
      <c r="X2106" s="23" t="s">
        <v>4206</v>
      </c>
      <c r="Y2106" s="486">
        <v>124</v>
      </c>
      <c r="Z2106" s="483">
        <v>46259</v>
      </c>
      <c r="AA2106" s="24" t="s">
        <v>4296</v>
      </c>
      <c r="AB2106" s="484" t="s">
        <v>4206</v>
      </c>
      <c r="AC2106" s="16"/>
      <c r="AD2106" s="17"/>
      <c r="AE2106" s="18"/>
      <c r="AF2106" s="9"/>
      <c r="AG2106" s="19"/>
      <c r="AH2106" s="20"/>
      <c r="AI2106" s="9"/>
      <c r="AJ2106" s="21"/>
      <c r="AK2106" s="33"/>
      <c r="AL2106" s="485" t="str">
        <f>IF(AA2106="","",AA2106)</f>
        <v>DJ-RT-012</v>
      </c>
      <c r="AM2106" s="3" t="str">
        <f>IF(AB2106="","",AB2106)</f>
        <v>A</v>
      </c>
      <c r="AN2106" s="702"/>
      <c r="AO2106" s="4"/>
      <c r="AP2106" s="5"/>
      <c r="AQ2106" s="5"/>
      <c r="AR2106" s="4"/>
      <c r="AS2106" s="5"/>
      <c r="AT2106" s="552"/>
      <c r="AU2106" s="553" t="str">
        <f>IF(AND(V2106&gt;0,X2106="A",AA2106&lt;&gt;"",AG2106&lt;&gt;"A",AJ2106&lt;&gt;"A",OR(AB2106="NR",AB2106="NT")),1,"")</f>
        <v/>
      </c>
      <c r="AV2106" s="554" t="str">
        <f>IF(AU2106="","",COUNTIF($AU$8:AU2106,AU2106))</f>
        <v/>
      </c>
      <c r="AW2106" s="553" t="str">
        <f>IF(AND(V2106&gt;0,X2106="A",AJ2106&lt;&gt;"A",OR(AB2106="",AB2106="NX")),1,"")</f>
        <v/>
      </c>
      <c r="AX2106" s="554" t="str">
        <f>IF(AW2106="","",COUNTIF($AW$8:AW2106,AW2106))</f>
        <v/>
      </c>
      <c r="AY2106" s="27"/>
      <c r="AZ2106" s="6"/>
      <c r="BA2106" s="7"/>
      <c r="BB2106" s="7"/>
    </row>
    <row r="2107" spans="1:54" ht="14.45" customHeight="1">
      <c r="A2107" s="472" t="s">
        <v>2357</v>
      </c>
      <c r="B2107" s="473" t="s">
        <v>1602</v>
      </c>
      <c r="C2107" s="714" t="s">
        <v>5515</v>
      </c>
      <c r="D2107" s="22">
        <v>18</v>
      </c>
      <c r="E2107" s="746" t="s">
        <v>4360</v>
      </c>
      <c r="F2107" s="760">
        <v>2088200</v>
      </c>
      <c r="G2107" s="475">
        <v>15421108</v>
      </c>
      <c r="H2107" s="476">
        <v>11.94</v>
      </c>
      <c r="I2107" s="474">
        <v>2079280</v>
      </c>
      <c r="J2107" s="475">
        <v>15421112</v>
      </c>
      <c r="K2107" s="478">
        <v>11.94</v>
      </c>
      <c r="L2107" s="9" t="s">
        <v>15</v>
      </c>
      <c r="M2107" s="546">
        <v>16</v>
      </c>
      <c r="N2107" s="9">
        <v>9.5299999999999994</v>
      </c>
      <c r="O2107" s="6" t="s">
        <v>4201</v>
      </c>
      <c r="P2107" s="479" t="s">
        <v>4202</v>
      </c>
      <c r="Q2107" s="10" t="s">
        <v>4250</v>
      </c>
      <c r="R2107" s="11"/>
      <c r="S2107" s="12"/>
      <c r="T2107" s="14">
        <v>46268</v>
      </c>
      <c r="U2107" s="15" t="s">
        <v>4204</v>
      </c>
      <c r="V2107" s="8">
        <v>46268</v>
      </c>
      <c r="W2107" s="13" t="s">
        <v>4341</v>
      </c>
      <c r="X2107" s="23" t="s">
        <v>4206</v>
      </c>
      <c r="Y2107" s="486">
        <v>140</v>
      </c>
      <c r="Z2107" s="483">
        <v>46276</v>
      </c>
      <c r="AA2107" s="24" t="s">
        <v>5304</v>
      </c>
      <c r="AB2107" s="484" t="s">
        <v>4206</v>
      </c>
      <c r="AC2107" s="16"/>
      <c r="AD2107" s="17"/>
      <c r="AE2107" s="18"/>
      <c r="AF2107" s="9"/>
      <c r="AG2107" s="19"/>
      <c r="AH2107" s="20"/>
      <c r="AI2107" s="9"/>
      <c r="AJ2107" s="21"/>
      <c r="AK2107" s="33"/>
      <c r="AL2107" s="485" t="str">
        <f>IF(AA2107="","",AA2107)</f>
        <v>L-RT-028</v>
      </c>
      <c r="AM2107" s="3" t="str">
        <f>IF(AB2107="","",AB2107)</f>
        <v>A</v>
      </c>
      <c r="AN2107" s="702"/>
      <c r="AO2107" s="4"/>
      <c r="AP2107" s="5"/>
      <c r="AQ2107" s="5"/>
      <c r="AR2107" s="4"/>
      <c r="AS2107" s="5"/>
      <c r="AT2107" s="552"/>
      <c r="AU2107" s="553" t="str">
        <f>IF(AND(V2107&gt;0,X2107="A",AA2107&lt;&gt;"",AG2107&lt;&gt;"A",AJ2107&lt;&gt;"A",OR(AB2107="NR",AB2107="NT")),1,"")</f>
        <v/>
      </c>
      <c r="AV2107" s="554" t="str">
        <f>IF(AU2107="","",COUNTIF($AU$8:AU2107,AU2107))</f>
        <v/>
      </c>
      <c r="AW2107" s="553" t="str">
        <f>IF(AND(V2107&gt;0,X2107="A",AJ2107&lt;&gt;"A",OR(AB2107="",AB2107="NX")),1,"")</f>
        <v/>
      </c>
      <c r="AX2107" s="554" t="str">
        <f>IF(AW2107="","",COUNTIF($AW$8:AW2107,AW2107))</f>
        <v/>
      </c>
      <c r="AY2107" s="27"/>
      <c r="AZ2107" s="6"/>
      <c r="BA2107" s="7"/>
      <c r="BB2107" s="7"/>
    </row>
    <row r="2108" spans="1:54" ht="14.45" customHeight="1">
      <c r="A2108" s="472" t="s">
        <v>2358</v>
      </c>
      <c r="B2108" s="473" t="s">
        <v>1602</v>
      </c>
      <c r="C2108" s="714" t="s">
        <v>5515</v>
      </c>
      <c r="D2108" s="22">
        <v>18</v>
      </c>
      <c r="E2108" s="752" t="s">
        <v>4361</v>
      </c>
      <c r="F2108" s="760">
        <v>2079280</v>
      </c>
      <c r="G2108" s="475">
        <v>15421112</v>
      </c>
      <c r="H2108" s="476">
        <v>11.94</v>
      </c>
      <c r="I2108" s="474">
        <v>2097090</v>
      </c>
      <c r="J2108" s="475">
        <v>15421102</v>
      </c>
      <c r="K2108" s="478">
        <v>11.94</v>
      </c>
      <c r="L2108" s="9"/>
      <c r="M2108" s="546">
        <v>16</v>
      </c>
      <c r="N2108" s="9">
        <v>9.5299999999999994</v>
      </c>
      <c r="O2108" s="6" t="s">
        <v>4201</v>
      </c>
      <c r="P2108" s="479" t="s">
        <v>4252</v>
      </c>
      <c r="Q2108" s="10" t="s">
        <v>4268</v>
      </c>
      <c r="R2108" s="11"/>
      <c r="S2108" s="12"/>
      <c r="T2108" s="14">
        <v>46258</v>
      </c>
      <c r="U2108" s="15" t="s">
        <v>4290</v>
      </c>
      <c r="V2108" s="8">
        <v>46258</v>
      </c>
      <c r="W2108" s="13" t="s">
        <v>4295</v>
      </c>
      <c r="X2108" s="23" t="s">
        <v>4206</v>
      </c>
      <c r="Y2108" s="486">
        <v>124</v>
      </c>
      <c r="Z2108" s="483">
        <v>46259</v>
      </c>
      <c r="AA2108" s="24" t="s">
        <v>4296</v>
      </c>
      <c r="AB2108" s="484" t="s">
        <v>4206</v>
      </c>
      <c r="AC2108" s="16"/>
      <c r="AD2108" s="17"/>
      <c r="AE2108" s="18"/>
      <c r="AF2108" s="9"/>
      <c r="AG2108" s="19"/>
      <c r="AH2108" s="20"/>
      <c r="AI2108" s="9"/>
      <c r="AJ2108" s="21"/>
      <c r="AK2108" s="33"/>
      <c r="AL2108" s="485" t="str">
        <f>IF(AA2108="","",AA2108)</f>
        <v>DJ-RT-012</v>
      </c>
      <c r="AM2108" s="3" t="str">
        <f>IF(AB2108="","",AB2108)</f>
        <v>A</v>
      </c>
      <c r="AN2108" s="702"/>
      <c r="AO2108" s="4"/>
      <c r="AP2108" s="5"/>
      <c r="AQ2108" s="5"/>
      <c r="AR2108" s="4"/>
      <c r="AS2108" s="5"/>
      <c r="AT2108" s="552"/>
      <c r="AU2108" s="553" t="str">
        <f>IF(AND(V2108&gt;0,X2108="A",AA2108&lt;&gt;"",AG2108&lt;&gt;"A",AJ2108&lt;&gt;"A",OR(AB2108="NR",AB2108="NT")),1,"")</f>
        <v/>
      </c>
      <c r="AV2108" s="554" t="str">
        <f>IF(AU2108="","",COUNTIF($AU$8:AU2108,AU2108))</f>
        <v/>
      </c>
      <c r="AW2108" s="553" t="str">
        <f>IF(AND(V2108&gt;0,X2108="A",AJ2108&lt;&gt;"A",OR(AB2108="",AB2108="NX")),1,"")</f>
        <v/>
      </c>
      <c r="AX2108" s="554" t="str">
        <f>IF(AW2108="","",COUNTIF($AW$8:AW2108,AW2108))</f>
        <v/>
      </c>
      <c r="AY2108" s="27"/>
      <c r="AZ2108" s="6"/>
      <c r="BA2108" s="7"/>
      <c r="BB2108" s="7"/>
    </row>
    <row r="2109" spans="1:54" ht="14.45" customHeight="1">
      <c r="A2109" s="472" t="s">
        <v>2359</v>
      </c>
      <c r="B2109" s="473" t="s">
        <v>1602</v>
      </c>
      <c r="C2109" s="714" t="s">
        <v>5515</v>
      </c>
      <c r="D2109" s="22">
        <v>18</v>
      </c>
      <c r="E2109" s="746" t="s">
        <v>4362</v>
      </c>
      <c r="F2109" s="760">
        <v>2097090</v>
      </c>
      <c r="G2109" s="475">
        <v>15421102</v>
      </c>
      <c r="H2109" s="476">
        <v>11.94</v>
      </c>
      <c r="I2109" s="474">
        <v>2097380</v>
      </c>
      <c r="J2109" s="475">
        <v>15421112</v>
      </c>
      <c r="K2109" s="478">
        <v>11.94</v>
      </c>
      <c r="L2109" s="9" t="s">
        <v>15</v>
      </c>
      <c r="M2109" s="546">
        <v>16</v>
      </c>
      <c r="N2109" s="9">
        <v>9.5299999999999994</v>
      </c>
      <c r="O2109" s="6" t="s">
        <v>4201</v>
      </c>
      <c r="P2109" s="479" t="s">
        <v>4202</v>
      </c>
      <c r="Q2109" s="10" t="s">
        <v>4250</v>
      </c>
      <c r="R2109" s="11"/>
      <c r="S2109" s="12"/>
      <c r="T2109" s="14">
        <v>46268</v>
      </c>
      <c r="U2109" s="15" t="s">
        <v>4204</v>
      </c>
      <c r="V2109" s="8">
        <v>46268</v>
      </c>
      <c r="W2109" s="13" t="s">
        <v>4341</v>
      </c>
      <c r="X2109" s="23" t="s">
        <v>4206</v>
      </c>
      <c r="Y2109" s="486">
        <v>140</v>
      </c>
      <c r="Z2109" s="483">
        <v>46276</v>
      </c>
      <c r="AA2109" s="24" t="s">
        <v>5305</v>
      </c>
      <c r="AB2109" s="484" t="s">
        <v>4206</v>
      </c>
      <c r="AC2109" s="16"/>
      <c r="AD2109" s="17"/>
      <c r="AE2109" s="18"/>
      <c r="AF2109" s="9"/>
      <c r="AG2109" s="19"/>
      <c r="AH2109" s="20"/>
      <c r="AI2109" s="9"/>
      <c r="AJ2109" s="21"/>
      <c r="AK2109" s="33"/>
      <c r="AL2109" s="485" t="str">
        <f>IF(AA2109="","",AA2109)</f>
        <v>L-RT-029</v>
      </c>
      <c r="AM2109" s="3" t="str">
        <f>IF(AB2109="","",AB2109)</f>
        <v>A</v>
      </c>
      <c r="AN2109" s="702"/>
      <c r="AO2109" s="4"/>
      <c r="AP2109" s="5"/>
      <c r="AQ2109" s="5"/>
      <c r="AR2109" s="4"/>
      <c r="AS2109" s="5"/>
      <c r="AT2109" s="552"/>
      <c r="AU2109" s="553" t="str">
        <f>IF(AND(V2109&gt;0,X2109="A",AA2109&lt;&gt;"",AG2109&lt;&gt;"A",AJ2109&lt;&gt;"A",OR(AB2109="NR",AB2109="NT")),1,"")</f>
        <v/>
      </c>
      <c r="AV2109" s="554" t="str">
        <f>IF(AU2109="","",COUNTIF($AU$8:AU2109,AU2109))</f>
        <v/>
      </c>
      <c r="AW2109" s="553" t="str">
        <f>IF(AND(V2109&gt;0,X2109="A",AJ2109&lt;&gt;"A",OR(AB2109="",AB2109="NX")),1,"")</f>
        <v/>
      </c>
      <c r="AX2109" s="554" t="str">
        <f>IF(AW2109="","",COUNTIF($AW$8:AW2109,AW2109))</f>
        <v/>
      </c>
      <c r="AY2109" s="27"/>
      <c r="AZ2109" s="6"/>
      <c r="BA2109" s="7"/>
      <c r="BB2109" s="7"/>
    </row>
    <row r="2110" spans="1:54" ht="14.45" customHeight="1">
      <c r="A2110" s="472" t="s">
        <v>2360</v>
      </c>
      <c r="B2110" s="473" t="s">
        <v>1602</v>
      </c>
      <c r="C2110" s="714" t="s">
        <v>5515</v>
      </c>
      <c r="D2110" s="22">
        <v>18</v>
      </c>
      <c r="E2110" s="752" t="s">
        <v>4363</v>
      </c>
      <c r="F2110" s="760">
        <v>2097380</v>
      </c>
      <c r="G2110" s="475">
        <v>15421112</v>
      </c>
      <c r="H2110" s="476">
        <v>11.94</v>
      </c>
      <c r="I2110" s="474">
        <v>20911730</v>
      </c>
      <c r="J2110" s="475">
        <v>15421109</v>
      </c>
      <c r="K2110" s="478">
        <v>11.94</v>
      </c>
      <c r="L2110" s="9"/>
      <c r="M2110" s="546">
        <v>16</v>
      </c>
      <c r="N2110" s="9">
        <v>9.5299999999999994</v>
      </c>
      <c r="O2110" s="6" t="s">
        <v>4201</v>
      </c>
      <c r="P2110" s="479" t="s">
        <v>4252</v>
      </c>
      <c r="Q2110" s="10" t="s">
        <v>4281</v>
      </c>
      <c r="R2110" s="11"/>
      <c r="S2110" s="12"/>
      <c r="T2110" s="14">
        <v>46258</v>
      </c>
      <c r="U2110" s="15" t="s">
        <v>4290</v>
      </c>
      <c r="V2110" s="8">
        <v>46258</v>
      </c>
      <c r="W2110" s="13" t="s">
        <v>4295</v>
      </c>
      <c r="X2110" s="23" t="s">
        <v>4206</v>
      </c>
      <c r="Y2110" s="486">
        <v>124</v>
      </c>
      <c r="Z2110" s="483">
        <v>46259</v>
      </c>
      <c r="AA2110" s="24" t="s">
        <v>4292</v>
      </c>
      <c r="AB2110" s="484" t="s">
        <v>4206</v>
      </c>
      <c r="AC2110" s="16"/>
      <c r="AD2110" s="17"/>
      <c r="AE2110" s="18"/>
      <c r="AF2110" s="9"/>
      <c r="AG2110" s="19"/>
      <c r="AH2110" s="20"/>
      <c r="AI2110" s="9"/>
      <c r="AJ2110" s="21"/>
      <c r="AK2110" s="33"/>
      <c r="AL2110" s="485" t="str">
        <f>IF(AA2110="","",AA2110)</f>
        <v>DJ-RT-011</v>
      </c>
      <c r="AM2110" s="3" t="str">
        <f>IF(AB2110="","",AB2110)</f>
        <v>A</v>
      </c>
      <c r="AN2110" s="702"/>
      <c r="AO2110" s="4"/>
      <c r="AP2110" s="5"/>
      <c r="AQ2110" s="5"/>
      <c r="AR2110" s="4"/>
      <c r="AS2110" s="5"/>
      <c r="AT2110" s="552"/>
      <c r="AU2110" s="553" t="str">
        <f>IF(AND(V2110&gt;0,X2110="A",AA2110&lt;&gt;"",AG2110&lt;&gt;"A",AJ2110&lt;&gt;"A",OR(AB2110="NR",AB2110="NT")),1,"")</f>
        <v/>
      </c>
      <c r="AV2110" s="554" t="str">
        <f>IF(AU2110="","",COUNTIF($AU$8:AU2110,AU2110))</f>
        <v/>
      </c>
      <c r="AW2110" s="553" t="str">
        <f>IF(AND(V2110&gt;0,X2110="A",AJ2110&lt;&gt;"A",OR(AB2110="",AB2110="NX")),1,"")</f>
        <v/>
      </c>
      <c r="AX2110" s="554" t="str">
        <f>IF(AW2110="","",COUNTIF($AW$8:AW2110,AW2110))</f>
        <v/>
      </c>
      <c r="AY2110" s="27"/>
      <c r="AZ2110" s="6"/>
      <c r="BA2110" s="7"/>
      <c r="BB2110" s="7"/>
    </row>
    <row r="2111" spans="1:54" ht="14.45" customHeight="1">
      <c r="A2111" s="472" t="s">
        <v>2361</v>
      </c>
      <c r="B2111" s="473" t="s">
        <v>1602</v>
      </c>
      <c r="C2111" s="714" t="s">
        <v>5515</v>
      </c>
      <c r="D2111" s="22">
        <v>18</v>
      </c>
      <c r="E2111" s="746" t="s">
        <v>4364</v>
      </c>
      <c r="F2111" s="760">
        <v>2091730</v>
      </c>
      <c r="G2111" s="475">
        <v>15421109</v>
      </c>
      <c r="H2111" s="476">
        <v>11.94</v>
      </c>
      <c r="I2111" s="474">
        <v>2088210</v>
      </c>
      <c r="J2111" s="475">
        <v>15421108</v>
      </c>
      <c r="K2111" s="478">
        <v>11.94</v>
      </c>
      <c r="L2111" s="9" t="s">
        <v>15</v>
      </c>
      <c r="M2111" s="546">
        <v>16</v>
      </c>
      <c r="N2111" s="9">
        <v>9.5299999999999994</v>
      </c>
      <c r="O2111" s="6" t="s">
        <v>4201</v>
      </c>
      <c r="P2111" s="479" t="s">
        <v>4202</v>
      </c>
      <c r="Q2111" s="10" t="s">
        <v>4250</v>
      </c>
      <c r="R2111" s="11"/>
      <c r="S2111" s="12"/>
      <c r="T2111" s="14">
        <v>46268</v>
      </c>
      <c r="U2111" s="15" t="s">
        <v>4204</v>
      </c>
      <c r="V2111" s="8">
        <v>46268</v>
      </c>
      <c r="W2111" s="13" t="s">
        <v>4341</v>
      </c>
      <c r="X2111" s="23" t="s">
        <v>4206</v>
      </c>
      <c r="Y2111" s="486">
        <v>140</v>
      </c>
      <c r="Z2111" s="483">
        <v>46276</v>
      </c>
      <c r="AA2111" s="24" t="s">
        <v>5305</v>
      </c>
      <c r="AB2111" s="484" t="s">
        <v>4206</v>
      </c>
      <c r="AC2111" s="16"/>
      <c r="AD2111" s="17"/>
      <c r="AE2111" s="18"/>
      <c r="AF2111" s="9"/>
      <c r="AG2111" s="19"/>
      <c r="AH2111" s="20"/>
      <c r="AI2111" s="9"/>
      <c r="AJ2111" s="21"/>
      <c r="AK2111" s="33"/>
      <c r="AL2111" s="485" t="str">
        <f>IF(AA2111="","",AA2111)</f>
        <v>L-RT-029</v>
      </c>
      <c r="AM2111" s="3" t="str">
        <f>IF(AB2111="","",AB2111)</f>
        <v>A</v>
      </c>
      <c r="AN2111" s="702"/>
      <c r="AO2111" s="4"/>
      <c r="AP2111" s="5"/>
      <c r="AQ2111" s="5"/>
      <c r="AR2111" s="4"/>
      <c r="AS2111" s="5"/>
      <c r="AT2111" s="552"/>
      <c r="AU2111" s="553" t="str">
        <f>IF(AND(V2111&gt;0,X2111="A",AA2111&lt;&gt;"",AG2111&lt;&gt;"A",AJ2111&lt;&gt;"A",OR(AB2111="NR",AB2111="NT")),1,"")</f>
        <v/>
      </c>
      <c r="AV2111" s="554" t="str">
        <f>IF(AU2111="","",COUNTIF($AU$8:AU2111,AU2111))</f>
        <v/>
      </c>
      <c r="AW2111" s="553" t="str">
        <f>IF(AND(V2111&gt;0,X2111="A",AJ2111&lt;&gt;"A",OR(AB2111="",AB2111="NX")),1,"")</f>
        <v/>
      </c>
      <c r="AX2111" s="554" t="str">
        <f>IF(AW2111="","",COUNTIF($AW$8:AW2111,AW2111))</f>
        <v/>
      </c>
      <c r="AY2111" s="27"/>
      <c r="AZ2111" s="6"/>
      <c r="BA2111" s="7"/>
      <c r="BB2111" s="7"/>
    </row>
    <row r="2112" spans="1:54" ht="14.45" customHeight="1">
      <c r="A2112" s="472" t="s">
        <v>2362</v>
      </c>
      <c r="B2112" s="473" t="s">
        <v>1602</v>
      </c>
      <c r="C2112" s="714" t="s">
        <v>5515</v>
      </c>
      <c r="D2112" s="22">
        <v>18</v>
      </c>
      <c r="E2112" s="752" t="s">
        <v>4365</v>
      </c>
      <c r="F2112" s="760">
        <v>2088210</v>
      </c>
      <c r="G2112" s="475">
        <v>15421108</v>
      </c>
      <c r="H2112" s="476">
        <v>11.94</v>
      </c>
      <c r="I2112" s="474">
        <v>2095270</v>
      </c>
      <c r="J2112" s="475">
        <v>15421111</v>
      </c>
      <c r="K2112" s="478">
        <v>11.94</v>
      </c>
      <c r="L2112" s="9"/>
      <c r="M2112" s="546">
        <v>16</v>
      </c>
      <c r="N2112" s="9">
        <v>9.5299999999999994</v>
      </c>
      <c r="O2112" s="6" t="s">
        <v>4201</v>
      </c>
      <c r="P2112" s="479" t="s">
        <v>4252</v>
      </c>
      <c r="Q2112" s="10" t="s">
        <v>4253</v>
      </c>
      <c r="R2112" s="11"/>
      <c r="S2112" s="12"/>
      <c r="T2112" s="14">
        <v>46258</v>
      </c>
      <c r="U2112" s="15" t="s">
        <v>4290</v>
      </c>
      <c r="V2112" s="8">
        <v>46258</v>
      </c>
      <c r="W2112" s="13" t="s">
        <v>4295</v>
      </c>
      <c r="X2112" s="23" t="s">
        <v>4206</v>
      </c>
      <c r="Y2112" s="486">
        <v>124</v>
      </c>
      <c r="Z2112" s="483">
        <v>46259</v>
      </c>
      <c r="AA2112" s="24" t="s">
        <v>4292</v>
      </c>
      <c r="AB2112" s="484" t="s">
        <v>4206</v>
      </c>
      <c r="AC2112" s="16"/>
      <c r="AD2112" s="17"/>
      <c r="AE2112" s="18"/>
      <c r="AF2112" s="9"/>
      <c r="AG2112" s="19"/>
      <c r="AH2112" s="20"/>
      <c r="AI2112" s="9"/>
      <c r="AJ2112" s="21"/>
      <c r="AK2112" s="33"/>
      <c r="AL2112" s="485" t="str">
        <f>IF(AA2112="","",AA2112)</f>
        <v>DJ-RT-011</v>
      </c>
      <c r="AM2112" s="3" t="str">
        <f>IF(AB2112="","",AB2112)</f>
        <v>A</v>
      </c>
      <c r="AN2112" s="702"/>
      <c r="AO2112" s="4"/>
      <c r="AP2112" s="5"/>
      <c r="AQ2112" s="5"/>
      <c r="AR2112" s="4"/>
      <c r="AS2112" s="5"/>
      <c r="AT2112" s="552"/>
      <c r="AU2112" s="553" t="str">
        <f>IF(AND(V2112&gt;0,X2112="A",AA2112&lt;&gt;"",AG2112&lt;&gt;"A",AJ2112&lt;&gt;"A",OR(AB2112="NR",AB2112="NT")),1,"")</f>
        <v/>
      </c>
      <c r="AV2112" s="554" t="str">
        <f>IF(AU2112="","",COUNTIF($AU$8:AU2112,AU2112))</f>
        <v/>
      </c>
      <c r="AW2112" s="553" t="str">
        <f>IF(AND(V2112&gt;0,X2112="A",AJ2112&lt;&gt;"A",OR(AB2112="",AB2112="NX")),1,"")</f>
        <v/>
      </c>
      <c r="AX2112" s="554" t="str">
        <f>IF(AW2112="","",COUNTIF($AW$8:AW2112,AW2112))</f>
        <v/>
      </c>
      <c r="AY2112" s="27"/>
      <c r="AZ2112" s="6"/>
      <c r="BA2112" s="7"/>
      <c r="BB2112" s="7"/>
    </row>
    <row r="2113" spans="1:54" ht="14.45" customHeight="1">
      <c r="A2113" s="472" t="s">
        <v>2363</v>
      </c>
      <c r="B2113" s="473" t="s">
        <v>1602</v>
      </c>
      <c r="C2113" s="714" t="s">
        <v>5515</v>
      </c>
      <c r="D2113" s="22">
        <v>18</v>
      </c>
      <c r="E2113" s="746" t="s">
        <v>4366</v>
      </c>
      <c r="F2113" s="760">
        <v>2095270</v>
      </c>
      <c r="G2113" s="475">
        <v>15421111</v>
      </c>
      <c r="H2113" s="476">
        <v>11.94</v>
      </c>
      <c r="I2113" s="474">
        <v>2091180</v>
      </c>
      <c r="J2113" s="475">
        <v>15421109</v>
      </c>
      <c r="K2113" s="478">
        <v>11.94</v>
      </c>
      <c r="L2113" s="9" t="s">
        <v>15</v>
      </c>
      <c r="M2113" s="546">
        <v>16</v>
      </c>
      <c r="N2113" s="9">
        <v>9.5299999999999994</v>
      </c>
      <c r="O2113" s="6" t="s">
        <v>4201</v>
      </c>
      <c r="P2113" s="479" t="s">
        <v>4202</v>
      </c>
      <c r="Q2113" s="10" t="s">
        <v>4250</v>
      </c>
      <c r="R2113" s="11"/>
      <c r="S2113" s="12"/>
      <c r="T2113" s="14">
        <v>46268</v>
      </c>
      <c r="U2113" s="15" t="s">
        <v>4204</v>
      </c>
      <c r="V2113" s="8">
        <v>46268</v>
      </c>
      <c r="W2113" s="13" t="s">
        <v>4341</v>
      </c>
      <c r="X2113" s="23" t="s">
        <v>4206</v>
      </c>
      <c r="Y2113" s="486">
        <v>140</v>
      </c>
      <c r="Z2113" s="483">
        <v>46276</v>
      </c>
      <c r="AA2113" s="24" t="s">
        <v>5305</v>
      </c>
      <c r="AB2113" s="484" t="s">
        <v>4206</v>
      </c>
      <c r="AC2113" s="16"/>
      <c r="AD2113" s="17"/>
      <c r="AE2113" s="18"/>
      <c r="AF2113" s="9"/>
      <c r="AG2113" s="19"/>
      <c r="AH2113" s="20"/>
      <c r="AI2113" s="9"/>
      <c r="AJ2113" s="21"/>
      <c r="AK2113" s="33"/>
      <c r="AL2113" s="485" t="str">
        <f>IF(AA2113="","",AA2113)</f>
        <v>L-RT-029</v>
      </c>
      <c r="AM2113" s="3" t="str">
        <f>IF(AB2113="","",AB2113)</f>
        <v>A</v>
      </c>
      <c r="AN2113" s="702"/>
      <c r="AO2113" s="4"/>
      <c r="AP2113" s="5"/>
      <c r="AQ2113" s="5"/>
      <c r="AR2113" s="4"/>
      <c r="AS2113" s="5"/>
      <c r="AT2113" s="552"/>
      <c r="AU2113" s="553" t="str">
        <f>IF(AND(V2113&gt;0,X2113="A",AA2113&lt;&gt;"",AG2113&lt;&gt;"A",AJ2113&lt;&gt;"A",OR(AB2113="NR",AB2113="NT")),1,"")</f>
        <v/>
      </c>
      <c r="AV2113" s="554" t="str">
        <f>IF(AU2113="","",COUNTIF($AU$8:AU2113,AU2113))</f>
        <v/>
      </c>
      <c r="AW2113" s="553" t="str">
        <f>IF(AND(V2113&gt;0,X2113="A",AJ2113&lt;&gt;"A",OR(AB2113="",AB2113="NX")),1,"")</f>
        <v/>
      </c>
      <c r="AX2113" s="554" t="str">
        <f>IF(AW2113="","",COUNTIF($AW$8:AW2113,AW2113))</f>
        <v/>
      </c>
      <c r="AY2113" s="27"/>
      <c r="AZ2113" s="6"/>
      <c r="BA2113" s="7"/>
      <c r="BB2113" s="7"/>
    </row>
    <row r="2114" spans="1:54" ht="14.45" customHeight="1">
      <c r="A2114" s="472" t="s">
        <v>2364</v>
      </c>
      <c r="B2114" s="473" t="s">
        <v>1602</v>
      </c>
      <c r="C2114" s="714" t="s">
        <v>5515</v>
      </c>
      <c r="D2114" s="22">
        <v>18</v>
      </c>
      <c r="E2114" s="752" t="s">
        <v>4367</v>
      </c>
      <c r="F2114" s="760">
        <v>2091180</v>
      </c>
      <c r="G2114" s="475">
        <v>15421109</v>
      </c>
      <c r="H2114" s="476">
        <v>11.94</v>
      </c>
      <c r="I2114" s="474">
        <v>2095540</v>
      </c>
      <c r="J2114" s="475">
        <v>15421111</v>
      </c>
      <c r="K2114" s="478">
        <v>11.94</v>
      </c>
      <c r="L2114" s="9"/>
      <c r="M2114" s="546">
        <v>16</v>
      </c>
      <c r="N2114" s="9">
        <v>9.5299999999999994</v>
      </c>
      <c r="O2114" s="6" t="s">
        <v>4201</v>
      </c>
      <c r="P2114" s="479" t="s">
        <v>4252</v>
      </c>
      <c r="Q2114" s="10" t="s">
        <v>4268</v>
      </c>
      <c r="R2114" s="11"/>
      <c r="S2114" s="12"/>
      <c r="T2114" s="14">
        <v>46258</v>
      </c>
      <c r="U2114" s="15" t="s">
        <v>4290</v>
      </c>
      <c r="V2114" s="8">
        <v>46258</v>
      </c>
      <c r="W2114" s="13" t="s">
        <v>4295</v>
      </c>
      <c r="X2114" s="23" t="s">
        <v>4206</v>
      </c>
      <c r="Y2114" s="486">
        <v>124</v>
      </c>
      <c r="Z2114" s="483">
        <v>46259</v>
      </c>
      <c r="AA2114" s="24" t="s">
        <v>4296</v>
      </c>
      <c r="AB2114" s="484" t="s">
        <v>4206</v>
      </c>
      <c r="AC2114" s="16"/>
      <c r="AD2114" s="17"/>
      <c r="AE2114" s="18"/>
      <c r="AF2114" s="9"/>
      <c r="AG2114" s="19"/>
      <c r="AH2114" s="20"/>
      <c r="AI2114" s="9"/>
      <c r="AJ2114" s="21"/>
      <c r="AK2114" s="33"/>
      <c r="AL2114" s="485" t="str">
        <f>IF(AA2114="","",AA2114)</f>
        <v>DJ-RT-012</v>
      </c>
      <c r="AM2114" s="3" t="str">
        <f>IF(AB2114="","",AB2114)</f>
        <v>A</v>
      </c>
      <c r="AN2114" s="702"/>
      <c r="AO2114" s="4"/>
      <c r="AP2114" s="5"/>
      <c r="AQ2114" s="5"/>
      <c r="AR2114" s="4"/>
      <c r="AS2114" s="5"/>
      <c r="AT2114" s="552"/>
      <c r="AU2114" s="553" t="str">
        <f>IF(AND(V2114&gt;0,X2114="A",AA2114&lt;&gt;"",AG2114&lt;&gt;"A",AJ2114&lt;&gt;"A",OR(AB2114="NR",AB2114="NT")),1,"")</f>
        <v/>
      </c>
      <c r="AV2114" s="554" t="str">
        <f>IF(AU2114="","",COUNTIF($AU$8:AU2114,AU2114))</f>
        <v/>
      </c>
      <c r="AW2114" s="553" t="str">
        <f>IF(AND(V2114&gt;0,X2114="A",AJ2114&lt;&gt;"A",OR(AB2114="",AB2114="NX")),1,"")</f>
        <v/>
      </c>
      <c r="AX2114" s="554" t="str">
        <f>IF(AW2114="","",COUNTIF($AW$8:AW2114,AW2114))</f>
        <v/>
      </c>
      <c r="AY2114" s="27"/>
      <c r="AZ2114" s="6"/>
      <c r="BA2114" s="7"/>
      <c r="BB2114" s="7"/>
    </row>
    <row r="2115" spans="1:54" ht="14.45" customHeight="1">
      <c r="A2115" s="472" t="s">
        <v>2365</v>
      </c>
      <c r="B2115" s="473" t="s">
        <v>1602</v>
      </c>
      <c r="C2115" s="714" t="s">
        <v>4210</v>
      </c>
      <c r="D2115" s="22">
        <v>18</v>
      </c>
      <c r="E2115" s="746" t="s">
        <v>4368</v>
      </c>
      <c r="F2115" s="760">
        <v>2095540</v>
      </c>
      <c r="G2115" s="475">
        <v>15421111</v>
      </c>
      <c r="H2115" s="476">
        <v>11.94</v>
      </c>
      <c r="I2115" s="474"/>
      <c r="J2115" s="475"/>
      <c r="K2115" s="478"/>
      <c r="L2115" s="9"/>
      <c r="M2115" s="546"/>
      <c r="N2115" s="9"/>
      <c r="O2115" s="6"/>
      <c r="P2115" s="479"/>
      <c r="Q2115" s="10"/>
      <c r="R2115" s="11"/>
      <c r="S2115" s="12"/>
      <c r="T2115" s="14"/>
      <c r="U2115" s="15"/>
      <c r="V2115" s="8"/>
      <c r="W2115" s="13"/>
      <c r="X2115" s="23"/>
      <c r="Y2115" s="486"/>
      <c r="Z2115" s="483"/>
      <c r="AA2115" s="24"/>
      <c r="AB2115" s="484"/>
      <c r="AC2115" s="16"/>
      <c r="AD2115" s="17"/>
      <c r="AE2115" s="18"/>
      <c r="AF2115" s="9"/>
      <c r="AG2115" s="19"/>
      <c r="AH2115" s="20"/>
      <c r="AI2115" s="9"/>
      <c r="AJ2115" s="21"/>
      <c r="AK2115" s="33"/>
      <c r="AL2115" s="485" t="str">
        <f>IF(AA2115="","",AA2115)</f>
        <v/>
      </c>
      <c r="AM2115" s="3" t="str">
        <f>IF(AB2115="","",AB2115)</f>
        <v/>
      </c>
      <c r="AN2115" s="702"/>
      <c r="AO2115" s="4"/>
      <c r="AP2115" s="5"/>
      <c r="AQ2115" s="5"/>
      <c r="AR2115" s="4"/>
      <c r="AS2115" s="5"/>
      <c r="AT2115" s="552"/>
      <c r="AU2115" s="553" t="str">
        <f>IF(AND(V2115&gt;0,X2115="A",AA2115&lt;&gt;"",AG2115&lt;&gt;"A",AJ2115&lt;&gt;"A",OR(AB2115="NR",AB2115="NT")),1,"")</f>
        <v/>
      </c>
      <c r="AV2115" s="554" t="str">
        <f>IF(AU2115="","",COUNTIF($AU$8:AU2115,AU2115))</f>
        <v/>
      </c>
      <c r="AW2115" s="553" t="str">
        <f>IF(AND(V2115&gt;0,X2115="A",AJ2115&lt;&gt;"A",OR(AB2115="",AB2115="NX")),1,"")</f>
        <v/>
      </c>
      <c r="AX2115" s="554" t="str">
        <f>IF(AW2115="","",COUNTIF($AW$8:AW2115,AW2115))</f>
        <v/>
      </c>
      <c r="AY2115" s="27"/>
      <c r="AZ2115" s="6"/>
      <c r="BA2115" s="7"/>
      <c r="BB2115" s="7"/>
    </row>
    <row r="2116" spans="1:54" ht="14.45" customHeight="1">
      <c r="A2116" s="472" t="s">
        <v>2366</v>
      </c>
      <c r="B2116" s="473" t="s">
        <v>1602</v>
      </c>
      <c r="C2116" s="714" t="s">
        <v>4210</v>
      </c>
      <c r="D2116" s="22">
        <v>18</v>
      </c>
      <c r="E2116" s="746" t="s">
        <v>4369</v>
      </c>
      <c r="F2116" s="760"/>
      <c r="G2116" s="475"/>
      <c r="H2116" s="476"/>
      <c r="I2116" s="474"/>
      <c r="J2116" s="475"/>
      <c r="K2116" s="478"/>
      <c r="L2116" s="9"/>
      <c r="M2116" s="546"/>
      <c r="N2116" s="9"/>
      <c r="O2116" s="6"/>
      <c r="P2116" s="479"/>
      <c r="Q2116" s="10"/>
      <c r="R2116" s="11"/>
      <c r="S2116" s="12"/>
      <c r="T2116" s="14"/>
      <c r="U2116" s="15"/>
      <c r="V2116" s="8"/>
      <c r="W2116" s="13"/>
      <c r="X2116" s="23"/>
      <c r="Y2116" s="486"/>
      <c r="Z2116" s="483"/>
      <c r="AA2116" s="24"/>
      <c r="AB2116" s="484"/>
      <c r="AC2116" s="16"/>
      <c r="AD2116" s="17"/>
      <c r="AE2116" s="18"/>
      <c r="AF2116" s="9"/>
      <c r="AG2116" s="19"/>
      <c r="AH2116" s="20"/>
      <c r="AI2116" s="9"/>
      <c r="AJ2116" s="21"/>
      <c r="AK2116" s="33"/>
      <c r="AL2116" s="485" t="str">
        <f>IF(AA2116="","",AA2116)</f>
        <v/>
      </c>
      <c r="AM2116" s="3" t="str">
        <f>IF(AB2116="","",AB2116)</f>
        <v/>
      </c>
      <c r="AN2116" s="702"/>
      <c r="AO2116" s="4"/>
      <c r="AP2116" s="5"/>
      <c r="AQ2116" s="5"/>
      <c r="AR2116" s="4"/>
      <c r="AS2116" s="5"/>
      <c r="AT2116" s="552"/>
      <c r="AU2116" s="553" t="str">
        <f>IF(AND(V2116&gt;0,X2116="A",AA2116&lt;&gt;"",AG2116&lt;&gt;"A",AJ2116&lt;&gt;"A",OR(AB2116="NR",AB2116="NT")),1,"")</f>
        <v/>
      </c>
      <c r="AV2116" s="554" t="str">
        <f>IF(AU2116="","",COUNTIF($AU$8:AU2116,AU2116))</f>
        <v/>
      </c>
      <c r="AW2116" s="553" t="str">
        <f>IF(AND(V2116&gt;0,X2116="A",AJ2116&lt;&gt;"A",OR(AB2116="",AB2116="NX")),1,"")</f>
        <v/>
      </c>
      <c r="AX2116" s="554" t="str">
        <f>IF(AW2116="","",COUNTIF($AW$8:AW2116,AW2116))</f>
        <v/>
      </c>
      <c r="AY2116" s="27"/>
      <c r="AZ2116" s="6"/>
      <c r="BA2116" s="7"/>
      <c r="BB2116" s="7"/>
    </row>
    <row r="2117" spans="1:54" ht="14.45" customHeight="1">
      <c r="A2117" s="472" t="s">
        <v>2367</v>
      </c>
      <c r="B2117" s="473" t="s">
        <v>1602</v>
      </c>
      <c r="C2117" s="714" t="s">
        <v>4210</v>
      </c>
      <c r="D2117" s="22">
        <v>18</v>
      </c>
      <c r="E2117" s="746" t="s">
        <v>4370</v>
      </c>
      <c r="F2117" s="760"/>
      <c r="G2117" s="475"/>
      <c r="H2117" s="476"/>
      <c r="I2117" s="474">
        <v>2086030</v>
      </c>
      <c r="J2117" s="475">
        <v>15421102</v>
      </c>
      <c r="K2117" s="478">
        <v>11.94</v>
      </c>
      <c r="L2117" s="9"/>
      <c r="M2117" s="546"/>
      <c r="N2117" s="9"/>
      <c r="O2117" s="6"/>
      <c r="P2117" s="479"/>
      <c r="Q2117" s="10"/>
      <c r="R2117" s="11"/>
      <c r="S2117" s="12"/>
      <c r="T2117" s="14"/>
      <c r="U2117" s="15"/>
      <c r="V2117" s="8"/>
      <c r="W2117" s="13"/>
      <c r="X2117" s="23"/>
      <c r="Y2117" s="486"/>
      <c r="Z2117" s="483"/>
      <c r="AA2117" s="24"/>
      <c r="AB2117" s="484"/>
      <c r="AC2117" s="16"/>
      <c r="AD2117" s="17"/>
      <c r="AE2117" s="18"/>
      <c r="AF2117" s="9"/>
      <c r="AG2117" s="19"/>
      <c r="AH2117" s="20"/>
      <c r="AI2117" s="9"/>
      <c r="AJ2117" s="21"/>
      <c r="AK2117" s="33"/>
      <c r="AL2117" s="485" t="str">
        <f>IF(AA2117="","",AA2117)</f>
        <v/>
      </c>
      <c r="AM2117" s="3" t="str">
        <f>IF(AB2117="","",AB2117)</f>
        <v/>
      </c>
      <c r="AN2117" s="702"/>
      <c r="AO2117" s="4"/>
      <c r="AP2117" s="5"/>
      <c r="AQ2117" s="5"/>
      <c r="AR2117" s="4"/>
      <c r="AS2117" s="5"/>
      <c r="AT2117" s="552"/>
      <c r="AU2117" s="553" t="str">
        <f>IF(AND(V2117&gt;0,X2117="A",AA2117&lt;&gt;"",AG2117&lt;&gt;"A",AJ2117&lt;&gt;"A",OR(AB2117="NR",AB2117="NT")),1,"")</f>
        <v/>
      </c>
      <c r="AV2117" s="554" t="str">
        <f>IF(AU2117="","",COUNTIF($AU$8:AU2117,AU2117))</f>
        <v/>
      </c>
      <c r="AW2117" s="553" t="str">
        <f>IF(AND(V2117&gt;0,X2117="A",AJ2117&lt;&gt;"A",OR(AB2117="",AB2117="NX")),1,"")</f>
        <v/>
      </c>
      <c r="AX2117" s="554" t="str">
        <f>IF(AW2117="","",COUNTIF($AW$8:AW2117,AW2117))</f>
        <v/>
      </c>
      <c r="AY2117" s="27"/>
      <c r="AZ2117" s="6"/>
      <c r="BA2117" s="7"/>
      <c r="BB2117" s="7"/>
    </row>
    <row r="2118" spans="1:54" ht="14.45" customHeight="1">
      <c r="A2118" s="472" t="s">
        <v>2368</v>
      </c>
      <c r="B2118" s="473" t="s">
        <v>1602</v>
      </c>
      <c r="C2118" s="714" t="s">
        <v>5514</v>
      </c>
      <c r="D2118" s="22">
        <v>18</v>
      </c>
      <c r="E2118" s="752" t="s">
        <v>4371</v>
      </c>
      <c r="F2118" s="760">
        <v>2086030</v>
      </c>
      <c r="G2118" s="475">
        <v>15421102</v>
      </c>
      <c r="H2118" s="476">
        <v>11.94</v>
      </c>
      <c r="I2118" s="474">
        <v>2097960</v>
      </c>
      <c r="J2118" s="475">
        <v>15421102</v>
      </c>
      <c r="K2118" s="478">
        <v>11.94</v>
      </c>
      <c r="L2118" s="9"/>
      <c r="M2118" s="546">
        <v>16</v>
      </c>
      <c r="N2118" s="9">
        <v>9.5299999999999994</v>
      </c>
      <c r="O2118" s="6" t="s">
        <v>4201</v>
      </c>
      <c r="P2118" s="479" t="s">
        <v>4252</v>
      </c>
      <c r="Q2118" s="10" t="s">
        <v>4268</v>
      </c>
      <c r="R2118" s="11"/>
      <c r="S2118" s="12"/>
      <c r="T2118" s="14">
        <v>46258</v>
      </c>
      <c r="U2118" s="15" t="s">
        <v>4290</v>
      </c>
      <c r="V2118" s="8">
        <v>46258</v>
      </c>
      <c r="W2118" s="13" t="s">
        <v>4295</v>
      </c>
      <c r="X2118" s="23" t="s">
        <v>4206</v>
      </c>
      <c r="Y2118" s="486">
        <v>124</v>
      </c>
      <c r="Z2118" s="483">
        <v>46259</v>
      </c>
      <c r="AA2118" s="24" t="s">
        <v>4296</v>
      </c>
      <c r="AB2118" s="484" t="s">
        <v>4206</v>
      </c>
      <c r="AC2118" s="16"/>
      <c r="AD2118" s="17"/>
      <c r="AE2118" s="18"/>
      <c r="AF2118" s="9"/>
      <c r="AG2118" s="19"/>
      <c r="AH2118" s="20"/>
      <c r="AI2118" s="9"/>
      <c r="AJ2118" s="21"/>
      <c r="AK2118" s="33"/>
      <c r="AL2118" s="485" t="str">
        <f>IF(AA2118="","",AA2118)</f>
        <v>DJ-RT-012</v>
      </c>
      <c r="AM2118" s="3" t="str">
        <f>IF(AB2118="","",AB2118)</f>
        <v>A</v>
      </c>
      <c r="AN2118" s="702"/>
      <c r="AO2118" s="4"/>
      <c r="AP2118" s="5"/>
      <c r="AQ2118" s="5"/>
      <c r="AR2118" s="4"/>
      <c r="AS2118" s="5"/>
      <c r="AT2118" s="552"/>
      <c r="AU2118" s="553" t="str">
        <f>IF(AND(V2118&gt;0,X2118="A",AA2118&lt;&gt;"",AG2118&lt;&gt;"A",AJ2118&lt;&gt;"A",OR(AB2118="NR",AB2118="NT")),1,"")</f>
        <v/>
      </c>
      <c r="AV2118" s="554" t="str">
        <f>IF(AU2118="","",COUNTIF($AU$8:AU2118,AU2118))</f>
        <v/>
      </c>
      <c r="AW2118" s="553" t="str">
        <f>IF(AND(V2118&gt;0,X2118="A",AJ2118&lt;&gt;"A",OR(AB2118="",AB2118="NX")),1,"")</f>
        <v/>
      </c>
      <c r="AX2118" s="554" t="str">
        <f>IF(AW2118="","",COUNTIF($AW$8:AW2118,AW2118))</f>
        <v/>
      </c>
      <c r="AY2118" s="27"/>
      <c r="AZ2118" s="6"/>
      <c r="BA2118" s="7"/>
      <c r="BB2118" s="7"/>
    </row>
    <row r="2119" spans="1:54" ht="14.45" customHeight="1">
      <c r="A2119" s="472" t="s">
        <v>2369</v>
      </c>
      <c r="B2119" s="473" t="s">
        <v>1602</v>
      </c>
      <c r="C2119" s="714" t="s">
        <v>5514</v>
      </c>
      <c r="D2119" s="22">
        <v>18</v>
      </c>
      <c r="E2119" s="746" t="s">
        <v>4372</v>
      </c>
      <c r="F2119" s="760">
        <v>2097960</v>
      </c>
      <c r="G2119" s="475">
        <v>15421102</v>
      </c>
      <c r="H2119" s="476">
        <v>11.94</v>
      </c>
      <c r="I2119" s="474">
        <v>2086690</v>
      </c>
      <c r="J2119" s="475">
        <v>15421107</v>
      </c>
      <c r="K2119" s="478">
        <v>11.94</v>
      </c>
      <c r="L2119" s="9" t="s">
        <v>15</v>
      </c>
      <c r="M2119" s="546">
        <v>16</v>
      </c>
      <c r="N2119" s="9">
        <v>9.5299999999999994</v>
      </c>
      <c r="O2119" s="6" t="s">
        <v>4201</v>
      </c>
      <c r="P2119" s="479" t="s">
        <v>4202</v>
      </c>
      <c r="Q2119" s="10" t="s">
        <v>4250</v>
      </c>
      <c r="R2119" s="11"/>
      <c r="S2119" s="12"/>
      <c r="T2119" s="14">
        <v>46268</v>
      </c>
      <c r="U2119" s="15" t="s">
        <v>4204</v>
      </c>
      <c r="V2119" s="8">
        <v>46268</v>
      </c>
      <c r="W2119" s="13" t="s">
        <v>4341</v>
      </c>
      <c r="X2119" s="23" t="s">
        <v>4206</v>
      </c>
      <c r="Y2119" s="486">
        <v>140</v>
      </c>
      <c r="Z2119" s="483">
        <v>46276</v>
      </c>
      <c r="AA2119" s="24" t="s">
        <v>5305</v>
      </c>
      <c r="AB2119" s="484" t="s">
        <v>4206</v>
      </c>
      <c r="AC2119" s="16"/>
      <c r="AD2119" s="17"/>
      <c r="AE2119" s="18"/>
      <c r="AF2119" s="9"/>
      <c r="AG2119" s="19"/>
      <c r="AH2119" s="20"/>
      <c r="AI2119" s="9"/>
      <c r="AJ2119" s="21"/>
      <c r="AK2119" s="33"/>
      <c r="AL2119" s="485" t="str">
        <f>IF(AA2119="","",AA2119)</f>
        <v>L-RT-029</v>
      </c>
      <c r="AM2119" s="3" t="str">
        <f>IF(AB2119="","",AB2119)</f>
        <v>A</v>
      </c>
      <c r="AN2119" s="702"/>
      <c r="AO2119" s="4"/>
      <c r="AP2119" s="5"/>
      <c r="AQ2119" s="5"/>
      <c r="AR2119" s="4"/>
      <c r="AS2119" s="5"/>
      <c r="AT2119" s="552"/>
      <c r="AU2119" s="553" t="str">
        <f>IF(AND(V2119&gt;0,X2119="A",AA2119&lt;&gt;"",AG2119&lt;&gt;"A",AJ2119&lt;&gt;"A",OR(AB2119="NR",AB2119="NT")),1,"")</f>
        <v/>
      </c>
      <c r="AV2119" s="554" t="str">
        <f>IF(AU2119="","",COUNTIF($AU$8:AU2119,AU2119))</f>
        <v/>
      </c>
      <c r="AW2119" s="553" t="str">
        <f>IF(AND(V2119&gt;0,X2119="A",AJ2119&lt;&gt;"A",OR(AB2119="",AB2119="NX")),1,"")</f>
        <v/>
      </c>
      <c r="AX2119" s="554" t="str">
        <f>IF(AW2119="","",COUNTIF($AW$8:AW2119,AW2119))</f>
        <v/>
      </c>
      <c r="AY2119" s="27"/>
      <c r="AZ2119" s="6"/>
      <c r="BA2119" s="7"/>
      <c r="BB2119" s="7"/>
    </row>
    <row r="2120" spans="1:54" ht="14.45" customHeight="1">
      <c r="A2120" s="472" t="s">
        <v>2370</v>
      </c>
      <c r="B2120" s="473" t="s">
        <v>1602</v>
      </c>
      <c r="C2120" s="714" t="s">
        <v>5514</v>
      </c>
      <c r="D2120" s="22">
        <v>18</v>
      </c>
      <c r="E2120" s="752" t="s">
        <v>4373</v>
      </c>
      <c r="F2120" s="760">
        <v>2086690</v>
      </c>
      <c r="G2120" s="475">
        <v>15421107</v>
      </c>
      <c r="H2120" s="476">
        <v>11.94</v>
      </c>
      <c r="I2120" s="474">
        <v>2087370</v>
      </c>
      <c r="J2120" s="475">
        <v>15421107</v>
      </c>
      <c r="K2120" s="478">
        <v>11.94</v>
      </c>
      <c r="L2120" s="9"/>
      <c r="M2120" s="546">
        <v>16</v>
      </c>
      <c r="N2120" s="9">
        <v>9.5299999999999994</v>
      </c>
      <c r="O2120" s="6" t="s">
        <v>4201</v>
      </c>
      <c r="P2120" s="479" t="s">
        <v>4252</v>
      </c>
      <c r="Q2120" s="10" t="s">
        <v>4253</v>
      </c>
      <c r="R2120" s="11"/>
      <c r="S2120" s="12"/>
      <c r="T2120" s="14">
        <v>46253</v>
      </c>
      <c r="U2120" s="15" t="s">
        <v>4284</v>
      </c>
      <c r="V2120" s="8">
        <v>46253</v>
      </c>
      <c r="W2120" s="13" t="s">
        <v>4278</v>
      </c>
      <c r="X2120" s="23" t="s">
        <v>4206</v>
      </c>
      <c r="Y2120" s="486">
        <v>117</v>
      </c>
      <c r="Z2120" s="483">
        <v>46255</v>
      </c>
      <c r="AA2120" s="24" t="s">
        <v>4374</v>
      </c>
      <c r="AB2120" s="484" t="s">
        <v>4206</v>
      </c>
      <c r="AC2120" s="16"/>
      <c r="AD2120" s="17"/>
      <c r="AE2120" s="18"/>
      <c r="AF2120" s="9"/>
      <c r="AG2120" s="19"/>
      <c r="AH2120" s="20"/>
      <c r="AI2120" s="9"/>
      <c r="AJ2120" s="21"/>
      <c r="AK2120" s="33"/>
      <c r="AL2120" s="485" t="str">
        <f>IF(AA2120="","",AA2120)</f>
        <v>DJ-RT-007</v>
      </c>
      <c r="AM2120" s="3" t="str">
        <f>IF(AB2120="","",AB2120)</f>
        <v>A</v>
      </c>
      <c r="AN2120" s="702"/>
      <c r="AO2120" s="4"/>
      <c r="AP2120" s="5"/>
      <c r="AQ2120" s="5"/>
      <c r="AR2120" s="4"/>
      <c r="AS2120" s="5"/>
      <c r="AT2120" s="552"/>
      <c r="AU2120" s="553" t="str">
        <f>IF(AND(V2120&gt;0,X2120="A",AA2120&lt;&gt;"",AG2120&lt;&gt;"A",AJ2120&lt;&gt;"A",OR(AB2120="NR",AB2120="NT")),1,"")</f>
        <v/>
      </c>
      <c r="AV2120" s="554" t="str">
        <f>IF(AU2120="","",COUNTIF($AU$8:AU2120,AU2120))</f>
        <v/>
      </c>
      <c r="AW2120" s="553" t="str">
        <f>IF(AND(V2120&gt;0,X2120="A",AJ2120&lt;&gt;"A",OR(AB2120="",AB2120="NX")),1,"")</f>
        <v/>
      </c>
      <c r="AX2120" s="554" t="str">
        <f>IF(AW2120="","",COUNTIF($AW$8:AW2120,AW2120))</f>
        <v/>
      </c>
      <c r="AY2120" s="27"/>
      <c r="AZ2120" s="6"/>
      <c r="BA2120" s="7"/>
      <c r="BB2120" s="7"/>
    </row>
    <row r="2121" spans="1:54" ht="14.45" customHeight="1">
      <c r="A2121" s="472" t="s">
        <v>2371</v>
      </c>
      <c r="B2121" s="473" t="s">
        <v>1602</v>
      </c>
      <c r="C2121" s="714" t="s">
        <v>5514</v>
      </c>
      <c r="D2121" s="22">
        <v>18</v>
      </c>
      <c r="E2121" s="746" t="s">
        <v>4375</v>
      </c>
      <c r="F2121" s="760">
        <v>2087370</v>
      </c>
      <c r="G2121" s="475">
        <v>15421107</v>
      </c>
      <c r="H2121" s="476">
        <v>11.94</v>
      </c>
      <c r="I2121" s="474">
        <v>2083580</v>
      </c>
      <c r="J2121" s="475">
        <v>15421105</v>
      </c>
      <c r="K2121" s="478">
        <v>11.94</v>
      </c>
      <c r="L2121" s="9" t="s">
        <v>15</v>
      </c>
      <c r="M2121" s="546">
        <v>16</v>
      </c>
      <c r="N2121" s="9">
        <v>9.5299999999999994</v>
      </c>
      <c r="O2121" s="6" t="s">
        <v>4201</v>
      </c>
      <c r="P2121" s="479" t="s">
        <v>4202</v>
      </c>
      <c r="Q2121" s="10" t="s">
        <v>4250</v>
      </c>
      <c r="R2121" s="11"/>
      <c r="S2121" s="12"/>
      <c r="T2121" s="14">
        <v>46268</v>
      </c>
      <c r="U2121" s="15" t="s">
        <v>4204</v>
      </c>
      <c r="V2121" s="8">
        <v>46268</v>
      </c>
      <c r="W2121" s="13" t="s">
        <v>4341</v>
      </c>
      <c r="X2121" s="23" t="s">
        <v>4206</v>
      </c>
      <c r="Y2121" s="486">
        <v>140</v>
      </c>
      <c r="Z2121" s="483">
        <v>46276</v>
      </c>
      <c r="AA2121" s="24" t="s">
        <v>5305</v>
      </c>
      <c r="AB2121" s="484" t="s">
        <v>4206</v>
      </c>
      <c r="AC2121" s="16"/>
      <c r="AD2121" s="17"/>
      <c r="AE2121" s="18"/>
      <c r="AF2121" s="9"/>
      <c r="AG2121" s="19"/>
      <c r="AH2121" s="20"/>
      <c r="AI2121" s="9"/>
      <c r="AJ2121" s="21"/>
      <c r="AK2121" s="33"/>
      <c r="AL2121" s="485" t="str">
        <f>IF(AA2121="","",AA2121)</f>
        <v>L-RT-029</v>
      </c>
      <c r="AM2121" s="3" t="str">
        <f>IF(AB2121="","",AB2121)</f>
        <v>A</v>
      </c>
      <c r="AN2121" s="702"/>
      <c r="AO2121" s="4"/>
      <c r="AP2121" s="5"/>
      <c r="AQ2121" s="5"/>
      <c r="AR2121" s="4"/>
      <c r="AS2121" s="5"/>
      <c r="AT2121" s="552"/>
      <c r="AU2121" s="553" t="str">
        <f>IF(AND(V2121&gt;0,X2121="A",AA2121&lt;&gt;"",AG2121&lt;&gt;"A",AJ2121&lt;&gt;"A",OR(AB2121="NR",AB2121="NT")),1,"")</f>
        <v/>
      </c>
      <c r="AV2121" s="554" t="str">
        <f>IF(AU2121="","",COUNTIF($AU$8:AU2121,AU2121))</f>
        <v/>
      </c>
      <c r="AW2121" s="553" t="str">
        <f>IF(AND(V2121&gt;0,X2121="A",AJ2121&lt;&gt;"A",OR(AB2121="",AB2121="NX")),1,"")</f>
        <v/>
      </c>
      <c r="AX2121" s="554" t="str">
        <f>IF(AW2121="","",COUNTIF($AW$8:AW2121,AW2121))</f>
        <v/>
      </c>
      <c r="AY2121" s="27"/>
      <c r="AZ2121" s="6"/>
      <c r="BA2121" s="7"/>
      <c r="BB2121" s="7"/>
    </row>
    <row r="2122" spans="1:54" ht="14.45" customHeight="1">
      <c r="A2122" s="472" t="s">
        <v>2372</v>
      </c>
      <c r="B2122" s="473" t="s">
        <v>1602</v>
      </c>
      <c r="C2122" s="714" t="s">
        <v>5514</v>
      </c>
      <c r="D2122" s="22">
        <v>18</v>
      </c>
      <c r="E2122" s="752" t="s">
        <v>4376</v>
      </c>
      <c r="F2122" s="760">
        <v>2083580</v>
      </c>
      <c r="G2122" s="475">
        <v>15421105</v>
      </c>
      <c r="H2122" s="476">
        <v>11.94</v>
      </c>
      <c r="I2122" s="474">
        <v>2088560</v>
      </c>
      <c r="J2122" s="475">
        <v>15421108</v>
      </c>
      <c r="K2122" s="478">
        <v>11.94</v>
      </c>
      <c r="L2122" s="9"/>
      <c r="M2122" s="546">
        <v>16</v>
      </c>
      <c r="N2122" s="9">
        <v>9.5299999999999994</v>
      </c>
      <c r="O2122" s="6" t="s">
        <v>4201</v>
      </c>
      <c r="P2122" s="479" t="s">
        <v>4252</v>
      </c>
      <c r="Q2122" s="10" t="s">
        <v>4327</v>
      </c>
      <c r="R2122" s="11"/>
      <c r="S2122" s="12"/>
      <c r="T2122" s="14">
        <v>46252</v>
      </c>
      <c r="U2122" s="15" t="s">
        <v>4284</v>
      </c>
      <c r="V2122" s="8">
        <v>46252</v>
      </c>
      <c r="W2122" s="13" t="s">
        <v>4254</v>
      </c>
      <c r="X2122" s="23" t="s">
        <v>4206</v>
      </c>
      <c r="Y2122" s="486">
        <v>117</v>
      </c>
      <c r="Z2122" s="483">
        <v>46255</v>
      </c>
      <c r="AA2122" s="24" t="s">
        <v>4374</v>
      </c>
      <c r="AB2122" s="484" t="s">
        <v>4206</v>
      </c>
      <c r="AC2122" s="16"/>
      <c r="AD2122" s="17"/>
      <c r="AE2122" s="18"/>
      <c r="AF2122" s="9"/>
      <c r="AG2122" s="19"/>
      <c r="AH2122" s="20"/>
      <c r="AI2122" s="9"/>
      <c r="AJ2122" s="21"/>
      <c r="AK2122" s="33"/>
      <c r="AL2122" s="485" t="str">
        <f>IF(AA2122="","",AA2122)</f>
        <v>DJ-RT-007</v>
      </c>
      <c r="AM2122" s="3" t="str">
        <f>IF(AB2122="","",AB2122)</f>
        <v>A</v>
      </c>
      <c r="AN2122" s="702"/>
      <c r="AO2122" s="4"/>
      <c r="AP2122" s="5"/>
      <c r="AQ2122" s="5"/>
      <c r="AR2122" s="4"/>
      <c r="AS2122" s="5"/>
      <c r="AT2122" s="552"/>
      <c r="AU2122" s="553" t="str">
        <f>IF(AND(V2122&gt;0,X2122="A",AA2122&lt;&gt;"",AG2122&lt;&gt;"A",AJ2122&lt;&gt;"A",OR(AB2122="NR",AB2122="NT")),1,"")</f>
        <v/>
      </c>
      <c r="AV2122" s="554" t="str">
        <f>IF(AU2122="","",COUNTIF($AU$8:AU2122,AU2122))</f>
        <v/>
      </c>
      <c r="AW2122" s="553" t="str">
        <f>IF(AND(V2122&gt;0,X2122="A",AJ2122&lt;&gt;"A",OR(AB2122="",AB2122="NX")),1,"")</f>
        <v/>
      </c>
      <c r="AX2122" s="554" t="str">
        <f>IF(AW2122="","",COUNTIF($AW$8:AW2122,AW2122))</f>
        <v/>
      </c>
      <c r="AY2122" s="27"/>
      <c r="AZ2122" s="6"/>
      <c r="BA2122" s="7"/>
      <c r="BB2122" s="7"/>
    </row>
    <row r="2123" spans="1:54" ht="14.45" customHeight="1">
      <c r="A2123" s="472" t="s">
        <v>2373</v>
      </c>
      <c r="B2123" s="473" t="s">
        <v>1602</v>
      </c>
      <c r="C2123" s="714" t="s">
        <v>5514</v>
      </c>
      <c r="D2123" s="22">
        <v>18</v>
      </c>
      <c r="E2123" s="746" t="s">
        <v>4377</v>
      </c>
      <c r="F2123" s="760">
        <v>2088560</v>
      </c>
      <c r="G2123" s="475">
        <v>15421108</v>
      </c>
      <c r="H2123" s="476">
        <v>11.94</v>
      </c>
      <c r="I2123" s="474">
        <v>2087690</v>
      </c>
      <c r="J2123" s="475">
        <v>15421108</v>
      </c>
      <c r="K2123" s="478">
        <v>11.94</v>
      </c>
      <c r="L2123" s="9" t="s">
        <v>15</v>
      </c>
      <c r="M2123" s="546">
        <v>16</v>
      </c>
      <c r="N2123" s="9">
        <v>9.5299999999999994</v>
      </c>
      <c r="O2123" s="6" t="s">
        <v>4201</v>
      </c>
      <c r="P2123" s="479" t="s">
        <v>4202</v>
      </c>
      <c r="Q2123" s="10" t="s">
        <v>4250</v>
      </c>
      <c r="R2123" s="11"/>
      <c r="S2123" s="12"/>
      <c r="T2123" s="14">
        <v>46268</v>
      </c>
      <c r="U2123" s="15" t="s">
        <v>4204</v>
      </c>
      <c r="V2123" s="8">
        <v>46268</v>
      </c>
      <c r="W2123" s="13" t="s">
        <v>4341</v>
      </c>
      <c r="X2123" s="23" t="s">
        <v>4206</v>
      </c>
      <c r="Y2123" s="486">
        <v>140</v>
      </c>
      <c r="Z2123" s="483">
        <v>46276</v>
      </c>
      <c r="AA2123" s="24" t="s">
        <v>5305</v>
      </c>
      <c r="AB2123" s="484" t="s">
        <v>4206</v>
      </c>
      <c r="AC2123" s="16"/>
      <c r="AD2123" s="17"/>
      <c r="AE2123" s="18"/>
      <c r="AF2123" s="9"/>
      <c r="AG2123" s="19"/>
      <c r="AH2123" s="20"/>
      <c r="AI2123" s="9"/>
      <c r="AJ2123" s="21"/>
      <c r="AK2123" s="33"/>
      <c r="AL2123" s="485" t="str">
        <f>IF(AA2123="","",AA2123)</f>
        <v>L-RT-029</v>
      </c>
      <c r="AM2123" s="3" t="str">
        <f>IF(AB2123="","",AB2123)</f>
        <v>A</v>
      </c>
      <c r="AN2123" s="702"/>
      <c r="AO2123" s="4"/>
      <c r="AP2123" s="5"/>
      <c r="AQ2123" s="5"/>
      <c r="AR2123" s="4"/>
      <c r="AS2123" s="5"/>
      <c r="AT2123" s="552"/>
      <c r="AU2123" s="553" t="str">
        <f>IF(AND(V2123&gt;0,X2123="A",AA2123&lt;&gt;"",AG2123&lt;&gt;"A",AJ2123&lt;&gt;"A",OR(AB2123="NR",AB2123="NT")),1,"")</f>
        <v/>
      </c>
      <c r="AV2123" s="554" t="str">
        <f>IF(AU2123="","",COUNTIF($AU$8:AU2123,AU2123))</f>
        <v/>
      </c>
      <c r="AW2123" s="553" t="str">
        <f>IF(AND(V2123&gt;0,X2123="A",AJ2123&lt;&gt;"A",OR(AB2123="",AB2123="NX")),1,"")</f>
        <v/>
      </c>
      <c r="AX2123" s="554" t="str">
        <f>IF(AW2123="","",COUNTIF($AW$8:AW2123,AW2123))</f>
        <v/>
      </c>
      <c r="AY2123" s="27"/>
      <c r="AZ2123" s="6"/>
      <c r="BA2123" s="7"/>
      <c r="BB2123" s="7"/>
    </row>
    <row r="2124" spans="1:54" ht="14.45" customHeight="1">
      <c r="A2124" s="472" t="s">
        <v>2374</v>
      </c>
      <c r="B2124" s="473" t="s">
        <v>1602</v>
      </c>
      <c r="C2124" s="714" t="s">
        <v>5514</v>
      </c>
      <c r="D2124" s="22">
        <v>18</v>
      </c>
      <c r="E2124" s="752" t="s">
        <v>4378</v>
      </c>
      <c r="F2124" s="760">
        <v>2087690</v>
      </c>
      <c r="G2124" s="475">
        <v>15421108</v>
      </c>
      <c r="H2124" s="476">
        <v>11.94</v>
      </c>
      <c r="I2124" s="474">
        <v>2092410</v>
      </c>
      <c r="J2124" s="475">
        <v>15421110</v>
      </c>
      <c r="K2124" s="478">
        <v>11.94</v>
      </c>
      <c r="L2124" s="9"/>
      <c r="M2124" s="546">
        <v>16</v>
      </c>
      <c r="N2124" s="9">
        <v>9.5299999999999994</v>
      </c>
      <c r="O2124" s="6" t="s">
        <v>4201</v>
      </c>
      <c r="P2124" s="479" t="s">
        <v>4252</v>
      </c>
      <c r="Q2124" s="10" t="s">
        <v>4263</v>
      </c>
      <c r="R2124" s="11"/>
      <c r="S2124" s="12"/>
      <c r="T2124" s="14">
        <v>46253</v>
      </c>
      <c r="U2124" s="15" t="s">
        <v>4284</v>
      </c>
      <c r="V2124" s="8">
        <v>46253</v>
      </c>
      <c r="W2124" s="13" t="s">
        <v>4278</v>
      </c>
      <c r="X2124" s="23" t="s">
        <v>4206</v>
      </c>
      <c r="Y2124" s="486">
        <v>117</v>
      </c>
      <c r="Z2124" s="483">
        <v>46255</v>
      </c>
      <c r="AA2124" s="24" t="s">
        <v>4374</v>
      </c>
      <c r="AB2124" s="484" t="s">
        <v>4206</v>
      </c>
      <c r="AC2124" s="16"/>
      <c r="AD2124" s="17"/>
      <c r="AE2124" s="18"/>
      <c r="AF2124" s="9"/>
      <c r="AG2124" s="19"/>
      <c r="AH2124" s="20"/>
      <c r="AI2124" s="9"/>
      <c r="AJ2124" s="21"/>
      <c r="AK2124" s="33"/>
      <c r="AL2124" s="485" t="str">
        <f>IF(AA2124="","",AA2124)</f>
        <v>DJ-RT-007</v>
      </c>
      <c r="AM2124" s="3" t="str">
        <f>IF(AB2124="","",AB2124)</f>
        <v>A</v>
      </c>
      <c r="AN2124" s="702"/>
      <c r="AO2124" s="4"/>
      <c r="AP2124" s="5"/>
      <c r="AQ2124" s="5"/>
      <c r="AR2124" s="4"/>
      <c r="AS2124" s="5"/>
      <c r="AT2124" s="552"/>
      <c r="AU2124" s="553" t="str">
        <f>IF(AND(V2124&gt;0,X2124="A",AA2124&lt;&gt;"",AG2124&lt;&gt;"A",AJ2124&lt;&gt;"A",OR(AB2124="NR",AB2124="NT")),1,"")</f>
        <v/>
      </c>
      <c r="AV2124" s="554" t="str">
        <f>IF(AU2124="","",COUNTIF($AU$8:AU2124,AU2124))</f>
        <v/>
      </c>
      <c r="AW2124" s="553" t="str">
        <f>IF(AND(V2124&gt;0,X2124="A",AJ2124&lt;&gt;"A",OR(AB2124="",AB2124="NX")),1,"")</f>
        <v/>
      </c>
      <c r="AX2124" s="554" t="str">
        <f>IF(AW2124="","",COUNTIF($AW$8:AW2124,AW2124))</f>
        <v/>
      </c>
      <c r="AY2124" s="27"/>
      <c r="AZ2124" s="6"/>
      <c r="BA2124" s="7"/>
      <c r="BB2124" s="7"/>
    </row>
    <row r="2125" spans="1:54" ht="14.45" customHeight="1">
      <c r="A2125" s="472" t="s">
        <v>2375</v>
      </c>
      <c r="B2125" s="473" t="s">
        <v>1602</v>
      </c>
      <c r="C2125" s="714" t="s">
        <v>4210</v>
      </c>
      <c r="D2125" s="22">
        <v>18</v>
      </c>
      <c r="E2125" s="746" t="s">
        <v>4379</v>
      </c>
      <c r="F2125" s="760">
        <v>2092410</v>
      </c>
      <c r="G2125" s="475">
        <v>15421110</v>
      </c>
      <c r="H2125" s="476">
        <v>11.94</v>
      </c>
      <c r="I2125" s="474"/>
      <c r="J2125" s="475"/>
      <c r="K2125" s="478"/>
      <c r="L2125" s="9"/>
      <c r="M2125" s="546"/>
      <c r="N2125" s="9"/>
      <c r="O2125" s="6"/>
      <c r="P2125" s="479"/>
      <c r="Q2125" s="10"/>
      <c r="R2125" s="11"/>
      <c r="S2125" s="12"/>
      <c r="T2125" s="14"/>
      <c r="U2125" s="15"/>
      <c r="V2125" s="8"/>
      <c r="W2125" s="13"/>
      <c r="X2125" s="23"/>
      <c r="Y2125" s="486"/>
      <c r="Z2125" s="483"/>
      <c r="AA2125" s="24"/>
      <c r="AB2125" s="484"/>
      <c r="AC2125" s="16"/>
      <c r="AD2125" s="17"/>
      <c r="AE2125" s="18"/>
      <c r="AF2125" s="9"/>
      <c r="AG2125" s="19"/>
      <c r="AH2125" s="20"/>
      <c r="AI2125" s="9"/>
      <c r="AJ2125" s="21"/>
      <c r="AK2125" s="33"/>
      <c r="AL2125" s="485" t="str">
        <f>IF(AA2125="","",AA2125)</f>
        <v/>
      </c>
      <c r="AM2125" s="3" t="str">
        <f>IF(AB2125="","",AB2125)</f>
        <v/>
      </c>
      <c r="AN2125" s="702"/>
      <c r="AO2125" s="4"/>
      <c r="AP2125" s="5"/>
      <c r="AQ2125" s="5"/>
      <c r="AR2125" s="4"/>
      <c r="AS2125" s="5"/>
      <c r="AT2125" s="552"/>
      <c r="AU2125" s="553" t="str">
        <f>IF(AND(V2125&gt;0,X2125="A",AA2125&lt;&gt;"",AG2125&lt;&gt;"A",AJ2125&lt;&gt;"A",OR(AB2125="NR",AB2125="NT")),1,"")</f>
        <v/>
      </c>
      <c r="AV2125" s="554" t="str">
        <f>IF(AU2125="","",COUNTIF($AU$8:AU2125,AU2125))</f>
        <v/>
      </c>
      <c r="AW2125" s="553" t="str">
        <f>IF(AND(V2125&gt;0,X2125="A",AJ2125&lt;&gt;"A",OR(AB2125="",AB2125="NX")),1,"")</f>
        <v/>
      </c>
      <c r="AX2125" s="554" t="str">
        <f>IF(AW2125="","",COUNTIF($AW$8:AW2125,AW2125))</f>
        <v/>
      </c>
      <c r="AY2125" s="27"/>
      <c r="AZ2125" s="6"/>
      <c r="BA2125" s="7"/>
      <c r="BB2125" s="7"/>
    </row>
    <row r="2126" spans="1:54" ht="14.45" customHeight="1">
      <c r="A2126" s="472" t="s">
        <v>2376</v>
      </c>
      <c r="B2126" s="473" t="s">
        <v>1602</v>
      </c>
      <c r="C2126" s="714" t="s">
        <v>4210</v>
      </c>
      <c r="D2126" s="22">
        <v>18</v>
      </c>
      <c r="E2126" s="746" t="s">
        <v>4380</v>
      </c>
      <c r="F2126" s="760"/>
      <c r="G2126" s="475"/>
      <c r="H2126" s="476"/>
      <c r="I2126" s="474">
        <v>2087040</v>
      </c>
      <c r="J2126" s="475">
        <v>15421107</v>
      </c>
      <c r="K2126" s="478">
        <v>11.94</v>
      </c>
      <c r="L2126" s="9"/>
      <c r="M2126" s="546"/>
      <c r="N2126" s="9"/>
      <c r="O2126" s="6"/>
      <c r="P2126" s="479"/>
      <c r="Q2126" s="10"/>
      <c r="R2126" s="11"/>
      <c r="S2126" s="12"/>
      <c r="T2126" s="14"/>
      <c r="U2126" s="15"/>
      <c r="V2126" s="8"/>
      <c r="W2126" s="13"/>
      <c r="X2126" s="23"/>
      <c r="Y2126" s="486"/>
      <c r="Z2126" s="483"/>
      <c r="AA2126" s="24"/>
      <c r="AB2126" s="484"/>
      <c r="AC2126" s="16"/>
      <c r="AD2126" s="17"/>
      <c r="AE2126" s="18"/>
      <c r="AF2126" s="9"/>
      <c r="AG2126" s="19"/>
      <c r="AH2126" s="20"/>
      <c r="AI2126" s="9"/>
      <c r="AJ2126" s="21"/>
      <c r="AK2126" s="33"/>
      <c r="AL2126" s="485" t="str">
        <f>IF(AA2126="","",AA2126)</f>
        <v/>
      </c>
      <c r="AM2126" s="3" t="str">
        <f>IF(AB2126="","",AB2126)</f>
        <v/>
      </c>
      <c r="AN2126" s="702"/>
      <c r="AO2126" s="4"/>
      <c r="AP2126" s="5"/>
      <c r="AQ2126" s="5"/>
      <c r="AR2126" s="4"/>
      <c r="AS2126" s="5"/>
      <c r="AT2126" s="552"/>
      <c r="AU2126" s="553" t="str">
        <f>IF(AND(V2126&gt;0,X2126="A",AA2126&lt;&gt;"",AG2126&lt;&gt;"A",AJ2126&lt;&gt;"A",OR(AB2126="NR",AB2126="NT")),1,"")</f>
        <v/>
      </c>
      <c r="AV2126" s="554" t="str">
        <f>IF(AU2126="","",COUNTIF($AU$8:AU2126,AU2126))</f>
        <v/>
      </c>
      <c r="AW2126" s="553" t="str">
        <f>IF(AND(V2126&gt;0,X2126="A",AJ2126&lt;&gt;"A",OR(AB2126="",AB2126="NX")),1,"")</f>
        <v/>
      </c>
      <c r="AX2126" s="554" t="str">
        <f>IF(AW2126="","",COUNTIF($AW$8:AW2126,AW2126))</f>
        <v/>
      </c>
      <c r="AY2126" s="27"/>
      <c r="AZ2126" s="6"/>
      <c r="BA2126" s="7"/>
      <c r="BB2126" s="7"/>
    </row>
    <row r="2127" spans="1:54" ht="14.45" customHeight="1">
      <c r="A2127" s="472" t="s">
        <v>2377</v>
      </c>
      <c r="B2127" s="473" t="s">
        <v>1602</v>
      </c>
      <c r="C2127" s="714" t="s">
        <v>5513</v>
      </c>
      <c r="D2127" s="22">
        <v>18</v>
      </c>
      <c r="E2127" s="752" t="s">
        <v>4381</v>
      </c>
      <c r="F2127" s="760">
        <v>2087040</v>
      </c>
      <c r="G2127" s="475">
        <v>15421107</v>
      </c>
      <c r="H2127" s="476">
        <v>11.94</v>
      </c>
      <c r="I2127" s="474">
        <v>2088820</v>
      </c>
      <c r="J2127" s="475">
        <v>15421108</v>
      </c>
      <c r="K2127" s="478">
        <v>11.94</v>
      </c>
      <c r="L2127" s="9"/>
      <c r="M2127" s="546">
        <v>16</v>
      </c>
      <c r="N2127" s="9">
        <v>9.5299999999999994</v>
      </c>
      <c r="O2127" s="6" t="s">
        <v>4201</v>
      </c>
      <c r="P2127" s="479" t="s">
        <v>4252</v>
      </c>
      <c r="Q2127" s="10" t="s">
        <v>4263</v>
      </c>
      <c r="R2127" s="11"/>
      <c r="S2127" s="12"/>
      <c r="T2127" s="14">
        <v>46252</v>
      </c>
      <c r="U2127" s="15" t="s">
        <v>4284</v>
      </c>
      <c r="V2127" s="8">
        <v>46252</v>
      </c>
      <c r="W2127" s="13" t="s">
        <v>4254</v>
      </c>
      <c r="X2127" s="23" t="s">
        <v>4206</v>
      </c>
      <c r="Y2127" s="486">
        <v>117</v>
      </c>
      <c r="Z2127" s="483">
        <v>46255</v>
      </c>
      <c r="AA2127" s="24" t="s">
        <v>4374</v>
      </c>
      <c r="AB2127" s="484" t="s">
        <v>4206</v>
      </c>
      <c r="AC2127" s="16"/>
      <c r="AD2127" s="17"/>
      <c r="AE2127" s="18"/>
      <c r="AF2127" s="9"/>
      <c r="AG2127" s="19"/>
      <c r="AH2127" s="20"/>
      <c r="AI2127" s="9"/>
      <c r="AJ2127" s="21"/>
      <c r="AK2127" s="33"/>
      <c r="AL2127" s="485" t="str">
        <f>IF(AA2127="","",AA2127)</f>
        <v>DJ-RT-007</v>
      </c>
      <c r="AM2127" s="3" t="str">
        <f>IF(AB2127="","",AB2127)</f>
        <v>A</v>
      </c>
      <c r="AN2127" s="702"/>
      <c r="AO2127" s="4"/>
      <c r="AP2127" s="5"/>
      <c r="AQ2127" s="5"/>
      <c r="AR2127" s="4"/>
      <c r="AS2127" s="5"/>
      <c r="AT2127" s="552"/>
      <c r="AU2127" s="553" t="str">
        <f>IF(AND(V2127&gt;0,X2127="A",AA2127&lt;&gt;"",AG2127&lt;&gt;"A",AJ2127&lt;&gt;"A",OR(AB2127="NR",AB2127="NT")),1,"")</f>
        <v/>
      </c>
      <c r="AV2127" s="554" t="str">
        <f>IF(AU2127="","",COUNTIF($AU$8:AU2127,AU2127))</f>
        <v/>
      </c>
      <c r="AW2127" s="553" t="str">
        <f>IF(AND(V2127&gt;0,X2127="A",AJ2127&lt;&gt;"A",OR(AB2127="",AB2127="NX")),1,"")</f>
        <v/>
      </c>
      <c r="AX2127" s="554" t="str">
        <f>IF(AW2127="","",COUNTIF($AW$8:AW2127,AW2127))</f>
        <v/>
      </c>
      <c r="AY2127" s="27"/>
      <c r="AZ2127" s="6"/>
      <c r="BA2127" s="7"/>
      <c r="BB2127" s="7"/>
    </row>
    <row r="2128" spans="1:54" ht="14.45" customHeight="1">
      <c r="A2128" s="472" t="s">
        <v>2378</v>
      </c>
      <c r="B2128" s="473" t="s">
        <v>1602</v>
      </c>
      <c r="C2128" s="714" t="s">
        <v>5513</v>
      </c>
      <c r="D2128" s="22">
        <v>18</v>
      </c>
      <c r="E2128" s="746" t="s">
        <v>4382</v>
      </c>
      <c r="F2128" s="760">
        <v>2088820</v>
      </c>
      <c r="G2128" s="475">
        <v>15421108</v>
      </c>
      <c r="H2128" s="476">
        <v>11.94</v>
      </c>
      <c r="I2128" s="474">
        <v>2085950</v>
      </c>
      <c r="J2128" s="475">
        <v>15421106</v>
      </c>
      <c r="K2128" s="478">
        <v>11.94</v>
      </c>
      <c r="L2128" s="9" t="s">
        <v>15</v>
      </c>
      <c r="M2128" s="546">
        <v>16</v>
      </c>
      <c r="N2128" s="9">
        <v>9.5299999999999994</v>
      </c>
      <c r="O2128" s="6" t="s">
        <v>4201</v>
      </c>
      <c r="P2128" s="479" t="s">
        <v>4202</v>
      </c>
      <c r="Q2128" s="10" t="s">
        <v>4250</v>
      </c>
      <c r="R2128" s="11"/>
      <c r="S2128" s="12"/>
      <c r="T2128" s="14">
        <v>46268</v>
      </c>
      <c r="U2128" s="15" t="s">
        <v>4204</v>
      </c>
      <c r="V2128" s="8">
        <v>46268</v>
      </c>
      <c r="W2128" s="13" t="s">
        <v>4341</v>
      </c>
      <c r="X2128" s="23" t="s">
        <v>4206</v>
      </c>
      <c r="Y2128" s="486">
        <v>140</v>
      </c>
      <c r="Z2128" s="483">
        <v>46276</v>
      </c>
      <c r="AA2128" s="24" t="s">
        <v>5305</v>
      </c>
      <c r="AB2128" s="484" t="s">
        <v>4206</v>
      </c>
      <c r="AC2128" s="16"/>
      <c r="AD2128" s="17"/>
      <c r="AE2128" s="18"/>
      <c r="AF2128" s="9"/>
      <c r="AG2128" s="19"/>
      <c r="AH2128" s="20"/>
      <c r="AI2128" s="9"/>
      <c r="AJ2128" s="21"/>
      <c r="AK2128" s="33"/>
      <c r="AL2128" s="485" t="str">
        <f>IF(AA2128="","",AA2128)</f>
        <v>L-RT-029</v>
      </c>
      <c r="AM2128" s="3" t="str">
        <f>IF(AB2128="","",AB2128)</f>
        <v>A</v>
      </c>
      <c r="AN2128" s="702"/>
      <c r="AO2128" s="4"/>
      <c r="AP2128" s="5"/>
      <c r="AQ2128" s="5"/>
      <c r="AR2128" s="4"/>
      <c r="AS2128" s="5"/>
      <c r="AT2128" s="552"/>
      <c r="AU2128" s="553" t="str">
        <f>IF(AND(V2128&gt;0,X2128="A",AA2128&lt;&gt;"",AG2128&lt;&gt;"A",AJ2128&lt;&gt;"A",OR(AB2128="NR",AB2128="NT")),1,"")</f>
        <v/>
      </c>
      <c r="AV2128" s="554" t="str">
        <f>IF(AU2128="","",COUNTIF($AU$8:AU2128,AU2128))</f>
        <v/>
      </c>
      <c r="AW2128" s="553" t="str">
        <f>IF(AND(V2128&gt;0,X2128="A",AJ2128&lt;&gt;"A",OR(AB2128="",AB2128="NX")),1,"")</f>
        <v/>
      </c>
      <c r="AX2128" s="554" t="str">
        <f>IF(AW2128="","",COUNTIF($AW$8:AW2128,AW2128))</f>
        <v/>
      </c>
      <c r="AY2128" s="27"/>
      <c r="AZ2128" s="6"/>
      <c r="BA2128" s="7"/>
      <c r="BB2128" s="7"/>
    </row>
    <row r="2129" spans="1:54" ht="14.45" customHeight="1">
      <c r="A2129" s="472" t="s">
        <v>2379</v>
      </c>
      <c r="B2129" s="473" t="s">
        <v>1602</v>
      </c>
      <c r="C2129" s="714" t="s">
        <v>5513</v>
      </c>
      <c r="D2129" s="22">
        <v>18</v>
      </c>
      <c r="E2129" s="752" t="s">
        <v>4383</v>
      </c>
      <c r="F2129" s="760">
        <v>2085950</v>
      </c>
      <c r="G2129" s="475">
        <v>15421106</v>
      </c>
      <c r="H2129" s="476">
        <v>11.94</v>
      </c>
      <c r="I2129" s="474">
        <v>2090620</v>
      </c>
      <c r="J2129" s="475">
        <v>15421109</v>
      </c>
      <c r="K2129" s="478">
        <v>11.94</v>
      </c>
      <c r="L2129" s="9"/>
      <c r="M2129" s="546">
        <v>16</v>
      </c>
      <c r="N2129" s="9">
        <v>9.5299999999999994</v>
      </c>
      <c r="O2129" s="6" t="s">
        <v>4201</v>
      </c>
      <c r="P2129" s="479" t="s">
        <v>4252</v>
      </c>
      <c r="Q2129" s="10" t="s">
        <v>4327</v>
      </c>
      <c r="R2129" s="11"/>
      <c r="S2129" s="12"/>
      <c r="T2129" s="14">
        <v>46251</v>
      </c>
      <c r="U2129" s="15" t="s">
        <v>4284</v>
      </c>
      <c r="V2129" s="8">
        <v>46251</v>
      </c>
      <c r="W2129" s="13" t="s">
        <v>4258</v>
      </c>
      <c r="X2129" s="23" t="s">
        <v>4206</v>
      </c>
      <c r="Y2129" s="486">
        <v>117</v>
      </c>
      <c r="Z2129" s="483">
        <v>46255</v>
      </c>
      <c r="AA2129" s="24" t="s">
        <v>4374</v>
      </c>
      <c r="AB2129" s="484" t="s">
        <v>4206</v>
      </c>
      <c r="AC2129" s="16"/>
      <c r="AD2129" s="17"/>
      <c r="AE2129" s="18"/>
      <c r="AF2129" s="9"/>
      <c r="AG2129" s="19"/>
      <c r="AH2129" s="20"/>
      <c r="AI2129" s="9"/>
      <c r="AJ2129" s="21"/>
      <c r="AK2129" s="33"/>
      <c r="AL2129" s="485" t="str">
        <f>IF(AA2129="","",AA2129)</f>
        <v>DJ-RT-007</v>
      </c>
      <c r="AM2129" s="3" t="str">
        <f>IF(AB2129="","",AB2129)</f>
        <v>A</v>
      </c>
      <c r="AN2129" s="702"/>
      <c r="AO2129" s="4"/>
      <c r="AP2129" s="5"/>
      <c r="AQ2129" s="5"/>
      <c r="AR2129" s="4"/>
      <c r="AS2129" s="5"/>
      <c r="AT2129" s="552"/>
      <c r="AU2129" s="553" t="str">
        <f>IF(AND(V2129&gt;0,X2129="A",AA2129&lt;&gt;"",AG2129&lt;&gt;"A",AJ2129&lt;&gt;"A",OR(AB2129="NR",AB2129="NT")),1,"")</f>
        <v/>
      </c>
      <c r="AV2129" s="554" t="str">
        <f>IF(AU2129="","",COUNTIF($AU$8:AU2129,AU2129))</f>
        <v/>
      </c>
      <c r="AW2129" s="553" t="str">
        <f>IF(AND(V2129&gt;0,X2129="A",AJ2129&lt;&gt;"A",OR(AB2129="",AB2129="NX")),1,"")</f>
        <v/>
      </c>
      <c r="AX2129" s="554" t="str">
        <f>IF(AW2129="","",COUNTIF($AW$8:AW2129,AW2129))</f>
        <v/>
      </c>
      <c r="AY2129" s="27"/>
      <c r="AZ2129" s="6"/>
      <c r="BA2129" s="7"/>
      <c r="BB2129" s="7"/>
    </row>
    <row r="2130" spans="1:54" ht="14.45" customHeight="1">
      <c r="A2130" s="472" t="s">
        <v>2380</v>
      </c>
      <c r="B2130" s="473" t="s">
        <v>1602</v>
      </c>
      <c r="C2130" s="714" t="s">
        <v>5513</v>
      </c>
      <c r="D2130" s="22">
        <v>18</v>
      </c>
      <c r="E2130" s="746" t="s">
        <v>4384</v>
      </c>
      <c r="F2130" s="760">
        <v>2090620</v>
      </c>
      <c r="G2130" s="475">
        <v>15421109</v>
      </c>
      <c r="H2130" s="476">
        <v>11.94</v>
      </c>
      <c r="I2130" s="474">
        <v>2087490</v>
      </c>
      <c r="J2130" s="475">
        <v>15421104</v>
      </c>
      <c r="K2130" s="478">
        <v>11.94</v>
      </c>
      <c r="L2130" s="9" t="s">
        <v>15</v>
      </c>
      <c r="M2130" s="546">
        <v>16</v>
      </c>
      <c r="N2130" s="9">
        <v>9.5299999999999994</v>
      </c>
      <c r="O2130" s="6" t="s">
        <v>4201</v>
      </c>
      <c r="P2130" s="479" t="s">
        <v>4202</v>
      </c>
      <c r="Q2130" s="10" t="s">
        <v>4250</v>
      </c>
      <c r="R2130" s="11"/>
      <c r="S2130" s="12"/>
      <c r="T2130" s="14">
        <v>46268</v>
      </c>
      <c r="U2130" s="15" t="s">
        <v>4204</v>
      </c>
      <c r="V2130" s="8">
        <v>46268</v>
      </c>
      <c r="W2130" s="13" t="s">
        <v>4341</v>
      </c>
      <c r="X2130" s="23" t="s">
        <v>4206</v>
      </c>
      <c r="Y2130" s="486">
        <v>140</v>
      </c>
      <c r="Z2130" s="483">
        <v>46276</v>
      </c>
      <c r="AA2130" s="24" t="s">
        <v>5305</v>
      </c>
      <c r="AB2130" s="484" t="s">
        <v>4206</v>
      </c>
      <c r="AC2130" s="16"/>
      <c r="AD2130" s="17"/>
      <c r="AE2130" s="18"/>
      <c r="AF2130" s="9"/>
      <c r="AG2130" s="19"/>
      <c r="AH2130" s="20"/>
      <c r="AI2130" s="9"/>
      <c r="AJ2130" s="21"/>
      <c r="AK2130" s="33"/>
      <c r="AL2130" s="485" t="str">
        <f>IF(AA2130="","",AA2130)</f>
        <v>L-RT-029</v>
      </c>
      <c r="AM2130" s="3" t="str">
        <f>IF(AB2130="","",AB2130)</f>
        <v>A</v>
      </c>
      <c r="AN2130" s="702"/>
      <c r="AO2130" s="4"/>
      <c r="AP2130" s="5"/>
      <c r="AQ2130" s="5"/>
      <c r="AR2130" s="4"/>
      <c r="AS2130" s="5"/>
      <c r="AT2130" s="552"/>
      <c r="AU2130" s="553" t="str">
        <f>IF(AND(V2130&gt;0,X2130="A",AA2130&lt;&gt;"",AG2130&lt;&gt;"A",AJ2130&lt;&gt;"A",OR(AB2130="NR",AB2130="NT")),1,"")</f>
        <v/>
      </c>
      <c r="AV2130" s="554" t="str">
        <f>IF(AU2130="","",COUNTIF($AU$8:AU2130,AU2130))</f>
        <v/>
      </c>
      <c r="AW2130" s="553" t="str">
        <f>IF(AND(V2130&gt;0,X2130="A",AJ2130&lt;&gt;"A",OR(AB2130="",AB2130="NX")),1,"")</f>
        <v/>
      </c>
      <c r="AX2130" s="554" t="str">
        <f>IF(AW2130="","",COUNTIF($AW$8:AW2130,AW2130))</f>
        <v/>
      </c>
      <c r="AY2130" s="27"/>
      <c r="AZ2130" s="6"/>
      <c r="BA2130" s="7"/>
      <c r="BB2130" s="7"/>
    </row>
    <row r="2131" spans="1:54" ht="14.45" customHeight="1">
      <c r="A2131" s="472" t="s">
        <v>2381</v>
      </c>
      <c r="B2131" s="473" t="s">
        <v>1602</v>
      </c>
      <c r="C2131" s="714" t="s">
        <v>5513</v>
      </c>
      <c r="D2131" s="22">
        <v>18</v>
      </c>
      <c r="E2131" s="752" t="s">
        <v>4385</v>
      </c>
      <c r="F2131" s="760">
        <v>2087490</v>
      </c>
      <c r="G2131" s="475">
        <v>15421104</v>
      </c>
      <c r="H2131" s="476">
        <v>11.94</v>
      </c>
      <c r="I2131" s="474">
        <v>2089220</v>
      </c>
      <c r="J2131" s="475">
        <v>15421108</v>
      </c>
      <c r="K2131" s="478">
        <v>11.94</v>
      </c>
      <c r="L2131" s="9"/>
      <c r="M2131" s="546">
        <v>16</v>
      </c>
      <c r="N2131" s="9">
        <v>9.5299999999999994</v>
      </c>
      <c r="O2131" s="6" t="s">
        <v>4201</v>
      </c>
      <c r="P2131" s="479" t="s">
        <v>4252</v>
      </c>
      <c r="Q2131" s="10" t="s">
        <v>4268</v>
      </c>
      <c r="R2131" s="11"/>
      <c r="S2131" s="12"/>
      <c r="T2131" s="14">
        <v>46253</v>
      </c>
      <c r="U2131" s="15" t="s">
        <v>4284</v>
      </c>
      <c r="V2131" s="8">
        <v>46253</v>
      </c>
      <c r="W2131" s="13" t="s">
        <v>4278</v>
      </c>
      <c r="X2131" s="23" t="s">
        <v>4206</v>
      </c>
      <c r="Y2131" s="486">
        <v>117</v>
      </c>
      <c r="Z2131" s="483">
        <v>46255</v>
      </c>
      <c r="AA2131" s="24" t="s">
        <v>4374</v>
      </c>
      <c r="AB2131" s="484" t="s">
        <v>4206</v>
      </c>
      <c r="AC2131" s="16"/>
      <c r="AD2131" s="17"/>
      <c r="AE2131" s="18"/>
      <c r="AF2131" s="9"/>
      <c r="AG2131" s="19"/>
      <c r="AH2131" s="20"/>
      <c r="AI2131" s="9"/>
      <c r="AJ2131" s="21"/>
      <c r="AK2131" s="33"/>
      <c r="AL2131" s="485" t="str">
        <f>IF(AA2131="","",AA2131)</f>
        <v>DJ-RT-007</v>
      </c>
      <c r="AM2131" s="3" t="str">
        <f>IF(AB2131="","",AB2131)</f>
        <v>A</v>
      </c>
      <c r="AN2131" s="702"/>
      <c r="AO2131" s="4"/>
      <c r="AP2131" s="5"/>
      <c r="AQ2131" s="5"/>
      <c r="AR2131" s="4"/>
      <c r="AS2131" s="5"/>
      <c r="AT2131" s="552"/>
      <c r="AU2131" s="553" t="str">
        <f>IF(AND(V2131&gt;0,X2131="A",AA2131&lt;&gt;"",AG2131&lt;&gt;"A",AJ2131&lt;&gt;"A",OR(AB2131="NR",AB2131="NT")),1,"")</f>
        <v/>
      </c>
      <c r="AV2131" s="554" t="str">
        <f>IF(AU2131="","",COUNTIF($AU$8:AU2131,AU2131))</f>
        <v/>
      </c>
      <c r="AW2131" s="553" t="str">
        <f>IF(AND(V2131&gt;0,X2131="A",AJ2131&lt;&gt;"A",OR(AB2131="",AB2131="NX")),1,"")</f>
        <v/>
      </c>
      <c r="AX2131" s="554" t="str">
        <f>IF(AW2131="","",COUNTIF($AW$8:AW2131,AW2131))</f>
        <v/>
      </c>
      <c r="AY2131" s="27"/>
      <c r="AZ2131" s="6"/>
      <c r="BA2131" s="7"/>
      <c r="BB2131" s="7"/>
    </row>
    <row r="2132" spans="1:54" ht="14.45" customHeight="1">
      <c r="A2132" s="472" t="s">
        <v>2382</v>
      </c>
      <c r="B2132" s="473" t="s">
        <v>1602</v>
      </c>
      <c r="C2132" s="714" t="s">
        <v>5513</v>
      </c>
      <c r="D2132" s="22">
        <v>18</v>
      </c>
      <c r="E2132" s="746" t="s">
        <v>4386</v>
      </c>
      <c r="F2132" s="760">
        <v>2089220</v>
      </c>
      <c r="G2132" s="475">
        <v>15421108</v>
      </c>
      <c r="H2132" s="476">
        <v>11.94</v>
      </c>
      <c r="I2132" s="474">
        <v>2084340</v>
      </c>
      <c r="J2132" s="475">
        <v>15421106</v>
      </c>
      <c r="K2132" s="478">
        <v>11.94</v>
      </c>
      <c r="L2132" s="9" t="s">
        <v>15</v>
      </c>
      <c r="M2132" s="546">
        <v>16</v>
      </c>
      <c r="N2132" s="9">
        <v>9.5299999999999994</v>
      </c>
      <c r="O2132" s="6" t="s">
        <v>4201</v>
      </c>
      <c r="P2132" s="479" t="s">
        <v>4202</v>
      </c>
      <c r="Q2132" s="10" t="s">
        <v>4250</v>
      </c>
      <c r="R2132" s="11"/>
      <c r="S2132" s="12"/>
      <c r="T2132" s="14">
        <v>46268</v>
      </c>
      <c r="U2132" s="15" t="s">
        <v>4204</v>
      </c>
      <c r="V2132" s="8">
        <v>46268</v>
      </c>
      <c r="W2132" s="13" t="s">
        <v>4387</v>
      </c>
      <c r="X2132" s="23" t="s">
        <v>4206</v>
      </c>
      <c r="Y2132" s="486">
        <v>140</v>
      </c>
      <c r="Z2132" s="483">
        <v>46276</v>
      </c>
      <c r="AA2132" s="24" t="s">
        <v>5305</v>
      </c>
      <c r="AB2132" s="484" t="s">
        <v>4206</v>
      </c>
      <c r="AC2132" s="16"/>
      <c r="AD2132" s="17"/>
      <c r="AE2132" s="18"/>
      <c r="AF2132" s="9"/>
      <c r="AG2132" s="19"/>
      <c r="AH2132" s="20"/>
      <c r="AI2132" s="9"/>
      <c r="AJ2132" s="21"/>
      <c r="AK2132" s="33"/>
      <c r="AL2132" s="485" t="str">
        <f>IF(AA2132="","",AA2132)</f>
        <v>L-RT-029</v>
      </c>
      <c r="AM2132" s="3" t="str">
        <f>IF(AB2132="","",AB2132)</f>
        <v>A</v>
      </c>
      <c r="AN2132" s="702"/>
      <c r="AO2132" s="4"/>
      <c r="AP2132" s="5"/>
      <c r="AQ2132" s="5"/>
      <c r="AR2132" s="4"/>
      <c r="AS2132" s="5"/>
      <c r="AT2132" s="552"/>
      <c r="AU2132" s="553" t="str">
        <f>IF(AND(V2132&gt;0,X2132="A",AA2132&lt;&gt;"",AG2132&lt;&gt;"A",AJ2132&lt;&gt;"A",OR(AB2132="NR",AB2132="NT")),1,"")</f>
        <v/>
      </c>
      <c r="AV2132" s="554" t="str">
        <f>IF(AU2132="","",COUNTIF($AU$8:AU2132,AU2132))</f>
        <v/>
      </c>
      <c r="AW2132" s="553" t="str">
        <f>IF(AND(V2132&gt;0,X2132="A",AJ2132&lt;&gt;"A",OR(AB2132="",AB2132="NX")),1,"")</f>
        <v/>
      </c>
      <c r="AX2132" s="554" t="str">
        <f>IF(AW2132="","",COUNTIF($AW$8:AW2132,AW2132))</f>
        <v/>
      </c>
      <c r="AY2132" s="27"/>
      <c r="AZ2132" s="6"/>
      <c r="BA2132" s="7"/>
      <c r="BB2132" s="7"/>
    </row>
    <row r="2133" spans="1:54" ht="14.45" customHeight="1">
      <c r="A2133" s="472" t="s">
        <v>2383</v>
      </c>
      <c r="B2133" s="473" t="s">
        <v>1602</v>
      </c>
      <c r="C2133" s="714" t="s">
        <v>5513</v>
      </c>
      <c r="D2133" s="22">
        <v>18</v>
      </c>
      <c r="E2133" s="752" t="s">
        <v>4388</v>
      </c>
      <c r="F2133" s="760">
        <v>2084110</v>
      </c>
      <c r="G2133" s="475">
        <v>15421106</v>
      </c>
      <c r="H2133" s="476">
        <v>11.94</v>
      </c>
      <c r="I2133" s="474">
        <v>2084110</v>
      </c>
      <c r="J2133" s="475">
        <v>15421106</v>
      </c>
      <c r="K2133" s="478">
        <v>11.94</v>
      </c>
      <c r="L2133" s="9"/>
      <c r="M2133" s="546">
        <v>16</v>
      </c>
      <c r="N2133" s="9">
        <v>9.5299999999999994</v>
      </c>
      <c r="O2133" s="6" t="s">
        <v>4201</v>
      </c>
      <c r="P2133" s="479" t="s">
        <v>4252</v>
      </c>
      <c r="Q2133" s="10" t="s">
        <v>4281</v>
      </c>
      <c r="R2133" s="11"/>
      <c r="S2133" s="12"/>
      <c r="T2133" s="14">
        <v>46253</v>
      </c>
      <c r="U2133" s="15" t="s">
        <v>4284</v>
      </c>
      <c r="V2133" s="8">
        <v>46253</v>
      </c>
      <c r="W2133" s="13" t="s">
        <v>4278</v>
      </c>
      <c r="X2133" s="23" t="s">
        <v>4206</v>
      </c>
      <c r="Y2133" s="486">
        <v>117</v>
      </c>
      <c r="Z2133" s="483">
        <v>46254</v>
      </c>
      <c r="AA2133" s="24" t="s">
        <v>4271</v>
      </c>
      <c r="AB2133" s="484" t="s">
        <v>4206</v>
      </c>
      <c r="AC2133" s="16"/>
      <c r="AD2133" s="17"/>
      <c r="AE2133" s="18"/>
      <c r="AF2133" s="9"/>
      <c r="AG2133" s="19"/>
      <c r="AH2133" s="20"/>
      <c r="AI2133" s="9"/>
      <c r="AJ2133" s="21"/>
      <c r="AK2133" s="33"/>
      <c r="AL2133" s="485" t="str">
        <f>IF(AA2133="","",AA2133)</f>
        <v>DJ-RT-006</v>
      </c>
      <c r="AM2133" s="3" t="str">
        <f>IF(AB2133="","",AB2133)</f>
        <v>A</v>
      </c>
      <c r="AN2133" s="702"/>
      <c r="AO2133" s="4"/>
      <c r="AP2133" s="5"/>
      <c r="AQ2133" s="5"/>
      <c r="AR2133" s="4"/>
      <c r="AS2133" s="5"/>
      <c r="AT2133" s="552"/>
      <c r="AU2133" s="553" t="str">
        <f>IF(AND(V2133&gt;0,X2133="A",AA2133&lt;&gt;"",AG2133&lt;&gt;"A",AJ2133&lt;&gt;"A",OR(AB2133="NR",AB2133="NT")),1,"")</f>
        <v/>
      </c>
      <c r="AV2133" s="554" t="str">
        <f>IF(AU2133="","",COUNTIF($AU$8:AU2133,AU2133))</f>
        <v/>
      </c>
      <c r="AW2133" s="553" t="str">
        <f>IF(AND(V2133&gt;0,X2133="A",AJ2133&lt;&gt;"A",OR(AB2133="",AB2133="NX")),1,"")</f>
        <v/>
      </c>
      <c r="AX2133" s="554" t="str">
        <f>IF(AW2133="","",COUNTIF($AW$8:AW2133,AW2133))</f>
        <v/>
      </c>
      <c r="AY2133" s="27"/>
      <c r="AZ2133" s="6"/>
      <c r="BA2133" s="7"/>
      <c r="BB2133" s="7"/>
    </row>
    <row r="2134" spans="1:54" ht="14.45" customHeight="1">
      <c r="A2134" s="472" t="s">
        <v>2384</v>
      </c>
      <c r="B2134" s="473" t="s">
        <v>1602</v>
      </c>
      <c r="C2134" s="714" t="s">
        <v>5513</v>
      </c>
      <c r="D2134" s="22">
        <v>18</v>
      </c>
      <c r="E2134" s="746" t="s">
        <v>4389</v>
      </c>
      <c r="F2134" s="760">
        <v>2084110</v>
      </c>
      <c r="G2134" s="475">
        <v>15421106</v>
      </c>
      <c r="H2134" s="476">
        <v>11.94</v>
      </c>
      <c r="I2134" s="474">
        <v>2084030</v>
      </c>
      <c r="J2134" s="475">
        <v>15421106</v>
      </c>
      <c r="K2134" s="478">
        <v>11.94</v>
      </c>
      <c r="L2134" s="9" t="s">
        <v>15</v>
      </c>
      <c r="M2134" s="546">
        <v>16</v>
      </c>
      <c r="N2134" s="9">
        <v>9.5299999999999994</v>
      </c>
      <c r="O2134" s="6" t="s">
        <v>4201</v>
      </c>
      <c r="P2134" s="479" t="s">
        <v>4202</v>
      </c>
      <c r="Q2134" s="10" t="s">
        <v>4250</v>
      </c>
      <c r="R2134" s="11"/>
      <c r="S2134" s="12"/>
      <c r="T2134" s="14">
        <v>46268</v>
      </c>
      <c r="U2134" s="15" t="s">
        <v>4204</v>
      </c>
      <c r="V2134" s="8">
        <v>46268</v>
      </c>
      <c r="W2134" s="13" t="s">
        <v>4387</v>
      </c>
      <c r="X2134" s="23" t="s">
        <v>4206</v>
      </c>
      <c r="Y2134" s="486">
        <v>140</v>
      </c>
      <c r="Z2134" s="483">
        <v>46276</v>
      </c>
      <c r="AA2134" s="24" t="s">
        <v>5305</v>
      </c>
      <c r="AB2134" s="484" t="s">
        <v>4206</v>
      </c>
      <c r="AC2134" s="16"/>
      <c r="AD2134" s="17"/>
      <c r="AE2134" s="18"/>
      <c r="AF2134" s="9"/>
      <c r="AG2134" s="19"/>
      <c r="AH2134" s="20"/>
      <c r="AI2134" s="9"/>
      <c r="AJ2134" s="21"/>
      <c r="AK2134" s="33"/>
      <c r="AL2134" s="485" t="str">
        <f>IF(AA2134="","",AA2134)</f>
        <v>L-RT-029</v>
      </c>
      <c r="AM2134" s="3" t="str">
        <f>IF(AB2134="","",AB2134)</f>
        <v>A</v>
      </c>
      <c r="AN2134" s="702"/>
      <c r="AO2134" s="4"/>
      <c r="AP2134" s="5"/>
      <c r="AQ2134" s="5"/>
      <c r="AR2134" s="4"/>
      <c r="AS2134" s="5"/>
      <c r="AT2134" s="552"/>
      <c r="AU2134" s="553" t="str">
        <f>IF(AND(V2134&gt;0,X2134="A",AA2134&lt;&gt;"",AG2134&lt;&gt;"A",AJ2134&lt;&gt;"A",OR(AB2134="NR",AB2134="NT")),1,"")</f>
        <v/>
      </c>
      <c r="AV2134" s="554" t="str">
        <f>IF(AU2134="","",COUNTIF($AU$8:AU2134,AU2134))</f>
        <v/>
      </c>
      <c r="AW2134" s="553" t="str">
        <f>IF(AND(V2134&gt;0,X2134="A",AJ2134&lt;&gt;"A",OR(AB2134="",AB2134="NX")),1,"")</f>
        <v/>
      </c>
      <c r="AX2134" s="554" t="str">
        <f>IF(AW2134="","",COUNTIF($AW$8:AW2134,AW2134))</f>
        <v/>
      </c>
      <c r="AY2134" s="27"/>
      <c r="AZ2134" s="6"/>
      <c r="BA2134" s="7"/>
      <c r="BB2134" s="7"/>
    </row>
    <row r="2135" spans="1:54" ht="14.45" customHeight="1">
      <c r="A2135" s="472" t="s">
        <v>2385</v>
      </c>
      <c r="B2135" s="473" t="s">
        <v>1602</v>
      </c>
      <c r="C2135" s="714" t="s">
        <v>5513</v>
      </c>
      <c r="D2135" s="22">
        <v>18</v>
      </c>
      <c r="E2135" s="752" t="s">
        <v>4390</v>
      </c>
      <c r="F2135" s="760">
        <v>2084030</v>
      </c>
      <c r="G2135" s="475">
        <v>15421106</v>
      </c>
      <c r="H2135" s="476">
        <v>11.94</v>
      </c>
      <c r="I2135" s="474">
        <v>2082340</v>
      </c>
      <c r="J2135" s="475">
        <v>15421105</v>
      </c>
      <c r="K2135" s="478">
        <v>11.94</v>
      </c>
      <c r="L2135" s="9"/>
      <c r="M2135" s="546">
        <v>16</v>
      </c>
      <c r="N2135" s="9">
        <v>9.5299999999999994</v>
      </c>
      <c r="O2135" s="6" t="s">
        <v>4201</v>
      </c>
      <c r="P2135" s="479" t="s">
        <v>4252</v>
      </c>
      <c r="Q2135" s="10" t="s">
        <v>4273</v>
      </c>
      <c r="R2135" s="11"/>
      <c r="S2135" s="12"/>
      <c r="T2135" s="14">
        <v>46253</v>
      </c>
      <c r="U2135" s="15" t="s">
        <v>4284</v>
      </c>
      <c r="V2135" s="8">
        <v>46253</v>
      </c>
      <c r="W2135" s="13" t="s">
        <v>4278</v>
      </c>
      <c r="X2135" s="23" t="s">
        <v>4206</v>
      </c>
      <c r="Y2135" s="486">
        <v>117</v>
      </c>
      <c r="Z2135" s="483">
        <v>46254</v>
      </c>
      <c r="AA2135" s="24" t="s">
        <v>4271</v>
      </c>
      <c r="AB2135" s="484" t="s">
        <v>4206</v>
      </c>
      <c r="AC2135" s="16"/>
      <c r="AD2135" s="17"/>
      <c r="AE2135" s="18"/>
      <c r="AF2135" s="9"/>
      <c r="AG2135" s="19"/>
      <c r="AH2135" s="20"/>
      <c r="AI2135" s="9"/>
      <c r="AJ2135" s="21"/>
      <c r="AK2135" s="33"/>
      <c r="AL2135" s="485" t="str">
        <f>IF(AA2135="","",AA2135)</f>
        <v>DJ-RT-006</v>
      </c>
      <c r="AM2135" s="3" t="str">
        <f>IF(AB2135="","",AB2135)</f>
        <v>A</v>
      </c>
      <c r="AN2135" s="702"/>
      <c r="AO2135" s="4"/>
      <c r="AP2135" s="5"/>
      <c r="AQ2135" s="5"/>
      <c r="AR2135" s="4"/>
      <c r="AS2135" s="5"/>
      <c r="AT2135" s="552"/>
      <c r="AU2135" s="553" t="str">
        <f>IF(AND(V2135&gt;0,X2135="A",AA2135&lt;&gt;"",AG2135&lt;&gt;"A",AJ2135&lt;&gt;"A",OR(AB2135="NR",AB2135="NT")),1,"")</f>
        <v/>
      </c>
      <c r="AV2135" s="554" t="str">
        <f>IF(AU2135="","",COUNTIF($AU$8:AU2135,AU2135))</f>
        <v/>
      </c>
      <c r="AW2135" s="553" t="str">
        <f>IF(AND(V2135&gt;0,X2135="A",AJ2135&lt;&gt;"A",OR(AB2135="",AB2135="NX")),1,"")</f>
        <v/>
      </c>
      <c r="AX2135" s="554" t="str">
        <f>IF(AW2135="","",COUNTIF($AW$8:AW2135,AW2135))</f>
        <v/>
      </c>
      <c r="AY2135" s="27"/>
      <c r="AZ2135" s="6"/>
      <c r="BA2135" s="7"/>
      <c r="BB2135" s="7"/>
    </row>
    <row r="2136" spans="1:54" ht="14.45" customHeight="1">
      <c r="A2136" s="472" t="s">
        <v>2386</v>
      </c>
      <c r="B2136" s="473" t="s">
        <v>1602</v>
      </c>
      <c r="C2136" s="714" t="s">
        <v>5513</v>
      </c>
      <c r="D2136" s="22">
        <v>18</v>
      </c>
      <c r="E2136" s="746" t="s">
        <v>4391</v>
      </c>
      <c r="F2136" s="760">
        <v>2082340</v>
      </c>
      <c r="G2136" s="475">
        <v>15421105</v>
      </c>
      <c r="H2136" s="476">
        <v>11.94</v>
      </c>
      <c r="I2136" s="474">
        <v>2090080</v>
      </c>
      <c r="J2136" s="475">
        <v>15421109</v>
      </c>
      <c r="K2136" s="478">
        <v>11.94</v>
      </c>
      <c r="L2136" s="9" t="s">
        <v>15</v>
      </c>
      <c r="M2136" s="546">
        <v>16</v>
      </c>
      <c r="N2136" s="9">
        <v>9.5299999999999994</v>
      </c>
      <c r="O2136" s="6" t="s">
        <v>4201</v>
      </c>
      <c r="P2136" s="479" t="s">
        <v>4202</v>
      </c>
      <c r="Q2136" s="10" t="s">
        <v>4250</v>
      </c>
      <c r="R2136" s="11"/>
      <c r="S2136" s="12"/>
      <c r="T2136" s="14">
        <v>46268</v>
      </c>
      <c r="U2136" s="15" t="s">
        <v>4204</v>
      </c>
      <c r="V2136" s="8">
        <v>46268</v>
      </c>
      <c r="W2136" s="13" t="s">
        <v>4387</v>
      </c>
      <c r="X2136" s="23" t="s">
        <v>4206</v>
      </c>
      <c r="Y2136" s="486">
        <v>140</v>
      </c>
      <c r="Z2136" s="483">
        <v>46276</v>
      </c>
      <c r="AA2136" s="24" t="s">
        <v>5305</v>
      </c>
      <c r="AB2136" s="484" t="s">
        <v>4206</v>
      </c>
      <c r="AC2136" s="16"/>
      <c r="AD2136" s="17"/>
      <c r="AE2136" s="18"/>
      <c r="AF2136" s="9"/>
      <c r="AG2136" s="19"/>
      <c r="AH2136" s="20"/>
      <c r="AI2136" s="9"/>
      <c r="AJ2136" s="21"/>
      <c r="AK2136" s="33"/>
      <c r="AL2136" s="485" t="str">
        <f>IF(AA2136="","",AA2136)</f>
        <v>L-RT-029</v>
      </c>
      <c r="AM2136" s="3" t="str">
        <f>IF(AB2136="","",AB2136)</f>
        <v>A</v>
      </c>
      <c r="AN2136" s="702"/>
      <c r="AO2136" s="4"/>
      <c r="AP2136" s="5"/>
      <c r="AQ2136" s="5"/>
      <c r="AR2136" s="4"/>
      <c r="AS2136" s="5"/>
      <c r="AT2136" s="552"/>
      <c r="AU2136" s="553" t="str">
        <f>IF(AND(V2136&gt;0,X2136="A",AA2136&lt;&gt;"",AG2136&lt;&gt;"A",AJ2136&lt;&gt;"A",OR(AB2136="NR",AB2136="NT")),1,"")</f>
        <v/>
      </c>
      <c r="AV2136" s="554" t="str">
        <f>IF(AU2136="","",COUNTIF($AU$8:AU2136,AU2136))</f>
        <v/>
      </c>
      <c r="AW2136" s="553" t="str">
        <f>IF(AND(V2136&gt;0,X2136="A",AJ2136&lt;&gt;"A",OR(AB2136="",AB2136="NX")),1,"")</f>
        <v/>
      </c>
      <c r="AX2136" s="554" t="str">
        <f>IF(AW2136="","",COUNTIF($AW$8:AW2136,AW2136))</f>
        <v/>
      </c>
      <c r="AY2136" s="27"/>
      <c r="AZ2136" s="6"/>
      <c r="BA2136" s="7"/>
      <c r="BB2136" s="7"/>
    </row>
    <row r="2137" spans="1:54" ht="14.45" customHeight="1">
      <c r="A2137" s="472" t="s">
        <v>2387</v>
      </c>
      <c r="B2137" s="473" t="s">
        <v>1602</v>
      </c>
      <c r="C2137" s="714" t="s">
        <v>5513</v>
      </c>
      <c r="D2137" s="22">
        <v>18</v>
      </c>
      <c r="E2137" s="752" t="s">
        <v>4392</v>
      </c>
      <c r="F2137" s="760">
        <v>2090080</v>
      </c>
      <c r="G2137" s="475">
        <v>15421109</v>
      </c>
      <c r="H2137" s="476">
        <v>11.94</v>
      </c>
      <c r="I2137" s="474">
        <v>2091860</v>
      </c>
      <c r="J2137" s="475">
        <v>15421109</v>
      </c>
      <c r="K2137" s="478">
        <v>11.94</v>
      </c>
      <c r="L2137" s="9"/>
      <c r="M2137" s="546">
        <v>16</v>
      </c>
      <c r="N2137" s="9">
        <v>9.5299999999999994</v>
      </c>
      <c r="O2137" s="6" t="s">
        <v>4201</v>
      </c>
      <c r="P2137" s="479" t="s">
        <v>4252</v>
      </c>
      <c r="Q2137" s="10" t="s">
        <v>4263</v>
      </c>
      <c r="R2137" s="11"/>
      <c r="S2137" s="12"/>
      <c r="T2137" s="14">
        <v>46250</v>
      </c>
      <c r="U2137" s="15" t="s">
        <v>4284</v>
      </c>
      <c r="V2137" s="8">
        <v>46250</v>
      </c>
      <c r="W2137" s="13" t="s">
        <v>4313</v>
      </c>
      <c r="X2137" s="23" t="s">
        <v>4206</v>
      </c>
      <c r="Y2137" s="486">
        <v>117</v>
      </c>
      <c r="Z2137" s="483">
        <v>46252</v>
      </c>
      <c r="AA2137" s="24" t="s">
        <v>4300</v>
      </c>
      <c r="AB2137" s="484" t="s">
        <v>4206</v>
      </c>
      <c r="AC2137" s="16"/>
      <c r="AD2137" s="17"/>
      <c r="AE2137" s="18"/>
      <c r="AF2137" s="9"/>
      <c r="AG2137" s="19"/>
      <c r="AH2137" s="20"/>
      <c r="AI2137" s="9"/>
      <c r="AJ2137" s="21"/>
      <c r="AK2137" s="33"/>
      <c r="AL2137" s="485" t="str">
        <f>IF(AA2137="","",AA2137)</f>
        <v>DJ-RT-003</v>
      </c>
      <c r="AM2137" s="3" t="str">
        <f>IF(AB2137="","",AB2137)</f>
        <v>A</v>
      </c>
      <c r="AN2137" s="702"/>
      <c r="AO2137" s="4"/>
      <c r="AP2137" s="5"/>
      <c r="AQ2137" s="5"/>
      <c r="AR2137" s="4"/>
      <c r="AS2137" s="5"/>
      <c r="AT2137" s="552"/>
      <c r="AU2137" s="553" t="str">
        <f>IF(AND(V2137&gt;0,X2137="A",AA2137&lt;&gt;"",AG2137&lt;&gt;"A",AJ2137&lt;&gt;"A",OR(AB2137="NR",AB2137="NT")),1,"")</f>
        <v/>
      </c>
      <c r="AV2137" s="554" t="str">
        <f>IF(AU2137="","",COUNTIF($AU$8:AU2137,AU2137))</f>
        <v/>
      </c>
      <c r="AW2137" s="553" t="str">
        <f>IF(AND(V2137&gt;0,X2137="A",AJ2137&lt;&gt;"A",OR(AB2137="",AB2137="NX")),1,"")</f>
        <v/>
      </c>
      <c r="AX2137" s="554" t="str">
        <f>IF(AW2137="","",COUNTIF($AW$8:AW2137,AW2137))</f>
        <v/>
      </c>
      <c r="AY2137" s="27"/>
      <c r="AZ2137" s="6"/>
      <c r="BA2137" s="7"/>
      <c r="BB2137" s="7"/>
    </row>
    <row r="2138" spans="1:54" ht="14.45" customHeight="1">
      <c r="A2138" s="472" t="s">
        <v>2388</v>
      </c>
      <c r="B2138" s="473" t="s">
        <v>1602</v>
      </c>
      <c r="C2138" s="714" t="s">
        <v>5513</v>
      </c>
      <c r="D2138" s="22">
        <v>18</v>
      </c>
      <c r="E2138" s="746" t="s">
        <v>5912</v>
      </c>
      <c r="F2138" s="760">
        <v>2091860</v>
      </c>
      <c r="G2138" s="475">
        <v>15421109</v>
      </c>
      <c r="H2138" s="476">
        <v>11.94</v>
      </c>
      <c r="I2138" s="474">
        <v>2084520</v>
      </c>
      <c r="J2138" s="475">
        <v>15421106</v>
      </c>
      <c r="K2138" s="478">
        <v>11.94</v>
      </c>
      <c r="L2138" s="9" t="s">
        <v>15</v>
      </c>
      <c r="M2138" s="546">
        <v>16</v>
      </c>
      <c r="N2138" s="9">
        <v>9.5299999999999994</v>
      </c>
      <c r="O2138" s="6" t="s">
        <v>4201</v>
      </c>
      <c r="P2138" s="479" t="s">
        <v>5033</v>
      </c>
      <c r="Q2138" s="10" t="s">
        <v>5193</v>
      </c>
      <c r="R2138" s="11"/>
      <c r="S2138" s="12"/>
      <c r="T2138" s="14">
        <v>46287</v>
      </c>
      <c r="U2138" s="15" t="s">
        <v>5839</v>
      </c>
      <c r="V2138" s="8">
        <v>46287</v>
      </c>
      <c r="W2138" s="13" t="s">
        <v>5920</v>
      </c>
      <c r="X2138" s="23" t="s">
        <v>4206</v>
      </c>
      <c r="Y2138" s="486">
        <v>184</v>
      </c>
      <c r="Z2138" s="483">
        <v>46293</v>
      </c>
      <c r="AA2138" s="24" t="s">
        <v>6040</v>
      </c>
      <c r="AB2138" s="484" t="s">
        <v>4206</v>
      </c>
      <c r="AC2138" s="16"/>
      <c r="AD2138" s="17"/>
      <c r="AE2138" s="18"/>
      <c r="AF2138" s="9"/>
      <c r="AG2138" s="19"/>
      <c r="AH2138" s="20"/>
      <c r="AI2138" s="9"/>
      <c r="AJ2138" s="21"/>
      <c r="AK2138" s="33"/>
      <c r="AL2138" s="485" t="str">
        <f>IF(AA2138="","",AA2138)</f>
        <v>L-RT-064</v>
      </c>
      <c r="AM2138" s="3" t="str">
        <f>IF(AB2138="","",AB2138)</f>
        <v>A</v>
      </c>
      <c r="AN2138" s="702"/>
      <c r="AO2138" s="4"/>
      <c r="AP2138" s="5"/>
      <c r="AQ2138" s="5"/>
      <c r="AR2138" s="4"/>
      <c r="AS2138" s="5"/>
      <c r="AT2138" s="552"/>
      <c r="AU2138" s="553" t="str">
        <f>IF(AND(V2138&gt;0,X2138="A",AA2138&lt;&gt;"",AG2138&lt;&gt;"A",AJ2138&lt;&gt;"A",OR(AB2138="NR",AB2138="NT")),1,"")</f>
        <v/>
      </c>
      <c r="AV2138" s="554" t="str">
        <f>IF(AU2138="","",COUNTIF($AU$8:AU2138,AU2138))</f>
        <v/>
      </c>
      <c r="AW2138" s="553" t="str">
        <f>IF(AND(V2138&gt;0,X2138="A",AJ2138&lt;&gt;"A",OR(AB2138="",AB2138="NX")),1,"")</f>
        <v/>
      </c>
      <c r="AX2138" s="554" t="str">
        <f>IF(AW2138="","",COUNTIF($AW$8:AW2138,AW2138))</f>
        <v/>
      </c>
      <c r="AY2138" s="13" t="s">
        <v>4387</v>
      </c>
      <c r="AZ2138" s="6" t="s">
        <v>5305</v>
      </c>
      <c r="BA2138" s="7"/>
      <c r="BB2138" s="7"/>
    </row>
    <row r="2139" spans="1:54" ht="14.45" customHeight="1">
      <c r="A2139" s="472" t="s">
        <v>2389</v>
      </c>
      <c r="B2139" s="473" t="s">
        <v>1602</v>
      </c>
      <c r="C2139" s="714" t="s">
        <v>5513</v>
      </c>
      <c r="D2139" s="22">
        <v>18</v>
      </c>
      <c r="E2139" s="752" t="s">
        <v>4393</v>
      </c>
      <c r="F2139" s="760">
        <v>2097120</v>
      </c>
      <c r="G2139" s="475">
        <v>15421112</v>
      </c>
      <c r="H2139" s="476">
        <v>11.94</v>
      </c>
      <c r="I2139" s="474">
        <v>2097120</v>
      </c>
      <c r="J2139" s="475">
        <v>15421112</v>
      </c>
      <c r="K2139" s="478">
        <v>11.94</v>
      </c>
      <c r="L2139" s="9"/>
      <c r="M2139" s="546">
        <v>16</v>
      </c>
      <c r="N2139" s="9">
        <v>9.5299999999999994</v>
      </c>
      <c r="O2139" s="6" t="s">
        <v>4201</v>
      </c>
      <c r="P2139" s="479" t="s">
        <v>4252</v>
      </c>
      <c r="Q2139" s="10" t="s">
        <v>4289</v>
      </c>
      <c r="R2139" s="11"/>
      <c r="S2139" s="12"/>
      <c r="T2139" s="14">
        <v>46252</v>
      </c>
      <c r="U2139" s="15" t="s">
        <v>4284</v>
      </c>
      <c r="V2139" s="8">
        <v>46252</v>
      </c>
      <c r="W2139" s="13" t="s">
        <v>4254</v>
      </c>
      <c r="X2139" s="23" t="s">
        <v>4206</v>
      </c>
      <c r="Y2139" s="486">
        <v>117</v>
      </c>
      <c r="Z2139" s="483">
        <v>46255</v>
      </c>
      <c r="AA2139" s="24" t="s">
        <v>4374</v>
      </c>
      <c r="AB2139" s="484" t="s">
        <v>4206</v>
      </c>
      <c r="AC2139" s="16"/>
      <c r="AD2139" s="17"/>
      <c r="AE2139" s="18"/>
      <c r="AF2139" s="9"/>
      <c r="AG2139" s="19"/>
      <c r="AH2139" s="20"/>
      <c r="AI2139" s="9"/>
      <c r="AJ2139" s="21"/>
      <c r="AK2139" s="33"/>
      <c r="AL2139" s="485" t="str">
        <f>IF(AA2139="","",AA2139)</f>
        <v>DJ-RT-007</v>
      </c>
      <c r="AM2139" s="3" t="str">
        <f>IF(AB2139="","",AB2139)</f>
        <v>A</v>
      </c>
      <c r="AN2139" s="702"/>
      <c r="AO2139" s="4"/>
      <c r="AP2139" s="5"/>
      <c r="AQ2139" s="5"/>
      <c r="AR2139" s="4"/>
      <c r="AS2139" s="5"/>
      <c r="AT2139" s="552"/>
      <c r="AU2139" s="553" t="str">
        <f>IF(AND(V2139&gt;0,X2139="A",AA2139&lt;&gt;"",AG2139&lt;&gt;"A",AJ2139&lt;&gt;"A",OR(AB2139="NR",AB2139="NT")),1,"")</f>
        <v/>
      </c>
      <c r="AV2139" s="554" t="str">
        <f>IF(AU2139="","",COUNTIF($AU$8:AU2139,AU2139))</f>
        <v/>
      </c>
      <c r="AW2139" s="553" t="str">
        <f>IF(AND(V2139&gt;0,X2139="A",AJ2139&lt;&gt;"A",OR(AB2139="",AB2139="NX")),1,"")</f>
        <v/>
      </c>
      <c r="AX2139" s="554" t="str">
        <f>IF(AW2139="","",COUNTIF($AW$8:AW2139,AW2139))</f>
        <v/>
      </c>
      <c r="AY2139" s="27"/>
      <c r="AZ2139" s="6"/>
      <c r="BA2139" s="7"/>
      <c r="BB2139" s="7"/>
    </row>
    <row r="2140" spans="1:54" ht="14.45" customHeight="1">
      <c r="A2140" s="472" t="s">
        <v>2390</v>
      </c>
      <c r="B2140" s="473" t="s">
        <v>1602</v>
      </c>
      <c r="C2140" s="714" t="s">
        <v>5513</v>
      </c>
      <c r="D2140" s="22">
        <v>18</v>
      </c>
      <c r="E2140" s="746" t="s">
        <v>5913</v>
      </c>
      <c r="F2140" s="760">
        <v>2097120</v>
      </c>
      <c r="G2140" s="475">
        <v>15421112</v>
      </c>
      <c r="H2140" s="476">
        <v>11.94</v>
      </c>
      <c r="I2140" s="474">
        <v>2094690</v>
      </c>
      <c r="J2140" s="475">
        <v>15421111</v>
      </c>
      <c r="K2140" s="478">
        <v>11.94</v>
      </c>
      <c r="L2140" s="9" t="s">
        <v>15</v>
      </c>
      <c r="M2140" s="546">
        <v>16</v>
      </c>
      <c r="N2140" s="9">
        <v>9.5299999999999994</v>
      </c>
      <c r="O2140" s="6" t="s">
        <v>4201</v>
      </c>
      <c r="P2140" s="479" t="s">
        <v>5033</v>
      </c>
      <c r="Q2140" s="10" t="s">
        <v>5193</v>
      </c>
      <c r="R2140" s="11"/>
      <c r="S2140" s="12"/>
      <c r="T2140" s="14">
        <v>46287</v>
      </c>
      <c r="U2140" s="15" t="s">
        <v>5839</v>
      </c>
      <c r="V2140" s="8">
        <v>46287</v>
      </c>
      <c r="W2140" s="13" t="s">
        <v>5920</v>
      </c>
      <c r="X2140" s="23" t="s">
        <v>4206</v>
      </c>
      <c r="Y2140" s="486">
        <v>184</v>
      </c>
      <c r="Z2140" s="483">
        <v>46293</v>
      </c>
      <c r="AA2140" s="24" t="s">
        <v>6040</v>
      </c>
      <c r="AB2140" s="484" t="s">
        <v>4206</v>
      </c>
      <c r="AC2140" s="16"/>
      <c r="AD2140" s="17"/>
      <c r="AE2140" s="18"/>
      <c r="AF2140" s="9"/>
      <c r="AG2140" s="19"/>
      <c r="AH2140" s="20"/>
      <c r="AI2140" s="9"/>
      <c r="AJ2140" s="21"/>
      <c r="AK2140" s="33"/>
      <c r="AL2140" s="485" t="str">
        <f>IF(AA2140="","",AA2140)</f>
        <v>L-RT-064</v>
      </c>
      <c r="AM2140" s="3" t="str">
        <f>IF(AB2140="","",AB2140)</f>
        <v>A</v>
      </c>
      <c r="AN2140" s="702"/>
      <c r="AO2140" s="4"/>
      <c r="AP2140" s="5"/>
      <c r="AQ2140" s="5"/>
      <c r="AR2140" s="4"/>
      <c r="AS2140" s="5"/>
      <c r="AT2140" s="552"/>
      <c r="AU2140" s="553" t="str">
        <f>IF(AND(V2140&gt;0,X2140="A",AA2140&lt;&gt;"",AG2140&lt;&gt;"A",AJ2140&lt;&gt;"A",OR(AB2140="NR",AB2140="NT")),1,"")</f>
        <v/>
      </c>
      <c r="AV2140" s="554" t="str">
        <f>IF(AU2140="","",COUNTIF($AU$8:AU2140,AU2140))</f>
        <v/>
      </c>
      <c r="AW2140" s="553" t="str">
        <f>IF(AND(V2140&gt;0,X2140="A",AJ2140&lt;&gt;"A",OR(AB2140="",AB2140="NX")),1,"")</f>
        <v/>
      </c>
      <c r="AX2140" s="554" t="str">
        <f>IF(AW2140="","",COUNTIF($AW$8:AW2140,AW2140))</f>
        <v/>
      </c>
      <c r="AY2140" s="13" t="s">
        <v>4387</v>
      </c>
      <c r="AZ2140" s="6" t="s">
        <v>5305</v>
      </c>
      <c r="BA2140" s="7"/>
      <c r="BB2140" s="7"/>
    </row>
    <row r="2141" spans="1:54" ht="14.45" customHeight="1">
      <c r="A2141" s="472" t="s">
        <v>2391</v>
      </c>
      <c r="B2141" s="473" t="s">
        <v>1602</v>
      </c>
      <c r="C2141" s="714" t="s">
        <v>5513</v>
      </c>
      <c r="D2141" s="22">
        <v>18</v>
      </c>
      <c r="E2141" s="752" t="s">
        <v>4394</v>
      </c>
      <c r="F2141" s="760">
        <v>2094690</v>
      </c>
      <c r="G2141" s="475">
        <v>15421111</v>
      </c>
      <c r="H2141" s="476">
        <v>11.94</v>
      </c>
      <c r="I2141" s="474">
        <v>2094810</v>
      </c>
      <c r="J2141" s="475">
        <v>15421111</v>
      </c>
      <c r="K2141" s="478">
        <v>11.94</v>
      </c>
      <c r="L2141" s="9"/>
      <c r="M2141" s="546">
        <v>16</v>
      </c>
      <c r="N2141" s="9">
        <v>9.5299999999999994</v>
      </c>
      <c r="O2141" s="6" t="s">
        <v>4201</v>
      </c>
      <c r="P2141" s="479" t="s">
        <v>4252</v>
      </c>
      <c r="Q2141" s="10" t="s">
        <v>4253</v>
      </c>
      <c r="R2141" s="11"/>
      <c r="S2141" s="12"/>
      <c r="T2141" s="14">
        <v>46256</v>
      </c>
      <c r="U2141" s="15" t="s">
        <v>4290</v>
      </c>
      <c r="V2141" s="8">
        <v>46256</v>
      </c>
      <c r="W2141" s="13" t="s">
        <v>4395</v>
      </c>
      <c r="X2141" s="23" t="s">
        <v>4206</v>
      </c>
      <c r="Y2141" s="486">
        <v>124</v>
      </c>
      <c r="Z2141" s="483">
        <v>46257</v>
      </c>
      <c r="AA2141" s="24" t="s">
        <v>4286</v>
      </c>
      <c r="AB2141" s="484" t="s">
        <v>4206</v>
      </c>
      <c r="AC2141" s="16"/>
      <c r="AD2141" s="17"/>
      <c r="AE2141" s="18"/>
      <c r="AF2141" s="9"/>
      <c r="AG2141" s="19"/>
      <c r="AH2141" s="20"/>
      <c r="AI2141" s="9"/>
      <c r="AJ2141" s="21"/>
      <c r="AK2141" s="33"/>
      <c r="AL2141" s="485" t="str">
        <f>IF(AA2141="","",AA2141)</f>
        <v>DJ-RT-009</v>
      </c>
      <c r="AM2141" s="3" t="str">
        <f>IF(AB2141="","",AB2141)</f>
        <v>A</v>
      </c>
      <c r="AN2141" s="702"/>
      <c r="AO2141" s="4"/>
      <c r="AP2141" s="5"/>
      <c r="AQ2141" s="5"/>
      <c r="AR2141" s="4"/>
      <c r="AS2141" s="5"/>
      <c r="AT2141" s="552"/>
      <c r="AU2141" s="553" t="str">
        <f>IF(AND(V2141&gt;0,X2141="A",AA2141&lt;&gt;"",AG2141&lt;&gt;"A",AJ2141&lt;&gt;"A",OR(AB2141="NR",AB2141="NT")),1,"")</f>
        <v/>
      </c>
      <c r="AV2141" s="554" t="str">
        <f>IF(AU2141="","",COUNTIF($AU$8:AU2141,AU2141))</f>
        <v/>
      </c>
      <c r="AW2141" s="553" t="str">
        <f>IF(AND(V2141&gt;0,X2141="A",AJ2141&lt;&gt;"A",OR(AB2141="",AB2141="NX")),1,"")</f>
        <v/>
      </c>
      <c r="AX2141" s="554" t="str">
        <f>IF(AW2141="","",COUNTIF($AW$8:AW2141,AW2141))</f>
        <v/>
      </c>
      <c r="AY2141" s="27"/>
      <c r="AZ2141" s="6"/>
      <c r="BA2141" s="7"/>
      <c r="BB2141" s="7"/>
    </row>
    <row r="2142" spans="1:54" ht="14.45" customHeight="1">
      <c r="A2142" s="472" t="s">
        <v>2392</v>
      </c>
      <c r="B2142" s="473" t="s">
        <v>1602</v>
      </c>
      <c r="C2142" s="714" t="s">
        <v>5513</v>
      </c>
      <c r="D2142" s="22">
        <v>18</v>
      </c>
      <c r="E2142" s="746" t="s">
        <v>4396</v>
      </c>
      <c r="F2142" s="760">
        <v>2090830</v>
      </c>
      <c r="G2142" s="475">
        <v>15421111</v>
      </c>
      <c r="H2142" s="476">
        <v>11.94</v>
      </c>
      <c r="I2142" s="474">
        <v>2090830</v>
      </c>
      <c r="J2142" s="475">
        <v>15421111</v>
      </c>
      <c r="K2142" s="478">
        <v>11.94</v>
      </c>
      <c r="L2142" s="9" t="s">
        <v>15</v>
      </c>
      <c r="M2142" s="546">
        <v>16</v>
      </c>
      <c r="N2142" s="9">
        <v>9.5299999999999994</v>
      </c>
      <c r="O2142" s="6" t="s">
        <v>4201</v>
      </c>
      <c r="P2142" s="479" t="s">
        <v>4202</v>
      </c>
      <c r="Q2142" s="10" t="s">
        <v>4250</v>
      </c>
      <c r="R2142" s="11"/>
      <c r="S2142" s="12"/>
      <c r="T2142" s="14">
        <v>46268</v>
      </c>
      <c r="U2142" s="15" t="s">
        <v>4204</v>
      </c>
      <c r="V2142" s="8">
        <v>46268</v>
      </c>
      <c r="W2142" s="13" t="s">
        <v>4387</v>
      </c>
      <c r="X2142" s="23" t="s">
        <v>4206</v>
      </c>
      <c r="Y2142" s="486">
        <v>140</v>
      </c>
      <c r="Z2142" s="483">
        <v>46276</v>
      </c>
      <c r="AA2142" s="24" t="s">
        <v>5305</v>
      </c>
      <c r="AB2142" s="484" t="s">
        <v>4206</v>
      </c>
      <c r="AC2142" s="16"/>
      <c r="AD2142" s="17"/>
      <c r="AE2142" s="18"/>
      <c r="AF2142" s="9"/>
      <c r="AG2142" s="19"/>
      <c r="AH2142" s="20"/>
      <c r="AI2142" s="9"/>
      <c r="AJ2142" s="21"/>
      <c r="AK2142" s="33"/>
      <c r="AL2142" s="485" t="str">
        <f>IF(AA2142="","",AA2142)</f>
        <v>L-RT-029</v>
      </c>
      <c r="AM2142" s="3" t="str">
        <f>IF(AB2142="","",AB2142)</f>
        <v>A</v>
      </c>
      <c r="AN2142" s="702"/>
      <c r="AO2142" s="4"/>
      <c r="AP2142" s="5"/>
      <c r="AQ2142" s="5"/>
      <c r="AR2142" s="4"/>
      <c r="AS2142" s="5"/>
      <c r="AT2142" s="552"/>
      <c r="AU2142" s="553" t="str">
        <f>IF(AND(V2142&gt;0,X2142="A",AA2142&lt;&gt;"",AG2142&lt;&gt;"A",AJ2142&lt;&gt;"A",OR(AB2142="NR",AB2142="NT")),1,"")</f>
        <v/>
      </c>
      <c r="AV2142" s="554" t="str">
        <f>IF(AU2142="","",COUNTIF($AU$8:AU2142,AU2142))</f>
        <v/>
      </c>
      <c r="AW2142" s="553" t="str">
        <f>IF(AND(V2142&gt;0,X2142="A",AJ2142&lt;&gt;"A",OR(AB2142="",AB2142="NX")),1,"")</f>
        <v/>
      </c>
      <c r="AX2142" s="554" t="str">
        <f>IF(AW2142="","",COUNTIF($AW$8:AW2142,AW2142))</f>
        <v/>
      </c>
      <c r="AY2142" s="27"/>
      <c r="AZ2142" s="6"/>
      <c r="BA2142" s="7"/>
      <c r="BB2142" s="7"/>
    </row>
    <row r="2143" spans="1:54" ht="14.45" customHeight="1">
      <c r="A2143" s="472" t="s">
        <v>2393</v>
      </c>
      <c r="B2143" s="473" t="s">
        <v>1602</v>
      </c>
      <c r="C2143" s="714" t="s">
        <v>5513</v>
      </c>
      <c r="D2143" s="22">
        <v>18</v>
      </c>
      <c r="E2143" s="752" t="s">
        <v>4397</v>
      </c>
      <c r="F2143" s="760">
        <v>2081440</v>
      </c>
      <c r="G2143" s="475">
        <v>15421103</v>
      </c>
      <c r="H2143" s="476">
        <v>11.94</v>
      </c>
      <c r="I2143" s="474">
        <v>2081440</v>
      </c>
      <c r="J2143" s="475">
        <v>15421103</v>
      </c>
      <c r="K2143" s="478">
        <v>11.94</v>
      </c>
      <c r="L2143" s="9"/>
      <c r="M2143" s="546">
        <v>16</v>
      </c>
      <c r="N2143" s="9">
        <v>9.5299999999999994</v>
      </c>
      <c r="O2143" s="6" t="s">
        <v>4201</v>
      </c>
      <c r="P2143" s="479" t="s">
        <v>4252</v>
      </c>
      <c r="Q2143" s="10" t="s">
        <v>4281</v>
      </c>
      <c r="R2143" s="11"/>
      <c r="S2143" s="12"/>
      <c r="T2143" s="14">
        <v>46256</v>
      </c>
      <c r="U2143" s="15" t="s">
        <v>4290</v>
      </c>
      <c r="V2143" s="8">
        <v>46256</v>
      </c>
      <c r="W2143" s="13" t="s">
        <v>4395</v>
      </c>
      <c r="X2143" s="23" t="s">
        <v>4206</v>
      </c>
      <c r="Y2143" s="486">
        <v>124</v>
      </c>
      <c r="Z2143" s="483">
        <v>46257</v>
      </c>
      <c r="AA2143" s="24" t="s">
        <v>4286</v>
      </c>
      <c r="AB2143" s="484" t="s">
        <v>4206</v>
      </c>
      <c r="AC2143" s="16"/>
      <c r="AD2143" s="17"/>
      <c r="AE2143" s="18"/>
      <c r="AF2143" s="9"/>
      <c r="AG2143" s="19"/>
      <c r="AH2143" s="20"/>
      <c r="AI2143" s="9"/>
      <c r="AJ2143" s="21"/>
      <c r="AK2143" s="33"/>
      <c r="AL2143" s="485" t="str">
        <f>IF(AA2143="","",AA2143)</f>
        <v>DJ-RT-009</v>
      </c>
      <c r="AM2143" s="3" t="str">
        <f>IF(AB2143="","",AB2143)</f>
        <v>A</v>
      </c>
      <c r="AN2143" s="702"/>
      <c r="AO2143" s="4"/>
      <c r="AP2143" s="5"/>
      <c r="AQ2143" s="5"/>
      <c r="AR2143" s="4"/>
      <c r="AS2143" s="5"/>
      <c r="AT2143" s="552"/>
      <c r="AU2143" s="553" t="str">
        <f>IF(AND(V2143&gt;0,X2143="A",AA2143&lt;&gt;"",AG2143&lt;&gt;"A",AJ2143&lt;&gt;"A",OR(AB2143="NR",AB2143="NT")),1,"")</f>
        <v/>
      </c>
      <c r="AV2143" s="554" t="str">
        <f>IF(AU2143="","",COUNTIF($AU$8:AU2143,AU2143))</f>
        <v/>
      </c>
      <c r="AW2143" s="553" t="str">
        <f>IF(AND(V2143&gt;0,X2143="A",AJ2143&lt;&gt;"A",OR(AB2143="",AB2143="NX")),1,"")</f>
        <v/>
      </c>
      <c r="AX2143" s="554" t="str">
        <f>IF(AW2143="","",COUNTIF($AW$8:AW2143,AW2143))</f>
        <v/>
      </c>
      <c r="AY2143" s="27"/>
      <c r="AZ2143" s="6"/>
      <c r="BA2143" s="7"/>
      <c r="BB2143" s="7"/>
    </row>
    <row r="2144" spans="1:54" ht="14.45" customHeight="1">
      <c r="A2144" s="472" t="s">
        <v>2394</v>
      </c>
      <c r="B2144" s="473" t="s">
        <v>1602</v>
      </c>
      <c r="C2144" s="714" t="s">
        <v>4210</v>
      </c>
      <c r="D2144" s="22">
        <v>18</v>
      </c>
      <c r="E2144" s="746" t="s">
        <v>4398</v>
      </c>
      <c r="F2144" s="760">
        <v>2081440</v>
      </c>
      <c r="G2144" s="475">
        <v>15421103</v>
      </c>
      <c r="H2144" s="476">
        <v>11.94</v>
      </c>
      <c r="I2144" s="474"/>
      <c r="J2144" s="475"/>
      <c r="K2144" s="478"/>
      <c r="L2144" s="9"/>
      <c r="M2144" s="546"/>
      <c r="N2144" s="9"/>
      <c r="O2144" s="6"/>
      <c r="P2144" s="479"/>
      <c r="Q2144" s="10"/>
      <c r="R2144" s="11"/>
      <c r="S2144" s="12"/>
      <c r="T2144" s="14"/>
      <c r="U2144" s="15"/>
      <c r="V2144" s="8"/>
      <c r="W2144" s="13"/>
      <c r="X2144" s="23"/>
      <c r="Y2144" s="486"/>
      <c r="Z2144" s="483"/>
      <c r="AA2144" s="24"/>
      <c r="AB2144" s="484"/>
      <c r="AC2144" s="16"/>
      <c r="AD2144" s="17"/>
      <c r="AE2144" s="18"/>
      <c r="AF2144" s="9"/>
      <c r="AG2144" s="19"/>
      <c r="AH2144" s="20"/>
      <c r="AI2144" s="9"/>
      <c r="AJ2144" s="21"/>
      <c r="AK2144" s="33"/>
      <c r="AL2144" s="485" t="str">
        <f>IF(AA2144="","",AA2144)</f>
        <v/>
      </c>
      <c r="AM2144" s="3" t="str">
        <f>IF(AB2144="","",AB2144)</f>
        <v/>
      </c>
      <c r="AN2144" s="702"/>
      <c r="AO2144" s="4"/>
      <c r="AP2144" s="5"/>
      <c r="AQ2144" s="5"/>
      <c r="AR2144" s="4"/>
      <c r="AS2144" s="5"/>
      <c r="AT2144" s="552"/>
      <c r="AU2144" s="553" t="str">
        <f>IF(AND(V2144&gt;0,X2144="A",AA2144&lt;&gt;"",AG2144&lt;&gt;"A",AJ2144&lt;&gt;"A",OR(AB2144="NR",AB2144="NT")),1,"")</f>
        <v/>
      </c>
      <c r="AV2144" s="554" t="str">
        <f>IF(AU2144="","",COUNTIF($AU$8:AU2144,AU2144))</f>
        <v/>
      </c>
      <c r="AW2144" s="553" t="str">
        <f>IF(AND(V2144&gt;0,X2144="A",AJ2144&lt;&gt;"A",OR(AB2144="",AB2144="NX")),1,"")</f>
        <v/>
      </c>
      <c r="AX2144" s="554" t="str">
        <f>IF(AW2144="","",COUNTIF($AW$8:AW2144,AW2144))</f>
        <v/>
      </c>
      <c r="AY2144" s="27"/>
      <c r="AZ2144" s="6"/>
      <c r="BA2144" s="7"/>
      <c r="BB2144" s="7"/>
    </row>
    <row r="2145" spans="1:54" ht="14.45" customHeight="1">
      <c r="A2145" s="472" t="s">
        <v>2395</v>
      </c>
      <c r="B2145" s="473" t="s">
        <v>1602</v>
      </c>
      <c r="C2145" s="714" t="s">
        <v>4210</v>
      </c>
      <c r="D2145" s="22">
        <v>18</v>
      </c>
      <c r="E2145" s="746" t="s">
        <v>4399</v>
      </c>
      <c r="F2145" s="760" t="s">
        <v>4400</v>
      </c>
      <c r="G2145" s="475"/>
      <c r="H2145" s="476"/>
      <c r="I2145" s="474"/>
      <c r="J2145" s="475"/>
      <c r="K2145" s="478"/>
      <c r="L2145" s="9"/>
      <c r="M2145" s="546"/>
      <c r="N2145" s="9"/>
      <c r="O2145" s="6"/>
      <c r="P2145" s="479"/>
      <c r="Q2145" s="10"/>
      <c r="R2145" s="11"/>
      <c r="S2145" s="12"/>
      <c r="T2145" s="14"/>
      <c r="U2145" s="15"/>
      <c r="V2145" s="8"/>
      <c r="W2145" s="13"/>
      <c r="X2145" s="23"/>
      <c r="Y2145" s="486"/>
      <c r="Z2145" s="483"/>
      <c r="AA2145" s="24"/>
      <c r="AB2145" s="484"/>
      <c r="AC2145" s="16"/>
      <c r="AD2145" s="17"/>
      <c r="AE2145" s="18"/>
      <c r="AF2145" s="9"/>
      <c r="AG2145" s="19"/>
      <c r="AH2145" s="20"/>
      <c r="AI2145" s="9"/>
      <c r="AJ2145" s="21"/>
      <c r="AK2145" s="33"/>
      <c r="AL2145" s="485" t="str">
        <f>IF(AA2145="","",AA2145)</f>
        <v/>
      </c>
      <c r="AM2145" s="3" t="str">
        <f>IF(AB2145="","",AB2145)</f>
        <v/>
      </c>
      <c r="AN2145" s="702"/>
      <c r="AO2145" s="4"/>
      <c r="AP2145" s="5"/>
      <c r="AQ2145" s="5"/>
      <c r="AR2145" s="4"/>
      <c r="AS2145" s="5"/>
      <c r="AT2145" s="552"/>
      <c r="AU2145" s="553" t="str">
        <f>IF(AND(V2145&gt;0,X2145="A",AA2145&lt;&gt;"",AG2145&lt;&gt;"A",AJ2145&lt;&gt;"A",OR(AB2145="NR",AB2145="NT")),1,"")</f>
        <v/>
      </c>
      <c r="AV2145" s="554" t="str">
        <f>IF(AU2145="","",COUNTIF($AU$8:AU2145,AU2145))</f>
        <v/>
      </c>
      <c r="AW2145" s="553" t="str">
        <f>IF(AND(V2145&gt;0,X2145="A",AJ2145&lt;&gt;"A",OR(AB2145="",AB2145="NX")),1,"")</f>
        <v/>
      </c>
      <c r="AX2145" s="554" t="str">
        <f>IF(AW2145="","",COUNTIF($AW$8:AW2145,AW2145))</f>
        <v/>
      </c>
      <c r="AY2145" s="27"/>
      <c r="AZ2145" s="6"/>
      <c r="BA2145" s="7"/>
      <c r="BB2145" s="7"/>
    </row>
    <row r="2146" spans="1:54" ht="14.45" customHeight="1">
      <c r="A2146" s="472" t="s">
        <v>2396</v>
      </c>
      <c r="B2146" s="473" t="s">
        <v>1602</v>
      </c>
      <c r="C2146" s="714" t="s">
        <v>4210</v>
      </c>
      <c r="D2146" s="22">
        <v>18</v>
      </c>
      <c r="E2146" s="746" t="s">
        <v>4401</v>
      </c>
      <c r="F2146" s="760" t="s">
        <v>4400</v>
      </c>
      <c r="G2146" s="475"/>
      <c r="H2146" s="476"/>
      <c r="I2146" s="474"/>
      <c r="J2146" s="475"/>
      <c r="K2146" s="478"/>
      <c r="L2146" s="9"/>
      <c r="M2146" s="546"/>
      <c r="N2146" s="9"/>
      <c r="O2146" s="6"/>
      <c r="P2146" s="479"/>
      <c r="Q2146" s="10"/>
      <c r="R2146" s="11"/>
      <c r="S2146" s="12"/>
      <c r="T2146" s="14"/>
      <c r="U2146" s="15"/>
      <c r="V2146" s="8"/>
      <c r="W2146" s="13"/>
      <c r="X2146" s="23"/>
      <c r="Y2146" s="486"/>
      <c r="Z2146" s="483"/>
      <c r="AA2146" s="24"/>
      <c r="AB2146" s="484"/>
      <c r="AC2146" s="16"/>
      <c r="AD2146" s="17"/>
      <c r="AE2146" s="18"/>
      <c r="AF2146" s="9"/>
      <c r="AG2146" s="19"/>
      <c r="AH2146" s="20"/>
      <c r="AI2146" s="9"/>
      <c r="AJ2146" s="21"/>
      <c r="AK2146" s="33"/>
      <c r="AL2146" s="485" t="str">
        <f>IF(AA2146="","",AA2146)</f>
        <v/>
      </c>
      <c r="AM2146" s="3" t="str">
        <f>IF(AB2146="","",AB2146)</f>
        <v/>
      </c>
      <c r="AN2146" s="702"/>
      <c r="AO2146" s="4"/>
      <c r="AP2146" s="5"/>
      <c r="AQ2146" s="5"/>
      <c r="AR2146" s="4"/>
      <c r="AS2146" s="5"/>
      <c r="AT2146" s="552"/>
      <c r="AU2146" s="553" t="str">
        <f>IF(AND(V2146&gt;0,X2146="A",AA2146&lt;&gt;"",AG2146&lt;&gt;"A",AJ2146&lt;&gt;"A",OR(AB2146="NR",AB2146="NT")),1,"")</f>
        <v/>
      </c>
      <c r="AV2146" s="554" t="str">
        <f>IF(AU2146="","",COUNTIF($AU$8:AU2146,AU2146))</f>
        <v/>
      </c>
      <c r="AW2146" s="553" t="str">
        <f>IF(AND(V2146&gt;0,X2146="A",AJ2146&lt;&gt;"A",OR(AB2146="",AB2146="NX")),1,"")</f>
        <v/>
      </c>
      <c r="AX2146" s="554" t="str">
        <f>IF(AW2146="","",COUNTIF($AW$8:AW2146,AW2146))</f>
        <v/>
      </c>
      <c r="AY2146" s="27"/>
      <c r="AZ2146" s="6"/>
      <c r="BA2146" s="7"/>
      <c r="BB2146" s="7"/>
    </row>
    <row r="2147" spans="1:54" ht="14.45" customHeight="1">
      <c r="A2147" s="472" t="s">
        <v>2397</v>
      </c>
      <c r="B2147" s="473" t="s">
        <v>1602</v>
      </c>
      <c r="C2147" s="714" t="s">
        <v>4210</v>
      </c>
      <c r="D2147" s="22">
        <v>18</v>
      </c>
      <c r="E2147" s="746" t="s">
        <v>4402</v>
      </c>
      <c r="F2147" s="760" t="s">
        <v>4400</v>
      </c>
      <c r="G2147" s="475"/>
      <c r="H2147" s="476"/>
      <c r="I2147" s="474">
        <v>2078830</v>
      </c>
      <c r="J2147" s="475">
        <v>15421101</v>
      </c>
      <c r="K2147" s="478">
        <v>11.94</v>
      </c>
      <c r="L2147" s="9"/>
      <c r="M2147" s="546"/>
      <c r="N2147" s="9"/>
      <c r="O2147" s="6"/>
      <c r="P2147" s="479"/>
      <c r="Q2147" s="10"/>
      <c r="R2147" s="11"/>
      <c r="S2147" s="12"/>
      <c r="T2147" s="14"/>
      <c r="U2147" s="15"/>
      <c r="V2147" s="8"/>
      <c r="W2147" s="13"/>
      <c r="X2147" s="23"/>
      <c r="Y2147" s="486"/>
      <c r="Z2147" s="483"/>
      <c r="AA2147" s="24"/>
      <c r="AB2147" s="484"/>
      <c r="AC2147" s="16"/>
      <c r="AD2147" s="17"/>
      <c r="AE2147" s="18"/>
      <c r="AF2147" s="9"/>
      <c r="AG2147" s="19"/>
      <c r="AH2147" s="20"/>
      <c r="AI2147" s="9"/>
      <c r="AJ2147" s="21"/>
      <c r="AK2147" s="33"/>
      <c r="AL2147" s="485" t="str">
        <f>IF(AA2147="","",AA2147)</f>
        <v/>
      </c>
      <c r="AM2147" s="3" t="str">
        <f>IF(AB2147="","",AB2147)</f>
        <v/>
      </c>
      <c r="AN2147" s="702"/>
      <c r="AO2147" s="4"/>
      <c r="AP2147" s="5"/>
      <c r="AQ2147" s="5"/>
      <c r="AR2147" s="4"/>
      <c r="AS2147" s="5"/>
      <c r="AT2147" s="552"/>
      <c r="AU2147" s="553" t="str">
        <f>IF(AND(V2147&gt;0,X2147="A",AA2147&lt;&gt;"",AG2147&lt;&gt;"A",AJ2147&lt;&gt;"A",OR(AB2147="NR",AB2147="NT")),1,"")</f>
        <v/>
      </c>
      <c r="AV2147" s="554" t="str">
        <f>IF(AU2147="","",COUNTIF($AU$8:AU2147,AU2147))</f>
        <v/>
      </c>
      <c r="AW2147" s="553" t="str">
        <f>IF(AND(V2147&gt;0,X2147="A",AJ2147&lt;&gt;"A",OR(AB2147="",AB2147="NX")),1,"")</f>
        <v/>
      </c>
      <c r="AX2147" s="554" t="str">
        <f>IF(AW2147="","",COUNTIF($AW$8:AW2147,AW2147))</f>
        <v/>
      </c>
      <c r="AY2147" s="27"/>
      <c r="AZ2147" s="6"/>
      <c r="BA2147" s="7"/>
      <c r="BB2147" s="7"/>
    </row>
    <row r="2148" spans="1:54" ht="14.45" customHeight="1">
      <c r="A2148" s="472" t="s">
        <v>2398</v>
      </c>
      <c r="B2148" s="473" t="s">
        <v>1602</v>
      </c>
      <c r="C2148" s="714" t="s">
        <v>5512</v>
      </c>
      <c r="D2148" s="22">
        <v>18</v>
      </c>
      <c r="E2148" s="752" t="s">
        <v>4403</v>
      </c>
      <c r="F2148" s="760">
        <v>2078830</v>
      </c>
      <c r="G2148" s="475">
        <v>15421101</v>
      </c>
      <c r="H2148" s="476">
        <v>11.94</v>
      </c>
      <c r="I2148" s="474">
        <v>2096900</v>
      </c>
      <c r="J2148" s="475">
        <v>15421111</v>
      </c>
      <c r="K2148" s="478">
        <v>11.94</v>
      </c>
      <c r="L2148" s="9"/>
      <c r="M2148" s="546">
        <v>16</v>
      </c>
      <c r="N2148" s="9">
        <v>9.5299999999999994</v>
      </c>
      <c r="O2148" s="6" t="s">
        <v>4201</v>
      </c>
      <c r="P2148" s="479" t="s">
        <v>4252</v>
      </c>
      <c r="Q2148" s="10" t="s">
        <v>4281</v>
      </c>
      <c r="R2148" s="11"/>
      <c r="S2148" s="12"/>
      <c r="T2148" s="14">
        <v>46252</v>
      </c>
      <c r="U2148" s="15" t="s">
        <v>4284</v>
      </c>
      <c r="V2148" s="8">
        <v>46252</v>
      </c>
      <c r="W2148" s="13" t="s">
        <v>4254</v>
      </c>
      <c r="X2148" s="23" t="s">
        <v>4206</v>
      </c>
      <c r="Y2148" s="486">
        <v>117</v>
      </c>
      <c r="Z2148" s="483">
        <v>46254</v>
      </c>
      <c r="AA2148" s="24" t="s">
        <v>4255</v>
      </c>
      <c r="AB2148" s="484" t="s">
        <v>4206</v>
      </c>
      <c r="AC2148" s="16"/>
      <c r="AD2148" s="17"/>
      <c r="AE2148" s="18"/>
      <c r="AF2148" s="9"/>
      <c r="AG2148" s="19"/>
      <c r="AH2148" s="20"/>
      <c r="AI2148" s="9"/>
      <c r="AJ2148" s="21"/>
      <c r="AK2148" s="33"/>
      <c r="AL2148" s="485" t="str">
        <f>IF(AA2148="","",AA2148)</f>
        <v>DJ-RT-004</v>
      </c>
      <c r="AM2148" s="3" t="str">
        <f>IF(AB2148="","",AB2148)</f>
        <v>A</v>
      </c>
      <c r="AN2148" s="702"/>
      <c r="AO2148" s="4"/>
      <c r="AP2148" s="5"/>
      <c r="AQ2148" s="5"/>
      <c r="AR2148" s="4"/>
      <c r="AS2148" s="5"/>
      <c r="AT2148" s="552"/>
      <c r="AU2148" s="553" t="str">
        <f>IF(AND(V2148&gt;0,X2148="A",AA2148&lt;&gt;"",AG2148&lt;&gt;"A",AJ2148&lt;&gt;"A",OR(AB2148="NR",AB2148="NT")),1,"")</f>
        <v/>
      </c>
      <c r="AV2148" s="554" t="str">
        <f>IF(AU2148="","",COUNTIF($AU$8:AU2148,AU2148))</f>
        <v/>
      </c>
      <c r="AW2148" s="553" t="str">
        <f>IF(AND(V2148&gt;0,X2148="A",AJ2148&lt;&gt;"A",OR(AB2148="",AB2148="NX")),1,"")</f>
        <v/>
      </c>
      <c r="AX2148" s="554" t="str">
        <f>IF(AW2148="","",COUNTIF($AW$8:AW2148,AW2148))</f>
        <v/>
      </c>
      <c r="AY2148" s="27"/>
      <c r="AZ2148" s="6"/>
      <c r="BA2148" s="7"/>
      <c r="BB2148" s="7"/>
    </row>
    <row r="2149" spans="1:54" ht="14.45" customHeight="1">
      <c r="A2149" s="472" t="s">
        <v>2399</v>
      </c>
      <c r="B2149" s="473" t="s">
        <v>1602</v>
      </c>
      <c r="C2149" s="714" t="s">
        <v>5512</v>
      </c>
      <c r="D2149" s="22">
        <v>18</v>
      </c>
      <c r="E2149" s="746" t="s">
        <v>5914</v>
      </c>
      <c r="F2149" s="760">
        <v>2096900</v>
      </c>
      <c r="G2149" s="475">
        <v>15421111</v>
      </c>
      <c r="H2149" s="476">
        <v>11.94</v>
      </c>
      <c r="I2149" s="474">
        <v>2079100</v>
      </c>
      <c r="J2149" s="475">
        <v>15421102</v>
      </c>
      <c r="K2149" s="478">
        <v>11.94</v>
      </c>
      <c r="L2149" s="9" t="s">
        <v>15</v>
      </c>
      <c r="M2149" s="546">
        <v>16</v>
      </c>
      <c r="N2149" s="9">
        <v>9.5299999999999994</v>
      </c>
      <c r="O2149" s="6" t="s">
        <v>4201</v>
      </c>
      <c r="P2149" s="479" t="s">
        <v>5033</v>
      </c>
      <c r="Q2149" s="10" t="s">
        <v>5919</v>
      </c>
      <c r="R2149" s="11"/>
      <c r="S2149" s="12"/>
      <c r="T2149" s="14">
        <v>46287</v>
      </c>
      <c r="U2149" s="15" t="s">
        <v>5839</v>
      </c>
      <c r="V2149" s="8">
        <v>46287</v>
      </c>
      <c r="W2149" s="13" t="s">
        <v>5920</v>
      </c>
      <c r="X2149" s="23" t="s">
        <v>4206</v>
      </c>
      <c r="Y2149" s="486">
        <v>195</v>
      </c>
      <c r="Z2149" s="483">
        <v>46296</v>
      </c>
      <c r="AA2149" s="24" t="s">
        <v>6262</v>
      </c>
      <c r="AB2149" s="484" t="s">
        <v>4206</v>
      </c>
      <c r="AC2149" s="16"/>
      <c r="AD2149" s="17"/>
      <c r="AE2149" s="18"/>
      <c r="AF2149" s="9"/>
      <c r="AG2149" s="19"/>
      <c r="AH2149" s="20"/>
      <c r="AI2149" s="9"/>
      <c r="AJ2149" s="21"/>
      <c r="AK2149" s="33"/>
      <c r="AL2149" s="485" t="str">
        <f>IF(AA2149="","",AA2149)</f>
        <v>L-RT-068</v>
      </c>
      <c r="AM2149" s="3" t="str">
        <f>IF(AB2149="","",AB2149)</f>
        <v>A</v>
      </c>
      <c r="AN2149" s="702"/>
      <c r="AO2149" s="4"/>
      <c r="AP2149" s="5"/>
      <c r="AQ2149" s="5"/>
      <c r="AR2149" s="4"/>
      <c r="AS2149" s="5"/>
      <c r="AT2149" s="552"/>
      <c r="AU2149" s="553" t="str">
        <f>IF(AND(V2149&gt;0,X2149="A",AA2149&lt;&gt;"",AG2149&lt;&gt;"A",AJ2149&lt;&gt;"A",OR(AB2149="NR",AB2149="NT")),1,"")</f>
        <v/>
      </c>
      <c r="AV2149" s="554" t="str">
        <f>IF(AU2149="","",COUNTIF($AU$8:AU2149,AU2149))</f>
        <v/>
      </c>
      <c r="AW2149" s="553" t="str">
        <f>IF(AND(V2149&gt;0,X2149="A",AJ2149&lt;&gt;"A",OR(AB2149="",AB2149="NX")),1,"")</f>
        <v/>
      </c>
      <c r="AX2149" s="554" t="str">
        <f>IF(AW2149="","",COUNTIF($AW$8:AW2149,AW2149))</f>
        <v/>
      </c>
      <c r="AY2149" s="13" t="s">
        <v>4387</v>
      </c>
      <c r="AZ2149" s="6" t="s">
        <v>5195</v>
      </c>
      <c r="BA2149" s="7"/>
      <c r="BB2149" s="7"/>
    </row>
    <row r="2150" spans="1:54" ht="14.45" customHeight="1">
      <c r="A2150" s="472" t="s">
        <v>2400</v>
      </c>
      <c r="B2150" s="473" t="s">
        <v>1602</v>
      </c>
      <c r="C2150" s="714" t="s">
        <v>5512</v>
      </c>
      <c r="D2150" s="22">
        <v>18</v>
      </c>
      <c r="E2150" s="752" t="s">
        <v>4404</v>
      </c>
      <c r="F2150" s="760">
        <v>2079100</v>
      </c>
      <c r="G2150" s="475">
        <v>15421102</v>
      </c>
      <c r="H2150" s="476">
        <v>11.94</v>
      </c>
      <c r="I2150" s="474">
        <v>2084420</v>
      </c>
      <c r="J2150" s="475">
        <v>15421106</v>
      </c>
      <c r="K2150" s="478">
        <v>11.94</v>
      </c>
      <c r="L2150" s="9"/>
      <c r="M2150" s="546">
        <v>16</v>
      </c>
      <c r="N2150" s="9">
        <v>9.5299999999999994</v>
      </c>
      <c r="O2150" s="6" t="s">
        <v>4201</v>
      </c>
      <c r="P2150" s="479" t="s">
        <v>4252</v>
      </c>
      <c r="Q2150" s="10" t="s">
        <v>4281</v>
      </c>
      <c r="R2150" s="11"/>
      <c r="S2150" s="12"/>
      <c r="T2150" s="14">
        <v>46252</v>
      </c>
      <c r="U2150" s="15" t="s">
        <v>4284</v>
      </c>
      <c r="V2150" s="8">
        <v>46252</v>
      </c>
      <c r="W2150" s="13" t="s">
        <v>4254</v>
      </c>
      <c r="X2150" s="23" t="s">
        <v>4206</v>
      </c>
      <c r="Y2150" s="486">
        <v>117</v>
      </c>
      <c r="Z2150" s="483">
        <v>46254</v>
      </c>
      <c r="AA2150" s="24" t="s">
        <v>4255</v>
      </c>
      <c r="AB2150" s="484" t="s">
        <v>4206</v>
      </c>
      <c r="AC2150" s="16"/>
      <c r="AD2150" s="17"/>
      <c r="AE2150" s="18"/>
      <c r="AF2150" s="9"/>
      <c r="AG2150" s="19"/>
      <c r="AH2150" s="20"/>
      <c r="AI2150" s="9"/>
      <c r="AJ2150" s="21"/>
      <c r="AK2150" s="33"/>
      <c r="AL2150" s="485" t="str">
        <f>IF(AA2150="","",AA2150)</f>
        <v>DJ-RT-004</v>
      </c>
      <c r="AM2150" s="3" t="str">
        <f>IF(AB2150="","",AB2150)</f>
        <v>A</v>
      </c>
      <c r="AN2150" s="702"/>
      <c r="AO2150" s="4"/>
      <c r="AP2150" s="5"/>
      <c r="AQ2150" s="5"/>
      <c r="AR2150" s="4"/>
      <c r="AS2150" s="5"/>
      <c r="AT2150" s="552"/>
      <c r="AU2150" s="553" t="str">
        <f>IF(AND(V2150&gt;0,X2150="A",AA2150&lt;&gt;"",AG2150&lt;&gt;"A",AJ2150&lt;&gt;"A",OR(AB2150="NR",AB2150="NT")),1,"")</f>
        <v/>
      </c>
      <c r="AV2150" s="554" t="str">
        <f>IF(AU2150="","",COUNTIF($AU$8:AU2150,AU2150))</f>
        <v/>
      </c>
      <c r="AW2150" s="553" t="str">
        <f>IF(AND(V2150&gt;0,X2150="A",AJ2150&lt;&gt;"A",OR(AB2150="",AB2150="NX")),1,"")</f>
        <v/>
      </c>
      <c r="AX2150" s="554" t="str">
        <f>IF(AW2150="","",COUNTIF($AW$8:AW2150,AW2150))</f>
        <v/>
      </c>
      <c r="AY2150" s="27"/>
      <c r="AZ2150" s="6"/>
      <c r="BA2150" s="7"/>
      <c r="BB2150" s="7"/>
    </row>
    <row r="2151" spans="1:54" ht="14.45" customHeight="1">
      <c r="A2151" s="472" t="s">
        <v>2401</v>
      </c>
      <c r="B2151" s="473" t="s">
        <v>1602</v>
      </c>
      <c r="C2151" s="714" t="s">
        <v>5512</v>
      </c>
      <c r="D2151" s="22">
        <v>18</v>
      </c>
      <c r="E2151" s="746" t="s">
        <v>4405</v>
      </c>
      <c r="F2151" s="760">
        <v>2084420</v>
      </c>
      <c r="G2151" s="475">
        <v>15421106</v>
      </c>
      <c r="H2151" s="476">
        <v>11.94</v>
      </c>
      <c r="I2151" s="474">
        <v>2085360</v>
      </c>
      <c r="J2151" s="475">
        <v>15421106</v>
      </c>
      <c r="K2151" s="478">
        <v>11.94</v>
      </c>
      <c r="L2151" s="9" t="s">
        <v>15</v>
      </c>
      <c r="M2151" s="546">
        <v>16</v>
      </c>
      <c r="N2151" s="9">
        <v>9.5299999999999994</v>
      </c>
      <c r="O2151" s="6" t="s">
        <v>4201</v>
      </c>
      <c r="P2151" s="479" t="s">
        <v>4202</v>
      </c>
      <c r="Q2151" s="10" t="s">
        <v>4250</v>
      </c>
      <c r="R2151" s="11"/>
      <c r="S2151" s="12"/>
      <c r="T2151" s="14">
        <v>46268</v>
      </c>
      <c r="U2151" s="15" t="s">
        <v>4204</v>
      </c>
      <c r="V2151" s="8">
        <v>46268</v>
      </c>
      <c r="W2151" s="13" t="s">
        <v>4387</v>
      </c>
      <c r="X2151" s="23" t="s">
        <v>4206</v>
      </c>
      <c r="Y2151" s="486">
        <v>140</v>
      </c>
      <c r="Z2151" s="483">
        <v>46275</v>
      </c>
      <c r="AA2151" s="24" t="s">
        <v>5195</v>
      </c>
      <c r="AB2151" s="484" t="s">
        <v>4206</v>
      </c>
      <c r="AC2151" s="16"/>
      <c r="AD2151" s="17"/>
      <c r="AE2151" s="18"/>
      <c r="AF2151" s="9"/>
      <c r="AG2151" s="19"/>
      <c r="AH2151" s="20"/>
      <c r="AI2151" s="9"/>
      <c r="AJ2151" s="21"/>
      <c r="AK2151" s="33"/>
      <c r="AL2151" s="485" t="str">
        <f>IF(AA2151="","",AA2151)</f>
        <v>L-RT-024</v>
      </c>
      <c r="AM2151" s="3" t="str">
        <f>IF(AB2151="","",AB2151)</f>
        <v>A</v>
      </c>
      <c r="AN2151" s="702"/>
      <c r="AO2151" s="4"/>
      <c r="AP2151" s="5"/>
      <c r="AQ2151" s="5"/>
      <c r="AR2151" s="4"/>
      <c r="AS2151" s="5"/>
      <c r="AT2151" s="552"/>
      <c r="AU2151" s="553" t="str">
        <f>IF(AND(V2151&gt;0,X2151="A",AA2151&lt;&gt;"",AG2151&lt;&gt;"A",AJ2151&lt;&gt;"A",OR(AB2151="NR",AB2151="NT")),1,"")</f>
        <v/>
      </c>
      <c r="AV2151" s="554" t="str">
        <f>IF(AU2151="","",COUNTIF($AU$8:AU2151,AU2151))</f>
        <v/>
      </c>
      <c r="AW2151" s="553" t="str">
        <f>IF(AND(V2151&gt;0,X2151="A",AJ2151&lt;&gt;"A",OR(AB2151="",AB2151="NX")),1,"")</f>
        <v/>
      </c>
      <c r="AX2151" s="554" t="str">
        <f>IF(AW2151="","",COUNTIF($AW$8:AW2151,AW2151))</f>
        <v/>
      </c>
      <c r="AY2151" s="27"/>
      <c r="AZ2151" s="6"/>
      <c r="BA2151" s="7"/>
      <c r="BB2151" s="7"/>
    </row>
    <row r="2152" spans="1:54" ht="14.45" customHeight="1">
      <c r="A2152" s="472" t="s">
        <v>2402</v>
      </c>
      <c r="B2152" s="473" t="s">
        <v>1602</v>
      </c>
      <c r="C2152" s="714" t="s">
        <v>5512</v>
      </c>
      <c r="D2152" s="22">
        <v>18</v>
      </c>
      <c r="E2152" s="752" t="s">
        <v>4406</v>
      </c>
      <c r="F2152" s="760">
        <v>2085360</v>
      </c>
      <c r="G2152" s="475">
        <v>15421106</v>
      </c>
      <c r="H2152" s="476">
        <v>11.94</v>
      </c>
      <c r="I2152" s="474">
        <v>2089180</v>
      </c>
      <c r="J2152" s="475">
        <v>15421108</v>
      </c>
      <c r="K2152" s="478">
        <v>11.94</v>
      </c>
      <c r="L2152" s="9"/>
      <c r="M2152" s="546">
        <v>16</v>
      </c>
      <c r="N2152" s="9">
        <v>9.5299999999999994</v>
      </c>
      <c r="O2152" s="6" t="s">
        <v>4201</v>
      </c>
      <c r="P2152" s="479" t="s">
        <v>4252</v>
      </c>
      <c r="Q2152" s="10" t="s">
        <v>4273</v>
      </c>
      <c r="R2152" s="11"/>
      <c r="S2152" s="12"/>
      <c r="T2152" s="14">
        <v>46252</v>
      </c>
      <c r="U2152" s="15" t="s">
        <v>4284</v>
      </c>
      <c r="V2152" s="8">
        <v>46252</v>
      </c>
      <c r="W2152" s="13" t="s">
        <v>4254</v>
      </c>
      <c r="X2152" s="23" t="s">
        <v>4206</v>
      </c>
      <c r="Y2152" s="486">
        <v>117</v>
      </c>
      <c r="Z2152" s="483">
        <v>46255</v>
      </c>
      <c r="AA2152" s="24" t="s">
        <v>4374</v>
      </c>
      <c r="AB2152" s="484" t="s">
        <v>4206</v>
      </c>
      <c r="AC2152" s="16"/>
      <c r="AD2152" s="17"/>
      <c r="AE2152" s="18"/>
      <c r="AF2152" s="9"/>
      <c r="AG2152" s="19"/>
      <c r="AH2152" s="20"/>
      <c r="AI2152" s="9"/>
      <c r="AJ2152" s="21"/>
      <c r="AK2152" s="33"/>
      <c r="AL2152" s="485" t="str">
        <f>IF(AA2152="","",AA2152)</f>
        <v>DJ-RT-007</v>
      </c>
      <c r="AM2152" s="3" t="str">
        <f>IF(AB2152="","",AB2152)</f>
        <v>A</v>
      </c>
      <c r="AN2152" s="702"/>
      <c r="AO2152" s="4"/>
      <c r="AP2152" s="5"/>
      <c r="AQ2152" s="5"/>
      <c r="AR2152" s="4"/>
      <c r="AS2152" s="5"/>
      <c r="AT2152" s="552"/>
      <c r="AU2152" s="553" t="str">
        <f>IF(AND(V2152&gt;0,X2152="A",AA2152&lt;&gt;"",AG2152&lt;&gt;"A",AJ2152&lt;&gt;"A",OR(AB2152="NR",AB2152="NT")),1,"")</f>
        <v/>
      </c>
      <c r="AV2152" s="554" t="str">
        <f>IF(AU2152="","",COUNTIF($AU$8:AU2152,AU2152))</f>
        <v/>
      </c>
      <c r="AW2152" s="553" t="str">
        <f>IF(AND(V2152&gt;0,X2152="A",AJ2152&lt;&gt;"A",OR(AB2152="",AB2152="NX")),1,"")</f>
        <v/>
      </c>
      <c r="AX2152" s="554" t="str">
        <f>IF(AW2152="","",COUNTIF($AW$8:AW2152,AW2152))</f>
        <v/>
      </c>
      <c r="AY2152" s="27"/>
      <c r="AZ2152" s="6"/>
      <c r="BA2152" s="7"/>
      <c r="BB2152" s="7"/>
    </row>
    <row r="2153" spans="1:54" ht="14.45" customHeight="1">
      <c r="A2153" s="472" t="s">
        <v>2403</v>
      </c>
      <c r="B2153" s="473" t="s">
        <v>1602</v>
      </c>
      <c r="C2153" s="714" t="s">
        <v>5512</v>
      </c>
      <c r="D2153" s="22">
        <v>18</v>
      </c>
      <c r="E2153" s="746" t="s">
        <v>4407</v>
      </c>
      <c r="F2153" s="760">
        <v>2089180</v>
      </c>
      <c r="G2153" s="475">
        <v>15421108</v>
      </c>
      <c r="H2153" s="476">
        <v>11.94</v>
      </c>
      <c r="I2153" s="474">
        <v>295470</v>
      </c>
      <c r="J2153" s="475">
        <v>15421111</v>
      </c>
      <c r="K2153" s="478">
        <v>11.94</v>
      </c>
      <c r="L2153" s="9" t="s">
        <v>15</v>
      </c>
      <c r="M2153" s="546">
        <v>16</v>
      </c>
      <c r="N2153" s="9">
        <v>9.5299999999999994</v>
      </c>
      <c r="O2153" s="6" t="s">
        <v>4201</v>
      </c>
      <c r="P2153" s="479" t="s">
        <v>4202</v>
      </c>
      <c r="Q2153" s="10" t="s">
        <v>4250</v>
      </c>
      <c r="R2153" s="11"/>
      <c r="S2153" s="12"/>
      <c r="T2153" s="14">
        <v>46268</v>
      </c>
      <c r="U2153" s="15" t="s">
        <v>4204</v>
      </c>
      <c r="V2153" s="8">
        <v>46268</v>
      </c>
      <c r="W2153" s="13" t="s">
        <v>4387</v>
      </c>
      <c r="X2153" s="23" t="s">
        <v>4206</v>
      </c>
      <c r="Y2153" s="486">
        <v>140</v>
      </c>
      <c r="Z2153" s="483">
        <v>46275</v>
      </c>
      <c r="AA2153" s="24" t="s">
        <v>5195</v>
      </c>
      <c r="AB2153" s="484" t="s">
        <v>4206</v>
      </c>
      <c r="AC2153" s="16"/>
      <c r="AD2153" s="17"/>
      <c r="AE2153" s="18"/>
      <c r="AF2153" s="9"/>
      <c r="AG2153" s="19"/>
      <c r="AH2153" s="20"/>
      <c r="AI2153" s="9"/>
      <c r="AJ2153" s="21"/>
      <c r="AK2153" s="33"/>
      <c r="AL2153" s="485" t="str">
        <f>IF(AA2153="","",AA2153)</f>
        <v>L-RT-024</v>
      </c>
      <c r="AM2153" s="3" t="str">
        <f>IF(AB2153="","",AB2153)</f>
        <v>A</v>
      </c>
      <c r="AN2153" s="702"/>
      <c r="AO2153" s="4"/>
      <c r="AP2153" s="5"/>
      <c r="AQ2153" s="5"/>
      <c r="AR2153" s="4"/>
      <c r="AS2153" s="5"/>
      <c r="AT2153" s="552"/>
      <c r="AU2153" s="553" t="str">
        <f>IF(AND(V2153&gt;0,X2153="A",AA2153&lt;&gt;"",AG2153&lt;&gt;"A",AJ2153&lt;&gt;"A",OR(AB2153="NR",AB2153="NT")),1,"")</f>
        <v/>
      </c>
      <c r="AV2153" s="554" t="str">
        <f>IF(AU2153="","",COUNTIF($AU$8:AU2153,AU2153))</f>
        <v/>
      </c>
      <c r="AW2153" s="553" t="str">
        <f>IF(AND(V2153&gt;0,X2153="A",AJ2153&lt;&gt;"A",OR(AB2153="",AB2153="NX")),1,"")</f>
        <v/>
      </c>
      <c r="AX2153" s="554" t="str">
        <f>IF(AW2153="","",COUNTIF($AW$8:AW2153,AW2153))</f>
        <v/>
      </c>
      <c r="AY2153" s="27"/>
      <c r="AZ2153" s="6"/>
      <c r="BA2153" s="7"/>
      <c r="BB2153" s="7"/>
    </row>
    <row r="2154" spans="1:54" ht="14.45" customHeight="1">
      <c r="A2154" s="472" t="s">
        <v>2404</v>
      </c>
      <c r="B2154" s="473" t="s">
        <v>1602</v>
      </c>
      <c r="C2154" s="714" t="s">
        <v>5512</v>
      </c>
      <c r="D2154" s="22">
        <v>18</v>
      </c>
      <c r="E2154" s="752" t="s">
        <v>4408</v>
      </c>
      <c r="F2154" s="760">
        <v>295470</v>
      </c>
      <c r="G2154" s="475">
        <v>15421111</v>
      </c>
      <c r="H2154" s="476">
        <v>11.94</v>
      </c>
      <c r="I2154" s="474">
        <v>2093990</v>
      </c>
      <c r="J2154" s="475">
        <v>15421110</v>
      </c>
      <c r="K2154" s="478">
        <v>11.94</v>
      </c>
      <c r="L2154" s="9"/>
      <c r="M2154" s="546">
        <v>16</v>
      </c>
      <c r="N2154" s="9">
        <v>9.5299999999999994</v>
      </c>
      <c r="O2154" s="6" t="s">
        <v>4201</v>
      </c>
      <c r="P2154" s="479" t="s">
        <v>4252</v>
      </c>
      <c r="Q2154" s="10" t="s">
        <v>4281</v>
      </c>
      <c r="R2154" s="11"/>
      <c r="S2154" s="12"/>
      <c r="T2154" s="14">
        <v>46251</v>
      </c>
      <c r="U2154" s="15" t="s">
        <v>4284</v>
      </c>
      <c r="V2154" s="8">
        <v>46251</v>
      </c>
      <c r="W2154" s="13" t="s">
        <v>4258</v>
      </c>
      <c r="X2154" s="23" t="s">
        <v>4206</v>
      </c>
      <c r="Y2154" s="486">
        <v>117</v>
      </c>
      <c r="Z2154" s="483">
        <v>46254</v>
      </c>
      <c r="AA2154" s="24" t="s">
        <v>4255</v>
      </c>
      <c r="AB2154" s="484" t="s">
        <v>4206</v>
      </c>
      <c r="AC2154" s="16"/>
      <c r="AD2154" s="17"/>
      <c r="AE2154" s="18"/>
      <c r="AF2154" s="9"/>
      <c r="AG2154" s="19"/>
      <c r="AH2154" s="20"/>
      <c r="AI2154" s="9"/>
      <c r="AJ2154" s="21"/>
      <c r="AK2154" s="33"/>
      <c r="AL2154" s="485" t="str">
        <f>IF(AA2154="","",AA2154)</f>
        <v>DJ-RT-004</v>
      </c>
      <c r="AM2154" s="3" t="str">
        <f>IF(AB2154="","",AB2154)</f>
        <v>A</v>
      </c>
      <c r="AN2154" s="702"/>
      <c r="AO2154" s="4"/>
      <c r="AP2154" s="5"/>
      <c r="AQ2154" s="5"/>
      <c r="AR2154" s="4"/>
      <c r="AS2154" s="5"/>
      <c r="AT2154" s="552"/>
      <c r="AU2154" s="553" t="str">
        <f>IF(AND(V2154&gt;0,X2154="A",AA2154&lt;&gt;"",AG2154&lt;&gt;"A",AJ2154&lt;&gt;"A",OR(AB2154="NR",AB2154="NT")),1,"")</f>
        <v/>
      </c>
      <c r="AV2154" s="554" t="str">
        <f>IF(AU2154="","",COUNTIF($AU$8:AU2154,AU2154))</f>
        <v/>
      </c>
      <c r="AW2154" s="553" t="str">
        <f>IF(AND(V2154&gt;0,X2154="A",AJ2154&lt;&gt;"A",OR(AB2154="",AB2154="NX")),1,"")</f>
        <v/>
      </c>
      <c r="AX2154" s="554" t="str">
        <f>IF(AW2154="","",COUNTIF($AW$8:AW2154,AW2154))</f>
        <v/>
      </c>
      <c r="AY2154" s="27"/>
      <c r="AZ2154" s="6"/>
      <c r="BA2154" s="7"/>
      <c r="BB2154" s="7"/>
    </row>
    <row r="2155" spans="1:54" ht="14.45" customHeight="1">
      <c r="A2155" s="472" t="s">
        <v>2405</v>
      </c>
      <c r="B2155" s="473" t="s">
        <v>1602</v>
      </c>
      <c r="C2155" s="714" t="s">
        <v>5512</v>
      </c>
      <c r="D2155" s="22">
        <v>18</v>
      </c>
      <c r="E2155" s="746" t="s">
        <v>4409</v>
      </c>
      <c r="F2155" s="760">
        <v>2093990</v>
      </c>
      <c r="G2155" s="475">
        <v>15421110</v>
      </c>
      <c r="H2155" s="476">
        <v>11.94</v>
      </c>
      <c r="I2155" s="474">
        <v>2081870</v>
      </c>
      <c r="J2155" s="475">
        <v>15421104</v>
      </c>
      <c r="K2155" s="478">
        <v>11.94</v>
      </c>
      <c r="L2155" s="9" t="s">
        <v>15</v>
      </c>
      <c r="M2155" s="546">
        <v>16</v>
      </c>
      <c r="N2155" s="9">
        <v>9.5299999999999994</v>
      </c>
      <c r="O2155" s="6" t="s">
        <v>4201</v>
      </c>
      <c r="P2155" s="479" t="s">
        <v>4202</v>
      </c>
      <c r="Q2155" s="10" t="s">
        <v>4250</v>
      </c>
      <c r="R2155" s="11"/>
      <c r="S2155" s="12"/>
      <c r="T2155" s="14">
        <v>46268</v>
      </c>
      <c r="U2155" s="15" t="s">
        <v>4204</v>
      </c>
      <c r="V2155" s="8">
        <v>46268</v>
      </c>
      <c r="W2155" s="13" t="s">
        <v>4387</v>
      </c>
      <c r="X2155" s="23" t="s">
        <v>4206</v>
      </c>
      <c r="Y2155" s="486">
        <v>140</v>
      </c>
      <c r="Z2155" s="483">
        <v>46275</v>
      </c>
      <c r="AA2155" s="24" t="s">
        <v>5195</v>
      </c>
      <c r="AB2155" s="484" t="s">
        <v>4206</v>
      </c>
      <c r="AC2155" s="16"/>
      <c r="AD2155" s="17"/>
      <c r="AE2155" s="18"/>
      <c r="AF2155" s="9"/>
      <c r="AG2155" s="19"/>
      <c r="AH2155" s="20"/>
      <c r="AI2155" s="9"/>
      <c r="AJ2155" s="21"/>
      <c r="AK2155" s="33"/>
      <c r="AL2155" s="485" t="str">
        <f>IF(AA2155="","",AA2155)</f>
        <v>L-RT-024</v>
      </c>
      <c r="AM2155" s="3" t="str">
        <f>IF(AB2155="","",AB2155)</f>
        <v>A</v>
      </c>
      <c r="AN2155" s="702"/>
      <c r="AO2155" s="4"/>
      <c r="AP2155" s="5"/>
      <c r="AQ2155" s="5"/>
      <c r="AR2155" s="4"/>
      <c r="AS2155" s="5"/>
      <c r="AT2155" s="552"/>
      <c r="AU2155" s="553" t="str">
        <f>IF(AND(V2155&gt;0,X2155="A",AA2155&lt;&gt;"",AG2155&lt;&gt;"A",AJ2155&lt;&gt;"A",OR(AB2155="NR",AB2155="NT")),1,"")</f>
        <v/>
      </c>
      <c r="AV2155" s="554" t="str">
        <f>IF(AU2155="","",COUNTIF($AU$8:AU2155,AU2155))</f>
        <v/>
      </c>
      <c r="AW2155" s="553" t="str">
        <f>IF(AND(V2155&gt;0,X2155="A",AJ2155&lt;&gt;"A",OR(AB2155="",AB2155="NX")),1,"")</f>
        <v/>
      </c>
      <c r="AX2155" s="554" t="str">
        <f>IF(AW2155="","",COUNTIF($AW$8:AW2155,AW2155))</f>
        <v/>
      </c>
      <c r="AY2155" s="27"/>
      <c r="AZ2155" s="6"/>
      <c r="BA2155" s="7"/>
      <c r="BB2155" s="7"/>
    </row>
    <row r="2156" spans="1:54" ht="14.45" customHeight="1">
      <c r="A2156" s="472" t="s">
        <v>2406</v>
      </c>
      <c r="B2156" s="473" t="s">
        <v>1602</v>
      </c>
      <c r="C2156" s="714" t="s">
        <v>5512</v>
      </c>
      <c r="D2156" s="22">
        <v>18</v>
      </c>
      <c r="E2156" s="752" t="s">
        <v>4410</v>
      </c>
      <c r="F2156" s="760">
        <v>2081870</v>
      </c>
      <c r="G2156" s="475">
        <v>15421104</v>
      </c>
      <c r="H2156" s="476">
        <v>11.94</v>
      </c>
      <c r="I2156" s="474">
        <v>2089490</v>
      </c>
      <c r="J2156" s="475">
        <v>15421109</v>
      </c>
      <c r="K2156" s="478">
        <v>11.94</v>
      </c>
      <c r="L2156" s="9"/>
      <c r="M2156" s="546">
        <v>16</v>
      </c>
      <c r="N2156" s="9">
        <v>9.5299999999999994</v>
      </c>
      <c r="O2156" s="6" t="s">
        <v>4201</v>
      </c>
      <c r="P2156" s="479" t="s">
        <v>4252</v>
      </c>
      <c r="Q2156" s="10" t="s">
        <v>4253</v>
      </c>
      <c r="R2156" s="11"/>
      <c r="S2156" s="12"/>
      <c r="T2156" s="14">
        <v>46252</v>
      </c>
      <c r="U2156" s="15" t="s">
        <v>4284</v>
      </c>
      <c r="V2156" s="8">
        <v>46252</v>
      </c>
      <c r="W2156" s="13" t="s">
        <v>4254</v>
      </c>
      <c r="X2156" s="23" t="s">
        <v>4206</v>
      </c>
      <c r="Y2156" s="486">
        <v>117</v>
      </c>
      <c r="Z2156" s="483">
        <v>46254</v>
      </c>
      <c r="AA2156" s="24" t="s">
        <v>4255</v>
      </c>
      <c r="AB2156" s="484" t="s">
        <v>4206</v>
      </c>
      <c r="AC2156" s="16"/>
      <c r="AD2156" s="17"/>
      <c r="AE2156" s="18"/>
      <c r="AF2156" s="9"/>
      <c r="AG2156" s="19"/>
      <c r="AH2156" s="20"/>
      <c r="AI2156" s="9" t="s">
        <v>4411</v>
      </c>
      <c r="AJ2156" s="21"/>
      <c r="AK2156" s="33"/>
      <c r="AL2156" s="485" t="str">
        <f>IF(AA2156="","",AA2156)</f>
        <v>DJ-RT-004</v>
      </c>
      <c r="AM2156" s="3" t="str">
        <f>IF(AB2156="","",AB2156)</f>
        <v>A</v>
      </c>
      <c r="AN2156" s="702"/>
      <c r="AO2156" s="4"/>
      <c r="AP2156" s="5"/>
      <c r="AQ2156" s="5"/>
      <c r="AR2156" s="4"/>
      <c r="AS2156" s="5"/>
      <c r="AT2156" s="552"/>
      <c r="AU2156" s="553" t="str">
        <f>IF(AND(V2156&gt;0,X2156="A",AA2156&lt;&gt;"",AG2156&lt;&gt;"A",AJ2156&lt;&gt;"A",OR(AB2156="NR",AB2156="NT")),1,"")</f>
        <v/>
      </c>
      <c r="AV2156" s="554" t="str">
        <f>IF(AU2156="","",COUNTIF($AU$8:AU2156,AU2156))</f>
        <v/>
      </c>
      <c r="AW2156" s="553" t="str">
        <f>IF(AND(V2156&gt;0,X2156="A",AJ2156&lt;&gt;"A",OR(AB2156="",AB2156="NX")),1,"")</f>
        <v/>
      </c>
      <c r="AX2156" s="554" t="str">
        <f>IF(AW2156="","",COUNTIF($AW$8:AW2156,AW2156))</f>
        <v/>
      </c>
      <c r="AY2156" s="27"/>
      <c r="AZ2156" s="6"/>
      <c r="BA2156" s="7"/>
      <c r="BB2156" s="7"/>
    </row>
    <row r="2157" spans="1:54" ht="14.45" customHeight="1">
      <c r="A2157" s="472" t="s">
        <v>2407</v>
      </c>
      <c r="B2157" s="473" t="s">
        <v>1602</v>
      </c>
      <c r="C2157" s="714" t="s">
        <v>5512</v>
      </c>
      <c r="D2157" s="22">
        <v>18</v>
      </c>
      <c r="E2157" s="746" t="s">
        <v>4412</v>
      </c>
      <c r="F2157" s="760">
        <v>2089490</v>
      </c>
      <c r="G2157" s="475">
        <v>15421109</v>
      </c>
      <c r="H2157" s="476">
        <v>11.94</v>
      </c>
      <c r="I2157" s="474">
        <v>2092740</v>
      </c>
      <c r="J2157" s="475">
        <v>15421110</v>
      </c>
      <c r="K2157" s="478">
        <v>11.94</v>
      </c>
      <c r="L2157" s="9" t="s">
        <v>15</v>
      </c>
      <c r="M2157" s="546">
        <v>16</v>
      </c>
      <c r="N2157" s="9">
        <v>9.5299999999999994</v>
      </c>
      <c r="O2157" s="6" t="s">
        <v>4201</v>
      </c>
      <c r="P2157" s="479" t="s">
        <v>4202</v>
      </c>
      <c r="Q2157" s="10" t="s">
        <v>4250</v>
      </c>
      <c r="R2157" s="11"/>
      <c r="S2157" s="12"/>
      <c r="T2157" s="14">
        <v>46267</v>
      </c>
      <c r="U2157" s="15" t="s">
        <v>4204</v>
      </c>
      <c r="V2157" s="8">
        <v>46267</v>
      </c>
      <c r="W2157" s="13" t="s">
        <v>4413</v>
      </c>
      <c r="X2157" s="23" t="s">
        <v>4206</v>
      </c>
      <c r="Y2157" s="486">
        <v>140</v>
      </c>
      <c r="Z2157" s="483">
        <v>46275</v>
      </c>
      <c r="AA2157" s="24" t="s">
        <v>5195</v>
      </c>
      <c r="AB2157" s="484" t="s">
        <v>4206</v>
      </c>
      <c r="AC2157" s="16"/>
      <c r="AD2157" s="17"/>
      <c r="AE2157" s="18"/>
      <c r="AF2157" s="9"/>
      <c r="AG2157" s="19"/>
      <c r="AH2157" s="20"/>
      <c r="AI2157" s="9"/>
      <c r="AJ2157" s="21"/>
      <c r="AK2157" s="33"/>
      <c r="AL2157" s="485" t="str">
        <f>IF(AA2157="","",AA2157)</f>
        <v>L-RT-024</v>
      </c>
      <c r="AM2157" s="3" t="str">
        <f>IF(AB2157="","",AB2157)</f>
        <v>A</v>
      </c>
      <c r="AN2157" s="702"/>
      <c r="AO2157" s="4"/>
      <c r="AP2157" s="5"/>
      <c r="AQ2157" s="5"/>
      <c r="AR2157" s="4"/>
      <c r="AS2157" s="5"/>
      <c r="AT2157" s="552"/>
      <c r="AU2157" s="553" t="str">
        <f>IF(AND(V2157&gt;0,X2157="A",AA2157&lt;&gt;"",AG2157&lt;&gt;"A",AJ2157&lt;&gt;"A",OR(AB2157="NR",AB2157="NT")),1,"")</f>
        <v/>
      </c>
      <c r="AV2157" s="554" t="str">
        <f>IF(AU2157="","",COUNTIF($AU$8:AU2157,AU2157))</f>
        <v/>
      </c>
      <c r="AW2157" s="553" t="str">
        <f>IF(AND(V2157&gt;0,X2157="A",AJ2157&lt;&gt;"A",OR(AB2157="",AB2157="NX")),1,"")</f>
        <v/>
      </c>
      <c r="AX2157" s="554" t="str">
        <f>IF(AW2157="","",COUNTIF($AW$8:AW2157,AW2157))</f>
        <v/>
      </c>
      <c r="AY2157" s="27"/>
      <c r="AZ2157" s="6"/>
      <c r="BA2157" s="7"/>
      <c r="BB2157" s="7"/>
    </row>
    <row r="2158" spans="1:54" ht="14.45" customHeight="1">
      <c r="A2158" s="472" t="s">
        <v>2408</v>
      </c>
      <c r="B2158" s="473" t="s">
        <v>1602</v>
      </c>
      <c r="C2158" s="714" t="s">
        <v>5512</v>
      </c>
      <c r="D2158" s="22">
        <v>18</v>
      </c>
      <c r="E2158" s="752" t="s">
        <v>4414</v>
      </c>
      <c r="F2158" s="760">
        <v>2092740</v>
      </c>
      <c r="G2158" s="475">
        <v>15421110</v>
      </c>
      <c r="H2158" s="476">
        <v>11.94</v>
      </c>
      <c r="I2158" s="474">
        <v>2081390</v>
      </c>
      <c r="J2158" s="475">
        <v>15421103</v>
      </c>
      <c r="K2158" s="478">
        <v>11.94</v>
      </c>
      <c r="L2158" s="9"/>
      <c r="M2158" s="546">
        <v>16</v>
      </c>
      <c r="N2158" s="9">
        <v>9.5299999999999994</v>
      </c>
      <c r="O2158" s="6" t="s">
        <v>4201</v>
      </c>
      <c r="P2158" s="479" t="s">
        <v>4252</v>
      </c>
      <c r="Q2158" s="10" t="s">
        <v>4263</v>
      </c>
      <c r="R2158" s="11"/>
      <c r="S2158" s="12"/>
      <c r="T2158" s="14">
        <v>46253</v>
      </c>
      <c r="U2158" s="15" t="s">
        <v>4284</v>
      </c>
      <c r="V2158" s="8">
        <v>46253</v>
      </c>
      <c r="W2158" s="13" t="s">
        <v>4278</v>
      </c>
      <c r="X2158" s="23" t="s">
        <v>4206</v>
      </c>
      <c r="Y2158" s="486">
        <v>117</v>
      </c>
      <c r="Z2158" s="483">
        <v>46255</v>
      </c>
      <c r="AA2158" s="24" t="s">
        <v>4374</v>
      </c>
      <c r="AB2158" s="484" t="s">
        <v>4206</v>
      </c>
      <c r="AC2158" s="16"/>
      <c r="AD2158" s="17"/>
      <c r="AE2158" s="18"/>
      <c r="AF2158" s="9"/>
      <c r="AG2158" s="19"/>
      <c r="AH2158" s="20"/>
      <c r="AI2158" s="9" t="s">
        <v>4411</v>
      </c>
      <c r="AJ2158" s="21"/>
      <c r="AK2158" s="33"/>
      <c r="AL2158" s="485" t="str">
        <f>IF(AA2158="","",AA2158)</f>
        <v>DJ-RT-007</v>
      </c>
      <c r="AM2158" s="3" t="str">
        <f>IF(AB2158="","",AB2158)</f>
        <v>A</v>
      </c>
      <c r="AN2158" s="702"/>
      <c r="AO2158" s="4"/>
      <c r="AP2158" s="5"/>
      <c r="AQ2158" s="5"/>
      <c r="AR2158" s="4"/>
      <c r="AS2158" s="5"/>
      <c r="AT2158" s="552"/>
      <c r="AU2158" s="553" t="str">
        <f>IF(AND(V2158&gt;0,X2158="A",AA2158&lt;&gt;"",AG2158&lt;&gt;"A",AJ2158&lt;&gt;"A",OR(AB2158="NR",AB2158="NT")),1,"")</f>
        <v/>
      </c>
      <c r="AV2158" s="554" t="str">
        <f>IF(AU2158="","",COUNTIF($AU$8:AU2158,AU2158))</f>
        <v/>
      </c>
      <c r="AW2158" s="553" t="str">
        <f>IF(AND(V2158&gt;0,X2158="A",AJ2158&lt;&gt;"A",OR(AB2158="",AB2158="NX")),1,"")</f>
        <v/>
      </c>
      <c r="AX2158" s="554" t="str">
        <f>IF(AW2158="","",COUNTIF($AW$8:AW2158,AW2158))</f>
        <v/>
      </c>
      <c r="AY2158" s="27"/>
      <c r="AZ2158" s="6"/>
      <c r="BA2158" s="7"/>
      <c r="BB2158" s="7"/>
    </row>
    <row r="2159" spans="1:54" ht="14.45" customHeight="1">
      <c r="A2159" s="472" t="s">
        <v>2409</v>
      </c>
      <c r="B2159" s="473" t="s">
        <v>1602</v>
      </c>
      <c r="C2159" s="714" t="s">
        <v>5512</v>
      </c>
      <c r="D2159" s="22">
        <v>18</v>
      </c>
      <c r="E2159" s="746" t="s">
        <v>5915</v>
      </c>
      <c r="F2159" s="760">
        <v>2081390</v>
      </c>
      <c r="G2159" s="475">
        <v>15421103</v>
      </c>
      <c r="H2159" s="476">
        <v>11.94</v>
      </c>
      <c r="I2159" s="474">
        <v>2089940</v>
      </c>
      <c r="J2159" s="475">
        <v>15421109</v>
      </c>
      <c r="K2159" s="478">
        <v>11.94</v>
      </c>
      <c r="L2159" s="9" t="s">
        <v>15</v>
      </c>
      <c r="M2159" s="546">
        <v>16</v>
      </c>
      <c r="N2159" s="9">
        <v>9.5299999999999994</v>
      </c>
      <c r="O2159" s="6" t="s">
        <v>4201</v>
      </c>
      <c r="P2159" s="479" t="s">
        <v>5033</v>
      </c>
      <c r="Q2159" s="10" t="s">
        <v>5919</v>
      </c>
      <c r="R2159" s="11"/>
      <c r="S2159" s="12"/>
      <c r="T2159" s="14">
        <v>46287</v>
      </c>
      <c r="U2159" s="15" t="s">
        <v>5839</v>
      </c>
      <c r="V2159" s="8">
        <v>46287</v>
      </c>
      <c r="W2159" s="13" t="s">
        <v>5920</v>
      </c>
      <c r="X2159" s="23" t="s">
        <v>4206</v>
      </c>
      <c r="Y2159" s="486">
        <v>184</v>
      </c>
      <c r="Z2159" s="483">
        <v>46293</v>
      </c>
      <c r="AA2159" s="24" t="s">
        <v>6040</v>
      </c>
      <c r="AB2159" s="484" t="s">
        <v>4206</v>
      </c>
      <c r="AC2159" s="16"/>
      <c r="AD2159" s="17"/>
      <c r="AE2159" s="18"/>
      <c r="AF2159" s="9"/>
      <c r="AG2159" s="19"/>
      <c r="AH2159" s="20"/>
      <c r="AI2159" s="9"/>
      <c r="AJ2159" s="21"/>
      <c r="AK2159" s="33"/>
      <c r="AL2159" s="485" t="str">
        <f>IF(AA2159="","",AA2159)</f>
        <v>L-RT-064</v>
      </c>
      <c r="AM2159" s="3" t="str">
        <f>IF(AB2159="","",AB2159)</f>
        <v>A</v>
      </c>
      <c r="AN2159" s="702"/>
      <c r="AO2159" s="4"/>
      <c r="AP2159" s="5"/>
      <c r="AQ2159" s="5"/>
      <c r="AR2159" s="4"/>
      <c r="AS2159" s="5"/>
      <c r="AT2159" s="552"/>
      <c r="AU2159" s="553" t="str">
        <f>IF(AND(V2159&gt;0,X2159="A",AA2159&lt;&gt;"",AG2159&lt;&gt;"A",AJ2159&lt;&gt;"A",OR(AB2159="NR",AB2159="NT")),1,"")</f>
        <v/>
      </c>
      <c r="AV2159" s="554" t="str">
        <f>IF(AU2159="","",COUNTIF($AU$8:AU2159,AU2159))</f>
        <v/>
      </c>
      <c r="AW2159" s="553" t="str">
        <f>IF(AND(V2159&gt;0,X2159="A",AJ2159&lt;&gt;"A",OR(AB2159="",AB2159="NX")),1,"")</f>
        <v/>
      </c>
      <c r="AX2159" s="554" t="str">
        <f>IF(AW2159="","",COUNTIF($AW$8:AW2159,AW2159))</f>
        <v/>
      </c>
      <c r="AY2159" s="13" t="s">
        <v>4413</v>
      </c>
      <c r="AZ2159" s="6" t="s">
        <v>5195</v>
      </c>
      <c r="BA2159" s="7"/>
      <c r="BB2159" s="7"/>
    </row>
    <row r="2160" spans="1:54" ht="14.45" customHeight="1">
      <c r="A2160" s="472" t="s">
        <v>2410</v>
      </c>
      <c r="B2160" s="473" t="s">
        <v>1602</v>
      </c>
      <c r="C2160" s="714" t="s">
        <v>5512</v>
      </c>
      <c r="D2160" s="22">
        <v>18</v>
      </c>
      <c r="E2160" s="752" t="s">
        <v>4415</v>
      </c>
      <c r="F2160" s="760">
        <v>2089940</v>
      </c>
      <c r="G2160" s="475">
        <v>15421109</v>
      </c>
      <c r="H2160" s="476">
        <v>11.94</v>
      </c>
      <c r="I2160" s="474">
        <v>2097190</v>
      </c>
      <c r="J2160" s="475">
        <v>15421112</v>
      </c>
      <c r="K2160" s="478">
        <v>11.94</v>
      </c>
      <c r="L2160" s="9"/>
      <c r="M2160" s="546">
        <v>16</v>
      </c>
      <c r="N2160" s="9">
        <v>9.5299999999999994</v>
      </c>
      <c r="O2160" s="6" t="s">
        <v>4201</v>
      </c>
      <c r="P2160" s="479" t="s">
        <v>4252</v>
      </c>
      <c r="Q2160" s="10" t="s">
        <v>4253</v>
      </c>
      <c r="R2160" s="11"/>
      <c r="S2160" s="12"/>
      <c r="T2160" s="14">
        <v>46254</v>
      </c>
      <c r="U2160" s="15" t="s">
        <v>4284</v>
      </c>
      <c r="V2160" s="8">
        <v>46254</v>
      </c>
      <c r="W2160" s="13" t="s">
        <v>4335</v>
      </c>
      <c r="X2160" s="23" t="s">
        <v>4206</v>
      </c>
      <c r="Y2160" s="486">
        <v>124</v>
      </c>
      <c r="Z2160" s="483">
        <v>46256</v>
      </c>
      <c r="AA2160" s="24" t="s">
        <v>4336</v>
      </c>
      <c r="AB2160" s="484" t="s">
        <v>4206</v>
      </c>
      <c r="AC2160" s="16"/>
      <c r="AD2160" s="17"/>
      <c r="AE2160" s="18"/>
      <c r="AF2160" s="9"/>
      <c r="AG2160" s="19"/>
      <c r="AH2160" s="20"/>
      <c r="AI2160" s="9" t="s">
        <v>4411</v>
      </c>
      <c r="AJ2160" s="21"/>
      <c r="AK2160" s="33"/>
      <c r="AL2160" s="485" t="str">
        <f>IF(AA2160="","",AA2160)</f>
        <v>DJ-RT-008</v>
      </c>
      <c r="AM2160" s="3" t="str">
        <f>IF(AB2160="","",AB2160)</f>
        <v>A</v>
      </c>
      <c r="AN2160" s="702"/>
      <c r="AO2160" s="4"/>
      <c r="AP2160" s="5"/>
      <c r="AQ2160" s="5"/>
      <c r="AR2160" s="4"/>
      <c r="AS2160" s="5"/>
      <c r="AT2160" s="552"/>
      <c r="AU2160" s="553" t="str">
        <f>IF(AND(V2160&gt;0,X2160="A",AA2160&lt;&gt;"",AG2160&lt;&gt;"A",AJ2160&lt;&gt;"A",OR(AB2160="NR",AB2160="NT")),1,"")</f>
        <v/>
      </c>
      <c r="AV2160" s="554" t="str">
        <f>IF(AU2160="","",COUNTIF($AU$8:AU2160,AU2160))</f>
        <v/>
      </c>
      <c r="AW2160" s="553" t="str">
        <f>IF(AND(V2160&gt;0,X2160="A",AJ2160&lt;&gt;"A",OR(AB2160="",AB2160="NX")),1,"")</f>
        <v/>
      </c>
      <c r="AX2160" s="554" t="str">
        <f>IF(AW2160="","",COUNTIF($AW$8:AW2160,AW2160))</f>
        <v/>
      </c>
      <c r="AY2160" s="27"/>
      <c r="AZ2160" s="6"/>
      <c r="BA2160" s="7"/>
      <c r="BB2160" s="7"/>
    </row>
    <row r="2161" spans="1:54" ht="14.45" customHeight="1">
      <c r="A2161" s="472" t="s">
        <v>2411</v>
      </c>
      <c r="B2161" s="473" t="s">
        <v>1602</v>
      </c>
      <c r="C2161" s="714" t="s">
        <v>5512</v>
      </c>
      <c r="D2161" s="22">
        <v>18</v>
      </c>
      <c r="E2161" s="746" t="s">
        <v>4416</v>
      </c>
      <c r="F2161" s="760">
        <v>2097190</v>
      </c>
      <c r="G2161" s="475">
        <v>15421112</v>
      </c>
      <c r="H2161" s="476">
        <v>11.94</v>
      </c>
      <c r="I2161" s="474">
        <v>2092000</v>
      </c>
      <c r="J2161" s="475">
        <v>15421109</v>
      </c>
      <c r="K2161" s="478">
        <v>11.94</v>
      </c>
      <c r="L2161" s="9" t="s">
        <v>15</v>
      </c>
      <c r="M2161" s="546">
        <v>16</v>
      </c>
      <c r="N2161" s="9">
        <v>9.5299999999999994</v>
      </c>
      <c r="O2161" s="6" t="s">
        <v>4201</v>
      </c>
      <c r="P2161" s="479" t="s">
        <v>4202</v>
      </c>
      <c r="Q2161" s="10" t="s">
        <v>4250</v>
      </c>
      <c r="R2161" s="11"/>
      <c r="S2161" s="12"/>
      <c r="T2161" s="14">
        <v>46267</v>
      </c>
      <c r="U2161" s="15" t="s">
        <v>4204</v>
      </c>
      <c r="V2161" s="8">
        <v>46267</v>
      </c>
      <c r="W2161" s="13" t="s">
        <v>4413</v>
      </c>
      <c r="X2161" s="23" t="s">
        <v>4206</v>
      </c>
      <c r="Y2161" s="486">
        <v>140</v>
      </c>
      <c r="Z2161" s="483">
        <v>46275</v>
      </c>
      <c r="AA2161" s="24" t="s">
        <v>5195</v>
      </c>
      <c r="AB2161" s="484" t="s">
        <v>4206</v>
      </c>
      <c r="AC2161" s="16"/>
      <c r="AD2161" s="17"/>
      <c r="AE2161" s="18"/>
      <c r="AF2161" s="9"/>
      <c r="AG2161" s="19"/>
      <c r="AH2161" s="20"/>
      <c r="AI2161" s="9"/>
      <c r="AJ2161" s="21"/>
      <c r="AK2161" s="33"/>
      <c r="AL2161" s="485" t="str">
        <f>IF(AA2161="","",AA2161)</f>
        <v>L-RT-024</v>
      </c>
      <c r="AM2161" s="3" t="str">
        <f>IF(AB2161="","",AB2161)</f>
        <v>A</v>
      </c>
      <c r="AN2161" s="702"/>
      <c r="AO2161" s="4"/>
      <c r="AP2161" s="5"/>
      <c r="AQ2161" s="5"/>
      <c r="AR2161" s="4"/>
      <c r="AS2161" s="5"/>
      <c r="AT2161" s="552"/>
      <c r="AU2161" s="553" t="str">
        <f>IF(AND(V2161&gt;0,X2161="A",AA2161&lt;&gt;"",AG2161&lt;&gt;"A",AJ2161&lt;&gt;"A",OR(AB2161="NR",AB2161="NT")),1,"")</f>
        <v/>
      </c>
      <c r="AV2161" s="554" t="str">
        <f>IF(AU2161="","",COUNTIF($AU$8:AU2161,AU2161))</f>
        <v/>
      </c>
      <c r="AW2161" s="553" t="str">
        <f>IF(AND(V2161&gt;0,X2161="A",AJ2161&lt;&gt;"A",OR(AB2161="",AB2161="NX")),1,"")</f>
        <v/>
      </c>
      <c r="AX2161" s="554" t="str">
        <f>IF(AW2161="","",COUNTIF($AW$8:AW2161,AW2161))</f>
        <v/>
      </c>
      <c r="AY2161" s="27"/>
      <c r="AZ2161" s="6"/>
      <c r="BA2161" s="7"/>
      <c r="BB2161" s="7"/>
    </row>
    <row r="2162" spans="1:54" ht="14.45" customHeight="1">
      <c r="A2162" s="472" t="s">
        <v>2412</v>
      </c>
      <c r="B2162" s="473" t="s">
        <v>1602</v>
      </c>
      <c r="C2162" s="714" t="s">
        <v>5512</v>
      </c>
      <c r="D2162" s="22">
        <v>18</v>
      </c>
      <c r="E2162" s="752" t="s">
        <v>4417</v>
      </c>
      <c r="F2162" s="760">
        <v>2092000</v>
      </c>
      <c r="G2162" s="475">
        <v>15421109</v>
      </c>
      <c r="H2162" s="476">
        <v>11.94</v>
      </c>
      <c r="I2162" s="474">
        <v>2088490</v>
      </c>
      <c r="J2162" s="475">
        <v>15421108</v>
      </c>
      <c r="K2162" s="478">
        <v>11.94</v>
      </c>
      <c r="L2162" s="9"/>
      <c r="M2162" s="546">
        <v>16</v>
      </c>
      <c r="N2162" s="9">
        <v>9.5299999999999994</v>
      </c>
      <c r="O2162" s="6" t="s">
        <v>4201</v>
      </c>
      <c r="P2162" s="479" t="s">
        <v>4252</v>
      </c>
      <c r="Q2162" s="10" t="s">
        <v>4281</v>
      </c>
      <c r="R2162" s="11"/>
      <c r="S2162" s="12"/>
      <c r="T2162" s="14">
        <v>46254</v>
      </c>
      <c r="U2162" s="15" t="s">
        <v>4284</v>
      </c>
      <c r="V2162" s="8">
        <v>46254</v>
      </c>
      <c r="W2162" s="13" t="s">
        <v>4335</v>
      </c>
      <c r="X2162" s="23" t="s">
        <v>4206</v>
      </c>
      <c r="Y2162" s="486">
        <v>124</v>
      </c>
      <c r="Z2162" s="483">
        <v>46256</v>
      </c>
      <c r="AA2162" s="24" t="s">
        <v>4336</v>
      </c>
      <c r="AB2162" s="484" t="s">
        <v>4206</v>
      </c>
      <c r="AC2162" s="16"/>
      <c r="AD2162" s="17"/>
      <c r="AE2162" s="18"/>
      <c r="AF2162" s="9"/>
      <c r="AG2162" s="19"/>
      <c r="AH2162" s="20"/>
      <c r="AI2162" s="9" t="s">
        <v>4411</v>
      </c>
      <c r="AJ2162" s="21"/>
      <c r="AK2162" s="33"/>
      <c r="AL2162" s="485" t="str">
        <f>IF(AA2162="","",AA2162)</f>
        <v>DJ-RT-008</v>
      </c>
      <c r="AM2162" s="3" t="str">
        <f>IF(AB2162="","",AB2162)</f>
        <v>A</v>
      </c>
      <c r="AN2162" s="702"/>
      <c r="AO2162" s="4"/>
      <c r="AP2162" s="5"/>
      <c r="AQ2162" s="5"/>
      <c r="AR2162" s="4"/>
      <c r="AS2162" s="5"/>
      <c r="AT2162" s="552"/>
      <c r="AU2162" s="553" t="str">
        <f>IF(AND(V2162&gt;0,X2162="A",AA2162&lt;&gt;"",AG2162&lt;&gt;"A",AJ2162&lt;&gt;"A",OR(AB2162="NR",AB2162="NT")),1,"")</f>
        <v/>
      </c>
      <c r="AV2162" s="554" t="str">
        <f>IF(AU2162="","",COUNTIF($AU$8:AU2162,AU2162))</f>
        <v/>
      </c>
      <c r="AW2162" s="553" t="str">
        <f>IF(AND(V2162&gt;0,X2162="A",AJ2162&lt;&gt;"A",OR(AB2162="",AB2162="NX")),1,"")</f>
        <v/>
      </c>
      <c r="AX2162" s="554" t="str">
        <f>IF(AW2162="","",COUNTIF($AW$8:AW2162,AW2162))</f>
        <v/>
      </c>
      <c r="AY2162" s="27"/>
      <c r="AZ2162" s="6"/>
      <c r="BA2162" s="7"/>
      <c r="BB2162" s="7"/>
    </row>
    <row r="2163" spans="1:54" ht="14.45" customHeight="1">
      <c r="A2163" s="472" t="s">
        <v>2413</v>
      </c>
      <c r="B2163" s="473" t="s">
        <v>1602</v>
      </c>
      <c r="C2163" s="714" t="s">
        <v>5512</v>
      </c>
      <c r="D2163" s="22">
        <v>18</v>
      </c>
      <c r="E2163" s="746" t="s">
        <v>4418</v>
      </c>
      <c r="F2163" s="760">
        <v>2088490</v>
      </c>
      <c r="G2163" s="475">
        <v>15421108</v>
      </c>
      <c r="H2163" s="476">
        <v>11.94</v>
      </c>
      <c r="I2163" s="474">
        <v>2089210</v>
      </c>
      <c r="J2163" s="475">
        <v>15421108</v>
      </c>
      <c r="K2163" s="478">
        <v>11.94</v>
      </c>
      <c r="L2163" s="9" t="s">
        <v>15</v>
      </c>
      <c r="M2163" s="546">
        <v>16</v>
      </c>
      <c r="N2163" s="9">
        <v>9.5299999999999994</v>
      </c>
      <c r="O2163" s="6" t="s">
        <v>4201</v>
      </c>
      <c r="P2163" s="479" t="s">
        <v>4202</v>
      </c>
      <c r="Q2163" s="10" t="s">
        <v>4250</v>
      </c>
      <c r="R2163" s="11"/>
      <c r="S2163" s="12"/>
      <c r="T2163" s="14">
        <v>46267</v>
      </c>
      <c r="U2163" s="15" t="s">
        <v>4204</v>
      </c>
      <c r="V2163" s="8">
        <v>46267</v>
      </c>
      <c r="W2163" s="13" t="s">
        <v>4413</v>
      </c>
      <c r="X2163" s="23" t="s">
        <v>4206</v>
      </c>
      <c r="Y2163" s="486">
        <v>140</v>
      </c>
      <c r="Z2163" s="483">
        <v>46275</v>
      </c>
      <c r="AA2163" s="24" t="s">
        <v>5195</v>
      </c>
      <c r="AB2163" s="484" t="s">
        <v>4206</v>
      </c>
      <c r="AC2163" s="16"/>
      <c r="AD2163" s="17"/>
      <c r="AE2163" s="18"/>
      <c r="AF2163" s="9"/>
      <c r="AG2163" s="19"/>
      <c r="AH2163" s="20"/>
      <c r="AI2163" s="9"/>
      <c r="AJ2163" s="21"/>
      <c r="AK2163" s="33"/>
      <c r="AL2163" s="485" t="str">
        <f>IF(AA2163="","",AA2163)</f>
        <v>L-RT-024</v>
      </c>
      <c r="AM2163" s="3" t="str">
        <f>IF(AB2163="","",AB2163)</f>
        <v>A</v>
      </c>
      <c r="AN2163" s="702"/>
      <c r="AO2163" s="4"/>
      <c r="AP2163" s="5"/>
      <c r="AQ2163" s="5"/>
      <c r="AR2163" s="4"/>
      <c r="AS2163" s="5"/>
      <c r="AT2163" s="552"/>
      <c r="AU2163" s="553" t="str">
        <f>IF(AND(V2163&gt;0,X2163="A",AA2163&lt;&gt;"",AG2163&lt;&gt;"A",AJ2163&lt;&gt;"A",OR(AB2163="NR",AB2163="NT")),1,"")</f>
        <v/>
      </c>
      <c r="AV2163" s="554" t="str">
        <f>IF(AU2163="","",COUNTIF($AU$8:AU2163,AU2163))</f>
        <v/>
      </c>
      <c r="AW2163" s="553" t="str">
        <f>IF(AND(V2163&gt;0,X2163="A",AJ2163&lt;&gt;"A",OR(AB2163="",AB2163="NX")),1,"")</f>
        <v/>
      </c>
      <c r="AX2163" s="554" t="str">
        <f>IF(AW2163="","",COUNTIF($AW$8:AW2163,AW2163))</f>
        <v/>
      </c>
      <c r="AY2163" s="27"/>
      <c r="AZ2163" s="6"/>
      <c r="BA2163" s="7"/>
      <c r="BB2163" s="7"/>
    </row>
    <row r="2164" spans="1:54" ht="14.45" customHeight="1">
      <c r="A2164" s="472" t="s">
        <v>2414</v>
      </c>
      <c r="B2164" s="473" t="s">
        <v>1602</v>
      </c>
      <c r="C2164" s="714" t="s">
        <v>5512</v>
      </c>
      <c r="D2164" s="22">
        <v>18</v>
      </c>
      <c r="E2164" s="752" t="s">
        <v>4419</v>
      </c>
      <c r="F2164" s="760">
        <v>2089210</v>
      </c>
      <c r="G2164" s="475">
        <v>15421108</v>
      </c>
      <c r="H2164" s="476">
        <v>11.94</v>
      </c>
      <c r="I2164" s="474">
        <v>2096860</v>
      </c>
      <c r="J2164" s="475">
        <v>15421110</v>
      </c>
      <c r="K2164" s="478">
        <v>11.94</v>
      </c>
      <c r="L2164" s="9"/>
      <c r="M2164" s="546">
        <v>16</v>
      </c>
      <c r="N2164" s="9">
        <v>9.5299999999999994</v>
      </c>
      <c r="O2164" s="6" t="s">
        <v>4201</v>
      </c>
      <c r="P2164" s="479" t="s">
        <v>4252</v>
      </c>
      <c r="Q2164" s="10" t="s">
        <v>4289</v>
      </c>
      <c r="R2164" s="11"/>
      <c r="S2164" s="12"/>
      <c r="T2164" s="14">
        <v>46254</v>
      </c>
      <c r="U2164" s="15" t="s">
        <v>4284</v>
      </c>
      <c r="V2164" s="8">
        <v>46254</v>
      </c>
      <c r="W2164" s="13" t="s">
        <v>4335</v>
      </c>
      <c r="X2164" s="23" t="s">
        <v>4206</v>
      </c>
      <c r="Y2164" s="486">
        <v>124</v>
      </c>
      <c r="Z2164" s="483">
        <v>46256</v>
      </c>
      <c r="AA2164" s="24" t="s">
        <v>4336</v>
      </c>
      <c r="AB2164" s="484" t="s">
        <v>4206</v>
      </c>
      <c r="AC2164" s="16"/>
      <c r="AD2164" s="17"/>
      <c r="AE2164" s="18"/>
      <c r="AF2164" s="9"/>
      <c r="AG2164" s="19"/>
      <c r="AH2164" s="20"/>
      <c r="AI2164" s="9"/>
      <c r="AJ2164" s="21"/>
      <c r="AK2164" s="33"/>
      <c r="AL2164" s="485" t="str">
        <f>IF(AA2164="","",AA2164)</f>
        <v>DJ-RT-008</v>
      </c>
      <c r="AM2164" s="3" t="str">
        <f>IF(AB2164="","",AB2164)</f>
        <v>A</v>
      </c>
      <c r="AN2164" s="702"/>
      <c r="AO2164" s="4"/>
      <c r="AP2164" s="5"/>
      <c r="AQ2164" s="5"/>
      <c r="AR2164" s="4"/>
      <c r="AS2164" s="5"/>
      <c r="AT2164" s="552"/>
      <c r="AU2164" s="553" t="str">
        <f>IF(AND(V2164&gt;0,X2164="A",AA2164&lt;&gt;"",AG2164&lt;&gt;"A",AJ2164&lt;&gt;"A",OR(AB2164="NR",AB2164="NT")),1,"")</f>
        <v/>
      </c>
      <c r="AV2164" s="554" t="str">
        <f>IF(AU2164="","",COUNTIF($AU$8:AU2164,AU2164))</f>
        <v/>
      </c>
      <c r="AW2164" s="553" t="str">
        <f>IF(AND(V2164&gt;0,X2164="A",AJ2164&lt;&gt;"A",OR(AB2164="",AB2164="NX")),1,"")</f>
        <v/>
      </c>
      <c r="AX2164" s="554" t="str">
        <f>IF(AW2164="","",COUNTIF($AW$8:AW2164,AW2164))</f>
        <v/>
      </c>
      <c r="AY2164" s="27"/>
      <c r="AZ2164" s="6"/>
      <c r="BA2164" s="7"/>
      <c r="BB2164" s="7"/>
    </row>
    <row r="2165" spans="1:54" ht="14.45" customHeight="1">
      <c r="A2165" s="472" t="s">
        <v>2415</v>
      </c>
      <c r="B2165" s="473" t="s">
        <v>1602</v>
      </c>
      <c r="C2165" s="714" t="s">
        <v>5512</v>
      </c>
      <c r="D2165" s="22">
        <v>18</v>
      </c>
      <c r="E2165" s="746" t="s">
        <v>4420</v>
      </c>
      <c r="F2165" s="760">
        <v>2096860</v>
      </c>
      <c r="G2165" s="475">
        <v>15421110</v>
      </c>
      <c r="H2165" s="476">
        <v>11.94</v>
      </c>
      <c r="I2165" s="474">
        <v>2078510</v>
      </c>
      <c r="J2165" s="475">
        <v>15421101</v>
      </c>
      <c r="K2165" s="478">
        <v>11.94</v>
      </c>
      <c r="L2165" s="9" t="s">
        <v>15</v>
      </c>
      <c r="M2165" s="546">
        <v>16</v>
      </c>
      <c r="N2165" s="9">
        <v>9.5299999999999994</v>
      </c>
      <c r="O2165" s="6" t="s">
        <v>4201</v>
      </c>
      <c r="P2165" s="479" t="s">
        <v>4202</v>
      </c>
      <c r="Q2165" s="10" t="s">
        <v>4250</v>
      </c>
      <c r="R2165" s="11"/>
      <c r="S2165" s="12"/>
      <c r="T2165" s="14">
        <v>46267</v>
      </c>
      <c r="U2165" s="15" t="s">
        <v>4204</v>
      </c>
      <c r="V2165" s="8">
        <v>46267</v>
      </c>
      <c r="W2165" s="13" t="s">
        <v>4413</v>
      </c>
      <c r="X2165" s="23" t="s">
        <v>4206</v>
      </c>
      <c r="Y2165" s="486">
        <v>140</v>
      </c>
      <c r="Z2165" s="483">
        <v>46275</v>
      </c>
      <c r="AA2165" s="24" t="s">
        <v>5195</v>
      </c>
      <c r="AB2165" s="484" t="s">
        <v>4206</v>
      </c>
      <c r="AC2165" s="16"/>
      <c r="AD2165" s="17"/>
      <c r="AE2165" s="18"/>
      <c r="AF2165" s="9"/>
      <c r="AG2165" s="19"/>
      <c r="AH2165" s="20"/>
      <c r="AI2165" s="9"/>
      <c r="AJ2165" s="21"/>
      <c r="AK2165" s="33"/>
      <c r="AL2165" s="485" t="str">
        <f>IF(AA2165="","",AA2165)</f>
        <v>L-RT-024</v>
      </c>
      <c r="AM2165" s="3" t="str">
        <f>IF(AB2165="","",AB2165)</f>
        <v>A</v>
      </c>
      <c r="AN2165" s="702"/>
      <c r="AO2165" s="4"/>
      <c r="AP2165" s="5"/>
      <c r="AQ2165" s="5"/>
      <c r="AR2165" s="4"/>
      <c r="AS2165" s="5"/>
      <c r="AT2165" s="552"/>
      <c r="AU2165" s="553" t="str">
        <f>IF(AND(V2165&gt;0,X2165="A",AA2165&lt;&gt;"",AG2165&lt;&gt;"A",AJ2165&lt;&gt;"A",OR(AB2165="NR",AB2165="NT")),1,"")</f>
        <v/>
      </c>
      <c r="AV2165" s="554" t="str">
        <f>IF(AU2165="","",COUNTIF($AU$8:AU2165,AU2165))</f>
        <v/>
      </c>
      <c r="AW2165" s="553" t="str">
        <f>IF(AND(V2165&gt;0,X2165="A",AJ2165&lt;&gt;"A",OR(AB2165="",AB2165="NX")),1,"")</f>
        <v/>
      </c>
      <c r="AX2165" s="554" t="str">
        <f>IF(AW2165="","",COUNTIF($AW$8:AW2165,AW2165))</f>
        <v/>
      </c>
      <c r="AY2165" s="27"/>
      <c r="AZ2165" s="6"/>
      <c r="BA2165" s="7"/>
      <c r="BB2165" s="7"/>
    </row>
    <row r="2166" spans="1:54" ht="14.45" customHeight="1">
      <c r="A2166" s="472" t="s">
        <v>2416</v>
      </c>
      <c r="B2166" s="473" t="s">
        <v>1602</v>
      </c>
      <c r="C2166" s="714" t="s">
        <v>5512</v>
      </c>
      <c r="D2166" s="22">
        <v>18</v>
      </c>
      <c r="E2166" s="752" t="s">
        <v>4421</v>
      </c>
      <c r="F2166" s="760">
        <v>2078510</v>
      </c>
      <c r="G2166" s="475">
        <v>15421101</v>
      </c>
      <c r="H2166" s="476">
        <v>11.94</v>
      </c>
      <c r="I2166" s="474">
        <v>2085450</v>
      </c>
      <c r="J2166" s="475">
        <v>15421107</v>
      </c>
      <c r="K2166" s="478">
        <v>11.94</v>
      </c>
      <c r="L2166" s="9"/>
      <c r="M2166" s="546">
        <v>16</v>
      </c>
      <c r="N2166" s="9">
        <v>9.5299999999999994</v>
      </c>
      <c r="O2166" s="6" t="s">
        <v>4201</v>
      </c>
      <c r="P2166" s="479" t="s">
        <v>4252</v>
      </c>
      <c r="Q2166" s="10" t="s">
        <v>4268</v>
      </c>
      <c r="R2166" s="11"/>
      <c r="S2166" s="12"/>
      <c r="T2166" s="14">
        <v>46254</v>
      </c>
      <c r="U2166" s="15" t="s">
        <v>4284</v>
      </c>
      <c r="V2166" s="8">
        <v>46254</v>
      </c>
      <c r="W2166" s="13" t="s">
        <v>4335</v>
      </c>
      <c r="X2166" s="23" t="s">
        <v>4206</v>
      </c>
      <c r="Y2166" s="486">
        <v>124</v>
      </c>
      <c r="Z2166" s="483">
        <v>46257</v>
      </c>
      <c r="AA2166" s="24" t="s">
        <v>4286</v>
      </c>
      <c r="AB2166" s="484" t="s">
        <v>4206</v>
      </c>
      <c r="AC2166" s="16"/>
      <c r="AD2166" s="17"/>
      <c r="AE2166" s="18"/>
      <c r="AF2166" s="9"/>
      <c r="AG2166" s="19"/>
      <c r="AH2166" s="20"/>
      <c r="AI2166" s="9"/>
      <c r="AJ2166" s="21"/>
      <c r="AK2166" s="33"/>
      <c r="AL2166" s="485" t="str">
        <f>IF(AA2166="","",AA2166)</f>
        <v>DJ-RT-009</v>
      </c>
      <c r="AM2166" s="3" t="str">
        <f>IF(AB2166="","",AB2166)</f>
        <v>A</v>
      </c>
      <c r="AN2166" s="702"/>
      <c r="AO2166" s="4"/>
      <c r="AP2166" s="5"/>
      <c r="AQ2166" s="5"/>
      <c r="AR2166" s="4"/>
      <c r="AS2166" s="5"/>
      <c r="AT2166" s="552"/>
      <c r="AU2166" s="553" t="str">
        <f>IF(AND(V2166&gt;0,X2166="A",AA2166&lt;&gt;"",AG2166&lt;&gt;"A",AJ2166&lt;&gt;"A",OR(AB2166="NR",AB2166="NT")),1,"")</f>
        <v/>
      </c>
      <c r="AV2166" s="554" t="str">
        <f>IF(AU2166="","",COUNTIF($AU$8:AU2166,AU2166))</f>
        <v/>
      </c>
      <c r="AW2166" s="553" t="str">
        <f>IF(AND(V2166&gt;0,X2166="A",AJ2166&lt;&gt;"A",OR(AB2166="",AB2166="NX")),1,"")</f>
        <v/>
      </c>
      <c r="AX2166" s="554" t="str">
        <f>IF(AW2166="","",COUNTIF($AW$8:AW2166,AW2166))</f>
        <v/>
      </c>
      <c r="AY2166" s="27"/>
      <c r="AZ2166" s="6"/>
      <c r="BA2166" s="7"/>
      <c r="BB2166" s="7"/>
    </row>
    <row r="2167" spans="1:54" ht="14.45" customHeight="1">
      <c r="A2167" s="472" t="s">
        <v>2417</v>
      </c>
      <c r="B2167" s="473" t="s">
        <v>1602</v>
      </c>
      <c r="C2167" s="714" t="s">
        <v>5512</v>
      </c>
      <c r="D2167" s="22">
        <v>18</v>
      </c>
      <c r="E2167" s="746" t="s">
        <v>4422</v>
      </c>
      <c r="F2167" s="760">
        <v>2085450</v>
      </c>
      <c r="G2167" s="475">
        <v>15421107</v>
      </c>
      <c r="H2167" s="476">
        <v>11.94</v>
      </c>
      <c r="I2167" s="474">
        <v>2096600</v>
      </c>
      <c r="J2167" s="475">
        <v>15421111</v>
      </c>
      <c r="K2167" s="478">
        <v>11.94</v>
      </c>
      <c r="L2167" s="9" t="s">
        <v>15</v>
      </c>
      <c r="M2167" s="546">
        <v>16</v>
      </c>
      <c r="N2167" s="9">
        <v>9.5299999999999994</v>
      </c>
      <c r="O2167" s="6" t="s">
        <v>4201</v>
      </c>
      <c r="P2167" s="479" t="s">
        <v>4202</v>
      </c>
      <c r="Q2167" s="10" t="s">
        <v>4250</v>
      </c>
      <c r="R2167" s="11"/>
      <c r="S2167" s="12"/>
      <c r="T2167" s="14">
        <v>46267</v>
      </c>
      <c r="U2167" s="15" t="s">
        <v>4204</v>
      </c>
      <c r="V2167" s="8">
        <v>46267</v>
      </c>
      <c r="W2167" s="13" t="s">
        <v>4413</v>
      </c>
      <c r="X2167" s="23" t="s">
        <v>4206</v>
      </c>
      <c r="Y2167" s="486">
        <v>140</v>
      </c>
      <c r="Z2167" s="483">
        <v>46275</v>
      </c>
      <c r="AA2167" s="24" t="s">
        <v>5195</v>
      </c>
      <c r="AB2167" s="484" t="s">
        <v>4206</v>
      </c>
      <c r="AC2167" s="16"/>
      <c r="AD2167" s="17"/>
      <c r="AE2167" s="18"/>
      <c r="AF2167" s="9"/>
      <c r="AG2167" s="19"/>
      <c r="AH2167" s="20"/>
      <c r="AI2167" s="9"/>
      <c r="AJ2167" s="21"/>
      <c r="AK2167" s="33"/>
      <c r="AL2167" s="485" t="str">
        <f>IF(AA2167="","",AA2167)</f>
        <v>L-RT-024</v>
      </c>
      <c r="AM2167" s="3" t="str">
        <f>IF(AB2167="","",AB2167)</f>
        <v>A</v>
      </c>
      <c r="AN2167" s="702"/>
      <c r="AO2167" s="4"/>
      <c r="AP2167" s="5"/>
      <c r="AQ2167" s="5"/>
      <c r="AR2167" s="4"/>
      <c r="AS2167" s="5"/>
      <c r="AT2167" s="552"/>
      <c r="AU2167" s="553" t="str">
        <f>IF(AND(V2167&gt;0,X2167="A",AA2167&lt;&gt;"",AG2167&lt;&gt;"A",AJ2167&lt;&gt;"A",OR(AB2167="NR",AB2167="NT")),1,"")</f>
        <v/>
      </c>
      <c r="AV2167" s="554" t="str">
        <f>IF(AU2167="","",COUNTIF($AU$8:AU2167,AU2167))</f>
        <v/>
      </c>
      <c r="AW2167" s="553" t="str">
        <f>IF(AND(V2167&gt;0,X2167="A",AJ2167&lt;&gt;"A",OR(AB2167="",AB2167="NX")),1,"")</f>
        <v/>
      </c>
      <c r="AX2167" s="554" t="str">
        <f>IF(AW2167="","",COUNTIF($AW$8:AW2167,AW2167))</f>
        <v/>
      </c>
      <c r="AY2167" s="27"/>
      <c r="AZ2167" s="6"/>
      <c r="BA2167" s="7"/>
      <c r="BB2167" s="7"/>
    </row>
    <row r="2168" spans="1:54" ht="14.45" customHeight="1">
      <c r="A2168" s="472" t="s">
        <v>2418</v>
      </c>
      <c r="B2168" s="473" t="s">
        <v>1602</v>
      </c>
      <c r="C2168" s="714" t="s">
        <v>5512</v>
      </c>
      <c r="D2168" s="22">
        <v>18</v>
      </c>
      <c r="E2168" s="752" t="s">
        <v>4423</v>
      </c>
      <c r="F2168" s="760">
        <v>2096600</v>
      </c>
      <c r="G2168" s="475">
        <v>15421111</v>
      </c>
      <c r="H2168" s="476">
        <v>11.94</v>
      </c>
      <c r="I2168" s="474">
        <v>2080440</v>
      </c>
      <c r="J2168" s="475">
        <v>15421102</v>
      </c>
      <c r="K2168" s="478">
        <v>11.94</v>
      </c>
      <c r="L2168" s="9"/>
      <c r="M2168" s="546">
        <v>16</v>
      </c>
      <c r="N2168" s="9">
        <v>9.5299999999999994</v>
      </c>
      <c r="O2168" s="6" t="s">
        <v>4201</v>
      </c>
      <c r="P2168" s="479" t="s">
        <v>4252</v>
      </c>
      <c r="Q2168" s="10" t="s">
        <v>4263</v>
      </c>
      <c r="R2168" s="11"/>
      <c r="S2168" s="12"/>
      <c r="T2168" s="14">
        <v>46254</v>
      </c>
      <c r="U2168" s="15" t="s">
        <v>4284</v>
      </c>
      <c r="V2168" s="8">
        <v>46254</v>
      </c>
      <c r="W2168" s="13" t="s">
        <v>4335</v>
      </c>
      <c r="X2168" s="23" t="s">
        <v>4206</v>
      </c>
      <c r="Y2168" s="486">
        <v>124</v>
      </c>
      <c r="Z2168" s="483">
        <v>46256</v>
      </c>
      <c r="AA2168" s="24" t="s">
        <v>4336</v>
      </c>
      <c r="AB2168" s="484" t="s">
        <v>4206</v>
      </c>
      <c r="AC2168" s="16"/>
      <c r="AD2168" s="17"/>
      <c r="AE2168" s="18"/>
      <c r="AF2168" s="9"/>
      <c r="AG2168" s="19"/>
      <c r="AH2168" s="20"/>
      <c r="AI2168" s="9"/>
      <c r="AJ2168" s="21"/>
      <c r="AK2168" s="33"/>
      <c r="AL2168" s="485" t="str">
        <f>IF(AA2168="","",AA2168)</f>
        <v>DJ-RT-008</v>
      </c>
      <c r="AM2168" s="3" t="str">
        <f>IF(AB2168="","",AB2168)</f>
        <v>A</v>
      </c>
      <c r="AN2168" s="702"/>
      <c r="AO2168" s="4"/>
      <c r="AP2168" s="5"/>
      <c r="AQ2168" s="5"/>
      <c r="AR2168" s="4"/>
      <c r="AS2168" s="5"/>
      <c r="AT2168" s="552"/>
      <c r="AU2168" s="553" t="str">
        <f>IF(AND(V2168&gt;0,X2168="A",AA2168&lt;&gt;"",AG2168&lt;&gt;"A",AJ2168&lt;&gt;"A",OR(AB2168="NR",AB2168="NT")),1,"")</f>
        <v/>
      </c>
      <c r="AV2168" s="554" t="str">
        <f>IF(AU2168="","",COUNTIF($AU$8:AU2168,AU2168))</f>
        <v/>
      </c>
      <c r="AW2168" s="553" t="str">
        <f>IF(AND(V2168&gt;0,X2168="A",AJ2168&lt;&gt;"A",OR(AB2168="",AB2168="NX")),1,"")</f>
        <v/>
      </c>
      <c r="AX2168" s="554" t="str">
        <f>IF(AW2168="","",COUNTIF($AW$8:AW2168,AW2168))</f>
        <v/>
      </c>
      <c r="AY2168" s="27"/>
      <c r="AZ2168" s="6"/>
      <c r="BA2168" s="7"/>
      <c r="BB2168" s="7"/>
    </row>
    <row r="2169" spans="1:54" ht="14.45" customHeight="1">
      <c r="A2169" s="472" t="s">
        <v>2419</v>
      </c>
      <c r="B2169" s="473" t="s">
        <v>1602</v>
      </c>
      <c r="C2169" s="714" t="s">
        <v>5512</v>
      </c>
      <c r="D2169" s="22">
        <v>18</v>
      </c>
      <c r="E2169" s="746" t="s">
        <v>4424</v>
      </c>
      <c r="F2169" s="760">
        <v>2080440</v>
      </c>
      <c r="G2169" s="475">
        <v>15421102</v>
      </c>
      <c r="H2169" s="476">
        <v>11.94</v>
      </c>
      <c r="I2169" s="474">
        <v>2079600</v>
      </c>
      <c r="J2169" s="475">
        <v>15421102</v>
      </c>
      <c r="K2169" s="478">
        <v>11.94</v>
      </c>
      <c r="L2169" s="9" t="s">
        <v>15</v>
      </c>
      <c r="M2169" s="546">
        <v>16</v>
      </c>
      <c r="N2169" s="9">
        <v>9.5299999999999994</v>
      </c>
      <c r="O2169" s="6" t="s">
        <v>4201</v>
      </c>
      <c r="P2169" s="479" t="s">
        <v>4202</v>
      </c>
      <c r="Q2169" s="10" t="s">
        <v>4250</v>
      </c>
      <c r="R2169" s="11"/>
      <c r="S2169" s="12"/>
      <c r="T2169" s="14">
        <v>46267</v>
      </c>
      <c r="U2169" s="15" t="s">
        <v>4204</v>
      </c>
      <c r="V2169" s="8">
        <v>46267</v>
      </c>
      <c r="W2169" s="13" t="s">
        <v>4413</v>
      </c>
      <c r="X2169" s="23" t="s">
        <v>4206</v>
      </c>
      <c r="Y2169" s="486">
        <v>140</v>
      </c>
      <c r="Z2169" s="483">
        <v>46275</v>
      </c>
      <c r="AA2169" s="24" t="s">
        <v>5195</v>
      </c>
      <c r="AB2169" s="484" t="s">
        <v>4206</v>
      </c>
      <c r="AC2169" s="16"/>
      <c r="AD2169" s="17"/>
      <c r="AE2169" s="18"/>
      <c r="AF2169" s="9"/>
      <c r="AG2169" s="19"/>
      <c r="AH2169" s="20"/>
      <c r="AI2169" s="9"/>
      <c r="AJ2169" s="21"/>
      <c r="AK2169" s="33"/>
      <c r="AL2169" s="485" t="str">
        <f>IF(AA2169="","",AA2169)</f>
        <v>L-RT-024</v>
      </c>
      <c r="AM2169" s="3" t="str">
        <f>IF(AB2169="","",AB2169)</f>
        <v>A</v>
      </c>
      <c r="AN2169" s="702"/>
      <c r="AO2169" s="4"/>
      <c r="AP2169" s="5"/>
      <c r="AQ2169" s="5"/>
      <c r="AR2169" s="4"/>
      <c r="AS2169" s="5"/>
      <c r="AT2169" s="552"/>
      <c r="AU2169" s="553" t="str">
        <f>IF(AND(V2169&gt;0,X2169="A",AA2169&lt;&gt;"",AG2169&lt;&gt;"A",AJ2169&lt;&gt;"A",OR(AB2169="NR",AB2169="NT")),1,"")</f>
        <v/>
      </c>
      <c r="AV2169" s="554" t="str">
        <f>IF(AU2169="","",COUNTIF($AU$8:AU2169,AU2169))</f>
        <v/>
      </c>
      <c r="AW2169" s="553" t="str">
        <f>IF(AND(V2169&gt;0,X2169="A",AJ2169&lt;&gt;"A",OR(AB2169="",AB2169="NX")),1,"")</f>
        <v/>
      </c>
      <c r="AX2169" s="554" t="str">
        <f>IF(AW2169="","",COUNTIF($AW$8:AW2169,AW2169))</f>
        <v/>
      </c>
      <c r="AY2169" s="27"/>
      <c r="AZ2169" s="6"/>
      <c r="BA2169" s="7"/>
      <c r="BB2169" s="7"/>
    </row>
    <row r="2170" spans="1:54" ht="14.45" customHeight="1">
      <c r="A2170" s="472" t="s">
        <v>2420</v>
      </c>
      <c r="B2170" s="473" t="s">
        <v>1602</v>
      </c>
      <c r="C2170" s="714" t="s">
        <v>5512</v>
      </c>
      <c r="D2170" s="22">
        <v>18</v>
      </c>
      <c r="E2170" s="752" t="s">
        <v>4425</v>
      </c>
      <c r="F2170" s="760">
        <v>2079600</v>
      </c>
      <c r="G2170" s="475">
        <v>15421102</v>
      </c>
      <c r="H2170" s="476">
        <v>11.94</v>
      </c>
      <c r="I2170" s="474">
        <v>2088240</v>
      </c>
      <c r="J2170" s="475">
        <v>15421108</v>
      </c>
      <c r="K2170" s="478">
        <v>11.94</v>
      </c>
      <c r="L2170" s="9"/>
      <c r="M2170" s="546">
        <v>16</v>
      </c>
      <c r="N2170" s="9">
        <v>9.5299999999999994</v>
      </c>
      <c r="O2170" s="6" t="s">
        <v>4201</v>
      </c>
      <c r="P2170" s="479" t="s">
        <v>4252</v>
      </c>
      <c r="Q2170" s="10" t="s">
        <v>4253</v>
      </c>
      <c r="R2170" s="11"/>
      <c r="S2170" s="12"/>
      <c r="T2170" s="14">
        <v>46253</v>
      </c>
      <c r="U2170" s="15" t="s">
        <v>4284</v>
      </c>
      <c r="V2170" s="8">
        <v>46253</v>
      </c>
      <c r="W2170" s="13" t="s">
        <v>4278</v>
      </c>
      <c r="X2170" s="23" t="s">
        <v>4206</v>
      </c>
      <c r="Y2170" s="486">
        <v>124</v>
      </c>
      <c r="Z2170" s="483">
        <v>46257</v>
      </c>
      <c r="AA2170" s="24" t="s">
        <v>4286</v>
      </c>
      <c r="AB2170" s="484" t="s">
        <v>4206</v>
      </c>
      <c r="AC2170" s="16"/>
      <c r="AD2170" s="17"/>
      <c r="AE2170" s="18"/>
      <c r="AF2170" s="9"/>
      <c r="AG2170" s="19"/>
      <c r="AH2170" s="20"/>
      <c r="AI2170" s="9"/>
      <c r="AJ2170" s="21"/>
      <c r="AK2170" s="33"/>
      <c r="AL2170" s="485" t="str">
        <f>IF(AA2170="","",AA2170)</f>
        <v>DJ-RT-009</v>
      </c>
      <c r="AM2170" s="3" t="str">
        <f>IF(AB2170="","",AB2170)</f>
        <v>A</v>
      </c>
      <c r="AN2170" s="702"/>
      <c r="AO2170" s="4"/>
      <c r="AP2170" s="5"/>
      <c r="AQ2170" s="5"/>
      <c r="AR2170" s="4"/>
      <c r="AS2170" s="5"/>
      <c r="AT2170" s="552"/>
      <c r="AU2170" s="553" t="str">
        <f>IF(AND(V2170&gt;0,X2170="A",AA2170&lt;&gt;"",AG2170&lt;&gt;"A",AJ2170&lt;&gt;"A",OR(AB2170="NR",AB2170="NT")),1,"")</f>
        <v/>
      </c>
      <c r="AV2170" s="554" t="str">
        <f>IF(AU2170="","",COUNTIF($AU$8:AU2170,AU2170))</f>
        <v/>
      </c>
      <c r="AW2170" s="553" t="str">
        <f>IF(AND(V2170&gt;0,X2170="A",AJ2170&lt;&gt;"A",OR(AB2170="",AB2170="NX")),1,"")</f>
        <v/>
      </c>
      <c r="AX2170" s="554" t="str">
        <f>IF(AW2170="","",COUNTIF($AW$8:AW2170,AW2170))</f>
        <v/>
      </c>
      <c r="AY2170" s="27"/>
      <c r="AZ2170" s="6"/>
      <c r="BA2170" s="7"/>
      <c r="BB2170" s="7"/>
    </row>
    <row r="2171" spans="1:54" ht="14.45" customHeight="1">
      <c r="A2171" s="472" t="s">
        <v>2421</v>
      </c>
      <c r="B2171" s="473" t="s">
        <v>1602</v>
      </c>
      <c r="C2171" s="714" t="s">
        <v>5512</v>
      </c>
      <c r="D2171" s="22">
        <v>18</v>
      </c>
      <c r="E2171" s="746" t="s">
        <v>4426</v>
      </c>
      <c r="F2171" s="760">
        <v>2088240</v>
      </c>
      <c r="G2171" s="475">
        <v>15421108</v>
      </c>
      <c r="H2171" s="476">
        <v>11.94</v>
      </c>
      <c r="I2171" s="474">
        <v>2092590</v>
      </c>
      <c r="J2171" s="475">
        <v>15421110</v>
      </c>
      <c r="K2171" s="478">
        <v>11.94</v>
      </c>
      <c r="L2171" s="9" t="s">
        <v>15</v>
      </c>
      <c r="M2171" s="546">
        <v>16</v>
      </c>
      <c r="N2171" s="9">
        <v>9.5299999999999994</v>
      </c>
      <c r="O2171" s="6" t="s">
        <v>4201</v>
      </c>
      <c r="P2171" s="479" t="s">
        <v>4202</v>
      </c>
      <c r="Q2171" s="10" t="s">
        <v>4250</v>
      </c>
      <c r="R2171" s="11"/>
      <c r="S2171" s="12"/>
      <c r="T2171" s="14">
        <v>46267</v>
      </c>
      <c r="U2171" s="15" t="s">
        <v>4204</v>
      </c>
      <c r="V2171" s="8">
        <v>46267</v>
      </c>
      <c r="W2171" s="13" t="s">
        <v>4413</v>
      </c>
      <c r="X2171" s="23" t="s">
        <v>4206</v>
      </c>
      <c r="Y2171" s="486">
        <v>140</v>
      </c>
      <c r="Z2171" s="483">
        <v>46275</v>
      </c>
      <c r="AA2171" s="24" t="s">
        <v>5195</v>
      </c>
      <c r="AB2171" s="484" t="s">
        <v>4206</v>
      </c>
      <c r="AC2171" s="16"/>
      <c r="AD2171" s="17"/>
      <c r="AE2171" s="18"/>
      <c r="AF2171" s="9"/>
      <c r="AG2171" s="19"/>
      <c r="AH2171" s="20"/>
      <c r="AI2171" s="9"/>
      <c r="AJ2171" s="21"/>
      <c r="AK2171" s="33"/>
      <c r="AL2171" s="485" t="str">
        <f>IF(AA2171="","",AA2171)</f>
        <v>L-RT-024</v>
      </c>
      <c r="AM2171" s="3" t="str">
        <f>IF(AB2171="","",AB2171)</f>
        <v>A</v>
      </c>
      <c r="AN2171" s="702"/>
      <c r="AO2171" s="4"/>
      <c r="AP2171" s="5"/>
      <c r="AQ2171" s="5"/>
      <c r="AR2171" s="4"/>
      <c r="AS2171" s="5"/>
      <c r="AT2171" s="552"/>
      <c r="AU2171" s="553" t="str">
        <f>IF(AND(V2171&gt;0,X2171="A",AA2171&lt;&gt;"",AG2171&lt;&gt;"A",AJ2171&lt;&gt;"A",OR(AB2171="NR",AB2171="NT")),1,"")</f>
        <v/>
      </c>
      <c r="AV2171" s="554" t="str">
        <f>IF(AU2171="","",COUNTIF($AU$8:AU2171,AU2171))</f>
        <v/>
      </c>
      <c r="AW2171" s="553" t="str">
        <f>IF(AND(V2171&gt;0,X2171="A",AJ2171&lt;&gt;"A",OR(AB2171="",AB2171="NX")),1,"")</f>
        <v/>
      </c>
      <c r="AX2171" s="554" t="str">
        <f>IF(AW2171="","",COUNTIF($AW$8:AW2171,AW2171))</f>
        <v/>
      </c>
      <c r="AY2171" s="27"/>
      <c r="AZ2171" s="6"/>
      <c r="BA2171" s="7"/>
      <c r="BB2171" s="7"/>
    </row>
    <row r="2172" spans="1:54" ht="14.45" customHeight="1">
      <c r="A2172" s="472" t="s">
        <v>2422</v>
      </c>
      <c r="B2172" s="473" t="s">
        <v>1602</v>
      </c>
      <c r="C2172" s="714" t="s">
        <v>5512</v>
      </c>
      <c r="D2172" s="22">
        <v>18</v>
      </c>
      <c r="E2172" s="752" t="s">
        <v>4427</v>
      </c>
      <c r="F2172" s="760">
        <v>2092590</v>
      </c>
      <c r="G2172" s="475">
        <v>15421110</v>
      </c>
      <c r="H2172" s="476">
        <v>11.94</v>
      </c>
      <c r="I2172" s="474">
        <v>2092990</v>
      </c>
      <c r="J2172" s="475">
        <v>15421110</v>
      </c>
      <c r="K2172" s="478">
        <v>11.94</v>
      </c>
      <c r="L2172" s="9"/>
      <c r="M2172" s="546">
        <v>16</v>
      </c>
      <c r="N2172" s="9">
        <v>9.5299999999999994</v>
      </c>
      <c r="O2172" s="6" t="s">
        <v>4201</v>
      </c>
      <c r="P2172" s="479" t="s">
        <v>4252</v>
      </c>
      <c r="Q2172" s="10" t="s">
        <v>4281</v>
      </c>
      <c r="R2172" s="11"/>
      <c r="S2172" s="12"/>
      <c r="T2172" s="14">
        <v>46254</v>
      </c>
      <c r="U2172" s="15" t="s">
        <v>4284</v>
      </c>
      <c r="V2172" s="8">
        <v>46254</v>
      </c>
      <c r="W2172" s="13" t="s">
        <v>4335</v>
      </c>
      <c r="X2172" s="23" t="s">
        <v>4206</v>
      </c>
      <c r="Y2172" s="486">
        <v>124</v>
      </c>
      <c r="Z2172" s="483">
        <v>46257</v>
      </c>
      <c r="AA2172" s="24" t="s">
        <v>4286</v>
      </c>
      <c r="AB2172" s="484" t="s">
        <v>4206</v>
      </c>
      <c r="AC2172" s="16"/>
      <c r="AD2172" s="17"/>
      <c r="AE2172" s="18"/>
      <c r="AF2172" s="9"/>
      <c r="AG2172" s="19"/>
      <c r="AH2172" s="20"/>
      <c r="AI2172" s="9"/>
      <c r="AJ2172" s="21"/>
      <c r="AK2172" s="33"/>
      <c r="AL2172" s="485" t="str">
        <f>IF(AA2172="","",AA2172)</f>
        <v>DJ-RT-009</v>
      </c>
      <c r="AM2172" s="3" t="str">
        <f>IF(AB2172="","",AB2172)</f>
        <v>A</v>
      </c>
      <c r="AN2172" s="702"/>
      <c r="AO2172" s="4"/>
      <c r="AP2172" s="5"/>
      <c r="AQ2172" s="5"/>
      <c r="AR2172" s="4"/>
      <c r="AS2172" s="5"/>
      <c r="AT2172" s="552"/>
      <c r="AU2172" s="553" t="str">
        <f>IF(AND(V2172&gt;0,X2172="A",AA2172&lt;&gt;"",AG2172&lt;&gt;"A",AJ2172&lt;&gt;"A",OR(AB2172="NR",AB2172="NT")),1,"")</f>
        <v/>
      </c>
      <c r="AV2172" s="554" t="str">
        <f>IF(AU2172="","",COUNTIF($AU$8:AU2172,AU2172))</f>
        <v/>
      </c>
      <c r="AW2172" s="553" t="str">
        <f>IF(AND(V2172&gt;0,X2172="A",AJ2172&lt;&gt;"A",OR(AB2172="",AB2172="NX")),1,"")</f>
        <v/>
      </c>
      <c r="AX2172" s="554" t="str">
        <f>IF(AW2172="","",COUNTIF($AW$8:AW2172,AW2172))</f>
        <v/>
      </c>
      <c r="AY2172" s="27"/>
      <c r="AZ2172" s="6"/>
      <c r="BA2172" s="7"/>
      <c r="BB2172" s="7"/>
    </row>
    <row r="2173" spans="1:54" ht="14.45" customHeight="1">
      <c r="A2173" s="472" t="s">
        <v>2423</v>
      </c>
      <c r="B2173" s="473" t="s">
        <v>1602</v>
      </c>
      <c r="C2173" s="714" t="s">
        <v>5512</v>
      </c>
      <c r="D2173" s="22">
        <v>18</v>
      </c>
      <c r="E2173" s="746" t="s">
        <v>5916</v>
      </c>
      <c r="F2173" s="760">
        <v>2092990</v>
      </c>
      <c r="G2173" s="475">
        <v>15421110</v>
      </c>
      <c r="H2173" s="476">
        <v>11.94</v>
      </c>
      <c r="I2173" s="474">
        <v>2095040</v>
      </c>
      <c r="J2173" s="475">
        <v>15421111</v>
      </c>
      <c r="K2173" s="478">
        <v>11.94</v>
      </c>
      <c r="L2173" s="9" t="s">
        <v>15</v>
      </c>
      <c r="M2173" s="546">
        <v>16</v>
      </c>
      <c r="N2173" s="9">
        <v>9.5299999999999994</v>
      </c>
      <c r="O2173" s="6" t="s">
        <v>4201</v>
      </c>
      <c r="P2173" s="479" t="s">
        <v>5033</v>
      </c>
      <c r="Q2173" s="10" t="s">
        <v>5193</v>
      </c>
      <c r="R2173" s="11"/>
      <c r="S2173" s="12"/>
      <c r="T2173" s="14">
        <v>46287</v>
      </c>
      <c r="U2173" s="15" t="s">
        <v>5839</v>
      </c>
      <c r="V2173" s="8">
        <v>46287</v>
      </c>
      <c r="W2173" s="13" t="s">
        <v>5920</v>
      </c>
      <c r="X2173" s="23" t="s">
        <v>4206</v>
      </c>
      <c r="Y2173" s="486">
        <v>184</v>
      </c>
      <c r="Z2173" s="483">
        <v>46293</v>
      </c>
      <c r="AA2173" s="24" t="s">
        <v>6040</v>
      </c>
      <c r="AB2173" s="484" t="s">
        <v>4206</v>
      </c>
      <c r="AC2173" s="16"/>
      <c r="AD2173" s="17"/>
      <c r="AE2173" s="18"/>
      <c r="AF2173" s="9"/>
      <c r="AG2173" s="19"/>
      <c r="AH2173" s="20"/>
      <c r="AI2173" s="9"/>
      <c r="AJ2173" s="21"/>
      <c r="AK2173" s="33"/>
      <c r="AL2173" s="485" t="str">
        <f>IF(AA2173="","",AA2173)</f>
        <v>L-RT-064</v>
      </c>
      <c r="AM2173" s="3" t="str">
        <f>IF(AB2173="","",AB2173)</f>
        <v>A</v>
      </c>
      <c r="AN2173" s="702"/>
      <c r="AO2173" s="4"/>
      <c r="AP2173" s="5"/>
      <c r="AQ2173" s="5"/>
      <c r="AR2173" s="4"/>
      <c r="AS2173" s="5"/>
      <c r="AT2173" s="552"/>
      <c r="AU2173" s="553" t="str">
        <f>IF(AND(V2173&gt;0,X2173="A",AA2173&lt;&gt;"",AG2173&lt;&gt;"A",AJ2173&lt;&gt;"A",OR(AB2173="NR",AB2173="NT")),1,"")</f>
        <v/>
      </c>
      <c r="AV2173" s="554" t="str">
        <f>IF(AU2173="","",COUNTIF($AU$8:AU2173,AU2173))</f>
        <v/>
      </c>
      <c r="AW2173" s="553" t="str">
        <f>IF(AND(V2173&gt;0,X2173="A",AJ2173&lt;&gt;"A",OR(AB2173="",AB2173="NX")),1,"")</f>
        <v/>
      </c>
      <c r="AX2173" s="554" t="str">
        <f>IF(AW2173="","",COUNTIF($AW$8:AW2173,AW2173))</f>
        <v/>
      </c>
      <c r="AY2173" s="13" t="s">
        <v>4413</v>
      </c>
      <c r="AZ2173" s="6" t="s">
        <v>5195</v>
      </c>
      <c r="BA2173" s="7"/>
      <c r="BB2173" s="7"/>
    </row>
    <row r="2174" spans="1:54" ht="14.45" customHeight="1">
      <c r="A2174" s="472" t="s">
        <v>2424</v>
      </c>
      <c r="B2174" s="473" t="s">
        <v>1602</v>
      </c>
      <c r="C2174" s="714" t="s">
        <v>5512</v>
      </c>
      <c r="D2174" s="22">
        <v>18</v>
      </c>
      <c r="E2174" s="752" t="s">
        <v>4428</v>
      </c>
      <c r="F2174" s="760">
        <v>2095040</v>
      </c>
      <c r="G2174" s="475">
        <v>15421111</v>
      </c>
      <c r="H2174" s="476">
        <v>11.94</v>
      </c>
      <c r="I2174" s="474">
        <v>2095950</v>
      </c>
      <c r="J2174" s="475">
        <v>15421104</v>
      </c>
      <c r="K2174" s="478">
        <v>11.94</v>
      </c>
      <c r="L2174" s="9"/>
      <c r="M2174" s="546">
        <v>16</v>
      </c>
      <c r="N2174" s="9">
        <v>9.5299999999999994</v>
      </c>
      <c r="O2174" s="6" t="s">
        <v>4201</v>
      </c>
      <c r="P2174" s="479" t="s">
        <v>4252</v>
      </c>
      <c r="Q2174" s="10" t="s">
        <v>4289</v>
      </c>
      <c r="R2174" s="11"/>
      <c r="S2174" s="12"/>
      <c r="T2174" s="14">
        <v>46253</v>
      </c>
      <c r="U2174" s="15" t="s">
        <v>4284</v>
      </c>
      <c r="V2174" s="8">
        <v>46253</v>
      </c>
      <c r="W2174" s="13" t="s">
        <v>4278</v>
      </c>
      <c r="X2174" s="23" t="s">
        <v>4206</v>
      </c>
      <c r="Y2174" s="486">
        <v>124</v>
      </c>
      <c r="Z2174" s="483">
        <v>46256</v>
      </c>
      <c r="AA2174" s="24" t="s">
        <v>4336</v>
      </c>
      <c r="AB2174" s="484" t="s">
        <v>4206</v>
      </c>
      <c r="AC2174" s="16"/>
      <c r="AD2174" s="17"/>
      <c r="AE2174" s="18"/>
      <c r="AF2174" s="9"/>
      <c r="AG2174" s="19"/>
      <c r="AH2174" s="20"/>
      <c r="AI2174" s="9"/>
      <c r="AJ2174" s="21"/>
      <c r="AK2174" s="33"/>
      <c r="AL2174" s="485" t="str">
        <f>IF(AA2174="","",AA2174)</f>
        <v>DJ-RT-008</v>
      </c>
      <c r="AM2174" s="3" t="str">
        <f>IF(AB2174="","",AB2174)</f>
        <v>A</v>
      </c>
      <c r="AN2174" s="702"/>
      <c r="AO2174" s="4"/>
      <c r="AP2174" s="5"/>
      <c r="AQ2174" s="5"/>
      <c r="AR2174" s="4"/>
      <c r="AS2174" s="5"/>
      <c r="AT2174" s="552"/>
      <c r="AU2174" s="553" t="str">
        <f>IF(AND(V2174&gt;0,X2174="A",AA2174&lt;&gt;"",AG2174&lt;&gt;"A",AJ2174&lt;&gt;"A",OR(AB2174="NR",AB2174="NT")),1,"")</f>
        <v/>
      </c>
      <c r="AV2174" s="554" t="str">
        <f>IF(AU2174="","",COUNTIF($AU$8:AU2174,AU2174))</f>
        <v/>
      </c>
      <c r="AW2174" s="553" t="str">
        <f>IF(AND(V2174&gt;0,X2174="A",AJ2174&lt;&gt;"A",OR(AB2174="",AB2174="NX")),1,"")</f>
        <v/>
      </c>
      <c r="AX2174" s="554" t="str">
        <f>IF(AW2174="","",COUNTIF($AW$8:AW2174,AW2174))</f>
        <v/>
      </c>
      <c r="AY2174" s="27"/>
      <c r="AZ2174" s="6"/>
      <c r="BA2174" s="7"/>
      <c r="BB2174" s="7"/>
    </row>
    <row r="2175" spans="1:54" ht="14.45" customHeight="1">
      <c r="A2175" s="472" t="s">
        <v>2425</v>
      </c>
      <c r="B2175" s="473" t="s">
        <v>1602</v>
      </c>
      <c r="C2175" s="714" t="s">
        <v>5512</v>
      </c>
      <c r="D2175" s="22">
        <v>18</v>
      </c>
      <c r="E2175" s="746" t="s">
        <v>4429</v>
      </c>
      <c r="F2175" s="760">
        <v>2095950</v>
      </c>
      <c r="G2175" s="475">
        <v>15421104</v>
      </c>
      <c r="H2175" s="476">
        <v>11.94</v>
      </c>
      <c r="I2175" s="474">
        <v>2090640</v>
      </c>
      <c r="J2175" s="475">
        <v>15421109</v>
      </c>
      <c r="K2175" s="478">
        <v>11.94</v>
      </c>
      <c r="L2175" s="9" t="s">
        <v>15</v>
      </c>
      <c r="M2175" s="546">
        <v>16</v>
      </c>
      <c r="N2175" s="9">
        <v>9.5299999999999994</v>
      </c>
      <c r="O2175" s="6" t="s">
        <v>4201</v>
      </c>
      <c r="P2175" s="479" t="s">
        <v>4202</v>
      </c>
      <c r="Q2175" s="10" t="s">
        <v>4250</v>
      </c>
      <c r="R2175" s="11"/>
      <c r="S2175" s="12"/>
      <c r="T2175" s="14">
        <v>46267</v>
      </c>
      <c r="U2175" s="15" t="s">
        <v>4204</v>
      </c>
      <c r="V2175" s="8">
        <v>46267</v>
      </c>
      <c r="W2175" s="13" t="s">
        <v>4413</v>
      </c>
      <c r="X2175" s="23" t="s">
        <v>4206</v>
      </c>
      <c r="Y2175" s="486">
        <v>140</v>
      </c>
      <c r="Z2175" s="483">
        <v>46275</v>
      </c>
      <c r="AA2175" s="24" t="s">
        <v>5195</v>
      </c>
      <c r="AB2175" s="484" t="s">
        <v>4206</v>
      </c>
      <c r="AC2175" s="16"/>
      <c r="AD2175" s="17"/>
      <c r="AE2175" s="18"/>
      <c r="AF2175" s="9"/>
      <c r="AG2175" s="19"/>
      <c r="AH2175" s="20"/>
      <c r="AI2175" s="9"/>
      <c r="AJ2175" s="21"/>
      <c r="AK2175" s="33"/>
      <c r="AL2175" s="485" t="str">
        <f>IF(AA2175="","",AA2175)</f>
        <v>L-RT-024</v>
      </c>
      <c r="AM2175" s="3" t="str">
        <f>IF(AB2175="","",AB2175)</f>
        <v>A</v>
      </c>
      <c r="AN2175" s="702"/>
      <c r="AO2175" s="4"/>
      <c r="AP2175" s="5"/>
      <c r="AQ2175" s="5"/>
      <c r="AR2175" s="4"/>
      <c r="AS2175" s="5"/>
      <c r="AT2175" s="552"/>
      <c r="AU2175" s="553" t="str">
        <f>IF(AND(V2175&gt;0,X2175="A",AA2175&lt;&gt;"",AG2175&lt;&gt;"A",AJ2175&lt;&gt;"A",OR(AB2175="NR",AB2175="NT")),1,"")</f>
        <v/>
      </c>
      <c r="AV2175" s="554" t="str">
        <f>IF(AU2175="","",COUNTIF($AU$8:AU2175,AU2175))</f>
        <v/>
      </c>
      <c r="AW2175" s="553" t="str">
        <f>IF(AND(V2175&gt;0,X2175="A",AJ2175&lt;&gt;"A",OR(AB2175="",AB2175="NX")),1,"")</f>
        <v/>
      </c>
      <c r="AX2175" s="554" t="str">
        <f>IF(AW2175="","",COUNTIF($AW$8:AW2175,AW2175))</f>
        <v/>
      </c>
      <c r="AY2175" s="27"/>
      <c r="AZ2175" s="6"/>
      <c r="BA2175" s="7"/>
      <c r="BB2175" s="7"/>
    </row>
    <row r="2176" spans="1:54" ht="14.45" customHeight="1">
      <c r="A2176" s="472" t="s">
        <v>2426</v>
      </c>
      <c r="B2176" s="473" t="s">
        <v>1602</v>
      </c>
      <c r="C2176" s="714" t="s">
        <v>5512</v>
      </c>
      <c r="D2176" s="22">
        <v>18</v>
      </c>
      <c r="E2176" s="752" t="s">
        <v>4430</v>
      </c>
      <c r="F2176" s="760">
        <v>2090640</v>
      </c>
      <c r="G2176" s="475">
        <v>15421109</v>
      </c>
      <c r="H2176" s="476">
        <v>11.94</v>
      </c>
      <c r="I2176" s="474">
        <v>2080610</v>
      </c>
      <c r="J2176" s="475">
        <v>15421103</v>
      </c>
      <c r="K2176" s="478">
        <v>11.94</v>
      </c>
      <c r="L2176" s="9"/>
      <c r="M2176" s="546">
        <v>16</v>
      </c>
      <c r="N2176" s="9">
        <v>9.5299999999999994</v>
      </c>
      <c r="O2176" s="6" t="s">
        <v>4201</v>
      </c>
      <c r="P2176" s="479" t="s">
        <v>4252</v>
      </c>
      <c r="Q2176" s="10" t="s">
        <v>4327</v>
      </c>
      <c r="R2176" s="11"/>
      <c r="S2176" s="12"/>
      <c r="T2176" s="14">
        <v>46256</v>
      </c>
      <c r="U2176" s="15" t="s">
        <v>4290</v>
      </c>
      <c r="V2176" s="8">
        <v>46256</v>
      </c>
      <c r="W2176" s="13" t="s">
        <v>4395</v>
      </c>
      <c r="X2176" s="23" t="s">
        <v>4206</v>
      </c>
      <c r="Y2176" s="486">
        <v>124</v>
      </c>
      <c r="Z2176" s="483">
        <v>46257</v>
      </c>
      <c r="AA2176" s="24" t="s">
        <v>4330</v>
      </c>
      <c r="AB2176" s="484" t="s">
        <v>4206</v>
      </c>
      <c r="AC2176" s="16"/>
      <c r="AD2176" s="17"/>
      <c r="AE2176" s="18"/>
      <c r="AF2176" s="9"/>
      <c r="AG2176" s="19"/>
      <c r="AH2176" s="20"/>
      <c r="AI2176" s="9"/>
      <c r="AJ2176" s="21"/>
      <c r="AK2176" s="33"/>
      <c r="AL2176" s="485" t="str">
        <f>IF(AA2176="","",AA2176)</f>
        <v>DJ-RT-010</v>
      </c>
      <c r="AM2176" s="3" t="str">
        <f>IF(AB2176="","",AB2176)</f>
        <v>A</v>
      </c>
      <c r="AN2176" s="702"/>
      <c r="AO2176" s="4"/>
      <c r="AP2176" s="5"/>
      <c r="AQ2176" s="5"/>
      <c r="AR2176" s="4"/>
      <c r="AS2176" s="5"/>
      <c r="AT2176" s="552"/>
      <c r="AU2176" s="553" t="str">
        <f>IF(AND(V2176&gt;0,X2176="A",AA2176&lt;&gt;"",AG2176&lt;&gt;"A",AJ2176&lt;&gt;"A",OR(AB2176="NR",AB2176="NT")),1,"")</f>
        <v/>
      </c>
      <c r="AV2176" s="554" t="str">
        <f>IF(AU2176="","",COUNTIF($AU$8:AU2176,AU2176))</f>
        <v/>
      </c>
      <c r="AW2176" s="553" t="str">
        <f>IF(AND(V2176&gt;0,X2176="A",AJ2176&lt;&gt;"A",OR(AB2176="",AB2176="NX")),1,"")</f>
        <v/>
      </c>
      <c r="AX2176" s="554" t="str">
        <f>IF(AW2176="","",COUNTIF($AW$8:AW2176,AW2176))</f>
        <v/>
      </c>
      <c r="AY2176" s="27"/>
      <c r="AZ2176" s="6"/>
      <c r="BA2176" s="7"/>
      <c r="BB2176" s="7"/>
    </row>
    <row r="2177" spans="1:54" ht="14.45" customHeight="1">
      <c r="A2177" s="472" t="s">
        <v>2427</v>
      </c>
      <c r="B2177" s="473" t="s">
        <v>1602</v>
      </c>
      <c r="C2177" s="714" t="s">
        <v>5512</v>
      </c>
      <c r="D2177" s="22">
        <v>19</v>
      </c>
      <c r="E2177" s="746" t="s">
        <v>4431</v>
      </c>
      <c r="F2177" s="760">
        <v>2080610</v>
      </c>
      <c r="G2177" s="475">
        <v>15421103</v>
      </c>
      <c r="H2177" s="476">
        <v>11.94</v>
      </c>
      <c r="I2177" s="474">
        <v>2090730</v>
      </c>
      <c r="J2177" s="475">
        <v>15421109</v>
      </c>
      <c r="K2177" s="478">
        <v>11.94</v>
      </c>
      <c r="L2177" s="9" t="s">
        <v>15</v>
      </c>
      <c r="M2177" s="546">
        <v>16</v>
      </c>
      <c r="N2177" s="9">
        <v>9.5299999999999994</v>
      </c>
      <c r="O2177" s="6" t="s">
        <v>4201</v>
      </c>
      <c r="P2177" s="479" t="s">
        <v>4202</v>
      </c>
      <c r="Q2177" s="10" t="s">
        <v>4250</v>
      </c>
      <c r="R2177" s="11"/>
      <c r="S2177" s="12"/>
      <c r="T2177" s="14">
        <v>46267</v>
      </c>
      <c r="U2177" s="15" t="s">
        <v>4204</v>
      </c>
      <c r="V2177" s="8">
        <v>46267</v>
      </c>
      <c r="W2177" s="13" t="s">
        <v>4413</v>
      </c>
      <c r="X2177" s="23" t="s">
        <v>4206</v>
      </c>
      <c r="Y2177" s="486">
        <v>140</v>
      </c>
      <c r="Z2177" s="483">
        <v>46275</v>
      </c>
      <c r="AA2177" s="24" t="s">
        <v>5195</v>
      </c>
      <c r="AB2177" s="484" t="s">
        <v>4206</v>
      </c>
      <c r="AC2177" s="16"/>
      <c r="AD2177" s="17"/>
      <c r="AE2177" s="18"/>
      <c r="AF2177" s="9"/>
      <c r="AG2177" s="19"/>
      <c r="AH2177" s="20"/>
      <c r="AI2177" s="9"/>
      <c r="AJ2177" s="21"/>
      <c r="AK2177" s="33"/>
      <c r="AL2177" s="485" t="str">
        <f>IF(AA2177="","",AA2177)</f>
        <v>L-RT-024</v>
      </c>
      <c r="AM2177" s="3" t="str">
        <f>IF(AB2177="","",AB2177)</f>
        <v>A</v>
      </c>
      <c r="AN2177" s="702"/>
      <c r="AO2177" s="4"/>
      <c r="AP2177" s="5"/>
      <c r="AQ2177" s="5"/>
      <c r="AR2177" s="4"/>
      <c r="AS2177" s="5"/>
      <c r="AT2177" s="552"/>
      <c r="AU2177" s="553" t="str">
        <f>IF(AND(V2177&gt;0,X2177="A",AA2177&lt;&gt;"",AG2177&lt;&gt;"A",AJ2177&lt;&gt;"A",OR(AB2177="NR",AB2177="NT")),1,"")</f>
        <v/>
      </c>
      <c r="AV2177" s="554" t="str">
        <f>IF(AU2177="","",COUNTIF($AU$8:AU2177,AU2177))</f>
        <v/>
      </c>
      <c r="AW2177" s="553" t="str">
        <f>IF(AND(V2177&gt;0,X2177="A",AJ2177&lt;&gt;"A",OR(AB2177="",AB2177="NX")),1,"")</f>
        <v/>
      </c>
      <c r="AX2177" s="554" t="str">
        <f>IF(AW2177="","",COUNTIF($AW$8:AW2177,AW2177))</f>
        <v/>
      </c>
      <c r="AY2177" s="27"/>
      <c r="AZ2177" s="6"/>
      <c r="BA2177" s="7"/>
      <c r="BB2177" s="7"/>
    </row>
    <row r="2178" spans="1:54" ht="14.45" customHeight="1">
      <c r="A2178" s="472" t="s">
        <v>2428</v>
      </c>
      <c r="B2178" s="473" t="s">
        <v>1602</v>
      </c>
      <c r="C2178" s="714" t="s">
        <v>5512</v>
      </c>
      <c r="D2178" s="22">
        <v>19</v>
      </c>
      <c r="E2178" s="752" t="s">
        <v>4432</v>
      </c>
      <c r="F2178" s="760">
        <v>2090730</v>
      </c>
      <c r="G2178" s="475">
        <v>15421109</v>
      </c>
      <c r="H2178" s="476">
        <v>11.94</v>
      </c>
      <c r="I2178" s="474">
        <v>2091030</v>
      </c>
      <c r="J2178" s="475">
        <v>15421109</v>
      </c>
      <c r="K2178" s="478">
        <v>11.94</v>
      </c>
      <c r="L2178" s="9"/>
      <c r="M2178" s="546">
        <v>16</v>
      </c>
      <c r="N2178" s="9">
        <v>9.5299999999999994</v>
      </c>
      <c r="O2178" s="6" t="s">
        <v>4201</v>
      </c>
      <c r="P2178" s="479" t="s">
        <v>4252</v>
      </c>
      <c r="Q2178" s="10" t="s">
        <v>4263</v>
      </c>
      <c r="R2178" s="11"/>
      <c r="S2178" s="12"/>
      <c r="T2178" s="14">
        <v>46250</v>
      </c>
      <c r="U2178" s="15" t="s">
        <v>4284</v>
      </c>
      <c r="V2178" s="8">
        <v>46250</v>
      </c>
      <c r="W2178" s="13" t="s">
        <v>4313</v>
      </c>
      <c r="X2178" s="23" t="s">
        <v>4206</v>
      </c>
      <c r="Y2178" s="486">
        <v>117</v>
      </c>
      <c r="Z2178" s="483">
        <v>46254</v>
      </c>
      <c r="AA2178" s="24" t="s">
        <v>4255</v>
      </c>
      <c r="AB2178" s="484" t="s">
        <v>4206</v>
      </c>
      <c r="AC2178" s="16"/>
      <c r="AD2178" s="17"/>
      <c r="AE2178" s="18"/>
      <c r="AF2178" s="9"/>
      <c r="AG2178" s="19"/>
      <c r="AH2178" s="20"/>
      <c r="AI2178" s="9" t="s">
        <v>4433</v>
      </c>
      <c r="AJ2178" s="21"/>
      <c r="AK2178" s="33"/>
      <c r="AL2178" s="485" t="str">
        <f>IF(AA2178="","",AA2178)</f>
        <v>DJ-RT-004</v>
      </c>
      <c r="AM2178" s="3" t="str">
        <f>IF(AB2178="","",AB2178)</f>
        <v>A</v>
      </c>
      <c r="AN2178" s="702"/>
      <c r="AO2178" s="4"/>
      <c r="AP2178" s="5"/>
      <c r="AQ2178" s="5"/>
      <c r="AR2178" s="4"/>
      <c r="AS2178" s="5"/>
      <c r="AT2178" s="552"/>
      <c r="AU2178" s="553" t="str">
        <f>IF(AND(V2178&gt;0,X2178="A",AA2178&lt;&gt;"",AG2178&lt;&gt;"A",AJ2178&lt;&gt;"A",OR(AB2178="NR",AB2178="NT")),1,"")</f>
        <v/>
      </c>
      <c r="AV2178" s="554" t="str">
        <f>IF(AU2178="","",COUNTIF($AU$8:AU2178,AU2178))</f>
        <v/>
      </c>
      <c r="AW2178" s="553" t="str">
        <f>IF(AND(V2178&gt;0,X2178="A",AJ2178&lt;&gt;"A",OR(AB2178="",AB2178="NX")),1,"")</f>
        <v/>
      </c>
      <c r="AX2178" s="554" t="str">
        <f>IF(AW2178="","",COUNTIF($AW$8:AW2178,AW2178))</f>
        <v/>
      </c>
      <c r="AY2178" s="27"/>
      <c r="AZ2178" s="6"/>
      <c r="BA2178" s="7"/>
      <c r="BB2178" s="7"/>
    </row>
    <row r="2179" spans="1:54" ht="14.45" customHeight="1">
      <c r="A2179" s="472" t="s">
        <v>2429</v>
      </c>
      <c r="B2179" s="473" t="s">
        <v>1602</v>
      </c>
      <c r="C2179" s="714" t="s">
        <v>5512</v>
      </c>
      <c r="D2179" s="22">
        <v>19</v>
      </c>
      <c r="E2179" s="746" t="s">
        <v>4434</v>
      </c>
      <c r="F2179" s="760">
        <v>2091030</v>
      </c>
      <c r="G2179" s="475">
        <v>15421109</v>
      </c>
      <c r="H2179" s="476">
        <v>11.94</v>
      </c>
      <c r="I2179" s="474">
        <v>2084210</v>
      </c>
      <c r="J2179" s="475">
        <v>15421106</v>
      </c>
      <c r="K2179" s="478">
        <v>11.94</v>
      </c>
      <c r="L2179" s="9" t="s">
        <v>15</v>
      </c>
      <c r="M2179" s="546">
        <v>16</v>
      </c>
      <c r="N2179" s="9">
        <v>9.5299999999999994</v>
      </c>
      <c r="O2179" s="6" t="s">
        <v>4201</v>
      </c>
      <c r="P2179" s="479" t="s">
        <v>4202</v>
      </c>
      <c r="Q2179" s="10" t="s">
        <v>4250</v>
      </c>
      <c r="R2179" s="11"/>
      <c r="S2179" s="12"/>
      <c r="T2179" s="14">
        <v>46267</v>
      </c>
      <c r="U2179" s="15" t="s">
        <v>4204</v>
      </c>
      <c r="V2179" s="8">
        <v>46267</v>
      </c>
      <c r="W2179" s="13" t="s">
        <v>4413</v>
      </c>
      <c r="X2179" s="23" t="s">
        <v>4206</v>
      </c>
      <c r="Y2179" s="486">
        <v>140</v>
      </c>
      <c r="Z2179" s="483">
        <v>46275</v>
      </c>
      <c r="AA2179" s="24" t="s">
        <v>5196</v>
      </c>
      <c r="AB2179" s="484" t="s">
        <v>4206</v>
      </c>
      <c r="AC2179" s="16"/>
      <c r="AD2179" s="17"/>
      <c r="AE2179" s="18"/>
      <c r="AF2179" s="9"/>
      <c r="AG2179" s="19"/>
      <c r="AH2179" s="20"/>
      <c r="AI2179" s="9"/>
      <c r="AJ2179" s="21"/>
      <c r="AK2179" s="33"/>
      <c r="AL2179" s="485" t="str">
        <f>IF(AA2179="","",AA2179)</f>
        <v>L-RT-025</v>
      </c>
      <c r="AM2179" s="3" t="str">
        <f>IF(AB2179="","",AB2179)</f>
        <v>A</v>
      </c>
      <c r="AN2179" s="702"/>
      <c r="AO2179" s="4"/>
      <c r="AP2179" s="5"/>
      <c r="AQ2179" s="5"/>
      <c r="AR2179" s="4"/>
      <c r="AS2179" s="5"/>
      <c r="AT2179" s="552"/>
      <c r="AU2179" s="553" t="str">
        <f>IF(AND(V2179&gt;0,X2179="A",AA2179&lt;&gt;"",AG2179&lt;&gt;"A",AJ2179&lt;&gt;"A",OR(AB2179="NR",AB2179="NT")),1,"")</f>
        <v/>
      </c>
      <c r="AV2179" s="554" t="str">
        <f>IF(AU2179="","",COUNTIF($AU$8:AU2179,AU2179))</f>
        <v/>
      </c>
      <c r="AW2179" s="553" t="str">
        <f>IF(AND(V2179&gt;0,X2179="A",AJ2179&lt;&gt;"A",OR(AB2179="",AB2179="NX")),1,"")</f>
        <v/>
      </c>
      <c r="AX2179" s="554" t="str">
        <f>IF(AW2179="","",COUNTIF($AW$8:AW2179,AW2179))</f>
        <v/>
      </c>
      <c r="AY2179" s="27"/>
      <c r="AZ2179" s="6"/>
      <c r="BA2179" s="7"/>
      <c r="BB2179" s="7"/>
    </row>
    <row r="2180" spans="1:54" ht="14.45" customHeight="1">
      <c r="A2180" s="472" t="s">
        <v>2430</v>
      </c>
      <c r="B2180" s="473" t="s">
        <v>1602</v>
      </c>
      <c r="C2180" s="714" t="s">
        <v>5512</v>
      </c>
      <c r="D2180" s="22">
        <v>19</v>
      </c>
      <c r="E2180" s="752" t="s">
        <v>4435</v>
      </c>
      <c r="F2180" s="760">
        <v>2084210</v>
      </c>
      <c r="G2180" s="475">
        <v>15421106</v>
      </c>
      <c r="H2180" s="476">
        <v>11.94</v>
      </c>
      <c r="I2180" s="474">
        <v>2095030</v>
      </c>
      <c r="J2180" s="475">
        <v>15412111</v>
      </c>
      <c r="K2180" s="478">
        <v>11.94</v>
      </c>
      <c r="L2180" s="9" t="s">
        <v>15</v>
      </c>
      <c r="M2180" s="546">
        <v>16</v>
      </c>
      <c r="N2180" s="9">
        <v>9.5299999999999994</v>
      </c>
      <c r="O2180" s="6" t="s">
        <v>4201</v>
      </c>
      <c r="P2180" s="479" t="s">
        <v>4252</v>
      </c>
      <c r="Q2180" s="10" t="s">
        <v>4268</v>
      </c>
      <c r="R2180" s="11"/>
      <c r="S2180" s="12"/>
      <c r="T2180" s="14">
        <v>46251</v>
      </c>
      <c r="U2180" s="15" t="s">
        <v>4284</v>
      </c>
      <c r="V2180" s="8">
        <v>46251</v>
      </c>
      <c r="W2180" s="13" t="s">
        <v>4258</v>
      </c>
      <c r="X2180" s="23" t="s">
        <v>4206</v>
      </c>
      <c r="Y2180" s="486">
        <v>117</v>
      </c>
      <c r="Z2180" s="483">
        <v>46252</v>
      </c>
      <c r="AA2180" s="24" t="s">
        <v>4259</v>
      </c>
      <c r="AB2180" s="484" t="s">
        <v>4206</v>
      </c>
      <c r="AC2180" s="16"/>
      <c r="AD2180" s="17"/>
      <c r="AE2180" s="18"/>
      <c r="AF2180" s="9"/>
      <c r="AG2180" s="19"/>
      <c r="AH2180" s="20"/>
      <c r="AI2180" s="9"/>
      <c r="AJ2180" s="21"/>
      <c r="AK2180" s="33"/>
      <c r="AL2180" s="485" t="str">
        <f>IF(AA2180="","",AA2180)</f>
        <v>DJ-RT-005</v>
      </c>
      <c r="AM2180" s="3" t="str">
        <f>IF(AB2180="","",AB2180)</f>
        <v>A</v>
      </c>
      <c r="AN2180" s="702"/>
      <c r="AO2180" s="4"/>
      <c r="AP2180" s="5"/>
      <c r="AQ2180" s="5"/>
      <c r="AR2180" s="4"/>
      <c r="AS2180" s="5"/>
      <c r="AT2180" s="552"/>
      <c r="AU2180" s="553" t="str">
        <f>IF(AND(V2180&gt;0,X2180="A",AA2180&lt;&gt;"",AG2180&lt;&gt;"A",AJ2180&lt;&gt;"A",OR(AB2180="NR",AB2180="NT")),1,"")</f>
        <v/>
      </c>
      <c r="AV2180" s="554" t="str">
        <f>IF(AU2180="","",COUNTIF($AU$8:AU2180,AU2180))</f>
        <v/>
      </c>
      <c r="AW2180" s="553" t="str">
        <f>IF(AND(V2180&gt;0,X2180="A",AJ2180&lt;&gt;"A",OR(AB2180="",AB2180="NX")),1,"")</f>
        <v/>
      </c>
      <c r="AX2180" s="554" t="str">
        <f>IF(AW2180="","",COUNTIF($AW$8:AW2180,AW2180))</f>
        <v/>
      </c>
      <c r="AY2180" s="27"/>
      <c r="AZ2180" s="6"/>
      <c r="BA2180" s="7"/>
      <c r="BB2180" s="7"/>
    </row>
    <row r="2181" spans="1:54" ht="14.45" customHeight="1">
      <c r="A2181" s="472" t="s">
        <v>2431</v>
      </c>
      <c r="B2181" s="473" t="s">
        <v>1602</v>
      </c>
      <c r="C2181" s="714" t="s">
        <v>5512</v>
      </c>
      <c r="D2181" s="22">
        <v>19</v>
      </c>
      <c r="E2181" s="746" t="s">
        <v>4436</v>
      </c>
      <c r="F2181" s="760">
        <v>2095030</v>
      </c>
      <c r="G2181" s="475">
        <v>15412111</v>
      </c>
      <c r="H2181" s="476">
        <v>11.94</v>
      </c>
      <c r="I2181" s="474">
        <v>2085120</v>
      </c>
      <c r="J2181" s="475">
        <v>15421106</v>
      </c>
      <c r="K2181" s="478">
        <v>11.94</v>
      </c>
      <c r="L2181" s="9" t="s">
        <v>15</v>
      </c>
      <c r="M2181" s="546">
        <v>16</v>
      </c>
      <c r="N2181" s="9">
        <v>9.5299999999999994</v>
      </c>
      <c r="O2181" s="6" t="s">
        <v>4201</v>
      </c>
      <c r="P2181" s="479" t="s">
        <v>4202</v>
      </c>
      <c r="Q2181" s="10" t="s">
        <v>4250</v>
      </c>
      <c r="R2181" s="11"/>
      <c r="S2181" s="12"/>
      <c r="T2181" s="14">
        <v>46267</v>
      </c>
      <c r="U2181" s="15" t="s">
        <v>4204</v>
      </c>
      <c r="V2181" s="8">
        <v>46267</v>
      </c>
      <c r="W2181" s="13" t="s">
        <v>4413</v>
      </c>
      <c r="X2181" s="23" t="s">
        <v>4206</v>
      </c>
      <c r="Y2181" s="486">
        <v>140</v>
      </c>
      <c r="Z2181" s="483">
        <v>46275</v>
      </c>
      <c r="AA2181" s="24" t="s">
        <v>5196</v>
      </c>
      <c r="AB2181" s="484" t="s">
        <v>4206</v>
      </c>
      <c r="AC2181" s="16"/>
      <c r="AD2181" s="17"/>
      <c r="AE2181" s="18"/>
      <c r="AF2181" s="9"/>
      <c r="AG2181" s="19"/>
      <c r="AH2181" s="20"/>
      <c r="AI2181" s="9"/>
      <c r="AJ2181" s="21"/>
      <c r="AK2181" s="33"/>
      <c r="AL2181" s="485" t="str">
        <f>IF(AA2181="","",AA2181)</f>
        <v>L-RT-025</v>
      </c>
      <c r="AM2181" s="3" t="str">
        <f>IF(AB2181="","",AB2181)</f>
        <v>A</v>
      </c>
      <c r="AN2181" s="702"/>
      <c r="AO2181" s="4"/>
      <c r="AP2181" s="5"/>
      <c r="AQ2181" s="5"/>
      <c r="AR2181" s="4"/>
      <c r="AS2181" s="5"/>
      <c r="AT2181" s="552"/>
      <c r="AU2181" s="553" t="str">
        <f>IF(AND(V2181&gt;0,X2181="A",AA2181&lt;&gt;"",AG2181&lt;&gt;"A",AJ2181&lt;&gt;"A",OR(AB2181="NR",AB2181="NT")),1,"")</f>
        <v/>
      </c>
      <c r="AV2181" s="554" t="str">
        <f>IF(AU2181="","",COUNTIF($AU$8:AU2181,AU2181))</f>
        <v/>
      </c>
      <c r="AW2181" s="553" t="str">
        <f>IF(AND(V2181&gt;0,X2181="A",AJ2181&lt;&gt;"A",OR(AB2181="",AB2181="NX")),1,"")</f>
        <v/>
      </c>
      <c r="AX2181" s="554" t="str">
        <f>IF(AW2181="","",COUNTIF($AW$8:AW2181,AW2181))</f>
        <v/>
      </c>
      <c r="AY2181" s="27"/>
      <c r="AZ2181" s="6"/>
      <c r="BA2181" s="7"/>
      <c r="BB2181" s="7"/>
    </row>
    <row r="2182" spans="1:54" ht="14.45" customHeight="1">
      <c r="A2182" s="472" t="s">
        <v>2432</v>
      </c>
      <c r="B2182" s="473" t="s">
        <v>1602</v>
      </c>
      <c r="C2182" s="714" t="s">
        <v>5512</v>
      </c>
      <c r="D2182" s="22">
        <v>19</v>
      </c>
      <c r="E2182" s="752" t="s">
        <v>4437</v>
      </c>
      <c r="F2182" s="760">
        <v>2085120</v>
      </c>
      <c r="G2182" s="475">
        <v>15421106</v>
      </c>
      <c r="H2182" s="476">
        <v>11.94</v>
      </c>
      <c r="I2182" s="474">
        <v>2081920</v>
      </c>
      <c r="J2182" s="475">
        <v>15421104</v>
      </c>
      <c r="K2182" s="478">
        <v>11.94</v>
      </c>
      <c r="L2182" s="9"/>
      <c r="M2182" s="546">
        <v>16</v>
      </c>
      <c r="N2182" s="9">
        <v>9.5299999999999994</v>
      </c>
      <c r="O2182" s="6" t="s">
        <v>4201</v>
      </c>
      <c r="P2182" s="479" t="s">
        <v>4252</v>
      </c>
      <c r="Q2182" s="10" t="s">
        <v>4268</v>
      </c>
      <c r="R2182" s="11"/>
      <c r="S2182" s="12"/>
      <c r="T2182" s="14">
        <v>46250</v>
      </c>
      <c r="U2182" s="15" t="s">
        <v>4284</v>
      </c>
      <c r="V2182" s="8">
        <v>46250</v>
      </c>
      <c r="W2182" s="13" t="s">
        <v>4313</v>
      </c>
      <c r="X2182" s="23" t="s">
        <v>4206</v>
      </c>
      <c r="Y2182" s="486">
        <v>117</v>
      </c>
      <c r="Z2182" s="483">
        <v>46254</v>
      </c>
      <c r="AA2182" s="24" t="s">
        <v>4259</v>
      </c>
      <c r="AB2182" s="484" t="s">
        <v>4206</v>
      </c>
      <c r="AC2182" s="16"/>
      <c r="AD2182" s="17"/>
      <c r="AE2182" s="18"/>
      <c r="AF2182" s="9"/>
      <c r="AG2182" s="19"/>
      <c r="AH2182" s="20"/>
      <c r="AI2182" s="9"/>
      <c r="AJ2182" s="21"/>
      <c r="AK2182" s="33"/>
      <c r="AL2182" s="485" t="str">
        <f>IF(AA2182="","",AA2182)</f>
        <v>DJ-RT-005</v>
      </c>
      <c r="AM2182" s="3" t="str">
        <f>IF(AB2182="","",AB2182)</f>
        <v>A</v>
      </c>
      <c r="AN2182" s="702"/>
      <c r="AO2182" s="4"/>
      <c r="AP2182" s="5"/>
      <c r="AQ2182" s="5"/>
      <c r="AR2182" s="4"/>
      <c r="AS2182" s="5"/>
      <c r="AT2182" s="552"/>
      <c r="AU2182" s="553" t="str">
        <f>IF(AND(V2182&gt;0,X2182="A",AA2182&lt;&gt;"",AG2182&lt;&gt;"A",AJ2182&lt;&gt;"A",OR(AB2182="NR",AB2182="NT")),1,"")</f>
        <v/>
      </c>
      <c r="AV2182" s="554" t="str">
        <f>IF(AU2182="","",COUNTIF($AU$8:AU2182,AU2182))</f>
        <v/>
      </c>
      <c r="AW2182" s="553" t="str">
        <f>IF(AND(V2182&gt;0,X2182="A",AJ2182&lt;&gt;"A",OR(AB2182="",AB2182="NX")),1,"")</f>
        <v/>
      </c>
      <c r="AX2182" s="554" t="str">
        <f>IF(AW2182="","",COUNTIF($AW$8:AW2182,AW2182))</f>
        <v/>
      </c>
      <c r="AY2182" s="27"/>
      <c r="AZ2182" s="6"/>
      <c r="BA2182" s="7"/>
      <c r="BB2182" s="7"/>
    </row>
    <row r="2183" spans="1:54" ht="14.45" customHeight="1">
      <c r="A2183" s="472" t="s">
        <v>2433</v>
      </c>
      <c r="B2183" s="473" t="s">
        <v>1602</v>
      </c>
      <c r="C2183" s="714" t="s">
        <v>5512</v>
      </c>
      <c r="D2183" s="22">
        <v>19</v>
      </c>
      <c r="E2183" s="746" t="s">
        <v>4438</v>
      </c>
      <c r="F2183" s="760">
        <v>2081920</v>
      </c>
      <c r="G2183" s="475">
        <v>15421104</v>
      </c>
      <c r="H2183" s="476">
        <v>11.94</v>
      </c>
      <c r="I2183" s="474">
        <v>2098130</v>
      </c>
      <c r="J2183" s="475">
        <v>15421112</v>
      </c>
      <c r="K2183" s="478">
        <v>11.94</v>
      </c>
      <c r="L2183" s="9" t="s">
        <v>15</v>
      </c>
      <c r="M2183" s="546">
        <v>16</v>
      </c>
      <c r="N2183" s="9">
        <v>9.5299999999999994</v>
      </c>
      <c r="O2183" s="6" t="s">
        <v>4201</v>
      </c>
      <c r="P2183" s="479" t="s">
        <v>4202</v>
      </c>
      <c r="Q2183" s="10" t="s">
        <v>4250</v>
      </c>
      <c r="R2183" s="11"/>
      <c r="S2183" s="12"/>
      <c r="T2183" s="14">
        <v>46267</v>
      </c>
      <c r="U2183" s="15" t="s">
        <v>4204</v>
      </c>
      <c r="V2183" s="8">
        <v>46267</v>
      </c>
      <c r="W2183" s="13" t="s">
        <v>4413</v>
      </c>
      <c r="X2183" s="23" t="s">
        <v>4206</v>
      </c>
      <c r="Y2183" s="486">
        <v>140</v>
      </c>
      <c r="Z2183" s="483">
        <v>46275</v>
      </c>
      <c r="AA2183" s="24" t="s">
        <v>5196</v>
      </c>
      <c r="AB2183" s="484" t="s">
        <v>4206</v>
      </c>
      <c r="AC2183" s="16"/>
      <c r="AD2183" s="17"/>
      <c r="AE2183" s="18"/>
      <c r="AF2183" s="9"/>
      <c r="AG2183" s="19"/>
      <c r="AH2183" s="20"/>
      <c r="AI2183" s="9"/>
      <c r="AJ2183" s="21"/>
      <c r="AK2183" s="33"/>
      <c r="AL2183" s="485" t="str">
        <f>IF(AA2183="","",AA2183)</f>
        <v>L-RT-025</v>
      </c>
      <c r="AM2183" s="3" t="str">
        <f>IF(AB2183="","",AB2183)</f>
        <v>A</v>
      </c>
      <c r="AN2183" s="702"/>
      <c r="AO2183" s="4"/>
      <c r="AP2183" s="5"/>
      <c r="AQ2183" s="5"/>
      <c r="AR2183" s="4"/>
      <c r="AS2183" s="5"/>
      <c r="AT2183" s="552"/>
      <c r="AU2183" s="553" t="str">
        <f>IF(AND(V2183&gt;0,X2183="A",AA2183&lt;&gt;"",AG2183&lt;&gt;"A",AJ2183&lt;&gt;"A",OR(AB2183="NR",AB2183="NT")),1,"")</f>
        <v/>
      </c>
      <c r="AV2183" s="554" t="str">
        <f>IF(AU2183="","",COUNTIF($AU$8:AU2183,AU2183))</f>
        <v/>
      </c>
      <c r="AW2183" s="553" t="str">
        <f>IF(AND(V2183&gt;0,X2183="A",AJ2183&lt;&gt;"A",OR(AB2183="",AB2183="NX")),1,"")</f>
        <v/>
      </c>
      <c r="AX2183" s="554" t="str">
        <f>IF(AW2183="","",COUNTIF($AW$8:AW2183,AW2183))</f>
        <v/>
      </c>
      <c r="AY2183" s="27"/>
      <c r="AZ2183" s="6"/>
      <c r="BA2183" s="7"/>
      <c r="BB2183" s="7"/>
    </row>
    <row r="2184" spans="1:54" ht="14.45" customHeight="1">
      <c r="A2184" s="472" t="s">
        <v>2434</v>
      </c>
      <c r="B2184" s="473" t="s">
        <v>1602</v>
      </c>
      <c r="C2184" s="714" t="s">
        <v>5512</v>
      </c>
      <c r="D2184" s="22">
        <v>19</v>
      </c>
      <c r="E2184" s="752" t="s">
        <v>4439</v>
      </c>
      <c r="F2184" s="760">
        <v>2098130</v>
      </c>
      <c r="G2184" s="475">
        <v>15421112</v>
      </c>
      <c r="H2184" s="476">
        <v>11.94</v>
      </c>
      <c r="I2184" s="474">
        <v>2090500</v>
      </c>
      <c r="J2184" s="475">
        <v>15421109</v>
      </c>
      <c r="K2184" s="478">
        <v>11.94</v>
      </c>
      <c r="L2184" s="9"/>
      <c r="M2184" s="546">
        <v>16</v>
      </c>
      <c r="N2184" s="9">
        <v>9.5299999999999994</v>
      </c>
      <c r="O2184" s="6" t="s">
        <v>4201</v>
      </c>
      <c r="P2184" s="479" t="s">
        <v>4252</v>
      </c>
      <c r="Q2184" s="10" t="s">
        <v>4273</v>
      </c>
      <c r="R2184" s="11"/>
      <c r="S2184" s="12"/>
      <c r="T2184" s="14">
        <v>46251</v>
      </c>
      <c r="U2184" s="15" t="s">
        <v>4284</v>
      </c>
      <c r="V2184" s="8">
        <v>46251</v>
      </c>
      <c r="W2184" s="13" t="s">
        <v>4258</v>
      </c>
      <c r="X2184" s="23" t="s">
        <v>4206</v>
      </c>
      <c r="Y2184" s="486">
        <v>117</v>
      </c>
      <c r="Z2184" s="483">
        <v>46252</v>
      </c>
      <c r="AA2184" s="24" t="s">
        <v>4259</v>
      </c>
      <c r="AB2184" s="484" t="s">
        <v>4206</v>
      </c>
      <c r="AC2184" s="16"/>
      <c r="AD2184" s="17"/>
      <c r="AE2184" s="18"/>
      <c r="AF2184" s="9"/>
      <c r="AG2184" s="19"/>
      <c r="AH2184" s="20"/>
      <c r="AI2184" s="9"/>
      <c r="AJ2184" s="21"/>
      <c r="AK2184" s="33"/>
      <c r="AL2184" s="485" t="str">
        <f>IF(AA2184="","",AA2184)</f>
        <v>DJ-RT-005</v>
      </c>
      <c r="AM2184" s="3" t="str">
        <f>IF(AB2184="","",AB2184)</f>
        <v>A</v>
      </c>
      <c r="AN2184" s="702"/>
      <c r="AO2184" s="4"/>
      <c r="AP2184" s="5"/>
      <c r="AQ2184" s="5"/>
      <c r="AR2184" s="4"/>
      <c r="AS2184" s="5"/>
      <c r="AT2184" s="552"/>
      <c r="AU2184" s="553" t="str">
        <f>IF(AND(V2184&gt;0,X2184="A",AA2184&lt;&gt;"",AG2184&lt;&gt;"A",AJ2184&lt;&gt;"A",OR(AB2184="NR",AB2184="NT")),1,"")</f>
        <v/>
      </c>
      <c r="AV2184" s="554" t="str">
        <f>IF(AU2184="","",COUNTIF($AU$8:AU2184,AU2184))</f>
        <v/>
      </c>
      <c r="AW2184" s="553" t="str">
        <f>IF(AND(V2184&gt;0,X2184="A",AJ2184&lt;&gt;"A",OR(AB2184="",AB2184="NX")),1,"")</f>
        <v/>
      </c>
      <c r="AX2184" s="554" t="str">
        <f>IF(AW2184="","",COUNTIF($AW$8:AW2184,AW2184))</f>
        <v/>
      </c>
      <c r="AY2184" s="27"/>
      <c r="AZ2184" s="6"/>
      <c r="BA2184" s="7"/>
      <c r="BB2184" s="7"/>
    </row>
    <row r="2185" spans="1:54" ht="14.45" customHeight="1">
      <c r="A2185" s="472" t="s">
        <v>2435</v>
      </c>
      <c r="B2185" s="473" t="s">
        <v>1602</v>
      </c>
      <c r="C2185" s="714" t="s">
        <v>5512</v>
      </c>
      <c r="D2185" s="22">
        <v>19</v>
      </c>
      <c r="E2185" s="746" t="s">
        <v>4440</v>
      </c>
      <c r="F2185" s="760">
        <v>2090500</v>
      </c>
      <c r="G2185" s="475">
        <v>15421109</v>
      </c>
      <c r="H2185" s="476">
        <v>11.94</v>
      </c>
      <c r="I2185" s="474">
        <v>2091750</v>
      </c>
      <c r="J2185" s="475">
        <v>15421109</v>
      </c>
      <c r="K2185" s="478">
        <v>11.94</v>
      </c>
      <c r="L2185" s="9" t="s">
        <v>15</v>
      </c>
      <c r="M2185" s="546">
        <v>16</v>
      </c>
      <c r="N2185" s="9">
        <v>9.5299999999999994</v>
      </c>
      <c r="O2185" s="6" t="s">
        <v>4201</v>
      </c>
      <c r="P2185" s="479" t="s">
        <v>4202</v>
      </c>
      <c r="Q2185" s="10" t="s">
        <v>4250</v>
      </c>
      <c r="R2185" s="11"/>
      <c r="S2185" s="12"/>
      <c r="T2185" s="14">
        <v>46267</v>
      </c>
      <c r="U2185" s="15" t="s">
        <v>4204</v>
      </c>
      <c r="V2185" s="8">
        <v>46267</v>
      </c>
      <c r="W2185" s="13" t="s">
        <v>4413</v>
      </c>
      <c r="X2185" s="23" t="s">
        <v>4206</v>
      </c>
      <c r="Y2185" s="486">
        <v>140</v>
      </c>
      <c r="Z2185" s="483">
        <v>46275</v>
      </c>
      <c r="AA2185" s="24" t="s">
        <v>5196</v>
      </c>
      <c r="AB2185" s="484" t="s">
        <v>4206</v>
      </c>
      <c r="AC2185" s="16"/>
      <c r="AD2185" s="17"/>
      <c r="AE2185" s="18"/>
      <c r="AF2185" s="9"/>
      <c r="AG2185" s="19"/>
      <c r="AH2185" s="20"/>
      <c r="AI2185" s="9"/>
      <c r="AJ2185" s="21"/>
      <c r="AK2185" s="33"/>
      <c r="AL2185" s="485" t="str">
        <f>IF(AA2185="","",AA2185)</f>
        <v>L-RT-025</v>
      </c>
      <c r="AM2185" s="3" t="str">
        <f>IF(AB2185="","",AB2185)</f>
        <v>A</v>
      </c>
      <c r="AN2185" s="702"/>
      <c r="AO2185" s="4"/>
      <c r="AP2185" s="5"/>
      <c r="AQ2185" s="5"/>
      <c r="AR2185" s="4"/>
      <c r="AS2185" s="5"/>
      <c r="AT2185" s="552"/>
      <c r="AU2185" s="553" t="str">
        <f>IF(AND(V2185&gt;0,X2185="A",AA2185&lt;&gt;"",AG2185&lt;&gt;"A",AJ2185&lt;&gt;"A",OR(AB2185="NR",AB2185="NT")),1,"")</f>
        <v/>
      </c>
      <c r="AV2185" s="554" t="str">
        <f>IF(AU2185="","",COUNTIF($AU$8:AU2185,AU2185))</f>
        <v/>
      </c>
      <c r="AW2185" s="553" t="str">
        <f>IF(AND(V2185&gt;0,X2185="A",AJ2185&lt;&gt;"A",OR(AB2185="",AB2185="NX")),1,"")</f>
        <v/>
      </c>
      <c r="AX2185" s="554" t="str">
        <f>IF(AW2185="","",COUNTIF($AW$8:AW2185,AW2185))</f>
        <v/>
      </c>
      <c r="AY2185" s="27"/>
      <c r="AZ2185" s="6"/>
      <c r="BA2185" s="7"/>
      <c r="BB2185" s="7"/>
    </row>
    <row r="2186" spans="1:54" ht="14.45" customHeight="1">
      <c r="A2186" s="472" t="s">
        <v>2436</v>
      </c>
      <c r="B2186" s="473" t="s">
        <v>1602</v>
      </c>
      <c r="C2186" s="714" t="s">
        <v>5512</v>
      </c>
      <c r="D2186" s="22">
        <v>19</v>
      </c>
      <c r="E2186" s="752" t="s">
        <v>4441</v>
      </c>
      <c r="F2186" s="760">
        <v>2091750</v>
      </c>
      <c r="G2186" s="475">
        <v>15421109</v>
      </c>
      <c r="H2186" s="476">
        <v>11.94</v>
      </c>
      <c r="I2186" s="474">
        <v>2090340</v>
      </c>
      <c r="J2186" s="475">
        <v>15421109</v>
      </c>
      <c r="K2186" s="478">
        <v>11.94</v>
      </c>
      <c r="L2186" s="9"/>
      <c r="M2186" s="546">
        <v>16</v>
      </c>
      <c r="N2186" s="9">
        <v>9.5299999999999994</v>
      </c>
      <c r="O2186" s="6" t="s">
        <v>4201</v>
      </c>
      <c r="P2186" s="479" t="s">
        <v>4252</v>
      </c>
      <c r="Q2186" s="10" t="s">
        <v>4268</v>
      </c>
      <c r="R2186" s="11"/>
      <c r="S2186" s="12"/>
      <c r="T2186" s="14">
        <v>46251</v>
      </c>
      <c r="U2186" s="15" t="s">
        <v>4284</v>
      </c>
      <c r="V2186" s="8">
        <v>46251</v>
      </c>
      <c r="W2186" s="13" t="s">
        <v>4258</v>
      </c>
      <c r="X2186" s="23" t="s">
        <v>4206</v>
      </c>
      <c r="Y2186" s="486">
        <v>117</v>
      </c>
      <c r="Z2186" s="483">
        <v>46252</v>
      </c>
      <c r="AA2186" s="24" t="s">
        <v>4259</v>
      </c>
      <c r="AB2186" s="484" t="s">
        <v>4206</v>
      </c>
      <c r="AC2186" s="16"/>
      <c r="AD2186" s="17"/>
      <c r="AE2186" s="18"/>
      <c r="AF2186" s="9"/>
      <c r="AG2186" s="19"/>
      <c r="AH2186" s="20"/>
      <c r="AI2186" s="9"/>
      <c r="AJ2186" s="21"/>
      <c r="AK2186" s="33"/>
      <c r="AL2186" s="485" t="str">
        <f>IF(AA2186="","",AA2186)</f>
        <v>DJ-RT-005</v>
      </c>
      <c r="AM2186" s="3" t="str">
        <f>IF(AB2186="","",AB2186)</f>
        <v>A</v>
      </c>
      <c r="AN2186" s="702"/>
      <c r="AO2186" s="4"/>
      <c r="AP2186" s="5"/>
      <c r="AQ2186" s="5"/>
      <c r="AR2186" s="4"/>
      <c r="AS2186" s="5"/>
      <c r="AT2186" s="552"/>
      <c r="AU2186" s="553" t="str">
        <f>IF(AND(V2186&gt;0,X2186="A",AA2186&lt;&gt;"",AG2186&lt;&gt;"A",AJ2186&lt;&gt;"A",OR(AB2186="NR",AB2186="NT")),1,"")</f>
        <v/>
      </c>
      <c r="AV2186" s="554" t="str">
        <f>IF(AU2186="","",COUNTIF($AU$8:AU2186,AU2186))</f>
        <v/>
      </c>
      <c r="AW2186" s="553" t="str">
        <f>IF(AND(V2186&gt;0,X2186="A",AJ2186&lt;&gt;"A",OR(AB2186="",AB2186="NX")),1,"")</f>
        <v/>
      </c>
      <c r="AX2186" s="554" t="str">
        <f>IF(AW2186="","",COUNTIF($AW$8:AW2186,AW2186))</f>
        <v/>
      </c>
      <c r="AY2186" s="27"/>
      <c r="AZ2186" s="6"/>
      <c r="BA2186" s="7"/>
      <c r="BB2186" s="7"/>
    </row>
    <row r="2187" spans="1:54" ht="14.45" customHeight="1">
      <c r="A2187" s="472" t="s">
        <v>2437</v>
      </c>
      <c r="B2187" s="473" t="s">
        <v>1602</v>
      </c>
      <c r="C2187" s="714" t="s">
        <v>5512</v>
      </c>
      <c r="D2187" s="22">
        <v>19</v>
      </c>
      <c r="E2187" s="746" t="s">
        <v>5917</v>
      </c>
      <c r="F2187" s="760">
        <v>2090340</v>
      </c>
      <c r="G2187" s="475">
        <v>15421109</v>
      </c>
      <c r="H2187" s="476">
        <v>11.94</v>
      </c>
      <c r="I2187" s="474">
        <v>2091600</v>
      </c>
      <c r="J2187" s="475">
        <v>15421109</v>
      </c>
      <c r="K2187" s="478">
        <v>11.94</v>
      </c>
      <c r="L2187" s="9" t="s">
        <v>15</v>
      </c>
      <c r="M2187" s="546">
        <v>16</v>
      </c>
      <c r="N2187" s="9">
        <v>9.5299999999999994</v>
      </c>
      <c r="O2187" s="6" t="s">
        <v>4201</v>
      </c>
      <c r="P2187" s="479" t="s">
        <v>5033</v>
      </c>
      <c r="Q2187" s="10" t="s">
        <v>5193</v>
      </c>
      <c r="R2187" s="11"/>
      <c r="S2187" s="12"/>
      <c r="T2187" s="14">
        <v>46287</v>
      </c>
      <c r="U2187" s="15" t="s">
        <v>5839</v>
      </c>
      <c r="V2187" s="8">
        <v>46287</v>
      </c>
      <c r="W2187" s="13" t="s">
        <v>5920</v>
      </c>
      <c r="X2187" s="23" t="s">
        <v>4206</v>
      </c>
      <c r="Y2187" s="486">
        <v>184</v>
      </c>
      <c r="Z2187" s="483">
        <v>46293</v>
      </c>
      <c r="AA2187" s="24" t="s">
        <v>6040</v>
      </c>
      <c r="AB2187" s="484" t="s">
        <v>4206</v>
      </c>
      <c r="AC2187" s="16"/>
      <c r="AD2187" s="17"/>
      <c r="AE2187" s="18"/>
      <c r="AF2187" s="9"/>
      <c r="AG2187" s="19"/>
      <c r="AH2187" s="20"/>
      <c r="AI2187" s="9"/>
      <c r="AJ2187" s="21"/>
      <c r="AK2187" s="33"/>
      <c r="AL2187" s="485" t="str">
        <f>IF(AA2187="","",AA2187)</f>
        <v>L-RT-064</v>
      </c>
      <c r="AM2187" s="3" t="str">
        <f>IF(AB2187="","",AB2187)</f>
        <v>A</v>
      </c>
      <c r="AN2187" s="702"/>
      <c r="AO2187" s="4"/>
      <c r="AP2187" s="5"/>
      <c r="AQ2187" s="5"/>
      <c r="AR2187" s="4"/>
      <c r="AS2187" s="5"/>
      <c r="AT2187" s="552"/>
      <c r="AU2187" s="553" t="str">
        <f>IF(AND(V2187&gt;0,X2187="A",AA2187&lt;&gt;"",AG2187&lt;&gt;"A",AJ2187&lt;&gt;"A",OR(AB2187="NR",AB2187="NT")),1,"")</f>
        <v/>
      </c>
      <c r="AV2187" s="554" t="str">
        <f>IF(AU2187="","",COUNTIF($AU$8:AU2187,AU2187))</f>
        <v/>
      </c>
      <c r="AW2187" s="553" t="str">
        <f>IF(AND(V2187&gt;0,X2187="A",AJ2187&lt;&gt;"A",OR(AB2187="",AB2187="NX")),1,"")</f>
        <v/>
      </c>
      <c r="AX2187" s="554" t="str">
        <f>IF(AW2187="","",COUNTIF($AW$8:AW2187,AW2187))</f>
        <v/>
      </c>
      <c r="AY2187" s="13" t="s">
        <v>4413</v>
      </c>
      <c r="AZ2187" s="6" t="s">
        <v>5196</v>
      </c>
      <c r="BA2187" s="7"/>
      <c r="BB2187" s="7"/>
    </row>
    <row r="2188" spans="1:54" ht="14.45" customHeight="1">
      <c r="A2188" s="472" t="s">
        <v>2438</v>
      </c>
      <c r="B2188" s="473" t="s">
        <v>1602</v>
      </c>
      <c r="C2188" s="714" t="s">
        <v>5512</v>
      </c>
      <c r="D2188" s="22">
        <v>19</v>
      </c>
      <c r="E2188" s="752" t="s">
        <v>4442</v>
      </c>
      <c r="F2188" s="760">
        <v>2091600</v>
      </c>
      <c r="G2188" s="475">
        <v>15421109</v>
      </c>
      <c r="H2188" s="476">
        <v>11.94</v>
      </c>
      <c r="I2188" s="474">
        <v>2095060</v>
      </c>
      <c r="J2188" s="475">
        <v>15421111</v>
      </c>
      <c r="K2188" s="478">
        <v>11.94</v>
      </c>
      <c r="L2188" s="9"/>
      <c r="M2188" s="546">
        <v>16</v>
      </c>
      <c r="N2188" s="9">
        <v>9.5299999999999994</v>
      </c>
      <c r="O2188" s="6" t="s">
        <v>4201</v>
      </c>
      <c r="P2188" s="479" t="s">
        <v>4252</v>
      </c>
      <c r="Q2188" s="10" t="s">
        <v>4253</v>
      </c>
      <c r="R2188" s="11"/>
      <c r="S2188" s="12"/>
      <c r="T2188" s="14">
        <v>46251</v>
      </c>
      <c r="U2188" s="15" t="s">
        <v>4284</v>
      </c>
      <c r="V2188" s="8">
        <v>46251</v>
      </c>
      <c r="W2188" s="13" t="s">
        <v>4258</v>
      </c>
      <c r="X2188" s="23" t="s">
        <v>4206</v>
      </c>
      <c r="Y2188" s="486">
        <v>117</v>
      </c>
      <c r="Z2188" s="483">
        <v>46252</v>
      </c>
      <c r="AA2188" s="24" t="s">
        <v>4259</v>
      </c>
      <c r="AB2188" s="484" t="s">
        <v>4206</v>
      </c>
      <c r="AC2188" s="16"/>
      <c r="AD2188" s="17"/>
      <c r="AE2188" s="18"/>
      <c r="AF2188" s="9"/>
      <c r="AG2188" s="19"/>
      <c r="AH2188" s="20"/>
      <c r="AI2188" s="9"/>
      <c r="AJ2188" s="21"/>
      <c r="AK2188" s="33"/>
      <c r="AL2188" s="485" t="str">
        <f>IF(AA2188="","",AA2188)</f>
        <v>DJ-RT-005</v>
      </c>
      <c r="AM2188" s="3" t="str">
        <f>IF(AB2188="","",AB2188)</f>
        <v>A</v>
      </c>
      <c r="AN2188" s="702"/>
      <c r="AO2188" s="4"/>
      <c r="AP2188" s="5"/>
      <c r="AQ2188" s="5"/>
      <c r="AR2188" s="4"/>
      <c r="AS2188" s="5"/>
      <c r="AT2188" s="552"/>
      <c r="AU2188" s="553" t="str">
        <f>IF(AND(V2188&gt;0,X2188="A",AA2188&lt;&gt;"",AG2188&lt;&gt;"A",AJ2188&lt;&gt;"A",OR(AB2188="NR",AB2188="NT")),1,"")</f>
        <v/>
      </c>
      <c r="AV2188" s="554" t="str">
        <f>IF(AU2188="","",COUNTIF($AU$8:AU2188,AU2188))</f>
        <v/>
      </c>
      <c r="AW2188" s="553" t="str">
        <f>IF(AND(V2188&gt;0,X2188="A",AJ2188&lt;&gt;"A",OR(AB2188="",AB2188="NX")),1,"")</f>
        <v/>
      </c>
      <c r="AX2188" s="554" t="str">
        <f>IF(AW2188="","",COUNTIF($AW$8:AW2188,AW2188))</f>
        <v/>
      </c>
      <c r="AY2188" s="27"/>
      <c r="AZ2188" s="6"/>
      <c r="BA2188" s="7"/>
      <c r="BB2188" s="7"/>
    </row>
    <row r="2189" spans="1:54" ht="14.45" customHeight="1">
      <c r="A2189" s="472" t="s">
        <v>2439</v>
      </c>
      <c r="B2189" s="473" t="s">
        <v>1602</v>
      </c>
      <c r="C2189" s="714" t="s">
        <v>5512</v>
      </c>
      <c r="D2189" s="22">
        <v>19</v>
      </c>
      <c r="E2189" s="746" t="s">
        <v>4443</v>
      </c>
      <c r="F2189" s="760">
        <v>2095060</v>
      </c>
      <c r="G2189" s="475">
        <v>15421111</v>
      </c>
      <c r="H2189" s="476">
        <v>11.94</v>
      </c>
      <c r="I2189" s="474">
        <v>2082960</v>
      </c>
      <c r="J2189" s="475">
        <v>15421105</v>
      </c>
      <c r="K2189" s="478">
        <v>11.94</v>
      </c>
      <c r="L2189" s="9" t="s">
        <v>15</v>
      </c>
      <c r="M2189" s="546">
        <v>16</v>
      </c>
      <c r="N2189" s="9">
        <v>9.5299999999999994</v>
      </c>
      <c r="O2189" s="6" t="s">
        <v>4201</v>
      </c>
      <c r="P2189" s="479" t="s">
        <v>4202</v>
      </c>
      <c r="Q2189" s="10" t="s">
        <v>4250</v>
      </c>
      <c r="R2189" s="11"/>
      <c r="S2189" s="12"/>
      <c r="T2189" s="14">
        <v>46267</v>
      </c>
      <c r="U2189" s="15" t="s">
        <v>4204</v>
      </c>
      <c r="V2189" s="8">
        <v>46267</v>
      </c>
      <c r="W2189" s="13" t="s">
        <v>4413</v>
      </c>
      <c r="X2189" s="23" t="s">
        <v>4206</v>
      </c>
      <c r="Y2189" s="486">
        <v>140</v>
      </c>
      <c r="Z2189" s="483">
        <v>46275</v>
      </c>
      <c r="AA2189" s="24" t="s">
        <v>5196</v>
      </c>
      <c r="AB2189" s="484" t="s">
        <v>4206</v>
      </c>
      <c r="AC2189" s="16"/>
      <c r="AD2189" s="17"/>
      <c r="AE2189" s="18"/>
      <c r="AF2189" s="9"/>
      <c r="AG2189" s="19"/>
      <c r="AH2189" s="20"/>
      <c r="AI2189" s="9"/>
      <c r="AJ2189" s="21"/>
      <c r="AK2189" s="33"/>
      <c r="AL2189" s="485" t="str">
        <f>IF(AA2189="","",AA2189)</f>
        <v>L-RT-025</v>
      </c>
      <c r="AM2189" s="3" t="str">
        <f>IF(AB2189="","",AB2189)</f>
        <v>A</v>
      </c>
      <c r="AN2189" s="702"/>
      <c r="AO2189" s="4"/>
      <c r="AP2189" s="5"/>
      <c r="AQ2189" s="5"/>
      <c r="AR2189" s="4"/>
      <c r="AS2189" s="5"/>
      <c r="AT2189" s="552"/>
      <c r="AU2189" s="553" t="str">
        <f>IF(AND(V2189&gt;0,X2189="A",AA2189&lt;&gt;"",AG2189&lt;&gt;"A",AJ2189&lt;&gt;"A",OR(AB2189="NR",AB2189="NT")),1,"")</f>
        <v/>
      </c>
      <c r="AV2189" s="554" t="str">
        <f>IF(AU2189="","",COUNTIF($AU$8:AU2189,AU2189))</f>
        <v/>
      </c>
      <c r="AW2189" s="553" t="str">
        <f>IF(AND(V2189&gt;0,X2189="A",AJ2189&lt;&gt;"A",OR(AB2189="",AB2189="NX")),1,"")</f>
        <v/>
      </c>
      <c r="AX2189" s="554" t="str">
        <f>IF(AW2189="","",COUNTIF($AW$8:AW2189,AW2189))</f>
        <v/>
      </c>
      <c r="AY2189" s="27"/>
      <c r="AZ2189" s="6"/>
      <c r="BA2189" s="7"/>
      <c r="BB2189" s="7"/>
    </row>
    <row r="2190" spans="1:54" ht="14.45" customHeight="1">
      <c r="A2190" s="472" t="s">
        <v>2440</v>
      </c>
      <c r="B2190" s="473" t="s">
        <v>1602</v>
      </c>
      <c r="C2190" s="714" t="s">
        <v>5512</v>
      </c>
      <c r="D2190" s="22">
        <v>19</v>
      </c>
      <c r="E2190" s="752" t="s">
        <v>4444</v>
      </c>
      <c r="F2190" s="760">
        <v>2082960</v>
      </c>
      <c r="G2190" s="475">
        <v>15421105</v>
      </c>
      <c r="H2190" s="476">
        <v>11.94</v>
      </c>
      <c r="I2190" s="474">
        <v>2081860</v>
      </c>
      <c r="J2190" s="475">
        <v>15421104</v>
      </c>
      <c r="K2190" s="478">
        <v>11.94</v>
      </c>
      <c r="L2190" s="9"/>
      <c r="M2190" s="546">
        <v>16</v>
      </c>
      <c r="N2190" s="9">
        <v>9.5299999999999994</v>
      </c>
      <c r="O2190" s="6" t="s">
        <v>4201</v>
      </c>
      <c r="P2190" s="479" t="s">
        <v>4252</v>
      </c>
      <c r="Q2190" s="10" t="s">
        <v>4273</v>
      </c>
      <c r="R2190" s="11"/>
      <c r="S2190" s="12"/>
      <c r="T2190" s="14">
        <v>46251</v>
      </c>
      <c r="U2190" s="15" t="s">
        <v>4284</v>
      </c>
      <c r="V2190" s="8">
        <v>46251</v>
      </c>
      <c r="W2190" s="13" t="s">
        <v>4258</v>
      </c>
      <c r="X2190" s="23" t="s">
        <v>4206</v>
      </c>
      <c r="Y2190" s="486">
        <v>117</v>
      </c>
      <c r="Z2190" s="483">
        <v>46252</v>
      </c>
      <c r="AA2190" s="24" t="s">
        <v>4259</v>
      </c>
      <c r="AB2190" s="484" t="s">
        <v>4206</v>
      </c>
      <c r="AC2190" s="16"/>
      <c r="AD2190" s="17"/>
      <c r="AE2190" s="18"/>
      <c r="AF2190" s="9"/>
      <c r="AG2190" s="19"/>
      <c r="AH2190" s="20"/>
      <c r="AI2190" s="9"/>
      <c r="AJ2190" s="21"/>
      <c r="AK2190" s="33"/>
      <c r="AL2190" s="485" t="str">
        <f>IF(AA2190="","",AA2190)</f>
        <v>DJ-RT-005</v>
      </c>
      <c r="AM2190" s="3" t="str">
        <f>IF(AB2190="","",AB2190)</f>
        <v>A</v>
      </c>
      <c r="AN2190" s="702"/>
      <c r="AO2190" s="4"/>
      <c r="AP2190" s="5"/>
      <c r="AQ2190" s="5"/>
      <c r="AR2190" s="4"/>
      <c r="AS2190" s="5"/>
      <c r="AT2190" s="552"/>
      <c r="AU2190" s="553" t="str">
        <f>IF(AND(V2190&gt;0,X2190="A",AA2190&lt;&gt;"",AG2190&lt;&gt;"A",AJ2190&lt;&gt;"A",OR(AB2190="NR",AB2190="NT")),1,"")</f>
        <v/>
      </c>
      <c r="AV2190" s="554" t="str">
        <f>IF(AU2190="","",COUNTIF($AU$8:AU2190,AU2190))</f>
        <v/>
      </c>
      <c r="AW2190" s="553" t="str">
        <f>IF(AND(V2190&gt;0,X2190="A",AJ2190&lt;&gt;"A",OR(AB2190="",AB2190="NX")),1,"")</f>
        <v/>
      </c>
      <c r="AX2190" s="554" t="str">
        <f>IF(AW2190="","",COUNTIF($AW$8:AW2190,AW2190))</f>
        <v/>
      </c>
      <c r="AY2190" s="27"/>
      <c r="AZ2190" s="6"/>
      <c r="BA2190" s="7"/>
      <c r="BB2190" s="7"/>
    </row>
    <row r="2191" spans="1:54" ht="14.45" customHeight="1">
      <c r="A2191" s="472" t="s">
        <v>2441</v>
      </c>
      <c r="B2191" s="473" t="s">
        <v>1602</v>
      </c>
      <c r="C2191" s="714" t="s">
        <v>5512</v>
      </c>
      <c r="D2191" s="22">
        <v>19</v>
      </c>
      <c r="E2191" s="746" t="s">
        <v>4445</v>
      </c>
      <c r="F2191" s="760">
        <v>2081860</v>
      </c>
      <c r="G2191" s="475">
        <v>15421104</v>
      </c>
      <c r="H2191" s="476">
        <v>11.94</v>
      </c>
      <c r="I2191" s="474">
        <v>2095700</v>
      </c>
      <c r="J2191" s="475">
        <v>15421111</v>
      </c>
      <c r="K2191" s="478">
        <v>11.94</v>
      </c>
      <c r="L2191" s="9" t="s">
        <v>15</v>
      </c>
      <c r="M2191" s="546">
        <v>16</v>
      </c>
      <c r="N2191" s="9">
        <v>9.5299999999999994</v>
      </c>
      <c r="O2191" s="6" t="s">
        <v>4201</v>
      </c>
      <c r="P2191" s="479" t="s">
        <v>4202</v>
      </c>
      <c r="Q2191" s="10" t="s">
        <v>4250</v>
      </c>
      <c r="R2191" s="11"/>
      <c r="S2191" s="12"/>
      <c r="T2191" s="14">
        <v>46267</v>
      </c>
      <c r="U2191" s="15" t="s">
        <v>4204</v>
      </c>
      <c r="V2191" s="8">
        <v>46267</v>
      </c>
      <c r="W2191" s="13" t="s">
        <v>4446</v>
      </c>
      <c r="X2191" s="23" t="s">
        <v>4206</v>
      </c>
      <c r="Y2191" s="486">
        <v>140</v>
      </c>
      <c r="Z2191" s="483">
        <v>46275</v>
      </c>
      <c r="AA2191" s="24" t="s">
        <v>5196</v>
      </c>
      <c r="AB2191" s="484" t="s">
        <v>4206</v>
      </c>
      <c r="AC2191" s="16"/>
      <c r="AD2191" s="17"/>
      <c r="AE2191" s="18"/>
      <c r="AF2191" s="9"/>
      <c r="AG2191" s="19"/>
      <c r="AH2191" s="20"/>
      <c r="AI2191" s="9"/>
      <c r="AJ2191" s="21"/>
      <c r="AK2191" s="33"/>
      <c r="AL2191" s="485" t="str">
        <f>IF(AA2191="","",AA2191)</f>
        <v>L-RT-025</v>
      </c>
      <c r="AM2191" s="3" t="str">
        <f>IF(AB2191="","",AB2191)</f>
        <v>A</v>
      </c>
      <c r="AN2191" s="702"/>
      <c r="AO2191" s="4"/>
      <c r="AP2191" s="5"/>
      <c r="AQ2191" s="5"/>
      <c r="AR2191" s="4"/>
      <c r="AS2191" s="5"/>
      <c r="AT2191" s="552"/>
      <c r="AU2191" s="553" t="str">
        <f>IF(AND(V2191&gt;0,X2191="A",AA2191&lt;&gt;"",AG2191&lt;&gt;"A",AJ2191&lt;&gt;"A",OR(AB2191="NR",AB2191="NT")),1,"")</f>
        <v/>
      </c>
      <c r="AV2191" s="554" t="str">
        <f>IF(AU2191="","",COUNTIF($AU$8:AU2191,AU2191))</f>
        <v/>
      </c>
      <c r="AW2191" s="553" t="str">
        <f>IF(AND(V2191&gt;0,X2191="A",AJ2191&lt;&gt;"A",OR(AB2191="",AB2191="NX")),1,"")</f>
        <v/>
      </c>
      <c r="AX2191" s="554" t="str">
        <f>IF(AW2191="","",COUNTIF($AW$8:AW2191,AW2191))</f>
        <v/>
      </c>
      <c r="AY2191" s="27"/>
      <c r="AZ2191" s="6"/>
      <c r="BA2191" s="7"/>
      <c r="BB2191" s="7"/>
    </row>
    <row r="2192" spans="1:54" ht="14.45" customHeight="1">
      <c r="A2192" s="472" t="s">
        <v>2442</v>
      </c>
      <c r="B2192" s="473" t="s">
        <v>1602</v>
      </c>
      <c r="C2192" s="714" t="s">
        <v>5512</v>
      </c>
      <c r="D2192" s="22">
        <v>19</v>
      </c>
      <c r="E2192" s="752" t="s">
        <v>4447</v>
      </c>
      <c r="F2192" s="760">
        <v>2095700</v>
      </c>
      <c r="G2192" s="475">
        <v>15421111</v>
      </c>
      <c r="H2192" s="476">
        <v>11.94</v>
      </c>
      <c r="I2192" s="474">
        <v>2093100</v>
      </c>
      <c r="J2192" s="475">
        <v>15421110</v>
      </c>
      <c r="K2192" s="478">
        <v>11.94</v>
      </c>
      <c r="L2192" s="9"/>
      <c r="M2192" s="546">
        <v>16</v>
      </c>
      <c r="N2192" s="9">
        <v>9.5299999999999994</v>
      </c>
      <c r="O2192" s="6" t="s">
        <v>4201</v>
      </c>
      <c r="P2192" s="479" t="s">
        <v>4252</v>
      </c>
      <c r="Q2192" s="10" t="s">
        <v>4253</v>
      </c>
      <c r="R2192" s="11"/>
      <c r="S2192" s="12"/>
      <c r="T2192" s="14">
        <v>46255</v>
      </c>
      <c r="U2192" s="15" t="s">
        <v>4284</v>
      </c>
      <c r="V2192" s="8">
        <v>46255</v>
      </c>
      <c r="W2192" s="13" t="s">
        <v>4285</v>
      </c>
      <c r="X2192" s="23" t="s">
        <v>4206</v>
      </c>
      <c r="Y2192" s="486">
        <v>124</v>
      </c>
      <c r="Z2192" s="483">
        <v>46257</v>
      </c>
      <c r="AA2192" s="24" t="s">
        <v>4286</v>
      </c>
      <c r="AB2192" s="484" t="s">
        <v>4206</v>
      </c>
      <c r="AC2192" s="16"/>
      <c r="AD2192" s="17"/>
      <c r="AE2192" s="18"/>
      <c r="AF2192" s="9"/>
      <c r="AG2192" s="19"/>
      <c r="AH2192" s="20"/>
      <c r="AI2192" s="9"/>
      <c r="AJ2192" s="21"/>
      <c r="AK2192" s="33"/>
      <c r="AL2192" s="485" t="str">
        <f>IF(AA2192="","",AA2192)</f>
        <v>DJ-RT-009</v>
      </c>
      <c r="AM2192" s="3" t="str">
        <f>IF(AB2192="","",AB2192)</f>
        <v>A</v>
      </c>
      <c r="AN2192" s="702"/>
      <c r="AO2192" s="4"/>
      <c r="AP2192" s="5"/>
      <c r="AQ2192" s="5"/>
      <c r="AR2192" s="4"/>
      <c r="AS2192" s="5"/>
      <c r="AT2192" s="552"/>
      <c r="AU2192" s="553" t="str">
        <f>IF(AND(V2192&gt;0,X2192="A",AA2192&lt;&gt;"",AG2192&lt;&gt;"A",AJ2192&lt;&gt;"A",OR(AB2192="NR",AB2192="NT")),1,"")</f>
        <v/>
      </c>
      <c r="AV2192" s="554" t="str">
        <f>IF(AU2192="","",COUNTIF($AU$8:AU2192,AU2192))</f>
        <v/>
      </c>
      <c r="AW2192" s="553" t="str">
        <f>IF(AND(V2192&gt;0,X2192="A",AJ2192&lt;&gt;"A",OR(AB2192="",AB2192="NX")),1,"")</f>
        <v/>
      </c>
      <c r="AX2192" s="554" t="str">
        <f>IF(AW2192="","",COUNTIF($AW$8:AW2192,AW2192))</f>
        <v/>
      </c>
      <c r="AY2192" s="27"/>
      <c r="AZ2192" s="6"/>
      <c r="BA2192" s="7"/>
      <c r="BB2192" s="7"/>
    </row>
    <row r="2193" spans="1:54" ht="14.45" customHeight="1">
      <c r="A2193" s="472" t="s">
        <v>2443</v>
      </c>
      <c r="B2193" s="473" t="s">
        <v>1602</v>
      </c>
      <c r="C2193" s="714" t="s">
        <v>5512</v>
      </c>
      <c r="D2193" s="22">
        <v>19</v>
      </c>
      <c r="E2193" s="746" t="s">
        <v>4448</v>
      </c>
      <c r="F2193" s="760">
        <v>2093100</v>
      </c>
      <c r="G2193" s="475">
        <v>15421110</v>
      </c>
      <c r="H2193" s="476">
        <v>11.94</v>
      </c>
      <c r="I2193" s="474">
        <v>2092640</v>
      </c>
      <c r="J2193" s="475">
        <v>15421110</v>
      </c>
      <c r="K2193" s="478">
        <v>11.94</v>
      </c>
      <c r="L2193" s="9" t="s">
        <v>15</v>
      </c>
      <c r="M2193" s="546">
        <v>16</v>
      </c>
      <c r="N2193" s="9">
        <v>9.5299999999999994</v>
      </c>
      <c r="O2193" s="6" t="s">
        <v>4201</v>
      </c>
      <c r="P2193" s="479" t="s">
        <v>4202</v>
      </c>
      <c r="Q2193" s="10" t="s">
        <v>4250</v>
      </c>
      <c r="R2193" s="11"/>
      <c r="S2193" s="12"/>
      <c r="T2193" s="14">
        <v>46267</v>
      </c>
      <c r="U2193" s="15" t="s">
        <v>4204</v>
      </c>
      <c r="V2193" s="8">
        <v>46267</v>
      </c>
      <c r="W2193" s="13" t="s">
        <v>4446</v>
      </c>
      <c r="X2193" s="23" t="s">
        <v>4206</v>
      </c>
      <c r="Y2193" s="486">
        <v>140</v>
      </c>
      <c r="Z2193" s="483">
        <v>46275</v>
      </c>
      <c r="AA2193" s="24" t="s">
        <v>5196</v>
      </c>
      <c r="AB2193" s="484" t="s">
        <v>4206</v>
      </c>
      <c r="AC2193" s="16"/>
      <c r="AD2193" s="17"/>
      <c r="AE2193" s="18"/>
      <c r="AF2193" s="9"/>
      <c r="AG2193" s="19"/>
      <c r="AH2193" s="20"/>
      <c r="AI2193" s="9"/>
      <c r="AJ2193" s="21"/>
      <c r="AK2193" s="33"/>
      <c r="AL2193" s="485" t="str">
        <f>IF(AA2193="","",AA2193)</f>
        <v>L-RT-025</v>
      </c>
      <c r="AM2193" s="3" t="str">
        <f>IF(AB2193="","",AB2193)</f>
        <v>A</v>
      </c>
      <c r="AN2193" s="702"/>
      <c r="AO2193" s="4"/>
      <c r="AP2193" s="5"/>
      <c r="AQ2193" s="5"/>
      <c r="AR2193" s="4"/>
      <c r="AS2193" s="5"/>
      <c r="AT2193" s="552"/>
      <c r="AU2193" s="553" t="str">
        <f>IF(AND(V2193&gt;0,X2193="A",AA2193&lt;&gt;"",AG2193&lt;&gt;"A",AJ2193&lt;&gt;"A",OR(AB2193="NR",AB2193="NT")),1,"")</f>
        <v/>
      </c>
      <c r="AV2193" s="554" t="str">
        <f>IF(AU2193="","",COUNTIF($AU$8:AU2193,AU2193))</f>
        <v/>
      </c>
      <c r="AW2193" s="553" t="str">
        <f>IF(AND(V2193&gt;0,X2193="A",AJ2193&lt;&gt;"A",OR(AB2193="",AB2193="NX")),1,"")</f>
        <v/>
      </c>
      <c r="AX2193" s="554" t="str">
        <f>IF(AW2193="","",COUNTIF($AW$8:AW2193,AW2193))</f>
        <v/>
      </c>
      <c r="AY2193" s="27"/>
      <c r="AZ2193" s="6"/>
      <c r="BA2193" s="7"/>
      <c r="BB2193" s="7"/>
    </row>
    <row r="2194" spans="1:54" ht="14.45" customHeight="1">
      <c r="A2194" s="472" t="s">
        <v>2444</v>
      </c>
      <c r="B2194" s="473" t="s">
        <v>1602</v>
      </c>
      <c r="C2194" s="714" t="s">
        <v>5512</v>
      </c>
      <c r="D2194" s="22">
        <v>19</v>
      </c>
      <c r="E2194" s="752" t="s">
        <v>4449</v>
      </c>
      <c r="F2194" s="760">
        <v>2092640</v>
      </c>
      <c r="G2194" s="475">
        <v>15421110</v>
      </c>
      <c r="H2194" s="476">
        <v>11.94</v>
      </c>
      <c r="I2194" s="474">
        <v>2079610</v>
      </c>
      <c r="J2194" s="475">
        <v>15421102</v>
      </c>
      <c r="K2194" s="478">
        <v>11.94</v>
      </c>
      <c r="L2194" s="9"/>
      <c r="M2194" s="546">
        <v>16</v>
      </c>
      <c r="N2194" s="9">
        <v>9.5299999999999994</v>
      </c>
      <c r="O2194" s="6" t="s">
        <v>4201</v>
      </c>
      <c r="P2194" s="479" t="s">
        <v>4252</v>
      </c>
      <c r="Q2194" s="10" t="s">
        <v>4253</v>
      </c>
      <c r="R2194" s="11"/>
      <c r="S2194" s="12"/>
      <c r="T2194" s="14">
        <v>46254</v>
      </c>
      <c r="U2194" s="15" t="s">
        <v>4284</v>
      </c>
      <c r="V2194" s="8">
        <v>46254</v>
      </c>
      <c r="W2194" s="13" t="s">
        <v>4335</v>
      </c>
      <c r="X2194" s="23" t="s">
        <v>4206</v>
      </c>
      <c r="Y2194" s="486">
        <v>124</v>
      </c>
      <c r="Z2194" s="483">
        <v>46257</v>
      </c>
      <c r="AA2194" s="24" t="s">
        <v>4286</v>
      </c>
      <c r="AB2194" s="484" t="s">
        <v>4206</v>
      </c>
      <c r="AC2194" s="16"/>
      <c r="AD2194" s="17"/>
      <c r="AE2194" s="18"/>
      <c r="AF2194" s="9"/>
      <c r="AG2194" s="19"/>
      <c r="AH2194" s="20"/>
      <c r="AI2194" s="9"/>
      <c r="AJ2194" s="21"/>
      <c r="AK2194" s="33"/>
      <c r="AL2194" s="485" t="str">
        <f>IF(AA2194="","",AA2194)</f>
        <v>DJ-RT-009</v>
      </c>
      <c r="AM2194" s="3" t="str">
        <f>IF(AB2194="","",AB2194)</f>
        <v>A</v>
      </c>
      <c r="AN2194" s="702"/>
      <c r="AO2194" s="4"/>
      <c r="AP2194" s="5"/>
      <c r="AQ2194" s="5"/>
      <c r="AR2194" s="4"/>
      <c r="AS2194" s="5"/>
      <c r="AT2194" s="552"/>
      <c r="AU2194" s="553" t="str">
        <f>IF(AND(V2194&gt;0,X2194="A",AA2194&lt;&gt;"",AG2194&lt;&gt;"A",AJ2194&lt;&gt;"A",OR(AB2194="NR",AB2194="NT")),1,"")</f>
        <v/>
      </c>
      <c r="AV2194" s="554" t="str">
        <f>IF(AU2194="","",COUNTIF($AU$8:AU2194,AU2194))</f>
        <v/>
      </c>
      <c r="AW2194" s="553" t="str">
        <f>IF(AND(V2194&gt;0,X2194="A",AJ2194&lt;&gt;"A",OR(AB2194="",AB2194="NX")),1,"")</f>
        <v/>
      </c>
      <c r="AX2194" s="554" t="str">
        <f>IF(AW2194="","",COUNTIF($AW$8:AW2194,AW2194))</f>
        <v/>
      </c>
      <c r="AY2194" s="27"/>
      <c r="AZ2194" s="6"/>
      <c r="BA2194" s="7"/>
      <c r="BB2194" s="7"/>
    </row>
    <row r="2195" spans="1:54" ht="14.45" customHeight="1">
      <c r="A2195" s="472" t="s">
        <v>2445</v>
      </c>
      <c r="B2195" s="473" t="s">
        <v>1602</v>
      </c>
      <c r="C2195" s="714" t="s">
        <v>5512</v>
      </c>
      <c r="D2195" s="22">
        <v>19</v>
      </c>
      <c r="E2195" s="746" t="s">
        <v>5918</v>
      </c>
      <c r="F2195" s="760">
        <v>2079610</v>
      </c>
      <c r="G2195" s="475">
        <v>15421102</v>
      </c>
      <c r="H2195" s="476">
        <v>11.94</v>
      </c>
      <c r="I2195" s="474">
        <v>2081150</v>
      </c>
      <c r="J2195" s="475">
        <v>15421103</v>
      </c>
      <c r="K2195" s="478">
        <v>11.94</v>
      </c>
      <c r="L2195" s="9" t="s">
        <v>15</v>
      </c>
      <c r="M2195" s="546">
        <v>16</v>
      </c>
      <c r="N2195" s="9">
        <v>9.5299999999999994</v>
      </c>
      <c r="O2195" s="6" t="s">
        <v>4201</v>
      </c>
      <c r="P2195" s="479" t="s">
        <v>5033</v>
      </c>
      <c r="Q2195" s="10" t="s">
        <v>5193</v>
      </c>
      <c r="R2195" s="11"/>
      <c r="S2195" s="12"/>
      <c r="T2195" s="14">
        <v>46287</v>
      </c>
      <c r="U2195" s="15" t="s">
        <v>5839</v>
      </c>
      <c r="V2195" s="8">
        <v>46287</v>
      </c>
      <c r="W2195" s="13" t="s">
        <v>5920</v>
      </c>
      <c r="X2195" s="23" t="s">
        <v>4206</v>
      </c>
      <c r="Y2195" s="486">
        <v>195</v>
      </c>
      <c r="Z2195" s="483">
        <v>46296</v>
      </c>
      <c r="AA2195" s="24" t="s">
        <v>6262</v>
      </c>
      <c r="AB2195" s="484" t="s">
        <v>4206</v>
      </c>
      <c r="AC2195" s="16"/>
      <c r="AD2195" s="17"/>
      <c r="AE2195" s="18"/>
      <c r="AF2195" s="9"/>
      <c r="AG2195" s="19"/>
      <c r="AH2195" s="20"/>
      <c r="AI2195" s="9"/>
      <c r="AJ2195" s="21"/>
      <c r="AK2195" s="33"/>
      <c r="AL2195" s="485" t="str">
        <f>IF(AA2195="","",AA2195)</f>
        <v>L-RT-068</v>
      </c>
      <c r="AM2195" s="3" t="str">
        <f>IF(AB2195="","",AB2195)</f>
        <v>A</v>
      </c>
      <c r="AN2195" s="702"/>
      <c r="AO2195" s="4"/>
      <c r="AP2195" s="5"/>
      <c r="AQ2195" s="5"/>
      <c r="AR2195" s="4"/>
      <c r="AS2195" s="5"/>
      <c r="AT2195" s="552"/>
      <c r="AU2195" s="553" t="str">
        <f>IF(AND(V2195&gt;0,X2195="A",AA2195&lt;&gt;"",AG2195&lt;&gt;"A",AJ2195&lt;&gt;"A",OR(AB2195="NR",AB2195="NT")),1,"")</f>
        <v/>
      </c>
      <c r="AV2195" s="554" t="str">
        <f>IF(AU2195="","",COUNTIF($AU$8:AU2195,AU2195))</f>
        <v/>
      </c>
      <c r="AW2195" s="553" t="str">
        <f>IF(AND(V2195&gt;0,X2195="A",AJ2195&lt;&gt;"A",OR(AB2195="",AB2195="NX")),1,"")</f>
        <v/>
      </c>
      <c r="AX2195" s="554" t="str">
        <f>IF(AW2195="","",COUNTIF($AW$8:AW2195,AW2195))</f>
        <v/>
      </c>
      <c r="AY2195" s="13" t="s">
        <v>4446</v>
      </c>
      <c r="AZ2195" s="6" t="s">
        <v>5196</v>
      </c>
      <c r="BA2195" s="7"/>
      <c r="BB2195" s="7"/>
    </row>
    <row r="2196" spans="1:54" ht="14.45" customHeight="1">
      <c r="A2196" s="472" t="s">
        <v>2446</v>
      </c>
      <c r="B2196" s="473" t="s">
        <v>1602</v>
      </c>
      <c r="C2196" s="714" t="s">
        <v>5512</v>
      </c>
      <c r="D2196" s="22">
        <v>19</v>
      </c>
      <c r="E2196" s="746" t="s">
        <v>4450</v>
      </c>
      <c r="F2196" s="760">
        <v>2081150</v>
      </c>
      <c r="G2196" s="475">
        <v>15421103</v>
      </c>
      <c r="H2196" s="476">
        <v>11.94</v>
      </c>
      <c r="I2196" s="474">
        <v>2097710</v>
      </c>
      <c r="J2196" s="475">
        <v>15421102</v>
      </c>
      <c r="K2196" s="478">
        <v>11.94</v>
      </c>
      <c r="L2196" s="9" t="s">
        <v>15</v>
      </c>
      <c r="M2196" s="546">
        <v>16</v>
      </c>
      <c r="N2196" s="9">
        <v>9.5299999999999994</v>
      </c>
      <c r="O2196" s="6" t="s">
        <v>4201</v>
      </c>
      <c r="P2196" s="479" t="s">
        <v>4202</v>
      </c>
      <c r="Q2196" s="10" t="s">
        <v>4250</v>
      </c>
      <c r="R2196" s="11"/>
      <c r="S2196" s="12"/>
      <c r="T2196" s="14">
        <v>46267</v>
      </c>
      <c r="U2196" s="15" t="s">
        <v>4204</v>
      </c>
      <c r="V2196" s="8">
        <v>46267</v>
      </c>
      <c r="W2196" s="13" t="s">
        <v>4446</v>
      </c>
      <c r="X2196" s="23" t="s">
        <v>4206</v>
      </c>
      <c r="Y2196" s="486">
        <v>140</v>
      </c>
      <c r="Z2196" s="483">
        <v>46275</v>
      </c>
      <c r="AA2196" s="24" t="s">
        <v>5196</v>
      </c>
      <c r="AB2196" s="484" t="s">
        <v>4206</v>
      </c>
      <c r="AC2196" s="16"/>
      <c r="AD2196" s="17"/>
      <c r="AE2196" s="18"/>
      <c r="AF2196" s="9"/>
      <c r="AG2196" s="19"/>
      <c r="AH2196" s="20"/>
      <c r="AI2196" s="9"/>
      <c r="AJ2196" s="21"/>
      <c r="AK2196" s="33"/>
      <c r="AL2196" s="485" t="str">
        <f>IF(AA2196="","",AA2196)</f>
        <v>L-RT-025</v>
      </c>
      <c r="AM2196" s="3" t="str">
        <f>IF(AB2196="","",AB2196)</f>
        <v>A</v>
      </c>
      <c r="AN2196" s="702"/>
      <c r="AO2196" s="4"/>
      <c r="AP2196" s="5"/>
      <c r="AQ2196" s="5"/>
      <c r="AR2196" s="4"/>
      <c r="AS2196" s="5"/>
      <c r="AT2196" s="552"/>
      <c r="AU2196" s="553" t="str">
        <f>IF(AND(V2196&gt;0,X2196="A",AA2196&lt;&gt;"",AG2196&lt;&gt;"A",AJ2196&lt;&gt;"A",OR(AB2196="NR",AB2196="NT")),1,"")</f>
        <v/>
      </c>
      <c r="AV2196" s="554" t="str">
        <f>IF(AU2196="","",COUNTIF($AU$8:AU2196,AU2196))</f>
        <v/>
      </c>
      <c r="AW2196" s="553" t="str">
        <f>IF(AND(V2196&gt;0,X2196="A",AJ2196&lt;&gt;"A",OR(AB2196="",AB2196="NX")),1,"")</f>
        <v/>
      </c>
      <c r="AX2196" s="554" t="str">
        <f>IF(AW2196="","",COUNTIF($AW$8:AW2196,AW2196))</f>
        <v/>
      </c>
      <c r="AY2196" s="27"/>
      <c r="AZ2196" s="6"/>
      <c r="BA2196" s="7"/>
      <c r="BB2196" s="7"/>
    </row>
    <row r="2197" spans="1:54" ht="14.45" customHeight="1">
      <c r="A2197" s="472" t="s">
        <v>2447</v>
      </c>
      <c r="B2197" s="473" t="s">
        <v>1602</v>
      </c>
      <c r="C2197" s="714" t="s">
        <v>5512</v>
      </c>
      <c r="D2197" s="22">
        <v>19</v>
      </c>
      <c r="E2197" s="746" t="s">
        <v>4451</v>
      </c>
      <c r="F2197" s="760">
        <v>2097710</v>
      </c>
      <c r="G2197" s="475">
        <v>15421102</v>
      </c>
      <c r="H2197" s="476">
        <v>11.94</v>
      </c>
      <c r="I2197" s="474">
        <v>2095770</v>
      </c>
      <c r="J2197" s="475">
        <v>15421111</v>
      </c>
      <c r="K2197" s="478">
        <v>11.94</v>
      </c>
      <c r="L2197" s="9" t="s">
        <v>15</v>
      </c>
      <c r="M2197" s="546">
        <v>16</v>
      </c>
      <c r="N2197" s="9">
        <v>9.5299999999999994</v>
      </c>
      <c r="O2197" s="6" t="s">
        <v>4201</v>
      </c>
      <c r="P2197" s="479" t="s">
        <v>4202</v>
      </c>
      <c r="Q2197" s="10" t="s">
        <v>4250</v>
      </c>
      <c r="R2197" s="11"/>
      <c r="S2197" s="12"/>
      <c r="T2197" s="14">
        <v>46267</v>
      </c>
      <c r="U2197" s="15" t="s">
        <v>4204</v>
      </c>
      <c r="V2197" s="8">
        <v>46267</v>
      </c>
      <c r="W2197" s="13" t="s">
        <v>4446</v>
      </c>
      <c r="X2197" s="23" t="s">
        <v>4206</v>
      </c>
      <c r="Y2197" s="486">
        <v>140</v>
      </c>
      <c r="Z2197" s="483">
        <v>46275</v>
      </c>
      <c r="AA2197" s="24" t="s">
        <v>5196</v>
      </c>
      <c r="AB2197" s="484" t="s">
        <v>4206</v>
      </c>
      <c r="AC2197" s="16"/>
      <c r="AD2197" s="17"/>
      <c r="AE2197" s="18"/>
      <c r="AF2197" s="9"/>
      <c r="AG2197" s="19"/>
      <c r="AH2197" s="20"/>
      <c r="AI2197" s="9"/>
      <c r="AJ2197" s="21"/>
      <c r="AK2197" s="33"/>
      <c r="AL2197" s="485" t="str">
        <f>IF(AA2197="","",AA2197)</f>
        <v>L-RT-025</v>
      </c>
      <c r="AM2197" s="3" t="str">
        <f>IF(AB2197="","",AB2197)</f>
        <v>A</v>
      </c>
      <c r="AN2197" s="702"/>
      <c r="AO2197" s="4"/>
      <c r="AP2197" s="5"/>
      <c r="AQ2197" s="5"/>
      <c r="AR2197" s="4"/>
      <c r="AS2197" s="5"/>
      <c r="AT2197" s="552"/>
      <c r="AU2197" s="553" t="str">
        <f>IF(AND(V2197&gt;0,X2197="A",AA2197&lt;&gt;"",AG2197&lt;&gt;"A",AJ2197&lt;&gt;"A",OR(AB2197="NR",AB2197="NT")),1,"")</f>
        <v/>
      </c>
      <c r="AV2197" s="554" t="str">
        <f>IF(AU2197="","",COUNTIF($AU$8:AU2197,AU2197))</f>
        <v/>
      </c>
      <c r="AW2197" s="553" t="str">
        <f>IF(AND(V2197&gt;0,X2197="A",AJ2197&lt;&gt;"A",OR(AB2197="",AB2197="NX")),1,"")</f>
        <v/>
      </c>
      <c r="AX2197" s="554" t="str">
        <f>IF(AW2197="","",COUNTIF($AW$8:AW2197,AW2197))</f>
        <v/>
      </c>
      <c r="AY2197" s="27"/>
      <c r="AZ2197" s="6"/>
      <c r="BA2197" s="7"/>
      <c r="BB2197" s="7"/>
    </row>
    <row r="2198" spans="1:54" ht="14.45" customHeight="1">
      <c r="A2198" s="472" t="s">
        <v>2448</v>
      </c>
      <c r="B2198" s="473" t="s">
        <v>1602</v>
      </c>
      <c r="C2198" s="714" t="s">
        <v>5512</v>
      </c>
      <c r="D2198" s="22">
        <v>19</v>
      </c>
      <c r="E2198" s="746" t="s">
        <v>4452</v>
      </c>
      <c r="F2198" s="760">
        <v>2095770</v>
      </c>
      <c r="G2198" s="475">
        <v>15421111</v>
      </c>
      <c r="H2198" s="476">
        <v>11.94</v>
      </c>
      <c r="I2198" s="474">
        <v>2096250</v>
      </c>
      <c r="J2198" s="475">
        <v>15421111</v>
      </c>
      <c r="K2198" s="478">
        <v>11.94</v>
      </c>
      <c r="L2198" s="9" t="s">
        <v>15</v>
      </c>
      <c r="M2198" s="546">
        <v>16</v>
      </c>
      <c r="N2198" s="9">
        <v>9.5299999999999994</v>
      </c>
      <c r="O2198" s="6" t="s">
        <v>4201</v>
      </c>
      <c r="P2198" s="479" t="s">
        <v>4202</v>
      </c>
      <c r="Q2198" s="10" t="s">
        <v>4453</v>
      </c>
      <c r="R2198" s="11"/>
      <c r="S2198" s="12"/>
      <c r="T2198" s="14">
        <v>46266</v>
      </c>
      <c r="U2198" s="15" t="s">
        <v>4204</v>
      </c>
      <c r="V2198" s="8">
        <v>46266</v>
      </c>
      <c r="W2198" s="13" t="s">
        <v>4454</v>
      </c>
      <c r="X2198" s="23" t="s">
        <v>4206</v>
      </c>
      <c r="Y2198" s="486">
        <v>140</v>
      </c>
      <c r="Z2198" s="483">
        <v>46275</v>
      </c>
      <c r="AA2198" s="24" t="s">
        <v>5196</v>
      </c>
      <c r="AB2198" s="484" t="s">
        <v>4206</v>
      </c>
      <c r="AC2198" s="16"/>
      <c r="AD2198" s="17"/>
      <c r="AE2198" s="18"/>
      <c r="AF2198" s="9"/>
      <c r="AG2198" s="19"/>
      <c r="AH2198" s="20"/>
      <c r="AI2198" s="9"/>
      <c r="AJ2198" s="21"/>
      <c r="AK2198" s="33"/>
      <c r="AL2198" s="485" t="str">
        <f>IF(AA2198="","",AA2198)</f>
        <v>L-RT-025</v>
      </c>
      <c r="AM2198" s="3" t="str">
        <f>IF(AB2198="","",AB2198)</f>
        <v>A</v>
      </c>
      <c r="AN2198" s="702"/>
      <c r="AO2198" s="4"/>
      <c r="AP2198" s="5"/>
      <c r="AQ2198" s="5"/>
      <c r="AR2198" s="4"/>
      <c r="AS2198" s="5"/>
      <c r="AT2198" s="552"/>
      <c r="AU2198" s="553" t="str">
        <f>IF(AND(V2198&gt;0,X2198="A",AA2198&lt;&gt;"",AG2198&lt;&gt;"A",AJ2198&lt;&gt;"A",OR(AB2198="NR",AB2198="NT")),1,"")</f>
        <v/>
      </c>
      <c r="AV2198" s="554" t="str">
        <f>IF(AU2198="","",COUNTIF($AU$8:AU2198,AU2198))</f>
        <v/>
      </c>
      <c r="AW2198" s="553" t="str">
        <f>IF(AND(V2198&gt;0,X2198="A",AJ2198&lt;&gt;"A",OR(AB2198="",AB2198="NX")),1,"")</f>
        <v/>
      </c>
      <c r="AX2198" s="554" t="str">
        <f>IF(AW2198="","",COUNTIF($AW$8:AW2198,AW2198))</f>
        <v/>
      </c>
      <c r="AY2198" s="27"/>
      <c r="AZ2198" s="6"/>
      <c r="BA2198" s="7"/>
      <c r="BB2198" s="7"/>
    </row>
    <row r="2199" spans="1:54" ht="14.45" customHeight="1">
      <c r="A2199" s="472" t="s">
        <v>2449</v>
      </c>
      <c r="B2199" s="473" t="s">
        <v>1602</v>
      </c>
      <c r="C2199" s="714" t="s">
        <v>5512</v>
      </c>
      <c r="D2199" s="22">
        <v>19</v>
      </c>
      <c r="E2199" s="746" t="s">
        <v>4455</v>
      </c>
      <c r="F2199" s="760">
        <v>2096250</v>
      </c>
      <c r="G2199" s="475">
        <v>15421111</v>
      </c>
      <c r="H2199" s="476">
        <v>11.94</v>
      </c>
      <c r="I2199" s="474">
        <v>2096890</v>
      </c>
      <c r="J2199" s="475">
        <v>15421111</v>
      </c>
      <c r="K2199" s="478">
        <v>11.94</v>
      </c>
      <c r="L2199" s="9" t="s">
        <v>15</v>
      </c>
      <c r="M2199" s="546">
        <v>16</v>
      </c>
      <c r="N2199" s="9">
        <v>9.5299999999999994</v>
      </c>
      <c r="O2199" s="6" t="s">
        <v>4201</v>
      </c>
      <c r="P2199" s="479" t="s">
        <v>4202</v>
      </c>
      <c r="Q2199" s="10" t="s">
        <v>4453</v>
      </c>
      <c r="R2199" s="11"/>
      <c r="S2199" s="12"/>
      <c r="T2199" s="14">
        <v>46266</v>
      </c>
      <c r="U2199" s="15" t="s">
        <v>4204</v>
      </c>
      <c r="V2199" s="8">
        <v>46266</v>
      </c>
      <c r="W2199" s="13" t="s">
        <v>4454</v>
      </c>
      <c r="X2199" s="23" t="s">
        <v>4206</v>
      </c>
      <c r="Y2199" s="486">
        <v>140</v>
      </c>
      <c r="Z2199" s="483">
        <v>46275</v>
      </c>
      <c r="AA2199" s="24" t="s">
        <v>5196</v>
      </c>
      <c r="AB2199" s="484" t="s">
        <v>4206</v>
      </c>
      <c r="AC2199" s="16"/>
      <c r="AD2199" s="17"/>
      <c r="AE2199" s="18"/>
      <c r="AF2199" s="9"/>
      <c r="AG2199" s="19"/>
      <c r="AH2199" s="20"/>
      <c r="AI2199" s="9"/>
      <c r="AJ2199" s="21"/>
      <c r="AK2199" s="33"/>
      <c r="AL2199" s="485" t="str">
        <f>IF(AA2199="","",AA2199)</f>
        <v>L-RT-025</v>
      </c>
      <c r="AM2199" s="3" t="str">
        <f>IF(AB2199="","",AB2199)</f>
        <v>A</v>
      </c>
      <c r="AN2199" s="702"/>
      <c r="AO2199" s="4"/>
      <c r="AP2199" s="5"/>
      <c r="AQ2199" s="5"/>
      <c r="AR2199" s="4"/>
      <c r="AS2199" s="5"/>
      <c r="AT2199" s="552"/>
      <c r="AU2199" s="553" t="str">
        <f>IF(AND(V2199&gt;0,X2199="A",AA2199&lt;&gt;"",AG2199&lt;&gt;"A",AJ2199&lt;&gt;"A",OR(AB2199="NR",AB2199="NT")),1,"")</f>
        <v/>
      </c>
      <c r="AV2199" s="554" t="str">
        <f>IF(AU2199="","",COUNTIF($AU$8:AU2199,AU2199))</f>
        <v/>
      </c>
      <c r="AW2199" s="553" t="str">
        <f>IF(AND(V2199&gt;0,X2199="A",AJ2199&lt;&gt;"A",OR(AB2199="",AB2199="NX")),1,"")</f>
        <v/>
      </c>
      <c r="AX2199" s="554" t="str">
        <f>IF(AW2199="","",COUNTIF($AW$8:AW2199,AW2199))</f>
        <v/>
      </c>
      <c r="AY2199" s="27"/>
      <c r="AZ2199" s="6"/>
      <c r="BA2199" s="7"/>
      <c r="BB2199" s="7"/>
    </row>
    <row r="2200" spans="1:54" ht="14.45" customHeight="1">
      <c r="A2200" s="472" t="s">
        <v>2450</v>
      </c>
      <c r="B2200" s="473" t="s">
        <v>1602</v>
      </c>
      <c r="C2200" s="714" t="s">
        <v>5512</v>
      </c>
      <c r="D2200" s="22">
        <v>19</v>
      </c>
      <c r="E2200" s="746" t="s">
        <v>4456</v>
      </c>
      <c r="F2200" s="760">
        <v>2096890</v>
      </c>
      <c r="G2200" s="475">
        <v>15421111</v>
      </c>
      <c r="H2200" s="476">
        <v>11.94</v>
      </c>
      <c r="I2200" s="474">
        <v>2083920</v>
      </c>
      <c r="J2200" s="475">
        <v>15421106</v>
      </c>
      <c r="K2200" s="478">
        <v>11.94</v>
      </c>
      <c r="L2200" s="9" t="s">
        <v>15</v>
      </c>
      <c r="M2200" s="546">
        <v>16</v>
      </c>
      <c r="N2200" s="9">
        <v>9.5299999999999994</v>
      </c>
      <c r="O2200" s="6" t="s">
        <v>4201</v>
      </c>
      <c r="P2200" s="479" t="s">
        <v>4202</v>
      </c>
      <c r="Q2200" s="10" t="s">
        <v>4453</v>
      </c>
      <c r="R2200" s="11"/>
      <c r="S2200" s="12"/>
      <c r="T2200" s="14">
        <v>46266</v>
      </c>
      <c r="U2200" s="15" t="s">
        <v>4204</v>
      </c>
      <c r="V2200" s="8">
        <v>46266</v>
      </c>
      <c r="W2200" s="13" t="s">
        <v>4454</v>
      </c>
      <c r="X2200" s="23" t="s">
        <v>4206</v>
      </c>
      <c r="Y2200" s="486">
        <v>140</v>
      </c>
      <c r="Z2200" s="483">
        <v>46275</v>
      </c>
      <c r="AA2200" s="24" t="s">
        <v>5196</v>
      </c>
      <c r="AB2200" s="484" t="s">
        <v>4206</v>
      </c>
      <c r="AC2200" s="16"/>
      <c r="AD2200" s="17"/>
      <c r="AE2200" s="18"/>
      <c r="AF2200" s="9"/>
      <c r="AG2200" s="19"/>
      <c r="AH2200" s="20"/>
      <c r="AI2200" s="9"/>
      <c r="AJ2200" s="21"/>
      <c r="AK2200" s="33"/>
      <c r="AL2200" s="485" t="str">
        <f>IF(AA2200="","",AA2200)</f>
        <v>L-RT-025</v>
      </c>
      <c r="AM2200" s="3" t="str">
        <f>IF(AB2200="","",AB2200)</f>
        <v>A</v>
      </c>
      <c r="AN2200" s="702"/>
      <c r="AO2200" s="4"/>
      <c r="AP2200" s="5"/>
      <c r="AQ2200" s="5"/>
      <c r="AR2200" s="4"/>
      <c r="AS2200" s="5"/>
      <c r="AT2200" s="552"/>
      <c r="AU2200" s="553" t="str">
        <f>IF(AND(V2200&gt;0,X2200="A",AA2200&lt;&gt;"",AG2200&lt;&gt;"A",AJ2200&lt;&gt;"A",OR(AB2200="NR",AB2200="NT")),1,"")</f>
        <v/>
      </c>
      <c r="AV2200" s="554" t="str">
        <f>IF(AU2200="","",COUNTIF($AU$8:AU2200,AU2200))</f>
        <v/>
      </c>
      <c r="AW2200" s="553" t="str">
        <f>IF(AND(V2200&gt;0,X2200="A",AJ2200&lt;&gt;"A",OR(AB2200="",AB2200="NX")),1,"")</f>
        <v/>
      </c>
      <c r="AX2200" s="554" t="str">
        <f>IF(AW2200="","",COUNTIF($AW$8:AW2200,AW2200))</f>
        <v/>
      </c>
      <c r="AY2200" s="27"/>
      <c r="AZ2200" s="6"/>
      <c r="BA2200" s="7"/>
      <c r="BB2200" s="7"/>
    </row>
    <row r="2201" spans="1:54" ht="14.45" customHeight="1">
      <c r="A2201" s="472" t="s">
        <v>2451</v>
      </c>
      <c r="B2201" s="473" t="s">
        <v>1602</v>
      </c>
      <c r="C2201" s="714" t="s">
        <v>5512</v>
      </c>
      <c r="D2201" s="22">
        <v>19</v>
      </c>
      <c r="E2201" s="746" t="s">
        <v>4457</v>
      </c>
      <c r="F2201" s="760">
        <v>2083920</v>
      </c>
      <c r="G2201" s="475">
        <v>15421106</v>
      </c>
      <c r="H2201" s="476">
        <v>11.94</v>
      </c>
      <c r="I2201" s="474">
        <v>2091060</v>
      </c>
      <c r="J2201" s="475">
        <v>15421109</v>
      </c>
      <c r="K2201" s="478">
        <v>11.94</v>
      </c>
      <c r="L2201" s="9" t="s">
        <v>15</v>
      </c>
      <c r="M2201" s="546">
        <v>16</v>
      </c>
      <c r="N2201" s="9">
        <v>9.5299999999999994</v>
      </c>
      <c r="O2201" s="6" t="s">
        <v>4201</v>
      </c>
      <c r="P2201" s="479" t="s">
        <v>4202</v>
      </c>
      <c r="Q2201" s="10" t="s">
        <v>4453</v>
      </c>
      <c r="R2201" s="11"/>
      <c r="S2201" s="12"/>
      <c r="T2201" s="14">
        <v>46266</v>
      </c>
      <c r="U2201" s="15" t="s">
        <v>4204</v>
      </c>
      <c r="V2201" s="8">
        <v>46266</v>
      </c>
      <c r="W2201" s="13" t="s">
        <v>4454</v>
      </c>
      <c r="X2201" s="23" t="s">
        <v>4206</v>
      </c>
      <c r="Y2201" s="486">
        <v>140</v>
      </c>
      <c r="Z2201" s="483">
        <v>46275</v>
      </c>
      <c r="AA2201" s="24" t="s">
        <v>5196</v>
      </c>
      <c r="AB2201" s="484" t="s">
        <v>4206</v>
      </c>
      <c r="AC2201" s="16"/>
      <c r="AD2201" s="17"/>
      <c r="AE2201" s="18"/>
      <c r="AF2201" s="9"/>
      <c r="AG2201" s="19"/>
      <c r="AH2201" s="20"/>
      <c r="AI2201" s="9"/>
      <c r="AJ2201" s="21"/>
      <c r="AK2201" s="33"/>
      <c r="AL2201" s="485" t="str">
        <f>IF(AA2201="","",AA2201)</f>
        <v>L-RT-025</v>
      </c>
      <c r="AM2201" s="3" t="str">
        <f>IF(AB2201="","",AB2201)</f>
        <v>A</v>
      </c>
      <c r="AN2201" s="702"/>
      <c r="AO2201" s="4"/>
      <c r="AP2201" s="5"/>
      <c r="AQ2201" s="5"/>
      <c r="AR2201" s="4"/>
      <c r="AS2201" s="5"/>
      <c r="AT2201" s="552"/>
      <c r="AU2201" s="553" t="str">
        <f>IF(AND(V2201&gt;0,X2201="A",AA2201&lt;&gt;"",AG2201&lt;&gt;"A",AJ2201&lt;&gt;"A",OR(AB2201="NR",AB2201="NT")),1,"")</f>
        <v/>
      </c>
      <c r="AV2201" s="554" t="str">
        <f>IF(AU2201="","",COUNTIF($AU$8:AU2201,AU2201))</f>
        <v/>
      </c>
      <c r="AW2201" s="553" t="str">
        <f>IF(AND(V2201&gt;0,X2201="A",AJ2201&lt;&gt;"A",OR(AB2201="",AB2201="NX")),1,"")</f>
        <v/>
      </c>
      <c r="AX2201" s="554" t="str">
        <f>IF(AW2201="","",COUNTIF($AW$8:AW2201,AW2201))</f>
        <v/>
      </c>
      <c r="AY2201" s="27"/>
      <c r="AZ2201" s="6"/>
      <c r="BA2201" s="7"/>
      <c r="BB2201" s="7"/>
    </row>
    <row r="2202" spans="1:54" ht="14.45" customHeight="1">
      <c r="A2202" s="472" t="s">
        <v>2452</v>
      </c>
      <c r="B2202" s="473" t="s">
        <v>1602</v>
      </c>
      <c r="C2202" s="714" t="s">
        <v>5512</v>
      </c>
      <c r="D2202" s="22">
        <v>19</v>
      </c>
      <c r="E2202" s="746" t="s">
        <v>4458</v>
      </c>
      <c r="F2202" s="760">
        <v>2091060</v>
      </c>
      <c r="G2202" s="475">
        <v>15421109</v>
      </c>
      <c r="H2202" s="476">
        <v>11.94</v>
      </c>
      <c r="I2202" s="474">
        <v>2093650</v>
      </c>
      <c r="J2202" s="475">
        <v>15421110</v>
      </c>
      <c r="K2202" s="478">
        <v>11.94</v>
      </c>
      <c r="L2202" s="9" t="s">
        <v>15</v>
      </c>
      <c r="M2202" s="546">
        <v>16</v>
      </c>
      <c r="N2202" s="9">
        <v>9.5299999999999994</v>
      </c>
      <c r="O2202" s="6" t="s">
        <v>4201</v>
      </c>
      <c r="P2202" s="479" t="s">
        <v>4202</v>
      </c>
      <c r="Q2202" s="10" t="s">
        <v>4453</v>
      </c>
      <c r="R2202" s="11"/>
      <c r="S2202" s="12"/>
      <c r="T2202" s="14">
        <v>46266</v>
      </c>
      <c r="U2202" s="15" t="s">
        <v>4204</v>
      </c>
      <c r="V2202" s="8">
        <v>46266</v>
      </c>
      <c r="W2202" s="13" t="s">
        <v>4454</v>
      </c>
      <c r="X2202" s="23" t="s">
        <v>4206</v>
      </c>
      <c r="Y2202" s="486">
        <v>140</v>
      </c>
      <c r="Z2202" s="483">
        <v>46275</v>
      </c>
      <c r="AA2202" s="24" t="s">
        <v>5197</v>
      </c>
      <c r="AB2202" s="484" t="s">
        <v>4206</v>
      </c>
      <c r="AC2202" s="16"/>
      <c r="AD2202" s="17"/>
      <c r="AE2202" s="18"/>
      <c r="AF2202" s="9"/>
      <c r="AG2202" s="19"/>
      <c r="AH2202" s="20"/>
      <c r="AI2202" s="9"/>
      <c r="AJ2202" s="21"/>
      <c r="AK2202" s="33"/>
      <c r="AL2202" s="485" t="str">
        <f>IF(AA2202="","",AA2202)</f>
        <v>L-RT-026</v>
      </c>
      <c r="AM2202" s="3" t="str">
        <f>IF(AB2202="","",AB2202)</f>
        <v>A</v>
      </c>
      <c r="AN2202" s="702"/>
      <c r="AO2202" s="4"/>
      <c r="AP2202" s="5"/>
      <c r="AQ2202" s="5"/>
      <c r="AR2202" s="4"/>
      <c r="AS2202" s="5"/>
      <c r="AT2202" s="552"/>
      <c r="AU2202" s="553" t="str">
        <f>IF(AND(V2202&gt;0,X2202="A",AA2202&lt;&gt;"",AG2202&lt;&gt;"A",AJ2202&lt;&gt;"A",OR(AB2202="NR",AB2202="NT")),1,"")</f>
        <v/>
      </c>
      <c r="AV2202" s="554" t="str">
        <f>IF(AU2202="","",COUNTIF($AU$8:AU2202,AU2202))</f>
        <v/>
      </c>
      <c r="AW2202" s="553" t="str">
        <f>IF(AND(V2202&gt;0,X2202="A",AJ2202&lt;&gt;"A",OR(AB2202="",AB2202="NX")),1,"")</f>
        <v/>
      </c>
      <c r="AX2202" s="554" t="str">
        <f>IF(AW2202="","",COUNTIF($AW$8:AW2202,AW2202))</f>
        <v/>
      </c>
      <c r="AY2202" s="27"/>
      <c r="AZ2202" s="6"/>
      <c r="BA2202" s="7"/>
      <c r="BB2202" s="7"/>
    </row>
    <row r="2203" spans="1:54" ht="14.45" customHeight="1">
      <c r="A2203" s="472" t="s">
        <v>2453</v>
      </c>
      <c r="B2203" s="473" t="s">
        <v>1602</v>
      </c>
      <c r="C2203" s="714" t="s">
        <v>5512</v>
      </c>
      <c r="D2203" s="22">
        <v>19</v>
      </c>
      <c r="E2203" s="746" t="s">
        <v>4459</v>
      </c>
      <c r="F2203" s="760">
        <v>2093650</v>
      </c>
      <c r="G2203" s="475">
        <v>15421110</v>
      </c>
      <c r="H2203" s="476">
        <v>11.94</v>
      </c>
      <c r="I2203" s="474">
        <v>2084820</v>
      </c>
      <c r="J2203" s="475">
        <v>15421106</v>
      </c>
      <c r="K2203" s="478">
        <v>11.94</v>
      </c>
      <c r="L2203" s="9" t="s">
        <v>15</v>
      </c>
      <c r="M2203" s="546">
        <v>16</v>
      </c>
      <c r="N2203" s="9">
        <v>9.5299999999999994</v>
      </c>
      <c r="O2203" s="6" t="s">
        <v>4201</v>
      </c>
      <c r="P2203" s="479" t="s">
        <v>4202</v>
      </c>
      <c r="Q2203" s="10" t="s">
        <v>4453</v>
      </c>
      <c r="R2203" s="11"/>
      <c r="S2203" s="12"/>
      <c r="T2203" s="14">
        <v>46266</v>
      </c>
      <c r="U2203" s="15" t="s">
        <v>4204</v>
      </c>
      <c r="V2203" s="8">
        <v>46266</v>
      </c>
      <c r="W2203" s="13" t="s">
        <v>4454</v>
      </c>
      <c r="X2203" s="23" t="s">
        <v>4206</v>
      </c>
      <c r="Y2203" s="486">
        <v>140</v>
      </c>
      <c r="Z2203" s="483">
        <v>46275</v>
      </c>
      <c r="AA2203" s="24" t="s">
        <v>5197</v>
      </c>
      <c r="AB2203" s="484" t="s">
        <v>4206</v>
      </c>
      <c r="AC2203" s="16"/>
      <c r="AD2203" s="17"/>
      <c r="AE2203" s="18"/>
      <c r="AF2203" s="9"/>
      <c r="AG2203" s="19"/>
      <c r="AH2203" s="20"/>
      <c r="AI2203" s="9"/>
      <c r="AJ2203" s="21"/>
      <c r="AK2203" s="33"/>
      <c r="AL2203" s="485" t="str">
        <f>IF(AA2203="","",AA2203)</f>
        <v>L-RT-026</v>
      </c>
      <c r="AM2203" s="3" t="str">
        <f>IF(AB2203="","",AB2203)</f>
        <v>A</v>
      </c>
      <c r="AN2203" s="702"/>
      <c r="AO2203" s="4"/>
      <c r="AP2203" s="5"/>
      <c r="AQ2203" s="5"/>
      <c r="AR2203" s="4"/>
      <c r="AS2203" s="5"/>
      <c r="AT2203" s="552"/>
      <c r="AU2203" s="553" t="str">
        <f>IF(AND(V2203&gt;0,X2203="A",AA2203&lt;&gt;"",AG2203&lt;&gt;"A",AJ2203&lt;&gt;"A",OR(AB2203="NR",AB2203="NT")),1,"")</f>
        <v/>
      </c>
      <c r="AV2203" s="554" t="str">
        <f>IF(AU2203="","",COUNTIF($AU$8:AU2203,AU2203))</f>
        <v/>
      </c>
      <c r="AW2203" s="553" t="str">
        <f>IF(AND(V2203&gt;0,X2203="A",AJ2203&lt;&gt;"A",OR(AB2203="",AB2203="NX")),1,"")</f>
        <v/>
      </c>
      <c r="AX2203" s="554" t="str">
        <f>IF(AW2203="","",COUNTIF($AW$8:AW2203,AW2203))</f>
        <v/>
      </c>
      <c r="AY2203" s="27"/>
      <c r="AZ2203" s="6"/>
      <c r="BA2203" s="7"/>
      <c r="BB2203" s="7"/>
    </row>
    <row r="2204" spans="1:54" ht="14.45" customHeight="1">
      <c r="A2204" s="472" t="s">
        <v>2454</v>
      </c>
      <c r="B2204" s="473" t="s">
        <v>1602</v>
      </c>
      <c r="C2204" s="714" t="s">
        <v>5512</v>
      </c>
      <c r="D2204" s="22">
        <v>19</v>
      </c>
      <c r="E2204" s="746" t="s">
        <v>4460</v>
      </c>
      <c r="F2204" s="760">
        <v>2084820</v>
      </c>
      <c r="G2204" s="475">
        <v>15421106</v>
      </c>
      <c r="H2204" s="476">
        <v>11.94</v>
      </c>
      <c r="I2204" s="474">
        <v>2084250</v>
      </c>
      <c r="J2204" s="475">
        <v>15421106</v>
      </c>
      <c r="K2204" s="478">
        <v>11.94</v>
      </c>
      <c r="L2204" s="9" t="s">
        <v>15</v>
      </c>
      <c r="M2204" s="546">
        <v>16</v>
      </c>
      <c r="N2204" s="9">
        <v>9.5299999999999994</v>
      </c>
      <c r="O2204" s="6" t="s">
        <v>4201</v>
      </c>
      <c r="P2204" s="479" t="s">
        <v>4202</v>
      </c>
      <c r="Q2204" s="10" t="s">
        <v>4453</v>
      </c>
      <c r="R2204" s="11"/>
      <c r="S2204" s="12"/>
      <c r="T2204" s="14">
        <v>46266</v>
      </c>
      <c r="U2204" s="15" t="s">
        <v>4204</v>
      </c>
      <c r="V2204" s="8">
        <v>46266</v>
      </c>
      <c r="W2204" s="13" t="s">
        <v>4454</v>
      </c>
      <c r="X2204" s="23" t="s">
        <v>4206</v>
      </c>
      <c r="Y2204" s="486">
        <v>140</v>
      </c>
      <c r="Z2204" s="483">
        <v>46275</v>
      </c>
      <c r="AA2204" s="24" t="s">
        <v>5197</v>
      </c>
      <c r="AB2204" s="484" t="s">
        <v>4206</v>
      </c>
      <c r="AC2204" s="16"/>
      <c r="AD2204" s="17"/>
      <c r="AE2204" s="18"/>
      <c r="AF2204" s="9"/>
      <c r="AG2204" s="19"/>
      <c r="AH2204" s="20"/>
      <c r="AI2204" s="9"/>
      <c r="AJ2204" s="21"/>
      <c r="AK2204" s="33"/>
      <c r="AL2204" s="485" t="str">
        <f>IF(AA2204="","",AA2204)</f>
        <v>L-RT-026</v>
      </c>
      <c r="AM2204" s="3" t="str">
        <f>IF(AB2204="","",AB2204)</f>
        <v>A</v>
      </c>
      <c r="AN2204" s="702"/>
      <c r="AO2204" s="4"/>
      <c r="AP2204" s="5"/>
      <c r="AQ2204" s="5"/>
      <c r="AR2204" s="4"/>
      <c r="AS2204" s="5"/>
      <c r="AT2204" s="552"/>
      <c r="AU2204" s="553" t="str">
        <f>IF(AND(V2204&gt;0,X2204="A",AA2204&lt;&gt;"",AG2204&lt;&gt;"A",AJ2204&lt;&gt;"A",OR(AB2204="NR",AB2204="NT")),1,"")</f>
        <v/>
      </c>
      <c r="AV2204" s="554" t="str">
        <f>IF(AU2204="","",COUNTIF($AU$8:AU2204,AU2204))</f>
        <v/>
      </c>
      <c r="AW2204" s="553" t="str">
        <f>IF(AND(V2204&gt;0,X2204="A",AJ2204&lt;&gt;"A",OR(AB2204="",AB2204="NX")),1,"")</f>
        <v/>
      </c>
      <c r="AX2204" s="554" t="str">
        <f>IF(AW2204="","",COUNTIF($AW$8:AW2204,AW2204))</f>
        <v/>
      </c>
      <c r="AY2204" s="27"/>
      <c r="AZ2204" s="6"/>
      <c r="BA2204" s="7"/>
      <c r="BB2204" s="7"/>
    </row>
    <row r="2205" spans="1:54" ht="14.45" customHeight="1">
      <c r="A2205" s="472" t="s">
        <v>2455</v>
      </c>
      <c r="B2205" s="473" t="s">
        <v>1602</v>
      </c>
      <c r="C2205" s="714" t="s">
        <v>5512</v>
      </c>
      <c r="D2205" s="22">
        <v>19</v>
      </c>
      <c r="E2205" s="746" t="s">
        <v>4461</v>
      </c>
      <c r="F2205" s="760">
        <v>2084250</v>
      </c>
      <c r="G2205" s="475">
        <v>15421106</v>
      </c>
      <c r="H2205" s="476">
        <v>11.94</v>
      </c>
      <c r="I2205" s="474">
        <v>2084690</v>
      </c>
      <c r="J2205" s="475">
        <v>15421106</v>
      </c>
      <c r="K2205" s="478">
        <v>11.94</v>
      </c>
      <c r="L2205" s="9" t="s">
        <v>15</v>
      </c>
      <c r="M2205" s="546">
        <v>16</v>
      </c>
      <c r="N2205" s="9">
        <v>9.5299999999999994</v>
      </c>
      <c r="O2205" s="6" t="s">
        <v>4201</v>
      </c>
      <c r="P2205" s="479" t="s">
        <v>4202</v>
      </c>
      <c r="Q2205" s="10" t="s">
        <v>4453</v>
      </c>
      <c r="R2205" s="11"/>
      <c r="S2205" s="12"/>
      <c r="T2205" s="14">
        <v>46266</v>
      </c>
      <c r="U2205" s="15" t="s">
        <v>4204</v>
      </c>
      <c r="V2205" s="8">
        <v>46266</v>
      </c>
      <c r="W2205" s="13" t="s">
        <v>4454</v>
      </c>
      <c r="X2205" s="23" t="s">
        <v>4206</v>
      </c>
      <c r="Y2205" s="486">
        <v>140</v>
      </c>
      <c r="Z2205" s="483">
        <v>46275</v>
      </c>
      <c r="AA2205" s="24" t="s">
        <v>5197</v>
      </c>
      <c r="AB2205" s="484" t="s">
        <v>4206</v>
      </c>
      <c r="AC2205" s="16"/>
      <c r="AD2205" s="17"/>
      <c r="AE2205" s="18"/>
      <c r="AF2205" s="9"/>
      <c r="AG2205" s="19"/>
      <c r="AH2205" s="20"/>
      <c r="AI2205" s="9"/>
      <c r="AJ2205" s="21"/>
      <c r="AK2205" s="33"/>
      <c r="AL2205" s="485" t="str">
        <f>IF(AA2205="","",AA2205)</f>
        <v>L-RT-026</v>
      </c>
      <c r="AM2205" s="3" t="str">
        <f>IF(AB2205="","",AB2205)</f>
        <v>A</v>
      </c>
      <c r="AN2205" s="702"/>
      <c r="AO2205" s="4"/>
      <c r="AP2205" s="5"/>
      <c r="AQ2205" s="5"/>
      <c r="AR2205" s="4"/>
      <c r="AS2205" s="5"/>
      <c r="AT2205" s="552"/>
      <c r="AU2205" s="553" t="str">
        <f>IF(AND(V2205&gt;0,X2205="A",AA2205&lt;&gt;"",AG2205&lt;&gt;"A",AJ2205&lt;&gt;"A",OR(AB2205="NR",AB2205="NT")),1,"")</f>
        <v/>
      </c>
      <c r="AV2205" s="554" t="str">
        <f>IF(AU2205="","",COUNTIF($AU$8:AU2205,AU2205))</f>
        <v/>
      </c>
      <c r="AW2205" s="553" t="str">
        <f>IF(AND(V2205&gt;0,X2205="A",AJ2205&lt;&gt;"A",OR(AB2205="",AB2205="NX")),1,"")</f>
        <v/>
      </c>
      <c r="AX2205" s="554" t="str">
        <f>IF(AW2205="","",COUNTIF($AW$8:AW2205,AW2205))</f>
        <v/>
      </c>
      <c r="AY2205" s="27"/>
      <c r="AZ2205" s="6"/>
      <c r="BA2205" s="7"/>
      <c r="BB2205" s="7"/>
    </row>
    <row r="2206" spans="1:54" ht="14.45" customHeight="1">
      <c r="A2206" s="472" t="s">
        <v>2456</v>
      </c>
      <c r="B2206" s="473" t="s">
        <v>1602</v>
      </c>
      <c r="C2206" s="714" t="s">
        <v>5512</v>
      </c>
      <c r="D2206" s="22">
        <v>19</v>
      </c>
      <c r="E2206" s="746" t="s">
        <v>4462</v>
      </c>
      <c r="F2206" s="760">
        <v>2084690</v>
      </c>
      <c r="G2206" s="475">
        <v>15421106</v>
      </c>
      <c r="H2206" s="476">
        <v>11.94</v>
      </c>
      <c r="I2206" s="474">
        <v>2088810</v>
      </c>
      <c r="J2206" s="475">
        <v>15421108</v>
      </c>
      <c r="K2206" s="478">
        <v>11.94</v>
      </c>
      <c r="L2206" s="9" t="s">
        <v>15</v>
      </c>
      <c r="M2206" s="546">
        <v>16</v>
      </c>
      <c r="N2206" s="9">
        <v>9.5299999999999994</v>
      </c>
      <c r="O2206" s="6" t="s">
        <v>4201</v>
      </c>
      <c r="P2206" s="479" t="s">
        <v>4202</v>
      </c>
      <c r="Q2206" s="10" t="s">
        <v>4453</v>
      </c>
      <c r="R2206" s="11"/>
      <c r="S2206" s="12"/>
      <c r="T2206" s="14">
        <v>46266</v>
      </c>
      <c r="U2206" s="15" t="s">
        <v>4204</v>
      </c>
      <c r="V2206" s="8">
        <v>46266</v>
      </c>
      <c r="W2206" s="13" t="s">
        <v>4454</v>
      </c>
      <c r="X2206" s="23" t="s">
        <v>4206</v>
      </c>
      <c r="Y2206" s="486">
        <v>140</v>
      </c>
      <c r="Z2206" s="483">
        <v>46275</v>
      </c>
      <c r="AA2206" s="24" t="s">
        <v>5197</v>
      </c>
      <c r="AB2206" s="484" t="s">
        <v>4206</v>
      </c>
      <c r="AC2206" s="16"/>
      <c r="AD2206" s="17"/>
      <c r="AE2206" s="18"/>
      <c r="AF2206" s="9"/>
      <c r="AG2206" s="19"/>
      <c r="AH2206" s="20"/>
      <c r="AI2206" s="9"/>
      <c r="AJ2206" s="21"/>
      <c r="AK2206" s="33"/>
      <c r="AL2206" s="485" t="str">
        <f>IF(AA2206="","",AA2206)</f>
        <v>L-RT-026</v>
      </c>
      <c r="AM2206" s="3" t="str">
        <f>IF(AB2206="","",AB2206)</f>
        <v>A</v>
      </c>
      <c r="AN2206" s="702"/>
      <c r="AO2206" s="4"/>
      <c r="AP2206" s="5"/>
      <c r="AQ2206" s="5"/>
      <c r="AR2206" s="4"/>
      <c r="AS2206" s="5"/>
      <c r="AT2206" s="552"/>
      <c r="AU2206" s="553" t="str">
        <f>IF(AND(V2206&gt;0,X2206="A",AA2206&lt;&gt;"",AG2206&lt;&gt;"A",AJ2206&lt;&gt;"A",OR(AB2206="NR",AB2206="NT")),1,"")</f>
        <v/>
      </c>
      <c r="AV2206" s="554" t="str">
        <f>IF(AU2206="","",COUNTIF($AU$8:AU2206,AU2206))</f>
        <v/>
      </c>
      <c r="AW2206" s="553" t="str">
        <f>IF(AND(V2206&gt;0,X2206="A",AJ2206&lt;&gt;"A",OR(AB2206="",AB2206="NX")),1,"")</f>
        <v/>
      </c>
      <c r="AX2206" s="554" t="str">
        <f>IF(AW2206="","",COUNTIF($AW$8:AW2206,AW2206))</f>
        <v/>
      </c>
      <c r="AY2206" s="27"/>
      <c r="AZ2206" s="6"/>
      <c r="BA2206" s="7"/>
      <c r="BB2206" s="7"/>
    </row>
    <row r="2207" spans="1:54" ht="14.45" customHeight="1">
      <c r="A2207" s="472" t="s">
        <v>2457</v>
      </c>
      <c r="B2207" s="473" t="s">
        <v>1602</v>
      </c>
      <c r="C2207" s="714" t="s">
        <v>5512</v>
      </c>
      <c r="D2207" s="22">
        <v>19</v>
      </c>
      <c r="E2207" s="746" t="s">
        <v>4463</v>
      </c>
      <c r="F2207" s="760">
        <v>2088810</v>
      </c>
      <c r="G2207" s="475">
        <v>15421108</v>
      </c>
      <c r="H2207" s="476">
        <v>11.94</v>
      </c>
      <c r="I2207" s="474">
        <v>2095570</v>
      </c>
      <c r="J2207" s="475">
        <v>15421111</v>
      </c>
      <c r="K2207" s="478">
        <v>11.94</v>
      </c>
      <c r="L2207" s="9" t="s">
        <v>15</v>
      </c>
      <c r="M2207" s="546">
        <v>16</v>
      </c>
      <c r="N2207" s="9">
        <v>9.5299999999999994</v>
      </c>
      <c r="O2207" s="6" t="s">
        <v>4201</v>
      </c>
      <c r="P2207" s="479" t="s">
        <v>4202</v>
      </c>
      <c r="Q2207" s="10" t="s">
        <v>4453</v>
      </c>
      <c r="R2207" s="11"/>
      <c r="S2207" s="12"/>
      <c r="T2207" s="14">
        <v>46266</v>
      </c>
      <c r="U2207" s="15" t="s">
        <v>4204</v>
      </c>
      <c r="V2207" s="8">
        <v>46266</v>
      </c>
      <c r="W2207" s="13" t="s">
        <v>4454</v>
      </c>
      <c r="X2207" s="23" t="s">
        <v>4206</v>
      </c>
      <c r="Y2207" s="486">
        <v>140</v>
      </c>
      <c r="Z2207" s="483">
        <v>46275</v>
      </c>
      <c r="AA2207" s="24" t="s">
        <v>5197</v>
      </c>
      <c r="AB2207" s="484" t="s">
        <v>4206</v>
      </c>
      <c r="AC2207" s="16"/>
      <c r="AD2207" s="17"/>
      <c r="AE2207" s="18"/>
      <c r="AF2207" s="9"/>
      <c r="AG2207" s="19"/>
      <c r="AH2207" s="20"/>
      <c r="AI2207" s="9"/>
      <c r="AJ2207" s="21"/>
      <c r="AK2207" s="33"/>
      <c r="AL2207" s="485" t="str">
        <f>IF(AA2207="","",AA2207)</f>
        <v>L-RT-026</v>
      </c>
      <c r="AM2207" s="3" t="str">
        <f>IF(AB2207="","",AB2207)</f>
        <v>A</v>
      </c>
      <c r="AN2207" s="702"/>
      <c r="AO2207" s="4"/>
      <c r="AP2207" s="5"/>
      <c r="AQ2207" s="5"/>
      <c r="AR2207" s="4"/>
      <c r="AS2207" s="5"/>
      <c r="AT2207" s="552"/>
      <c r="AU2207" s="553" t="str">
        <f>IF(AND(V2207&gt;0,X2207="A",AA2207&lt;&gt;"",AG2207&lt;&gt;"A",AJ2207&lt;&gt;"A",OR(AB2207="NR",AB2207="NT")),1,"")</f>
        <v/>
      </c>
      <c r="AV2207" s="554" t="str">
        <f>IF(AU2207="","",COUNTIF($AU$8:AU2207,AU2207))</f>
        <v/>
      </c>
      <c r="AW2207" s="553" t="str">
        <f>IF(AND(V2207&gt;0,X2207="A",AJ2207&lt;&gt;"A",OR(AB2207="",AB2207="NX")),1,"")</f>
        <v/>
      </c>
      <c r="AX2207" s="554" t="str">
        <f>IF(AW2207="","",COUNTIF($AW$8:AW2207,AW2207))</f>
        <v/>
      </c>
      <c r="AY2207" s="27"/>
      <c r="AZ2207" s="6"/>
      <c r="BA2207" s="7"/>
      <c r="BB2207" s="7"/>
    </row>
    <row r="2208" spans="1:54" ht="14.45" customHeight="1">
      <c r="A2208" s="472" t="s">
        <v>2458</v>
      </c>
      <c r="B2208" s="473" t="s">
        <v>1602</v>
      </c>
      <c r="C2208" s="714" t="s">
        <v>4210</v>
      </c>
      <c r="D2208" s="22">
        <v>19</v>
      </c>
      <c r="E2208" s="746" t="s">
        <v>4464</v>
      </c>
      <c r="F2208" s="760">
        <v>2095570</v>
      </c>
      <c r="G2208" s="475">
        <v>15421111</v>
      </c>
      <c r="H2208" s="476">
        <v>11.94</v>
      </c>
      <c r="I2208" s="474"/>
      <c r="J2208" s="475"/>
      <c r="K2208" s="478"/>
      <c r="L2208" s="9"/>
      <c r="M2208" s="546"/>
      <c r="N2208" s="9"/>
      <c r="O2208" s="6"/>
      <c r="P2208" s="479"/>
      <c r="Q2208" s="10"/>
      <c r="R2208" s="11"/>
      <c r="S2208" s="12"/>
      <c r="T2208" s="14"/>
      <c r="U2208" s="15"/>
      <c r="V2208" s="8"/>
      <c r="W2208" s="13"/>
      <c r="X2208" s="23"/>
      <c r="Y2208" s="486"/>
      <c r="Z2208" s="483"/>
      <c r="AA2208" s="24"/>
      <c r="AB2208" s="484"/>
      <c r="AC2208" s="16"/>
      <c r="AD2208" s="17"/>
      <c r="AE2208" s="18"/>
      <c r="AF2208" s="9"/>
      <c r="AG2208" s="19"/>
      <c r="AH2208" s="20"/>
      <c r="AI2208" s="9"/>
      <c r="AJ2208" s="21"/>
      <c r="AK2208" s="33"/>
      <c r="AL2208" s="485" t="str">
        <f>IF(AA2208="","",AA2208)</f>
        <v/>
      </c>
      <c r="AM2208" s="3" t="str">
        <f>IF(AB2208="","",AB2208)</f>
        <v/>
      </c>
      <c r="AN2208" s="702"/>
      <c r="AO2208" s="4"/>
      <c r="AP2208" s="5"/>
      <c r="AQ2208" s="5"/>
      <c r="AR2208" s="4"/>
      <c r="AS2208" s="5"/>
      <c r="AT2208" s="552"/>
      <c r="AU2208" s="553" t="str">
        <f>IF(AND(V2208&gt;0,X2208="A",AA2208&lt;&gt;"",AG2208&lt;&gt;"A",AJ2208&lt;&gt;"A",OR(AB2208="NR",AB2208="NT")),1,"")</f>
        <v/>
      </c>
      <c r="AV2208" s="554" t="str">
        <f>IF(AU2208="","",COUNTIF($AU$8:AU2208,AU2208))</f>
        <v/>
      </c>
      <c r="AW2208" s="553" t="str">
        <f>IF(AND(V2208&gt;0,X2208="A",AJ2208&lt;&gt;"A",OR(AB2208="",AB2208="NX")),1,"")</f>
        <v/>
      </c>
      <c r="AX2208" s="554" t="str">
        <f>IF(AW2208="","",COUNTIF($AW$8:AW2208,AW2208))</f>
        <v/>
      </c>
      <c r="AY2208" s="27"/>
      <c r="AZ2208" s="6"/>
      <c r="BA2208" s="7"/>
      <c r="BB2208" s="7"/>
    </row>
    <row r="2209" spans="1:54" ht="14.45" customHeight="1">
      <c r="A2209" s="472" t="s">
        <v>2459</v>
      </c>
      <c r="B2209" s="473" t="s">
        <v>1602</v>
      </c>
      <c r="C2209" s="714" t="s">
        <v>4210</v>
      </c>
      <c r="D2209" s="22">
        <v>19</v>
      </c>
      <c r="E2209" s="746" t="s">
        <v>4465</v>
      </c>
      <c r="F2209" s="760"/>
      <c r="G2209" s="475"/>
      <c r="H2209" s="476"/>
      <c r="I2209" s="474"/>
      <c r="J2209" s="475"/>
      <c r="K2209" s="478"/>
      <c r="L2209" s="9"/>
      <c r="M2209" s="546"/>
      <c r="N2209" s="9"/>
      <c r="O2209" s="6"/>
      <c r="P2209" s="479"/>
      <c r="Q2209" s="10"/>
      <c r="R2209" s="11"/>
      <c r="S2209" s="12"/>
      <c r="T2209" s="14"/>
      <c r="U2209" s="15"/>
      <c r="V2209" s="8"/>
      <c r="W2209" s="13"/>
      <c r="X2209" s="23"/>
      <c r="Y2209" s="486"/>
      <c r="Z2209" s="483"/>
      <c r="AA2209" s="24"/>
      <c r="AB2209" s="484"/>
      <c r="AC2209" s="16"/>
      <c r="AD2209" s="17"/>
      <c r="AE2209" s="18"/>
      <c r="AF2209" s="9"/>
      <c r="AG2209" s="19"/>
      <c r="AH2209" s="20"/>
      <c r="AI2209" s="9"/>
      <c r="AJ2209" s="21"/>
      <c r="AK2209" s="33"/>
      <c r="AL2209" s="485" t="str">
        <f>IF(AA2209="","",AA2209)</f>
        <v/>
      </c>
      <c r="AM2209" s="3" t="str">
        <f>IF(AB2209="","",AB2209)</f>
        <v/>
      </c>
      <c r="AN2209" s="702"/>
      <c r="AO2209" s="4"/>
      <c r="AP2209" s="5"/>
      <c r="AQ2209" s="5"/>
      <c r="AR2209" s="4"/>
      <c r="AS2209" s="5"/>
      <c r="AT2209" s="552"/>
      <c r="AU2209" s="553" t="str">
        <f>IF(AND(V2209&gt;0,X2209="A",AA2209&lt;&gt;"",AG2209&lt;&gt;"A",AJ2209&lt;&gt;"A",OR(AB2209="NR",AB2209="NT")),1,"")</f>
        <v/>
      </c>
      <c r="AV2209" s="554" t="str">
        <f>IF(AU2209="","",COUNTIF($AU$8:AU2209,AU2209))</f>
        <v/>
      </c>
      <c r="AW2209" s="553" t="str">
        <f>IF(AND(V2209&gt;0,X2209="A",AJ2209&lt;&gt;"A",OR(AB2209="",AB2209="NX")),1,"")</f>
        <v/>
      </c>
      <c r="AX2209" s="554" t="str">
        <f>IF(AW2209="","",COUNTIF($AW$8:AW2209,AW2209))</f>
        <v/>
      </c>
      <c r="AY2209" s="27"/>
      <c r="AZ2209" s="6"/>
      <c r="BA2209" s="7"/>
      <c r="BB2209" s="7"/>
    </row>
    <row r="2210" spans="1:54" ht="14.45" customHeight="1">
      <c r="A2210" s="472" t="s">
        <v>2460</v>
      </c>
      <c r="B2210" s="473" t="s">
        <v>1602</v>
      </c>
      <c r="C2210" s="714" t="s">
        <v>4210</v>
      </c>
      <c r="D2210" s="22">
        <v>19</v>
      </c>
      <c r="E2210" s="746" t="s">
        <v>4466</v>
      </c>
      <c r="F2210" s="760"/>
      <c r="G2210" s="475"/>
      <c r="H2210" s="476"/>
      <c r="I2210" s="474"/>
      <c r="J2210" s="475"/>
      <c r="K2210" s="478"/>
      <c r="L2210" s="9"/>
      <c r="M2210" s="546"/>
      <c r="N2210" s="9"/>
      <c r="O2210" s="6"/>
      <c r="P2210" s="479"/>
      <c r="Q2210" s="10"/>
      <c r="R2210" s="11"/>
      <c r="S2210" s="12"/>
      <c r="T2210" s="14"/>
      <c r="U2210" s="15"/>
      <c r="V2210" s="8"/>
      <c r="W2210" s="13"/>
      <c r="X2210" s="23"/>
      <c r="Y2210" s="486"/>
      <c r="Z2210" s="483"/>
      <c r="AA2210" s="24"/>
      <c r="AB2210" s="484"/>
      <c r="AC2210" s="16"/>
      <c r="AD2210" s="17"/>
      <c r="AE2210" s="18"/>
      <c r="AF2210" s="9"/>
      <c r="AG2210" s="19"/>
      <c r="AH2210" s="20"/>
      <c r="AI2210" s="9"/>
      <c r="AJ2210" s="21"/>
      <c r="AK2210" s="33"/>
      <c r="AL2210" s="485" t="str">
        <f>IF(AA2210="","",AA2210)</f>
        <v/>
      </c>
      <c r="AM2210" s="3" t="str">
        <f>IF(AB2210="","",AB2210)</f>
        <v/>
      </c>
      <c r="AN2210" s="702"/>
      <c r="AO2210" s="4"/>
      <c r="AP2210" s="5"/>
      <c r="AQ2210" s="5"/>
      <c r="AR2210" s="4"/>
      <c r="AS2210" s="5"/>
      <c r="AT2210" s="552"/>
      <c r="AU2210" s="553" t="str">
        <f>IF(AND(V2210&gt;0,X2210="A",AA2210&lt;&gt;"",AG2210&lt;&gt;"A",AJ2210&lt;&gt;"A",OR(AB2210="NR",AB2210="NT")),1,"")</f>
        <v/>
      </c>
      <c r="AV2210" s="554" t="str">
        <f>IF(AU2210="","",COUNTIF($AU$8:AU2210,AU2210))</f>
        <v/>
      </c>
      <c r="AW2210" s="553" t="str">
        <f>IF(AND(V2210&gt;0,X2210="A",AJ2210&lt;&gt;"A",OR(AB2210="",AB2210="NX")),1,"")</f>
        <v/>
      </c>
      <c r="AX2210" s="554" t="str">
        <f>IF(AW2210="","",COUNTIF($AW$8:AW2210,AW2210))</f>
        <v/>
      </c>
      <c r="AY2210" s="27"/>
      <c r="AZ2210" s="6"/>
      <c r="BA2210" s="7"/>
      <c r="BB2210" s="7"/>
    </row>
    <row r="2211" spans="1:54" ht="14.45" customHeight="1">
      <c r="A2211" s="472" t="s">
        <v>2461</v>
      </c>
      <c r="B2211" s="473" t="s">
        <v>1602</v>
      </c>
      <c r="C2211" s="714" t="s">
        <v>4210</v>
      </c>
      <c r="D2211" s="22">
        <v>19</v>
      </c>
      <c r="E2211" s="746" t="s">
        <v>4467</v>
      </c>
      <c r="F2211" s="760"/>
      <c r="G2211" s="475"/>
      <c r="H2211" s="476"/>
      <c r="I2211" s="474"/>
      <c r="J2211" s="475"/>
      <c r="K2211" s="478"/>
      <c r="L2211" s="9"/>
      <c r="M2211" s="546"/>
      <c r="N2211" s="9"/>
      <c r="O2211" s="6"/>
      <c r="P2211" s="479"/>
      <c r="Q2211" s="10"/>
      <c r="R2211" s="11"/>
      <c r="S2211" s="12"/>
      <c r="T2211" s="14"/>
      <c r="U2211" s="15"/>
      <c r="V2211" s="8"/>
      <c r="W2211" s="13"/>
      <c r="X2211" s="23"/>
      <c r="Y2211" s="486"/>
      <c r="Z2211" s="483"/>
      <c r="AA2211" s="24"/>
      <c r="AB2211" s="484"/>
      <c r="AC2211" s="16"/>
      <c r="AD2211" s="17"/>
      <c r="AE2211" s="18"/>
      <c r="AF2211" s="9"/>
      <c r="AG2211" s="19"/>
      <c r="AH2211" s="20"/>
      <c r="AI2211" s="9"/>
      <c r="AJ2211" s="21"/>
      <c r="AK2211" s="33"/>
      <c r="AL2211" s="485" t="str">
        <f>IF(AA2211="","",AA2211)</f>
        <v/>
      </c>
      <c r="AM2211" s="3" t="str">
        <f>IF(AB2211="","",AB2211)</f>
        <v/>
      </c>
      <c r="AN2211" s="702"/>
      <c r="AO2211" s="4"/>
      <c r="AP2211" s="5"/>
      <c r="AQ2211" s="5"/>
      <c r="AR2211" s="4"/>
      <c r="AS2211" s="5"/>
      <c r="AT2211" s="552"/>
      <c r="AU2211" s="553" t="str">
        <f>IF(AND(V2211&gt;0,X2211="A",AA2211&lt;&gt;"",AG2211&lt;&gt;"A",AJ2211&lt;&gt;"A",OR(AB2211="NR",AB2211="NT")),1,"")</f>
        <v/>
      </c>
      <c r="AV2211" s="554" t="str">
        <f>IF(AU2211="","",COUNTIF($AU$8:AU2211,AU2211))</f>
        <v/>
      </c>
      <c r="AW2211" s="553" t="str">
        <f>IF(AND(V2211&gt;0,X2211="A",AJ2211&lt;&gt;"A",OR(AB2211="",AB2211="NX")),1,"")</f>
        <v/>
      </c>
      <c r="AX2211" s="554" t="str">
        <f>IF(AW2211="","",COUNTIF($AW$8:AW2211,AW2211))</f>
        <v/>
      </c>
      <c r="AY2211" s="27"/>
      <c r="AZ2211" s="6"/>
      <c r="BA2211" s="7"/>
      <c r="BB2211" s="7"/>
    </row>
    <row r="2212" spans="1:54" ht="14.45" customHeight="1">
      <c r="A2212" s="472" t="s">
        <v>2462</v>
      </c>
      <c r="B2212" s="473" t="s">
        <v>1602</v>
      </c>
      <c r="C2212" s="714" t="s">
        <v>4210</v>
      </c>
      <c r="D2212" s="22">
        <v>19</v>
      </c>
      <c r="E2212" s="746" t="s">
        <v>4468</v>
      </c>
      <c r="F2212" s="760"/>
      <c r="G2212" s="475"/>
      <c r="H2212" s="476"/>
      <c r="I2212" s="474"/>
      <c r="J2212" s="475"/>
      <c r="K2212" s="478"/>
      <c r="L2212" s="9"/>
      <c r="M2212" s="546"/>
      <c r="N2212" s="9"/>
      <c r="O2212" s="6"/>
      <c r="P2212" s="479"/>
      <c r="Q2212" s="10"/>
      <c r="R2212" s="11"/>
      <c r="S2212" s="12"/>
      <c r="T2212" s="14"/>
      <c r="U2212" s="15"/>
      <c r="V2212" s="8"/>
      <c r="W2212" s="13"/>
      <c r="X2212" s="23"/>
      <c r="Y2212" s="486"/>
      <c r="Z2212" s="483"/>
      <c r="AA2212" s="24"/>
      <c r="AB2212" s="484"/>
      <c r="AC2212" s="16"/>
      <c r="AD2212" s="17"/>
      <c r="AE2212" s="18"/>
      <c r="AF2212" s="9"/>
      <c r="AG2212" s="19"/>
      <c r="AH2212" s="20"/>
      <c r="AI2212" s="9"/>
      <c r="AJ2212" s="21"/>
      <c r="AK2212" s="33"/>
      <c r="AL2212" s="485" t="str">
        <f>IF(AA2212="","",AA2212)</f>
        <v/>
      </c>
      <c r="AM2212" s="3" t="str">
        <f>IF(AB2212="","",AB2212)</f>
        <v/>
      </c>
      <c r="AN2212" s="702"/>
      <c r="AO2212" s="4"/>
      <c r="AP2212" s="5"/>
      <c r="AQ2212" s="5"/>
      <c r="AR2212" s="4"/>
      <c r="AS2212" s="5"/>
      <c r="AT2212" s="552"/>
      <c r="AU2212" s="553" t="str">
        <f>IF(AND(V2212&gt;0,X2212="A",AA2212&lt;&gt;"",AG2212&lt;&gt;"A",AJ2212&lt;&gt;"A",OR(AB2212="NR",AB2212="NT")),1,"")</f>
        <v/>
      </c>
      <c r="AV2212" s="554" t="str">
        <f>IF(AU2212="","",COUNTIF($AU$8:AU2212,AU2212))</f>
        <v/>
      </c>
      <c r="AW2212" s="553" t="str">
        <f>IF(AND(V2212&gt;0,X2212="A",AJ2212&lt;&gt;"A",OR(AB2212="",AB2212="NX")),1,"")</f>
        <v/>
      </c>
      <c r="AX2212" s="554" t="str">
        <f>IF(AW2212="","",COUNTIF($AW$8:AW2212,AW2212))</f>
        <v/>
      </c>
      <c r="AY2212" s="27"/>
      <c r="AZ2212" s="6"/>
      <c r="BA2212" s="7"/>
      <c r="BB2212" s="7"/>
    </row>
    <row r="2213" spans="1:54" ht="14.45" customHeight="1">
      <c r="A2213" s="472" t="s">
        <v>2463</v>
      </c>
      <c r="B2213" s="473" t="s">
        <v>1602</v>
      </c>
      <c r="C2213" s="714" t="s">
        <v>4210</v>
      </c>
      <c r="D2213" s="22">
        <v>19</v>
      </c>
      <c r="E2213" s="746" t="s">
        <v>4469</v>
      </c>
      <c r="F2213" s="760"/>
      <c r="G2213" s="475"/>
      <c r="H2213" s="476"/>
      <c r="I2213" s="474"/>
      <c r="J2213" s="475"/>
      <c r="K2213" s="478"/>
      <c r="L2213" s="9"/>
      <c r="M2213" s="546"/>
      <c r="N2213" s="9"/>
      <c r="O2213" s="6"/>
      <c r="P2213" s="479"/>
      <c r="Q2213" s="10"/>
      <c r="R2213" s="11"/>
      <c r="S2213" s="12"/>
      <c r="T2213" s="14"/>
      <c r="U2213" s="15"/>
      <c r="V2213" s="8"/>
      <c r="W2213" s="13"/>
      <c r="X2213" s="23"/>
      <c r="Y2213" s="486"/>
      <c r="Z2213" s="483"/>
      <c r="AA2213" s="24"/>
      <c r="AB2213" s="484"/>
      <c r="AC2213" s="16"/>
      <c r="AD2213" s="17"/>
      <c r="AE2213" s="18"/>
      <c r="AF2213" s="9"/>
      <c r="AG2213" s="19"/>
      <c r="AH2213" s="20"/>
      <c r="AI2213" s="9"/>
      <c r="AJ2213" s="21"/>
      <c r="AK2213" s="33"/>
      <c r="AL2213" s="485" t="str">
        <f>IF(AA2213="","",AA2213)</f>
        <v/>
      </c>
      <c r="AM2213" s="3" t="str">
        <f>IF(AB2213="","",AB2213)</f>
        <v/>
      </c>
      <c r="AN2213" s="702"/>
      <c r="AO2213" s="4"/>
      <c r="AP2213" s="5"/>
      <c r="AQ2213" s="5"/>
      <c r="AR2213" s="4"/>
      <c r="AS2213" s="5"/>
      <c r="AT2213" s="552"/>
      <c r="AU2213" s="553" t="str">
        <f>IF(AND(V2213&gt;0,X2213="A",AA2213&lt;&gt;"",AG2213&lt;&gt;"A",AJ2213&lt;&gt;"A",OR(AB2213="NR",AB2213="NT")),1,"")</f>
        <v/>
      </c>
      <c r="AV2213" s="554" t="str">
        <f>IF(AU2213="","",COUNTIF($AU$8:AU2213,AU2213))</f>
        <v/>
      </c>
      <c r="AW2213" s="553" t="str">
        <f>IF(AND(V2213&gt;0,X2213="A",AJ2213&lt;&gt;"A",OR(AB2213="",AB2213="NX")),1,"")</f>
        <v/>
      </c>
      <c r="AX2213" s="554" t="str">
        <f>IF(AW2213="","",COUNTIF($AW$8:AW2213,AW2213))</f>
        <v/>
      </c>
      <c r="AY2213" s="27"/>
      <c r="AZ2213" s="6"/>
      <c r="BA2213" s="7"/>
      <c r="BB2213" s="7"/>
    </row>
    <row r="2214" spans="1:54" ht="14.45" customHeight="1">
      <c r="A2214" s="472" t="s">
        <v>2464</v>
      </c>
      <c r="B2214" s="473" t="s">
        <v>1602</v>
      </c>
      <c r="C2214" s="714" t="s">
        <v>4210</v>
      </c>
      <c r="D2214" s="22">
        <v>19</v>
      </c>
      <c r="E2214" s="746" t="s">
        <v>4470</v>
      </c>
      <c r="F2214" s="760"/>
      <c r="G2214" s="475"/>
      <c r="H2214" s="476"/>
      <c r="I2214" s="474"/>
      <c r="J2214" s="475"/>
      <c r="K2214" s="478"/>
      <c r="L2214" s="9"/>
      <c r="M2214" s="546"/>
      <c r="N2214" s="9"/>
      <c r="O2214" s="6"/>
      <c r="P2214" s="479"/>
      <c r="Q2214" s="10"/>
      <c r="R2214" s="11"/>
      <c r="S2214" s="12"/>
      <c r="T2214" s="14"/>
      <c r="U2214" s="15"/>
      <c r="V2214" s="8"/>
      <c r="W2214" s="13"/>
      <c r="X2214" s="23"/>
      <c r="Y2214" s="486"/>
      <c r="Z2214" s="483"/>
      <c r="AA2214" s="24"/>
      <c r="AB2214" s="484"/>
      <c r="AC2214" s="16"/>
      <c r="AD2214" s="17"/>
      <c r="AE2214" s="18"/>
      <c r="AF2214" s="9"/>
      <c r="AG2214" s="19"/>
      <c r="AH2214" s="20"/>
      <c r="AI2214" s="9"/>
      <c r="AJ2214" s="21"/>
      <c r="AK2214" s="33"/>
      <c r="AL2214" s="485" t="str">
        <f>IF(AA2214="","",AA2214)</f>
        <v/>
      </c>
      <c r="AM2214" s="3" t="str">
        <f>IF(AB2214="","",AB2214)</f>
        <v/>
      </c>
      <c r="AN2214" s="702"/>
      <c r="AO2214" s="4"/>
      <c r="AP2214" s="5"/>
      <c r="AQ2214" s="5"/>
      <c r="AR2214" s="4"/>
      <c r="AS2214" s="5"/>
      <c r="AT2214" s="552"/>
      <c r="AU2214" s="553" t="str">
        <f>IF(AND(V2214&gt;0,X2214="A",AA2214&lt;&gt;"",AG2214&lt;&gt;"A",AJ2214&lt;&gt;"A",OR(AB2214="NR",AB2214="NT")),1,"")</f>
        <v/>
      </c>
      <c r="AV2214" s="554" t="str">
        <f>IF(AU2214="","",COUNTIF($AU$8:AU2214,AU2214))</f>
        <v/>
      </c>
      <c r="AW2214" s="553" t="str">
        <f>IF(AND(V2214&gt;0,X2214="A",AJ2214&lt;&gt;"A",OR(AB2214="",AB2214="NX")),1,"")</f>
        <v/>
      </c>
      <c r="AX2214" s="554" t="str">
        <f>IF(AW2214="","",COUNTIF($AW$8:AW2214,AW2214))</f>
        <v/>
      </c>
      <c r="AY2214" s="27"/>
      <c r="AZ2214" s="6"/>
      <c r="BA2214" s="7"/>
      <c r="BB2214" s="7"/>
    </row>
    <row r="2215" spans="1:54" ht="14.45" customHeight="1">
      <c r="A2215" s="472" t="s">
        <v>2465</v>
      </c>
      <c r="B2215" s="473" t="s">
        <v>1602</v>
      </c>
      <c r="C2215" s="714" t="s">
        <v>4210</v>
      </c>
      <c r="D2215" s="22">
        <v>19</v>
      </c>
      <c r="E2215" s="746" t="s">
        <v>4471</v>
      </c>
      <c r="F2215" s="760"/>
      <c r="G2215" s="475"/>
      <c r="H2215" s="476"/>
      <c r="I2215" s="474"/>
      <c r="J2215" s="475"/>
      <c r="K2215" s="478"/>
      <c r="L2215" s="9"/>
      <c r="M2215" s="546"/>
      <c r="N2215" s="9"/>
      <c r="O2215" s="6"/>
      <c r="P2215" s="479"/>
      <c r="Q2215" s="10"/>
      <c r="R2215" s="11"/>
      <c r="S2215" s="12"/>
      <c r="T2215" s="14"/>
      <c r="U2215" s="15"/>
      <c r="V2215" s="8"/>
      <c r="W2215" s="13"/>
      <c r="X2215" s="23"/>
      <c r="Y2215" s="486"/>
      <c r="Z2215" s="483"/>
      <c r="AA2215" s="24"/>
      <c r="AB2215" s="484"/>
      <c r="AC2215" s="16"/>
      <c r="AD2215" s="17"/>
      <c r="AE2215" s="18"/>
      <c r="AF2215" s="9"/>
      <c r="AG2215" s="19"/>
      <c r="AH2215" s="20"/>
      <c r="AI2215" s="9"/>
      <c r="AJ2215" s="21"/>
      <c r="AK2215" s="33"/>
      <c r="AL2215" s="485" t="str">
        <f>IF(AA2215="","",AA2215)</f>
        <v/>
      </c>
      <c r="AM2215" s="3" t="str">
        <f>IF(AB2215="","",AB2215)</f>
        <v/>
      </c>
      <c r="AN2215" s="702"/>
      <c r="AO2215" s="4"/>
      <c r="AP2215" s="5"/>
      <c r="AQ2215" s="5"/>
      <c r="AR2215" s="4"/>
      <c r="AS2215" s="5"/>
      <c r="AT2215" s="552"/>
      <c r="AU2215" s="553" t="str">
        <f>IF(AND(V2215&gt;0,X2215="A",AA2215&lt;&gt;"",AG2215&lt;&gt;"A",AJ2215&lt;&gt;"A",OR(AB2215="NR",AB2215="NT")),1,"")</f>
        <v/>
      </c>
      <c r="AV2215" s="554" t="str">
        <f>IF(AU2215="","",COUNTIF($AU$8:AU2215,AU2215))</f>
        <v/>
      </c>
      <c r="AW2215" s="553" t="str">
        <f>IF(AND(V2215&gt;0,X2215="A",AJ2215&lt;&gt;"A",OR(AB2215="",AB2215="NX")),1,"")</f>
        <v/>
      </c>
      <c r="AX2215" s="554" t="str">
        <f>IF(AW2215="","",COUNTIF($AW$8:AW2215,AW2215))</f>
        <v/>
      </c>
      <c r="AY2215" s="27"/>
      <c r="AZ2215" s="6"/>
      <c r="BA2215" s="7"/>
      <c r="BB2215" s="7"/>
    </row>
    <row r="2216" spans="1:54" ht="14.45" customHeight="1">
      <c r="A2216" s="472" t="s">
        <v>2466</v>
      </c>
      <c r="B2216" s="473" t="s">
        <v>1602</v>
      </c>
      <c r="C2216" s="714" t="s">
        <v>4210</v>
      </c>
      <c r="D2216" s="22">
        <v>19</v>
      </c>
      <c r="E2216" s="746" t="s">
        <v>4472</v>
      </c>
      <c r="F2216" s="760"/>
      <c r="G2216" s="475"/>
      <c r="H2216" s="476"/>
      <c r="I2216" s="474"/>
      <c r="J2216" s="475"/>
      <c r="K2216" s="478"/>
      <c r="L2216" s="9"/>
      <c r="M2216" s="546"/>
      <c r="N2216" s="9"/>
      <c r="O2216" s="6"/>
      <c r="P2216" s="479"/>
      <c r="Q2216" s="10"/>
      <c r="R2216" s="11"/>
      <c r="S2216" s="12"/>
      <c r="T2216" s="14"/>
      <c r="U2216" s="15"/>
      <c r="V2216" s="8"/>
      <c r="W2216" s="13"/>
      <c r="X2216" s="23"/>
      <c r="Y2216" s="486"/>
      <c r="Z2216" s="483"/>
      <c r="AA2216" s="24"/>
      <c r="AB2216" s="484"/>
      <c r="AC2216" s="16"/>
      <c r="AD2216" s="17"/>
      <c r="AE2216" s="18"/>
      <c r="AF2216" s="9"/>
      <c r="AG2216" s="19"/>
      <c r="AH2216" s="20"/>
      <c r="AI2216" s="9"/>
      <c r="AJ2216" s="21"/>
      <c r="AK2216" s="33"/>
      <c r="AL2216" s="485" t="str">
        <f>IF(AA2216="","",AA2216)</f>
        <v/>
      </c>
      <c r="AM2216" s="3" t="str">
        <f>IF(AB2216="","",AB2216)</f>
        <v/>
      </c>
      <c r="AN2216" s="702"/>
      <c r="AO2216" s="4"/>
      <c r="AP2216" s="5"/>
      <c r="AQ2216" s="5"/>
      <c r="AR2216" s="4"/>
      <c r="AS2216" s="5"/>
      <c r="AT2216" s="552"/>
      <c r="AU2216" s="553" t="str">
        <f>IF(AND(V2216&gt;0,X2216="A",AA2216&lt;&gt;"",AG2216&lt;&gt;"A",AJ2216&lt;&gt;"A",OR(AB2216="NR",AB2216="NT")),1,"")</f>
        <v/>
      </c>
      <c r="AV2216" s="554" t="str">
        <f>IF(AU2216="","",COUNTIF($AU$8:AU2216,AU2216))</f>
        <v/>
      </c>
      <c r="AW2216" s="553" t="str">
        <f>IF(AND(V2216&gt;0,X2216="A",AJ2216&lt;&gt;"A",OR(AB2216="",AB2216="NX")),1,"")</f>
        <v/>
      </c>
      <c r="AX2216" s="554" t="str">
        <f>IF(AW2216="","",COUNTIF($AW$8:AW2216,AW2216))</f>
        <v/>
      </c>
      <c r="AY2216" s="27"/>
      <c r="AZ2216" s="6"/>
      <c r="BA2216" s="7"/>
      <c r="BB2216" s="7"/>
    </row>
    <row r="2217" spans="1:54" ht="14.45" customHeight="1">
      <c r="A2217" s="472" t="s">
        <v>2467</v>
      </c>
      <c r="B2217" s="473" t="s">
        <v>1602</v>
      </c>
      <c r="C2217" s="714" t="s">
        <v>4210</v>
      </c>
      <c r="D2217" s="22">
        <v>19</v>
      </c>
      <c r="E2217" s="746" t="s">
        <v>4473</v>
      </c>
      <c r="F2217" s="760"/>
      <c r="G2217" s="475"/>
      <c r="H2217" s="476"/>
      <c r="I2217" s="474"/>
      <c r="J2217" s="475"/>
      <c r="K2217" s="478"/>
      <c r="L2217" s="9"/>
      <c r="M2217" s="546"/>
      <c r="N2217" s="9"/>
      <c r="O2217" s="6"/>
      <c r="P2217" s="479"/>
      <c r="Q2217" s="10"/>
      <c r="R2217" s="11"/>
      <c r="S2217" s="12"/>
      <c r="T2217" s="14"/>
      <c r="U2217" s="15"/>
      <c r="V2217" s="8"/>
      <c r="W2217" s="13"/>
      <c r="X2217" s="23"/>
      <c r="Y2217" s="486"/>
      <c r="Z2217" s="483"/>
      <c r="AA2217" s="24"/>
      <c r="AB2217" s="484"/>
      <c r="AC2217" s="16"/>
      <c r="AD2217" s="17"/>
      <c r="AE2217" s="18"/>
      <c r="AF2217" s="9"/>
      <c r="AG2217" s="19"/>
      <c r="AH2217" s="20"/>
      <c r="AI2217" s="9"/>
      <c r="AJ2217" s="21"/>
      <c r="AK2217" s="33"/>
      <c r="AL2217" s="485" t="str">
        <f>IF(AA2217="","",AA2217)</f>
        <v/>
      </c>
      <c r="AM2217" s="3" t="str">
        <f>IF(AB2217="","",AB2217)</f>
        <v/>
      </c>
      <c r="AN2217" s="702"/>
      <c r="AO2217" s="4"/>
      <c r="AP2217" s="5"/>
      <c r="AQ2217" s="5"/>
      <c r="AR2217" s="4"/>
      <c r="AS2217" s="5"/>
      <c r="AT2217" s="552"/>
      <c r="AU2217" s="553" t="str">
        <f>IF(AND(V2217&gt;0,X2217="A",AA2217&lt;&gt;"",AG2217&lt;&gt;"A",AJ2217&lt;&gt;"A",OR(AB2217="NR",AB2217="NT")),1,"")</f>
        <v/>
      </c>
      <c r="AV2217" s="554" t="str">
        <f>IF(AU2217="","",COUNTIF($AU$8:AU2217,AU2217))</f>
        <v/>
      </c>
      <c r="AW2217" s="553" t="str">
        <f>IF(AND(V2217&gt;0,X2217="A",AJ2217&lt;&gt;"A",OR(AB2217="",AB2217="NX")),1,"")</f>
        <v/>
      </c>
      <c r="AX2217" s="554" t="str">
        <f>IF(AW2217="","",COUNTIF($AW$8:AW2217,AW2217))</f>
        <v/>
      </c>
      <c r="AY2217" s="27"/>
      <c r="AZ2217" s="6"/>
      <c r="BA2217" s="7"/>
      <c r="BB2217" s="7"/>
    </row>
    <row r="2218" spans="1:54" ht="14.45" customHeight="1">
      <c r="A2218" s="472" t="s">
        <v>2468</v>
      </c>
      <c r="B2218" s="473" t="s">
        <v>1602</v>
      </c>
      <c r="C2218" s="714" t="s">
        <v>4210</v>
      </c>
      <c r="D2218" s="22">
        <v>19</v>
      </c>
      <c r="E2218" s="746" t="s">
        <v>4474</v>
      </c>
      <c r="F2218" s="760"/>
      <c r="G2218" s="475"/>
      <c r="H2218" s="476"/>
      <c r="I2218" s="474"/>
      <c r="J2218" s="475"/>
      <c r="K2218" s="478"/>
      <c r="L2218" s="9"/>
      <c r="M2218" s="546"/>
      <c r="N2218" s="9"/>
      <c r="O2218" s="6"/>
      <c r="P2218" s="479"/>
      <c r="Q2218" s="10"/>
      <c r="R2218" s="11"/>
      <c r="S2218" s="12"/>
      <c r="T2218" s="14"/>
      <c r="U2218" s="15"/>
      <c r="V2218" s="8"/>
      <c r="W2218" s="13"/>
      <c r="X2218" s="23"/>
      <c r="Y2218" s="486"/>
      <c r="Z2218" s="483"/>
      <c r="AA2218" s="24"/>
      <c r="AB2218" s="484"/>
      <c r="AC2218" s="16"/>
      <c r="AD2218" s="17"/>
      <c r="AE2218" s="18"/>
      <c r="AF2218" s="9"/>
      <c r="AG2218" s="19"/>
      <c r="AH2218" s="20"/>
      <c r="AI2218" s="9"/>
      <c r="AJ2218" s="21"/>
      <c r="AK2218" s="33"/>
      <c r="AL2218" s="485" t="str">
        <f>IF(AA2218="","",AA2218)</f>
        <v/>
      </c>
      <c r="AM2218" s="3" t="str">
        <f>IF(AB2218="","",AB2218)</f>
        <v/>
      </c>
      <c r="AN2218" s="702"/>
      <c r="AO2218" s="4"/>
      <c r="AP2218" s="5"/>
      <c r="AQ2218" s="5"/>
      <c r="AR2218" s="4"/>
      <c r="AS2218" s="5"/>
      <c r="AT2218" s="552"/>
      <c r="AU2218" s="553" t="str">
        <f>IF(AND(V2218&gt;0,X2218="A",AA2218&lt;&gt;"",AG2218&lt;&gt;"A",AJ2218&lt;&gt;"A",OR(AB2218="NR",AB2218="NT")),1,"")</f>
        <v/>
      </c>
      <c r="AV2218" s="554" t="str">
        <f>IF(AU2218="","",COUNTIF($AU$8:AU2218,AU2218))</f>
        <v/>
      </c>
      <c r="AW2218" s="553" t="str">
        <f>IF(AND(V2218&gt;0,X2218="A",AJ2218&lt;&gt;"A",OR(AB2218="",AB2218="NX")),1,"")</f>
        <v/>
      </c>
      <c r="AX2218" s="554" t="str">
        <f>IF(AW2218="","",COUNTIF($AW$8:AW2218,AW2218))</f>
        <v/>
      </c>
      <c r="AY2218" s="27"/>
      <c r="AZ2218" s="6"/>
      <c r="BA2218" s="7"/>
      <c r="BB2218" s="7"/>
    </row>
    <row r="2219" spans="1:54" ht="14.45" customHeight="1">
      <c r="A2219" s="472" t="s">
        <v>2469</v>
      </c>
      <c r="B2219" s="473" t="s">
        <v>1602</v>
      </c>
      <c r="C2219" s="714" t="s">
        <v>4210</v>
      </c>
      <c r="D2219" s="22">
        <v>19</v>
      </c>
      <c r="E2219" s="746" t="s">
        <v>4475</v>
      </c>
      <c r="F2219" s="760"/>
      <c r="G2219" s="475"/>
      <c r="H2219" s="476"/>
      <c r="I2219" s="474"/>
      <c r="J2219" s="475"/>
      <c r="K2219" s="478"/>
      <c r="L2219" s="9"/>
      <c r="M2219" s="546"/>
      <c r="N2219" s="9"/>
      <c r="O2219" s="6"/>
      <c r="P2219" s="479"/>
      <c r="Q2219" s="10"/>
      <c r="R2219" s="11"/>
      <c r="S2219" s="12"/>
      <c r="T2219" s="14"/>
      <c r="U2219" s="15"/>
      <c r="V2219" s="8"/>
      <c r="W2219" s="13"/>
      <c r="X2219" s="23"/>
      <c r="Y2219" s="486"/>
      <c r="Z2219" s="483"/>
      <c r="AA2219" s="24"/>
      <c r="AB2219" s="484"/>
      <c r="AC2219" s="16"/>
      <c r="AD2219" s="17"/>
      <c r="AE2219" s="18"/>
      <c r="AF2219" s="9"/>
      <c r="AG2219" s="19"/>
      <c r="AH2219" s="20"/>
      <c r="AI2219" s="9"/>
      <c r="AJ2219" s="21"/>
      <c r="AK2219" s="33"/>
      <c r="AL2219" s="485" t="str">
        <f>IF(AA2219="","",AA2219)</f>
        <v/>
      </c>
      <c r="AM2219" s="3" t="str">
        <f>IF(AB2219="","",AB2219)</f>
        <v/>
      </c>
      <c r="AN2219" s="702"/>
      <c r="AO2219" s="4"/>
      <c r="AP2219" s="5"/>
      <c r="AQ2219" s="5"/>
      <c r="AR2219" s="4"/>
      <c r="AS2219" s="5"/>
      <c r="AT2219" s="552"/>
      <c r="AU2219" s="553" t="str">
        <f>IF(AND(V2219&gt;0,X2219="A",AA2219&lt;&gt;"",AG2219&lt;&gt;"A",AJ2219&lt;&gt;"A",OR(AB2219="NR",AB2219="NT")),1,"")</f>
        <v/>
      </c>
      <c r="AV2219" s="554" t="str">
        <f>IF(AU2219="","",COUNTIF($AU$8:AU2219,AU2219))</f>
        <v/>
      </c>
      <c r="AW2219" s="553" t="str">
        <f>IF(AND(V2219&gt;0,X2219="A",AJ2219&lt;&gt;"A",OR(AB2219="",AB2219="NX")),1,"")</f>
        <v/>
      </c>
      <c r="AX2219" s="554" t="str">
        <f>IF(AW2219="","",COUNTIF($AW$8:AW2219,AW2219))</f>
        <v/>
      </c>
      <c r="AY2219" s="27"/>
      <c r="AZ2219" s="6"/>
      <c r="BA2219" s="7"/>
      <c r="BB2219" s="7"/>
    </row>
    <row r="2220" spans="1:54" ht="14.45" customHeight="1">
      <c r="A2220" s="472" t="s">
        <v>2470</v>
      </c>
      <c r="B2220" s="473" t="s">
        <v>1602</v>
      </c>
      <c r="C2220" s="714" t="s">
        <v>4210</v>
      </c>
      <c r="D2220" s="22">
        <v>19</v>
      </c>
      <c r="E2220" s="746" t="s">
        <v>4476</v>
      </c>
      <c r="F2220" s="760"/>
      <c r="G2220" s="475"/>
      <c r="H2220" s="476"/>
      <c r="I2220" s="474"/>
      <c r="J2220" s="475"/>
      <c r="K2220" s="478"/>
      <c r="L2220" s="9"/>
      <c r="M2220" s="546"/>
      <c r="N2220" s="9"/>
      <c r="O2220" s="6"/>
      <c r="P2220" s="479"/>
      <c r="Q2220" s="10"/>
      <c r="R2220" s="11"/>
      <c r="S2220" s="12"/>
      <c r="T2220" s="14"/>
      <c r="U2220" s="15"/>
      <c r="V2220" s="8"/>
      <c r="W2220" s="13"/>
      <c r="X2220" s="23"/>
      <c r="Y2220" s="486"/>
      <c r="Z2220" s="483"/>
      <c r="AA2220" s="24"/>
      <c r="AB2220" s="484"/>
      <c r="AC2220" s="16"/>
      <c r="AD2220" s="17"/>
      <c r="AE2220" s="18"/>
      <c r="AF2220" s="9"/>
      <c r="AG2220" s="19"/>
      <c r="AH2220" s="20"/>
      <c r="AI2220" s="9"/>
      <c r="AJ2220" s="21"/>
      <c r="AK2220" s="33"/>
      <c r="AL2220" s="485" t="str">
        <f>IF(AA2220="","",AA2220)</f>
        <v/>
      </c>
      <c r="AM2220" s="3" t="str">
        <f>IF(AB2220="","",AB2220)</f>
        <v/>
      </c>
      <c r="AN2220" s="702"/>
      <c r="AO2220" s="4"/>
      <c r="AP2220" s="5"/>
      <c r="AQ2220" s="5"/>
      <c r="AR2220" s="4"/>
      <c r="AS2220" s="5"/>
      <c r="AT2220" s="552"/>
      <c r="AU2220" s="553" t="str">
        <f>IF(AND(V2220&gt;0,X2220="A",AA2220&lt;&gt;"",AG2220&lt;&gt;"A",AJ2220&lt;&gt;"A",OR(AB2220="NR",AB2220="NT")),1,"")</f>
        <v/>
      </c>
      <c r="AV2220" s="554" t="str">
        <f>IF(AU2220="","",COUNTIF($AU$8:AU2220,AU2220))</f>
        <v/>
      </c>
      <c r="AW2220" s="553" t="str">
        <f>IF(AND(V2220&gt;0,X2220="A",AJ2220&lt;&gt;"A",OR(AB2220="",AB2220="NX")),1,"")</f>
        <v/>
      </c>
      <c r="AX2220" s="554" t="str">
        <f>IF(AW2220="","",COUNTIF($AW$8:AW2220,AW2220))</f>
        <v/>
      </c>
      <c r="AY2220" s="27"/>
      <c r="AZ2220" s="6"/>
      <c r="BA2220" s="7"/>
      <c r="BB2220" s="7"/>
    </row>
    <row r="2221" spans="1:54" ht="14.45" customHeight="1">
      <c r="A2221" s="472" t="s">
        <v>2471</v>
      </c>
      <c r="B2221" s="473" t="s">
        <v>1602</v>
      </c>
      <c r="C2221" s="714" t="s">
        <v>4210</v>
      </c>
      <c r="D2221" s="22">
        <v>19</v>
      </c>
      <c r="E2221" s="746" t="s">
        <v>4477</v>
      </c>
      <c r="F2221" s="760"/>
      <c r="G2221" s="475"/>
      <c r="H2221" s="476"/>
      <c r="I2221" s="474"/>
      <c r="J2221" s="475"/>
      <c r="K2221" s="478"/>
      <c r="L2221" s="9"/>
      <c r="M2221" s="546"/>
      <c r="N2221" s="9"/>
      <c r="O2221" s="6"/>
      <c r="P2221" s="479"/>
      <c r="Q2221" s="10"/>
      <c r="R2221" s="11"/>
      <c r="S2221" s="12"/>
      <c r="T2221" s="14"/>
      <c r="U2221" s="15"/>
      <c r="V2221" s="8"/>
      <c r="W2221" s="13"/>
      <c r="X2221" s="23"/>
      <c r="Y2221" s="486"/>
      <c r="Z2221" s="483"/>
      <c r="AA2221" s="24"/>
      <c r="AB2221" s="484"/>
      <c r="AC2221" s="16"/>
      <c r="AD2221" s="17"/>
      <c r="AE2221" s="18"/>
      <c r="AF2221" s="9"/>
      <c r="AG2221" s="19"/>
      <c r="AH2221" s="20"/>
      <c r="AI2221" s="9"/>
      <c r="AJ2221" s="21"/>
      <c r="AK2221" s="33"/>
      <c r="AL2221" s="485" t="str">
        <f>IF(AA2221="","",AA2221)</f>
        <v/>
      </c>
      <c r="AM2221" s="3" t="str">
        <f>IF(AB2221="","",AB2221)</f>
        <v/>
      </c>
      <c r="AN2221" s="702"/>
      <c r="AO2221" s="4"/>
      <c r="AP2221" s="5"/>
      <c r="AQ2221" s="5"/>
      <c r="AR2221" s="4"/>
      <c r="AS2221" s="5"/>
      <c r="AT2221" s="552"/>
      <c r="AU2221" s="553" t="str">
        <f>IF(AND(V2221&gt;0,X2221="A",AA2221&lt;&gt;"",AG2221&lt;&gt;"A",AJ2221&lt;&gt;"A",OR(AB2221="NR",AB2221="NT")),1,"")</f>
        <v/>
      </c>
      <c r="AV2221" s="554" t="str">
        <f>IF(AU2221="","",COUNTIF($AU$8:AU2221,AU2221))</f>
        <v/>
      </c>
      <c r="AW2221" s="553" t="str">
        <f>IF(AND(V2221&gt;0,X2221="A",AJ2221&lt;&gt;"A",OR(AB2221="",AB2221="NX")),1,"")</f>
        <v/>
      </c>
      <c r="AX2221" s="554" t="str">
        <f>IF(AW2221="","",COUNTIF($AW$8:AW2221,AW2221))</f>
        <v/>
      </c>
      <c r="AY2221" s="27"/>
      <c r="AZ2221" s="6"/>
      <c r="BA2221" s="7"/>
      <c r="BB2221" s="7"/>
    </row>
    <row r="2222" spans="1:54" ht="14.45" customHeight="1">
      <c r="A2222" s="472" t="s">
        <v>2472</v>
      </c>
      <c r="B2222" s="473" t="s">
        <v>1602</v>
      </c>
      <c r="C2222" s="714" t="s">
        <v>4210</v>
      </c>
      <c r="D2222" s="22">
        <v>19</v>
      </c>
      <c r="E2222" s="746" t="s">
        <v>4478</v>
      </c>
      <c r="F2222" s="760"/>
      <c r="G2222" s="475"/>
      <c r="H2222" s="476"/>
      <c r="I2222" s="474"/>
      <c r="J2222" s="475"/>
      <c r="K2222" s="478"/>
      <c r="L2222" s="9"/>
      <c r="M2222" s="546"/>
      <c r="N2222" s="9"/>
      <c r="O2222" s="6"/>
      <c r="P2222" s="479"/>
      <c r="Q2222" s="10"/>
      <c r="R2222" s="11"/>
      <c r="S2222" s="12"/>
      <c r="T2222" s="14"/>
      <c r="U2222" s="15"/>
      <c r="V2222" s="8"/>
      <c r="W2222" s="13"/>
      <c r="X2222" s="23"/>
      <c r="Y2222" s="486"/>
      <c r="Z2222" s="483"/>
      <c r="AA2222" s="24"/>
      <c r="AB2222" s="484"/>
      <c r="AC2222" s="16"/>
      <c r="AD2222" s="17"/>
      <c r="AE2222" s="18"/>
      <c r="AF2222" s="9"/>
      <c r="AG2222" s="19"/>
      <c r="AH2222" s="20"/>
      <c r="AI2222" s="9"/>
      <c r="AJ2222" s="21"/>
      <c r="AK2222" s="33"/>
      <c r="AL2222" s="485" t="str">
        <f>IF(AA2222="","",AA2222)</f>
        <v/>
      </c>
      <c r="AM2222" s="3" t="str">
        <f>IF(AB2222="","",AB2222)</f>
        <v/>
      </c>
      <c r="AN2222" s="702"/>
      <c r="AO2222" s="4"/>
      <c r="AP2222" s="5"/>
      <c r="AQ2222" s="5"/>
      <c r="AR2222" s="4"/>
      <c r="AS2222" s="5"/>
      <c r="AT2222" s="552"/>
      <c r="AU2222" s="553" t="str">
        <f>IF(AND(V2222&gt;0,X2222="A",AA2222&lt;&gt;"",AG2222&lt;&gt;"A",AJ2222&lt;&gt;"A",OR(AB2222="NR",AB2222="NT")),1,"")</f>
        <v/>
      </c>
      <c r="AV2222" s="554" t="str">
        <f>IF(AU2222="","",COUNTIF($AU$8:AU2222,AU2222))</f>
        <v/>
      </c>
      <c r="AW2222" s="553" t="str">
        <f>IF(AND(V2222&gt;0,X2222="A",AJ2222&lt;&gt;"A",OR(AB2222="",AB2222="NX")),1,"")</f>
        <v/>
      </c>
      <c r="AX2222" s="554" t="str">
        <f>IF(AW2222="","",COUNTIF($AW$8:AW2222,AW2222))</f>
        <v/>
      </c>
      <c r="AY2222" s="27"/>
      <c r="AZ2222" s="6"/>
      <c r="BA2222" s="7"/>
      <c r="BB2222" s="7"/>
    </row>
    <row r="2223" spans="1:54" ht="14.45" customHeight="1">
      <c r="A2223" s="472" t="s">
        <v>2473</v>
      </c>
      <c r="B2223" s="473" t="s">
        <v>1602</v>
      </c>
      <c r="C2223" s="714" t="s">
        <v>4210</v>
      </c>
      <c r="D2223" s="22">
        <v>19</v>
      </c>
      <c r="E2223" s="746" t="s">
        <v>4479</v>
      </c>
      <c r="F2223" s="760"/>
      <c r="G2223" s="475"/>
      <c r="H2223" s="476"/>
      <c r="I2223" s="474"/>
      <c r="J2223" s="475"/>
      <c r="K2223" s="478"/>
      <c r="L2223" s="9"/>
      <c r="M2223" s="546"/>
      <c r="N2223" s="9"/>
      <c r="O2223" s="6"/>
      <c r="P2223" s="479"/>
      <c r="Q2223" s="10"/>
      <c r="R2223" s="11"/>
      <c r="S2223" s="12"/>
      <c r="T2223" s="14"/>
      <c r="U2223" s="15"/>
      <c r="V2223" s="8"/>
      <c r="W2223" s="13"/>
      <c r="X2223" s="23"/>
      <c r="Y2223" s="486"/>
      <c r="Z2223" s="483"/>
      <c r="AA2223" s="24"/>
      <c r="AB2223" s="484"/>
      <c r="AC2223" s="16"/>
      <c r="AD2223" s="17"/>
      <c r="AE2223" s="18"/>
      <c r="AF2223" s="9"/>
      <c r="AG2223" s="19"/>
      <c r="AH2223" s="20"/>
      <c r="AI2223" s="9"/>
      <c r="AJ2223" s="21"/>
      <c r="AK2223" s="33"/>
      <c r="AL2223" s="485" t="str">
        <f>IF(AA2223="","",AA2223)</f>
        <v/>
      </c>
      <c r="AM2223" s="3" t="str">
        <f>IF(AB2223="","",AB2223)</f>
        <v/>
      </c>
      <c r="AN2223" s="702"/>
      <c r="AO2223" s="4"/>
      <c r="AP2223" s="5"/>
      <c r="AQ2223" s="5"/>
      <c r="AR2223" s="4"/>
      <c r="AS2223" s="5"/>
      <c r="AT2223" s="552"/>
      <c r="AU2223" s="553" t="str">
        <f>IF(AND(V2223&gt;0,X2223="A",AA2223&lt;&gt;"",AG2223&lt;&gt;"A",AJ2223&lt;&gt;"A",OR(AB2223="NR",AB2223="NT")),1,"")</f>
        <v/>
      </c>
      <c r="AV2223" s="554" t="str">
        <f>IF(AU2223="","",COUNTIF($AU$8:AU2223,AU2223))</f>
        <v/>
      </c>
      <c r="AW2223" s="553" t="str">
        <f>IF(AND(V2223&gt;0,X2223="A",AJ2223&lt;&gt;"A",OR(AB2223="",AB2223="NX")),1,"")</f>
        <v/>
      </c>
      <c r="AX2223" s="554" t="str">
        <f>IF(AW2223="","",COUNTIF($AW$8:AW2223,AW2223))</f>
        <v/>
      </c>
      <c r="AY2223" s="27"/>
      <c r="AZ2223" s="6"/>
      <c r="BA2223" s="7"/>
      <c r="BB2223" s="7"/>
    </row>
    <row r="2224" spans="1:54" ht="14.45" customHeight="1">
      <c r="A2224" s="472" t="s">
        <v>2474</v>
      </c>
      <c r="B2224" s="473" t="s">
        <v>1602</v>
      </c>
      <c r="C2224" s="714" t="s">
        <v>4210</v>
      </c>
      <c r="D2224" s="22">
        <v>19</v>
      </c>
      <c r="E2224" s="746" t="s">
        <v>4480</v>
      </c>
      <c r="F2224" s="760"/>
      <c r="G2224" s="475"/>
      <c r="H2224" s="476"/>
      <c r="I2224" s="474"/>
      <c r="J2224" s="475"/>
      <c r="K2224" s="478"/>
      <c r="L2224" s="9"/>
      <c r="M2224" s="546"/>
      <c r="N2224" s="9"/>
      <c r="O2224" s="6"/>
      <c r="P2224" s="479"/>
      <c r="Q2224" s="10"/>
      <c r="R2224" s="11"/>
      <c r="S2224" s="12"/>
      <c r="T2224" s="14"/>
      <c r="U2224" s="15"/>
      <c r="V2224" s="8"/>
      <c r="W2224" s="13"/>
      <c r="X2224" s="23"/>
      <c r="Y2224" s="486"/>
      <c r="Z2224" s="483"/>
      <c r="AA2224" s="24"/>
      <c r="AB2224" s="484"/>
      <c r="AC2224" s="16"/>
      <c r="AD2224" s="17"/>
      <c r="AE2224" s="18"/>
      <c r="AF2224" s="9"/>
      <c r="AG2224" s="19"/>
      <c r="AH2224" s="20"/>
      <c r="AI2224" s="9"/>
      <c r="AJ2224" s="21"/>
      <c r="AK2224" s="33"/>
      <c r="AL2224" s="485" t="str">
        <f>IF(AA2224="","",AA2224)</f>
        <v/>
      </c>
      <c r="AM2224" s="3" t="str">
        <f>IF(AB2224="","",AB2224)</f>
        <v/>
      </c>
      <c r="AN2224" s="702"/>
      <c r="AO2224" s="4"/>
      <c r="AP2224" s="5"/>
      <c r="AQ2224" s="5"/>
      <c r="AR2224" s="4"/>
      <c r="AS2224" s="5"/>
      <c r="AT2224" s="552"/>
      <c r="AU2224" s="553" t="str">
        <f>IF(AND(V2224&gt;0,X2224="A",AA2224&lt;&gt;"",AG2224&lt;&gt;"A",AJ2224&lt;&gt;"A",OR(AB2224="NR",AB2224="NT")),1,"")</f>
        <v/>
      </c>
      <c r="AV2224" s="554" t="str">
        <f>IF(AU2224="","",COUNTIF($AU$8:AU2224,AU2224))</f>
        <v/>
      </c>
      <c r="AW2224" s="553" t="str">
        <f>IF(AND(V2224&gt;0,X2224="A",AJ2224&lt;&gt;"A",OR(AB2224="",AB2224="NX")),1,"")</f>
        <v/>
      </c>
      <c r="AX2224" s="554" t="str">
        <f>IF(AW2224="","",COUNTIF($AW$8:AW2224,AW2224))</f>
        <v/>
      </c>
      <c r="AY2224" s="27"/>
      <c r="AZ2224" s="6"/>
      <c r="BA2224" s="7"/>
      <c r="BB2224" s="7"/>
    </row>
    <row r="2225" spans="1:54" ht="14.45" customHeight="1">
      <c r="A2225" s="472" t="s">
        <v>2475</v>
      </c>
      <c r="B2225" s="473" t="s">
        <v>1602</v>
      </c>
      <c r="C2225" s="714" t="s">
        <v>4210</v>
      </c>
      <c r="D2225" s="22">
        <v>19</v>
      </c>
      <c r="E2225" s="746" t="s">
        <v>4481</v>
      </c>
      <c r="F2225" s="760"/>
      <c r="G2225" s="475"/>
      <c r="H2225" s="476"/>
      <c r="I2225" s="474"/>
      <c r="J2225" s="475"/>
      <c r="K2225" s="478"/>
      <c r="L2225" s="9"/>
      <c r="M2225" s="546"/>
      <c r="N2225" s="9"/>
      <c r="O2225" s="6"/>
      <c r="P2225" s="479"/>
      <c r="Q2225" s="10"/>
      <c r="R2225" s="11"/>
      <c r="S2225" s="12"/>
      <c r="T2225" s="14"/>
      <c r="U2225" s="15"/>
      <c r="V2225" s="8"/>
      <c r="W2225" s="13"/>
      <c r="X2225" s="23"/>
      <c r="Y2225" s="486"/>
      <c r="Z2225" s="483"/>
      <c r="AA2225" s="24"/>
      <c r="AB2225" s="484"/>
      <c r="AC2225" s="16"/>
      <c r="AD2225" s="17"/>
      <c r="AE2225" s="18"/>
      <c r="AF2225" s="9"/>
      <c r="AG2225" s="19"/>
      <c r="AH2225" s="20"/>
      <c r="AI2225" s="9"/>
      <c r="AJ2225" s="21"/>
      <c r="AK2225" s="33"/>
      <c r="AL2225" s="485" t="str">
        <f>IF(AA2225="","",AA2225)</f>
        <v/>
      </c>
      <c r="AM2225" s="3" t="str">
        <f>IF(AB2225="","",AB2225)</f>
        <v/>
      </c>
      <c r="AN2225" s="702"/>
      <c r="AO2225" s="4"/>
      <c r="AP2225" s="5"/>
      <c r="AQ2225" s="5"/>
      <c r="AR2225" s="4"/>
      <c r="AS2225" s="5"/>
      <c r="AT2225" s="552"/>
      <c r="AU2225" s="553" t="str">
        <f>IF(AND(V2225&gt;0,X2225="A",AA2225&lt;&gt;"",AG2225&lt;&gt;"A",AJ2225&lt;&gt;"A",OR(AB2225="NR",AB2225="NT")),1,"")</f>
        <v/>
      </c>
      <c r="AV2225" s="554" t="str">
        <f>IF(AU2225="","",COUNTIF($AU$8:AU2225,AU2225))</f>
        <v/>
      </c>
      <c r="AW2225" s="553" t="str">
        <f>IF(AND(V2225&gt;0,X2225="A",AJ2225&lt;&gt;"A",OR(AB2225="",AB2225="NX")),1,"")</f>
        <v/>
      </c>
      <c r="AX2225" s="554" t="str">
        <f>IF(AW2225="","",COUNTIF($AW$8:AW2225,AW2225))</f>
        <v/>
      </c>
      <c r="AY2225" s="27"/>
      <c r="AZ2225" s="6"/>
      <c r="BA2225" s="7"/>
      <c r="BB2225" s="7"/>
    </row>
    <row r="2226" spans="1:54" ht="14.45" customHeight="1">
      <c r="A2226" s="472" t="s">
        <v>2476</v>
      </c>
      <c r="B2226" s="473" t="s">
        <v>1602</v>
      </c>
      <c r="C2226" s="714" t="s">
        <v>4210</v>
      </c>
      <c r="D2226" s="22">
        <v>19</v>
      </c>
      <c r="E2226" s="746" t="s">
        <v>4482</v>
      </c>
      <c r="F2226" s="760"/>
      <c r="G2226" s="475"/>
      <c r="H2226" s="476"/>
      <c r="I2226" s="474"/>
      <c r="J2226" s="475"/>
      <c r="K2226" s="478"/>
      <c r="L2226" s="9"/>
      <c r="M2226" s="546"/>
      <c r="N2226" s="9"/>
      <c r="O2226" s="6"/>
      <c r="P2226" s="479"/>
      <c r="Q2226" s="10"/>
      <c r="R2226" s="11"/>
      <c r="S2226" s="12"/>
      <c r="T2226" s="14"/>
      <c r="U2226" s="15"/>
      <c r="V2226" s="8"/>
      <c r="W2226" s="13"/>
      <c r="X2226" s="23"/>
      <c r="Y2226" s="486"/>
      <c r="Z2226" s="483"/>
      <c r="AA2226" s="24"/>
      <c r="AB2226" s="484"/>
      <c r="AC2226" s="16"/>
      <c r="AD2226" s="17"/>
      <c r="AE2226" s="18"/>
      <c r="AF2226" s="9"/>
      <c r="AG2226" s="19"/>
      <c r="AH2226" s="20"/>
      <c r="AI2226" s="9"/>
      <c r="AJ2226" s="21"/>
      <c r="AK2226" s="33"/>
      <c r="AL2226" s="485" t="str">
        <f>IF(AA2226="","",AA2226)</f>
        <v/>
      </c>
      <c r="AM2226" s="3" t="str">
        <f>IF(AB2226="","",AB2226)</f>
        <v/>
      </c>
      <c r="AN2226" s="702"/>
      <c r="AO2226" s="4"/>
      <c r="AP2226" s="5"/>
      <c r="AQ2226" s="5"/>
      <c r="AR2226" s="4"/>
      <c r="AS2226" s="5"/>
      <c r="AT2226" s="552"/>
      <c r="AU2226" s="553" t="str">
        <f>IF(AND(V2226&gt;0,X2226="A",AA2226&lt;&gt;"",AG2226&lt;&gt;"A",AJ2226&lt;&gt;"A",OR(AB2226="NR",AB2226="NT")),1,"")</f>
        <v/>
      </c>
      <c r="AV2226" s="554" t="str">
        <f>IF(AU2226="","",COUNTIF($AU$8:AU2226,AU2226))</f>
        <v/>
      </c>
      <c r="AW2226" s="553" t="str">
        <f>IF(AND(V2226&gt;0,X2226="A",AJ2226&lt;&gt;"A",OR(AB2226="",AB2226="NX")),1,"")</f>
        <v/>
      </c>
      <c r="AX2226" s="554" t="str">
        <f>IF(AW2226="","",COUNTIF($AW$8:AW2226,AW2226))</f>
        <v/>
      </c>
      <c r="AY2226" s="27"/>
      <c r="AZ2226" s="6"/>
      <c r="BA2226" s="7"/>
      <c r="BB2226" s="7"/>
    </row>
    <row r="2227" spans="1:54" ht="14.45" customHeight="1">
      <c r="A2227" s="472" t="s">
        <v>2477</v>
      </c>
      <c r="B2227" s="473" t="s">
        <v>1602</v>
      </c>
      <c r="C2227" s="714" t="s">
        <v>4210</v>
      </c>
      <c r="D2227" s="22">
        <v>19</v>
      </c>
      <c r="E2227" s="746" t="s">
        <v>4483</v>
      </c>
      <c r="F2227" s="760"/>
      <c r="G2227" s="475"/>
      <c r="H2227" s="476"/>
      <c r="I2227" s="474"/>
      <c r="J2227" s="475"/>
      <c r="K2227" s="478"/>
      <c r="L2227" s="9"/>
      <c r="M2227" s="546"/>
      <c r="N2227" s="9"/>
      <c r="O2227" s="6"/>
      <c r="P2227" s="479"/>
      <c r="Q2227" s="10"/>
      <c r="R2227" s="11"/>
      <c r="S2227" s="12"/>
      <c r="T2227" s="14"/>
      <c r="U2227" s="15"/>
      <c r="V2227" s="8"/>
      <c r="W2227" s="13"/>
      <c r="X2227" s="23"/>
      <c r="Y2227" s="486"/>
      <c r="Z2227" s="483"/>
      <c r="AA2227" s="24"/>
      <c r="AB2227" s="484"/>
      <c r="AC2227" s="16"/>
      <c r="AD2227" s="17"/>
      <c r="AE2227" s="18"/>
      <c r="AF2227" s="9"/>
      <c r="AG2227" s="19"/>
      <c r="AH2227" s="20"/>
      <c r="AI2227" s="9"/>
      <c r="AJ2227" s="21"/>
      <c r="AK2227" s="33"/>
      <c r="AL2227" s="485" t="str">
        <f>IF(AA2227="","",AA2227)</f>
        <v/>
      </c>
      <c r="AM2227" s="3" t="str">
        <f>IF(AB2227="","",AB2227)</f>
        <v/>
      </c>
      <c r="AN2227" s="702"/>
      <c r="AO2227" s="4"/>
      <c r="AP2227" s="5"/>
      <c r="AQ2227" s="5"/>
      <c r="AR2227" s="4"/>
      <c r="AS2227" s="5"/>
      <c r="AT2227" s="552"/>
      <c r="AU2227" s="553" t="str">
        <f>IF(AND(V2227&gt;0,X2227="A",AA2227&lt;&gt;"",AG2227&lt;&gt;"A",AJ2227&lt;&gt;"A",OR(AB2227="NR",AB2227="NT")),1,"")</f>
        <v/>
      </c>
      <c r="AV2227" s="554" t="str">
        <f>IF(AU2227="","",COUNTIF($AU$8:AU2227,AU2227))</f>
        <v/>
      </c>
      <c r="AW2227" s="553" t="str">
        <f>IF(AND(V2227&gt;0,X2227="A",AJ2227&lt;&gt;"A",OR(AB2227="",AB2227="NX")),1,"")</f>
        <v/>
      </c>
      <c r="AX2227" s="554" t="str">
        <f>IF(AW2227="","",COUNTIF($AW$8:AW2227,AW2227))</f>
        <v/>
      </c>
      <c r="AY2227" s="27"/>
      <c r="AZ2227" s="6"/>
      <c r="BA2227" s="7"/>
      <c r="BB2227" s="7"/>
    </row>
    <row r="2228" spans="1:54" ht="14.45" customHeight="1">
      <c r="A2228" s="472" t="s">
        <v>2478</v>
      </c>
      <c r="B2228" s="473" t="s">
        <v>1602</v>
      </c>
      <c r="C2228" s="714" t="s">
        <v>4210</v>
      </c>
      <c r="D2228" s="22">
        <v>19</v>
      </c>
      <c r="E2228" s="746" t="s">
        <v>4484</v>
      </c>
      <c r="F2228" s="760"/>
      <c r="G2228" s="475"/>
      <c r="H2228" s="476"/>
      <c r="I2228" s="474"/>
      <c r="J2228" s="475"/>
      <c r="K2228" s="478"/>
      <c r="L2228" s="9"/>
      <c r="M2228" s="546"/>
      <c r="N2228" s="9"/>
      <c r="O2228" s="6"/>
      <c r="P2228" s="479"/>
      <c r="Q2228" s="10"/>
      <c r="R2228" s="11"/>
      <c r="S2228" s="12"/>
      <c r="T2228" s="14"/>
      <c r="U2228" s="15"/>
      <c r="V2228" s="8"/>
      <c r="W2228" s="13"/>
      <c r="X2228" s="23"/>
      <c r="Y2228" s="486"/>
      <c r="Z2228" s="483"/>
      <c r="AA2228" s="24"/>
      <c r="AB2228" s="484"/>
      <c r="AC2228" s="16"/>
      <c r="AD2228" s="17"/>
      <c r="AE2228" s="18"/>
      <c r="AF2228" s="9"/>
      <c r="AG2228" s="19"/>
      <c r="AH2228" s="20"/>
      <c r="AI2228" s="9"/>
      <c r="AJ2228" s="21"/>
      <c r="AK2228" s="33"/>
      <c r="AL2228" s="485" t="str">
        <f>IF(AA2228="","",AA2228)</f>
        <v/>
      </c>
      <c r="AM2228" s="3" t="str">
        <f>IF(AB2228="","",AB2228)</f>
        <v/>
      </c>
      <c r="AN2228" s="702"/>
      <c r="AO2228" s="4"/>
      <c r="AP2228" s="5"/>
      <c r="AQ2228" s="5"/>
      <c r="AR2228" s="4"/>
      <c r="AS2228" s="5"/>
      <c r="AT2228" s="552"/>
      <c r="AU2228" s="553" t="str">
        <f>IF(AND(V2228&gt;0,X2228="A",AA2228&lt;&gt;"",AG2228&lt;&gt;"A",AJ2228&lt;&gt;"A",OR(AB2228="NR",AB2228="NT")),1,"")</f>
        <v/>
      </c>
      <c r="AV2228" s="554" t="str">
        <f>IF(AU2228="","",COUNTIF($AU$8:AU2228,AU2228))</f>
        <v/>
      </c>
      <c r="AW2228" s="553" t="str">
        <f>IF(AND(V2228&gt;0,X2228="A",AJ2228&lt;&gt;"A",OR(AB2228="",AB2228="NX")),1,"")</f>
        <v/>
      </c>
      <c r="AX2228" s="554" t="str">
        <f>IF(AW2228="","",COUNTIF($AW$8:AW2228,AW2228))</f>
        <v/>
      </c>
      <c r="AY2228" s="27"/>
      <c r="AZ2228" s="6"/>
      <c r="BA2228" s="7"/>
      <c r="BB2228" s="7"/>
    </row>
    <row r="2229" spans="1:54" ht="14.45" customHeight="1">
      <c r="A2229" s="472" t="s">
        <v>2479</v>
      </c>
      <c r="B2229" s="473" t="s">
        <v>1602</v>
      </c>
      <c r="C2229" s="714" t="s">
        <v>4210</v>
      </c>
      <c r="D2229" s="22">
        <v>19</v>
      </c>
      <c r="E2229" s="746" t="s">
        <v>4485</v>
      </c>
      <c r="F2229" s="760"/>
      <c r="G2229" s="475"/>
      <c r="H2229" s="476"/>
      <c r="I2229" s="474">
        <v>2094670</v>
      </c>
      <c r="J2229" s="475">
        <v>15421111</v>
      </c>
      <c r="K2229" s="478">
        <v>11.94</v>
      </c>
      <c r="L2229" s="9"/>
      <c r="M2229" s="546"/>
      <c r="N2229" s="9"/>
      <c r="O2229" s="6"/>
      <c r="P2229" s="479"/>
      <c r="Q2229" s="10"/>
      <c r="R2229" s="11"/>
      <c r="S2229" s="12"/>
      <c r="T2229" s="14"/>
      <c r="U2229" s="15"/>
      <c r="V2229" s="8"/>
      <c r="W2229" s="13"/>
      <c r="X2229" s="23"/>
      <c r="Y2229" s="486"/>
      <c r="Z2229" s="483"/>
      <c r="AA2229" s="24"/>
      <c r="AB2229" s="484"/>
      <c r="AC2229" s="16"/>
      <c r="AD2229" s="17"/>
      <c r="AE2229" s="18"/>
      <c r="AF2229" s="9"/>
      <c r="AG2229" s="19"/>
      <c r="AH2229" s="20"/>
      <c r="AI2229" s="9"/>
      <c r="AJ2229" s="21"/>
      <c r="AK2229" s="33"/>
      <c r="AL2229" s="485" t="str">
        <f>IF(AA2229="","",AA2229)</f>
        <v/>
      </c>
      <c r="AM2229" s="3" t="str">
        <f>IF(AB2229="","",AB2229)</f>
        <v/>
      </c>
      <c r="AN2229" s="702"/>
      <c r="AO2229" s="4"/>
      <c r="AP2229" s="5"/>
      <c r="AQ2229" s="5"/>
      <c r="AR2229" s="4"/>
      <c r="AS2229" s="5"/>
      <c r="AT2229" s="552"/>
      <c r="AU2229" s="553" t="str">
        <f>IF(AND(V2229&gt;0,X2229="A",AA2229&lt;&gt;"",AG2229&lt;&gt;"A",AJ2229&lt;&gt;"A",OR(AB2229="NR",AB2229="NT")),1,"")</f>
        <v/>
      </c>
      <c r="AV2229" s="554" t="str">
        <f>IF(AU2229="","",COUNTIF($AU$8:AU2229,AU2229))</f>
        <v/>
      </c>
      <c r="AW2229" s="553" t="str">
        <f>IF(AND(V2229&gt;0,X2229="A",AJ2229&lt;&gt;"A",OR(AB2229="",AB2229="NX")),1,"")</f>
        <v/>
      </c>
      <c r="AX2229" s="554" t="str">
        <f>IF(AW2229="","",COUNTIF($AW$8:AW2229,AW2229))</f>
        <v/>
      </c>
      <c r="AY2229" s="27"/>
      <c r="AZ2229" s="6"/>
      <c r="BA2229" s="7"/>
      <c r="BB2229" s="7"/>
    </row>
    <row r="2230" spans="1:54" ht="14.45" customHeight="1">
      <c r="A2230" s="472" t="s">
        <v>2480</v>
      </c>
      <c r="B2230" s="473" t="s">
        <v>1602</v>
      </c>
      <c r="C2230" s="714" t="s">
        <v>5463</v>
      </c>
      <c r="D2230" s="22">
        <v>19</v>
      </c>
      <c r="E2230" s="746" t="s">
        <v>4486</v>
      </c>
      <c r="F2230" s="760">
        <v>2094670</v>
      </c>
      <c r="G2230" s="475">
        <v>15421111</v>
      </c>
      <c r="H2230" s="476">
        <v>11.94</v>
      </c>
      <c r="I2230" s="474">
        <v>2087930</v>
      </c>
      <c r="J2230" s="475">
        <v>15421108</v>
      </c>
      <c r="K2230" s="478">
        <v>11.94</v>
      </c>
      <c r="L2230" s="9" t="s">
        <v>15</v>
      </c>
      <c r="M2230" s="546">
        <v>16</v>
      </c>
      <c r="N2230" s="9">
        <v>9.5299999999999994</v>
      </c>
      <c r="O2230" s="6" t="s">
        <v>4201</v>
      </c>
      <c r="P2230" s="479" t="s">
        <v>4202</v>
      </c>
      <c r="Q2230" s="10" t="s">
        <v>4453</v>
      </c>
      <c r="R2230" s="11"/>
      <c r="S2230" s="12"/>
      <c r="T2230" s="14">
        <v>46266</v>
      </c>
      <c r="U2230" s="15" t="s">
        <v>4204</v>
      </c>
      <c r="V2230" s="8">
        <v>46266</v>
      </c>
      <c r="W2230" s="13" t="s">
        <v>4454</v>
      </c>
      <c r="X2230" s="23" t="s">
        <v>4206</v>
      </c>
      <c r="Y2230" s="486">
        <v>140</v>
      </c>
      <c r="Z2230" s="483">
        <v>46274</v>
      </c>
      <c r="AA2230" s="24" t="s">
        <v>5076</v>
      </c>
      <c r="AB2230" s="484" t="s">
        <v>4206</v>
      </c>
      <c r="AC2230" s="16"/>
      <c r="AD2230" s="17"/>
      <c r="AE2230" s="18"/>
      <c r="AF2230" s="9"/>
      <c r="AG2230" s="19"/>
      <c r="AH2230" s="20"/>
      <c r="AI2230" s="9"/>
      <c r="AJ2230" s="21"/>
      <c r="AK2230" s="33"/>
      <c r="AL2230" s="485" t="str">
        <f>IF(AA2230="","",AA2230)</f>
        <v>L-RT-017</v>
      </c>
      <c r="AM2230" s="3" t="str">
        <f>IF(AB2230="","",AB2230)</f>
        <v>A</v>
      </c>
      <c r="AN2230" s="702"/>
      <c r="AO2230" s="4"/>
      <c r="AP2230" s="5"/>
      <c r="AQ2230" s="5"/>
      <c r="AR2230" s="4"/>
      <c r="AS2230" s="5"/>
      <c r="AT2230" s="552"/>
      <c r="AU2230" s="553" t="str">
        <f>IF(AND(V2230&gt;0,X2230="A",AA2230&lt;&gt;"",AG2230&lt;&gt;"A",AJ2230&lt;&gt;"A",OR(AB2230="NR",AB2230="NT")),1,"")</f>
        <v/>
      </c>
      <c r="AV2230" s="554" t="str">
        <f>IF(AU2230="","",COUNTIF($AU$8:AU2230,AU2230))</f>
        <v/>
      </c>
      <c r="AW2230" s="553" t="str">
        <f>IF(AND(V2230&gt;0,X2230="A",AJ2230&lt;&gt;"A",OR(AB2230="",AB2230="NX")),1,"")</f>
        <v/>
      </c>
      <c r="AX2230" s="554" t="str">
        <f>IF(AW2230="","",COUNTIF($AW$8:AW2230,AW2230))</f>
        <v/>
      </c>
      <c r="AY2230" s="27"/>
      <c r="AZ2230" s="6"/>
      <c r="BA2230" s="7"/>
      <c r="BB2230" s="7"/>
    </row>
    <row r="2231" spans="1:54" ht="14.45" customHeight="1">
      <c r="A2231" s="472" t="s">
        <v>2481</v>
      </c>
      <c r="B2231" s="473" t="s">
        <v>1602</v>
      </c>
      <c r="C2231" s="714" t="s">
        <v>5463</v>
      </c>
      <c r="D2231" s="22">
        <v>19</v>
      </c>
      <c r="E2231" s="746" t="s">
        <v>5836</v>
      </c>
      <c r="F2231" s="760">
        <v>2087930</v>
      </c>
      <c r="G2231" s="475">
        <v>15421108</v>
      </c>
      <c r="H2231" s="476">
        <v>11.94</v>
      </c>
      <c r="I2231" s="474">
        <v>2088610</v>
      </c>
      <c r="J2231" s="475">
        <v>15421108</v>
      </c>
      <c r="K2231" s="478">
        <v>11.94</v>
      </c>
      <c r="L2231" s="9" t="s">
        <v>15</v>
      </c>
      <c r="M2231" s="546">
        <v>16</v>
      </c>
      <c r="N2231" s="9">
        <v>9.5299999999999994</v>
      </c>
      <c r="O2231" s="6" t="s">
        <v>4201</v>
      </c>
      <c r="P2231" s="479" t="s">
        <v>5033</v>
      </c>
      <c r="Q2231" s="10" t="s">
        <v>5193</v>
      </c>
      <c r="R2231" s="11"/>
      <c r="S2231" s="12"/>
      <c r="T2231" s="14">
        <v>46286</v>
      </c>
      <c r="U2231" s="15" t="s">
        <v>5839</v>
      </c>
      <c r="V2231" s="8">
        <v>46287</v>
      </c>
      <c r="W2231" s="13" t="s">
        <v>5920</v>
      </c>
      <c r="X2231" s="23" t="s">
        <v>4206</v>
      </c>
      <c r="Y2231" s="486">
        <v>184</v>
      </c>
      <c r="Z2231" s="483">
        <v>46293</v>
      </c>
      <c r="AA2231" s="24" t="s">
        <v>6040</v>
      </c>
      <c r="AB2231" s="484" t="s">
        <v>4206</v>
      </c>
      <c r="AC2231" s="16"/>
      <c r="AD2231" s="17"/>
      <c r="AE2231" s="18"/>
      <c r="AF2231" s="9"/>
      <c r="AG2231" s="19"/>
      <c r="AH2231" s="20"/>
      <c r="AI2231" s="9"/>
      <c r="AJ2231" s="21"/>
      <c r="AK2231" s="33"/>
      <c r="AL2231" s="485" t="str">
        <f>IF(AA2231="","",AA2231)</f>
        <v>L-RT-064</v>
      </c>
      <c r="AM2231" s="3" t="str">
        <f>IF(AB2231="","",AB2231)</f>
        <v>A</v>
      </c>
      <c r="AN2231" s="702"/>
      <c r="AO2231" s="4"/>
      <c r="AP2231" s="5"/>
      <c r="AQ2231" s="5"/>
      <c r="AR2231" s="4"/>
      <c r="AS2231" s="5"/>
      <c r="AT2231" s="552"/>
      <c r="AU2231" s="553" t="str">
        <f>IF(AND(V2231&gt;0,X2231="A",AA2231&lt;&gt;"",AG2231&lt;&gt;"A",AJ2231&lt;&gt;"A",OR(AB2231="NR",AB2231="NT")),1,"")</f>
        <v/>
      </c>
      <c r="AV2231" s="554" t="str">
        <f>IF(AU2231="","",COUNTIF($AU$8:AU2231,AU2231))</f>
        <v/>
      </c>
      <c r="AW2231" s="553" t="str">
        <f>IF(AND(V2231&gt;0,X2231="A",AJ2231&lt;&gt;"A",OR(AB2231="",AB2231="NX")),1,"")</f>
        <v/>
      </c>
      <c r="AX2231" s="554" t="str">
        <f>IF(AW2231="","",COUNTIF($AW$8:AW2231,AW2231))</f>
        <v/>
      </c>
      <c r="AY2231" s="13" t="s">
        <v>4454</v>
      </c>
      <c r="AZ2231" s="24" t="s">
        <v>5076</v>
      </c>
      <c r="BA2231" s="7"/>
      <c r="BB2231" s="7"/>
    </row>
    <row r="2232" spans="1:54" ht="14.45" customHeight="1">
      <c r="A2232" s="472" t="s">
        <v>2482</v>
      </c>
      <c r="B2232" s="473" t="s">
        <v>1602</v>
      </c>
      <c r="C2232" s="714" t="s">
        <v>5463</v>
      </c>
      <c r="D2232" s="22">
        <v>19</v>
      </c>
      <c r="E2232" s="746" t="s">
        <v>4487</v>
      </c>
      <c r="F2232" s="760">
        <v>2088610</v>
      </c>
      <c r="G2232" s="475">
        <v>15421108</v>
      </c>
      <c r="H2232" s="476">
        <v>11.94</v>
      </c>
      <c r="I2232" s="474">
        <v>2086780</v>
      </c>
      <c r="J2232" s="475">
        <v>15421107</v>
      </c>
      <c r="K2232" s="478">
        <v>11.94</v>
      </c>
      <c r="L2232" s="9" t="s">
        <v>15</v>
      </c>
      <c r="M2232" s="546">
        <v>16</v>
      </c>
      <c r="N2232" s="9">
        <v>9.5299999999999994</v>
      </c>
      <c r="O2232" s="6" t="s">
        <v>4201</v>
      </c>
      <c r="P2232" s="479" t="s">
        <v>4202</v>
      </c>
      <c r="Q2232" s="10" t="s">
        <v>4453</v>
      </c>
      <c r="R2232" s="11"/>
      <c r="S2232" s="12"/>
      <c r="T2232" s="14">
        <v>46266</v>
      </c>
      <c r="U2232" s="15" t="s">
        <v>4204</v>
      </c>
      <c r="V2232" s="8">
        <v>46266</v>
      </c>
      <c r="W2232" s="13" t="s">
        <v>4454</v>
      </c>
      <c r="X2232" s="23" t="s">
        <v>4206</v>
      </c>
      <c r="Y2232" s="486">
        <v>140</v>
      </c>
      <c r="Z2232" s="483">
        <v>46274</v>
      </c>
      <c r="AA2232" s="24" t="s">
        <v>5076</v>
      </c>
      <c r="AB2232" s="484" t="s">
        <v>4206</v>
      </c>
      <c r="AC2232" s="16"/>
      <c r="AD2232" s="17"/>
      <c r="AE2232" s="18"/>
      <c r="AF2232" s="9"/>
      <c r="AG2232" s="19"/>
      <c r="AH2232" s="20"/>
      <c r="AI2232" s="9"/>
      <c r="AJ2232" s="21"/>
      <c r="AK2232" s="33"/>
      <c r="AL2232" s="485" t="str">
        <f>IF(AA2232="","",AA2232)</f>
        <v>L-RT-017</v>
      </c>
      <c r="AM2232" s="3" t="str">
        <f>IF(AB2232="","",AB2232)</f>
        <v>A</v>
      </c>
      <c r="AN2232" s="702"/>
      <c r="AO2232" s="4"/>
      <c r="AP2232" s="5"/>
      <c r="AQ2232" s="5"/>
      <c r="AR2232" s="4"/>
      <c r="AS2232" s="5"/>
      <c r="AT2232" s="552"/>
      <c r="AU2232" s="553" t="str">
        <f>IF(AND(V2232&gt;0,X2232="A",AA2232&lt;&gt;"",AG2232&lt;&gt;"A",AJ2232&lt;&gt;"A",OR(AB2232="NR",AB2232="NT")),1,"")</f>
        <v/>
      </c>
      <c r="AV2232" s="554" t="str">
        <f>IF(AU2232="","",COUNTIF($AU$8:AU2232,AU2232))</f>
        <v/>
      </c>
      <c r="AW2232" s="553" t="str">
        <f>IF(AND(V2232&gt;0,X2232="A",AJ2232&lt;&gt;"A",OR(AB2232="",AB2232="NX")),1,"")</f>
        <v/>
      </c>
      <c r="AX2232" s="554" t="str">
        <f>IF(AW2232="","",COUNTIF($AW$8:AW2232,AW2232))</f>
        <v/>
      </c>
      <c r="AY2232" s="13" t="s">
        <v>4503</v>
      </c>
      <c r="AZ2232" s="24" t="s">
        <v>5076</v>
      </c>
      <c r="BA2232" s="7"/>
      <c r="BB2232" s="7"/>
    </row>
    <row r="2233" spans="1:54" ht="14.45" customHeight="1">
      <c r="A2233" s="472" t="s">
        <v>2483</v>
      </c>
      <c r="B2233" s="473" t="s">
        <v>1602</v>
      </c>
      <c r="C2233" s="714" t="s">
        <v>5463</v>
      </c>
      <c r="D2233" s="22">
        <v>19</v>
      </c>
      <c r="E2233" s="746" t="s">
        <v>4488</v>
      </c>
      <c r="F2233" s="760">
        <v>2086780</v>
      </c>
      <c r="G2233" s="475">
        <v>15421107</v>
      </c>
      <c r="H2233" s="476">
        <v>11.94</v>
      </c>
      <c r="I2233" s="474">
        <v>2084160</v>
      </c>
      <c r="J2233" s="475">
        <v>15421106</v>
      </c>
      <c r="K2233" s="478">
        <v>11.94</v>
      </c>
      <c r="L2233" s="9" t="s">
        <v>15</v>
      </c>
      <c r="M2233" s="546">
        <v>16</v>
      </c>
      <c r="N2233" s="9">
        <v>9.5299999999999994</v>
      </c>
      <c r="O2233" s="6" t="s">
        <v>4201</v>
      </c>
      <c r="P2233" s="479" t="s">
        <v>4202</v>
      </c>
      <c r="Q2233" s="10" t="s">
        <v>4453</v>
      </c>
      <c r="R2233" s="11"/>
      <c r="S2233" s="12"/>
      <c r="T2233" s="14">
        <v>46266</v>
      </c>
      <c r="U2233" s="15" t="s">
        <v>4204</v>
      </c>
      <c r="V2233" s="8">
        <v>46266</v>
      </c>
      <c r="W2233" s="13" t="s">
        <v>4454</v>
      </c>
      <c r="X2233" s="23" t="s">
        <v>4206</v>
      </c>
      <c r="Y2233" s="486">
        <v>140</v>
      </c>
      <c r="Z2233" s="483">
        <v>46274</v>
      </c>
      <c r="AA2233" s="24" t="s">
        <v>5076</v>
      </c>
      <c r="AB2233" s="484" t="s">
        <v>4206</v>
      </c>
      <c r="AC2233" s="16"/>
      <c r="AD2233" s="17"/>
      <c r="AE2233" s="18"/>
      <c r="AF2233" s="9"/>
      <c r="AG2233" s="19"/>
      <c r="AH2233" s="20"/>
      <c r="AI2233" s="9"/>
      <c r="AJ2233" s="21"/>
      <c r="AK2233" s="33"/>
      <c r="AL2233" s="485" t="str">
        <f>IF(AA2233="","",AA2233)</f>
        <v>L-RT-017</v>
      </c>
      <c r="AM2233" s="3" t="str">
        <f>IF(AB2233="","",AB2233)</f>
        <v>A</v>
      </c>
      <c r="AN2233" s="702"/>
      <c r="AO2233" s="4"/>
      <c r="AP2233" s="5"/>
      <c r="AQ2233" s="5"/>
      <c r="AR2233" s="4"/>
      <c r="AS2233" s="5"/>
      <c r="AT2233" s="552"/>
      <c r="AU2233" s="553" t="str">
        <f>IF(AND(V2233&gt;0,X2233="A",AA2233&lt;&gt;"",AG2233&lt;&gt;"A",AJ2233&lt;&gt;"A",OR(AB2233="NR",AB2233="NT")),1,"")</f>
        <v/>
      </c>
      <c r="AV2233" s="554" t="str">
        <f>IF(AU2233="","",COUNTIF($AU$8:AU2233,AU2233))</f>
        <v/>
      </c>
      <c r="AW2233" s="553" t="str">
        <f>IF(AND(V2233&gt;0,X2233="A",AJ2233&lt;&gt;"A",OR(AB2233="",AB2233="NX")),1,"")</f>
        <v/>
      </c>
      <c r="AX2233" s="554" t="str">
        <f>IF(AW2233="","",COUNTIF($AW$8:AW2233,AW2233))</f>
        <v/>
      </c>
      <c r="AY2233" s="13" t="s">
        <v>4503</v>
      </c>
      <c r="AZ2233" s="24" t="s">
        <v>5076</v>
      </c>
      <c r="BA2233" s="7"/>
      <c r="BB2233" s="7"/>
    </row>
    <row r="2234" spans="1:54" ht="14.45" customHeight="1">
      <c r="A2234" s="472" t="s">
        <v>2484</v>
      </c>
      <c r="B2234" s="473" t="s">
        <v>1602</v>
      </c>
      <c r="C2234" s="714" t="s">
        <v>5463</v>
      </c>
      <c r="D2234" s="22">
        <v>19</v>
      </c>
      <c r="E2234" s="746" t="s">
        <v>4489</v>
      </c>
      <c r="F2234" s="760">
        <v>2084160</v>
      </c>
      <c r="G2234" s="475">
        <v>15421106</v>
      </c>
      <c r="H2234" s="476">
        <v>11.94</v>
      </c>
      <c r="I2234" s="474">
        <v>2097720</v>
      </c>
      <c r="J2234" s="475">
        <v>15421112</v>
      </c>
      <c r="K2234" s="478">
        <v>11.94</v>
      </c>
      <c r="L2234" s="9" t="s">
        <v>15</v>
      </c>
      <c r="M2234" s="546">
        <v>16</v>
      </c>
      <c r="N2234" s="9">
        <v>9.5299999999999994</v>
      </c>
      <c r="O2234" s="6" t="s">
        <v>4201</v>
      </c>
      <c r="P2234" s="479" t="s">
        <v>4202</v>
      </c>
      <c r="Q2234" s="10" t="s">
        <v>4453</v>
      </c>
      <c r="R2234" s="11"/>
      <c r="S2234" s="12"/>
      <c r="T2234" s="14">
        <v>46266</v>
      </c>
      <c r="U2234" s="15" t="s">
        <v>4204</v>
      </c>
      <c r="V2234" s="8">
        <v>46266</v>
      </c>
      <c r="W2234" s="13" t="s">
        <v>4454</v>
      </c>
      <c r="X2234" s="23" t="s">
        <v>4206</v>
      </c>
      <c r="Y2234" s="486">
        <v>195</v>
      </c>
      <c r="Z2234" s="483">
        <v>46293</v>
      </c>
      <c r="AA2234" s="24" t="s">
        <v>6039</v>
      </c>
      <c r="AB2234" s="484" t="s">
        <v>4206</v>
      </c>
      <c r="AC2234" s="16"/>
      <c r="AD2234" s="17"/>
      <c r="AE2234" s="18"/>
      <c r="AF2234" s="9"/>
      <c r="AG2234" s="19"/>
      <c r="AH2234" s="20"/>
      <c r="AI2234" s="9"/>
      <c r="AJ2234" s="21"/>
      <c r="AK2234" s="33"/>
      <c r="AL2234" s="485" t="str">
        <f>IF(AA2234="","",AA2234)</f>
        <v>L-RT-063</v>
      </c>
      <c r="AM2234" s="3" t="str">
        <f>IF(AB2234="","",AB2234)</f>
        <v>A</v>
      </c>
      <c r="AN2234" s="655"/>
      <c r="AO2234" s="4"/>
      <c r="AP2234" s="5"/>
      <c r="AQ2234" s="5"/>
      <c r="AR2234" s="4"/>
      <c r="AS2234" s="5"/>
      <c r="AT2234" s="552"/>
      <c r="AU2234" s="553" t="str">
        <f>IF(AND(V2234&gt;0,X2234="A",AA2234&lt;&gt;"",AG2234&lt;&gt;"A",AJ2234&lt;&gt;"A",OR(AB2234="NR",AB2234="NT")),1,"")</f>
        <v/>
      </c>
      <c r="AV2234" s="554" t="str">
        <f>IF(AU2234="","",COUNTIF($AU$8:AU2234,AU2234))</f>
        <v/>
      </c>
      <c r="AW2234" s="553" t="str">
        <f>IF(AND(V2234&gt;0,X2234="A",AJ2234&lt;&gt;"A",OR(AB2234="",AB2234="NX")),1,"")</f>
        <v/>
      </c>
      <c r="AX2234" s="554" t="str">
        <f>IF(AW2234="","",COUNTIF($AW$8:AW2234,AW2234))</f>
        <v/>
      </c>
      <c r="AY2234" s="27"/>
      <c r="AZ2234" s="6"/>
      <c r="BA2234" s="7"/>
      <c r="BB2234" s="7"/>
    </row>
    <row r="2235" spans="1:54" ht="14.45" customHeight="1">
      <c r="A2235" s="472" t="s">
        <v>2485</v>
      </c>
      <c r="B2235" s="473" t="s">
        <v>1602</v>
      </c>
      <c r="C2235" s="714" t="s">
        <v>5463</v>
      </c>
      <c r="D2235" s="22">
        <v>19</v>
      </c>
      <c r="E2235" s="746" t="s">
        <v>4490</v>
      </c>
      <c r="F2235" s="760">
        <v>2097720</v>
      </c>
      <c r="G2235" s="475">
        <v>15421112</v>
      </c>
      <c r="H2235" s="476">
        <v>11.94</v>
      </c>
      <c r="I2235" s="474">
        <v>2086020</v>
      </c>
      <c r="J2235" s="475">
        <v>15421109</v>
      </c>
      <c r="K2235" s="478">
        <v>11.94</v>
      </c>
      <c r="L2235" s="9" t="s">
        <v>15</v>
      </c>
      <c r="M2235" s="546">
        <v>16</v>
      </c>
      <c r="N2235" s="9">
        <v>9.5299999999999994</v>
      </c>
      <c r="O2235" s="6" t="s">
        <v>4201</v>
      </c>
      <c r="P2235" s="479" t="s">
        <v>4202</v>
      </c>
      <c r="Q2235" s="10" t="s">
        <v>4453</v>
      </c>
      <c r="R2235" s="11"/>
      <c r="S2235" s="12"/>
      <c r="T2235" s="14">
        <v>46266</v>
      </c>
      <c r="U2235" s="15" t="s">
        <v>4204</v>
      </c>
      <c r="V2235" s="8">
        <v>46266</v>
      </c>
      <c r="W2235" s="13" t="s">
        <v>4454</v>
      </c>
      <c r="X2235" s="23" t="s">
        <v>4206</v>
      </c>
      <c r="Y2235" s="486">
        <v>195</v>
      </c>
      <c r="Z2235" s="483">
        <v>46293</v>
      </c>
      <c r="AA2235" s="24" t="s">
        <v>6039</v>
      </c>
      <c r="AB2235" s="484" t="s">
        <v>4206</v>
      </c>
      <c r="AC2235" s="16"/>
      <c r="AD2235" s="17"/>
      <c r="AE2235" s="18"/>
      <c r="AF2235" s="9"/>
      <c r="AG2235" s="19"/>
      <c r="AH2235" s="20"/>
      <c r="AI2235" s="9"/>
      <c r="AJ2235" s="21"/>
      <c r="AK2235" s="33"/>
      <c r="AL2235" s="485" t="str">
        <f>IF(AA2235="","",AA2235)</f>
        <v>L-RT-063</v>
      </c>
      <c r="AM2235" s="3" t="str">
        <f>IF(AB2235="","",AB2235)</f>
        <v>A</v>
      </c>
      <c r="AN2235" s="655"/>
      <c r="AO2235" s="4"/>
      <c r="AP2235" s="5"/>
      <c r="AQ2235" s="5"/>
      <c r="AR2235" s="4"/>
      <c r="AS2235" s="5"/>
      <c r="AT2235" s="552"/>
      <c r="AU2235" s="553" t="str">
        <f>IF(AND(V2235&gt;0,X2235="A",AA2235&lt;&gt;"",AG2235&lt;&gt;"A",AJ2235&lt;&gt;"A",OR(AB2235="NR",AB2235="NT")),1,"")</f>
        <v/>
      </c>
      <c r="AV2235" s="554" t="str">
        <f>IF(AU2235="","",COUNTIF($AU$8:AU2235,AU2235))</f>
        <v/>
      </c>
      <c r="AW2235" s="553" t="str">
        <f>IF(AND(V2235&gt;0,X2235="A",AJ2235&lt;&gt;"A",OR(AB2235="",AB2235="NX")),1,"")</f>
        <v/>
      </c>
      <c r="AX2235" s="554" t="str">
        <f>IF(AW2235="","",COUNTIF($AW$8:AW2235,AW2235))</f>
        <v/>
      </c>
      <c r="AY2235" s="27"/>
      <c r="AZ2235" s="6"/>
      <c r="BA2235" s="7"/>
      <c r="BB2235" s="7"/>
    </row>
    <row r="2236" spans="1:54" ht="14.45" customHeight="1">
      <c r="A2236" s="472" t="s">
        <v>2486</v>
      </c>
      <c r="B2236" s="473" t="s">
        <v>1602</v>
      </c>
      <c r="C2236" s="714" t="s">
        <v>5463</v>
      </c>
      <c r="D2236" s="22">
        <v>19</v>
      </c>
      <c r="E2236" s="746" t="s">
        <v>4491</v>
      </c>
      <c r="F2236" s="760">
        <v>2086020</v>
      </c>
      <c r="G2236" s="475">
        <v>15421109</v>
      </c>
      <c r="H2236" s="476">
        <v>11.94</v>
      </c>
      <c r="I2236" s="474">
        <v>2093500</v>
      </c>
      <c r="J2236" s="475">
        <v>15421110</v>
      </c>
      <c r="K2236" s="478">
        <v>11.94</v>
      </c>
      <c r="L2236" s="9" t="s">
        <v>15</v>
      </c>
      <c r="M2236" s="546">
        <v>16</v>
      </c>
      <c r="N2236" s="9">
        <v>9.5299999999999994</v>
      </c>
      <c r="O2236" s="6" t="s">
        <v>4201</v>
      </c>
      <c r="P2236" s="479" t="s">
        <v>4202</v>
      </c>
      <c r="Q2236" s="10" t="s">
        <v>4453</v>
      </c>
      <c r="R2236" s="11"/>
      <c r="S2236" s="12"/>
      <c r="T2236" s="14">
        <v>46266</v>
      </c>
      <c r="U2236" s="15" t="s">
        <v>4204</v>
      </c>
      <c r="V2236" s="8">
        <v>46266</v>
      </c>
      <c r="W2236" s="13" t="s">
        <v>4454</v>
      </c>
      <c r="X2236" s="23" t="s">
        <v>4206</v>
      </c>
      <c r="Y2236" s="486">
        <v>140</v>
      </c>
      <c r="Z2236" s="483">
        <v>46274</v>
      </c>
      <c r="AA2236" s="24" t="s">
        <v>5076</v>
      </c>
      <c r="AB2236" s="484" t="s">
        <v>4206</v>
      </c>
      <c r="AC2236" s="16"/>
      <c r="AD2236" s="17"/>
      <c r="AE2236" s="18"/>
      <c r="AF2236" s="9"/>
      <c r="AG2236" s="19"/>
      <c r="AH2236" s="20"/>
      <c r="AI2236" s="9"/>
      <c r="AJ2236" s="21"/>
      <c r="AK2236" s="33"/>
      <c r="AL2236" s="485" t="str">
        <f>IF(AA2236="","",AA2236)</f>
        <v>L-RT-017</v>
      </c>
      <c r="AM2236" s="3" t="str">
        <f>IF(AB2236="","",AB2236)</f>
        <v>A</v>
      </c>
      <c r="AN2236" s="702"/>
      <c r="AO2236" s="4"/>
      <c r="AP2236" s="5"/>
      <c r="AQ2236" s="5"/>
      <c r="AR2236" s="4"/>
      <c r="AS2236" s="5"/>
      <c r="AT2236" s="552"/>
      <c r="AU2236" s="553" t="str">
        <f>IF(AND(V2236&gt;0,X2236="A",AA2236&lt;&gt;"",AG2236&lt;&gt;"A",AJ2236&lt;&gt;"A",OR(AB2236="NR",AB2236="NT")),1,"")</f>
        <v/>
      </c>
      <c r="AV2236" s="554" t="str">
        <f>IF(AU2236="","",COUNTIF($AU$8:AU2236,AU2236))</f>
        <v/>
      </c>
      <c r="AW2236" s="553" t="str">
        <f>IF(AND(V2236&gt;0,X2236="A",AJ2236&lt;&gt;"A",OR(AB2236="",AB2236="NX")),1,"")</f>
        <v/>
      </c>
      <c r="AX2236" s="554" t="str">
        <f>IF(AW2236="","",COUNTIF($AW$8:AW2236,AW2236))</f>
        <v/>
      </c>
      <c r="AY2236" s="27"/>
      <c r="AZ2236" s="6"/>
      <c r="BA2236" s="7"/>
      <c r="BB2236" s="7"/>
    </row>
    <row r="2237" spans="1:54" ht="14.45" customHeight="1">
      <c r="A2237" s="472" t="s">
        <v>2487</v>
      </c>
      <c r="B2237" s="473" t="s">
        <v>1602</v>
      </c>
      <c r="C2237" s="714" t="s">
        <v>5463</v>
      </c>
      <c r="D2237" s="22">
        <v>19</v>
      </c>
      <c r="E2237" s="746" t="s">
        <v>4492</v>
      </c>
      <c r="F2237" s="760">
        <v>2093500</v>
      </c>
      <c r="G2237" s="475">
        <v>15421110</v>
      </c>
      <c r="H2237" s="476">
        <v>11.94</v>
      </c>
      <c r="I2237" s="474">
        <v>2096120</v>
      </c>
      <c r="J2237" s="475">
        <v>15421111</v>
      </c>
      <c r="K2237" s="478">
        <v>11.94</v>
      </c>
      <c r="L2237" s="9" t="s">
        <v>15</v>
      </c>
      <c r="M2237" s="546">
        <v>16</v>
      </c>
      <c r="N2237" s="9">
        <v>9.5299999999999994</v>
      </c>
      <c r="O2237" s="6" t="s">
        <v>4201</v>
      </c>
      <c r="P2237" s="479" t="s">
        <v>4202</v>
      </c>
      <c r="Q2237" s="10" t="s">
        <v>4453</v>
      </c>
      <c r="R2237" s="11"/>
      <c r="S2237" s="12"/>
      <c r="T2237" s="14">
        <v>46266</v>
      </c>
      <c r="U2237" s="15" t="s">
        <v>4204</v>
      </c>
      <c r="V2237" s="8">
        <v>46266</v>
      </c>
      <c r="W2237" s="13" t="s">
        <v>4493</v>
      </c>
      <c r="X2237" s="23" t="s">
        <v>4206</v>
      </c>
      <c r="Y2237" s="486">
        <v>140</v>
      </c>
      <c r="Z2237" s="483">
        <v>46274</v>
      </c>
      <c r="AA2237" s="24" t="s">
        <v>5076</v>
      </c>
      <c r="AB2237" s="484" t="s">
        <v>4206</v>
      </c>
      <c r="AC2237" s="16"/>
      <c r="AD2237" s="17"/>
      <c r="AE2237" s="18"/>
      <c r="AF2237" s="9"/>
      <c r="AG2237" s="19"/>
      <c r="AH2237" s="20"/>
      <c r="AI2237" s="9"/>
      <c r="AJ2237" s="21"/>
      <c r="AK2237" s="33"/>
      <c r="AL2237" s="485" t="str">
        <f>IF(AA2237="","",AA2237)</f>
        <v>L-RT-017</v>
      </c>
      <c r="AM2237" s="3" t="str">
        <f>IF(AB2237="","",AB2237)</f>
        <v>A</v>
      </c>
      <c r="AN2237" s="702"/>
      <c r="AO2237" s="4"/>
      <c r="AP2237" s="5"/>
      <c r="AQ2237" s="5"/>
      <c r="AR2237" s="4"/>
      <c r="AS2237" s="5"/>
      <c r="AT2237" s="552"/>
      <c r="AU2237" s="553" t="str">
        <f>IF(AND(V2237&gt;0,X2237="A",AA2237&lt;&gt;"",AG2237&lt;&gt;"A",AJ2237&lt;&gt;"A",OR(AB2237="NR",AB2237="NT")),1,"")</f>
        <v/>
      </c>
      <c r="AV2237" s="554" t="str">
        <f>IF(AU2237="","",COUNTIF($AU$8:AU2237,AU2237))</f>
        <v/>
      </c>
      <c r="AW2237" s="553" t="str">
        <f>IF(AND(V2237&gt;0,X2237="A",AJ2237&lt;&gt;"A",OR(AB2237="",AB2237="NX")),1,"")</f>
        <v/>
      </c>
      <c r="AX2237" s="554" t="str">
        <f>IF(AW2237="","",COUNTIF($AW$8:AW2237,AW2237))</f>
        <v/>
      </c>
      <c r="AY2237" s="27"/>
      <c r="AZ2237" s="6"/>
      <c r="BA2237" s="7"/>
      <c r="BB2237" s="7"/>
    </row>
    <row r="2238" spans="1:54" ht="14.45" customHeight="1">
      <c r="A2238" s="472" t="s">
        <v>2488</v>
      </c>
      <c r="B2238" s="473" t="s">
        <v>1602</v>
      </c>
      <c r="C2238" s="714" t="s">
        <v>5463</v>
      </c>
      <c r="D2238" s="22">
        <v>19</v>
      </c>
      <c r="E2238" s="746" t="s">
        <v>4494</v>
      </c>
      <c r="F2238" s="760">
        <v>2096120</v>
      </c>
      <c r="G2238" s="475">
        <v>15421111</v>
      </c>
      <c r="H2238" s="476">
        <v>11.94</v>
      </c>
      <c r="I2238" s="474">
        <v>2079790</v>
      </c>
      <c r="J2238" s="475">
        <v>15421102</v>
      </c>
      <c r="K2238" s="478">
        <v>11.94</v>
      </c>
      <c r="L2238" s="9" t="s">
        <v>15</v>
      </c>
      <c r="M2238" s="546">
        <v>16</v>
      </c>
      <c r="N2238" s="9">
        <v>9.5299999999999994</v>
      </c>
      <c r="O2238" s="6" t="s">
        <v>4201</v>
      </c>
      <c r="P2238" s="479" t="s">
        <v>4202</v>
      </c>
      <c r="Q2238" s="10" t="s">
        <v>4453</v>
      </c>
      <c r="R2238" s="11"/>
      <c r="S2238" s="12"/>
      <c r="T2238" s="14">
        <v>46266</v>
      </c>
      <c r="U2238" s="15" t="s">
        <v>4204</v>
      </c>
      <c r="V2238" s="8">
        <v>46266</v>
      </c>
      <c r="W2238" s="13" t="s">
        <v>4493</v>
      </c>
      <c r="X2238" s="23" t="s">
        <v>4206</v>
      </c>
      <c r="Y2238" s="486">
        <v>140</v>
      </c>
      <c r="Z2238" s="483">
        <v>46274</v>
      </c>
      <c r="AA2238" s="24" t="s">
        <v>5076</v>
      </c>
      <c r="AB2238" s="484" t="s">
        <v>4206</v>
      </c>
      <c r="AC2238" s="16"/>
      <c r="AD2238" s="17"/>
      <c r="AE2238" s="18"/>
      <c r="AF2238" s="9"/>
      <c r="AG2238" s="19"/>
      <c r="AH2238" s="20"/>
      <c r="AI2238" s="9"/>
      <c r="AJ2238" s="21"/>
      <c r="AK2238" s="33"/>
      <c r="AL2238" s="485" t="str">
        <f>IF(AA2238="","",AA2238)</f>
        <v>L-RT-017</v>
      </c>
      <c r="AM2238" s="3" t="str">
        <f>IF(AB2238="","",AB2238)</f>
        <v>A</v>
      </c>
      <c r="AN2238" s="702"/>
      <c r="AO2238" s="4"/>
      <c r="AP2238" s="5"/>
      <c r="AQ2238" s="5"/>
      <c r="AR2238" s="4"/>
      <c r="AS2238" s="5"/>
      <c r="AT2238" s="552"/>
      <c r="AU2238" s="553" t="str">
        <f>IF(AND(V2238&gt;0,X2238="A",AA2238&lt;&gt;"",AG2238&lt;&gt;"A",AJ2238&lt;&gt;"A",OR(AB2238="NR",AB2238="NT")),1,"")</f>
        <v/>
      </c>
      <c r="AV2238" s="554" t="str">
        <f>IF(AU2238="","",COUNTIF($AU$8:AU2238,AU2238))</f>
        <v/>
      </c>
      <c r="AW2238" s="553" t="str">
        <f>IF(AND(V2238&gt;0,X2238="A",AJ2238&lt;&gt;"A",OR(AB2238="",AB2238="NX")),1,"")</f>
        <v/>
      </c>
      <c r="AX2238" s="554" t="str">
        <f>IF(AW2238="","",COUNTIF($AW$8:AW2238,AW2238))</f>
        <v/>
      </c>
      <c r="AY2238" s="27"/>
      <c r="AZ2238" s="6"/>
      <c r="BA2238" s="7"/>
      <c r="BB2238" s="7"/>
    </row>
    <row r="2239" spans="1:54" ht="14.45" customHeight="1">
      <c r="A2239" s="472" t="s">
        <v>2489</v>
      </c>
      <c r="B2239" s="473" t="s">
        <v>1602</v>
      </c>
      <c r="C2239" s="714" t="s">
        <v>5463</v>
      </c>
      <c r="D2239" s="22">
        <v>19</v>
      </c>
      <c r="E2239" s="746" t="s">
        <v>4495</v>
      </c>
      <c r="F2239" s="760">
        <v>2079790</v>
      </c>
      <c r="G2239" s="475">
        <v>15421102</v>
      </c>
      <c r="H2239" s="476">
        <v>11.94</v>
      </c>
      <c r="I2239" s="474">
        <v>2093590</v>
      </c>
      <c r="J2239" s="475">
        <v>15421110</v>
      </c>
      <c r="K2239" s="478">
        <v>11.94</v>
      </c>
      <c r="L2239" s="9" t="s">
        <v>15</v>
      </c>
      <c r="M2239" s="546">
        <v>16</v>
      </c>
      <c r="N2239" s="9">
        <v>9.5299999999999994</v>
      </c>
      <c r="O2239" s="6" t="s">
        <v>4201</v>
      </c>
      <c r="P2239" s="479" t="s">
        <v>4202</v>
      </c>
      <c r="Q2239" s="10" t="s">
        <v>4453</v>
      </c>
      <c r="R2239" s="11"/>
      <c r="S2239" s="12"/>
      <c r="T2239" s="14">
        <v>46266</v>
      </c>
      <c r="U2239" s="15" t="s">
        <v>4204</v>
      </c>
      <c r="V2239" s="8">
        <v>46266</v>
      </c>
      <c r="W2239" s="13" t="s">
        <v>4493</v>
      </c>
      <c r="X2239" s="23" t="s">
        <v>4206</v>
      </c>
      <c r="Y2239" s="486">
        <v>195</v>
      </c>
      <c r="Z2239" s="483">
        <v>46293</v>
      </c>
      <c r="AA2239" s="24" t="s">
        <v>6039</v>
      </c>
      <c r="AB2239" s="484" t="s">
        <v>4206</v>
      </c>
      <c r="AC2239" s="16"/>
      <c r="AD2239" s="17"/>
      <c r="AE2239" s="18"/>
      <c r="AF2239" s="9"/>
      <c r="AG2239" s="19"/>
      <c r="AH2239" s="20"/>
      <c r="AI2239" s="9"/>
      <c r="AJ2239" s="21"/>
      <c r="AK2239" s="33"/>
      <c r="AL2239" s="485" t="str">
        <f>IF(AA2239="","",AA2239)</f>
        <v>L-RT-063</v>
      </c>
      <c r="AM2239" s="3" t="str">
        <f>IF(AB2239="","",AB2239)</f>
        <v>A</v>
      </c>
      <c r="AN2239" s="655"/>
      <c r="AO2239" s="4"/>
      <c r="AP2239" s="5"/>
      <c r="AQ2239" s="5"/>
      <c r="AR2239" s="4"/>
      <c r="AS2239" s="5"/>
      <c r="AT2239" s="552"/>
      <c r="AU2239" s="553" t="str">
        <f>IF(AND(V2239&gt;0,X2239="A",AA2239&lt;&gt;"",AG2239&lt;&gt;"A",AJ2239&lt;&gt;"A",OR(AB2239="NR",AB2239="NT")),1,"")</f>
        <v/>
      </c>
      <c r="AV2239" s="554" t="str">
        <f>IF(AU2239="","",COUNTIF($AU$8:AU2239,AU2239))</f>
        <v/>
      </c>
      <c r="AW2239" s="553" t="str">
        <f>IF(AND(V2239&gt;0,X2239="A",AJ2239&lt;&gt;"A",OR(AB2239="",AB2239="NX")),1,"")</f>
        <v/>
      </c>
      <c r="AX2239" s="554" t="str">
        <f>IF(AW2239="","",COUNTIF($AW$8:AW2239,AW2239))</f>
        <v/>
      </c>
      <c r="AY2239" s="27"/>
      <c r="AZ2239" s="6"/>
      <c r="BA2239" s="7"/>
      <c r="BB2239" s="7"/>
    </row>
    <row r="2240" spans="1:54" ht="14.45" customHeight="1">
      <c r="A2240" s="472" t="s">
        <v>2490</v>
      </c>
      <c r="B2240" s="473" t="s">
        <v>1602</v>
      </c>
      <c r="C2240" s="714" t="s">
        <v>5463</v>
      </c>
      <c r="D2240" s="22">
        <v>19</v>
      </c>
      <c r="E2240" s="746" t="s">
        <v>4496</v>
      </c>
      <c r="F2240" s="760">
        <v>2093590</v>
      </c>
      <c r="G2240" s="475">
        <v>15421110</v>
      </c>
      <c r="H2240" s="476">
        <v>11.94</v>
      </c>
      <c r="I2240" s="474">
        <v>2078570</v>
      </c>
      <c r="J2240" s="475">
        <v>15421101</v>
      </c>
      <c r="K2240" s="478">
        <v>11.94</v>
      </c>
      <c r="L2240" s="9" t="s">
        <v>15</v>
      </c>
      <c r="M2240" s="546">
        <v>16</v>
      </c>
      <c r="N2240" s="9">
        <v>9.5299999999999994</v>
      </c>
      <c r="O2240" s="6" t="s">
        <v>4201</v>
      </c>
      <c r="P2240" s="479" t="s">
        <v>4202</v>
      </c>
      <c r="Q2240" s="10" t="s">
        <v>4453</v>
      </c>
      <c r="R2240" s="11"/>
      <c r="S2240" s="12"/>
      <c r="T2240" s="14">
        <v>46266</v>
      </c>
      <c r="U2240" s="15" t="s">
        <v>4204</v>
      </c>
      <c r="V2240" s="8">
        <v>46266</v>
      </c>
      <c r="W2240" s="13" t="s">
        <v>4493</v>
      </c>
      <c r="X2240" s="23" t="s">
        <v>4206</v>
      </c>
      <c r="Y2240" s="486">
        <v>195</v>
      </c>
      <c r="Z2240" s="483">
        <v>46293</v>
      </c>
      <c r="AA2240" s="24" t="s">
        <v>6039</v>
      </c>
      <c r="AB2240" s="484" t="s">
        <v>4206</v>
      </c>
      <c r="AC2240" s="16"/>
      <c r="AD2240" s="17"/>
      <c r="AE2240" s="18"/>
      <c r="AF2240" s="9"/>
      <c r="AG2240" s="19"/>
      <c r="AH2240" s="20"/>
      <c r="AI2240" s="9"/>
      <c r="AJ2240" s="21"/>
      <c r="AK2240" s="33"/>
      <c r="AL2240" s="485" t="str">
        <f>IF(AA2240="","",AA2240)</f>
        <v>L-RT-063</v>
      </c>
      <c r="AM2240" s="3" t="str">
        <f>IF(AB2240="","",AB2240)</f>
        <v>A</v>
      </c>
      <c r="AN2240" s="655"/>
      <c r="AO2240" s="4"/>
      <c r="AP2240" s="5"/>
      <c r="AQ2240" s="5"/>
      <c r="AR2240" s="4"/>
      <c r="AS2240" s="5"/>
      <c r="AT2240" s="552"/>
      <c r="AU2240" s="553" t="str">
        <f>IF(AND(V2240&gt;0,X2240="A",AA2240&lt;&gt;"",AG2240&lt;&gt;"A",AJ2240&lt;&gt;"A",OR(AB2240="NR",AB2240="NT")),1,"")</f>
        <v/>
      </c>
      <c r="AV2240" s="554" t="str">
        <f>IF(AU2240="","",COUNTIF($AU$8:AU2240,AU2240))</f>
        <v/>
      </c>
      <c r="AW2240" s="553" t="str">
        <f>IF(AND(V2240&gt;0,X2240="A",AJ2240&lt;&gt;"A",OR(AB2240="",AB2240="NX")),1,"")</f>
        <v/>
      </c>
      <c r="AX2240" s="554" t="str">
        <f>IF(AW2240="","",COUNTIF($AW$8:AW2240,AW2240))</f>
        <v/>
      </c>
      <c r="AY2240" s="27"/>
      <c r="AZ2240" s="6"/>
      <c r="BA2240" s="7"/>
      <c r="BB2240" s="7"/>
    </row>
    <row r="2241" spans="1:54" ht="14.45" customHeight="1">
      <c r="A2241" s="472" t="s">
        <v>2491</v>
      </c>
      <c r="B2241" s="473" t="s">
        <v>1602</v>
      </c>
      <c r="C2241" s="714" t="s">
        <v>5463</v>
      </c>
      <c r="D2241" s="22">
        <v>19</v>
      </c>
      <c r="E2241" s="746" t="s">
        <v>4497</v>
      </c>
      <c r="F2241" s="760">
        <v>2078570</v>
      </c>
      <c r="G2241" s="475">
        <v>15421101</v>
      </c>
      <c r="H2241" s="476">
        <v>11.94</v>
      </c>
      <c r="I2241" s="474">
        <v>2092380</v>
      </c>
      <c r="J2241" s="475">
        <v>15421110</v>
      </c>
      <c r="K2241" s="478">
        <v>11.94</v>
      </c>
      <c r="L2241" s="9" t="s">
        <v>15</v>
      </c>
      <c r="M2241" s="546">
        <v>16</v>
      </c>
      <c r="N2241" s="9">
        <v>9.5299999999999994</v>
      </c>
      <c r="O2241" s="6" t="s">
        <v>4201</v>
      </c>
      <c r="P2241" s="479" t="s">
        <v>4202</v>
      </c>
      <c r="Q2241" s="10" t="s">
        <v>4453</v>
      </c>
      <c r="R2241" s="11"/>
      <c r="S2241" s="12"/>
      <c r="T2241" s="14">
        <v>46266</v>
      </c>
      <c r="U2241" s="15" t="s">
        <v>4204</v>
      </c>
      <c r="V2241" s="8">
        <v>46266</v>
      </c>
      <c r="W2241" s="13" t="s">
        <v>4493</v>
      </c>
      <c r="X2241" s="23" t="s">
        <v>4206</v>
      </c>
      <c r="Y2241" s="486">
        <v>195</v>
      </c>
      <c r="Z2241" s="483">
        <v>46293</v>
      </c>
      <c r="AA2241" s="24" t="s">
        <v>6039</v>
      </c>
      <c r="AB2241" s="484" t="s">
        <v>4206</v>
      </c>
      <c r="AC2241" s="16"/>
      <c r="AD2241" s="17"/>
      <c r="AE2241" s="18"/>
      <c r="AF2241" s="9"/>
      <c r="AG2241" s="19"/>
      <c r="AH2241" s="20"/>
      <c r="AI2241" s="9"/>
      <c r="AJ2241" s="21"/>
      <c r="AK2241" s="33"/>
      <c r="AL2241" s="485" t="str">
        <f>IF(AA2241="","",AA2241)</f>
        <v>L-RT-063</v>
      </c>
      <c r="AM2241" s="3" t="str">
        <f>IF(AB2241="","",AB2241)</f>
        <v>A</v>
      </c>
      <c r="AN2241" s="655"/>
      <c r="AO2241" s="4"/>
      <c r="AP2241" s="5"/>
      <c r="AQ2241" s="5"/>
      <c r="AR2241" s="4"/>
      <c r="AS2241" s="5"/>
      <c r="AT2241" s="552"/>
      <c r="AU2241" s="553" t="str">
        <f>IF(AND(V2241&gt;0,X2241="A",AA2241&lt;&gt;"",AG2241&lt;&gt;"A",AJ2241&lt;&gt;"A",OR(AB2241="NR",AB2241="NT")),1,"")</f>
        <v/>
      </c>
      <c r="AV2241" s="554" t="str">
        <f>IF(AU2241="","",COUNTIF($AU$8:AU2241,AU2241))</f>
        <v/>
      </c>
      <c r="AW2241" s="553" t="str">
        <f>IF(AND(V2241&gt;0,X2241="A",AJ2241&lt;&gt;"A",OR(AB2241="",AB2241="NX")),1,"")</f>
        <v/>
      </c>
      <c r="AX2241" s="554" t="str">
        <f>IF(AW2241="","",COUNTIF($AW$8:AW2241,AW2241))</f>
        <v/>
      </c>
      <c r="AY2241" s="27"/>
      <c r="AZ2241" s="6"/>
      <c r="BA2241" s="7"/>
      <c r="BB2241" s="7"/>
    </row>
    <row r="2242" spans="1:54" ht="14.45" customHeight="1">
      <c r="A2242" s="472" t="s">
        <v>2492</v>
      </c>
      <c r="B2242" s="473" t="s">
        <v>1602</v>
      </c>
      <c r="C2242" s="714" t="s">
        <v>5463</v>
      </c>
      <c r="D2242" s="22">
        <v>19</v>
      </c>
      <c r="E2242" s="746" t="s">
        <v>4498</v>
      </c>
      <c r="F2242" s="760">
        <v>2092380</v>
      </c>
      <c r="G2242" s="475">
        <v>15421110</v>
      </c>
      <c r="H2242" s="476">
        <v>11.94</v>
      </c>
      <c r="I2242" s="474">
        <v>2095690</v>
      </c>
      <c r="J2242" s="475">
        <v>15421111</v>
      </c>
      <c r="K2242" s="478">
        <v>11.94</v>
      </c>
      <c r="L2242" s="9" t="s">
        <v>15</v>
      </c>
      <c r="M2242" s="546">
        <v>16</v>
      </c>
      <c r="N2242" s="9">
        <v>9.5299999999999994</v>
      </c>
      <c r="O2242" s="6" t="s">
        <v>4201</v>
      </c>
      <c r="P2242" s="479" t="s">
        <v>4202</v>
      </c>
      <c r="Q2242" s="10" t="s">
        <v>4453</v>
      </c>
      <c r="R2242" s="11"/>
      <c r="S2242" s="12"/>
      <c r="T2242" s="14">
        <v>46266</v>
      </c>
      <c r="U2242" s="15" t="s">
        <v>4204</v>
      </c>
      <c r="V2242" s="8">
        <v>46266</v>
      </c>
      <c r="W2242" s="13" t="s">
        <v>4493</v>
      </c>
      <c r="X2242" s="23" t="s">
        <v>4206</v>
      </c>
      <c r="Y2242" s="486">
        <v>140</v>
      </c>
      <c r="Z2242" s="483">
        <v>46274</v>
      </c>
      <c r="AA2242" s="24" t="s">
        <v>5076</v>
      </c>
      <c r="AB2242" s="484" t="s">
        <v>4206</v>
      </c>
      <c r="AC2242" s="16"/>
      <c r="AD2242" s="17"/>
      <c r="AE2242" s="18"/>
      <c r="AF2242" s="9"/>
      <c r="AG2242" s="19"/>
      <c r="AH2242" s="20"/>
      <c r="AI2242" s="9"/>
      <c r="AJ2242" s="21"/>
      <c r="AK2242" s="33"/>
      <c r="AL2242" s="485" t="str">
        <f>IF(AA2242="","",AA2242)</f>
        <v>L-RT-017</v>
      </c>
      <c r="AM2242" s="3" t="str">
        <f>IF(AB2242="","",AB2242)</f>
        <v>A</v>
      </c>
      <c r="AN2242" s="702"/>
      <c r="AO2242" s="4"/>
      <c r="AP2242" s="5"/>
      <c r="AQ2242" s="5"/>
      <c r="AR2242" s="4"/>
      <c r="AS2242" s="5"/>
      <c r="AT2242" s="552"/>
      <c r="AU2242" s="553" t="str">
        <f>IF(AND(V2242&gt;0,X2242="A",AA2242&lt;&gt;"",AG2242&lt;&gt;"A",AJ2242&lt;&gt;"A",OR(AB2242="NR",AB2242="NT")),1,"")</f>
        <v/>
      </c>
      <c r="AV2242" s="554" t="str">
        <f>IF(AU2242="","",COUNTIF($AU$8:AU2242,AU2242))</f>
        <v/>
      </c>
      <c r="AW2242" s="553" t="str">
        <f>IF(AND(V2242&gt;0,X2242="A",AJ2242&lt;&gt;"A",OR(AB2242="",AB2242="NX")),1,"")</f>
        <v/>
      </c>
      <c r="AX2242" s="554" t="str">
        <f>IF(AW2242="","",COUNTIF($AW$8:AW2242,AW2242))</f>
        <v/>
      </c>
      <c r="AY2242" s="27"/>
      <c r="AZ2242" s="6"/>
      <c r="BA2242" s="7"/>
      <c r="BB2242" s="7"/>
    </row>
    <row r="2243" spans="1:54" ht="14.45" customHeight="1">
      <c r="A2243" s="472" t="s">
        <v>2493</v>
      </c>
      <c r="B2243" s="473" t="s">
        <v>1602</v>
      </c>
      <c r="C2243" s="714" t="s">
        <v>5463</v>
      </c>
      <c r="D2243" s="22">
        <v>19</v>
      </c>
      <c r="E2243" s="746" t="s">
        <v>4499</v>
      </c>
      <c r="F2243" s="760">
        <v>2095690</v>
      </c>
      <c r="G2243" s="475">
        <v>15421111</v>
      </c>
      <c r="H2243" s="476">
        <v>11.94</v>
      </c>
      <c r="I2243" s="474">
        <v>2080900</v>
      </c>
      <c r="J2243" s="475">
        <v>15421103</v>
      </c>
      <c r="K2243" s="478">
        <v>11.94</v>
      </c>
      <c r="L2243" s="9" t="s">
        <v>15</v>
      </c>
      <c r="M2243" s="546">
        <v>16</v>
      </c>
      <c r="N2243" s="9">
        <v>9.5299999999999994</v>
      </c>
      <c r="O2243" s="6" t="s">
        <v>4201</v>
      </c>
      <c r="P2243" s="479" t="s">
        <v>4202</v>
      </c>
      <c r="Q2243" s="10" t="s">
        <v>4453</v>
      </c>
      <c r="R2243" s="11"/>
      <c r="S2243" s="12"/>
      <c r="T2243" s="14">
        <v>46266</v>
      </c>
      <c r="U2243" s="15" t="s">
        <v>4204</v>
      </c>
      <c r="V2243" s="8">
        <v>46266</v>
      </c>
      <c r="W2243" s="13" t="s">
        <v>4493</v>
      </c>
      <c r="X2243" s="23" t="s">
        <v>4206</v>
      </c>
      <c r="Y2243" s="486">
        <v>140</v>
      </c>
      <c r="Z2243" s="483">
        <v>46274</v>
      </c>
      <c r="AA2243" s="24" t="s">
        <v>5076</v>
      </c>
      <c r="AB2243" s="484" t="s">
        <v>4206</v>
      </c>
      <c r="AC2243" s="16"/>
      <c r="AD2243" s="17"/>
      <c r="AE2243" s="18"/>
      <c r="AF2243" s="9"/>
      <c r="AG2243" s="19"/>
      <c r="AH2243" s="20"/>
      <c r="AI2243" s="9"/>
      <c r="AJ2243" s="21"/>
      <c r="AK2243" s="33"/>
      <c r="AL2243" s="485" t="str">
        <f>IF(AA2243="","",AA2243)</f>
        <v>L-RT-017</v>
      </c>
      <c r="AM2243" s="3" t="str">
        <f>IF(AB2243="","",AB2243)</f>
        <v>A</v>
      </c>
      <c r="AN2243" s="702"/>
      <c r="AO2243" s="4"/>
      <c r="AP2243" s="5"/>
      <c r="AQ2243" s="5"/>
      <c r="AR2243" s="4"/>
      <c r="AS2243" s="5"/>
      <c r="AT2243" s="552"/>
      <c r="AU2243" s="553" t="str">
        <f>IF(AND(V2243&gt;0,X2243="A",AA2243&lt;&gt;"",AG2243&lt;&gt;"A",AJ2243&lt;&gt;"A",OR(AB2243="NR",AB2243="NT")),1,"")</f>
        <v/>
      </c>
      <c r="AV2243" s="554" t="str">
        <f>IF(AU2243="","",COUNTIF($AU$8:AU2243,AU2243))</f>
        <v/>
      </c>
      <c r="AW2243" s="553" t="str">
        <f>IF(AND(V2243&gt;0,X2243="A",AJ2243&lt;&gt;"A",OR(AB2243="",AB2243="NX")),1,"")</f>
        <v/>
      </c>
      <c r="AX2243" s="554" t="str">
        <f>IF(AW2243="","",COUNTIF($AW$8:AW2243,AW2243))</f>
        <v/>
      </c>
      <c r="AY2243" s="27"/>
      <c r="AZ2243" s="6"/>
      <c r="BA2243" s="7"/>
      <c r="BB2243" s="7"/>
    </row>
    <row r="2244" spans="1:54" ht="14.45" customHeight="1">
      <c r="A2244" s="472" t="s">
        <v>2494</v>
      </c>
      <c r="B2244" s="473" t="s">
        <v>1602</v>
      </c>
      <c r="C2244" s="714" t="s">
        <v>5463</v>
      </c>
      <c r="D2244" s="22">
        <v>19</v>
      </c>
      <c r="E2244" s="746" t="s">
        <v>4500</v>
      </c>
      <c r="F2244" s="760">
        <v>2080900</v>
      </c>
      <c r="G2244" s="475">
        <v>15421103</v>
      </c>
      <c r="H2244" s="476">
        <v>11.94</v>
      </c>
      <c r="I2244" s="474">
        <v>2080890</v>
      </c>
      <c r="J2244" s="475">
        <v>15421103</v>
      </c>
      <c r="K2244" s="478">
        <v>11.94</v>
      </c>
      <c r="L2244" s="9" t="s">
        <v>15</v>
      </c>
      <c r="M2244" s="546">
        <v>16</v>
      </c>
      <c r="N2244" s="9">
        <v>9.5299999999999994</v>
      </c>
      <c r="O2244" s="6" t="s">
        <v>4201</v>
      </c>
      <c r="P2244" s="479" t="s">
        <v>4202</v>
      </c>
      <c r="Q2244" s="10" t="s">
        <v>4453</v>
      </c>
      <c r="R2244" s="11"/>
      <c r="S2244" s="12"/>
      <c r="T2244" s="14">
        <v>46266</v>
      </c>
      <c r="U2244" s="15" t="s">
        <v>4204</v>
      </c>
      <c r="V2244" s="8">
        <v>46266</v>
      </c>
      <c r="W2244" s="13" t="s">
        <v>4493</v>
      </c>
      <c r="X2244" s="23" t="s">
        <v>4206</v>
      </c>
      <c r="Y2244" s="486">
        <v>140</v>
      </c>
      <c r="Z2244" s="483">
        <v>46274</v>
      </c>
      <c r="AA2244" s="24" t="s">
        <v>5076</v>
      </c>
      <c r="AB2244" s="484" t="s">
        <v>4206</v>
      </c>
      <c r="AC2244" s="16"/>
      <c r="AD2244" s="17"/>
      <c r="AE2244" s="18"/>
      <c r="AF2244" s="9"/>
      <c r="AG2244" s="19"/>
      <c r="AH2244" s="20"/>
      <c r="AI2244" s="9"/>
      <c r="AJ2244" s="21"/>
      <c r="AK2244" s="33"/>
      <c r="AL2244" s="485" t="str">
        <f>IF(AA2244="","",AA2244)</f>
        <v>L-RT-017</v>
      </c>
      <c r="AM2244" s="3" t="str">
        <f>IF(AB2244="","",AB2244)</f>
        <v>A</v>
      </c>
      <c r="AN2244" s="702"/>
      <c r="AO2244" s="4"/>
      <c r="AP2244" s="5"/>
      <c r="AQ2244" s="5"/>
      <c r="AR2244" s="4"/>
      <c r="AS2244" s="5"/>
      <c r="AT2244" s="552"/>
      <c r="AU2244" s="553" t="str">
        <f>IF(AND(V2244&gt;0,X2244="A",AA2244&lt;&gt;"",AG2244&lt;&gt;"A",AJ2244&lt;&gt;"A",OR(AB2244="NR",AB2244="NT")),1,"")</f>
        <v/>
      </c>
      <c r="AV2244" s="554" t="str">
        <f>IF(AU2244="","",COUNTIF($AU$8:AU2244,AU2244))</f>
        <v/>
      </c>
      <c r="AW2244" s="553" t="str">
        <f>IF(AND(V2244&gt;0,X2244="A",AJ2244&lt;&gt;"A",OR(AB2244="",AB2244="NX")),1,"")</f>
        <v/>
      </c>
      <c r="AX2244" s="554" t="str">
        <f>IF(AW2244="","",COUNTIF($AW$8:AW2244,AW2244))</f>
        <v/>
      </c>
      <c r="AY2244" s="27"/>
      <c r="AZ2244" s="6"/>
      <c r="BA2244" s="7"/>
      <c r="BB2244" s="7"/>
    </row>
    <row r="2245" spans="1:54" ht="14.45" customHeight="1">
      <c r="A2245" s="472" t="s">
        <v>2495</v>
      </c>
      <c r="B2245" s="473" t="s">
        <v>1602</v>
      </c>
      <c r="C2245" s="714" t="s">
        <v>5463</v>
      </c>
      <c r="D2245" s="22">
        <v>20</v>
      </c>
      <c r="E2245" s="746" t="s">
        <v>4501</v>
      </c>
      <c r="F2245" s="760">
        <v>2080890</v>
      </c>
      <c r="G2245" s="475">
        <v>15421103</v>
      </c>
      <c r="H2245" s="476">
        <v>11.94</v>
      </c>
      <c r="I2245" s="474">
        <v>2081650</v>
      </c>
      <c r="J2245" s="475">
        <v>15421103</v>
      </c>
      <c r="K2245" s="478">
        <v>11.94</v>
      </c>
      <c r="L2245" s="9" t="s">
        <v>15</v>
      </c>
      <c r="M2245" s="546">
        <v>16</v>
      </c>
      <c r="N2245" s="9">
        <v>9.5299999999999994</v>
      </c>
      <c r="O2245" s="6" t="s">
        <v>4201</v>
      </c>
      <c r="P2245" s="479" t="s">
        <v>4202</v>
      </c>
      <c r="Q2245" s="10" t="s">
        <v>4502</v>
      </c>
      <c r="R2245" s="11"/>
      <c r="S2245" s="12"/>
      <c r="T2245" s="14">
        <v>46265</v>
      </c>
      <c r="U2245" s="15" t="s">
        <v>4204</v>
      </c>
      <c r="V2245" s="8">
        <v>46265</v>
      </c>
      <c r="W2245" s="13" t="s">
        <v>4503</v>
      </c>
      <c r="X2245" s="23" t="s">
        <v>4206</v>
      </c>
      <c r="Y2245" s="486">
        <v>140</v>
      </c>
      <c r="Z2245" s="483">
        <v>46274</v>
      </c>
      <c r="AA2245" s="24" t="s">
        <v>5076</v>
      </c>
      <c r="AB2245" s="484" t="s">
        <v>4206</v>
      </c>
      <c r="AC2245" s="16"/>
      <c r="AD2245" s="17"/>
      <c r="AE2245" s="18"/>
      <c r="AF2245" s="9"/>
      <c r="AG2245" s="19"/>
      <c r="AH2245" s="20"/>
      <c r="AI2245" s="9"/>
      <c r="AJ2245" s="21"/>
      <c r="AK2245" s="33"/>
      <c r="AL2245" s="485" t="str">
        <f>IF(AA2245="","",AA2245)</f>
        <v>L-RT-017</v>
      </c>
      <c r="AM2245" s="3" t="str">
        <f>IF(AB2245="","",AB2245)</f>
        <v>A</v>
      </c>
      <c r="AN2245" s="702"/>
      <c r="AO2245" s="4"/>
      <c r="AP2245" s="5"/>
      <c r="AQ2245" s="5"/>
      <c r="AR2245" s="4"/>
      <c r="AS2245" s="5"/>
      <c r="AT2245" s="552"/>
      <c r="AU2245" s="553" t="str">
        <f>IF(AND(V2245&gt;0,X2245="A",AA2245&lt;&gt;"",AG2245&lt;&gt;"A",AJ2245&lt;&gt;"A",OR(AB2245="NR",AB2245="NT")),1,"")</f>
        <v/>
      </c>
      <c r="AV2245" s="554" t="str">
        <f>IF(AU2245="","",COUNTIF($AU$8:AU2245,AU2245))</f>
        <v/>
      </c>
      <c r="AW2245" s="553" t="str">
        <f>IF(AND(V2245&gt;0,X2245="A",AJ2245&lt;&gt;"A",OR(AB2245="",AB2245="NX")),1,"")</f>
        <v/>
      </c>
      <c r="AX2245" s="554" t="str">
        <f>IF(AW2245="","",COUNTIF($AW$8:AW2245,AW2245))</f>
        <v/>
      </c>
      <c r="AY2245" s="27"/>
      <c r="AZ2245" s="6"/>
      <c r="BA2245" s="7"/>
      <c r="BB2245" s="7"/>
    </row>
    <row r="2246" spans="1:54" ht="14.45" customHeight="1">
      <c r="A2246" s="472" t="s">
        <v>2496</v>
      </c>
      <c r="B2246" s="473" t="s">
        <v>1602</v>
      </c>
      <c r="C2246" s="714" t="s">
        <v>5463</v>
      </c>
      <c r="D2246" s="22">
        <v>20</v>
      </c>
      <c r="E2246" s="746" t="s">
        <v>4504</v>
      </c>
      <c r="F2246" s="760">
        <v>2081650</v>
      </c>
      <c r="G2246" s="475">
        <v>15421103</v>
      </c>
      <c r="H2246" s="476">
        <v>11.94</v>
      </c>
      <c r="I2246" s="474">
        <v>2083190</v>
      </c>
      <c r="J2246" s="475">
        <v>15421105</v>
      </c>
      <c r="K2246" s="478">
        <v>11.94</v>
      </c>
      <c r="L2246" s="9" t="s">
        <v>15</v>
      </c>
      <c r="M2246" s="546">
        <v>16</v>
      </c>
      <c r="N2246" s="9">
        <v>9.5299999999999994</v>
      </c>
      <c r="O2246" s="6" t="s">
        <v>4201</v>
      </c>
      <c r="P2246" s="479" t="s">
        <v>4202</v>
      </c>
      <c r="Q2246" s="10" t="s">
        <v>4502</v>
      </c>
      <c r="R2246" s="11"/>
      <c r="S2246" s="12"/>
      <c r="T2246" s="14">
        <v>46265</v>
      </c>
      <c r="U2246" s="15" t="s">
        <v>4204</v>
      </c>
      <c r="V2246" s="8">
        <v>46265</v>
      </c>
      <c r="W2246" s="13" t="s">
        <v>4503</v>
      </c>
      <c r="X2246" s="23" t="s">
        <v>4206</v>
      </c>
      <c r="Y2246" s="486">
        <v>140</v>
      </c>
      <c r="Z2246" s="483">
        <v>46274</v>
      </c>
      <c r="AA2246" s="24" t="s">
        <v>5076</v>
      </c>
      <c r="AB2246" s="484" t="s">
        <v>4206</v>
      </c>
      <c r="AC2246" s="16"/>
      <c r="AD2246" s="17"/>
      <c r="AE2246" s="18"/>
      <c r="AF2246" s="9"/>
      <c r="AG2246" s="19"/>
      <c r="AH2246" s="20"/>
      <c r="AI2246" s="9"/>
      <c r="AJ2246" s="21"/>
      <c r="AK2246" s="33"/>
      <c r="AL2246" s="485" t="str">
        <f>IF(AA2246="","",AA2246)</f>
        <v>L-RT-017</v>
      </c>
      <c r="AM2246" s="3" t="str">
        <f>IF(AB2246="","",AB2246)</f>
        <v>A</v>
      </c>
      <c r="AN2246" s="702"/>
      <c r="AO2246" s="4"/>
      <c r="AP2246" s="5"/>
      <c r="AQ2246" s="5"/>
      <c r="AR2246" s="4"/>
      <c r="AS2246" s="5"/>
      <c r="AT2246" s="552"/>
      <c r="AU2246" s="553" t="str">
        <f>IF(AND(V2246&gt;0,X2246="A",AA2246&lt;&gt;"",AG2246&lt;&gt;"A",AJ2246&lt;&gt;"A",OR(AB2246="NR",AB2246="NT")),1,"")</f>
        <v/>
      </c>
      <c r="AV2246" s="554" t="str">
        <f>IF(AU2246="","",COUNTIF($AU$8:AU2246,AU2246))</f>
        <v/>
      </c>
      <c r="AW2246" s="553" t="str">
        <f>IF(AND(V2246&gt;0,X2246="A",AJ2246&lt;&gt;"A",OR(AB2246="",AB2246="NX")),1,"")</f>
        <v/>
      </c>
      <c r="AX2246" s="554" t="str">
        <f>IF(AW2246="","",COUNTIF($AW$8:AW2246,AW2246))</f>
        <v/>
      </c>
      <c r="AY2246" s="27"/>
      <c r="AZ2246" s="6"/>
      <c r="BA2246" s="7"/>
      <c r="BB2246" s="7"/>
    </row>
    <row r="2247" spans="1:54" ht="14.45" customHeight="1">
      <c r="A2247" s="472" t="s">
        <v>2497</v>
      </c>
      <c r="B2247" s="473" t="s">
        <v>1602</v>
      </c>
      <c r="C2247" s="714" t="s">
        <v>5463</v>
      </c>
      <c r="D2247" s="22">
        <v>20</v>
      </c>
      <c r="E2247" s="746" t="s">
        <v>4505</v>
      </c>
      <c r="F2247" s="760">
        <v>2083190</v>
      </c>
      <c r="G2247" s="475">
        <v>15421105</v>
      </c>
      <c r="H2247" s="476">
        <v>11.94</v>
      </c>
      <c r="I2247" s="474">
        <v>2083270</v>
      </c>
      <c r="J2247" s="475">
        <v>15421105</v>
      </c>
      <c r="K2247" s="478">
        <v>11.94</v>
      </c>
      <c r="L2247" s="9" t="s">
        <v>15</v>
      </c>
      <c r="M2247" s="546">
        <v>16</v>
      </c>
      <c r="N2247" s="9">
        <v>9.5299999999999994</v>
      </c>
      <c r="O2247" s="6" t="s">
        <v>4201</v>
      </c>
      <c r="P2247" s="479" t="s">
        <v>4202</v>
      </c>
      <c r="Q2247" s="10" t="s">
        <v>4502</v>
      </c>
      <c r="R2247" s="11"/>
      <c r="S2247" s="12"/>
      <c r="T2247" s="14">
        <v>46265</v>
      </c>
      <c r="U2247" s="15" t="s">
        <v>4204</v>
      </c>
      <c r="V2247" s="8">
        <v>46265</v>
      </c>
      <c r="W2247" s="13" t="s">
        <v>4503</v>
      </c>
      <c r="X2247" s="23" t="s">
        <v>4206</v>
      </c>
      <c r="Y2247" s="486">
        <v>140</v>
      </c>
      <c r="Z2247" s="483">
        <v>46274</v>
      </c>
      <c r="AA2247" s="24" t="s">
        <v>5076</v>
      </c>
      <c r="AB2247" s="484" t="s">
        <v>4206</v>
      </c>
      <c r="AC2247" s="16"/>
      <c r="AD2247" s="17"/>
      <c r="AE2247" s="18"/>
      <c r="AF2247" s="9"/>
      <c r="AG2247" s="19"/>
      <c r="AH2247" s="20"/>
      <c r="AI2247" s="9"/>
      <c r="AJ2247" s="21"/>
      <c r="AK2247" s="33"/>
      <c r="AL2247" s="485" t="str">
        <f>IF(AA2247="","",AA2247)</f>
        <v>L-RT-017</v>
      </c>
      <c r="AM2247" s="3" t="str">
        <f>IF(AB2247="","",AB2247)</f>
        <v>A</v>
      </c>
      <c r="AN2247" s="702"/>
      <c r="AO2247" s="4"/>
      <c r="AP2247" s="5"/>
      <c r="AQ2247" s="5"/>
      <c r="AR2247" s="4"/>
      <c r="AS2247" s="5"/>
      <c r="AT2247" s="552"/>
      <c r="AU2247" s="553" t="str">
        <f>IF(AND(V2247&gt;0,X2247="A",AA2247&lt;&gt;"",AG2247&lt;&gt;"A",AJ2247&lt;&gt;"A",OR(AB2247="NR",AB2247="NT")),1,"")</f>
        <v/>
      </c>
      <c r="AV2247" s="554" t="str">
        <f>IF(AU2247="","",COUNTIF($AU$8:AU2247,AU2247))</f>
        <v/>
      </c>
      <c r="AW2247" s="553" t="str">
        <f>IF(AND(V2247&gt;0,X2247="A",AJ2247&lt;&gt;"A",OR(AB2247="",AB2247="NX")),1,"")</f>
        <v/>
      </c>
      <c r="AX2247" s="554" t="str">
        <f>IF(AW2247="","",COUNTIF($AW$8:AW2247,AW2247))</f>
        <v/>
      </c>
      <c r="AY2247" s="27"/>
      <c r="AZ2247" s="6"/>
      <c r="BA2247" s="7"/>
      <c r="BB2247" s="7"/>
    </row>
    <row r="2248" spans="1:54" ht="14.45" customHeight="1">
      <c r="A2248" s="472" t="s">
        <v>2498</v>
      </c>
      <c r="B2248" s="473" t="s">
        <v>1602</v>
      </c>
      <c r="C2248" s="714" t="s">
        <v>5463</v>
      </c>
      <c r="D2248" s="22">
        <v>20</v>
      </c>
      <c r="E2248" s="746" t="s">
        <v>5837</v>
      </c>
      <c r="F2248" s="760">
        <v>2083270</v>
      </c>
      <c r="G2248" s="475">
        <v>15421105</v>
      </c>
      <c r="H2248" s="476">
        <v>11.94</v>
      </c>
      <c r="I2248" s="474">
        <v>2096550</v>
      </c>
      <c r="J2248" s="475">
        <v>15421111</v>
      </c>
      <c r="K2248" s="478">
        <v>11.94</v>
      </c>
      <c r="L2248" s="9" t="s">
        <v>15</v>
      </c>
      <c r="M2248" s="546">
        <v>16</v>
      </c>
      <c r="N2248" s="9">
        <v>9.5299999999999994</v>
      </c>
      <c r="O2248" s="6" t="s">
        <v>4201</v>
      </c>
      <c r="P2248" s="479" t="s">
        <v>5033</v>
      </c>
      <c r="Q2248" s="10" t="s">
        <v>5193</v>
      </c>
      <c r="R2248" s="11"/>
      <c r="S2248" s="12"/>
      <c r="T2248" s="14">
        <v>46286</v>
      </c>
      <c r="U2248" s="15" t="s">
        <v>5839</v>
      </c>
      <c r="V2248" s="8">
        <v>46287</v>
      </c>
      <c r="W2248" s="13" t="s">
        <v>5920</v>
      </c>
      <c r="X2248" s="23" t="s">
        <v>4206</v>
      </c>
      <c r="Y2248" s="486">
        <v>184</v>
      </c>
      <c r="Z2248" s="483">
        <v>46289</v>
      </c>
      <c r="AA2248" s="24" t="s">
        <v>5931</v>
      </c>
      <c r="AB2248" s="484" t="s">
        <v>4206</v>
      </c>
      <c r="AC2248" s="16"/>
      <c r="AD2248" s="17"/>
      <c r="AE2248" s="18"/>
      <c r="AF2248" s="9"/>
      <c r="AG2248" s="19"/>
      <c r="AH2248" s="20"/>
      <c r="AI2248" s="9"/>
      <c r="AJ2248" s="21"/>
      <c r="AK2248" s="33"/>
      <c r="AL2248" s="485" t="str">
        <f>IF(AA2248="","",AA2248)</f>
        <v>L-RT-057</v>
      </c>
      <c r="AM2248" s="3" t="str">
        <f>IF(AB2248="","",AB2248)</f>
        <v>A</v>
      </c>
      <c r="AN2248" s="702"/>
      <c r="AO2248" s="4"/>
      <c r="AP2248" s="5"/>
      <c r="AQ2248" s="5"/>
      <c r="AR2248" s="4"/>
      <c r="AS2248" s="5"/>
      <c r="AT2248" s="552"/>
      <c r="AU2248" s="553" t="str">
        <f>IF(AND(V2248&gt;0,X2248="A",AA2248&lt;&gt;"",AG2248&lt;&gt;"A",AJ2248&lt;&gt;"A",OR(AB2248="NR",AB2248="NT")),1,"")</f>
        <v/>
      </c>
      <c r="AV2248" s="554" t="str">
        <f>IF(AU2248="","",COUNTIF($AU$8:AU2248,AU2248))</f>
        <v/>
      </c>
      <c r="AW2248" s="553" t="str">
        <f>IF(AND(V2248&gt;0,X2248="A",AJ2248&lt;&gt;"A",OR(AB2248="",AB2248="NX")),1,"")</f>
        <v/>
      </c>
      <c r="AX2248" s="554" t="str">
        <f>IF(AW2248="","",COUNTIF($AW$8:AW2248,AW2248))</f>
        <v/>
      </c>
      <c r="AY2248" s="27" t="s">
        <v>4454</v>
      </c>
      <c r="AZ2248" s="24" t="s">
        <v>5076</v>
      </c>
      <c r="BA2248" s="7"/>
      <c r="BB2248" s="7"/>
    </row>
    <row r="2249" spans="1:54" ht="14.45" customHeight="1">
      <c r="A2249" s="472" t="s">
        <v>2499</v>
      </c>
      <c r="B2249" s="473" t="s">
        <v>1602</v>
      </c>
      <c r="C2249" s="714" t="s">
        <v>5463</v>
      </c>
      <c r="D2249" s="22">
        <v>20</v>
      </c>
      <c r="E2249" s="746" t="s">
        <v>5838</v>
      </c>
      <c r="F2249" s="760">
        <v>2096550</v>
      </c>
      <c r="G2249" s="475">
        <v>15421111</v>
      </c>
      <c r="H2249" s="476">
        <v>11.94</v>
      </c>
      <c r="I2249" s="474">
        <v>2083730</v>
      </c>
      <c r="J2249" s="475">
        <v>15421105</v>
      </c>
      <c r="K2249" s="478">
        <v>11.94</v>
      </c>
      <c r="L2249" s="9" t="s">
        <v>15</v>
      </c>
      <c r="M2249" s="546">
        <v>16</v>
      </c>
      <c r="N2249" s="9">
        <v>9.5299999999999994</v>
      </c>
      <c r="O2249" s="6" t="s">
        <v>4201</v>
      </c>
      <c r="P2249" s="479" t="s">
        <v>5033</v>
      </c>
      <c r="Q2249" s="10" t="s">
        <v>5193</v>
      </c>
      <c r="R2249" s="11"/>
      <c r="S2249" s="12"/>
      <c r="T2249" s="14">
        <v>46286</v>
      </c>
      <c r="U2249" s="15" t="s">
        <v>5839</v>
      </c>
      <c r="V2249" s="8">
        <v>46287</v>
      </c>
      <c r="W2249" s="13" t="s">
        <v>5920</v>
      </c>
      <c r="X2249" s="23" t="s">
        <v>4206</v>
      </c>
      <c r="Y2249" s="486">
        <v>184</v>
      </c>
      <c r="Z2249" s="483">
        <v>46289</v>
      </c>
      <c r="AA2249" s="24" t="s">
        <v>5931</v>
      </c>
      <c r="AB2249" s="484" t="s">
        <v>4206</v>
      </c>
      <c r="AC2249" s="16"/>
      <c r="AD2249" s="17"/>
      <c r="AE2249" s="18"/>
      <c r="AF2249" s="9"/>
      <c r="AG2249" s="19"/>
      <c r="AH2249" s="20"/>
      <c r="AI2249" s="9"/>
      <c r="AJ2249" s="21"/>
      <c r="AK2249" s="33"/>
      <c r="AL2249" s="485" t="str">
        <f>IF(AA2249="","",AA2249)</f>
        <v>L-RT-057</v>
      </c>
      <c r="AM2249" s="3" t="str">
        <f>IF(AB2249="","",AB2249)</f>
        <v>A</v>
      </c>
      <c r="AN2249" s="702"/>
      <c r="AO2249" s="4"/>
      <c r="AP2249" s="5"/>
      <c r="AQ2249" s="5"/>
      <c r="AR2249" s="4"/>
      <c r="AS2249" s="5"/>
      <c r="AT2249" s="552"/>
      <c r="AU2249" s="553" t="str">
        <f>IF(AND(V2249&gt;0,X2249="A",AA2249&lt;&gt;"",AG2249&lt;&gt;"A",AJ2249&lt;&gt;"A",OR(AB2249="NR",AB2249="NT")),1,"")</f>
        <v/>
      </c>
      <c r="AV2249" s="554" t="str">
        <f>IF(AU2249="","",COUNTIF($AU$8:AU2249,AU2249))</f>
        <v/>
      </c>
      <c r="AW2249" s="553" t="str">
        <f>IF(AND(V2249&gt;0,X2249="A",AJ2249&lt;&gt;"A",OR(AB2249="",AB2249="NX")),1,"")</f>
        <v/>
      </c>
      <c r="AX2249" s="554" t="str">
        <f>IF(AW2249="","",COUNTIF($AW$8:AW2249,AW2249))</f>
        <v/>
      </c>
      <c r="AY2249" s="27" t="s">
        <v>4454</v>
      </c>
      <c r="AZ2249" s="24" t="s">
        <v>5076</v>
      </c>
      <c r="BA2249" s="7"/>
      <c r="BB2249" s="7"/>
    </row>
    <row r="2250" spans="1:54" ht="14.45" customHeight="1">
      <c r="A2250" s="472" t="s">
        <v>2500</v>
      </c>
      <c r="B2250" s="473" t="s">
        <v>1602</v>
      </c>
      <c r="C2250" s="714" t="s">
        <v>5463</v>
      </c>
      <c r="D2250" s="22">
        <v>20</v>
      </c>
      <c r="E2250" s="746" t="s">
        <v>4506</v>
      </c>
      <c r="F2250" s="760">
        <v>2083730</v>
      </c>
      <c r="G2250" s="475">
        <v>15421105</v>
      </c>
      <c r="H2250" s="476">
        <v>11.94</v>
      </c>
      <c r="I2250" s="474">
        <v>2083740</v>
      </c>
      <c r="J2250" s="475">
        <v>15421105</v>
      </c>
      <c r="K2250" s="478">
        <v>11.94</v>
      </c>
      <c r="L2250" s="9" t="s">
        <v>15</v>
      </c>
      <c r="M2250" s="546">
        <v>16</v>
      </c>
      <c r="N2250" s="9">
        <v>9.5299999999999994</v>
      </c>
      <c r="O2250" s="6" t="s">
        <v>4201</v>
      </c>
      <c r="P2250" s="479" t="s">
        <v>4202</v>
      </c>
      <c r="Q2250" s="10" t="s">
        <v>4502</v>
      </c>
      <c r="R2250" s="11"/>
      <c r="S2250" s="12"/>
      <c r="T2250" s="14">
        <v>46265</v>
      </c>
      <c r="U2250" s="15" t="s">
        <v>4204</v>
      </c>
      <c r="V2250" s="8">
        <v>46265</v>
      </c>
      <c r="W2250" s="13" t="s">
        <v>4503</v>
      </c>
      <c r="X2250" s="23" t="s">
        <v>4206</v>
      </c>
      <c r="Y2250" s="486">
        <v>140</v>
      </c>
      <c r="Z2250" s="483">
        <v>46274</v>
      </c>
      <c r="AA2250" s="24" t="s">
        <v>5077</v>
      </c>
      <c r="AB2250" s="484" t="s">
        <v>4206</v>
      </c>
      <c r="AC2250" s="16"/>
      <c r="AD2250" s="17"/>
      <c r="AE2250" s="18"/>
      <c r="AF2250" s="9"/>
      <c r="AG2250" s="19"/>
      <c r="AH2250" s="20"/>
      <c r="AI2250" s="9"/>
      <c r="AJ2250" s="21"/>
      <c r="AK2250" s="33"/>
      <c r="AL2250" s="485" t="str">
        <f>IF(AA2250="","",AA2250)</f>
        <v>L-RT-018</v>
      </c>
      <c r="AM2250" s="3" t="str">
        <f>IF(AB2250="","",AB2250)</f>
        <v>A</v>
      </c>
      <c r="AN2250" s="702"/>
      <c r="AO2250" s="4"/>
      <c r="AP2250" s="5"/>
      <c r="AQ2250" s="5"/>
      <c r="AR2250" s="4"/>
      <c r="AS2250" s="5"/>
      <c r="AT2250" s="552"/>
      <c r="AU2250" s="553" t="str">
        <f>IF(AND(V2250&gt;0,X2250="A",AA2250&lt;&gt;"",AG2250&lt;&gt;"A",AJ2250&lt;&gt;"A",OR(AB2250="NR",AB2250="NT")),1,"")</f>
        <v/>
      </c>
      <c r="AV2250" s="554" t="str">
        <f>IF(AU2250="","",COUNTIF($AU$8:AU2250,AU2250))</f>
        <v/>
      </c>
      <c r="AW2250" s="553" t="str">
        <f>IF(AND(V2250&gt;0,X2250="A",AJ2250&lt;&gt;"A",OR(AB2250="",AB2250="NX")),1,"")</f>
        <v/>
      </c>
      <c r="AX2250" s="554" t="str">
        <f>IF(AW2250="","",COUNTIF($AW$8:AW2250,AW2250))</f>
        <v/>
      </c>
      <c r="AY2250" s="27"/>
      <c r="AZ2250" s="24" t="s">
        <v>5076</v>
      </c>
      <c r="BA2250" s="7"/>
      <c r="BB2250" s="7"/>
    </row>
    <row r="2251" spans="1:54" ht="14.45" customHeight="1">
      <c r="A2251" s="472" t="s">
        <v>2501</v>
      </c>
      <c r="B2251" s="473" t="s">
        <v>1602</v>
      </c>
      <c r="C2251" s="714" t="s">
        <v>5463</v>
      </c>
      <c r="D2251" s="22">
        <v>20</v>
      </c>
      <c r="E2251" s="746" t="s">
        <v>4507</v>
      </c>
      <c r="F2251" s="760">
        <v>2083740</v>
      </c>
      <c r="G2251" s="475">
        <v>15421105</v>
      </c>
      <c r="H2251" s="476">
        <v>11.94</v>
      </c>
      <c r="I2251" s="474">
        <v>2089830</v>
      </c>
      <c r="J2251" s="475">
        <v>15421109</v>
      </c>
      <c r="K2251" s="478">
        <v>11.94</v>
      </c>
      <c r="L2251" s="9" t="s">
        <v>15</v>
      </c>
      <c r="M2251" s="546">
        <v>16</v>
      </c>
      <c r="N2251" s="9">
        <v>9.5299999999999994</v>
      </c>
      <c r="O2251" s="6" t="s">
        <v>4201</v>
      </c>
      <c r="P2251" s="479" t="s">
        <v>4202</v>
      </c>
      <c r="Q2251" s="10" t="s">
        <v>4502</v>
      </c>
      <c r="R2251" s="11"/>
      <c r="S2251" s="12"/>
      <c r="T2251" s="14">
        <v>46265</v>
      </c>
      <c r="U2251" s="15" t="s">
        <v>4204</v>
      </c>
      <c r="V2251" s="8">
        <v>46265</v>
      </c>
      <c r="W2251" s="13" t="s">
        <v>4503</v>
      </c>
      <c r="X2251" s="23" t="s">
        <v>4206</v>
      </c>
      <c r="Y2251" s="486">
        <v>140</v>
      </c>
      <c r="Z2251" s="483">
        <v>46274</v>
      </c>
      <c r="AA2251" s="24" t="s">
        <v>5077</v>
      </c>
      <c r="AB2251" s="484" t="s">
        <v>4206</v>
      </c>
      <c r="AC2251" s="16"/>
      <c r="AD2251" s="17"/>
      <c r="AE2251" s="18"/>
      <c r="AF2251" s="9"/>
      <c r="AG2251" s="19"/>
      <c r="AH2251" s="20"/>
      <c r="AI2251" s="9"/>
      <c r="AJ2251" s="21"/>
      <c r="AK2251" s="33"/>
      <c r="AL2251" s="485" t="str">
        <f>IF(AA2251="","",AA2251)</f>
        <v>L-RT-018</v>
      </c>
      <c r="AM2251" s="3" t="str">
        <f>IF(AB2251="","",AB2251)</f>
        <v>A</v>
      </c>
      <c r="AN2251" s="702"/>
      <c r="AO2251" s="4"/>
      <c r="AP2251" s="5"/>
      <c r="AQ2251" s="5"/>
      <c r="AR2251" s="4"/>
      <c r="AS2251" s="5"/>
      <c r="AT2251" s="552"/>
      <c r="AU2251" s="553" t="str">
        <f>IF(AND(V2251&gt;0,X2251="A",AA2251&lt;&gt;"",AG2251&lt;&gt;"A",AJ2251&lt;&gt;"A",OR(AB2251="NR",AB2251="NT")),1,"")</f>
        <v/>
      </c>
      <c r="AV2251" s="554" t="str">
        <f>IF(AU2251="","",COUNTIF($AU$8:AU2251,AU2251))</f>
        <v/>
      </c>
      <c r="AW2251" s="553" t="str">
        <f>IF(AND(V2251&gt;0,X2251="A",AJ2251&lt;&gt;"A",OR(AB2251="",AB2251="NX")),1,"")</f>
        <v/>
      </c>
      <c r="AX2251" s="554" t="str">
        <f>IF(AW2251="","",COUNTIF($AW$8:AW2251,AW2251))</f>
        <v/>
      </c>
      <c r="AY2251" s="27"/>
      <c r="AZ2251" s="6"/>
      <c r="BA2251" s="7"/>
      <c r="BB2251" s="7"/>
    </row>
    <row r="2252" spans="1:54" ht="14.45" customHeight="1">
      <c r="A2252" s="472" t="s">
        <v>2502</v>
      </c>
      <c r="B2252" s="473" t="s">
        <v>1602</v>
      </c>
      <c r="C2252" s="714" t="s">
        <v>5463</v>
      </c>
      <c r="D2252" s="22">
        <v>20</v>
      </c>
      <c r="E2252" s="746" t="s">
        <v>4508</v>
      </c>
      <c r="F2252" s="760">
        <v>2089830</v>
      </c>
      <c r="G2252" s="475">
        <v>15421109</v>
      </c>
      <c r="H2252" s="476">
        <v>11.94</v>
      </c>
      <c r="I2252" s="474">
        <v>2080330</v>
      </c>
      <c r="J2252" s="475">
        <v>15421102</v>
      </c>
      <c r="K2252" s="478">
        <v>11.94</v>
      </c>
      <c r="L2252" s="9" t="s">
        <v>15</v>
      </c>
      <c r="M2252" s="546">
        <v>16</v>
      </c>
      <c r="N2252" s="9">
        <v>9.5299999999999994</v>
      </c>
      <c r="O2252" s="6" t="s">
        <v>4201</v>
      </c>
      <c r="P2252" s="479" t="s">
        <v>4202</v>
      </c>
      <c r="Q2252" s="10" t="s">
        <v>4502</v>
      </c>
      <c r="R2252" s="11"/>
      <c r="S2252" s="12"/>
      <c r="T2252" s="14">
        <v>46265</v>
      </c>
      <c r="U2252" s="15" t="s">
        <v>4204</v>
      </c>
      <c r="V2252" s="8">
        <v>46265</v>
      </c>
      <c r="W2252" s="13" t="s">
        <v>4503</v>
      </c>
      <c r="X2252" s="23" t="s">
        <v>4206</v>
      </c>
      <c r="Y2252" s="486">
        <v>140</v>
      </c>
      <c r="Z2252" s="483">
        <v>46274</v>
      </c>
      <c r="AA2252" s="24" t="s">
        <v>5077</v>
      </c>
      <c r="AB2252" s="484" t="s">
        <v>4206</v>
      </c>
      <c r="AC2252" s="16"/>
      <c r="AD2252" s="17"/>
      <c r="AE2252" s="18"/>
      <c r="AF2252" s="9"/>
      <c r="AG2252" s="19"/>
      <c r="AH2252" s="20"/>
      <c r="AI2252" s="9"/>
      <c r="AJ2252" s="21"/>
      <c r="AK2252" s="33"/>
      <c r="AL2252" s="485" t="str">
        <f>IF(AA2252="","",AA2252)</f>
        <v>L-RT-018</v>
      </c>
      <c r="AM2252" s="3" t="str">
        <f>IF(AB2252="","",AB2252)</f>
        <v>A</v>
      </c>
      <c r="AN2252" s="702"/>
      <c r="AO2252" s="4"/>
      <c r="AP2252" s="5"/>
      <c r="AQ2252" s="5"/>
      <c r="AR2252" s="4"/>
      <c r="AS2252" s="5"/>
      <c r="AT2252" s="552"/>
      <c r="AU2252" s="553" t="str">
        <f>IF(AND(V2252&gt;0,X2252="A",AA2252&lt;&gt;"",AG2252&lt;&gt;"A",AJ2252&lt;&gt;"A",OR(AB2252="NR",AB2252="NT")),1,"")</f>
        <v/>
      </c>
      <c r="AV2252" s="554" t="str">
        <f>IF(AU2252="","",COUNTIF($AU$8:AU2252,AU2252))</f>
        <v/>
      </c>
      <c r="AW2252" s="553" t="str">
        <f>IF(AND(V2252&gt;0,X2252="A",AJ2252&lt;&gt;"A",OR(AB2252="",AB2252="NX")),1,"")</f>
        <v/>
      </c>
      <c r="AX2252" s="554" t="str">
        <f>IF(AW2252="","",COUNTIF($AW$8:AW2252,AW2252))</f>
        <v/>
      </c>
      <c r="AY2252" s="27"/>
      <c r="AZ2252" s="6"/>
      <c r="BA2252" s="7"/>
      <c r="BB2252" s="7"/>
    </row>
    <row r="2253" spans="1:54" ht="14.45" customHeight="1">
      <c r="A2253" s="472" t="s">
        <v>2503</v>
      </c>
      <c r="B2253" s="473" t="s">
        <v>1602</v>
      </c>
      <c r="C2253" s="714" t="s">
        <v>5463</v>
      </c>
      <c r="D2253" s="22">
        <v>20</v>
      </c>
      <c r="E2253" s="746" t="s">
        <v>4509</v>
      </c>
      <c r="F2253" s="760">
        <v>2080330</v>
      </c>
      <c r="G2253" s="475">
        <v>15421102</v>
      </c>
      <c r="H2253" s="476">
        <v>11.94</v>
      </c>
      <c r="I2253" s="474">
        <v>2084610</v>
      </c>
      <c r="J2253" s="475">
        <v>15421106</v>
      </c>
      <c r="K2253" s="478">
        <v>11.94</v>
      </c>
      <c r="L2253" s="9" t="s">
        <v>15</v>
      </c>
      <c r="M2253" s="546">
        <v>16</v>
      </c>
      <c r="N2253" s="9">
        <v>9.5299999999999994</v>
      </c>
      <c r="O2253" s="6" t="s">
        <v>4201</v>
      </c>
      <c r="P2253" s="479" t="s">
        <v>4202</v>
      </c>
      <c r="Q2253" s="10" t="s">
        <v>4502</v>
      </c>
      <c r="R2253" s="11"/>
      <c r="S2253" s="12"/>
      <c r="T2253" s="14">
        <v>46265</v>
      </c>
      <c r="U2253" s="15" t="s">
        <v>4204</v>
      </c>
      <c r="V2253" s="8">
        <v>46265</v>
      </c>
      <c r="W2253" s="13" t="s">
        <v>4503</v>
      </c>
      <c r="X2253" s="23" t="s">
        <v>4206</v>
      </c>
      <c r="Y2253" s="486">
        <v>140</v>
      </c>
      <c r="Z2253" s="483">
        <v>46274</v>
      </c>
      <c r="AA2253" s="24" t="s">
        <v>5077</v>
      </c>
      <c r="AB2253" s="484" t="s">
        <v>4206</v>
      </c>
      <c r="AC2253" s="16"/>
      <c r="AD2253" s="17"/>
      <c r="AE2253" s="18"/>
      <c r="AF2253" s="9"/>
      <c r="AG2253" s="19"/>
      <c r="AH2253" s="20"/>
      <c r="AI2253" s="9"/>
      <c r="AJ2253" s="21"/>
      <c r="AK2253" s="33"/>
      <c r="AL2253" s="485" t="str">
        <f>IF(AA2253="","",AA2253)</f>
        <v>L-RT-018</v>
      </c>
      <c r="AM2253" s="3" t="str">
        <f>IF(AB2253="","",AB2253)</f>
        <v>A</v>
      </c>
      <c r="AN2253" s="702"/>
      <c r="AO2253" s="4"/>
      <c r="AP2253" s="5"/>
      <c r="AQ2253" s="5"/>
      <c r="AR2253" s="4"/>
      <c r="AS2253" s="5"/>
      <c r="AT2253" s="552"/>
      <c r="AU2253" s="553" t="str">
        <f>IF(AND(V2253&gt;0,X2253="A",AA2253&lt;&gt;"",AG2253&lt;&gt;"A",AJ2253&lt;&gt;"A",OR(AB2253="NR",AB2253="NT")),1,"")</f>
        <v/>
      </c>
      <c r="AV2253" s="554" t="str">
        <f>IF(AU2253="","",COUNTIF($AU$8:AU2253,AU2253))</f>
        <v/>
      </c>
      <c r="AW2253" s="553" t="str">
        <f>IF(AND(V2253&gt;0,X2253="A",AJ2253&lt;&gt;"A",OR(AB2253="",AB2253="NX")),1,"")</f>
        <v/>
      </c>
      <c r="AX2253" s="554" t="str">
        <f>IF(AW2253="","",COUNTIF($AW$8:AW2253,AW2253))</f>
        <v/>
      </c>
      <c r="AY2253" s="27"/>
      <c r="AZ2253" s="6"/>
      <c r="BA2253" s="7"/>
      <c r="BB2253" s="7"/>
    </row>
    <row r="2254" spans="1:54" ht="14.45" customHeight="1">
      <c r="A2254" s="472" t="s">
        <v>2504</v>
      </c>
      <c r="B2254" s="473" t="s">
        <v>1602</v>
      </c>
      <c r="C2254" s="714" t="s">
        <v>5463</v>
      </c>
      <c r="D2254" s="22">
        <v>20</v>
      </c>
      <c r="E2254" s="746" t="s">
        <v>4510</v>
      </c>
      <c r="F2254" s="760">
        <v>2084610</v>
      </c>
      <c r="G2254" s="475">
        <v>15421106</v>
      </c>
      <c r="H2254" s="476">
        <v>11.94</v>
      </c>
      <c r="I2254" s="474">
        <v>2084230</v>
      </c>
      <c r="J2254" s="475">
        <v>15421106</v>
      </c>
      <c r="K2254" s="478">
        <v>11.94</v>
      </c>
      <c r="L2254" s="9" t="s">
        <v>15</v>
      </c>
      <c r="M2254" s="546">
        <v>16</v>
      </c>
      <c r="N2254" s="9">
        <v>9.5299999999999994</v>
      </c>
      <c r="O2254" s="6" t="s">
        <v>4201</v>
      </c>
      <c r="P2254" s="479" t="s">
        <v>4202</v>
      </c>
      <c r="Q2254" s="10" t="s">
        <v>4502</v>
      </c>
      <c r="R2254" s="11"/>
      <c r="S2254" s="12"/>
      <c r="T2254" s="14">
        <v>46265</v>
      </c>
      <c r="U2254" s="15" t="s">
        <v>4204</v>
      </c>
      <c r="V2254" s="8">
        <v>46265</v>
      </c>
      <c r="W2254" s="13" t="s">
        <v>4503</v>
      </c>
      <c r="X2254" s="23" t="s">
        <v>4206</v>
      </c>
      <c r="Y2254" s="486">
        <v>140</v>
      </c>
      <c r="Z2254" s="483">
        <v>46274</v>
      </c>
      <c r="AA2254" s="24" t="s">
        <v>5077</v>
      </c>
      <c r="AB2254" s="484" t="s">
        <v>4206</v>
      </c>
      <c r="AC2254" s="16"/>
      <c r="AD2254" s="17"/>
      <c r="AE2254" s="18"/>
      <c r="AF2254" s="9"/>
      <c r="AG2254" s="19"/>
      <c r="AH2254" s="20"/>
      <c r="AI2254" s="9"/>
      <c r="AJ2254" s="21"/>
      <c r="AK2254" s="33"/>
      <c r="AL2254" s="485" t="str">
        <f>IF(AA2254="","",AA2254)</f>
        <v>L-RT-018</v>
      </c>
      <c r="AM2254" s="3" t="str">
        <f>IF(AB2254="","",AB2254)</f>
        <v>A</v>
      </c>
      <c r="AN2254" s="702"/>
      <c r="AO2254" s="4"/>
      <c r="AP2254" s="5"/>
      <c r="AQ2254" s="5"/>
      <c r="AR2254" s="4"/>
      <c r="AS2254" s="5"/>
      <c r="AT2254" s="552"/>
      <c r="AU2254" s="553" t="str">
        <f>IF(AND(V2254&gt;0,X2254="A",AA2254&lt;&gt;"",AG2254&lt;&gt;"A",AJ2254&lt;&gt;"A",OR(AB2254="NR",AB2254="NT")),1,"")</f>
        <v/>
      </c>
      <c r="AV2254" s="554" t="str">
        <f>IF(AU2254="","",COUNTIF($AU$8:AU2254,AU2254))</f>
        <v/>
      </c>
      <c r="AW2254" s="553" t="str">
        <f>IF(AND(V2254&gt;0,X2254="A",AJ2254&lt;&gt;"A",OR(AB2254="",AB2254="NX")),1,"")</f>
        <v/>
      </c>
      <c r="AX2254" s="554" t="str">
        <f>IF(AW2254="","",COUNTIF($AW$8:AW2254,AW2254))</f>
        <v/>
      </c>
      <c r="AY2254" s="27"/>
      <c r="AZ2254" s="6"/>
      <c r="BA2254" s="7"/>
      <c r="BB2254" s="7"/>
    </row>
    <row r="2255" spans="1:54" ht="14.45" customHeight="1">
      <c r="A2255" s="472" t="s">
        <v>2505</v>
      </c>
      <c r="B2255" s="473" t="s">
        <v>1602</v>
      </c>
      <c r="C2255" s="714" t="s">
        <v>5463</v>
      </c>
      <c r="D2255" s="22">
        <v>20</v>
      </c>
      <c r="E2255" s="746" t="s">
        <v>4511</v>
      </c>
      <c r="F2255" s="760">
        <v>2084230</v>
      </c>
      <c r="G2255" s="475">
        <v>15421106</v>
      </c>
      <c r="H2255" s="476">
        <v>11.94</v>
      </c>
      <c r="I2255" s="474">
        <v>2084400</v>
      </c>
      <c r="J2255" s="475">
        <v>15421106</v>
      </c>
      <c r="K2255" s="478">
        <v>11.94</v>
      </c>
      <c r="L2255" s="9" t="s">
        <v>15</v>
      </c>
      <c r="M2255" s="546">
        <v>16</v>
      </c>
      <c r="N2255" s="9">
        <v>9.5299999999999994</v>
      </c>
      <c r="O2255" s="6" t="s">
        <v>4201</v>
      </c>
      <c r="P2255" s="479" t="s">
        <v>4202</v>
      </c>
      <c r="Q2255" s="10" t="s">
        <v>4502</v>
      </c>
      <c r="R2255" s="11"/>
      <c r="S2255" s="12"/>
      <c r="T2255" s="14">
        <v>46265</v>
      </c>
      <c r="U2255" s="15" t="s">
        <v>4204</v>
      </c>
      <c r="V2255" s="8">
        <v>46265</v>
      </c>
      <c r="W2255" s="13" t="s">
        <v>4503</v>
      </c>
      <c r="X2255" s="23" t="s">
        <v>4206</v>
      </c>
      <c r="Y2255" s="486">
        <v>140</v>
      </c>
      <c r="Z2255" s="483">
        <v>46274</v>
      </c>
      <c r="AA2255" s="24" t="s">
        <v>5077</v>
      </c>
      <c r="AB2255" s="484" t="s">
        <v>4206</v>
      </c>
      <c r="AC2255" s="16"/>
      <c r="AD2255" s="17"/>
      <c r="AE2255" s="18"/>
      <c r="AF2255" s="9"/>
      <c r="AG2255" s="19"/>
      <c r="AH2255" s="20"/>
      <c r="AI2255" s="9"/>
      <c r="AJ2255" s="21"/>
      <c r="AK2255" s="33"/>
      <c r="AL2255" s="485" t="str">
        <f>IF(AA2255="","",AA2255)</f>
        <v>L-RT-018</v>
      </c>
      <c r="AM2255" s="3" t="str">
        <f>IF(AB2255="","",AB2255)</f>
        <v>A</v>
      </c>
      <c r="AN2255" s="702"/>
      <c r="AO2255" s="4"/>
      <c r="AP2255" s="5"/>
      <c r="AQ2255" s="5"/>
      <c r="AR2255" s="4"/>
      <c r="AS2255" s="5"/>
      <c r="AT2255" s="552"/>
      <c r="AU2255" s="553" t="str">
        <f>IF(AND(V2255&gt;0,X2255="A",AA2255&lt;&gt;"",AG2255&lt;&gt;"A",AJ2255&lt;&gt;"A",OR(AB2255="NR",AB2255="NT")),1,"")</f>
        <v/>
      </c>
      <c r="AV2255" s="554" t="str">
        <f>IF(AU2255="","",COUNTIF($AU$8:AU2255,AU2255))</f>
        <v/>
      </c>
      <c r="AW2255" s="553" t="str">
        <f>IF(AND(V2255&gt;0,X2255="A",AJ2255&lt;&gt;"A",OR(AB2255="",AB2255="NX")),1,"")</f>
        <v/>
      </c>
      <c r="AX2255" s="554" t="str">
        <f>IF(AW2255="","",COUNTIF($AW$8:AW2255,AW2255))</f>
        <v/>
      </c>
      <c r="AY2255" s="27"/>
      <c r="AZ2255" s="6"/>
      <c r="BA2255" s="7"/>
      <c r="BB2255" s="7"/>
    </row>
    <row r="2256" spans="1:54" ht="14.45" customHeight="1">
      <c r="A2256" s="472" t="s">
        <v>2506</v>
      </c>
      <c r="B2256" s="473" t="s">
        <v>1602</v>
      </c>
      <c r="C2256" s="714" t="s">
        <v>5463</v>
      </c>
      <c r="D2256" s="22">
        <v>20</v>
      </c>
      <c r="E2256" s="746" t="s">
        <v>4512</v>
      </c>
      <c r="F2256" s="760">
        <v>2084400</v>
      </c>
      <c r="G2256" s="475">
        <v>15421106</v>
      </c>
      <c r="H2256" s="476">
        <v>11.94</v>
      </c>
      <c r="I2256" s="474">
        <v>2098640</v>
      </c>
      <c r="J2256" s="475">
        <v>15421112</v>
      </c>
      <c r="K2256" s="478">
        <v>11.94</v>
      </c>
      <c r="L2256" s="9" t="s">
        <v>15</v>
      </c>
      <c r="M2256" s="546">
        <v>16</v>
      </c>
      <c r="N2256" s="9">
        <v>9.5299999999999994</v>
      </c>
      <c r="O2256" s="6" t="s">
        <v>4201</v>
      </c>
      <c r="P2256" s="479" t="s">
        <v>4202</v>
      </c>
      <c r="Q2256" s="10" t="s">
        <v>4502</v>
      </c>
      <c r="R2256" s="11"/>
      <c r="S2256" s="12"/>
      <c r="T2256" s="14">
        <v>46265</v>
      </c>
      <c r="U2256" s="15" t="s">
        <v>4204</v>
      </c>
      <c r="V2256" s="8">
        <v>46265</v>
      </c>
      <c r="W2256" s="13" t="s">
        <v>4503</v>
      </c>
      <c r="X2256" s="23" t="s">
        <v>4206</v>
      </c>
      <c r="Y2256" s="486">
        <v>140</v>
      </c>
      <c r="Z2256" s="483">
        <v>46274</v>
      </c>
      <c r="AA2256" s="24" t="s">
        <v>5077</v>
      </c>
      <c r="AB2256" s="484" t="s">
        <v>4206</v>
      </c>
      <c r="AC2256" s="16"/>
      <c r="AD2256" s="17"/>
      <c r="AE2256" s="18"/>
      <c r="AF2256" s="9"/>
      <c r="AG2256" s="19"/>
      <c r="AH2256" s="20"/>
      <c r="AI2256" s="9"/>
      <c r="AJ2256" s="21"/>
      <c r="AK2256" s="33"/>
      <c r="AL2256" s="485" t="str">
        <f>IF(AA2256="","",AA2256)</f>
        <v>L-RT-018</v>
      </c>
      <c r="AM2256" s="3" t="str">
        <f>IF(AB2256="","",AB2256)</f>
        <v>A</v>
      </c>
      <c r="AN2256" s="702"/>
      <c r="AO2256" s="4"/>
      <c r="AP2256" s="5"/>
      <c r="AQ2256" s="5"/>
      <c r="AR2256" s="4"/>
      <c r="AS2256" s="5"/>
      <c r="AT2256" s="552"/>
      <c r="AU2256" s="553" t="str">
        <f>IF(AND(V2256&gt;0,X2256="A",AA2256&lt;&gt;"",AG2256&lt;&gt;"A",AJ2256&lt;&gt;"A",OR(AB2256="NR",AB2256="NT")),1,"")</f>
        <v/>
      </c>
      <c r="AV2256" s="554" t="str">
        <f>IF(AU2256="","",COUNTIF($AU$8:AU2256,AU2256))</f>
        <v/>
      </c>
      <c r="AW2256" s="553" t="str">
        <f>IF(AND(V2256&gt;0,X2256="A",AJ2256&lt;&gt;"A",OR(AB2256="",AB2256="NX")),1,"")</f>
        <v/>
      </c>
      <c r="AX2256" s="554" t="str">
        <f>IF(AW2256="","",COUNTIF($AW$8:AW2256,AW2256))</f>
        <v/>
      </c>
      <c r="AY2256" s="27"/>
      <c r="AZ2256" s="6"/>
      <c r="BA2256" s="7"/>
      <c r="BB2256" s="7"/>
    </row>
    <row r="2257" spans="1:54" ht="14.45" customHeight="1">
      <c r="A2257" s="472" t="s">
        <v>2507</v>
      </c>
      <c r="B2257" s="473" t="s">
        <v>1602</v>
      </c>
      <c r="C2257" s="714" t="s">
        <v>5463</v>
      </c>
      <c r="D2257" s="22">
        <v>20</v>
      </c>
      <c r="E2257" s="746" t="s">
        <v>4513</v>
      </c>
      <c r="F2257" s="760">
        <v>2098640</v>
      </c>
      <c r="G2257" s="475">
        <v>15421112</v>
      </c>
      <c r="H2257" s="476">
        <v>11.94</v>
      </c>
      <c r="I2257" s="474">
        <v>2096110</v>
      </c>
      <c r="J2257" s="475">
        <v>15421111</v>
      </c>
      <c r="K2257" s="478">
        <v>11.94</v>
      </c>
      <c r="L2257" s="9" t="s">
        <v>15</v>
      </c>
      <c r="M2257" s="546">
        <v>16</v>
      </c>
      <c r="N2257" s="9">
        <v>9.5299999999999994</v>
      </c>
      <c r="O2257" s="6" t="s">
        <v>4201</v>
      </c>
      <c r="P2257" s="479" t="s">
        <v>4202</v>
      </c>
      <c r="Q2257" s="10" t="s">
        <v>4502</v>
      </c>
      <c r="R2257" s="11"/>
      <c r="S2257" s="12"/>
      <c r="T2257" s="14">
        <v>46265</v>
      </c>
      <c r="U2257" s="15" t="s">
        <v>4204</v>
      </c>
      <c r="V2257" s="8">
        <v>46265</v>
      </c>
      <c r="W2257" s="13" t="s">
        <v>4503</v>
      </c>
      <c r="X2257" s="23" t="s">
        <v>4206</v>
      </c>
      <c r="Y2257" s="486">
        <v>140</v>
      </c>
      <c r="Z2257" s="483">
        <v>46274</v>
      </c>
      <c r="AA2257" s="24" t="s">
        <v>5077</v>
      </c>
      <c r="AB2257" s="484" t="s">
        <v>4206</v>
      </c>
      <c r="AC2257" s="16"/>
      <c r="AD2257" s="17"/>
      <c r="AE2257" s="18"/>
      <c r="AF2257" s="9"/>
      <c r="AG2257" s="19"/>
      <c r="AH2257" s="20"/>
      <c r="AI2257" s="9"/>
      <c r="AJ2257" s="21"/>
      <c r="AK2257" s="33"/>
      <c r="AL2257" s="485" t="str">
        <f>IF(AA2257="","",AA2257)</f>
        <v>L-RT-018</v>
      </c>
      <c r="AM2257" s="3" t="str">
        <f>IF(AB2257="","",AB2257)</f>
        <v>A</v>
      </c>
      <c r="AN2257" s="702"/>
      <c r="AO2257" s="4"/>
      <c r="AP2257" s="5"/>
      <c r="AQ2257" s="5"/>
      <c r="AR2257" s="4"/>
      <c r="AS2257" s="5"/>
      <c r="AT2257" s="552"/>
      <c r="AU2257" s="553" t="str">
        <f>IF(AND(V2257&gt;0,X2257="A",AA2257&lt;&gt;"",AG2257&lt;&gt;"A",AJ2257&lt;&gt;"A",OR(AB2257="NR",AB2257="NT")),1,"")</f>
        <v/>
      </c>
      <c r="AV2257" s="554" t="str">
        <f>IF(AU2257="","",COUNTIF($AU$8:AU2257,AU2257))</f>
        <v/>
      </c>
      <c r="AW2257" s="553" t="str">
        <f>IF(AND(V2257&gt;0,X2257="A",AJ2257&lt;&gt;"A",OR(AB2257="",AB2257="NX")),1,"")</f>
        <v/>
      </c>
      <c r="AX2257" s="554" t="str">
        <f>IF(AW2257="","",COUNTIF($AW$8:AW2257,AW2257))</f>
        <v/>
      </c>
      <c r="AY2257" s="27"/>
      <c r="AZ2257" s="6"/>
      <c r="BA2257" s="7"/>
      <c r="BB2257" s="7"/>
    </row>
    <row r="2258" spans="1:54" ht="14.45" customHeight="1">
      <c r="A2258" s="472" t="s">
        <v>2508</v>
      </c>
      <c r="B2258" s="473" t="s">
        <v>1602</v>
      </c>
      <c r="C2258" s="714" t="s">
        <v>5463</v>
      </c>
      <c r="D2258" s="22">
        <v>20</v>
      </c>
      <c r="E2258" s="746" t="s">
        <v>4514</v>
      </c>
      <c r="F2258" s="760">
        <v>2096110</v>
      </c>
      <c r="G2258" s="475">
        <v>15421111</v>
      </c>
      <c r="H2258" s="476">
        <v>11.94</v>
      </c>
      <c r="I2258" s="474">
        <v>2094970</v>
      </c>
      <c r="J2258" s="475">
        <v>15421111</v>
      </c>
      <c r="K2258" s="478">
        <v>11.94</v>
      </c>
      <c r="L2258" s="9" t="s">
        <v>15</v>
      </c>
      <c r="M2258" s="546">
        <v>16</v>
      </c>
      <c r="N2258" s="9">
        <v>9.5299999999999994</v>
      </c>
      <c r="O2258" s="6" t="s">
        <v>4201</v>
      </c>
      <c r="P2258" s="479" t="s">
        <v>4202</v>
      </c>
      <c r="Q2258" s="10" t="s">
        <v>4502</v>
      </c>
      <c r="R2258" s="11"/>
      <c r="S2258" s="12"/>
      <c r="T2258" s="14">
        <v>46265</v>
      </c>
      <c r="U2258" s="15" t="s">
        <v>4204</v>
      </c>
      <c r="V2258" s="8">
        <v>46265</v>
      </c>
      <c r="W2258" s="13" t="s">
        <v>4503</v>
      </c>
      <c r="X2258" s="23" t="s">
        <v>4206</v>
      </c>
      <c r="Y2258" s="486">
        <v>140</v>
      </c>
      <c r="Z2258" s="483">
        <v>46274</v>
      </c>
      <c r="AA2258" s="24" t="s">
        <v>5077</v>
      </c>
      <c r="AB2258" s="484" t="s">
        <v>4206</v>
      </c>
      <c r="AC2258" s="16"/>
      <c r="AD2258" s="17"/>
      <c r="AE2258" s="18"/>
      <c r="AF2258" s="9"/>
      <c r="AG2258" s="19"/>
      <c r="AH2258" s="20"/>
      <c r="AI2258" s="9"/>
      <c r="AJ2258" s="21"/>
      <c r="AK2258" s="33"/>
      <c r="AL2258" s="485" t="str">
        <f>IF(AA2258="","",AA2258)</f>
        <v>L-RT-018</v>
      </c>
      <c r="AM2258" s="3" t="str">
        <f>IF(AB2258="","",AB2258)</f>
        <v>A</v>
      </c>
      <c r="AN2258" s="702"/>
      <c r="AO2258" s="4"/>
      <c r="AP2258" s="5"/>
      <c r="AQ2258" s="5"/>
      <c r="AR2258" s="4"/>
      <c r="AS2258" s="5"/>
      <c r="AT2258" s="552"/>
      <c r="AU2258" s="553" t="str">
        <f>IF(AND(V2258&gt;0,X2258="A",AA2258&lt;&gt;"",AG2258&lt;&gt;"A",AJ2258&lt;&gt;"A",OR(AB2258="NR",AB2258="NT")),1,"")</f>
        <v/>
      </c>
      <c r="AV2258" s="554" t="str">
        <f>IF(AU2258="","",COUNTIF($AU$8:AU2258,AU2258))</f>
        <v/>
      </c>
      <c r="AW2258" s="553" t="str">
        <f>IF(AND(V2258&gt;0,X2258="A",AJ2258&lt;&gt;"A",OR(AB2258="",AB2258="NX")),1,"")</f>
        <v/>
      </c>
      <c r="AX2258" s="554" t="str">
        <f>IF(AW2258="","",COUNTIF($AW$8:AW2258,AW2258))</f>
        <v/>
      </c>
      <c r="AY2258" s="27"/>
      <c r="AZ2258" s="6"/>
      <c r="BA2258" s="7"/>
      <c r="BB2258" s="7"/>
    </row>
    <row r="2259" spans="1:54" ht="14.45" customHeight="1">
      <c r="A2259" s="472" t="s">
        <v>2509</v>
      </c>
      <c r="B2259" s="473" t="s">
        <v>1602</v>
      </c>
      <c r="C2259" s="714" t="s">
        <v>5463</v>
      </c>
      <c r="D2259" s="22">
        <v>20</v>
      </c>
      <c r="E2259" s="746" t="s">
        <v>4515</v>
      </c>
      <c r="F2259" s="760">
        <v>2094970</v>
      </c>
      <c r="G2259" s="475">
        <v>15421111</v>
      </c>
      <c r="H2259" s="476">
        <v>11.94</v>
      </c>
      <c r="I2259" s="474">
        <v>2091320</v>
      </c>
      <c r="J2259" s="475">
        <v>15421109</v>
      </c>
      <c r="K2259" s="478">
        <v>11.94</v>
      </c>
      <c r="L2259" s="9" t="s">
        <v>15</v>
      </c>
      <c r="M2259" s="546">
        <v>16</v>
      </c>
      <c r="N2259" s="9">
        <v>9.5299999999999994</v>
      </c>
      <c r="O2259" s="6" t="s">
        <v>4201</v>
      </c>
      <c r="P2259" s="479" t="s">
        <v>4202</v>
      </c>
      <c r="Q2259" s="10" t="s">
        <v>4502</v>
      </c>
      <c r="R2259" s="11"/>
      <c r="S2259" s="12"/>
      <c r="T2259" s="14">
        <v>46265</v>
      </c>
      <c r="U2259" s="15" t="s">
        <v>4204</v>
      </c>
      <c r="V2259" s="8">
        <v>46265</v>
      </c>
      <c r="W2259" s="13" t="s">
        <v>4503</v>
      </c>
      <c r="X2259" s="23" t="s">
        <v>4206</v>
      </c>
      <c r="Y2259" s="486">
        <v>140</v>
      </c>
      <c r="Z2259" s="483">
        <v>46274</v>
      </c>
      <c r="AA2259" s="24" t="s">
        <v>5077</v>
      </c>
      <c r="AB2259" s="484" t="s">
        <v>4206</v>
      </c>
      <c r="AC2259" s="16"/>
      <c r="AD2259" s="17"/>
      <c r="AE2259" s="18"/>
      <c r="AF2259" s="9"/>
      <c r="AG2259" s="19"/>
      <c r="AH2259" s="20"/>
      <c r="AI2259" s="9"/>
      <c r="AJ2259" s="21"/>
      <c r="AK2259" s="33"/>
      <c r="AL2259" s="485" t="str">
        <f>IF(AA2259="","",AA2259)</f>
        <v>L-RT-018</v>
      </c>
      <c r="AM2259" s="3" t="str">
        <f>IF(AB2259="","",AB2259)</f>
        <v>A</v>
      </c>
      <c r="AN2259" s="702"/>
      <c r="AO2259" s="4"/>
      <c r="AP2259" s="5"/>
      <c r="AQ2259" s="5"/>
      <c r="AR2259" s="4"/>
      <c r="AS2259" s="5"/>
      <c r="AT2259" s="552"/>
      <c r="AU2259" s="553" t="str">
        <f>IF(AND(V2259&gt;0,X2259="A",AA2259&lt;&gt;"",AG2259&lt;&gt;"A",AJ2259&lt;&gt;"A",OR(AB2259="NR",AB2259="NT")),1,"")</f>
        <v/>
      </c>
      <c r="AV2259" s="554" t="str">
        <f>IF(AU2259="","",COUNTIF($AU$8:AU2259,AU2259))</f>
        <v/>
      </c>
      <c r="AW2259" s="553" t="str">
        <f>IF(AND(V2259&gt;0,X2259="A",AJ2259&lt;&gt;"A",OR(AB2259="",AB2259="NX")),1,"")</f>
        <v/>
      </c>
      <c r="AX2259" s="554" t="str">
        <f>IF(AW2259="","",COUNTIF($AW$8:AW2259,AW2259))</f>
        <v/>
      </c>
      <c r="AY2259" s="27"/>
      <c r="AZ2259" s="6"/>
      <c r="BA2259" s="7"/>
      <c r="BB2259" s="7"/>
    </row>
    <row r="2260" spans="1:54" ht="14.45" customHeight="1">
      <c r="A2260" s="472" t="s">
        <v>2510</v>
      </c>
      <c r="B2260" s="473" t="s">
        <v>1602</v>
      </c>
      <c r="C2260" s="714" t="s">
        <v>5463</v>
      </c>
      <c r="D2260" s="22">
        <v>20</v>
      </c>
      <c r="E2260" s="746" t="s">
        <v>4516</v>
      </c>
      <c r="F2260" s="760">
        <v>2091320</v>
      </c>
      <c r="G2260" s="475">
        <v>15421109</v>
      </c>
      <c r="H2260" s="476">
        <v>11.94</v>
      </c>
      <c r="I2260" s="474">
        <v>2079130</v>
      </c>
      <c r="J2260" s="475">
        <v>15421102</v>
      </c>
      <c r="K2260" s="478">
        <v>11.94</v>
      </c>
      <c r="L2260" s="9" t="s">
        <v>15</v>
      </c>
      <c r="M2260" s="546">
        <v>16</v>
      </c>
      <c r="N2260" s="9">
        <v>9.5299999999999994</v>
      </c>
      <c r="O2260" s="6" t="s">
        <v>4201</v>
      </c>
      <c r="P2260" s="479" t="s">
        <v>4202</v>
      </c>
      <c r="Q2260" s="10" t="s">
        <v>4502</v>
      </c>
      <c r="R2260" s="11"/>
      <c r="S2260" s="12"/>
      <c r="T2260" s="14">
        <v>46265</v>
      </c>
      <c r="U2260" s="15" t="s">
        <v>4204</v>
      </c>
      <c r="V2260" s="8">
        <v>46265</v>
      </c>
      <c r="W2260" s="13" t="s">
        <v>4503</v>
      </c>
      <c r="X2260" s="23" t="s">
        <v>4206</v>
      </c>
      <c r="Y2260" s="486">
        <v>140</v>
      </c>
      <c r="Z2260" s="483">
        <v>46274</v>
      </c>
      <c r="AA2260" s="24" t="s">
        <v>5077</v>
      </c>
      <c r="AB2260" s="484" t="s">
        <v>4206</v>
      </c>
      <c r="AC2260" s="16"/>
      <c r="AD2260" s="17"/>
      <c r="AE2260" s="18"/>
      <c r="AF2260" s="9"/>
      <c r="AG2260" s="19"/>
      <c r="AH2260" s="20"/>
      <c r="AI2260" s="9"/>
      <c r="AJ2260" s="21"/>
      <c r="AK2260" s="33"/>
      <c r="AL2260" s="485" t="str">
        <f>IF(AA2260="","",AA2260)</f>
        <v>L-RT-018</v>
      </c>
      <c r="AM2260" s="3" t="str">
        <f>IF(AB2260="","",AB2260)</f>
        <v>A</v>
      </c>
      <c r="AN2260" s="702"/>
      <c r="AO2260" s="4"/>
      <c r="AP2260" s="5"/>
      <c r="AQ2260" s="5"/>
      <c r="AR2260" s="4"/>
      <c r="AS2260" s="5"/>
      <c r="AT2260" s="552"/>
      <c r="AU2260" s="553" t="str">
        <f>IF(AND(V2260&gt;0,X2260="A",AA2260&lt;&gt;"",AG2260&lt;&gt;"A",AJ2260&lt;&gt;"A",OR(AB2260="NR",AB2260="NT")),1,"")</f>
        <v/>
      </c>
      <c r="AV2260" s="554" t="str">
        <f>IF(AU2260="","",COUNTIF($AU$8:AU2260,AU2260))</f>
        <v/>
      </c>
      <c r="AW2260" s="553" t="str">
        <f>IF(AND(V2260&gt;0,X2260="A",AJ2260&lt;&gt;"A",OR(AB2260="",AB2260="NX")),1,"")</f>
        <v/>
      </c>
      <c r="AX2260" s="554" t="str">
        <f>IF(AW2260="","",COUNTIF($AW$8:AW2260,AW2260))</f>
        <v/>
      </c>
      <c r="AY2260" s="27"/>
      <c r="AZ2260" s="6"/>
      <c r="BA2260" s="7"/>
      <c r="BB2260" s="7"/>
    </row>
    <row r="2261" spans="1:54" ht="14.45" customHeight="1">
      <c r="A2261" s="472" t="s">
        <v>2511</v>
      </c>
      <c r="B2261" s="473" t="s">
        <v>1602</v>
      </c>
      <c r="C2261" s="714" t="s">
        <v>5463</v>
      </c>
      <c r="D2261" s="22">
        <v>20</v>
      </c>
      <c r="E2261" s="746" t="s">
        <v>4517</v>
      </c>
      <c r="F2261" s="760">
        <v>2079130</v>
      </c>
      <c r="G2261" s="475">
        <v>15421102</v>
      </c>
      <c r="H2261" s="476">
        <v>11.94</v>
      </c>
      <c r="I2261" s="474">
        <v>2098550</v>
      </c>
      <c r="J2261" s="475">
        <v>15421112</v>
      </c>
      <c r="K2261" s="478">
        <v>11.94</v>
      </c>
      <c r="L2261" s="9" t="s">
        <v>15</v>
      </c>
      <c r="M2261" s="546">
        <v>16</v>
      </c>
      <c r="N2261" s="9">
        <v>9.5299999999999994</v>
      </c>
      <c r="O2261" s="6" t="s">
        <v>4201</v>
      </c>
      <c r="P2261" s="479" t="s">
        <v>4202</v>
      </c>
      <c r="Q2261" s="10" t="s">
        <v>4502</v>
      </c>
      <c r="R2261" s="11"/>
      <c r="S2261" s="12"/>
      <c r="T2261" s="14">
        <v>46265</v>
      </c>
      <c r="U2261" s="15" t="s">
        <v>4204</v>
      </c>
      <c r="V2261" s="8">
        <v>46265</v>
      </c>
      <c r="W2261" s="13" t="s">
        <v>4503</v>
      </c>
      <c r="X2261" s="23" t="s">
        <v>4206</v>
      </c>
      <c r="Y2261" s="486">
        <v>140</v>
      </c>
      <c r="Z2261" s="483">
        <v>46274</v>
      </c>
      <c r="AA2261" s="24" t="s">
        <v>5077</v>
      </c>
      <c r="AB2261" s="484" t="s">
        <v>4206</v>
      </c>
      <c r="AC2261" s="16"/>
      <c r="AD2261" s="17"/>
      <c r="AE2261" s="18"/>
      <c r="AF2261" s="9"/>
      <c r="AG2261" s="19"/>
      <c r="AH2261" s="20"/>
      <c r="AI2261" s="9"/>
      <c r="AJ2261" s="21"/>
      <c r="AK2261" s="33"/>
      <c r="AL2261" s="485" t="str">
        <f>IF(AA2261="","",AA2261)</f>
        <v>L-RT-018</v>
      </c>
      <c r="AM2261" s="3" t="str">
        <f>IF(AB2261="","",AB2261)</f>
        <v>A</v>
      </c>
      <c r="AN2261" s="702"/>
      <c r="AO2261" s="4"/>
      <c r="AP2261" s="5"/>
      <c r="AQ2261" s="5"/>
      <c r="AR2261" s="4"/>
      <c r="AS2261" s="5"/>
      <c r="AT2261" s="552"/>
      <c r="AU2261" s="553" t="str">
        <f>IF(AND(V2261&gt;0,X2261="A",AA2261&lt;&gt;"",AG2261&lt;&gt;"A",AJ2261&lt;&gt;"A",OR(AB2261="NR",AB2261="NT")),1,"")</f>
        <v/>
      </c>
      <c r="AV2261" s="554" t="str">
        <f>IF(AU2261="","",COUNTIF($AU$8:AU2261,AU2261))</f>
        <v/>
      </c>
      <c r="AW2261" s="553" t="str">
        <f>IF(AND(V2261&gt;0,X2261="A",AJ2261&lt;&gt;"A",OR(AB2261="",AB2261="NX")),1,"")</f>
        <v/>
      </c>
      <c r="AX2261" s="554" t="str">
        <f>IF(AW2261="","",COUNTIF($AW$8:AW2261,AW2261))</f>
        <v/>
      </c>
      <c r="AY2261" s="27"/>
      <c r="AZ2261" s="6"/>
      <c r="BA2261" s="7"/>
      <c r="BB2261" s="7"/>
    </row>
    <row r="2262" spans="1:54" ht="14.45" customHeight="1">
      <c r="A2262" s="472" t="s">
        <v>2512</v>
      </c>
      <c r="B2262" s="473" t="s">
        <v>1602</v>
      </c>
      <c r="C2262" s="714" t="s">
        <v>5463</v>
      </c>
      <c r="D2262" s="22">
        <v>20</v>
      </c>
      <c r="E2262" s="746" t="s">
        <v>4518</v>
      </c>
      <c r="F2262" s="760">
        <v>2098550</v>
      </c>
      <c r="G2262" s="475">
        <v>15421112</v>
      </c>
      <c r="H2262" s="476">
        <v>11.94</v>
      </c>
      <c r="I2262" s="474">
        <v>2089510</v>
      </c>
      <c r="J2262" s="475">
        <v>15421109</v>
      </c>
      <c r="K2262" s="478">
        <v>11.94</v>
      </c>
      <c r="L2262" s="9" t="s">
        <v>15</v>
      </c>
      <c r="M2262" s="546">
        <v>16</v>
      </c>
      <c r="N2262" s="9">
        <v>9.5299999999999994</v>
      </c>
      <c r="O2262" s="6" t="s">
        <v>4201</v>
      </c>
      <c r="P2262" s="479" t="s">
        <v>4202</v>
      </c>
      <c r="Q2262" s="10" t="s">
        <v>4502</v>
      </c>
      <c r="R2262" s="11"/>
      <c r="S2262" s="12"/>
      <c r="T2262" s="14">
        <v>46265</v>
      </c>
      <c r="U2262" s="15" t="s">
        <v>4204</v>
      </c>
      <c r="V2262" s="8">
        <v>46265</v>
      </c>
      <c r="W2262" s="13" t="s">
        <v>4519</v>
      </c>
      <c r="X2262" s="23" t="s">
        <v>4206</v>
      </c>
      <c r="Y2262" s="486">
        <v>140</v>
      </c>
      <c r="Z2262" s="483">
        <v>46274</v>
      </c>
      <c r="AA2262" s="24" t="s">
        <v>5077</v>
      </c>
      <c r="AB2262" s="484" t="s">
        <v>4206</v>
      </c>
      <c r="AC2262" s="16"/>
      <c r="AD2262" s="17"/>
      <c r="AE2262" s="18"/>
      <c r="AF2262" s="9"/>
      <c r="AG2262" s="19"/>
      <c r="AH2262" s="20"/>
      <c r="AI2262" s="9"/>
      <c r="AJ2262" s="21"/>
      <c r="AK2262" s="33"/>
      <c r="AL2262" s="485" t="str">
        <f>IF(AA2262="","",AA2262)</f>
        <v>L-RT-018</v>
      </c>
      <c r="AM2262" s="3" t="str">
        <f>IF(AB2262="","",AB2262)</f>
        <v>A</v>
      </c>
      <c r="AN2262" s="702"/>
      <c r="AO2262" s="4"/>
      <c r="AP2262" s="5"/>
      <c r="AQ2262" s="5"/>
      <c r="AR2262" s="4"/>
      <c r="AS2262" s="5"/>
      <c r="AT2262" s="552"/>
      <c r="AU2262" s="553" t="str">
        <f>IF(AND(V2262&gt;0,X2262="A",AA2262&lt;&gt;"",AG2262&lt;&gt;"A",AJ2262&lt;&gt;"A",OR(AB2262="NR",AB2262="NT")),1,"")</f>
        <v/>
      </c>
      <c r="AV2262" s="554" t="str">
        <f>IF(AU2262="","",COUNTIF($AU$8:AU2262,AU2262))</f>
        <v/>
      </c>
      <c r="AW2262" s="553" t="str">
        <f>IF(AND(V2262&gt;0,X2262="A",AJ2262&lt;&gt;"A",OR(AB2262="",AB2262="NX")),1,"")</f>
        <v/>
      </c>
      <c r="AX2262" s="554" t="str">
        <f>IF(AW2262="","",COUNTIF($AW$8:AW2262,AW2262))</f>
        <v/>
      </c>
      <c r="AY2262" s="27"/>
      <c r="AZ2262" s="6"/>
      <c r="BA2262" s="7"/>
      <c r="BB2262" s="7"/>
    </row>
    <row r="2263" spans="1:54" ht="14.45" customHeight="1">
      <c r="A2263" s="472" t="s">
        <v>2513</v>
      </c>
      <c r="B2263" s="473" t="s">
        <v>1602</v>
      </c>
      <c r="C2263" s="714" t="s">
        <v>5463</v>
      </c>
      <c r="D2263" s="22">
        <v>20</v>
      </c>
      <c r="E2263" s="746" t="s">
        <v>4520</v>
      </c>
      <c r="F2263" s="760">
        <v>2089510</v>
      </c>
      <c r="G2263" s="475">
        <v>15421109</v>
      </c>
      <c r="H2263" s="476">
        <v>11.94</v>
      </c>
      <c r="I2263" s="474">
        <v>2093180</v>
      </c>
      <c r="J2263" s="475">
        <v>15421110</v>
      </c>
      <c r="K2263" s="478">
        <v>11.94</v>
      </c>
      <c r="L2263" s="9" t="s">
        <v>15</v>
      </c>
      <c r="M2263" s="546">
        <v>16</v>
      </c>
      <c r="N2263" s="9">
        <v>9.5299999999999994</v>
      </c>
      <c r="O2263" s="6" t="s">
        <v>4201</v>
      </c>
      <c r="P2263" s="479" t="s">
        <v>4202</v>
      </c>
      <c r="Q2263" s="10" t="s">
        <v>4502</v>
      </c>
      <c r="R2263" s="11"/>
      <c r="S2263" s="12"/>
      <c r="T2263" s="14">
        <v>46265</v>
      </c>
      <c r="U2263" s="15" t="s">
        <v>4204</v>
      </c>
      <c r="V2263" s="8">
        <v>46265</v>
      </c>
      <c r="W2263" s="13" t="s">
        <v>4519</v>
      </c>
      <c r="X2263" s="23" t="s">
        <v>4206</v>
      </c>
      <c r="Y2263" s="486">
        <v>140</v>
      </c>
      <c r="Z2263" s="483">
        <v>46274</v>
      </c>
      <c r="AA2263" s="24" t="s">
        <v>5077</v>
      </c>
      <c r="AB2263" s="484" t="s">
        <v>4206</v>
      </c>
      <c r="AC2263" s="16"/>
      <c r="AD2263" s="17"/>
      <c r="AE2263" s="18"/>
      <c r="AF2263" s="9"/>
      <c r="AG2263" s="19"/>
      <c r="AH2263" s="20"/>
      <c r="AI2263" s="9"/>
      <c r="AJ2263" s="21"/>
      <c r="AK2263" s="33"/>
      <c r="AL2263" s="485" t="str">
        <f>IF(AA2263="","",AA2263)</f>
        <v>L-RT-018</v>
      </c>
      <c r="AM2263" s="3" t="str">
        <f>IF(AB2263="","",AB2263)</f>
        <v>A</v>
      </c>
      <c r="AN2263" s="702"/>
      <c r="AO2263" s="4"/>
      <c r="AP2263" s="5"/>
      <c r="AQ2263" s="5"/>
      <c r="AR2263" s="4"/>
      <c r="AS2263" s="5"/>
      <c r="AT2263" s="552"/>
      <c r="AU2263" s="553" t="str">
        <f>IF(AND(V2263&gt;0,X2263="A",AA2263&lt;&gt;"",AG2263&lt;&gt;"A",AJ2263&lt;&gt;"A",OR(AB2263="NR",AB2263="NT")),1,"")</f>
        <v/>
      </c>
      <c r="AV2263" s="554" t="str">
        <f>IF(AU2263="","",COUNTIF($AU$8:AU2263,AU2263))</f>
        <v/>
      </c>
      <c r="AW2263" s="553" t="str">
        <f>IF(AND(V2263&gt;0,X2263="A",AJ2263&lt;&gt;"A",OR(AB2263="",AB2263="NX")),1,"")</f>
        <v/>
      </c>
      <c r="AX2263" s="554" t="str">
        <f>IF(AW2263="","",COUNTIF($AW$8:AW2263,AW2263))</f>
        <v/>
      </c>
      <c r="AY2263" s="27"/>
      <c r="AZ2263" s="6"/>
      <c r="BA2263" s="7"/>
      <c r="BB2263" s="7"/>
    </row>
    <row r="2264" spans="1:54" ht="14.45" customHeight="1">
      <c r="A2264" s="472" t="s">
        <v>2514</v>
      </c>
      <c r="B2264" s="473" t="s">
        <v>1602</v>
      </c>
      <c r="C2264" s="714" t="s">
        <v>5463</v>
      </c>
      <c r="D2264" s="22">
        <v>20</v>
      </c>
      <c r="E2264" s="746" t="s">
        <v>4521</v>
      </c>
      <c r="F2264" s="760">
        <v>2093180</v>
      </c>
      <c r="G2264" s="475">
        <v>15421110</v>
      </c>
      <c r="H2264" s="476">
        <v>11.94</v>
      </c>
      <c r="I2264" s="474">
        <v>2088730</v>
      </c>
      <c r="J2264" s="475">
        <v>15421108</v>
      </c>
      <c r="K2264" s="478">
        <v>11.94</v>
      </c>
      <c r="L2264" s="9" t="s">
        <v>15</v>
      </c>
      <c r="M2264" s="546">
        <v>16</v>
      </c>
      <c r="N2264" s="9">
        <v>9.5299999999999994</v>
      </c>
      <c r="O2264" s="6" t="s">
        <v>4201</v>
      </c>
      <c r="P2264" s="479" t="s">
        <v>4202</v>
      </c>
      <c r="Q2264" s="10" t="s">
        <v>4502</v>
      </c>
      <c r="R2264" s="11"/>
      <c r="S2264" s="12"/>
      <c r="T2264" s="14">
        <v>46265</v>
      </c>
      <c r="U2264" s="15" t="s">
        <v>4204</v>
      </c>
      <c r="V2264" s="8">
        <v>46265</v>
      </c>
      <c r="W2264" s="13" t="s">
        <v>4519</v>
      </c>
      <c r="X2264" s="23" t="s">
        <v>4206</v>
      </c>
      <c r="Y2264" s="486">
        <v>140</v>
      </c>
      <c r="Z2264" s="483">
        <v>46274</v>
      </c>
      <c r="AA2264" s="24" t="s">
        <v>5077</v>
      </c>
      <c r="AB2264" s="484" t="s">
        <v>4206</v>
      </c>
      <c r="AC2264" s="16"/>
      <c r="AD2264" s="17"/>
      <c r="AE2264" s="18"/>
      <c r="AF2264" s="9"/>
      <c r="AG2264" s="19"/>
      <c r="AH2264" s="20"/>
      <c r="AI2264" s="9"/>
      <c r="AJ2264" s="21"/>
      <c r="AK2264" s="33"/>
      <c r="AL2264" s="485" t="str">
        <f>IF(AA2264="","",AA2264)</f>
        <v>L-RT-018</v>
      </c>
      <c r="AM2264" s="3" t="str">
        <f>IF(AB2264="","",AB2264)</f>
        <v>A</v>
      </c>
      <c r="AN2264" s="702"/>
      <c r="AO2264" s="4"/>
      <c r="AP2264" s="5"/>
      <c r="AQ2264" s="5"/>
      <c r="AR2264" s="4"/>
      <c r="AS2264" s="5"/>
      <c r="AT2264" s="552"/>
      <c r="AU2264" s="553" t="str">
        <f>IF(AND(V2264&gt;0,X2264="A",AA2264&lt;&gt;"",AG2264&lt;&gt;"A",AJ2264&lt;&gt;"A",OR(AB2264="NR",AB2264="NT")),1,"")</f>
        <v/>
      </c>
      <c r="AV2264" s="554" t="str">
        <f>IF(AU2264="","",COUNTIF($AU$8:AU2264,AU2264))</f>
        <v/>
      </c>
      <c r="AW2264" s="553" t="str">
        <f>IF(AND(V2264&gt;0,X2264="A",AJ2264&lt;&gt;"A",OR(AB2264="",AB2264="NX")),1,"")</f>
        <v/>
      </c>
      <c r="AX2264" s="554" t="str">
        <f>IF(AW2264="","",COUNTIF($AW$8:AW2264,AW2264))</f>
        <v/>
      </c>
      <c r="AY2264" s="27"/>
      <c r="AZ2264" s="6"/>
      <c r="BA2264" s="7"/>
      <c r="BB2264" s="7"/>
    </row>
    <row r="2265" spans="1:54" ht="14.45" customHeight="1">
      <c r="A2265" s="472" t="s">
        <v>2515</v>
      </c>
      <c r="B2265" s="473" t="s">
        <v>1602</v>
      </c>
      <c r="C2265" s="714" t="s">
        <v>5463</v>
      </c>
      <c r="D2265" s="22">
        <v>20</v>
      </c>
      <c r="E2265" s="746" t="s">
        <v>4522</v>
      </c>
      <c r="F2265" s="760">
        <v>2088730</v>
      </c>
      <c r="G2265" s="475">
        <v>15421108</v>
      </c>
      <c r="H2265" s="476">
        <v>11.94</v>
      </c>
      <c r="I2265" s="474">
        <v>2079010</v>
      </c>
      <c r="J2265" s="475">
        <v>15421102</v>
      </c>
      <c r="K2265" s="478">
        <v>11.94</v>
      </c>
      <c r="L2265" s="9" t="s">
        <v>15</v>
      </c>
      <c r="M2265" s="546">
        <v>16</v>
      </c>
      <c r="N2265" s="9">
        <v>9.5299999999999994</v>
      </c>
      <c r="O2265" s="6" t="s">
        <v>4201</v>
      </c>
      <c r="P2265" s="479" t="s">
        <v>4202</v>
      </c>
      <c r="Q2265" s="10" t="s">
        <v>4502</v>
      </c>
      <c r="R2265" s="11"/>
      <c r="S2265" s="12"/>
      <c r="T2265" s="14">
        <v>46265</v>
      </c>
      <c r="U2265" s="15" t="s">
        <v>4204</v>
      </c>
      <c r="V2265" s="8">
        <v>46265</v>
      </c>
      <c r="W2265" s="13" t="s">
        <v>4519</v>
      </c>
      <c r="X2265" s="23" t="s">
        <v>4206</v>
      </c>
      <c r="Y2265" s="486">
        <v>140</v>
      </c>
      <c r="Z2265" s="483">
        <v>46274</v>
      </c>
      <c r="AA2265" s="24" t="s">
        <v>5078</v>
      </c>
      <c r="AB2265" s="484" t="s">
        <v>4206</v>
      </c>
      <c r="AC2265" s="16"/>
      <c r="AD2265" s="17"/>
      <c r="AE2265" s="18"/>
      <c r="AF2265" s="9"/>
      <c r="AG2265" s="19"/>
      <c r="AH2265" s="20"/>
      <c r="AI2265" s="9"/>
      <c r="AJ2265" s="21"/>
      <c r="AK2265" s="33"/>
      <c r="AL2265" s="485" t="str">
        <f>IF(AA2265="","",AA2265)</f>
        <v>L-RT-019</v>
      </c>
      <c r="AM2265" s="3" t="str">
        <f>IF(AB2265="","",AB2265)</f>
        <v>A</v>
      </c>
      <c r="AN2265" s="702"/>
      <c r="AO2265" s="4"/>
      <c r="AP2265" s="5"/>
      <c r="AQ2265" s="5"/>
      <c r="AR2265" s="4"/>
      <c r="AS2265" s="5"/>
      <c r="AT2265" s="552"/>
      <c r="AU2265" s="553" t="str">
        <f>IF(AND(V2265&gt;0,X2265="A",AA2265&lt;&gt;"",AG2265&lt;&gt;"A",AJ2265&lt;&gt;"A",OR(AB2265="NR",AB2265="NT")),1,"")</f>
        <v/>
      </c>
      <c r="AV2265" s="554" t="str">
        <f>IF(AU2265="","",COUNTIF($AU$8:AU2265,AU2265))</f>
        <v/>
      </c>
      <c r="AW2265" s="553" t="str">
        <f>IF(AND(V2265&gt;0,X2265="A",AJ2265&lt;&gt;"A",OR(AB2265="",AB2265="NX")),1,"")</f>
        <v/>
      </c>
      <c r="AX2265" s="554" t="str">
        <f>IF(AW2265="","",COUNTIF($AW$8:AW2265,AW2265))</f>
        <v/>
      </c>
      <c r="AY2265" s="27"/>
      <c r="AZ2265" s="6"/>
      <c r="BA2265" s="7"/>
      <c r="BB2265" s="7"/>
    </row>
    <row r="2266" spans="1:54" ht="14.45" customHeight="1">
      <c r="A2266" s="472" t="s">
        <v>2516</v>
      </c>
      <c r="B2266" s="473" t="s">
        <v>1602</v>
      </c>
      <c r="C2266" s="714" t="s">
        <v>5463</v>
      </c>
      <c r="D2266" s="22">
        <v>20</v>
      </c>
      <c r="E2266" s="746" t="s">
        <v>4523</v>
      </c>
      <c r="F2266" s="760">
        <v>2079010</v>
      </c>
      <c r="G2266" s="475">
        <v>15421102</v>
      </c>
      <c r="H2266" s="476">
        <v>11.94</v>
      </c>
      <c r="I2266" s="474">
        <v>2098180</v>
      </c>
      <c r="J2266" s="475">
        <v>15421112</v>
      </c>
      <c r="K2266" s="478">
        <v>11.94</v>
      </c>
      <c r="L2266" s="9" t="s">
        <v>15</v>
      </c>
      <c r="M2266" s="546">
        <v>16</v>
      </c>
      <c r="N2266" s="9">
        <v>9.5299999999999994</v>
      </c>
      <c r="O2266" s="6" t="s">
        <v>4201</v>
      </c>
      <c r="P2266" s="479" t="s">
        <v>4202</v>
      </c>
      <c r="Q2266" s="10" t="s">
        <v>4502</v>
      </c>
      <c r="R2266" s="11"/>
      <c r="S2266" s="12"/>
      <c r="T2266" s="14">
        <v>46265</v>
      </c>
      <c r="U2266" s="15" t="s">
        <v>4204</v>
      </c>
      <c r="V2266" s="8">
        <v>46265</v>
      </c>
      <c r="W2266" s="13" t="s">
        <v>4519</v>
      </c>
      <c r="X2266" s="23" t="s">
        <v>4206</v>
      </c>
      <c r="Y2266" s="486">
        <v>140</v>
      </c>
      <c r="Z2266" s="483">
        <v>46274</v>
      </c>
      <c r="AA2266" s="24" t="s">
        <v>5078</v>
      </c>
      <c r="AB2266" s="484" t="s">
        <v>4206</v>
      </c>
      <c r="AC2266" s="16"/>
      <c r="AD2266" s="17"/>
      <c r="AE2266" s="18"/>
      <c r="AF2266" s="9"/>
      <c r="AG2266" s="19"/>
      <c r="AH2266" s="20"/>
      <c r="AI2266" s="9"/>
      <c r="AJ2266" s="21"/>
      <c r="AK2266" s="33"/>
      <c r="AL2266" s="485" t="str">
        <f>IF(AA2266="","",AA2266)</f>
        <v>L-RT-019</v>
      </c>
      <c r="AM2266" s="3" t="str">
        <f>IF(AB2266="","",AB2266)</f>
        <v>A</v>
      </c>
      <c r="AN2266" s="702"/>
      <c r="AO2266" s="4"/>
      <c r="AP2266" s="5"/>
      <c r="AQ2266" s="5"/>
      <c r="AR2266" s="4"/>
      <c r="AS2266" s="5"/>
      <c r="AT2266" s="552"/>
      <c r="AU2266" s="553" t="str">
        <f>IF(AND(V2266&gt;0,X2266="A",AA2266&lt;&gt;"",AG2266&lt;&gt;"A",AJ2266&lt;&gt;"A",OR(AB2266="NR",AB2266="NT")),1,"")</f>
        <v/>
      </c>
      <c r="AV2266" s="554" t="str">
        <f>IF(AU2266="","",COUNTIF($AU$8:AU2266,AU2266))</f>
        <v/>
      </c>
      <c r="AW2266" s="553" t="str">
        <f>IF(AND(V2266&gt;0,X2266="A",AJ2266&lt;&gt;"A",OR(AB2266="",AB2266="NX")),1,"")</f>
        <v/>
      </c>
      <c r="AX2266" s="554" t="str">
        <f>IF(AW2266="","",COUNTIF($AW$8:AW2266,AW2266))</f>
        <v/>
      </c>
      <c r="AY2266" s="27"/>
      <c r="AZ2266" s="6"/>
      <c r="BA2266" s="7"/>
      <c r="BB2266" s="7"/>
    </row>
    <row r="2267" spans="1:54" ht="14.45" customHeight="1">
      <c r="A2267" s="472" t="s">
        <v>2517</v>
      </c>
      <c r="B2267" s="473" t="s">
        <v>1602</v>
      </c>
      <c r="C2267" s="714" t="s">
        <v>5463</v>
      </c>
      <c r="D2267" s="22">
        <v>20</v>
      </c>
      <c r="E2267" s="746" t="s">
        <v>4524</v>
      </c>
      <c r="F2267" s="760">
        <v>2098180</v>
      </c>
      <c r="G2267" s="475">
        <v>15421112</v>
      </c>
      <c r="H2267" s="476">
        <v>11.94</v>
      </c>
      <c r="I2267" s="474">
        <v>2082780</v>
      </c>
      <c r="J2267" s="475">
        <v>15421104</v>
      </c>
      <c r="K2267" s="478">
        <v>11.94</v>
      </c>
      <c r="L2267" s="9" t="s">
        <v>15</v>
      </c>
      <c r="M2267" s="546">
        <v>16</v>
      </c>
      <c r="N2267" s="9">
        <v>9.5299999999999994</v>
      </c>
      <c r="O2267" s="6" t="s">
        <v>4201</v>
      </c>
      <c r="P2267" s="479" t="s">
        <v>4202</v>
      </c>
      <c r="Q2267" s="10" t="s">
        <v>4502</v>
      </c>
      <c r="R2267" s="11"/>
      <c r="S2267" s="12"/>
      <c r="T2267" s="14">
        <v>46265</v>
      </c>
      <c r="U2267" s="15" t="s">
        <v>4204</v>
      </c>
      <c r="V2267" s="8">
        <v>46265</v>
      </c>
      <c r="W2267" s="13" t="s">
        <v>4519</v>
      </c>
      <c r="X2267" s="23" t="s">
        <v>4206</v>
      </c>
      <c r="Y2267" s="486">
        <v>140</v>
      </c>
      <c r="Z2267" s="483">
        <v>46274</v>
      </c>
      <c r="AA2267" s="24" t="s">
        <v>5078</v>
      </c>
      <c r="AB2267" s="484" t="s">
        <v>4206</v>
      </c>
      <c r="AC2267" s="16"/>
      <c r="AD2267" s="17"/>
      <c r="AE2267" s="18"/>
      <c r="AF2267" s="9"/>
      <c r="AG2267" s="19"/>
      <c r="AH2267" s="20"/>
      <c r="AI2267" s="9"/>
      <c r="AJ2267" s="21"/>
      <c r="AK2267" s="33"/>
      <c r="AL2267" s="485" t="str">
        <f>IF(AA2267="","",AA2267)</f>
        <v>L-RT-019</v>
      </c>
      <c r="AM2267" s="3" t="str">
        <f>IF(AB2267="","",AB2267)</f>
        <v>A</v>
      </c>
      <c r="AN2267" s="702"/>
      <c r="AO2267" s="4"/>
      <c r="AP2267" s="5"/>
      <c r="AQ2267" s="5"/>
      <c r="AR2267" s="4"/>
      <c r="AS2267" s="5"/>
      <c r="AT2267" s="552"/>
      <c r="AU2267" s="553" t="str">
        <f>IF(AND(V2267&gt;0,X2267="A",AA2267&lt;&gt;"",AG2267&lt;&gt;"A",AJ2267&lt;&gt;"A",OR(AB2267="NR",AB2267="NT")),1,"")</f>
        <v/>
      </c>
      <c r="AV2267" s="554" t="str">
        <f>IF(AU2267="","",COUNTIF($AU$8:AU2267,AU2267))</f>
        <v/>
      </c>
      <c r="AW2267" s="553" t="str">
        <f>IF(AND(V2267&gt;0,X2267="A",AJ2267&lt;&gt;"A",OR(AB2267="",AB2267="NX")),1,"")</f>
        <v/>
      </c>
      <c r="AX2267" s="554" t="str">
        <f>IF(AW2267="","",COUNTIF($AW$8:AW2267,AW2267))</f>
        <v/>
      </c>
      <c r="AY2267" s="27"/>
      <c r="AZ2267" s="6"/>
      <c r="BA2267" s="7"/>
      <c r="BB2267" s="7"/>
    </row>
    <row r="2268" spans="1:54" ht="14.45" customHeight="1">
      <c r="A2268" s="472" t="s">
        <v>2518</v>
      </c>
      <c r="B2268" s="473" t="s">
        <v>1602</v>
      </c>
      <c r="C2268" s="714" t="s">
        <v>5463</v>
      </c>
      <c r="D2268" s="22">
        <v>20</v>
      </c>
      <c r="E2268" s="746" t="s">
        <v>4525</v>
      </c>
      <c r="F2268" s="760">
        <v>2082780</v>
      </c>
      <c r="G2268" s="475">
        <v>15421104</v>
      </c>
      <c r="H2268" s="476">
        <v>11.94</v>
      </c>
      <c r="I2268" s="474">
        <v>2084840</v>
      </c>
      <c r="J2268" s="475">
        <v>15421106</v>
      </c>
      <c r="K2268" s="478">
        <v>11.94</v>
      </c>
      <c r="L2268" s="9" t="s">
        <v>15</v>
      </c>
      <c r="M2268" s="546">
        <v>16</v>
      </c>
      <c r="N2268" s="9">
        <v>9.5299999999999994</v>
      </c>
      <c r="O2268" s="6" t="s">
        <v>4201</v>
      </c>
      <c r="P2268" s="479" t="s">
        <v>4202</v>
      </c>
      <c r="Q2268" s="10" t="s">
        <v>4502</v>
      </c>
      <c r="R2268" s="11"/>
      <c r="S2268" s="12"/>
      <c r="T2268" s="14">
        <v>46265</v>
      </c>
      <c r="U2268" s="15" t="s">
        <v>4204</v>
      </c>
      <c r="V2268" s="8">
        <v>46265</v>
      </c>
      <c r="W2268" s="13" t="s">
        <v>4519</v>
      </c>
      <c r="X2268" s="23" t="s">
        <v>4206</v>
      </c>
      <c r="Y2268" s="486">
        <v>140</v>
      </c>
      <c r="Z2268" s="483">
        <v>46274</v>
      </c>
      <c r="AA2268" s="24" t="s">
        <v>5078</v>
      </c>
      <c r="AB2268" s="484" t="s">
        <v>4206</v>
      </c>
      <c r="AC2268" s="16"/>
      <c r="AD2268" s="17"/>
      <c r="AE2268" s="18"/>
      <c r="AF2268" s="9"/>
      <c r="AG2268" s="19"/>
      <c r="AH2268" s="20"/>
      <c r="AI2268" s="9"/>
      <c r="AJ2268" s="21"/>
      <c r="AK2268" s="33"/>
      <c r="AL2268" s="485" t="str">
        <f>IF(AA2268="","",AA2268)</f>
        <v>L-RT-019</v>
      </c>
      <c r="AM2268" s="3" t="str">
        <f>IF(AB2268="","",AB2268)</f>
        <v>A</v>
      </c>
      <c r="AN2268" s="702"/>
      <c r="AO2268" s="4"/>
      <c r="AP2268" s="5"/>
      <c r="AQ2268" s="5"/>
      <c r="AR2268" s="4"/>
      <c r="AS2268" s="5"/>
      <c r="AT2268" s="552"/>
      <c r="AU2268" s="553" t="str">
        <f>IF(AND(V2268&gt;0,X2268="A",AA2268&lt;&gt;"",AG2268&lt;&gt;"A",AJ2268&lt;&gt;"A",OR(AB2268="NR",AB2268="NT")),1,"")</f>
        <v/>
      </c>
      <c r="AV2268" s="554" t="str">
        <f>IF(AU2268="","",COUNTIF($AU$8:AU2268,AU2268))</f>
        <v/>
      </c>
      <c r="AW2268" s="553" t="str">
        <f>IF(AND(V2268&gt;0,X2268="A",AJ2268&lt;&gt;"A",OR(AB2268="",AB2268="NX")),1,"")</f>
        <v/>
      </c>
      <c r="AX2268" s="554" t="str">
        <f>IF(AW2268="","",COUNTIF($AW$8:AW2268,AW2268))</f>
        <v/>
      </c>
      <c r="AY2268" s="27"/>
      <c r="AZ2268" s="6"/>
      <c r="BA2268" s="7"/>
      <c r="BB2268" s="7"/>
    </row>
    <row r="2269" spans="1:54" ht="14.45" customHeight="1">
      <c r="A2269" s="472" t="s">
        <v>2519</v>
      </c>
      <c r="B2269" s="473" t="s">
        <v>1602</v>
      </c>
      <c r="C2269" s="714" t="s">
        <v>5463</v>
      </c>
      <c r="D2269" s="22">
        <v>20</v>
      </c>
      <c r="E2269" s="746" t="s">
        <v>4526</v>
      </c>
      <c r="F2269" s="760">
        <v>2084840</v>
      </c>
      <c r="G2269" s="475">
        <v>15421106</v>
      </c>
      <c r="H2269" s="476">
        <v>11.94</v>
      </c>
      <c r="I2269" s="474">
        <v>2097030</v>
      </c>
      <c r="J2269" s="475">
        <v>15421111</v>
      </c>
      <c r="K2269" s="478">
        <v>11.94</v>
      </c>
      <c r="L2269" s="9" t="s">
        <v>15</v>
      </c>
      <c r="M2269" s="546">
        <v>16</v>
      </c>
      <c r="N2269" s="9">
        <v>9.5299999999999994</v>
      </c>
      <c r="O2269" s="6" t="s">
        <v>4201</v>
      </c>
      <c r="P2269" s="479" t="s">
        <v>4202</v>
      </c>
      <c r="Q2269" s="10" t="s">
        <v>4502</v>
      </c>
      <c r="R2269" s="11"/>
      <c r="S2269" s="12"/>
      <c r="T2269" s="14">
        <v>46265</v>
      </c>
      <c r="U2269" s="15" t="s">
        <v>4204</v>
      </c>
      <c r="V2269" s="8">
        <v>46265</v>
      </c>
      <c r="W2269" s="13" t="s">
        <v>4519</v>
      </c>
      <c r="X2269" s="23" t="s">
        <v>4206</v>
      </c>
      <c r="Y2269" s="486">
        <v>140</v>
      </c>
      <c r="Z2269" s="483">
        <v>46274</v>
      </c>
      <c r="AA2269" s="24" t="s">
        <v>5078</v>
      </c>
      <c r="AB2269" s="484" t="s">
        <v>4206</v>
      </c>
      <c r="AC2269" s="16"/>
      <c r="AD2269" s="17"/>
      <c r="AE2269" s="18"/>
      <c r="AF2269" s="9"/>
      <c r="AG2269" s="19"/>
      <c r="AH2269" s="20"/>
      <c r="AI2269" s="9"/>
      <c r="AJ2269" s="21"/>
      <c r="AK2269" s="33"/>
      <c r="AL2269" s="485" t="str">
        <f>IF(AA2269="","",AA2269)</f>
        <v>L-RT-019</v>
      </c>
      <c r="AM2269" s="3" t="str">
        <f>IF(AB2269="","",AB2269)</f>
        <v>A</v>
      </c>
      <c r="AN2269" s="702"/>
      <c r="AO2269" s="4"/>
      <c r="AP2269" s="5"/>
      <c r="AQ2269" s="5"/>
      <c r="AR2269" s="4"/>
      <c r="AS2269" s="5"/>
      <c r="AT2269" s="552"/>
      <c r="AU2269" s="553" t="str">
        <f>IF(AND(V2269&gt;0,X2269="A",AA2269&lt;&gt;"",AG2269&lt;&gt;"A",AJ2269&lt;&gt;"A",OR(AB2269="NR",AB2269="NT")),1,"")</f>
        <v/>
      </c>
      <c r="AV2269" s="554" t="str">
        <f>IF(AU2269="","",COUNTIF($AU$8:AU2269,AU2269))</f>
        <v/>
      </c>
      <c r="AW2269" s="553" t="str">
        <f>IF(AND(V2269&gt;0,X2269="A",AJ2269&lt;&gt;"A",OR(AB2269="",AB2269="NX")),1,"")</f>
        <v/>
      </c>
      <c r="AX2269" s="554" t="str">
        <f>IF(AW2269="","",COUNTIF($AW$8:AW2269,AW2269))</f>
        <v/>
      </c>
      <c r="AY2269" s="27"/>
      <c r="AZ2269" s="6"/>
      <c r="BA2269" s="7"/>
      <c r="BB2269" s="7"/>
    </row>
    <row r="2270" spans="1:54" ht="14.45" customHeight="1">
      <c r="A2270" s="472" t="s">
        <v>2520</v>
      </c>
      <c r="B2270" s="473" t="s">
        <v>1602</v>
      </c>
      <c r="C2270" s="714" t="s">
        <v>5463</v>
      </c>
      <c r="D2270" s="22">
        <v>20</v>
      </c>
      <c r="E2270" s="746" t="s">
        <v>4527</v>
      </c>
      <c r="F2270" s="760">
        <v>2097030</v>
      </c>
      <c r="G2270" s="475">
        <v>15421111</v>
      </c>
      <c r="H2270" s="476">
        <v>11.94</v>
      </c>
      <c r="I2270" s="474">
        <v>2096230</v>
      </c>
      <c r="J2270" s="475">
        <v>15421111</v>
      </c>
      <c r="K2270" s="478">
        <v>11.94</v>
      </c>
      <c r="L2270" s="9" t="s">
        <v>15</v>
      </c>
      <c r="M2270" s="546">
        <v>16</v>
      </c>
      <c r="N2270" s="9">
        <v>9.5299999999999994</v>
      </c>
      <c r="O2270" s="6" t="s">
        <v>4201</v>
      </c>
      <c r="P2270" s="479" t="s">
        <v>4202</v>
      </c>
      <c r="Q2270" s="10" t="s">
        <v>4502</v>
      </c>
      <c r="R2270" s="11"/>
      <c r="S2270" s="12"/>
      <c r="T2270" s="14">
        <v>46265</v>
      </c>
      <c r="U2270" s="15" t="s">
        <v>4204</v>
      </c>
      <c r="V2270" s="8">
        <v>46265</v>
      </c>
      <c r="W2270" s="13" t="s">
        <v>4519</v>
      </c>
      <c r="X2270" s="23" t="s">
        <v>4206</v>
      </c>
      <c r="Y2270" s="486">
        <v>140</v>
      </c>
      <c r="Z2270" s="483">
        <v>46274</v>
      </c>
      <c r="AA2270" s="24" t="s">
        <v>5078</v>
      </c>
      <c r="AB2270" s="484" t="s">
        <v>4206</v>
      </c>
      <c r="AC2270" s="16"/>
      <c r="AD2270" s="17"/>
      <c r="AE2270" s="18"/>
      <c r="AF2270" s="9"/>
      <c r="AG2270" s="19"/>
      <c r="AH2270" s="20"/>
      <c r="AI2270" s="9"/>
      <c r="AJ2270" s="21"/>
      <c r="AK2270" s="33"/>
      <c r="AL2270" s="485" t="str">
        <f>IF(AA2270="","",AA2270)</f>
        <v>L-RT-019</v>
      </c>
      <c r="AM2270" s="3" t="str">
        <f>IF(AB2270="","",AB2270)</f>
        <v>A</v>
      </c>
      <c r="AN2270" s="702"/>
      <c r="AO2270" s="4"/>
      <c r="AP2270" s="5"/>
      <c r="AQ2270" s="5"/>
      <c r="AR2270" s="4"/>
      <c r="AS2270" s="5"/>
      <c r="AT2270" s="552"/>
      <c r="AU2270" s="553" t="str">
        <f>IF(AND(V2270&gt;0,X2270="A",AA2270&lt;&gt;"",AG2270&lt;&gt;"A",AJ2270&lt;&gt;"A",OR(AB2270="NR",AB2270="NT")),1,"")</f>
        <v/>
      </c>
      <c r="AV2270" s="554" t="str">
        <f>IF(AU2270="","",COUNTIF($AU$8:AU2270,AU2270))</f>
        <v/>
      </c>
      <c r="AW2270" s="553" t="str">
        <f>IF(AND(V2270&gt;0,X2270="A",AJ2270&lt;&gt;"A",OR(AB2270="",AB2270="NX")),1,"")</f>
        <v/>
      </c>
      <c r="AX2270" s="554" t="str">
        <f>IF(AW2270="","",COUNTIF($AW$8:AW2270,AW2270))</f>
        <v/>
      </c>
      <c r="AY2270" s="27"/>
      <c r="AZ2270" s="6"/>
      <c r="BA2270" s="7"/>
      <c r="BB2270" s="7"/>
    </row>
    <row r="2271" spans="1:54" ht="14.45" customHeight="1">
      <c r="A2271" s="472" t="s">
        <v>2521</v>
      </c>
      <c r="B2271" s="473" t="s">
        <v>1602</v>
      </c>
      <c r="C2271" s="714" t="s">
        <v>5463</v>
      </c>
      <c r="D2271" s="22">
        <v>20</v>
      </c>
      <c r="E2271" s="746" t="s">
        <v>4528</v>
      </c>
      <c r="F2271" s="760">
        <v>2096230</v>
      </c>
      <c r="G2271" s="475">
        <v>15421111</v>
      </c>
      <c r="H2271" s="476">
        <v>11.94</v>
      </c>
      <c r="I2271" s="474">
        <v>2089450</v>
      </c>
      <c r="J2271" s="475">
        <v>15421109</v>
      </c>
      <c r="K2271" s="478">
        <v>11.94</v>
      </c>
      <c r="L2271" s="9" t="s">
        <v>15</v>
      </c>
      <c r="M2271" s="546">
        <v>16</v>
      </c>
      <c r="N2271" s="9">
        <v>9.5299999999999994</v>
      </c>
      <c r="O2271" s="6" t="s">
        <v>4201</v>
      </c>
      <c r="P2271" s="479" t="s">
        <v>4202</v>
      </c>
      <c r="Q2271" s="10" t="s">
        <v>4502</v>
      </c>
      <c r="R2271" s="11"/>
      <c r="S2271" s="12"/>
      <c r="T2271" s="14">
        <v>46265</v>
      </c>
      <c r="U2271" s="15" t="s">
        <v>4204</v>
      </c>
      <c r="V2271" s="8">
        <v>46265</v>
      </c>
      <c r="W2271" s="13" t="s">
        <v>4519</v>
      </c>
      <c r="X2271" s="23" t="s">
        <v>4206</v>
      </c>
      <c r="Y2271" s="486">
        <v>140</v>
      </c>
      <c r="Z2271" s="483">
        <v>46274</v>
      </c>
      <c r="AA2271" s="24" t="s">
        <v>5078</v>
      </c>
      <c r="AB2271" s="484" t="s">
        <v>4206</v>
      </c>
      <c r="AC2271" s="16"/>
      <c r="AD2271" s="17"/>
      <c r="AE2271" s="18"/>
      <c r="AF2271" s="9"/>
      <c r="AG2271" s="19"/>
      <c r="AH2271" s="20"/>
      <c r="AI2271" s="9"/>
      <c r="AJ2271" s="21"/>
      <c r="AK2271" s="33"/>
      <c r="AL2271" s="485" t="str">
        <f>IF(AA2271="","",AA2271)</f>
        <v>L-RT-019</v>
      </c>
      <c r="AM2271" s="3" t="str">
        <f>IF(AB2271="","",AB2271)</f>
        <v>A</v>
      </c>
      <c r="AN2271" s="702"/>
      <c r="AO2271" s="4"/>
      <c r="AP2271" s="5"/>
      <c r="AQ2271" s="5"/>
      <c r="AR2271" s="4"/>
      <c r="AS2271" s="5"/>
      <c r="AT2271" s="552"/>
      <c r="AU2271" s="553" t="str">
        <f>IF(AND(V2271&gt;0,X2271="A",AA2271&lt;&gt;"",AG2271&lt;&gt;"A",AJ2271&lt;&gt;"A",OR(AB2271="NR",AB2271="NT")),1,"")</f>
        <v/>
      </c>
      <c r="AV2271" s="554" t="str">
        <f>IF(AU2271="","",COUNTIF($AU$8:AU2271,AU2271))</f>
        <v/>
      </c>
      <c r="AW2271" s="553" t="str">
        <f>IF(AND(V2271&gt;0,X2271="A",AJ2271&lt;&gt;"A",OR(AB2271="",AB2271="NX")),1,"")</f>
        <v/>
      </c>
      <c r="AX2271" s="554" t="str">
        <f>IF(AW2271="","",COUNTIF($AW$8:AW2271,AW2271))</f>
        <v/>
      </c>
      <c r="AY2271" s="27"/>
      <c r="AZ2271" s="6"/>
      <c r="BA2271" s="7"/>
      <c r="BB2271" s="7"/>
    </row>
    <row r="2272" spans="1:54" ht="14.45" customHeight="1">
      <c r="A2272" s="472" t="s">
        <v>2522</v>
      </c>
      <c r="B2272" s="473" t="s">
        <v>1602</v>
      </c>
      <c r="C2272" s="714" t="s">
        <v>5463</v>
      </c>
      <c r="D2272" s="22">
        <v>20</v>
      </c>
      <c r="E2272" s="746" t="s">
        <v>4529</v>
      </c>
      <c r="F2272" s="760">
        <v>2089450</v>
      </c>
      <c r="G2272" s="475">
        <v>15421109</v>
      </c>
      <c r="H2272" s="476">
        <v>11.94</v>
      </c>
      <c r="I2272" s="474">
        <v>2098230</v>
      </c>
      <c r="J2272" s="475">
        <v>15421112</v>
      </c>
      <c r="K2272" s="478">
        <v>11.94</v>
      </c>
      <c r="L2272" s="9" t="s">
        <v>15</v>
      </c>
      <c r="M2272" s="546">
        <v>16</v>
      </c>
      <c r="N2272" s="9">
        <v>9.5299999999999994</v>
      </c>
      <c r="O2272" s="6" t="s">
        <v>4201</v>
      </c>
      <c r="P2272" s="479" t="s">
        <v>4202</v>
      </c>
      <c r="Q2272" s="10" t="s">
        <v>4502</v>
      </c>
      <c r="R2272" s="11"/>
      <c r="S2272" s="12"/>
      <c r="T2272" s="14">
        <v>46265</v>
      </c>
      <c r="U2272" s="15" t="s">
        <v>4204</v>
      </c>
      <c r="V2272" s="8">
        <v>46265</v>
      </c>
      <c r="W2272" s="13" t="s">
        <v>4519</v>
      </c>
      <c r="X2272" s="23" t="s">
        <v>4206</v>
      </c>
      <c r="Y2272" s="486">
        <v>140</v>
      </c>
      <c r="Z2272" s="483">
        <v>46274</v>
      </c>
      <c r="AA2272" s="24" t="s">
        <v>5078</v>
      </c>
      <c r="AB2272" s="484" t="s">
        <v>4206</v>
      </c>
      <c r="AC2272" s="16"/>
      <c r="AD2272" s="17"/>
      <c r="AE2272" s="18"/>
      <c r="AF2272" s="9"/>
      <c r="AG2272" s="19"/>
      <c r="AH2272" s="20"/>
      <c r="AI2272" s="9"/>
      <c r="AJ2272" s="21"/>
      <c r="AK2272" s="33"/>
      <c r="AL2272" s="485" t="str">
        <f>IF(AA2272="","",AA2272)</f>
        <v>L-RT-019</v>
      </c>
      <c r="AM2272" s="3" t="str">
        <f>IF(AB2272="","",AB2272)</f>
        <v>A</v>
      </c>
      <c r="AN2272" s="702"/>
      <c r="AO2272" s="4"/>
      <c r="AP2272" s="5"/>
      <c r="AQ2272" s="5"/>
      <c r="AR2272" s="4"/>
      <c r="AS2272" s="5"/>
      <c r="AT2272" s="552"/>
      <c r="AU2272" s="553" t="str">
        <f>IF(AND(V2272&gt;0,X2272="A",AA2272&lt;&gt;"",AG2272&lt;&gt;"A",AJ2272&lt;&gt;"A",OR(AB2272="NR",AB2272="NT")),1,"")</f>
        <v/>
      </c>
      <c r="AV2272" s="554" t="str">
        <f>IF(AU2272="","",COUNTIF($AU$8:AU2272,AU2272))</f>
        <v/>
      </c>
      <c r="AW2272" s="553" t="str">
        <f>IF(AND(V2272&gt;0,X2272="A",AJ2272&lt;&gt;"A",OR(AB2272="",AB2272="NX")),1,"")</f>
        <v/>
      </c>
      <c r="AX2272" s="554" t="str">
        <f>IF(AW2272="","",COUNTIF($AW$8:AW2272,AW2272))</f>
        <v/>
      </c>
      <c r="AY2272" s="27"/>
      <c r="AZ2272" s="6"/>
      <c r="BA2272" s="7"/>
      <c r="BB2272" s="7"/>
    </row>
    <row r="2273" spans="1:54" ht="14.45" customHeight="1">
      <c r="A2273" s="472" t="s">
        <v>2523</v>
      </c>
      <c r="B2273" s="473" t="s">
        <v>1602</v>
      </c>
      <c r="C2273" s="714" t="s">
        <v>5463</v>
      </c>
      <c r="D2273" s="22">
        <v>20</v>
      </c>
      <c r="E2273" s="746" t="s">
        <v>4530</v>
      </c>
      <c r="F2273" s="760">
        <v>2098230</v>
      </c>
      <c r="G2273" s="475">
        <v>15421112</v>
      </c>
      <c r="H2273" s="476">
        <v>11.94</v>
      </c>
      <c r="I2273" s="474">
        <v>2079110</v>
      </c>
      <c r="J2273" s="475">
        <v>15421102</v>
      </c>
      <c r="K2273" s="478">
        <v>11.94</v>
      </c>
      <c r="L2273" s="9" t="s">
        <v>15</v>
      </c>
      <c r="M2273" s="546">
        <v>16</v>
      </c>
      <c r="N2273" s="9">
        <v>9.5299999999999994</v>
      </c>
      <c r="O2273" s="6" t="s">
        <v>4201</v>
      </c>
      <c r="P2273" s="479" t="s">
        <v>4202</v>
      </c>
      <c r="Q2273" s="10" t="s">
        <v>4502</v>
      </c>
      <c r="R2273" s="11"/>
      <c r="S2273" s="12"/>
      <c r="T2273" s="14">
        <v>46265</v>
      </c>
      <c r="U2273" s="15" t="s">
        <v>4204</v>
      </c>
      <c r="V2273" s="8">
        <v>46265</v>
      </c>
      <c r="W2273" s="13" t="s">
        <v>4519</v>
      </c>
      <c r="X2273" s="23" t="s">
        <v>4206</v>
      </c>
      <c r="Y2273" s="486">
        <v>140</v>
      </c>
      <c r="Z2273" s="483">
        <v>46274</v>
      </c>
      <c r="AA2273" s="24" t="s">
        <v>5078</v>
      </c>
      <c r="AB2273" s="484" t="s">
        <v>4206</v>
      </c>
      <c r="AC2273" s="16"/>
      <c r="AD2273" s="17"/>
      <c r="AE2273" s="18"/>
      <c r="AF2273" s="9"/>
      <c r="AG2273" s="19"/>
      <c r="AH2273" s="20"/>
      <c r="AI2273" s="9"/>
      <c r="AJ2273" s="21"/>
      <c r="AK2273" s="33"/>
      <c r="AL2273" s="485" t="str">
        <f>IF(AA2273="","",AA2273)</f>
        <v>L-RT-019</v>
      </c>
      <c r="AM2273" s="3" t="str">
        <f>IF(AB2273="","",AB2273)</f>
        <v>A</v>
      </c>
      <c r="AN2273" s="702"/>
      <c r="AO2273" s="4"/>
      <c r="AP2273" s="5"/>
      <c r="AQ2273" s="5"/>
      <c r="AR2273" s="4"/>
      <c r="AS2273" s="5"/>
      <c r="AT2273" s="552"/>
      <c r="AU2273" s="553" t="str">
        <f>IF(AND(V2273&gt;0,X2273="A",AA2273&lt;&gt;"",AG2273&lt;&gt;"A",AJ2273&lt;&gt;"A",OR(AB2273="NR",AB2273="NT")),1,"")</f>
        <v/>
      </c>
      <c r="AV2273" s="554" t="str">
        <f>IF(AU2273="","",COUNTIF($AU$8:AU2273,AU2273))</f>
        <v/>
      </c>
      <c r="AW2273" s="553" t="str">
        <f>IF(AND(V2273&gt;0,X2273="A",AJ2273&lt;&gt;"A",OR(AB2273="",AB2273="NX")),1,"")</f>
        <v/>
      </c>
      <c r="AX2273" s="554" t="str">
        <f>IF(AW2273="","",COUNTIF($AW$8:AW2273,AW2273))</f>
        <v/>
      </c>
      <c r="AY2273" s="27"/>
      <c r="AZ2273" s="6"/>
      <c r="BA2273" s="7"/>
      <c r="BB2273" s="7"/>
    </row>
    <row r="2274" spans="1:54" ht="14.45" customHeight="1">
      <c r="A2274" s="472" t="s">
        <v>2524</v>
      </c>
      <c r="B2274" s="473" t="s">
        <v>1602</v>
      </c>
      <c r="C2274" s="714" t="s">
        <v>5463</v>
      </c>
      <c r="D2274" s="22">
        <v>20</v>
      </c>
      <c r="E2274" s="746" t="s">
        <v>4531</v>
      </c>
      <c r="F2274" s="760">
        <v>2079110</v>
      </c>
      <c r="G2274" s="475">
        <v>15421102</v>
      </c>
      <c r="H2274" s="476">
        <v>11.94</v>
      </c>
      <c r="I2274" s="474">
        <v>2098090</v>
      </c>
      <c r="J2274" s="475">
        <v>15421112</v>
      </c>
      <c r="K2274" s="478">
        <v>11.94</v>
      </c>
      <c r="L2274" s="9" t="s">
        <v>15</v>
      </c>
      <c r="M2274" s="546">
        <v>16</v>
      </c>
      <c r="N2274" s="9">
        <v>9.5299999999999994</v>
      </c>
      <c r="O2274" s="6" t="s">
        <v>4201</v>
      </c>
      <c r="P2274" s="479" t="s">
        <v>4202</v>
      </c>
      <c r="Q2274" s="10" t="s">
        <v>4502</v>
      </c>
      <c r="R2274" s="11"/>
      <c r="S2274" s="12"/>
      <c r="T2274" s="14">
        <v>46265</v>
      </c>
      <c r="U2274" s="15" t="s">
        <v>4204</v>
      </c>
      <c r="V2274" s="8">
        <v>46265</v>
      </c>
      <c r="W2274" s="13" t="s">
        <v>4519</v>
      </c>
      <c r="X2274" s="23" t="s">
        <v>4206</v>
      </c>
      <c r="Y2274" s="486">
        <v>140</v>
      </c>
      <c r="Z2274" s="483">
        <v>46274</v>
      </c>
      <c r="AA2274" s="24" t="s">
        <v>5078</v>
      </c>
      <c r="AB2274" s="484" t="s">
        <v>4206</v>
      </c>
      <c r="AC2274" s="16"/>
      <c r="AD2274" s="17"/>
      <c r="AE2274" s="18"/>
      <c r="AF2274" s="9"/>
      <c r="AG2274" s="19"/>
      <c r="AH2274" s="20"/>
      <c r="AI2274" s="9"/>
      <c r="AJ2274" s="21"/>
      <c r="AK2274" s="33"/>
      <c r="AL2274" s="485" t="str">
        <f>IF(AA2274="","",AA2274)</f>
        <v>L-RT-019</v>
      </c>
      <c r="AM2274" s="3" t="str">
        <f>IF(AB2274="","",AB2274)</f>
        <v>A</v>
      </c>
      <c r="AN2274" s="702"/>
      <c r="AO2274" s="4"/>
      <c r="AP2274" s="5"/>
      <c r="AQ2274" s="5"/>
      <c r="AR2274" s="4"/>
      <c r="AS2274" s="5"/>
      <c r="AT2274" s="552"/>
      <c r="AU2274" s="553" t="str">
        <f>IF(AND(V2274&gt;0,X2274="A",AA2274&lt;&gt;"",AG2274&lt;&gt;"A",AJ2274&lt;&gt;"A",OR(AB2274="NR",AB2274="NT")),1,"")</f>
        <v/>
      </c>
      <c r="AV2274" s="554" t="str">
        <f>IF(AU2274="","",COUNTIF($AU$8:AU2274,AU2274))</f>
        <v/>
      </c>
      <c r="AW2274" s="553" t="str">
        <f>IF(AND(V2274&gt;0,X2274="A",AJ2274&lt;&gt;"A",OR(AB2274="",AB2274="NX")),1,"")</f>
        <v/>
      </c>
      <c r="AX2274" s="554" t="str">
        <f>IF(AW2274="","",COUNTIF($AW$8:AW2274,AW2274))</f>
        <v/>
      </c>
      <c r="AY2274" s="27"/>
      <c r="AZ2274" s="6"/>
      <c r="BA2274" s="7"/>
      <c r="BB2274" s="7"/>
    </row>
    <row r="2275" spans="1:54" ht="14.45" customHeight="1">
      <c r="A2275" s="472" t="s">
        <v>2525</v>
      </c>
      <c r="B2275" s="473" t="s">
        <v>1602</v>
      </c>
      <c r="C2275" s="714" t="s">
        <v>5463</v>
      </c>
      <c r="D2275" s="22">
        <v>20</v>
      </c>
      <c r="E2275" s="746" t="s">
        <v>4532</v>
      </c>
      <c r="F2275" s="760">
        <v>2098090</v>
      </c>
      <c r="G2275" s="475">
        <v>15421112</v>
      </c>
      <c r="H2275" s="476">
        <v>11.94</v>
      </c>
      <c r="I2275" s="474">
        <v>2090910</v>
      </c>
      <c r="J2275" s="475">
        <v>15421109</v>
      </c>
      <c r="K2275" s="478">
        <v>11.94</v>
      </c>
      <c r="L2275" s="9" t="s">
        <v>15</v>
      </c>
      <c r="M2275" s="546">
        <v>16</v>
      </c>
      <c r="N2275" s="9">
        <v>9.5299999999999994</v>
      </c>
      <c r="O2275" s="6" t="s">
        <v>4201</v>
      </c>
      <c r="P2275" s="479" t="s">
        <v>4202</v>
      </c>
      <c r="Q2275" s="10" t="s">
        <v>4533</v>
      </c>
      <c r="R2275" s="11"/>
      <c r="S2275" s="12"/>
      <c r="T2275" s="14">
        <v>46264</v>
      </c>
      <c r="U2275" s="15" t="s">
        <v>4204</v>
      </c>
      <c r="V2275" s="8">
        <v>46265</v>
      </c>
      <c r="W2275" s="13" t="s">
        <v>4519</v>
      </c>
      <c r="X2275" s="23" t="s">
        <v>4206</v>
      </c>
      <c r="Y2275" s="486">
        <v>195</v>
      </c>
      <c r="Z2275" s="483">
        <v>46293</v>
      </c>
      <c r="AA2275" s="24" t="s">
        <v>6039</v>
      </c>
      <c r="AB2275" s="484" t="s">
        <v>4206</v>
      </c>
      <c r="AC2275" s="16"/>
      <c r="AD2275" s="17"/>
      <c r="AE2275" s="18"/>
      <c r="AF2275" s="9"/>
      <c r="AG2275" s="19"/>
      <c r="AH2275" s="20"/>
      <c r="AI2275" s="9"/>
      <c r="AJ2275" s="21"/>
      <c r="AK2275" s="33"/>
      <c r="AL2275" s="485" t="str">
        <f>IF(AA2275="","",AA2275)</f>
        <v>L-RT-063</v>
      </c>
      <c r="AM2275" s="3" t="str">
        <f>IF(AB2275="","",AB2275)</f>
        <v>A</v>
      </c>
      <c r="AN2275" s="655"/>
      <c r="AO2275" s="4"/>
      <c r="AP2275" s="5"/>
      <c r="AQ2275" s="5"/>
      <c r="AR2275" s="4"/>
      <c r="AS2275" s="5"/>
      <c r="AT2275" s="552"/>
      <c r="AU2275" s="553" t="str">
        <f>IF(AND(V2275&gt;0,X2275="A",AA2275&lt;&gt;"",AG2275&lt;&gt;"A",AJ2275&lt;&gt;"A",OR(AB2275="NR",AB2275="NT")),1,"")</f>
        <v/>
      </c>
      <c r="AV2275" s="554" t="str">
        <f>IF(AU2275="","",COUNTIF($AU$8:AU2275,AU2275))</f>
        <v/>
      </c>
      <c r="AW2275" s="553" t="str">
        <f>IF(AND(V2275&gt;0,X2275="A",AJ2275&lt;&gt;"A",OR(AB2275="",AB2275="NX")),1,"")</f>
        <v/>
      </c>
      <c r="AX2275" s="554" t="str">
        <f>IF(AW2275="","",COUNTIF($AW$8:AW2275,AW2275))</f>
        <v/>
      </c>
      <c r="AY2275" s="27"/>
      <c r="AZ2275" s="6"/>
      <c r="BA2275" s="7"/>
      <c r="BB2275" s="7"/>
    </row>
    <row r="2276" spans="1:54" ht="14.45" customHeight="1">
      <c r="A2276" s="472" t="s">
        <v>2526</v>
      </c>
      <c r="B2276" s="473" t="s">
        <v>1602</v>
      </c>
      <c r="C2276" s="714" t="s">
        <v>5463</v>
      </c>
      <c r="D2276" s="22">
        <v>20</v>
      </c>
      <c r="E2276" s="746" t="s">
        <v>4534</v>
      </c>
      <c r="F2276" s="760">
        <v>2090910</v>
      </c>
      <c r="G2276" s="475">
        <v>15421109</v>
      </c>
      <c r="H2276" s="476">
        <v>11.94</v>
      </c>
      <c r="I2276" s="474">
        <v>2098130</v>
      </c>
      <c r="J2276" s="475">
        <v>15421112</v>
      </c>
      <c r="K2276" s="478">
        <v>11.94</v>
      </c>
      <c r="L2276" s="9" t="s">
        <v>15</v>
      </c>
      <c r="M2276" s="546">
        <v>16</v>
      </c>
      <c r="N2276" s="9">
        <v>9.5299999999999994</v>
      </c>
      <c r="O2276" s="6" t="s">
        <v>4201</v>
      </c>
      <c r="P2276" s="479" t="s">
        <v>4202</v>
      </c>
      <c r="Q2276" s="10" t="s">
        <v>4533</v>
      </c>
      <c r="R2276" s="11"/>
      <c r="S2276" s="12"/>
      <c r="T2276" s="14">
        <v>46264</v>
      </c>
      <c r="U2276" s="15" t="s">
        <v>4204</v>
      </c>
      <c r="V2276" s="8">
        <v>46264</v>
      </c>
      <c r="W2276" s="13" t="s">
        <v>4535</v>
      </c>
      <c r="X2276" s="23" t="s">
        <v>4206</v>
      </c>
      <c r="Y2276" s="486">
        <v>140</v>
      </c>
      <c r="Z2276" s="483">
        <v>46274</v>
      </c>
      <c r="AA2276" s="24" t="s">
        <v>5078</v>
      </c>
      <c r="AB2276" s="484" t="s">
        <v>4206</v>
      </c>
      <c r="AC2276" s="16"/>
      <c r="AD2276" s="17"/>
      <c r="AE2276" s="18"/>
      <c r="AF2276" s="9"/>
      <c r="AG2276" s="19"/>
      <c r="AH2276" s="20"/>
      <c r="AI2276" s="9"/>
      <c r="AJ2276" s="21"/>
      <c r="AK2276" s="33"/>
      <c r="AL2276" s="485" t="str">
        <f>IF(AA2276="","",AA2276)</f>
        <v>L-RT-019</v>
      </c>
      <c r="AM2276" s="3" t="str">
        <f>IF(AB2276="","",AB2276)</f>
        <v>A</v>
      </c>
      <c r="AN2276" s="702"/>
      <c r="AO2276" s="4"/>
      <c r="AP2276" s="5"/>
      <c r="AQ2276" s="5"/>
      <c r="AR2276" s="4"/>
      <c r="AS2276" s="5"/>
      <c r="AT2276" s="552"/>
      <c r="AU2276" s="553" t="str">
        <f>IF(AND(V2276&gt;0,X2276="A",AA2276&lt;&gt;"",AG2276&lt;&gt;"A",AJ2276&lt;&gt;"A",OR(AB2276="NR",AB2276="NT")),1,"")</f>
        <v/>
      </c>
      <c r="AV2276" s="554" t="str">
        <f>IF(AU2276="","",COUNTIF($AU$8:AU2276,AU2276))</f>
        <v/>
      </c>
      <c r="AW2276" s="553" t="str">
        <f>IF(AND(V2276&gt;0,X2276="A",AJ2276&lt;&gt;"A",OR(AB2276="",AB2276="NX")),1,"")</f>
        <v/>
      </c>
      <c r="AX2276" s="554" t="str">
        <f>IF(AW2276="","",COUNTIF($AW$8:AW2276,AW2276))</f>
        <v/>
      </c>
      <c r="AY2276" s="27"/>
      <c r="AZ2276" s="6"/>
      <c r="BA2276" s="7"/>
      <c r="BB2276" s="7"/>
    </row>
    <row r="2277" spans="1:54" ht="14.45" customHeight="1">
      <c r="A2277" s="472" t="s">
        <v>2527</v>
      </c>
      <c r="B2277" s="473" t="s">
        <v>1602</v>
      </c>
      <c r="C2277" s="714" t="s">
        <v>5463</v>
      </c>
      <c r="D2277" s="22">
        <v>20</v>
      </c>
      <c r="E2277" s="746" t="s">
        <v>4536</v>
      </c>
      <c r="F2277" s="760">
        <v>2098130</v>
      </c>
      <c r="G2277" s="475">
        <v>15421112</v>
      </c>
      <c r="H2277" s="476">
        <v>11.94</v>
      </c>
      <c r="I2277" s="474">
        <v>2095210</v>
      </c>
      <c r="J2277" s="475">
        <v>15421111</v>
      </c>
      <c r="K2277" s="478">
        <v>11.94</v>
      </c>
      <c r="L2277" s="9" t="s">
        <v>15</v>
      </c>
      <c r="M2277" s="546">
        <v>16</v>
      </c>
      <c r="N2277" s="9">
        <v>9.5299999999999994</v>
      </c>
      <c r="O2277" s="6" t="s">
        <v>4201</v>
      </c>
      <c r="P2277" s="479" t="s">
        <v>4202</v>
      </c>
      <c r="Q2277" s="10" t="s">
        <v>4533</v>
      </c>
      <c r="R2277" s="11"/>
      <c r="S2277" s="12"/>
      <c r="T2277" s="14">
        <v>46264</v>
      </c>
      <c r="U2277" s="15" t="s">
        <v>4204</v>
      </c>
      <c r="V2277" s="8">
        <v>46264</v>
      </c>
      <c r="W2277" s="13" t="s">
        <v>4535</v>
      </c>
      <c r="X2277" s="23" t="s">
        <v>4206</v>
      </c>
      <c r="Y2277" s="486">
        <v>140</v>
      </c>
      <c r="Z2277" s="483">
        <v>46274</v>
      </c>
      <c r="AA2277" s="24" t="s">
        <v>5078</v>
      </c>
      <c r="AB2277" s="484" t="s">
        <v>4206</v>
      </c>
      <c r="AC2277" s="16"/>
      <c r="AD2277" s="17"/>
      <c r="AE2277" s="18"/>
      <c r="AF2277" s="9"/>
      <c r="AG2277" s="19"/>
      <c r="AH2277" s="20"/>
      <c r="AI2277" s="9"/>
      <c r="AJ2277" s="21"/>
      <c r="AK2277" s="33"/>
      <c r="AL2277" s="485" t="str">
        <f>IF(AA2277="","",AA2277)</f>
        <v>L-RT-019</v>
      </c>
      <c r="AM2277" s="3" t="str">
        <f>IF(AB2277="","",AB2277)</f>
        <v>A</v>
      </c>
      <c r="AN2277" s="702"/>
      <c r="AO2277" s="4"/>
      <c r="AP2277" s="5"/>
      <c r="AQ2277" s="5"/>
      <c r="AR2277" s="4"/>
      <c r="AS2277" s="5"/>
      <c r="AT2277" s="552"/>
      <c r="AU2277" s="553" t="str">
        <f>IF(AND(V2277&gt;0,X2277="A",AA2277&lt;&gt;"",AG2277&lt;&gt;"A",AJ2277&lt;&gt;"A",OR(AB2277="NR",AB2277="NT")),1,"")</f>
        <v/>
      </c>
      <c r="AV2277" s="554" t="str">
        <f>IF(AU2277="","",COUNTIF($AU$8:AU2277,AU2277))</f>
        <v/>
      </c>
      <c r="AW2277" s="553" t="str">
        <f>IF(AND(V2277&gt;0,X2277="A",AJ2277&lt;&gt;"A",OR(AB2277="",AB2277="NX")),1,"")</f>
        <v/>
      </c>
      <c r="AX2277" s="554" t="str">
        <f>IF(AW2277="","",COUNTIF($AW$8:AW2277,AW2277))</f>
        <v/>
      </c>
      <c r="AY2277" s="27"/>
      <c r="AZ2277" s="6"/>
      <c r="BA2277" s="7"/>
      <c r="BB2277" s="7"/>
    </row>
    <row r="2278" spans="1:54" ht="14.45" customHeight="1">
      <c r="A2278" s="472" t="s">
        <v>2528</v>
      </c>
      <c r="B2278" s="473" t="s">
        <v>1602</v>
      </c>
      <c r="C2278" s="714" t="s">
        <v>5463</v>
      </c>
      <c r="D2278" s="22">
        <v>20</v>
      </c>
      <c r="E2278" s="746" t="s">
        <v>4537</v>
      </c>
      <c r="F2278" s="760">
        <v>2095210</v>
      </c>
      <c r="G2278" s="475">
        <v>15421111</v>
      </c>
      <c r="H2278" s="476">
        <v>11.94</v>
      </c>
      <c r="I2278" s="474">
        <v>2078430</v>
      </c>
      <c r="J2278" s="475">
        <v>15421101</v>
      </c>
      <c r="K2278" s="478">
        <v>11.94</v>
      </c>
      <c r="L2278" s="9" t="s">
        <v>15</v>
      </c>
      <c r="M2278" s="546">
        <v>16</v>
      </c>
      <c r="N2278" s="9">
        <v>9.5299999999999994</v>
      </c>
      <c r="O2278" s="6" t="s">
        <v>4201</v>
      </c>
      <c r="P2278" s="479" t="s">
        <v>4202</v>
      </c>
      <c r="Q2278" s="10" t="s">
        <v>4533</v>
      </c>
      <c r="R2278" s="11"/>
      <c r="S2278" s="12"/>
      <c r="T2278" s="14">
        <v>46264</v>
      </c>
      <c r="U2278" s="15" t="s">
        <v>4204</v>
      </c>
      <c r="V2278" s="8">
        <v>46264</v>
      </c>
      <c r="W2278" s="13" t="s">
        <v>4535</v>
      </c>
      <c r="X2278" s="23" t="s">
        <v>4206</v>
      </c>
      <c r="Y2278" s="486">
        <v>140</v>
      </c>
      <c r="Z2278" s="483">
        <v>46274</v>
      </c>
      <c r="AA2278" s="24" t="s">
        <v>5078</v>
      </c>
      <c r="AB2278" s="484" t="s">
        <v>4206</v>
      </c>
      <c r="AC2278" s="16"/>
      <c r="AD2278" s="17"/>
      <c r="AE2278" s="18"/>
      <c r="AF2278" s="9"/>
      <c r="AG2278" s="19"/>
      <c r="AH2278" s="20"/>
      <c r="AI2278" s="9"/>
      <c r="AJ2278" s="21"/>
      <c r="AK2278" s="33"/>
      <c r="AL2278" s="485" t="str">
        <f>IF(AA2278="","",AA2278)</f>
        <v>L-RT-019</v>
      </c>
      <c r="AM2278" s="3" t="str">
        <f>IF(AB2278="","",AB2278)</f>
        <v>A</v>
      </c>
      <c r="AN2278" s="702"/>
      <c r="AO2278" s="4"/>
      <c r="AP2278" s="5"/>
      <c r="AQ2278" s="5"/>
      <c r="AR2278" s="4"/>
      <c r="AS2278" s="5"/>
      <c r="AT2278" s="552"/>
      <c r="AU2278" s="553" t="str">
        <f>IF(AND(V2278&gt;0,X2278="A",AA2278&lt;&gt;"",AG2278&lt;&gt;"A",AJ2278&lt;&gt;"A",OR(AB2278="NR",AB2278="NT")),1,"")</f>
        <v/>
      </c>
      <c r="AV2278" s="554" t="str">
        <f>IF(AU2278="","",COUNTIF($AU$8:AU2278,AU2278))</f>
        <v/>
      </c>
      <c r="AW2278" s="553" t="str">
        <f>IF(AND(V2278&gt;0,X2278="A",AJ2278&lt;&gt;"A",OR(AB2278="",AB2278="NX")),1,"")</f>
        <v/>
      </c>
      <c r="AX2278" s="554" t="str">
        <f>IF(AW2278="","",COUNTIF($AW$8:AW2278,AW2278))</f>
        <v/>
      </c>
      <c r="AY2278" s="27"/>
      <c r="AZ2278" s="6"/>
      <c r="BA2278" s="7"/>
      <c r="BB2278" s="7"/>
    </row>
    <row r="2279" spans="1:54" ht="14.45" customHeight="1">
      <c r="A2279" s="472" t="s">
        <v>2529</v>
      </c>
      <c r="B2279" s="473" t="s">
        <v>1602</v>
      </c>
      <c r="C2279" s="714" t="s">
        <v>5463</v>
      </c>
      <c r="D2279" s="22">
        <v>20</v>
      </c>
      <c r="E2279" s="746" t="s">
        <v>4538</v>
      </c>
      <c r="F2279" s="760">
        <v>2078430</v>
      </c>
      <c r="G2279" s="475">
        <v>15421101</v>
      </c>
      <c r="H2279" s="476">
        <v>11.94</v>
      </c>
      <c r="I2279" s="474">
        <v>2083680</v>
      </c>
      <c r="J2279" s="475">
        <v>15421105</v>
      </c>
      <c r="K2279" s="478">
        <v>11.94</v>
      </c>
      <c r="L2279" s="9" t="s">
        <v>15</v>
      </c>
      <c r="M2279" s="546">
        <v>16</v>
      </c>
      <c r="N2279" s="9">
        <v>9.5299999999999994</v>
      </c>
      <c r="O2279" s="6" t="s">
        <v>4201</v>
      </c>
      <c r="P2279" s="479" t="s">
        <v>4202</v>
      </c>
      <c r="Q2279" s="10" t="s">
        <v>4533</v>
      </c>
      <c r="R2279" s="11"/>
      <c r="S2279" s="12"/>
      <c r="T2279" s="14">
        <v>46264</v>
      </c>
      <c r="U2279" s="15" t="s">
        <v>4204</v>
      </c>
      <c r="V2279" s="8">
        <v>46264</v>
      </c>
      <c r="W2279" s="13" t="s">
        <v>4535</v>
      </c>
      <c r="X2279" s="23" t="s">
        <v>4206</v>
      </c>
      <c r="Y2279" s="486">
        <v>140</v>
      </c>
      <c r="Z2279" s="483">
        <v>46274</v>
      </c>
      <c r="AA2279" s="24" t="s">
        <v>5078</v>
      </c>
      <c r="AB2279" s="484" t="s">
        <v>4206</v>
      </c>
      <c r="AC2279" s="16"/>
      <c r="AD2279" s="17"/>
      <c r="AE2279" s="18"/>
      <c r="AF2279" s="9"/>
      <c r="AG2279" s="19"/>
      <c r="AH2279" s="20"/>
      <c r="AI2279" s="9"/>
      <c r="AJ2279" s="21"/>
      <c r="AK2279" s="33"/>
      <c r="AL2279" s="485" t="str">
        <f>IF(AA2279="","",AA2279)</f>
        <v>L-RT-019</v>
      </c>
      <c r="AM2279" s="3" t="str">
        <f>IF(AB2279="","",AB2279)</f>
        <v>A</v>
      </c>
      <c r="AN2279" s="702"/>
      <c r="AO2279" s="4"/>
      <c r="AP2279" s="5"/>
      <c r="AQ2279" s="5"/>
      <c r="AR2279" s="4"/>
      <c r="AS2279" s="5"/>
      <c r="AT2279" s="552"/>
      <c r="AU2279" s="553" t="str">
        <f>IF(AND(V2279&gt;0,X2279="A",AA2279&lt;&gt;"",AG2279&lt;&gt;"A",AJ2279&lt;&gt;"A",OR(AB2279="NR",AB2279="NT")),1,"")</f>
        <v/>
      </c>
      <c r="AV2279" s="554" t="str">
        <f>IF(AU2279="","",COUNTIF($AU$8:AU2279,AU2279))</f>
        <v/>
      </c>
      <c r="AW2279" s="553" t="str">
        <f>IF(AND(V2279&gt;0,X2279="A",AJ2279&lt;&gt;"A",OR(AB2279="",AB2279="NX")),1,"")</f>
        <v/>
      </c>
      <c r="AX2279" s="554" t="str">
        <f>IF(AW2279="","",COUNTIF($AW$8:AW2279,AW2279))</f>
        <v/>
      </c>
      <c r="AY2279" s="27"/>
      <c r="AZ2279" s="6"/>
      <c r="BA2279" s="7"/>
      <c r="BB2279" s="7"/>
    </row>
    <row r="2280" spans="1:54" ht="14.45" customHeight="1">
      <c r="A2280" s="472" t="s">
        <v>2530</v>
      </c>
      <c r="B2280" s="473" t="s">
        <v>1602</v>
      </c>
      <c r="C2280" s="714" t="s">
        <v>5463</v>
      </c>
      <c r="D2280" s="22">
        <v>20</v>
      </c>
      <c r="E2280" s="746" t="s">
        <v>4539</v>
      </c>
      <c r="F2280" s="760">
        <v>2083680</v>
      </c>
      <c r="G2280" s="475">
        <v>15421105</v>
      </c>
      <c r="H2280" s="476">
        <v>11.94</v>
      </c>
      <c r="I2280" s="474">
        <v>2095310</v>
      </c>
      <c r="J2280" s="475">
        <v>15421111</v>
      </c>
      <c r="K2280" s="478">
        <v>11.94</v>
      </c>
      <c r="L2280" s="9" t="s">
        <v>15</v>
      </c>
      <c r="M2280" s="546">
        <v>16</v>
      </c>
      <c r="N2280" s="9">
        <v>9.5299999999999994</v>
      </c>
      <c r="O2280" s="6" t="s">
        <v>4201</v>
      </c>
      <c r="P2280" s="479" t="s">
        <v>4202</v>
      </c>
      <c r="Q2280" s="10" t="s">
        <v>4533</v>
      </c>
      <c r="R2280" s="11"/>
      <c r="S2280" s="12"/>
      <c r="T2280" s="14">
        <v>46264</v>
      </c>
      <c r="U2280" s="15" t="s">
        <v>4204</v>
      </c>
      <c r="V2280" s="8">
        <v>46264</v>
      </c>
      <c r="W2280" s="13" t="s">
        <v>4535</v>
      </c>
      <c r="X2280" s="23" t="s">
        <v>4206</v>
      </c>
      <c r="Y2280" s="486">
        <v>140</v>
      </c>
      <c r="Z2280" s="483">
        <v>46274</v>
      </c>
      <c r="AA2280" s="24" t="s">
        <v>5078</v>
      </c>
      <c r="AB2280" s="484" t="s">
        <v>4206</v>
      </c>
      <c r="AC2280" s="16"/>
      <c r="AD2280" s="17"/>
      <c r="AE2280" s="18"/>
      <c r="AF2280" s="9"/>
      <c r="AG2280" s="19"/>
      <c r="AH2280" s="20"/>
      <c r="AI2280" s="9"/>
      <c r="AJ2280" s="21"/>
      <c r="AK2280" s="33"/>
      <c r="AL2280" s="485" t="str">
        <f>IF(AA2280="","",AA2280)</f>
        <v>L-RT-019</v>
      </c>
      <c r="AM2280" s="3" t="str">
        <f>IF(AB2280="","",AB2280)</f>
        <v>A</v>
      </c>
      <c r="AN2280" s="702"/>
      <c r="AO2280" s="4"/>
      <c r="AP2280" s="5"/>
      <c r="AQ2280" s="5"/>
      <c r="AR2280" s="4"/>
      <c r="AS2280" s="5"/>
      <c r="AT2280" s="552"/>
      <c r="AU2280" s="553" t="str">
        <f>IF(AND(V2280&gt;0,X2280="A",AA2280&lt;&gt;"",AG2280&lt;&gt;"A",AJ2280&lt;&gt;"A",OR(AB2280="NR",AB2280="NT")),1,"")</f>
        <v/>
      </c>
      <c r="AV2280" s="554" t="str">
        <f>IF(AU2280="","",COUNTIF($AU$8:AU2280,AU2280))</f>
        <v/>
      </c>
      <c r="AW2280" s="553" t="str">
        <f>IF(AND(V2280&gt;0,X2280="A",AJ2280&lt;&gt;"A",OR(AB2280="",AB2280="NX")),1,"")</f>
        <v/>
      </c>
      <c r="AX2280" s="554" t="str">
        <f>IF(AW2280="","",COUNTIF($AW$8:AW2280,AW2280))</f>
        <v/>
      </c>
      <c r="AY2280" s="27"/>
      <c r="AZ2280" s="6"/>
      <c r="BA2280" s="7"/>
      <c r="BB2280" s="7"/>
    </row>
    <row r="2281" spans="1:54" ht="14.45" customHeight="1">
      <c r="A2281" s="472" t="s">
        <v>2531</v>
      </c>
      <c r="B2281" s="473" t="s">
        <v>1602</v>
      </c>
      <c r="C2281" s="714" t="s">
        <v>5463</v>
      </c>
      <c r="D2281" s="22">
        <v>20</v>
      </c>
      <c r="E2281" s="746" t="s">
        <v>5807</v>
      </c>
      <c r="F2281" s="760">
        <v>2095310</v>
      </c>
      <c r="G2281" s="475">
        <v>15421111</v>
      </c>
      <c r="H2281" s="476">
        <v>11.94</v>
      </c>
      <c r="I2281" s="474">
        <v>2091820</v>
      </c>
      <c r="J2281" s="475">
        <v>15421109</v>
      </c>
      <c r="K2281" s="478">
        <v>11.94</v>
      </c>
      <c r="L2281" s="9" t="s">
        <v>15</v>
      </c>
      <c r="M2281" s="546">
        <v>16</v>
      </c>
      <c r="N2281" s="9">
        <v>9.5299999999999994</v>
      </c>
      <c r="O2281" s="6" t="s">
        <v>4201</v>
      </c>
      <c r="P2281" s="479" t="s">
        <v>5033</v>
      </c>
      <c r="Q2281" s="10" t="s">
        <v>5193</v>
      </c>
      <c r="R2281" s="11"/>
      <c r="S2281" s="12"/>
      <c r="T2281" s="14">
        <v>46285</v>
      </c>
      <c r="U2281" s="15" t="s">
        <v>5839</v>
      </c>
      <c r="V2281" s="8">
        <v>46287</v>
      </c>
      <c r="W2281" s="13" t="s">
        <v>5920</v>
      </c>
      <c r="X2281" s="23" t="s">
        <v>4206</v>
      </c>
      <c r="Y2281" s="486">
        <v>184</v>
      </c>
      <c r="Z2281" s="483">
        <v>46289</v>
      </c>
      <c r="AA2281" s="24" t="s">
        <v>5931</v>
      </c>
      <c r="AB2281" s="484" t="s">
        <v>4206</v>
      </c>
      <c r="AC2281" s="16"/>
      <c r="AD2281" s="17"/>
      <c r="AE2281" s="18"/>
      <c r="AF2281" s="9"/>
      <c r="AG2281" s="19"/>
      <c r="AH2281" s="20"/>
      <c r="AI2281" s="9"/>
      <c r="AJ2281" s="21"/>
      <c r="AK2281" s="33"/>
      <c r="AL2281" s="485" t="str">
        <f>IF(AA2281="","",AA2281)</f>
        <v>L-RT-057</v>
      </c>
      <c r="AM2281" s="3" t="str">
        <f>IF(AB2281="","",AB2281)</f>
        <v>A</v>
      </c>
      <c r="AN2281" s="702"/>
      <c r="AO2281" s="4"/>
      <c r="AP2281" s="5"/>
      <c r="AQ2281" s="5"/>
      <c r="AR2281" s="4"/>
      <c r="AS2281" s="5"/>
      <c r="AT2281" s="552"/>
      <c r="AU2281" s="553" t="str">
        <f>IF(AND(V2281&gt;0,X2281="A",AA2281&lt;&gt;"",AG2281&lt;&gt;"A",AJ2281&lt;&gt;"A",OR(AB2281="NR",AB2281="NT")),1,"")</f>
        <v/>
      </c>
      <c r="AV2281" s="554" t="str">
        <f>IF(AU2281="","",COUNTIF($AU$8:AU2281,AU2281))</f>
        <v/>
      </c>
      <c r="AW2281" s="553" t="str">
        <f>IF(AND(V2281&gt;0,X2281="A",AJ2281&lt;&gt;"A",OR(AB2281="",AB2281="NX")),1,"")</f>
        <v/>
      </c>
      <c r="AX2281" s="554" t="str">
        <f>IF(AW2281="","",COUNTIF($AW$8:AW2281,AW2281))</f>
        <v/>
      </c>
      <c r="AY2281" s="13" t="s">
        <v>4535</v>
      </c>
      <c r="AZ2281" s="24" t="s">
        <v>5079</v>
      </c>
      <c r="BA2281" s="7"/>
      <c r="BB2281" s="7"/>
    </row>
    <row r="2282" spans="1:54" ht="14.45" customHeight="1">
      <c r="A2282" s="472" t="s">
        <v>2532</v>
      </c>
      <c r="B2282" s="473" t="s">
        <v>1602</v>
      </c>
      <c r="C2282" s="714" t="s">
        <v>5463</v>
      </c>
      <c r="D2282" s="22">
        <v>20</v>
      </c>
      <c r="E2282" s="746" t="s">
        <v>5808</v>
      </c>
      <c r="F2282" s="760">
        <v>2091820</v>
      </c>
      <c r="G2282" s="475">
        <v>15421109</v>
      </c>
      <c r="H2282" s="476">
        <v>11.94</v>
      </c>
      <c r="I2282" s="474">
        <v>2082280</v>
      </c>
      <c r="J2282" s="475">
        <v>15421104</v>
      </c>
      <c r="K2282" s="478">
        <v>11.94</v>
      </c>
      <c r="L2282" s="9" t="s">
        <v>15</v>
      </c>
      <c r="M2282" s="546">
        <v>16</v>
      </c>
      <c r="N2282" s="9">
        <v>9.5299999999999994</v>
      </c>
      <c r="O2282" s="6" t="s">
        <v>4201</v>
      </c>
      <c r="P2282" s="479" t="s">
        <v>5033</v>
      </c>
      <c r="Q2282" s="10" t="s">
        <v>5193</v>
      </c>
      <c r="R2282" s="11"/>
      <c r="S2282" s="12"/>
      <c r="T2282" s="14">
        <v>46285</v>
      </c>
      <c r="U2282" s="15" t="s">
        <v>5839</v>
      </c>
      <c r="V2282" s="8">
        <v>46287</v>
      </c>
      <c r="W2282" s="13" t="s">
        <v>5920</v>
      </c>
      <c r="X2282" s="23" t="s">
        <v>4206</v>
      </c>
      <c r="Y2282" s="486">
        <v>184</v>
      </c>
      <c r="Z2282" s="483">
        <v>46289</v>
      </c>
      <c r="AA2282" s="24" t="s">
        <v>5931</v>
      </c>
      <c r="AB2282" s="484" t="s">
        <v>4206</v>
      </c>
      <c r="AC2282" s="16"/>
      <c r="AD2282" s="17"/>
      <c r="AE2282" s="18"/>
      <c r="AF2282" s="9"/>
      <c r="AG2282" s="19"/>
      <c r="AH2282" s="20"/>
      <c r="AI2282" s="9"/>
      <c r="AJ2282" s="21"/>
      <c r="AK2282" s="33"/>
      <c r="AL2282" s="485" t="str">
        <f>IF(AA2282="","",AA2282)</f>
        <v>L-RT-057</v>
      </c>
      <c r="AM2282" s="3" t="str">
        <f>IF(AB2282="","",AB2282)</f>
        <v>A</v>
      </c>
      <c r="AN2282" s="702"/>
      <c r="AO2282" s="4"/>
      <c r="AP2282" s="5"/>
      <c r="AQ2282" s="5"/>
      <c r="AR2282" s="4"/>
      <c r="AS2282" s="5"/>
      <c r="AT2282" s="552"/>
      <c r="AU2282" s="553" t="str">
        <f>IF(AND(V2282&gt;0,X2282="A",AA2282&lt;&gt;"",AG2282&lt;&gt;"A",AJ2282&lt;&gt;"A",OR(AB2282="NR",AB2282="NT")),1,"")</f>
        <v/>
      </c>
      <c r="AV2282" s="554" t="str">
        <f>IF(AU2282="","",COUNTIF($AU$8:AU2282,AU2282))</f>
        <v/>
      </c>
      <c r="AW2282" s="553" t="str">
        <f>IF(AND(V2282&gt;0,X2282="A",AJ2282&lt;&gt;"A",OR(AB2282="",AB2282="NX")),1,"")</f>
        <v/>
      </c>
      <c r="AX2282" s="554" t="str">
        <f>IF(AW2282="","",COUNTIF($AW$8:AW2282,AW2282))</f>
        <v/>
      </c>
      <c r="AY2282" s="27" t="s">
        <v>4535</v>
      </c>
      <c r="AZ2282" s="24" t="s">
        <v>5079</v>
      </c>
      <c r="BA2282" s="7"/>
      <c r="BB2282" s="7"/>
    </row>
    <row r="2283" spans="1:54" ht="14.45" customHeight="1">
      <c r="A2283" s="472" t="s">
        <v>2533</v>
      </c>
      <c r="B2283" s="473" t="s">
        <v>1602</v>
      </c>
      <c r="C2283" s="714" t="s">
        <v>5463</v>
      </c>
      <c r="D2283" s="22">
        <v>20</v>
      </c>
      <c r="E2283" s="746" t="s">
        <v>4540</v>
      </c>
      <c r="F2283" s="760">
        <v>2082280</v>
      </c>
      <c r="G2283" s="475">
        <v>15421104</v>
      </c>
      <c r="H2283" s="476">
        <v>11.94</v>
      </c>
      <c r="I2283" s="474">
        <v>2078970</v>
      </c>
      <c r="J2283" s="475">
        <v>15421102</v>
      </c>
      <c r="K2283" s="478">
        <v>11.94</v>
      </c>
      <c r="L2283" s="9" t="s">
        <v>15</v>
      </c>
      <c r="M2283" s="546">
        <v>16</v>
      </c>
      <c r="N2283" s="9">
        <v>9.5299999999999994</v>
      </c>
      <c r="O2283" s="6" t="s">
        <v>4201</v>
      </c>
      <c r="P2283" s="479" t="s">
        <v>4202</v>
      </c>
      <c r="Q2283" s="10" t="s">
        <v>4533</v>
      </c>
      <c r="R2283" s="11"/>
      <c r="S2283" s="12"/>
      <c r="T2283" s="14">
        <v>46264</v>
      </c>
      <c r="U2283" s="15" t="s">
        <v>4204</v>
      </c>
      <c r="V2283" s="8">
        <v>46264</v>
      </c>
      <c r="W2283" s="13" t="s">
        <v>4535</v>
      </c>
      <c r="X2283" s="23" t="s">
        <v>4206</v>
      </c>
      <c r="Y2283" s="486">
        <v>140</v>
      </c>
      <c r="Z2283" s="483">
        <v>46274</v>
      </c>
      <c r="AA2283" s="24" t="s">
        <v>5079</v>
      </c>
      <c r="AB2283" s="484" t="s">
        <v>4206</v>
      </c>
      <c r="AC2283" s="16"/>
      <c r="AD2283" s="17"/>
      <c r="AE2283" s="18"/>
      <c r="AF2283" s="9"/>
      <c r="AG2283" s="19"/>
      <c r="AH2283" s="20"/>
      <c r="AI2283" s="9"/>
      <c r="AJ2283" s="21"/>
      <c r="AK2283" s="33"/>
      <c r="AL2283" s="485" t="str">
        <f>IF(AA2283="","",AA2283)</f>
        <v>L-RT-020</v>
      </c>
      <c r="AM2283" s="3" t="str">
        <f>IF(AB2283="","",AB2283)</f>
        <v>A</v>
      </c>
      <c r="AN2283" s="702"/>
      <c r="AO2283" s="4"/>
      <c r="AP2283" s="5"/>
      <c r="AQ2283" s="5"/>
      <c r="AR2283" s="4"/>
      <c r="AS2283" s="5"/>
      <c r="AT2283" s="552"/>
      <c r="AU2283" s="553" t="str">
        <f>IF(AND(V2283&gt;0,X2283="A",AA2283&lt;&gt;"",AG2283&lt;&gt;"A",AJ2283&lt;&gt;"A",OR(AB2283="NR",AB2283="NT")),1,"")</f>
        <v/>
      </c>
      <c r="AV2283" s="554" t="str">
        <f>IF(AU2283="","",COUNTIF($AU$8:AU2283,AU2283))</f>
        <v/>
      </c>
      <c r="AW2283" s="553" t="str">
        <f>IF(AND(V2283&gt;0,X2283="A",AJ2283&lt;&gt;"A",OR(AB2283="",AB2283="NX")),1,"")</f>
        <v/>
      </c>
      <c r="AX2283" s="554" t="str">
        <f>IF(AW2283="","",COUNTIF($AW$8:AW2283,AW2283))</f>
        <v/>
      </c>
      <c r="AY2283" s="27"/>
      <c r="AZ2283" s="24" t="s">
        <v>5197</v>
      </c>
      <c r="BA2283" s="7"/>
      <c r="BB2283" s="7"/>
    </row>
    <row r="2284" spans="1:54" ht="14.45" customHeight="1">
      <c r="A2284" s="472" t="s">
        <v>2534</v>
      </c>
      <c r="B2284" s="473" t="s">
        <v>1602</v>
      </c>
      <c r="C2284" s="714" t="s">
        <v>5463</v>
      </c>
      <c r="D2284" s="22">
        <v>20</v>
      </c>
      <c r="E2284" s="746" t="s">
        <v>4541</v>
      </c>
      <c r="F2284" s="760">
        <v>2078970</v>
      </c>
      <c r="G2284" s="475">
        <v>15421102</v>
      </c>
      <c r="H2284" s="476">
        <v>11.94</v>
      </c>
      <c r="I2284" s="474">
        <v>2092420</v>
      </c>
      <c r="J2284" s="475">
        <v>15421110</v>
      </c>
      <c r="K2284" s="478">
        <v>11.94</v>
      </c>
      <c r="L2284" s="9" t="s">
        <v>15</v>
      </c>
      <c r="M2284" s="546">
        <v>16</v>
      </c>
      <c r="N2284" s="9">
        <v>9.5299999999999994</v>
      </c>
      <c r="O2284" s="6" t="s">
        <v>4201</v>
      </c>
      <c r="P2284" s="479" t="s">
        <v>4202</v>
      </c>
      <c r="Q2284" s="10" t="s">
        <v>4533</v>
      </c>
      <c r="R2284" s="11"/>
      <c r="S2284" s="12"/>
      <c r="T2284" s="14">
        <v>46264</v>
      </c>
      <c r="U2284" s="15" t="s">
        <v>4204</v>
      </c>
      <c r="V2284" s="8">
        <v>46264</v>
      </c>
      <c r="W2284" s="13" t="s">
        <v>4535</v>
      </c>
      <c r="X2284" s="23" t="s">
        <v>4206</v>
      </c>
      <c r="Y2284" s="486">
        <v>140</v>
      </c>
      <c r="Z2284" s="483">
        <v>46274</v>
      </c>
      <c r="AA2284" s="24" t="s">
        <v>5079</v>
      </c>
      <c r="AB2284" s="484" t="s">
        <v>4206</v>
      </c>
      <c r="AC2284" s="16"/>
      <c r="AD2284" s="17"/>
      <c r="AE2284" s="18"/>
      <c r="AF2284" s="9"/>
      <c r="AG2284" s="19"/>
      <c r="AH2284" s="20"/>
      <c r="AI2284" s="9"/>
      <c r="AJ2284" s="21"/>
      <c r="AK2284" s="33"/>
      <c r="AL2284" s="485" t="str">
        <f>IF(AA2284="","",AA2284)</f>
        <v>L-RT-020</v>
      </c>
      <c r="AM2284" s="3" t="str">
        <f>IF(AB2284="","",AB2284)</f>
        <v>A</v>
      </c>
      <c r="AN2284" s="702"/>
      <c r="AO2284" s="4"/>
      <c r="AP2284" s="5"/>
      <c r="AQ2284" s="5"/>
      <c r="AR2284" s="4"/>
      <c r="AS2284" s="5"/>
      <c r="AT2284" s="552"/>
      <c r="AU2284" s="553" t="str">
        <f>IF(AND(V2284&gt;0,X2284="A",AA2284&lt;&gt;"",AG2284&lt;&gt;"A",AJ2284&lt;&gt;"A",OR(AB2284="NR",AB2284="NT")),1,"")</f>
        <v/>
      </c>
      <c r="AV2284" s="554" t="str">
        <f>IF(AU2284="","",COUNTIF($AU$8:AU2284,AU2284))</f>
        <v/>
      </c>
      <c r="AW2284" s="553" t="str">
        <f>IF(AND(V2284&gt;0,X2284="A",AJ2284&lt;&gt;"A",OR(AB2284="",AB2284="NX")),1,"")</f>
        <v/>
      </c>
      <c r="AX2284" s="554" t="str">
        <f>IF(AW2284="","",COUNTIF($AW$8:AW2284,AW2284))</f>
        <v/>
      </c>
      <c r="AY2284" s="27"/>
      <c r="AZ2284" s="24" t="s">
        <v>5198</v>
      </c>
      <c r="BA2284" s="7"/>
      <c r="BB2284" s="7"/>
    </row>
    <row r="2285" spans="1:54" ht="14.45" customHeight="1">
      <c r="A2285" s="472" t="s">
        <v>2535</v>
      </c>
      <c r="B2285" s="473" t="s">
        <v>1602</v>
      </c>
      <c r="C2285" s="714" t="s">
        <v>5463</v>
      </c>
      <c r="D2285" s="22">
        <v>20</v>
      </c>
      <c r="E2285" s="746" t="s">
        <v>4542</v>
      </c>
      <c r="F2285" s="760">
        <v>2092420</v>
      </c>
      <c r="G2285" s="475">
        <v>15421110</v>
      </c>
      <c r="H2285" s="476">
        <v>11.94</v>
      </c>
      <c r="I2285" s="474">
        <v>2098610</v>
      </c>
      <c r="J2285" s="475">
        <v>15421112</v>
      </c>
      <c r="K2285" s="478">
        <v>11.94</v>
      </c>
      <c r="L2285" s="9" t="s">
        <v>15</v>
      </c>
      <c r="M2285" s="546">
        <v>16</v>
      </c>
      <c r="N2285" s="9">
        <v>9.5299999999999994</v>
      </c>
      <c r="O2285" s="6" t="s">
        <v>4201</v>
      </c>
      <c r="P2285" s="479" t="s">
        <v>4202</v>
      </c>
      <c r="Q2285" s="10" t="s">
        <v>4533</v>
      </c>
      <c r="R2285" s="11"/>
      <c r="S2285" s="12"/>
      <c r="T2285" s="14">
        <v>46264</v>
      </c>
      <c r="U2285" s="15" t="s">
        <v>4204</v>
      </c>
      <c r="V2285" s="8">
        <v>46264</v>
      </c>
      <c r="W2285" s="13" t="s">
        <v>4535</v>
      </c>
      <c r="X2285" s="23" t="s">
        <v>4206</v>
      </c>
      <c r="Y2285" s="486">
        <v>140</v>
      </c>
      <c r="Z2285" s="483">
        <v>46274</v>
      </c>
      <c r="AA2285" s="24" t="s">
        <v>5079</v>
      </c>
      <c r="AB2285" s="484" t="s">
        <v>4206</v>
      </c>
      <c r="AC2285" s="16"/>
      <c r="AD2285" s="17"/>
      <c r="AE2285" s="18"/>
      <c r="AF2285" s="9"/>
      <c r="AG2285" s="19"/>
      <c r="AH2285" s="20"/>
      <c r="AI2285" s="9"/>
      <c r="AJ2285" s="21"/>
      <c r="AK2285" s="33"/>
      <c r="AL2285" s="485" t="str">
        <f>IF(AA2285="","",AA2285)</f>
        <v>L-RT-020</v>
      </c>
      <c r="AM2285" s="3" t="str">
        <f>IF(AB2285="","",AB2285)</f>
        <v>A</v>
      </c>
      <c r="AN2285" s="702"/>
      <c r="AO2285" s="4"/>
      <c r="AP2285" s="5"/>
      <c r="AQ2285" s="5"/>
      <c r="AR2285" s="4"/>
      <c r="AS2285" s="5"/>
      <c r="AT2285" s="552"/>
      <c r="AU2285" s="553" t="str">
        <f>IF(AND(V2285&gt;0,X2285="A",AA2285&lt;&gt;"",AG2285&lt;&gt;"A",AJ2285&lt;&gt;"A",OR(AB2285="NR",AB2285="NT")),1,"")</f>
        <v/>
      </c>
      <c r="AV2285" s="554" t="str">
        <f>IF(AU2285="","",COUNTIF($AU$8:AU2285,AU2285))</f>
        <v/>
      </c>
      <c r="AW2285" s="553" t="str">
        <f>IF(AND(V2285&gt;0,X2285="A",AJ2285&lt;&gt;"A",OR(AB2285="",AB2285="NX")),1,"")</f>
        <v/>
      </c>
      <c r="AX2285" s="554" t="str">
        <f>IF(AW2285="","",COUNTIF($AW$8:AW2285,AW2285))</f>
        <v/>
      </c>
      <c r="AY2285" s="27"/>
      <c r="AZ2285" s="6"/>
      <c r="BA2285" s="7"/>
      <c r="BB2285" s="7"/>
    </row>
    <row r="2286" spans="1:54" ht="14.45" customHeight="1">
      <c r="A2286" s="472" t="s">
        <v>2536</v>
      </c>
      <c r="B2286" s="473" t="s">
        <v>1602</v>
      </c>
      <c r="C2286" s="714" t="s">
        <v>5463</v>
      </c>
      <c r="D2286" s="22">
        <v>20</v>
      </c>
      <c r="E2286" s="746" t="s">
        <v>4543</v>
      </c>
      <c r="F2286" s="760">
        <v>2098610</v>
      </c>
      <c r="G2286" s="475">
        <v>15421112</v>
      </c>
      <c r="H2286" s="476">
        <v>11.94</v>
      </c>
      <c r="I2286" s="474">
        <v>2099590</v>
      </c>
      <c r="J2286" s="475">
        <v>15421112</v>
      </c>
      <c r="K2286" s="478">
        <v>11.94</v>
      </c>
      <c r="L2286" s="9" t="s">
        <v>15</v>
      </c>
      <c r="M2286" s="546">
        <v>16</v>
      </c>
      <c r="N2286" s="9">
        <v>9.5299999999999994</v>
      </c>
      <c r="O2286" s="6" t="s">
        <v>4201</v>
      </c>
      <c r="P2286" s="479" t="s">
        <v>4202</v>
      </c>
      <c r="Q2286" s="10" t="s">
        <v>4533</v>
      </c>
      <c r="R2286" s="11"/>
      <c r="S2286" s="12"/>
      <c r="T2286" s="14">
        <v>46264</v>
      </c>
      <c r="U2286" s="15" t="s">
        <v>4204</v>
      </c>
      <c r="V2286" s="8">
        <v>46264</v>
      </c>
      <c r="W2286" s="13" t="s">
        <v>4535</v>
      </c>
      <c r="X2286" s="23" t="s">
        <v>4206</v>
      </c>
      <c r="Y2286" s="486">
        <v>140</v>
      </c>
      <c r="Z2286" s="483">
        <v>46274</v>
      </c>
      <c r="AA2286" s="24" t="s">
        <v>5079</v>
      </c>
      <c r="AB2286" s="484" t="s">
        <v>4206</v>
      </c>
      <c r="AC2286" s="16"/>
      <c r="AD2286" s="17"/>
      <c r="AE2286" s="18"/>
      <c r="AF2286" s="9"/>
      <c r="AG2286" s="19"/>
      <c r="AH2286" s="20"/>
      <c r="AI2286" s="9"/>
      <c r="AJ2286" s="21"/>
      <c r="AK2286" s="33"/>
      <c r="AL2286" s="485" t="str">
        <f>IF(AA2286="","",AA2286)</f>
        <v>L-RT-020</v>
      </c>
      <c r="AM2286" s="3" t="str">
        <f>IF(AB2286="","",AB2286)</f>
        <v>A</v>
      </c>
      <c r="AN2286" s="702"/>
      <c r="AO2286" s="4"/>
      <c r="AP2286" s="5"/>
      <c r="AQ2286" s="5"/>
      <c r="AR2286" s="4"/>
      <c r="AS2286" s="5"/>
      <c r="AT2286" s="552"/>
      <c r="AU2286" s="553" t="str">
        <f>IF(AND(V2286&gt;0,X2286="A",AA2286&lt;&gt;"",AG2286&lt;&gt;"A",AJ2286&lt;&gt;"A",OR(AB2286="NR",AB2286="NT")),1,"")</f>
        <v/>
      </c>
      <c r="AV2286" s="554" t="str">
        <f>IF(AU2286="","",COUNTIF($AU$8:AU2286,AU2286))</f>
        <v/>
      </c>
      <c r="AW2286" s="553" t="str">
        <f>IF(AND(V2286&gt;0,X2286="A",AJ2286&lt;&gt;"A",OR(AB2286="",AB2286="NX")),1,"")</f>
        <v/>
      </c>
      <c r="AX2286" s="554" t="str">
        <f>IF(AW2286="","",COUNTIF($AW$8:AW2286,AW2286))</f>
        <v/>
      </c>
      <c r="AY2286" s="27"/>
      <c r="AZ2286" s="6"/>
      <c r="BA2286" s="7"/>
      <c r="BB2286" s="7"/>
    </row>
    <row r="2287" spans="1:54" ht="14.45" customHeight="1">
      <c r="A2287" s="472" t="s">
        <v>2537</v>
      </c>
      <c r="B2287" s="473" t="s">
        <v>1602</v>
      </c>
      <c r="C2287" s="714" t="s">
        <v>5463</v>
      </c>
      <c r="D2287" s="22">
        <v>20</v>
      </c>
      <c r="E2287" s="746" t="s">
        <v>4544</v>
      </c>
      <c r="F2287" s="760">
        <v>2099590</v>
      </c>
      <c r="G2287" s="475">
        <v>15421112</v>
      </c>
      <c r="H2287" s="476">
        <v>11.94</v>
      </c>
      <c r="I2287" s="474">
        <v>2079720</v>
      </c>
      <c r="J2287" s="475">
        <v>15421102</v>
      </c>
      <c r="K2287" s="478">
        <v>11.94</v>
      </c>
      <c r="L2287" s="9" t="s">
        <v>15</v>
      </c>
      <c r="M2287" s="546">
        <v>16</v>
      </c>
      <c r="N2287" s="9">
        <v>9.5299999999999994</v>
      </c>
      <c r="O2287" s="6" t="s">
        <v>4201</v>
      </c>
      <c r="P2287" s="479" t="s">
        <v>4202</v>
      </c>
      <c r="Q2287" s="10" t="s">
        <v>4533</v>
      </c>
      <c r="R2287" s="11"/>
      <c r="S2287" s="12"/>
      <c r="T2287" s="14">
        <v>46264</v>
      </c>
      <c r="U2287" s="15" t="s">
        <v>4204</v>
      </c>
      <c r="V2287" s="8">
        <v>46264</v>
      </c>
      <c r="W2287" s="13" t="s">
        <v>4535</v>
      </c>
      <c r="X2287" s="23" t="s">
        <v>4206</v>
      </c>
      <c r="Y2287" s="486">
        <v>140</v>
      </c>
      <c r="Z2287" s="483">
        <v>46274</v>
      </c>
      <c r="AA2287" s="24" t="s">
        <v>5079</v>
      </c>
      <c r="AB2287" s="484" t="s">
        <v>4206</v>
      </c>
      <c r="AC2287" s="16"/>
      <c r="AD2287" s="17"/>
      <c r="AE2287" s="18"/>
      <c r="AF2287" s="9"/>
      <c r="AG2287" s="19"/>
      <c r="AH2287" s="20"/>
      <c r="AI2287" s="9"/>
      <c r="AJ2287" s="21"/>
      <c r="AK2287" s="33"/>
      <c r="AL2287" s="485" t="str">
        <f>IF(AA2287="","",AA2287)</f>
        <v>L-RT-020</v>
      </c>
      <c r="AM2287" s="3" t="str">
        <f>IF(AB2287="","",AB2287)</f>
        <v>A</v>
      </c>
      <c r="AN2287" s="702"/>
      <c r="AO2287" s="4"/>
      <c r="AP2287" s="5"/>
      <c r="AQ2287" s="5"/>
      <c r="AR2287" s="4"/>
      <c r="AS2287" s="5"/>
      <c r="AT2287" s="552"/>
      <c r="AU2287" s="553" t="str">
        <f>IF(AND(V2287&gt;0,X2287="A",AA2287&lt;&gt;"",AG2287&lt;&gt;"A",AJ2287&lt;&gt;"A",OR(AB2287="NR",AB2287="NT")),1,"")</f>
        <v/>
      </c>
      <c r="AV2287" s="554" t="str">
        <f>IF(AU2287="","",COUNTIF($AU$8:AU2287,AU2287))</f>
        <v/>
      </c>
      <c r="AW2287" s="553" t="str">
        <f>IF(AND(V2287&gt;0,X2287="A",AJ2287&lt;&gt;"A",OR(AB2287="",AB2287="NX")),1,"")</f>
        <v/>
      </c>
      <c r="AX2287" s="554" t="str">
        <f>IF(AW2287="","",COUNTIF($AW$8:AW2287,AW2287))</f>
        <v/>
      </c>
      <c r="AY2287" s="27"/>
      <c r="AZ2287" s="6"/>
      <c r="BA2287" s="7"/>
      <c r="BB2287" s="7"/>
    </row>
    <row r="2288" spans="1:54" ht="14.45" customHeight="1">
      <c r="A2288" s="472" t="s">
        <v>2538</v>
      </c>
      <c r="B2288" s="473" t="s">
        <v>1602</v>
      </c>
      <c r="C2288" s="714" t="s">
        <v>5463</v>
      </c>
      <c r="D2288" s="22">
        <v>20</v>
      </c>
      <c r="E2288" s="746" t="s">
        <v>4545</v>
      </c>
      <c r="F2288" s="760">
        <v>2079720</v>
      </c>
      <c r="G2288" s="475">
        <v>15421102</v>
      </c>
      <c r="H2288" s="476">
        <v>11.94</v>
      </c>
      <c r="I2288" s="474">
        <v>2079820</v>
      </c>
      <c r="J2288" s="475">
        <v>15421102</v>
      </c>
      <c r="K2288" s="478">
        <v>11.94</v>
      </c>
      <c r="L2288" s="9" t="s">
        <v>15</v>
      </c>
      <c r="M2288" s="546">
        <v>16</v>
      </c>
      <c r="N2288" s="9">
        <v>9.5299999999999994</v>
      </c>
      <c r="O2288" s="6" t="s">
        <v>4201</v>
      </c>
      <c r="P2288" s="479" t="s">
        <v>4202</v>
      </c>
      <c r="Q2288" s="10" t="s">
        <v>4533</v>
      </c>
      <c r="R2288" s="11"/>
      <c r="S2288" s="12"/>
      <c r="T2288" s="14">
        <v>46264</v>
      </c>
      <c r="U2288" s="15" t="s">
        <v>4204</v>
      </c>
      <c r="V2288" s="8">
        <v>46264</v>
      </c>
      <c r="W2288" s="13" t="s">
        <v>4535</v>
      </c>
      <c r="X2288" s="23" t="s">
        <v>4206</v>
      </c>
      <c r="Y2288" s="486">
        <v>140</v>
      </c>
      <c r="Z2288" s="483">
        <v>46274</v>
      </c>
      <c r="AA2288" s="24" t="s">
        <v>5079</v>
      </c>
      <c r="AB2288" s="484" t="s">
        <v>4206</v>
      </c>
      <c r="AC2288" s="16"/>
      <c r="AD2288" s="17"/>
      <c r="AE2288" s="18"/>
      <c r="AF2288" s="9"/>
      <c r="AG2288" s="19"/>
      <c r="AH2288" s="20"/>
      <c r="AI2288" s="9"/>
      <c r="AJ2288" s="21"/>
      <c r="AK2288" s="33"/>
      <c r="AL2288" s="485" t="str">
        <f>IF(AA2288="","",AA2288)</f>
        <v>L-RT-020</v>
      </c>
      <c r="AM2288" s="3" t="str">
        <f>IF(AB2288="","",AB2288)</f>
        <v>A</v>
      </c>
      <c r="AN2288" s="702"/>
      <c r="AO2288" s="4"/>
      <c r="AP2288" s="5"/>
      <c r="AQ2288" s="5"/>
      <c r="AR2288" s="4"/>
      <c r="AS2288" s="5"/>
      <c r="AT2288" s="552"/>
      <c r="AU2288" s="553" t="str">
        <f>IF(AND(V2288&gt;0,X2288="A",AA2288&lt;&gt;"",AG2288&lt;&gt;"A",AJ2288&lt;&gt;"A",OR(AB2288="NR",AB2288="NT")),1,"")</f>
        <v/>
      </c>
      <c r="AV2288" s="554" t="str">
        <f>IF(AU2288="","",COUNTIF($AU$8:AU2288,AU2288))</f>
        <v/>
      </c>
      <c r="AW2288" s="553" t="str">
        <f>IF(AND(V2288&gt;0,X2288="A",AJ2288&lt;&gt;"A",OR(AB2288="",AB2288="NX")),1,"")</f>
        <v/>
      </c>
      <c r="AX2288" s="554" t="str">
        <f>IF(AW2288="","",COUNTIF($AW$8:AW2288,AW2288))</f>
        <v/>
      </c>
      <c r="AY2288" s="27"/>
      <c r="AZ2288" s="6"/>
      <c r="BA2288" s="7"/>
      <c r="BB2288" s="7"/>
    </row>
    <row r="2289" spans="1:54" ht="14.45" customHeight="1">
      <c r="A2289" s="472" t="s">
        <v>2539</v>
      </c>
      <c r="B2289" s="473" t="s">
        <v>1602</v>
      </c>
      <c r="C2289" s="714" t="s">
        <v>5463</v>
      </c>
      <c r="D2289" s="22">
        <v>20</v>
      </c>
      <c r="E2289" s="746" t="s">
        <v>4546</v>
      </c>
      <c r="F2289" s="760">
        <v>2079820</v>
      </c>
      <c r="G2289" s="475">
        <v>15421102</v>
      </c>
      <c r="H2289" s="476">
        <v>11.94</v>
      </c>
      <c r="I2289" s="474">
        <v>2085320</v>
      </c>
      <c r="J2289" s="475">
        <v>15421106</v>
      </c>
      <c r="K2289" s="478">
        <v>11.94</v>
      </c>
      <c r="L2289" s="9" t="s">
        <v>15</v>
      </c>
      <c r="M2289" s="546">
        <v>16</v>
      </c>
      <c r="N2289" s="9">
        <v>9.5299999999999994</v>
      </c>
      <c r="O2289" s="6" t="s">
        <v>4201</v>
      </c>
      <c r="P2289" s="479" t="s">
        <v>4202</v>
      </c>
      <c r="Q2289" s="10" t="s">
        <v>4533</v>
      </c>
      <c r="R2289" s="11"/>
      <c r="S2289" s="12"/>
      <c r="T2289" s="14">
        <v>46264</v>
      </c>
      <c r="U2289" s="15" t="s">
        <v>4204</v>
      </c>
      <c r="V2289" s="8">
        <v>46264</v>
      </c>
      <c r="W2289" s="13" t="s">
        <v>4535</v>
      </c>
      <c r="X2289" s="23" t="s">
        <v>4206</v>
      </c>
      <c r="Y2289" s="486">
        <v>140</v>
      </c>
      <c r="Z2289" s="483">
        <v>46274</v>
      </c>
      <c r="AA2289" s="24" t="s">
        <v>5079</v>
      </c>
      <c r="AB2289" s="484" t="s">
        <v>4206</v>
      </c>
      <c r="AC2289" s="16"/>
      <c r="AD2289" s="17"/>
      <c r="AE2289" s="18"/>
      <c r="AF2289" s="9"/>
      <c r="AG2289" s="19"/>
      <c r="AH2289" s="20"/>
      <c r="AI2289" s="9"/>
      <c r="AJ2289" s="21"/>
      <c r="AK2289" s="33"/>
      <c r="AL2289" s="485" t="str">
        <f>IF(AA2289="","",AA2289)</f>
        <v>L-RT-020</v>
      </c>
      <c r="AM2289" s="3" t="str">
        <f>IF(AB2289="","",AB2289)</f>
        <v>A</v>
      </c>
      <c r="AN2289" s="702"/>
      <c r="AO2289" s="4"/>
      <c r="AP2289" s="5"/>
      <c r="AQ2289" s="5"/>
      <c r="AR2289" s="4"/>
      <c r="AS2289" s="5"/>
      <c r="AT2289" s="552"/>
      <c r="AU2289" s="553" t="str">
        <f>IF(AND(V2289&gt;0,X2289="A",AA2289&lt;&gt;"",AG2289&lt;&gt;"A",AJ2289&lt;&gt;"A",OR(AB2289="NR",AB2289="NT")),1,"")</f>
        <v/>
      </c>
      <c r="AV2289" s="554" t="str">
        <f>IF(AU2289="","",COUNTIF($AU$8:AU2289,AU2289))</f>
        <v/>
      </c>
      <c r="AW2289" s="553" t="str">
        <f>IF(AND(V2289&gt;0,X2289="A",AJ2289&lt;&gt;"A",OR(AB2289="",AB2289="NX")),1,"")</f>
        <v/>
      </c>
      <c r="AX2289" s="554" t="str">
        <f>IF(AW2289="","",COUNTIF($AW$8:AW2289,AW2289))</f>
        <v/>
      </c>
      <c r="AY2289" s="27"/>
      <c r="AZ2289" s="6"/>
      <c r="BA2289" s="7"/>
      <c r="BB2289" s="7"/>
    </row>
    <row r="2290" spans="1:54" ht="14.45" customHeight="1">
      <c r="A2290" s="472" t="s">
        <v>2540</v>
      </c>
      <c r="B2290" s="473" t="s">
        <v>1602</v>
      </c>
      <c r="C2290" s="714" t="s">
        <v>5463</v>
      </c>
      <c r="D2290" s="22">
        <v>20</v>
      </c>
      <c r="E2290" s="746" t="s">
        <v>4547</v>
      </c>
      <c r="F2290" s="760">
        <v>2085320</v>
      </c>
      <c r="G2290" s="475">
        <v>15421106</v>
      </c>
      <c r="H2290" s="476">
        <v>11.94</v>
      </c>
      <c r="I2290" s="474">
        <v>2089040</v>
      </c>
      <c r="J2290" s="475">
        <v>15421108</v>
      </c>
      <c r="K2290" s="478">
        <v>11.94</v>
      </c>
      <c r="L2290" s="9" t="s">
        <v>15</v>
      </c>
      <c r="M2290" s="546">
        <v>16</v>
      </c>
      <c r="N2290" s="9">
        <v>9.5299999999999994</v>
      </c>
      <c r="O2290" s="6" t="s">
        <v>4201</v>
      </c>
      <c r="P2290" s="479" t="s">
        <v>4202</v>
      </c>
      <c r="Q2290" s="10" t="s">
        <v>4533</v>
      </c>
      <c r="R2290" s="11"/>
      <c r="S2290" s="12"/>
      <c r="T2290" s="14">
        <v>46264</v>
      </c>
      <c r="U2290" s="15" t="s">
        <v>4204</v>
      </c>
      <c r="V2290" s="8">
        <v>46264</v>
      </c>
      <c r="W2290" s="13" t="s">
        <v>4535</v>
      </c>
      <c r="X2290" s="23" t="s">
        <v>4206</v>
      </c>
      <c r="Y2290" s="486">
        <v>140</v>
      </c>
      <c r="Z2290" s="483">
        <v>46274</v>
      </c>
      <c r="AA2290" s="24" t="s">
        <v>5079</v>
      </c>
      <c r="AB2290" s="484" t="s">
        <v>4206</v>
      </c>
      <c r="AC2290" s="16"/>
      <c r="AD2290" s="17"/>
      <c r="AE2290" s="18"/>
      <c r="AF2290" s="9"/>
      <c r="AG2290" s="19"/>
      <c r="AH2290" s="20"/>
      <c r="AI2290" s="9"/>
      <c r="AJ2290" s="21"/>
      <c r="AK2290" s="33"/>
      <c r="AL2290" s="485" t="str">
        <f>IF(AA2290="","",AA2290)</f>
        <v>L-RT-020</v>
      </c>
      <c r="AM2290" s="3" t="str">
        <f>IF(AB2290="","",AB2290)</f>
        <v>A</v>
      </c>
      <c r="AN2290" s="702"/>
      <c r="AO2290" s="4"/>
      <c r="AP2290" s="5"/>
      <c r="AQ2290" s="5"/>
      <c r="AR2290" s="4"/>
      <c r="AS2290" s="5"/>
      <c r="AT2290" s="552"/>
      <c r="AU2290" s="553" t="str">
        <f>IF(AND(V2290&gt;0,X2290="A",AA2290&lt;&gt;"",AG2290&lt;&gt;"A",AJ2290&lt;&gt;"A",OR(AB2290="NR",AB2290="NT")),1,"")</f>
        <v/>
      </c>
      <c r="AV2290" s="554" t="str">
        <f>IF(AU2290="","",COUNTIF($AU$8:AU2290,AU2290))</f>
        <v/>
      </c>
      <c r="AW2290" s="553" t="str">
        <f>IF(AND(V2290&gt;0,X2290="A",AJ2290&lt;&gt;"A",OR(AB2290="",AB2290="NX")),1,"")</f>
        <v/>
      </c>
      <c r="AX2290" s="554" t="str">
        <f>IF(AW2290="","",COUNTIF($AW$8:AW2290,AW2290))</f>
        <v/>
      </c>
      <c r="AY2290" s="27"/>
      <c r="AZ2290" s="6"/>
      <c r="BA2290" s="7"/>
      <c r="BB2290" s="7"/>
    </row>
    <row r="2291" spans="1:54" ht="14.45" customHeight="1">
      <c r="A2291" s="472" t="s">
        <v>2541</v>
      </c>
      <c r="B2291" s="473" t="s">
        <v>1602</v>
      </c>
      <c r="C2291" s="714" t="s">
        <v>5463</v>
      </c>
      <c r="D2291" s="22">
        <v>20</v>
      </c>
      <c r="E2291" s="746" t="s">
        <v>4548</v>
      </c>
      <c r="F2291" s="760">
        <v>2089040</v>
      </c>
      <c r="G2291" s="475">
        <v>15421108</v>
      </c>
      <c r="H2291" s="476">
        <v>11.94</v>
      </c>
      <c r="I2291" s="474">
        <v>2089790</v>
      </c>
      <c r="J2291" s="475">
        <v>15421109</v>
      </c>
      <c r="K2291" s="478">
        <v>11.94</v>
      </c>
      <c r="L2291" s="9" t="s">
        <v>15</v>
      </c>
      <c r="M2291" s="546">
        <v>16</v>
      </c>
      <c r="N2291" s="9">
        <v>9.5299999999999994</v>
      </c>
      <c r="O2291" s="6" t="s">
        <v>4201</v>
      </c>
      <c r="P2291" s="479" t="s">
        <v>4202</v>
      </c>
      <c r="Q2291" s="10" t="s">
        <v>4533</v>
      </c>
      <c r="R2291" s="11"/>
      <c r="S2291" s="12"/>
      <c r="T2291" s="14">
        <v>46264</v>
      </c>
      <c r="U2291" s="15" t="s">
        <v>4204</v>
      </c>
      <c r="V2291" s="8">
        <v>46264</v>
      </c>
      <c r="W2291" s="13" t="s">
        <v>4535</v>
      </c>
      <c r="X2291" s="23" t="s">
        <v>4206</v>
      </c>
      <c r="Y2291" s="486">
        <v>140</v>
      </c>
      <c r="Z2291" s="483">
        <v>46274</v>
      </c>
      <c r="AA2291" s="24" t="s">
        <v>5079</v>
      </c>
      <c r="AB2291" s="484" t="s">
        <v>4206</v>
      </c>
      <c r="AC2291" s="16"/>
      <c r="AD2291" s="17"/>
      <c r="AE2291" s="18"/>
      <c r="AF2291" s="9"/>
      <c r="AG2291" s="19"/>
      <c r="AH2291" s="20"/>
      <c r="AI2291" s="9"/>
      <c r="AJ2291" s="21"/>
      <c r="AK2291" s="33"/>
      <c r="AL2291" s="485" t="str">
        <f>IF(AA2291="","",AA2291)</f>
        <v>L-RT-020</v>
      </c>
      <c r="AM2291" s="3" t="str">
        <f>IF(AB2291="","",AB2291)</f>
        <v>A</v>
      </c>
      <c r="AN2291" s="702"/>
      <c r="AO2291" s="4"/>
      <c r="AP2291" s="5"/>
      <c r="AQ2291" s="5"/>
      <c r="AR2291" s="4"/>
      <c r="AS2291" s="5"/>
      <c r="AT2291" s="552"/>
      <c r="AU2291" s="553" t="str">
        <f>IF(AND(V2291&gt;0,X2291="A",AA2291&lt;&gt;"",AG2291&lt;&gt;"A",AJ2291&lt;&gt;"A",OR(AB2291="NR",AB2291="NT")),1,"")</f>
        <v/>
      </c>
      <c r="AV2291" s="554" t="str">
        <f>IF(AU2291="","",COUNTIF($AU$8:AU2291,AU2291))</f>
        <v/>
      </c>
      <c r="AW2291" s="553" t="str">
        <f>IF(AND(V2291&gt;0,X2291="A",AJ2291&lt;&gt;"A",OR(AB2291="",AB2291="NX")),1,"")</f>
        <v/>
      </c>
      <c r="AX2291" s="554" t="str">
        <f>IF(AW2291="","",COUNTIF($AW$8:AW2291,AW2291))</f>
        <v/>
      </c>
      <c r="AY2291" s="27"/>
      <c r="AZ2291" s="6"/>
      <c r="BA2291" s="7"/>
      <c r="BB2291" s="7"/>
    </row>
    <row r="2292" spans="1:54" ht="14.45" customHeight="1">
      <c r="A2292" s="472" t="s">
        <v>2542</v>
      </c>
      <c r="B2292" s="473" t="s">
        <v>1602</v>
      </c>
      <c r="C2292" s="714" t="s">
        <v>5463</v>
      </c>
      <c r="D2292" s="22">
        <v>20</v>
      </c>
      <c r="E2292" s="746" t="s">
        <v>4549</v>
      </c>
      <c r="F2292" s="760">
        <v>2089790</v>
      </c>
      <c r="G2292" s="475">
        <v>15421109</v>
      </c>
      <c r="H2292" s="476">
        <v>11.94</v>
      </c>
      <c r="I2292" s="474">
        <v>2079690</v>
      </c>
      <c r="J2292" s="475">
        <v>15421102</v>
      </c>
      <c r="K2292" s="478">
        <v>11.94</v>
      </c>
      <c r="L2292" s="9" t="s">
        <v>15</v>
      </c>
      <c r="M2292" s="546">
        <v>16</v>
      </c>
      <c r="N2292" s="9">
        <v>9.5299999999999994</v>
      </c>
      <c r="O2292" s="6" t="s">
        <v>4201</v>
      </c>
      <c r="P2292" s="479" t="s">
        <v>4202</v>
      </c>
      <c r="Q2292" s="10" t="s">
        <v>4533</v>
      </c>
      <c r="R2292" s="11"/>
      <c r="S2292" s="12"/>
      <c r="T2292" s="14">
        <v>46264</v>
      </c>
      <c r="U2292" s="15" t="s">
        <v>4204</v>
      </c>
      <c r="V2292" s="8">
        <v>46264</v>
      </c>
      <c r="W2292" s="13" t="s">
        <v>4535</v>
      </c>
      <c r="X2292" s="23" t="s">
        <v>4206</v>
      </c>
      <c r="Y2292" s="486">
        <v>140</v>
      </c>
      <c r="Z2292" s="483">
        <v>46274</v>
      </c>
      <c r="AA2292" s="24" t="s">
        <v>5079</v>
      </c>
      <c r="AB2292" s="484" t="s">
        <v>4206</v>
      </c>
      <c r="AC2292" s="16"/>
      <c r="AD2292" s="17"/>
      <c r="AE2292" s="18"/>
      <c r="AF2292" s="9"/>
      <c r="AG2292" s="19"/>
      <c r="AH2292" s="20"/>
      <c r="AI2292" s="9"/>
      <c r="AJ2292" s="21"/>
      <c r="AK2292" s="33"/>
      <c r="AL2292" s="485" t="str">
        <f>IF(AA2292="","",AA2292)</f>
        <v>L-RT-020</v>
      </c>
      <c r="AM2292" s="3" t="str">
        <f>IF(AB2292="","",AB2292)</f>
        <v>A</v>
      </c>
      <c r="AN2292" s="702"/>
      <c r="AO2292" s="4"/>
      <c r="AP2292" s="5"/>
      <c r="AQ2292" s="5"/>
      <c r="AR2292" s="4"/>
      <c r="AS2292" s="5"/>
      <c r="AT2292" s="552"/>
      <c r="AU2292" s="553" t="str">
        <f>IF(AND(V2292&gt;0,X2292="A",AA2292&lt;&gt;"",AG2292&lt;&gt;"A",AJ2292&lt;&gt;"A",OR(AB2292="NR",AB2292="NT")),1,"")</f>
        <v/>
      </c>
      <c r="AV2292" s="554" t="str">
        <f>IF(AU2292="","",COUNTIF($AU$8:AU2292,AU2292))</f>
        <v/>
      </c>
      <c r="AW2292" s="553" t="str">
        <f>IF(AND(V2292&gt;0,X2292="A",AJ2292&lt;&gt;"A",OR(AB2292="",AB2292="NX")),1,"")</f>
        <v/>
      </c>
      <c r="AX2292" s="554" t="str">
        <f>IF(AW2292="","",COUNTIF($AW$8:AW2292,AW2292))</f>
        <v/>
      </c>
      <c r="AY2292" s="27"/>
      <c r="AZ2292" s="6"/>
      <c r="BA2292" s="7"/>
      <c r="BB2292" s="7"/>
    </row>
    <row r="2293" spans="1:54" ht="14.45" customHeight="1">
      <c r="A2293" s="472" t="s">
        <v>2543</v>
      </c>
      <c r="B2293" s="473" t="s">
        <v>1602</v>
      </c>
      <c r="C2293" s="714" t="s">
        <v>5463</v>
      </c>
      <c r="D2293" s="22">
        <v>20</v>
      </c>
      <c r="E2293" s="746" t="s">
        <v>4550</v>
      </c>
      <c r="F2293" s="760">
        <v>2079690</v>
      </c>
      <c r="G2293" s="475">
        <v>15421102</v>
      </c>
      <c r="H2293" s="476">
        <v>11.94</v>
      </c>
      <c r="I2293" s="474">
        <v>2083640</v>
      </c>
      <c r="J2293" s="475">
        <v>15421105</v>
      </c>
      <c r="K2293" s="478">
        <v>11.94</v>
      </c>
      <c r="L2293" s="9" t="s">
        <v>15</v>
      </c>
      <c r="M2293" s="546">
        <v>16</v>
      </c>
      <c r="N2293" s="9">
        <v>9.5299999999999994</v>
      </c>
      <c r="O2293" s="6" t="s">
        <v>4201</v>
      </c>
      <c r="P2293" s="479" t="s">
        <v>4202</v>
      </c>
      <c r="Q2293" s="10" t="s">
        <v>4533</v>
      </c>
      <c r="R2293" s="11"/>
      <c r="S2293" s="12"/>
      <c r="T2293" s="14">
        <v>46264</v>
      </c>
      <c r="U2293" s="15" t="s">
        <v>4204</v>
      </c>
      <c r="V2293" s="8">
        <v>46264</v>
      </c>
      <c r="W2293" s="13" t="s">
        <v>4551</v>
      </c>
      <c r="X2293" s="23" t="s">
        <v>4206</v>
      </c>
      <c r="Y2293" s="486">
        <v>140</v>
      </c>
      <c r="Z2293" s="483">
        <v>46274</v>
      </c>
      <c r="AA2293" s="24" t="s">
        <v>5079</v>
      </c>
      <c r="AB2293" s="484" t="s">
        <v>4206</v>
      </c>
      <c r="AC2293" s="16"/>
      <c r="AD2293" s="17"/>
      <c r="AE2293" s="18"/>
      <c r="AF2293" s="9"/>
      <c r="AG2293" s="19"/>
      <c r="AH2293" s="20"/>
      <c r="AI2293" s="9"/>
      <c r="AJ2293" s="21"/>
      <c r="AK2293" s="33"/>
      <c r="AL2293" s="485" t="str">
        <f>IF(AA2293="","",AA2293)</f>
        <v>L-RT-020</v>
      </c>
      <c r="AM2293" s="3" t="str">
        <f>IF(AB2293="","",AB2293)</f>
        <v>A</v>
      </c>
      <c r="AN2293" s="702"/>
      <c r="AO2293" s="4"/>
      <c r="AP2293" s="5"/>
      <c r="AQ2293" s="5"/>
      <c r="AR2293" s="4"/>
      <c r="AS2293" s="5"/>
      <c r="AT2293" s="552"/>
      <c r="AU2293" s="553" t="str">
        <f>IF(AND(V2293&gt;0,X2293="A",AA2293&lt;&gt;"",AG2293&lt;&gt;"A",AJ2293&lt;&gt;"A",OR(AB2293="NR",AB2293="NT")),1,"")</f>
        <v/>
      </c>
      <c r="AV2293" s="554" t="str">
        <f>IF(AU2293="","",COUNTIF($AU$8:AU2293,AU2293))</f>
        <v/>
      </c>
      <c r="AW2293" s="553" t="str">
        <f>IF(AND(V2293&gt;0,X2293="A",AJ2293&lt;&gt;"A",OR(AB2293="",AB2293="NX")),1,"")</f>
        <v/>
      </c>
      <c r="AX2293" s="554" t="str">
        <f>IF(AW2293="","",COUNTIF($AW$8:AW2293,AW2293))</f>
        <v/>
      </c>
      <c r="AY2293" s="27"/>
      <c r="AZ2293" s="6"/>
      <c r="BA2293" s="7"/>
      <c r="BB2293" s="7"/>
    </row>
    <row r="2294" spans="1:54" ht="14.45" customHeight="1">
      <c r="A2294" s="472" t="s">
        <v>2544</v>
      </c>
      <c r="B2294" s="473" t="s">
        <v>1602</v>
      </c>
      <c r="C2294" s="714" t="s">
        <v>5463</v>
      </c>
      <c r="D2294" s="22">
        <v>20</v>
      </c>
      <c r="E2294" s="746" t="s">
        <v>4552</v>
      </c>
      <c r="F2294" s="760">
        <v>2083640</v>
      </c>
      <c r="G2294" s="475">
        <v>15421105</v>
      </c>
      <c r="H2294" s="476">
        <v>11.94</v>
      </c>
      <c r="I2294" s="474">
        <v>2088380</v>
      </c>
      <c r="J2294" s="475">
        <v>15421108</v>
      </c>
      <c r="K2294" s="478">
        <v>11.94</v>
      </c>
      <c r="L2294" s="9" t="s">
        <v>15</v>
      </c>
      <c r="M2294" s="546">
        <v>16</v>
      </c>
      <c r="N2294" s="9">
        <v>9.5299999999999994</v>
      </c>
      <c r="O2294" s="6" t="s">
        <v>4201</v>
      </c>
      <c r="P2294" s="479" t="s">
        <v>4202</v>
      </c>
      <c r="Q2294" s="10" t="s">
        <v>4533</v>
      </c>
      <c r="R2294" s="11"/>
      <c r="S2294" s="12"/>
      <c r="T2294" s="14">
        <v>46264</v>
      </c>
      <c r="U2294" s="15" t="s">
        <v>4204</v>
      </c>
      <c r="V2294" s="8">
        <v>46264</v>
      </c>
      <c r="W2294" s="13" t="s">
        <v>4551</v>
      </c>
      <c r="X2294" s="23" t="s">
        <v>4206</v>
      </c>
      <c r="Y2294" s="486">
        <v>140</v>
      </c>
      <c r="Z2294" s="483">
        <v>46274</v>
      </c>
      <c r="AA2294" s="24" t="s">
        <v>5079</v>
      </c>
      <c r="AB2294" s="484" t="s">
        <v>4206</v>
      </c>
      <c r="AC2294" s="16"/>
      <c r="AD2294" s="17"/>
      <c r="AE2294" s="18"/>
      <c r="AF2294" s="9"/>
      <c r="AG2294" s="19"/>
      <c r="AH2294" s="20"/>
      <c r="AI2294" s="9"/>
      <c r="AJ2294" s="21"/>
      <c r="AK2294" s="33"/>
      <c r="AL2294" s="485" t="str">
        <f>IF(AA2294="","",AA2294)</f>
        <v>L-RT-020</v>
      </c>
      <c r="AM2294" s="3" t="str">
        <f>IF(AB2294="","",AB2294)</f>
        <v>A</v>
      </c>
      <c r="AN2294" s="702"/>
      <c r="AO2294" s="4"/>
      <c r="AP2294" s="5"/>
      <c r="AQ2294" s="5"/>
      <c r="AR2294" s="4"/>
      <c r="AS2294" s="5"/>
      <c r="AT2294" s="552"/>
      <c r="AU2294" s="553" t="str">
        <f>IF(AND(V2294&gt;0,X2294="A",AA2294&lt;&gt;"",AG2294&lt;&gt;"A",AJ2294&lt;&gt;"A",OR(AB2294="NR",AB2294="NT")),1,"")</f>
        <v/>
      </c>
      <c r="AV2294" s="554" t="str">
        <f>IF(AU2294="","",COUNTIF($AU$8:AU2294,AU2294))</f>
        <v/>
      </c>
      <c r="AW2294" s="553" t="str">
        <f>IF(AND(V2294&gt;0,X2294="A",AJ2294&lt;&gt;"A",OR(AB2294="",AB2294="NX")),1,"")</f>
        <v/>
      </c>
      <c r="AX2294" s="554" t="str">
        <f>IF(AW2294="","",COUNTIF($AW$8:AW2294,AW2294))</f>
        <v/>
      </c>
      <c r="AY2294" s="27"/>
      <c r="AZ2294" s="6"/>
      <c r="BA2294" s="7"/>
      <c r="BB2294" s="7"/>
    </row>
    <row r="2295" spans="1:54" ht="14.45" customHeight="1">
      <c r="A2295" s="472" t="s">
        <v>2545</v>
      </c>
      <c r="B2295" s="473" t="s">
        <v>1602</v>
      </c>
      <c r="C2295" s="714" t="s">
        <v>5463</v>
      </c>
      <c r="D2295" s="22">
        <v>20</v>
      </c>
      <c r="E2295" s="746" t="s">
        <v>4553</v>
      </c>
      <c r="F2295" s="760">
        <v>2088380</v>
      </c>
      <c r="G2295" s="475">
        <v>15421108</v>
      </c>
      <c r="H2295" s="476">
        <v>11.94</v>
      </c>
      <c r="I2295" s="474">
        <v>2087910</v>
      </c>
      <c r="J2295" s="475">
        <v>15421108</v>
      </c>
      <c r="K2295" s="478">
        <v>11.94</v>
      </c>
      <c r="L2295" s="9" t="s">
        <v>15</v>
      </c>
      <c r="M2295" s="546">
        <v>16</v>
      </c>
      <c r="N2295" s="9">
        <v>9.5299999999999994</v>
      </c>
      <c r="O2295" s="6" t="s">
        <v>4201</v>
      </c>
      <c r="P2295" s="479" t="s">
        <v>4202</v>
      </c>
      <c r="Q2295" s="10" t="s">
        <v>4533</v>
      </c>
      <c r="R2295" s="11"/>
      <c r="S2295" s="12"/>
      <c r="T2295" s="14">
        <v>46264</v>
      </c>
      <c r="U2295" s="15" t="s">
        <v>4204</v>
      </c>
      <c r="V2295" s="8">
        <v>46264</v>
      </c>
      <c r="W2295" s="13" t="s">
        <v>4551</v>
      </c>
      <c r="X2295" s="23" t="s">
        <v>4206</v>
      </c>
      <c r="Y2295" s="486">
        <v>140</v>
      </c>
      <c r="Z2295" s="483">
        <v>46274</v>
      </c>
      <c r="AA2295" s="24" t="s">
        <v>5079</v>
      </c>
      <c r="AB2295" s="484" t="s">
        <v>4206</v>
      </c>
      <c r="AC2295" s="16"/>
      <c r="AD2295" s="17"/>
      <c r="AE2295" s="18"/>
      <c r="AF2295" s="9"/>
      <c r="AG2295" s="19"/>
      <c r="AH2295" s="20"/>
      <c r="AI2295" s="9"/>
      <c r="AJ2295" s="21"/>
      <c r="AK2295" s="33"/>
      <c r="AL2295" s="485" t="str">
        <f>IF(AA2295="","",AA2295)</f>
        <v>L-RT-020</v>
      </c>
      <c r="AM2295" s="3" t="str">
        <f>IF(AB2295="","",AB2295)</f>
        <v>A</v>
      </c>
      <c r="AN2295" s="702"/>
      <c r="AO2295" s="4"/>
      <c r="AP2295" s="5"/>
      <c r="AQ2295" s="5"/>
      <c r="AR2295" s="4"/>
      <c r="AS2295" s="5"/>
      <c r="AT2295" s="552"/>
      <c r="AU2295" s="553" t="str">
        <f>IF(AND(V2295&gt;0,X2295="A",AA2295&lt;&gt;"",AG2295&lt;&gt;"A",AJ2295&lt;&gt;"A",OR(AB2295="NR",AB2295="NT")),1,"")</f>
        <v/>
      </c>
      <c r="AV2295" s="554" t="str">
        <f>IF(AU2295="","",COUNTIF($AU$8:AU2295,AU2295))</f>
        <v/>
      </c>
      <c r="AW2295" s="553" t="str">
        <f>IF(AND(V2295&gt;0,X2295="A",AJ2295&lt;&gt;"A",OR(AB2295="",AB2295="NX")),1,"")</f>
        <v/>
      </c>
      <c r="AX2295" s="554" t="str">
        <f>IF(AW2295="","",COUNTIF($AW$8:AW2295,AW2295))</f>
        <v/>
      </c>
      <c r="AY2295" s="27"/>
      <c r="AZ2295" s="6"/>
      <c r="BA2295" s="7"/>
      <c r="BB2295" s="7"/>
    </row>
    <row r="2296" spans="1:54" ht="14.45" customHeight="1">
      <c r="A2296" s="472" t="s">
        <v>2546</v>
      </c>
      <c r="B2296" s="473" t="s">
        <v>1602</v>
      </c>
      <c r="C2296" s="714" t="s">
        <v>5463</v>
      </c>
      <c r="D2296" s="22">
        <v>20</v>
      </c>
      <c r="E2296" s="746" t="s">
        <v>4554</v>
      </c>
      <c r="F2296" s="760">
        <v>2087910</v>
      </c>
      <c r="G2296" s="475">
        <v>15421108</v>
      </c>
      <c r="H2296" s="476">
        <v>11.94</v>
      </c>
      <c r="I2296" s="474">
        <v>2093700</v>
      </c>
      <c r="J2296" s="475">
        <v>15421110</v>
      </c>
      <c r="K2296" s="478">
        <v>11.94</v>
      </c>
      <c r="L2296" s="9" t="s">
        <v>15</v>
      </c>
      <c r="M2296" s="546">
        <v>16</v>
      </c>
      <c r="N2296" s="9">
        <v>9.5299999999999994</v>
      </c>
      <c r="O2296" s="6" t="s">
        <v>4201</v>
      </c>
      <c r="P2296" s="479" t="s">
        <v>4202</v>
      </c>
      <c r="Q2296" s="10" t="s">
        <v>4533</v>
      </c>
      <c r="R2296" s="11"/>
      <c r="S2296" s="12"/>
      <c r="T2296" s="14">
        <v>46264</v>
      </c>
      <c r="U2296" s="15" t="s">
        <v>4204</v>
      </c>
      <c r="V2296" s="8">
        <v>46264</v>
      </c>
      <c r="W2296" s="13" t="s">
        <v>4551</v>
      </c>
      <c r="X2296" s="23" t="s">
        <v>4206</v>
      </c>
      <c r="Y2296" s="486">
        <v>140</v>
      </c>
      <c r="Z2296" s="483">
        <v>46274</v>
      </c>
      <c r="AA2296" s="24" t="s">
        <v>5080</v>
      </c>
      <c r="AB2296" s="484" t="s">
        <v>4206</v>
      </c>
      <c r="AC2296" s="16"/>
      <c r="AD2296" s="17"/>
      <c r="AE2296" s="18"/>
      <c r="AF2296" s="9"/>
      <c r="AG2296" s="19"/>
      <c r="AH2296" s="20"/>
      <c r="AI2296" s="9"/>
      <c r="AJ2296" s="21"/>
      <c r="AK2296" s="33"/>
      <c r="AL2296" s="485" t="str">
        <f>IF(AA2296="","",AA2296)</f>
        <v>L-RT-021</v>
      </c>
      <c r="AM2296" s="3" t="str">
        <f>IF(AB2296="","",AB2296)</f>
        <v>A</v>
      </c>
      <c r="AN2296" s="702"/>
      <c r="AO2296" s="4"/>
      <c r="AP2296" s="5"/>
      <c r="AQ2296" s="5"/>
      <c r="AR2296" s="4"/>
      <c r="AS2296" s="5"/>
      <c r="AT2296" s="552"/>
      <c r="AU2296" s="553" t="str">
        <f>IF(AND(V2296&gt;0,X2296="A",AA2296&lt;&gt;"",AG2296&lt;&gt;"A",AJ2296&lt;&gt;"A",OR(AB2296="NR",AB2296="NT")),1,"")</f>
        <v/>
      </c>
      <c r="AV2296" s="554" t="str">
        <f>IF(AU2296="","",COUNTIF($AU$8:AU2296,AU2296))</f>
        <v/>
      </c>
      <c r="AW2296" s="553" t="str">
        <f>IF(AND(V2296&gt;0,X2296="A",AJ2296&lt;&gt;"A",OR(AB2296="",AB2296="NX")),1,"")</f>
        <v/>
      </c>
      <c r="AX2296" s="554" t="str">
        <f>IF(AW2296="","",COUNTIF($AW$8:AW2296,AW2296))</f>
        <v/>
      </c>
      <c r="AY2296" s="27"/>
      <c r="AZ2296" s="6"/>
      <c r="BA2296" s="7"/>
      <c r="BB2296" s="7"/>
    </row>
    <row r="2297" spans="1:54" ht="14.45" customHeight="1">
      <c r="A2297" s="472" t="s">
        <v>2547</v>
      </c>
      <c r="B2297" s="473" t="s">
        <v>1602</v>
      </c>
      <c r="C2297" s="714" t="s">
        <v>5463</v>
      </c>
      <c r="D2297" s="22">
        <v>20</v>
      </c>
      <c r="E2297" s="746" t="s">
        <v>4555</v>
      </c>
      <c r="F2297" s="760">
        <v>2093700</v>
      </c>
      <c r="G2297" s="475">
        <v>15421110</v>
      </c>
      <c r="H2297" s="476">
        <v>11.94</v>
      </c>
      <c r="I2297" s="474">
        <v>2084120</v>
      </c>
      <c r="J2297" s="475">
        <v>15421106</v>
      </c>
      <c r="K2297" s="478">
        <v>11.94</v>
      </c>
      <c r="L2297" s="9" t="s">
        <v>15</v>
      </c>
      <c r="M2297" s="546">
        <v>16</v>
      </c>
      <c r="N2297" s="9">
        <v>9.5299999999999994</v>
      </c>
      <c r="O2297" s="6" t="s">
        <v>4201</v>
      </c>
      <c r="P2297" s="479" t="s">
        <v>4202</v>
      </c>
      <c r="Q2297" s="10" t="s">
        <v>4533</v>
      </c>
      <c r="R2297" s="11"/>
      <c r="S2297" s="12"/>
      <c r="T2297" s="14">
        <v>46264</v>
      </c>
      <c r="U2297" s="15" t="s">
        <v>4204</v>
      </c>
      <c r="V2297" s="8">
        <v>46264</v>
      </c>
      <c r="W2297" s="13" t="s">
        <v>4551</v>
      </c>
      <c r="X2297" s="23" t="s">
        <v>4206</v>
      </c>
      <c r="Y2297" s="486">
        <v>140</v>
      </c>
      <c r="Z2297" s="483">
        <v>46274</v>
      </c>
      <c r="AA2297" s="24" t="s">
        <v>5080</v>
      </c>
      <c r="AB2297" s="484" t="s">
        <v>4206</v>
      </c>
      <c r="AC2297" s="16"/>
      <c r="AD2297" s="17"/>
      <c r="AE2297" s="18"/>
      <c r="AF2297" s="9"/>
      <c r="AG2297" s="19"/>
      <c r="AH2297" s="20"/>
      <c r="AI2297" s="9"/>
      <c r="AJ2297" s="21"/>
      <c r="AK2297" s="33"/>
      <c r="AL2297" s="485" t="str">
        <f>IF(AA2297="","",AA2297)</f>
        <v>L-RT-021</v>
      </c>
      <c r="AM2297" s="3" t="str">
        <f>IF(AB2297="","",AB2297)</f>
        <v>A</v>
      </c>
      <c r="AN2297" s="702"/>
      <c r="AO2297" s="4"/>
      <c r="AP2297" s="5"/>
      <c r="AQ2297" s="5"/>
      <c r="AR2297" s="4"/>
      <c r="AS2297" s="5"/>
      <c r="AT2297" s="552"/>
      <c r="AU2297" s="553" t="str">
        <f>IF(AND(V2297&gt;0,X2297="A",AA2297&lt;&gt;"",AG2297&lt;&gt;"A",AJ2297&lt;&gt;"A",OR(AB2297="NR",AB2297="NT")),1,"")</f>
        <v/>
      </c>
      <c r="AV2297" s="554" t="str">
        <f>IF(AU2297="","",COUNTIF($AU$8:AU2297,AU2297))</f>
        <v/>
      </c>
      <c r="AW2297" s="553" t="str">
        <f>IF(AND(V2297&gt;0,X2297="A",AJ2297&lt;&gt;"A",OR(AB2297="",AB2297="NX")),1,"")</f>
        <v/>
      </c>
      <c r="AX2297" s="554" t="str">
        <f>IF(AW2297="","",COUNTIF($AW$8:AW2297,AW2297))</f>
        <v/>
      </c>
      <c r="AY2297" s="27"/>
      <c r="AZ2297" s="6"/>
      <c r="BA2297" s="7"/>
      <c r="BB2297" s="7"/>
    </row>
    <row r="2298" spans="1:54" ht="14.45" customHeight="1">
      <c r="A2298" s="472" t="s">
        <v>2548</v>
      </c>
      <c r="B2298" s="473" t="s">
        <v>1602</v>
      </c>
      <c r="C2298" s="714" t="s">
        <v>5463</v>
      </c>
      <c r="D2298" s="22">
        <v>20</v>
      </c>
      <c r="E2298" s="746" t="s">
        <v>4556</v>
      </c>
      <c r="F2298" s="760">
        <v>2084120</v>
      </c>
      <c r="G2298" s="475">
        <v>15421106</v>
      </c>
      <c r="H2298" s="476">
        <v>11.94</v>
      </c>
      <c r="I2298" s="474">
        <v>2092920</v>
      </c>
      <c r="J2298" s="475">
        <v>15421110</v>
      </c>
      <c r="K2298" s="478">
        <v>11.94</v>
      </c>
      <c r="L2298" s="9" t="s">
        <v>15</v>
      </c>
      <c r="M2298" s="546">
        <v>16</v>
      </c>
      <c r="N2298" s="9">
        <v>9.5299999999999994</v>
      </c>
      <c r="O2298" s="6" t="s">
        <v>4201</v>
      </c>
      <c r="P2298" s="479" t="s">
        <v>4202</v>
      </c>
      <c r="Q2298" s="10" t="s">
        <v>4533</v>
      </c>
      <c r="R2298" s="11"/>
      <c r="S2298" s="12"/>
      <c r="T2298" s="14">
        <v>46264</v>
      </c>
      <c r="U2298" s="15" t="s">
        <v>4204</v>
      </c>
      <c r="V2298" s="8">
        <v>46264</v>
      </c>
      <c r="W2298" s="13" t="s">
        <v>4551</v>
      </c>
      <c r="X2298" s="23" t="s">
        <v>4206</v>
      </c>
      <c r="Y2298" s="486">
        <v>140</v>
      </c>
      <c r="Z2298" s="483">
        <v>46274</v>
      </c>
      <c r="AA2298" s="24" t="s">
        <v>5080</v>
      </c>
      <c r="AB2298" s="484" t="s">
        <v>4206</v>
      </c>
      <c r="AC2298" s="16"/>
      <c r="AD2298" s="17"/>
      <c r="AE2298" s="18"/>
      <c r="AF2298" s="9"/>
      <c r="AG2298" s="19"/>
      <c r="AH2298" s="20"/>
      <c r="AI2298" s="9"/>
      <c r="AJ2298" s="21"/>
      <c r="AK2298" s="33"/>
      <c r="AL2298" s="485" t="str">
        <f>IF(AA2298="","",AA2298)</f>
        <v>L-RT-021</v>
      </c>
      <c r="AM2298" s="3" t="str">
        <f>IF(AB2298="","",AB2298)</f>
        <v>A</v>
      </c>
      <c r="AN2298" s="702"/>
      <c r="AO2298" s="4"/>
      <c r="AP2298" s="5"/>
      <c r="AQ2298" s="5"/>
      <c r="AR2298" s="4"/>
      <c r="AS2298" s="5"/>
      <c r="AT2298" s="552"/>
      <c r="AU2298" s="553" t="str">
        <f>IF(AND(V2298&gt;0,X2298="A",AA2298&lt;&gt;"",AG2298&lt;&gt;"A",AJ2298&lt;&gt;"A",OR(AB2298="NR",AB2298="NT")),1,"")</f>
        <v/>
      </c>
      <c r="AV2298" s="554" t="str">
        <f>IF(AU2298="","",COUNTIF($AU$8:AU2298,AU2298))</f>
        <v/>
      </c>
      <c r="AW2298" s="553" t="str">
        <f>IF(AND(V2298&gt;0,X2298="A",AJ2298&lt;&gt;"A",OR(AB2298="",AB2298="NX")),1,"")</f>
        <v/>
      </c>
      <c r="AX2298" s="554" t="str">
        <f>IF(AW2298="","",COUNTIF($AW$8:AW2298,AW2298))</f>
        <v/>
      </c>
      <c r="AY2298" s="27"/>
      <c r="AZ2298" s="6"/>
      <c r="BA2298" s="7"/>
      <c r="BB2298" s="7"/>
    </row>
    <row r="2299" spans="1:54" ht="14.45" customHeight="1">
      <c r="A2299" s="472" t="s">
        <v>2549</v>
      </c>
      <c r="B2299" s="473" t="s">
        <v>1602</v>
      </c>
      <c r="C2299" s="714" t="s">
        <v>5463</v>
      </c>
      <c r="D2299" s="22">
        <v>20</v>
      </c>
      <c r="E2299" s="746" t="s">
        <v>4557</v>
      </c>
      <c r="F2299" s="760">
        <v>2092920</v>
      </c>
      <c r="G2299" s="475">
        <v>15421110</v>
      </c>
      <c r="H2299" s="476">
        <v>11.94</v>
      </c>
      <c r="I2299" s="474">
        <v>2094900</v>
      </c>
      <c r="J2299" s="475">
        <v>15421111</v>
      </c>
      <c r="K2299" s="478">
        <v>11.94</v>
      </c>
      <c r="L2299" s="9" t="s">
        <v>15</v>
      </c>
      <c r="M2299" s="546">
        <v>16</v>
      </c>
      <c r="N2299" s="9">
        <v>9.5299999999999994</v>
      </c>
      <c r="O2299" s="6" t="s">
        <v>4201</v>
      </c>
      <c r="P2299" s="479" t="s">
        <v>4202</v>
      </c>
      <c r="Q2299" s="10" t="s">
        <v>4533</v>
      </c>
      <c r="R2299" s="11"/>
      <c r="S2299" s="12"/>
      <c r="T2299" s="14">
        <v>46264</v>
      </c>
      <c r="U2299" s="15" t="s">
        <v>4204</v>
      </c>
      <c r="V2299" s="8">
        <v>46264</v>
      </c>
      <c r="W2299" s="13" t="s">
        <v>4551</v>
      </c>
      <c r="X2299" s="23" t="s">
        <v>4206</v>
      </c>
      <c r="Y2299" s="486">
        <v>140</v>
      </c>
      <c r="Z2299" s="483">
        <v>46274</v>
      </c>
      <c r="AA2299" s="24" t="s">
        <v>5080</v>
      </c>
      <c r="AB2299" s="484" t="s">
        <v>4206</v>
      </c>
      <c r="AC2299" s="16"/>
      <c r="AD2299" s="17"/>
      <c r="AE2299" s="18"/>
      <c r="AF2299" s="9"/>
      <c r="AG2299" s="19"/>
      <c r="AH2299" s="20"/>
      <c r="AI2299" s="9"/>
      <c r="AJ2299" s="21"/>
      <c r="AK2299" s="33"/>
      <c r="AL2299" s="485" t="str">
        <f>IF(AA2299="","",AA2299)</f>
        <v>L-RT-021</v>
      </c>
      <c r="AM2299" s="3" t="str">
        <f>IF(AB2299="","",AB2299)</f>
        <v>A</v>
      </c>
      <c r="AN2299" s="702"/>
      <c r="AO2299" s="4"/>
      <c r="AP2299" s="5"/>
      <c r="AQ2299" s="5"/>
      <c r="AR2299" s="4"/>
      <c r="AS2299" s="5"/>
      <c r="AT2299" s="552"/>
      <c r="AU2299" s="553" t="str">
        <f>IF(AND(V2299&gt;0,X2299="A",AA2299&lt;&gt;"",AG2299&lt;&gt;"A",AJ2299&lt;&gt;"A",OR(AB2299="NR",AB2299="NT")),1,"")</f>
        <v/>
      </c>
      <c r="AV2299" s="554" t="str">
        <f>IF(AU2299="","",COUNTIF($AU$8:AU2299,AU2299))</f>
        <v/>
      </c>
      <c r="AW2299" s="553" t="str">
        <f>IF(AND(V2299&gt;0,X2299="A",AJ2299&lt;&gt;"A",OR(AB2299="",AB2299="NX")),1,"")</f>
        <v/>
      </c>
      <c r="AX2299" s="554" t="str">
        <f>IF(AW2299="","",COUNTIF($AW$8:AW2299,AW2299))</f>
        <v/>
      </c>
      <c r="AY2299" s="27"/>
      <c r="AZ2299" s="6"/>
      <c r="BA2299" s="7"/>
      <c r="BB2299" s="7"/>
    </row>
    <row r="2300" spans="1:54" ht="14.45" customHeight="1">
      <c r="A2300" s="472" t="s">
        <v>2550</v>
      </c>
      <c r="B2300" s="473" t="s">
        <v>1602</v>
      </c>
      <c r="C2300" s="714" t="s">
        <v>5463</v>
      </c>
      <c r="D2300" s="22">
        <v>20</v>
      </c>
      <c r="E2300" s="746" t="s">
        <v>4558</v>
      </c>
      <c r="F2300" s="760">
        <v>2094900</v>
      </c>
      <c r="G2300" s="475">
        <v>15421111</v>
      </c>
      <c r="H2300" s="476">
        <v>11.94</v>
      </c>
      <c r="I2300" s="474">
        <v>2088600</v>
      </c>
      <c r="J2300" s="475">
        <v>15421108</v>
      </c>
      <c r="K2300" s="478">
        <v>11.94</v>
      </c>
      <c r="L2300" s="9" t="s">
        <v>15</v>
      </c>
      <c r="M2300" s="546">
        <v>16</v>
      </c>
      <c r="N2300" s="9">
        <v>9.5299999999999994</v>
      </c>
      <c r="O2300" s="6" t="s">
        <v>4201</v>
      </c>
      <c r="P2300" s="479" t="s">
        <v>4202</v>
      </c>
      <c r="Q2300" s="10" t="s">
        <v>4533</v>
      </c>
      <c r="R2300" s="11"/>
      <c r="S2300" s="12"/>
      <c r="T2300" s="14">
        <v>46264</v>
      </c>
      <c r="U2300" s="15" t="s">
        <v>4204</v>
      </c>
      <c r="V2300" s="8">
        <v>46264</v>
      </c>
      <c r="W2300" s="13" t="s">
        <v>4551</v>
      </c>
      <c r="X2300" s="23" t="s">
        <v>4206</v>
      </c>
      <c r="Y2300" s="486">
        <v>140</v>
      </c>
      <c r="Z2300" s="483">
        <v>46274</v>
      </c>
      <c r="AA2300" s="24" t="s">
        <v>5080</v>
      </c>
      <c r="AB2300" s="484" t="s">
        <v>4206</v>
      </c>
      <c r="AC2300" s="16"/>
      <c r="AD2300" s="17"/>
      <c r="AE2300" s="18"/>
      <c r="AF2300" s="9"/>
      <c r="AG2300" s="19"/>
      <c r="AH2300" s="20"/>
      <c r="AI2300" s="9"/>
      <c r="AJ2300" s="21"/>
      <c r="AK2300" s="33"/>
      <c r="AL2300" s="485" t="str">
        <f>IF(AA2300="","",AA2300)</f>
        <v>L-RT-021</v>
      </c>
      <c r="AM2300" s="3" t="str">
        <f>IF(AB2300="","",AB2300)</f>
        <v>A</v>
      </c>
      <c r="AN2300" s="702"/>
      <c r="AO2300" s="4"/>
      <c r="AP2300" s="5"/>
      <c r="AQ2300" s="5"/>
      <c r="AR2300" s="4"/>
      <c r="AS2300" s="5"/>
      <c r="AT2300" s="552"/>
      <c r="AU2300" s="553" t="str">
        <f>IF(AND(V2300&gt;0,X2300="A",AA2300&lt;&gt;"",AG2300&lt;&gt;"A",AJ2300&lt;&gt;"A",OR(AB2300="NR",AB2300="NT")),1,"")</f>
        <v/>
      </c>
      <c r="AV2300" s="554" t="str">
        <f>IF(AU2300="","",COUNTIF($AU$8:AU2300,AU2300))</f>
        <v/>
      </c>
      <c r="AW2300" s="553" t="str">
        <f>IF(AND(V2300&gt;0,X2300="A",AJ2300&lt;&gt;"A",OR(AB2300="",AB2300="NX")),1,"")</f>
        <v/>
      </c>
      <c r="AX2300" s="554" t="str">
        <f>IF(AW2300="","",COUNTIF($AW$8:AW2300,AW2300))</f>
        <v/>
      </c>
      <c r="AY2300" s="27"/>
      <c r="AZ2300" s="6"/>
      <c r="BA2300" s="7"/>
      <c r="BB2300" s="7"/>
    </row>
    <row r="2301" spans="1:54" ht="14.45" customHeight="1">
      <c r="A2301" s="472" t="s">
        <v>2551</v>
      </c>
      <c r="B2301" s="473" t="s">
        <v>1602</v>
      </c>
      <c r="C2301" s="714" t="s">
        <v>5463</v>
      </c>
      <c r="D2301" s="22">
        <v>20</v>
      </c>
      <c r="E2301" s="746" t="s">
        <v>4559</v>
      </c>
      <c r="F2301" s="760">
        <v>2088600</v>
      </c>
      <c r="G2301" s="475">
        <v>15421108</v>
      </c>
      <c r="H2301" s="476">
        <v>11.94</v>
      </c>
      <c r="I2301" s="474">
        <v>2097020</v>
      </c>
      <c r="J2301" s="475">
        <v>15421111</v>
      </c>
      <c r="K2301" s="478">
        <v>11.94</v>
      </c>
      <c r="L2301" s="9" t="s">
        <v>15</v>
      </c>
      <c r="M2301" s="546">
        <v>16</v>
      </c>
      <c r="N2301" s="9">
        <v>9.5299999999999994</v>
      </c>
      <c r="O2301" s="6" t="s">
        <v>4201</v>
      </c>
      <c r="P2301" s="479" t="s">
        <v>4202</v>
      </c>
      <c r="Q2301" s="10" t="s">
        <v>4533</v>
      </c>
      <c r="R2301" s="11"/>
      <c r="S2301" s="12"/>
      <c r="T2301" s="14">
        <v>46264</v>
      </c>
      <c r="U2301" s="15" t="s">
        <v>4204</v>
      </c>
      <c r="V2301" s="8">
        <v>46264</v>
      </c>
      <c r="W2301" s="13" t="s">
        <v>4551</v>
      </c>
      <c r="X2301" s="23" t="s">
        <v>4206</v>
      </c>
      <c r="Y2301" s="486">
        <v>195</v>
      </c>
      <c r="Z2301" s="483">
        <v>46293</v>
      </c>
      <c r="AA2301" s="24" t="s">
        <v>6039</v>
      </c>
      <c r="AB2301" s="484" t="s">
        <v>4206</v>
      </c>
      <c r="AC2301" s="16"/>
      <c r="AD2301" s="17"/>
      <c r="AE2301" s="18"/>
      <c r="AF2301" s="9"/>
      <c r="AG2301" s="19"/>
      <c r="AH2301" s="20"/>
      <c r="AI2301" s="9"/>
      <c r="AJ2301" s="21"/>
      <c r="AK2301" s="33"/>
      <c r="AL2301" s="485" t="str">
        <f>IF(AA2301="","",AA2301)</f>
        <v>L-RT-063</v>
      </c>
      <c r="AM2301" s="3" t="str">
        <f>IF(AB2301="","",AB2301)</f>
        <v>A</v>
      </c>
      <c r="AN2301" s="655"/>
      <c r="AO2301" s="4"/>
      <c r="AP2301" s="5"/>
      <c r="AQ2301" s="5"/>
      <c r="AR2301" s="4"/>
      <c r="AS2301" s="5"/>
      <c r="AT2301" s="552"/>
      <c r="AU2301" s="553" t="str">
        <f>IF(AND(V2301&gt;0,X2301="A",AA2301&lt;&gt;"",AG2301&lt;&gt;"A",AJ2301&lt;&gt;"A",OR(AB2301="NR",AB2301="NT")),1,"")</f>
        <v/>
      </c>
      <c r="AV2301" s="554" t="str">
        <f>IF(AU2301="","",COUNTIF($AU$8:AU2301,AU2301))</f>
        <v/>
      </c>
      <c r="AW2301" s="553" t="str">
        <f>IF(AND(V2301&gt;0,X2301="A",AJ2301&lt;&gt;"A",OR(AB2301="",AB2301="NX")),1,"")</f>
        <v/>
      </c>
      <c r="AX2301" s="554" t="str">
        <f>IF(AW2301="","",COUNTIF($AW$8:AW2301,AW2301))</f>
        <v/>
      </c>
      <c r="AY2301" s="27"/>
      <c r="AZ2301" s="6"/>
      <c r="BA2301" s="7"/>
      <c r="BB2301" s="7"/>
    </row>
    <row r="2302" spans="1:54" ht="14.45" customHeight="1">
      <c r="A2302" s="472" t="s">
        <v>2552</v>
      </c>
      <c r="B2302" s="473" t="s">
        <v>1602</v>
      </c>
      <c r="C2302" s="714" t="s">
        <v>5463</v>
      </c>
      <c r="D2302" s="22">
        <v>20</v>
      </c>
      <c r="E2302" s="746" t="s">
        <v>4560</v>
      </c>
      <c r="F2302" s="760">
        <v>2097020</v>
      </c>
      <c r="G2302" s="475">
        <v>15421111</v>
      </c>
      <c r="H2302" s="476">
        <v>11.94</v>
      </c>
      <c r="I2302" s="474">
        <v>2093710</v>
      </c>
      <c r="J2302" s="475">
        <v>15421110</v>
      </c>
      <c r="K2302" s="478">
        <v>11.94</v>
      </c>
      <c r="L2302" s="9" t="s">
        <v>15</v>
      </c>
      <c r="M2302" s="546">
        <v>16</v>
      </c>
      <c r="N2302" s="9">
        <v>9.5299999999999994</v>
      </c>
      <c r="O2302" s="6" t="s">
        <v>4201</v>
      </c>
      <c r="P2302" s="479" t="s">
        <v>4202</v>
      </c>
      <c r="Q2302" s="10" t="s">
        <v>4533</v>
      </c>
      <c r="R2302" s="11"/>
      <c r="S2302" s="12"/>
      <c r="T2302" s="14">
        <v>46264</v>
      </c>
      <c r="U2302" s="15" t="s">
        <v>4204</v>
      </c>
      <c r="V2302" s="8">
        <v>46264</v>
      </c>
      <c r="W2302" s="13" t="s">
        <v>4551</v>
      </c>
      <c r="X2302" s="23" t="s">
        <v>4206</v>
      </c>
      <c r="Y2302" s="486">
        <v>140</v>
      </c>
      <c r="Z2302" s="483">
        <v>46274</v>
      </c>
      <c r="AA2302" s="24" t="s">
        <v>5080</v>
      </c>
      <c r="AB2302" s="484" t="s">
        <v>4206</v>
      </c>
      <c r="AC2302" s="16"/>
      <c r="AD2302" s="17"/>
      <c r="AE2302" s="18"/>
      <c r="AF2302" s="9"/>
      <c r="AG2302" s="19"/>
      <c r="AH2302" s="20"/>
      <c r="AI2302" s="9"/>
      <c r="AJ2302" s="21"/>
      <c r="AK2302" s="33"/>
      <c r="AL2302" s="485" t="str">
        <f>IF(AA2302="","",AA2302)</f>
        <v>L-RT-021</v>
      </c>
      <c r="AM2302" s="3" t="str">
        <f>IF(AB2302="","",AB2302)</f>
        <v>A</v>
      </c>
      <c r="AN2302" s="702"/>
      <c r="AO2302" s="4"/>
      <c r="AP2302" s="5"/>
      <c r="AQ2302" s="5"/>
      <c r="AR2302" s="4"/>
      <c r="AS2302" s="5"/>
      <c r="AT2302" s="552"/>
      <c r="AU2302" s="553" t="str">
        <f>IF(AND(V2302&gt;0,X2302="A",AA2302&lt;&gt;"",AG2302&lt;&gt;"A",AJ2302&lt;&gt;"A",OR(AB2302="NR",AB2302="NT")),1,"")</f>
        <v/>
      </c>
      <c r="AV2302" s="554" t="str">
        <f>IF(AU2302="","",COUNTIF($AU$8:AU2302,AU2302))</f>
        <v/>
      </c>
      <c r="AW2302" s="553" t="str">
        <f>IF(AND(V2302&gt;0,X2302="A",AJ2302&lt;&gt;"A",OR(AB2302="",AB2302="NX")),1,"")</f>
        <v/>
      </c>
      <c r="AX2302" s="554" t="str">
        <f>IF(AW2302="","",COUNTIF($AW$8:AW2302,AW2302))</f>
        <v/>
      </c>
      <c r="AY2302" s="27"/>
      <c r="AZ2302" s="6"/>
      <c r="BA2302" s="7"/>
      <c r="BB2302" s="7"/>
    </row>
    <row r="2303" spans="1:54" ht="14.45" customHeight="1">
      <c r="A2303" s="472" t="s">
        <v>2553</v>
      </c>
      <c r="B2303" s="473" t="s">
        <v>1602</v>
      </c>
      <c r="C2303" s="714" t="s">
        <v>5463</v>
      </c>
      <c r="D2303" s="22">
        <v>20</v>
      </c>
      <c r="E2303" s="746" t="s">
        <v>4561</v>
      </c>
      <c r="F2303" s="760">
        <v>2093710</v>
      </c>
      <c r="G2303" s="475">
        <v>15421110</v>
      </c>
      <c r="H2303" s="476">
        <v>11.94</v>
      </c>
      <c r="I2303" s="474">
        <v>2081420</v>
      </c>
      <c r="J2303" s="475">
        <v>15421103</v>
      </c>
      <c r="K2303" s="478">
        <v>11.94</v>
      </c>
      <c r="L2303" s="9" t="s">
        <v>15</v>
      </c>
      <c r="M2303" s="546">
        <v>16</v>
      </c>
      <c r="N2303" s="9">
        <v>9.5299999999999994</v>
      </c>
      <c r="O2303" s="6" t="s">
        <v>4201</v>
      </c>
      <c r="P2303" s="479" t="s">
        <v>4202</v>
      </c>
      <c r="Q2303" s="10" t="s">
        <v>4533</v>
      </c>
      <c r="R2303" s="11"/>
      <c r="S2303" s="12"/>
      <c r="T2303" s="14">
        <v>46264</v>
      </c>
      <c r="U2303" s="15" t="s">
        <v>4204</v>
      </c>
      <c r="V2303" s="8">
        <v>46264</v>
      </c>
      <c r="W2303" s="13" t="s">
        <v>4551</v>
      </c>
      <c r="X2303" s="23" t="s">
        <v>4206</v>
      </c>
      <c r="Y2303" s="486">
        <v>140</v>
      </c>
      <c r="Z2303" s="483">
        <v>46274</v>
      </c>
      <c r="AA2303" s="24" t="s">
        <v>5080</v>
      </c>
      <c r="AB2303" s="484" t="s">
        <v>4206</v>
      </c>
      <c r="AC2303" s="16"/>
      <c r="AD2303" s="17"/>
      <c r="AE2303" s="18"/>
      <c r="AF2303" s="9"/>
      <c r="AG2303" s="19"/>
      <c r="AH2303" s="20"/>
      <c r="AI2303" s="9"/>
      <c r="AJ2303" s="21"/>
      <c r="AK2303" s="33"/>
      <c r="AL2303" s="485" t="str">
        <f>IF(AA2303="","",AA2303)</f>
        <v>L-RT-021</v>
      </c>
      <c r="AM2303" s="3" t="str">
        <f>IF(AB2303="","",AB2303)</f>
        <v>A</v>
      </c>
      <c r="AN2303" s="702"/>
      <c r="AO2303" s="4"/>
      <c r="AP2303" s="5"/>
      <c r="AQ2303" s="5"/>
      <c r="AR2303" s="4"/>
      <c r="AS2303" s="5"/>
      <c r="AT2303" s="552"/>
      <c r="AU2303" s="553" t="str">
        <f>IF(AND(V2303&gt;0,X2303="A",AA2303&lt;&gt;"",AG2303&lt;&gt;"A",AJ2303&lt;&gt;"A",OR(AB2303="NR",AB2303="NT")),1,"")</f>
        <v/>
      </c>
      <c r="AV2303" s="554" t="str">
        <f>IF(AU2303="","",COUNTIF($AU$8:AU2303,AU2303))</f>
        <v/>
      </c>
      <c r="AW2303" s="553" t="str">
        <f>IF(AND(V2303&gt;0,X2303="A",AJ2303&lt;&gt;"A",OR(AB2303="",AB2303="NX")),1,"")</f>
        <v/>
      </c>
      <c r="AX2303" s="554" t="str">
        <f>IF(AW2303="","",COUNTIF($AW$8:AW2303,AW2303))</f>
        <v/>
      </c>
      <c r="AY2303" s="27"/>
      <c r="AZ2303" s="6"/>
      <c r="BA2303" s="7"/>
      <c r="BB2303" s="7"/>
    </row>
    <row r="2304" spans="1:54" ht="14.45" customHeight="1">
      <c r="A2304" s="472" t="s">
        <v>2554</v>
      </c>
      <c r="B2304" s="473" t="s">
        <v>1602</v>
      </c>
      <c r="C2304" s="714" t="s">
        <v>5463</v>
      </c>
      <c r="D2304" s="22">
        <v>20</v>
      </c>
      <c r="E2304" s="746" t="s">
        <v>4562</v>
      </c>
      <c r="F2304" s="760">
        <v>2081420</v>
      </c>
      <c r="G2304" s="475">
        <v>15421103</v>
      </c>
      <c r="H2304" s="476">
        <v>11.94</v>
      </c>
      <c r="I2304" s="474">
        <v>2093380</v>
      </c>
      <c r="J2304" s="475">
        <v>15421110</v>
      </c>
      <c r="K2304" s="478">
        <v>11.94</v>
      </c>
      <c r="L2304" s="9" t="s">
        <v>15</v>
      </c>
      <c r="M2304" s="546">
        <v>16</v>
      </c>
      <c r="N2304" s="9">
        <v>9.5299999999999994</v>
      </c>
      <c r="O2304" s="6" t="s">
        <v>4201</v>
      </c>
      <c r="P2304" s="479" t="s">
        <v>4202</v>
      </c>
      <c r="Q2304" s="10" t="s">
        <v>4533</v>
      </c>
      <c r="R2304" s="11"/>
      <c r="S2304" s="12"/>
      <c r="T2304" s="14">
        <v>46264</v>
      </c>
      <c r="U2304" s="15" t="s">
        <v>4204</v>
      </c>
      <c r="V2304" s="8">
        <v>46264</v>
      </c>
      <c r="W2304" s="13" t="s">
        <v>4551</v>
      </c>
      <c r="X2304" s="23" t="s">
        <v>4206</v>
      </c>
      <c r="Y2304" s="486">
        <v>140</v>
      </c>
      <c r="Z2304" s="483">
        <v>46274</v>
      </c>
      <c r="AA2304" s="24" t="s">
        <v>5080</v>
      </c>
      <c r="AB2304" s="484" t="s">
        <v>4206</v>
      </c>
      <c r="AC2304" s="16"/>
      <c r="AD2304" s="17"/>
      <c r="AE2304" s="18"/>
      <c r="AF2304" s="9"/>
      <c r="AG2304" s="19"/>
      <c r="AH2304" s="20"/>
      <c r="AI2304" s="9"/>
      <c r="AJ2304" s="21"/>
      <c r="AK2304" s="33"/>
      <c r="AL2304" s="485" t="str">
        <f>IF(AA2304="","",AA2304)</f>
        <v>L-RT-021</v>
      </c>
      <c r="AM2304" s="3" t="str">
        <f>IF(AB2304="","",AB2304)</f>
        <v>A</v>
      </c>
      <c r="AN2304" s="702"/>
      <c r="AO2304" s="4"/>
      <c r="AP2304" s="5"/>
      <c r="AQ2304" s="5"/>
      <c r="AR2304" s="4"/>
      <c r="AS2304" s="5"/>
      <c r="AT2304" s="552"/>
      <c r="AU2304" s="553" t="str">
        <f>IF(AND(V2304&gt;0,X2304="A",AA2304&lt;&gt;"",AG2304&lt;&gt;"A",AJ2304&lt;&gt;"A",OR(AB2304="NR",AB2304="NT")),1,"")</f>
        <v/>
      </c>
      <c r="AV2304" s="554" t="str">
        <f>IF(AU2304="","",COUNTIF($AU$8:AU2304,AU2304))</f>
        <v/>
      </c>
      <c r="AW2304" s="553" t="str">
        <f>IF(AND(V2304&gt;0,X2304="A",AJ2304&lt;&gt;"A",OR(AB2304="",AB2304="NX")),1,"")</f>
        <v/>
      </c>
      <c r="AX2304" s="554" t="str">
        <f>IF(AW2304="","",COUNTIF($AW$8:AW2304,AW2304))</f>
        <v/>
      </c>
      <c r="AY2304" s="27"/>
      <c r="AZ2304" s="6"/>
      <c r="BA2304" s="7"/>
      <c r="BB2304" s="7"/>
    </row>
    <row r="2305" spans="1:54" ht="14.45" customHeight="1">
      <c r="A2305" s="472" t="s">
        <v>2555</v>
      </c>
      <c r="B2305" s="473" t="s">
        <v>1602</v>
      </c>
      <c r="C2305" s="714" t="s">
        <v>5463</v>
      </c>
      <c r="D2305" s="22">
        <v>20</v>
      </c>
      <c r="E2305" s="746" t="s">
        <v>4563</v>
      </c>
      <c r="F2305" s="760">
        <v>2093380</v>
      </c>
      <c r="G2305" s="475">
        <v>15421110</v>
      </c>
      <c r="H2305" s="476">
        <v>11.94</v>
      </c>
      <c r="I2305" s="474">
        <v>2096080</v>
      </c>
      <c r="J2305" s="475">
        <v>156421111</v>
      </c>
      <c r="K2305" s="478">
        <v>11.94</v>
      </c>
      <c r="L2305" s="9" t="s">
        <v>15</v>
      </c>
      <c r="M2305" s="546">
        <v>16</v>
      </c>
      <c r="N2305" s="9">
        <v>9.5299999999999994</v>
      </c>
      <c r="O2305" s="6" t="s">
        <v>4201</v>
      </c>
      <c r="P2305" s="479" t="s">
        <v>4202</v>
      </c>
      <c r="Q2305" s="10" t="s">
        <v>4533</v>
      </c>
      <c r="R2305" s="11"/>
      <c r="S2305" s="12"/>
      <c r="T2305" s="14">
        <v>46264</v>
      </c>
      <c r="U2305" s="15" t="s">
        <v>4204</v>
      </c>
      <c r="V2305" s="8">
        <v>46264</v>
      </c>
      <c r="W2305" s="13" t="s">
        <v>4551</v>
      </c>
      <c r="X2305" s="23" t="s">
        <v>4206</v>
      </c>
      <c r="Y2305" s="486">
        <v>140</v>
      </c>
      <c r="Z2305" s="483">
        <v>46274</v>
      </c>
      <c r="AA2305" s="24" t="s">
        <v>5080</v>
      </c>
      <c r="AB2305" s="484" t="s">
        <v>4206</v>
      </c>
      <c r="AC2305" s="16"/>
      <c r="AD2305" s="17"/>
      <c r="AE2305" s="18"/>
      <c r="AF2305" s="9"/>
      <c r="AG2305" s="19"/>
      <c r="AH2305" s="20"/>
      <c r="AI2305" s="9"/>
      <c r="AJ2305" s="21"/>
      <c r="AK2305" s="33"/>
      <c r="AL2305" s="485" t="str">
        <f>IF(AA2305="","",AA2305)</f>
        <v>L-RT-021</v>
      </c>
      <c r="AM2305" s="3" t="str">
        <f>IF(AB2305="","",AB2305)</f>
        <v>A</v>
      </c>
      <c r="AN2305" s="702"/>
      <c r="AO2305" s="4"/>
      <c r="AP2305" s="5"/>
      <c r="AQ2305" s="5"/>
      <c r="AR2305" s="4"/>
      <c r="AS2305" s="5"/>
      <c r="AT2305" s="552"/>
      <c r="AU2305" s="553" t="str">
        <f>IF(AND(V2305&gt;0,X2305="A",AA2305&lt;&gt;"",AG2305&lt;&gt;"A",AJ2305&lt;&gt;"A",OR(AB2305="NR",AB2305="NT")),1,"")</f>
        <v/>
      </c>
      <c r="AV2305" s="554" t="str">
        <f>IF(AU2305="","",COUNTIF($AU$8:AU2305,AU2305))</f>
        <v/>
      </c>
      <c r="AW2305" s="553" t="str">
        <f>IF(AND(V2305&gt;0,X2305="A",AJ2305&lt;&gt;"A",OR(AB2305="",AB2305="NX")),1,"")</f>
        <v/>
      </c>
      <c r="AX2305" s="554" t="str">
        <f>IF(AW2305="","",COUNTIF($AW$8:AW2305,AW2305))</f>
        <v/>
      </c>
      <c r="AY2305" s="27"/>
      <c r="AZ2305" s="6"/>
      <c r="BA2305" s="7"/>
      <c r="BB2305" s="7"/>
    </row>
    <row r="2306" spans="1:54" ht="14.45" customHeight="1">
      <c r="A2306" s="472" t="s">
        <v>2556</v>
      </c>
      <c r="B2306" s="473" t="s">
        <v>1602</v>
      </c>
      <c r="C2306" s="714" t="s">
        <v>5463</v>
      </c>
      <c r="D2306" s="22">
        <v>20</v>
      </c>
      <c r="E2306" s="746" t="s">
        <v>4564</v>
      </c>
      <c r="F2306" s="760">
        <v>2096080</v>
      </c>
      <c r="G2306" s="475">
        <v>156421111</v>
      </c>
      <c r="H2306" s="476">
        <v>11.94</v>
      </c>
      <c r="I2306" s="474">
        <v>2097180</v>
      </c>
      <c r="J2306" s="475">
        <v>15421112</v>
      </c>
      <c r="K2306" s="478">
        <v>11.94</v>
      </c>
      <c r="L2306" s="9" t="s">
        <v>15</v>
      </c>
      <c r="M2306" s="546">
        <v>16</v>
      </c>
      <c r="N2306" s="9">
        <v>9.5299999999999994</v>
      </c>
      <c r="O2306" s="6" t="s">
        <v>4201</v>
      </c>
      <c r="P2306" s="479" t="s">
        <v>4202</v>
      </c>
      <c r="Q2306" s="10" t="s">
        <v>4533</v>
      </c>
      <c r="R2306" s="11"/>
      <c r="S2306" s="12"/>
      <c r="T2306" s="14">
        <v>46264</v>
      </c>
      <c r="U2306" s="15" t="s">
        <v>4204</v>
      </c>
      <c r="V2306" s="8">
        <v>46264</v>
      </c>
      <c r="W2306" s="13" t="s">
        <v>4551</v>
      </c>
      <c r="X2306" s="23" t="s">
        <v>4206</v>
      </c>
      <c r="Y2306" s="486">
        <v>140</v>
      </c>
      <c r="Z2306" s="483">
        <v>46274</v>
      </c>
      <c r="AA2306" s="24" t="s">
        <v>5080</v>
      </c>
      <c r="AB2306" s="484" t="s">
        <v>4206</v>
      </c>
      <c r="AC2306" s="16"/>
      <c r="AD2306" s="17"/>
      <c r="AE2306" s="18"/>
      <c r="AF2306" s="9"/>
      <c r="AG2306" s="19"/>
      <c r="AH2306" s="20"/>
      <c r="AI2306" s="9"/>
      <c r="AJ2306" s="21"/>
      <c r="AK2306" s="33"/>
      <c r="AL2306" s="485" t="str">
        <f>IF(AA2306="","",AA2306)</f>
        <v>L-RT-021</v>
      </c>
      <c r="AM2306" s="3" t="str">
        <f>IF(AB2306="","",AB2306)</f>
        <v>A</v>
      </c>
      <c r="AN2306" s="702"/>
      <c r="AO2306" s="4"/>
      <c r="AP2306" s="5"/>
      <c r="AQ2306" s="5"/>
      <c r="AR2306" s="4"/>
      <c r="AS2306" s="5"/>
      <c r="AT2306" s="552"/>
      <c r="AU2306" s="553" t="str">
        <f>IF(AND(V2306&gt;0,X2306="A",AA2306&lt;&gt;"",AG2306&lt;&gt;"A",AJ2306&lt;&gt;"A",OR(AB2306="NR",AB2306="NT")),1,"")</f>
        <v/>
      </c>
      <c r="AV2306" s="554" t="str">
        <f>IF(AU2306="","",COUNTIF($AU$8:AU2306,AU2306))</f>
        <v/>
      </c>
      <c r="AW2306" s="553" t="str">
        <f>IF(AND(V2306&gt;0,X2306="A",AJ2306&lt;&gt;"A",OR(AB2306="",AB2306="NX")),1,"")</f>
        <v/>
      </c>
      <c r="AX2306" s="554" t="str">
        <f>IF(AW2306="","",COUNTIF($AW$8:AW2306,AW2306))</f>
        <v/>
      </c>
      <c r="AY2306" s="27"/>
      <c r="AZ2306" s="6"/>
      <c r="BA2306" s="7"/>
      <c r="BB2306" s="7"/>
    </row>
    <row r="2307" spans="1:54" ht="14.45" customHeight="1">
      <c r="A2307" s="472" t="s">
        <v>2557</v>
      </c>
      <c r="B2307" s="473" t="s">
        <v>1602</v>
      </c>
      <c r="C2307" s="714" t="s">
        <v>5463</v>
      </c>
      <c r="D2307" s="22">
        <v>20</v>
      </c>
      <c r="E2307" s="746" t="s">
        <v>4565</v>
      </c>
      <c r="F2307" s="760">
        <v>2097180</v>
      </c>
      <c r="G2307" s="475">
        <v>15421112</v>
      </c>
      <c r="H2307" s="476">
        <v>11.94</v>
      </c>
      <c r="I2307" s="474">
        <v>2098140</v>
      </c>
      <c r="J2307" s="475">
        <v>15421112</v>
      </c>
      <c r="K2307" s="478">
        <v>11.94</v>
      </c>
      <c r="L2307" s="9" t="s">
        <v>15</v>
      </c>
      <c r="M2307" s="546">
        <v>16</v>
      </c>
      <c r="N2307" s="9">
        <v>9.5299999999999994</v>
      </c>
      <c r="O2307" s="6" t="s">
        <v>4201</v>
      </c>
      <c r="P2307" s="479" t="s">
        <v>4202</v>
      </c>
      <c r="Q2307" s="10" t="s">
        <v>4533</v>
      </c>
      <c r="R2307" s="11"/>
      <c r="S2307" s="12"/>
      <c r="T2307" s="14">
        <v>46264</v>
      </c>
      <c r="U2307" s="15" t="s">
        <v>4204</v>
      </c>
      <c r="V2307" s="8">
        <v>46264</v>
      </c>
      <c r="W2307" s="13" t="s">
        <v>4551</v>
      </c>
      <c r="X2307" s="23" t="s">
        <v>4206</v>
      </c>
      <c r="Y2307" s="486">
        <v>140</v>
      </c>
      <c r="Z2307" s="483">
        <v>46274</v>
      </c>
      <c r="AA2307" s="24" t="s">
        <v>5080</v>
      </c>
      <c r="AB2307" s="484" t="s">
        <v>4206</v>
      </c>
      <c r="AC2307" s="16"/>
      <c r="AD2307" s="17"/>
      <c r="AE2307" s="18"/>
      <c r="AF2307" s="9"/>
      <c r="AG2307" s="19"/>
      <c r="AH2307" s="20"/>
      <c r="AI2307" s="9"/>
      <c r="AJ2307" s="21"/>
      <c r="AK2307" s="33"/>
      <c r="AL2307" s="485" t="str">
        <f>IF(AA2307="","",AA2307)</f>
        <v>L-RT-021</v>
      </c>
      <c r="AM2307" s="3" t="str">
        <f>IF(AB2307="","",AB2307)</f>
        <v>A</v>
      </c>
      <c r="AN2307" s="702"/>
      <c r="AO2307" s="4"/>
      <c r="AP2307" s="5"/>
      <c r="AQ2307" s="5"/>
      <c r="AR2307" s="4"/>
      <c r="AS2307" s="5"/>
      <c r="AT2307" s="552"/>
      <c r="AU2307" s="553" t="str">
        <f>IF(AND(V2307&gt;0,X2307="A",AA2307&lt;&gt;"",AG2307&lt;&gt;"A",AJ2307&lt;&gt;"A",OR(AB2307="NR",AB2307="NT")),1,"")</f>
        <v/>
      </c>
      <c r="AV2307" s="554" t="str">
        <f>IF(AU2307="","",COUNTIF($AU$8:AU2307,AU2307))</f>
        <v/>
      </c>
      <c r="AW2307" s="553" t="str">
        <f>IF(AND(V2307&gt;0,X2307="A",AJ2307&lt;&gt;"A",OR(AB2307="",AB2307="NX")),1,"")</f>
        <v/>
      </c>
      <c r="AX2307" s="554" t="str">
        <f>IF(AW2307="","",COUNTIF($AW$8:AW2307,AW2307))</f>
        <v/>
      </c>
      <c r="AY2307" s="27"/>
      <c r="AZ2307" s="6"/>
      <c r="BA2307" s="7"/>
      <c r="BB2307" s="7"/>
    </row>
    <row r="2308" spans="1:54" ht="14.45" customHeight="1">
      <c r="A2308" s="472" t="s">
        <v>2558</v>
      </c>
      <c r="B2308" s="473" t="s">
        <v>1602</v>
      </c>
      <c r="C2308" s="714" t="s">
        <v>5463</v>
      </c>
      <c r="D2308" s="22">
        <v>20</v>
      </c>
      <c r="E2308" s="746" t="s">
        <v>4566</v>
      </c>
      <c r="F2308" s="760">
        <v>2098140</v>
      </c>
      <c r="G2308" s="475">
        <v>15421112</v>
      </c>
      <c r="H2308" s="476">
        <v>11.94</v>
      </c>
      <c r="I2308" s="474">
        <v>208010</v>
      </c>
      <c r="J2308" s="475">
        <v>15421103</v>
      </c>
      <c r="K2308" s="478">
        <v>11.94</v>
      </c>
      <c r="L2308" s="9" t="s">
        <v>15</v>
      </c>
      <c r="M2308" s="546">
        <v>16</v>
      </c>
      <c r="N2308" s="9">
        <v>9.5299999999999994</v>
      </c>
      <c r="O2308" s="6" t="s">
        <v>4201</v>
      </c>
      <c r="P2308" s="479" t="s">
        <v>4202</v>
      </c>
      <c r="Q2308" s="10" t="s">
        <v>4533</v>
      </c>
      <c r="R2308" s="11"/>
      <c r="S2308" s="12"/>
      <c r="T2308" s="14">
        <v>46264</v>
      </c>
      <c r="U2308" s="15" t="s">
        <v>4204</v>
      </c>
      <c r="V2308" s="8">
        <v>46264</v>
      </c>
      <c r="W2308" s="13" t="s">
        <v>4551</v>
      </c>
      <c r="X2308" s="23" t="s">
        <v>4206</v>
      </c>
      <c r="Y2308" s="486">
        <v>140</v>
      </c>
      <c r="Z2308" s="483">
        <v>46274</v>
      </c>
      <c r="AA2308" s="24" t="s">
        <v>5080</v>
      </c>
      <c r="AB2308" s="484" t="s">
        <v>4206</v>
      </c>
      <c r="AC2308" s="16"/>
      <c r="AD2308" s="17"/>
      <c r="AE2308" s="18"/>
      <c r="AF2308" s="9"/>
      <c r="AG2308" s="19"/>
      <c r="AH2308" s="20"/>
      <c r="AI2308" s="9"/>
      <c r="AJ2308" s="21"/>
      <c r="AK2308" s="33"/>
      <c r="AL2308" s="485" t="str">
        <f>IF(AA2308="","",AA2308)</f>
        <v>L-RT-021</v>
      </c>
      <c r="AM2308" s="3" t="str">
        <f>IF(AB2308="","",AB2308)</f>
        <v>A</v>
      </c>
      <c r="AN2308" s="702"/>
      <c r="AO2308" s="4"/>
      <c r="AP2308" s="5"/>
      <c r="AQ2308" s="5"/>
      <c r="AR2308" s="4"/>
      <c r="AS2308" s="5"/>
      <c r="AT2308" s="552"/>
      <c r="AU2308" s="553" t="str">
        <f>IF(AND(V2308&gt;0,X2308="A",AA2308&lt;&gt;"",AG2308&lt;&gt;"A",AJ2308&lt;&gt;"A",OR(AB2308="NR",AB2308="NT")),1,"")</f>
        <v/>
      </c>
      <c r="AV2308" s="554" t="str">
        <f>IF(AU2308="","",COUNTIF($AU$8:AU2308,AU2308))</f>
        <v/>
      </c>
      <c r="AW2308" s="553" t="str">
        <f>IF(AND(V2308&gt;0,X2308="A",AJ2308&lt;&gt;"A",OR(AB2308="",AB2308="NX")),1,"")</f>
        <v/>
      </c>
      <c r="AX2308" s="554" t="str">
        <f>IF(AW2308="","",COUNTIF($AW$8:AW2308,AW2308))</f>
        <v/>
      </c>
      <c r="AY2308" s="27"/>
      <c r="AZ2308" s="6"/>
      <c r="BA2308" s="7"/>
      <c r="BB2308" s="7"/>
    </row>
    <row r="2309" spans="1:54" ht="14.45" customHeight="1">
      <c r="A2309" s="472" t="s">
        <v>2559</v>
      </c>
      <c r="B2309" s="473" t="s">
        <v>1602</v>
      </c>
      <c r="C2309" s="714" t="s">
        <v>5463</v>
      </c>
      <c r="D2309" s="22">
        <v>20</v>
      </c>
      <c r="E2309" s="746" t="s">
        <v>4567</v>
      </c>
      <c r="F2309" s="760">
        <v>208010</v>
      </c>
      <c r="G2309" s="475">
        <v>15421103</v>
      </c>
      <c r="H2309" s="476">
        <v>11.94</v>
      </c>
      <c r="I2309" s="474">
        <v>2088570</v>
      </c>
      <c r="J2309" s="475">
        <v>15421108</v>
      </c>
      <c r="K2309" s="478">
        <v>11.94</v>
      </c>
      <c r="L2309" s="9" t="s">
        <v>15</v>
      </c>
      <c r="M2309" s="546">
        <v>16</v>
      </c>
      <c r="N2309" s="9">
        <v>9.5299999999999994</v>
      </c>
      <c r="O2309" s="6" t="s">
        <v>4201</v>
      </c>
      <c r="P2309" s="479" t="s">
        <v>4202</v>
      </c>
      <c r="Q2309" s="10" t="s">
        <v>4533</v>
      </c>
      <c r="R2309" s="11"/>
      <c r="S2309" s="12"/>
      <c r="T2309" s="14">
        <v>46264</v>
      </c>
      <c r="U2309" s="15" t="s">
        <v>4204</v>
      </c>
      <c r="V2309" s="8">
        <v>46264</v>
      </c>
      <c r="W2309" s="13" t="s">
        <v>4551</v>
      </c>
      <c r="X2309" s="23" t="s">
        <v>4206</v>
      </c>
      <c r="Y2309" s="486">
        <v>140</v>
      </c>
      <c r="Z2309" s="483">
        <v>46274</v>
      </c>
      <c r="AA2309" s="24" t="s">
        <v>5080</v>
      </c>
      <c r="AB2309" s="484" t="s">
        <v>4206</v>
      </c>
      <c r="AC2309" s="16"/>
      <c r="AD2309" s="17"/>
      <c r="AE2309" s="18"/>
      <c r="AF2309" s="9"/>
      <c r="AG2309" s="19"/>
      <c r="AH2309" s="20"/>
      <c r="AI2309" s="9"/>
      <c r="AJ2309" s="21"/>
      <c r="AK2309" s="33"/>
      <c r="AL2309" s="485" t="str">
        <f>IF(AA2309="","",AA2309)</f>
        <v>L-RT-021</v>
      </c>
      <c r="AM2309" s="3" t="str">
        <f>IF(AB2309="","",AB2309)</f>
        <v>A</v>
      </c>
      <c r="AN2309" s="702"/>
      <c r="AO2309" s="4"/>
      <c r="AP2309" s="5"/>
      <c r="AQ2309" s="5"/>
      <c r="AR2309" s="4"/>
      <c r="AS2309" s="5"/>
      <c r="AT2309" s="552"/>
      <c r="AU2309" s="553" t="str">
        <f>IF(AND(V2309&gt;0,X2309="A",AA2309&lt;&gt;"",AG2309&lt;&gt;"A",AJ2309&lt;&gt;"A",OR(AB2309="NR",AB2309="NT")),1,"")</f>
        <v/>
      </c>
      <c r="AV2309" s="554" t="str">
        <f>IF(AU2309="","",COUNTIF($AU$8:AU2309,AU2309))</f>
        <v/>
      </c>
      <c r="AW2309" s="553" t="str">
        <f>IF(AND(V2309&gt;0,X2309="A",AJ2309&lt;&gt;"A",OR(AB2309="",AB2309="NX")),1,"")</f>
        <v/>
      </c>
      <c r="AX2309" s="554" t="str">
        <f>IF(AW2309="","",COUNTIF($AW$8:AW2309,AW2309))</f>
        <v/>
      </c>
      <c r="AY2309" s="27"/>
      <c r="AZ2309" s="6"/>
      <c r="BA2309" s="7"/>
      <c r="BB2309" s="7"/>
    </row>
    <row r="2310" spans="1:54" ht="14.45" customHeight="1">
      <c r="A2310" s="472" t="s">
        <v>2560</v>
      </c>
      <c r="B2310" s="473" t="s">
        <v>1602</v>
      </c>
      <c r="C2310" s="714" t="s">
        <v>5463</v>
      </c>
      <c r="D2310" s="22">
        <v>20</v>
      </c>
      <c r="E2310" s="746" t="s">
        <v>4568</v>
      </c>
      <c r="F2310" s="760">
        <v>2088570</v>
      </c>
      <c r="G2310" s="475">
        <v>15421108</v>
      </c>
      <c r="H2310" s="476">
        <v>11.94</v>
      </c>
      <c r="I2310" s="474">
        <v>2098460</v>
      </c>
      <c r="J2310" s="475">
        <v>15421112</v>
      </c>
      <c r="K2310" s="478">
        <v>11.94</v>
      </c>
      <c r="L2310" s="9" t="s">
        <v>15</v>
      </c>
      <c r="M2310" s="546">
        <v>16</v>
      </c>
      <c r="N2310" s="9">
        <v>9.5299999999999994</v>
      </c>
      <c r="O2310" s="6" t="s">
        <v>4201</v>
      </c>
      <c r="P2310" s="479" t="s">
        <v>4202</v>
      </c>
      <c r="Q2310" s="10" t="s">
        <v>4533</v>
      </c>
      <c r="R2310" s="11"/>
      <c r="S2310" s="12"/>
      <c r="T2310" s="14">
        <v>46263</v>
      </c>
      <c r="U2310" s="15" t="s">
        <v>4204</v>
      </c>
      <c r="V2310" s="8">
        <v>46263</v>
      </c>
      <c r="W2310" s="13" t="s">
        <v>4569</v>
      </c>
      <c r="X2310" s="23" t="s">
        <v>4206</v>
      </c>
      <c r="Y2310" s="486">
        <v>140</v>
      </c>
      <c r="Z2310" s="483">
        <v>46274</v>
      </c>
      <c r="AA2310" s="24" t="s">
        <v>5080</v>
      </c>
      <c r="AB2310" s="484" t="s">
        <v>4206</v>
      </c>
      <c r="AC2310" s="16"/>
      <c r="AD2310" s="17"/>
      <c r="AE2310" s="18"/>
      <c r="AF2310" s="9"/>
      <c r="AG2310" s="19"/>
      <c r="AH2310" s="20"/>
      <c r="AI2310" s="9"/>
      <c r="AJ2310" s="21"/>
      <c r="AK2310" s="33"/>
      <c r="AL2310" s="485" t="str">
        <f>IF(AA2310="","",AA2310)</f>
        <v>L-RT-021</v>
      </c>
      <c r="AM2310" s="3" t="str">
        <f>IF(AB2310="","",AB2310)</f>
        <v>A</v>
      </c>
      <c r="AN2310" s="702"/>
      <c r="AO2310" s="4"/>
      <c r="AP2310" s="5"/>
      <c r="AQ2310" s="5"/>
      <c r="AR2310" s="4"/>
      <c r="AS2310" s="5"/>
      <c r="AT2310" s="552"/>
      <c r="AU2310" s="553" t="str">
        <f>IF(AND(V2310&gt;0,X2310="A",AA2310&lt;&gt;"",AG2310&lt;&gt;"A",AJ2310&lt;&gt;"A",OR(AB2310="NR",AB2310="NT")),1,"")</f>
        <v/>
      </c>
      <c r="AV2310" s="554" t="str">
        <f>IF(AU2310="","",COUNTIF($AU$8:AU2310,AU2310))</f>
        <v/>
      </c>
      <c r="AW2310" s="553" t="str">
        <f>IF(AND(V2310&gt;0,X2310="A",AJ2310&lt;&gt;"A",OR(AB2310="",AB2310="NX")),1,"")</f>
        <v/>
      </c>
      <c r="AX2310" s="554" t="str">
        <f>IF(AW2310="","",COUNTIF($AW$8:AW2310,AW2310))</f>
        <v/>
      </c>
      <c r="AY2310" s="27"/>
      <c r="AZ2310" s="6"/>
      <c r="BA2310" s="7"/>
      <c r="BB2310" s="7"/>
    </row>
    <row r="2311" spans="1:54" ht="14.45" customHeight="1">
      <c r="A2311" s="472" t="s">
        <v>2561</v>
      </c>
      <c r="B2311" s="473" t="s">
        <v>1602</v>
      </c>
      <c r="C2311" s="714" t="s">
        <v>5463</v>
      </c>
      <c r="D2311" s="22">
        <v>20</v>
      </c>
      <c r="E2311" s="746" t="s">
        <v>4570</v>
      </c>
      <c r="F2311" s="760">
        <v>2098460</v>
      </c>
      <c r="G2311" s="475">
        <v>15421112</v>
      </c>
      <c r="H2311" s="476">
        <v>11.94</v>
      </c>
      <c r="I2311" s="474">
        <v>2094870</v>
      </c>
      <c r="J2311" s="475">
        <v>15421111</v>
      </c>
      <c r="K2311" s="478">
        <v>11.94</v>
      </c>
      <c r="L2311" s="9" t="s">
        <v>15</v>
      </c>
      <c r="M2311" s="546">
        <v>16</v>
      </c>
      <c r="N2311" s="9">
        <v>9.5299999999999994</v>
      </c>
      <c r="O2311" s="6" t="s">
        <v>4201</v>
      </c>
      <c r="P2311" s="479" t="s">
        <v>4202</v>
      </c>
      <c r="Q2311" s="10" t="s">
        <v>4533</v>
      </c>
      <c r="R2311" s="11"/>
      <c r="S2311" s="12"/>
      <c r="T2311" s="14">
        <v>46263</v>
      </c>
      <c r="U2311" s="15" t="s">
        <v>4204</v>
      </c>
      <c r="V2311" s="8">
        <v>46263</v>
      </c>
      <c r="W2311" s="13" t="s">
        <v>4569</v>
      </c>
      <c r="X2311" s="23" t="s">
        <v>4206</v>
      </c>
      <c r="Y2311" s="486">
        <v>140</v>
      </c>
      <c r="Z2311" s="483">
        <v>46274</v>
      </c>
      <c r="AA2311" s="24" t="s">
        <v>5080</v>
      </c>
      <c r="AB2311" s="484" t="s">
        <v>4206</v>
      </c>
      <c r="AC2311" s="16"/>
      <c r="AD2311" s="17"/>
      <c r="AE2311" s="18"/>
      <c r="AF2311" s="9"/>
      <c r="AG2311" s="19"/>
      <c r="AH2311" s="20"/>
      <c r="AI2311" s="9"/>
      <c r="AJ2311" s="21"/>
      <c r="AK2311" s="33"/>
      <c r="AL2311" s="485" t="str">
        <f>IF(AA2311="","",AA2311)</f>
        <v>L-RT-021</v>
      </c>
      <c r="AM2311" s="3" t="str">
        <f>IF(AB2311="","",AB2311)</f>
        <v>A</v>
      </c>
      <c r="AN2311" s="702"/>
      <c r="AO2311" s="4"/>
      <c r="AP2311" s="5"/>
      <c r="AQ2311" s="5"/>
      <c r="AR2311" s="4"/>
      <c r="AS2311" s="5"/>
      <c r="AT2311" s="552"/>
      <c r="AU2311" s="553" t="str">
        <f>IF(AND(V2311&gt;0,X2311="A",AA2311&lt;&gt;"",AG2311&lt;&gt;"A",AJ2311&lt;&gt;"A",OR(AB2311="NR",AB2311="NT")),1,"")</f>
        <v/>
      </c>
      <c r="AV2311" s="554" t="str">
        <f>IF(AU2311="","",COUNTIF($AU$8:AU2311,AU2311))</f>
        <v/>
      </c>
      <c r="AW2311" s="553" t="str">
        <f>IF(AND(V2311&gt;0,X2311="A",AJ2311&lt;&gt;"A",OR(AB2311="",AB2311="NX")),1,"")</f>
        <v/>
      </c>
      <c r="AX2311" s="554" t="str">
        <f>IF(AW2311="","",COUNTIF($AW$8:AW2311,AW2311))</f>
        <v/>
      </c>
      <c r="AY2311" s="27"/>
      <c r="AZ2311" s="6"/>
      <c r="BA2311" s="7"/>
      <c r="BB2311" s="7"/>
    </row>
    <row r="2312" spans="1:54" ht="14.45" customHeight="1">
      <c r="A2312" s="472" t="s">
        <v>2562</v>
      </c>
      <c r="B2312" s="473" t="s">
        <v>1602</v>
      </c>
      <c r="C2312" s="714" t="s">
        <v>5463</v>
      </c>
      <c r="D2312" s="22">
        <v>20</v>
      </c>
      <c r="E2312" s="746" t="s">
        <v>4571</v>
      </c>
      <c r="F2312" s="760">
        <v>2094870</v>
      </c>
      <c r="G2312" s="475">
        <v>15421111</v>
      </c>
      <c r="H2312" s="476">
        <v>11.94</v>
      </c>
      <c r="I2312" s="474">
        <v>2079450</v>
      </c>
      <c r="J2312" s="475">
        <v>15421102</v>
      </c>
      <c r="K2312" s="478">
        <v>11.94</v>
      </c>
      <c r="L2312" s="9" t="s">
        <v>15</v>
      </c>
      <c r="M2312" s="546">
        <v>16</v>
      </c>
      <c r="N2312" s="9">
        <v>9.5299999999999994</v>
      </c>
      <c r="O2312" s="6" t="s">
        <v>4201</v>
      </c>
      <c r="P2312" s="479" t="s">
        <v>4202</v>
      </c>
      <c r="Q2312" s="10" t="s">
        <v>4533</v>
      </c>
      <c r="R2312" s="11"/>
      <c r="S2312" s="12"/>
      <c r="T2312" s="14">
        <v>46263</v>
      </c>
      <c r="U2312" s="15" t="s">
        <v>4204</v>
      </c>
      <c r="V2312" s="8">
        <v>46263</v>
      </c>
      <c r="W2312" s="13" t="s">
        <v>4569</v>
      </c>
      <c r="X2312" s="23" t="s">
        <v>4206</v>
      </c>
      <c r="Y2312" s="486">
        <v>140</v>
      </c>
      <c r="Z2312" s="483">
        <v>46274</v>
      </c>
      <c r="AA2312" s="24" t="s">
        <v>5081</v>
      </c>
      <c r="AB2312" s="484" t="s">
        <v>4206</v>
      </c>
      <c r="AC2312" s="16"/>
      <c r="AD2312" s="17"/>
      <c r="AE2312" s="18"/>
      <c r="AF2312" s="9"/>
      <c r="AG2312" s="19"/>
      <c r="AH2312" s="20"/>
      <c r="AI2312" s="9"/>
      <c r="AJ2312" s="21"/>
      <c r="AK2312" s="33"/>
      <c r="AL2312" s="485" t="str">
        <f>IF(AA2312="","",AA2312)</f>
        <v>L-RT-022</v>
      </c>
      <c r="AM2312" s="3" t="str">
        <f>IF(AB2312="","",AB2312)</f>
        <v>A</v>
      </c>
      <c r="AN2312" s="702"/>
      <c r="AO2312" s="4"/>
      <c r="AP2312" s="5"/>
      <c r="AQ2312" s="5"/>
      <c r="AR2312" s="4"/>
      <c r="AS2312" s="5"/>
      <c r="AT2312" s="552"/>
      <c r="AU2312" s="553" t="str">
        <f>IF(AND(V2312&gt;0,X2312="A",AA2312&lt;&gt;"",AG2312&lt;&gt;"A",AJ2312&lt;&gt;"A",OR(AB2312="NR",AB2312="NT")),1,"")</f>
        <v/>
      </c>
      <c r="AV2312" s="554" t="str">
        <f>IF(AU2312="","",COUNTIF($AU$8:AU2312,AU2312))</f>
        <v/>
      </c>
      <c r="AW2312" s="553" t="str">
        <f>IF(AND(V2312&gt;0,X2312="A",AJ2312&lt;&gt;"A",OR(AB2312="",AB2312="NX")),1,"")</f>
        <v/>
      </c>
      <c r="AX2312" s="554" t="str">
        <f>IF(AW2312="","",COUNTIF($AW$8:AW2312,AW2312))</f>
        <v/>
      </c>
      <c r="AY2312" s="27"/>
      <c r="AZ2312" s="6"/>
      <c r="BA2312" s="7"/>
      <c r="BB2312" s="7"/>
    </row>
    <row r="2313" spans="1:54" ht="14.45" customHeight="1">
      <c r="A2313" s="472" t="s">
        <v>2563</v>
      </c>
      <c r="B2313" s="473" t="s">
        <v>1602</v>
      </c>
      <c r="C2313" s="714" t="s">
        <v>5463</v>
      </c>
      <c r="D2313" s="22">
        <v>20</v>
      </c>
      <c r="E2313" s="746" t="s">
        <v>4572</v>
      </c>
      <c r="F2313" s="760">
        <v>2079450</v>
      </c>
      <c r="G2313" s="475">
        <v>15421102</v>
      </c>
      <c r="H2313" s="476">
        <v>11.94</v>
      </c>
      <c r="I2313" s="474">
        <v>2093930</v>
      </c>
      <c r="J2313" s="475">
        <v>15421110</v>
      </c>
      <c r="K2313" s="478">
        <v>11.94</v>
      </c>
      <c r="L2313" s="9" t="s">
        <v>15</v>
      </c>
      <c r="M2313" s="546">
        <v>16</v>
      </c>
      <c r="N2313" s="9">
        <v>9.5299999999999994</v>
      </c>
      <c r="O2313" s="6" t="s">
        <v>4201</v>
      </c>
      <c r="P2313" s="479" t="s">
        <v>4202</v>
      </c>
      <c r="Q2313" s="10" t="s">
        <v>4533</v>
      </c>
      <c r="R2313" s="11"/>
      <c r="S2313" s="12"/>
      <c r="T2313" s="14">
        <v>46263</v>
      </c>
      <c r="U2313" s="15" t="s">
        <v>4204</v>
      </c>
      <c r="V2313" s="8">
        <v>46263</v>
      </c>
      <c r="W2313" s="13" t="s">
        <v>4569</v>
      </c>
      <c r="X2313" s="23" t="s">
        <v>4206</v>
      </c>
      <c r="Y2313" s="486">
        <v>140</v>
      </c>
      <c r="Z2313" s="483">
        <v>46274</v>
      </c>
      <c r="AA2313" s="24" t="s">
        <v>5081</v>
      </c>
      <c r="AB2313" s="484" t="s">
        <v>4206</v>
      </c>
      <c r="AC2313" s="16"/>
      <c r="AD2313" s="17"/>
      <c r="AE2313" s="18"/>
      <c r="AF2313" s="9"/>
      <c r="AG2313" s="19"/>
      <c r="AH2313" s="20"/>
      <c r="AI2313" s="9"/>
      <c r="AJ2313" s="21"/>
      <c r="AK2313" s="33"/>
      <c r="AL2313" s="485" t="str">
        <f>IF(AA2313="","",AA2313)</f>
        <v>L-RT-022</v>
      </c>
      <c r="AM2313" s="3" t="str">
        <f>IF(AB2313="","",AB2313)</f>
        <v>A</v>
      </c>
      <c r="AN2313" s="702"/>
      <c r="AO2313" s="4"/>
      <c r="AP2313" s="5"/>
      <c r="AQ2313" s="5"/>
      <c r="AR2313" s="4"/>
      <c r="AS2313" s="5"/>
      <c r="AT2313" s="552"/>
      <c r="AU2313" s="553" t="str">
        <f>IF(AND(V2313&gt;0,X2313="A",AA2313&lt;&gt;"",AG2313&lt;&gt;"A",AJ2313&lt;&gt;"A",OR(AB2313="NR",AB2313="NT")),1,"")</f>
        <v/>
      </c>
      <c r="AV2313" s="554" t="str">
        <f>IF(AU2313="","",COUNTIF($AU$8:AU2313,AU2313))</f>
        <v/>
      </c>
      <c r="AW2313" s="553" t="str">
        <f>IF(AND(V2313&gt;0,X2313="A",AJ2313&lt;&gt;"A",OR(AB2313="",AB2313="NX")),1,"")</f>
        <v/>
      </c>
      <c r="AX2313" s="554" t="str">
        <f>IF(AW2313="","",COUNTIF($AW$8:AW2313,AW2313))</f>
        <v/>
      </c>
      <c r="AY2313" s="27"/>
      <c r="AZ2313" s="6"/>
      <c r="BA2313" s="7"/>
      <c r="BB2313" s="7"/>
    </row>
    <row r="2314" spans="1:54" ht="14.45" customHeight="1">
      <c r="A2314" s="472" t="s">
        <v>2564</v>
      </c>
      <c r="B2314" s="473" t="s">
        <v>1602</v>
      </c>
      <c r="C2314" s="714" t="s">
        <v>5463</v>
      </c>
      <c r="D2314" s="22">
        <v>20</v>
      </c>
      <c r="E2314" s="746" t="s">
        <v>4573</v>
      </c>
      <c r="F2314" s="760">
        <v>2093930</v>
      </c>
      <c r="G2314" s="475">
        <v>15421110</v>
      </c>
      <c r="H2314" s="476">
        <v>11.94</v>
      </c>
      <c r="I2314" s="474">
        <v>2095200</v>
      </c>
      <c r="J2314" s="475">
        <v>15421111</v>
      </c>
      <c r="K2314" s="478">
        <v>11.94</v>
      </c>
      <c r="L2314" s="9" t="s">
        <v>15</v>
      </c>
      <c r="M2314" s="546">
        <v>16</v>
      </c>
      <c r="N2314" s="9">
        <v>9.5299999999999994</v>
      </c>
      <c r="O2314" s="6" t="s">
        <v>4201</v>
      </c>
      <c r="P2314" s="479" t="s">
        <v>4202</v>
      </c>
      <c r="Q2314" s="10" t="s">
        <v>4533</v>
      </c>
      <c r="R2314" s="11"/>
      <c r="S2314" s="12"/>
      <c r="T2314" s="14">
        <v>46263</v>
      </c>
      <c r="U2314" s="15" t="s">
        <v>4204</v>
      </c>
      <c r="V2314" s="8">
        <v>46263</v>
      </c>
      <c r="W2314" s="13" t="s">
        <v>4569</v>
      </c>
      <c r="X2314" s="23" t="s">
        <v>4206</v>
      </c>
      <c r="Y2314" s="486">
        <v>140</v>
      </c>
      <c r="Z2314" s="483">
        <v>46274</v>
      </c>
      <c r="AA2314" s="24" t="s">
        <v>5081</v>
      </c>
      <c r="AB2314" s="484" t="s">
        <v>4206</v>
      </c>
      <c r="AC2314" s="16"/>
      <c r="AD2314" s="17"/>
      <c r="AE2314" s="18"/>
      <c r="AF2314" s="9"/>
      <c r="AG2314" s="19"/>
      <c r="AH2314" s="20"/>
      <c r="AI2314" s="9"/>
      <c r="AJ2314" s="21"/>
      <c r="AK2314" s="33"/>
      <c r="AL2314" s="485" t="str">
        <f>IF(AA2314="","",AA2314)</f>
        <v>L-RT-022</v>
      </c>
      <c r="AM2314" s="3" t="str">
        <f>IF(AB2314="","",AB2314)</f>
        <v>A</v>
      </c>
      <c r="AN2314" s="702"/>
      <c r="AO2314" s="4"/>
      <c r="AP2314" s="5"/>
      <c r="AQ2314" s="5"/>
      <c r="AR2314" s="4"/>
      <c r="AS2314" s="5"/>
      <c r="AT2314" s="552"/>
      <c r="AU2314" s="553" t="str">
        <f>IF(AND(V2314&gt;0,X2314="A",AA2314&lt;&gt;"",AG2314&lt;&gt;"A",AJ2314&lt;&gt;"A",OR(AB2314="NR",AB2314="NT")),1,"")</f>
        <v/>
      </c>
      <c r="AV2314" s="554" t="str">
        <f>IF(AU2314="","",COUNTIF($AU$8:AU2314,AU2314))</f>
        <v/>
      </c>
      <c r="AW2314" s="553" t="str">
        <f>IF(AND(V2314&gt;0,X2314="A",AJ2314&lt;&gt;"A",OR(AB2314="",AB2314="NX")),1,"")</f>
        <v/>
      </c>
      <c r="AX2314" s="554" t="str">
        <f>IF(AW2314="","",COUNTIF($AW$8:AW2314,AW2314))</f>
        <v/>
      </c>
      <c r="AY2314" s="27"/>
      <c r="AZ2314" s="6"/>
      <c r="BA2314" s="7"/>
      <c r="BB2314" s="7"/>
    </row>
    <row r="2315" spans="1:54" ht="14.45" customHeight="1">
      <c r="A2315" s="472" t="s">
        <v>2565</v>
      </c>
      <c r="B2315" s="473" t="s">
        <v>1602</v>
      </c>
      <c r="C2315" s="714" t="s">
        <v>5463</v>
      </c>
      <c r="D2315" s="22">
        <v>20</v>
      </c>
      <c r="E2315" s="746" t="s">
        <v>4574</v>
      </c>
      <c r="F2315" s="760">
        <v>2095200</v>
      </c>
      <c r="G2315" s="475">
        <v>15421111</v>
      </c>
      <c r="H2315" s="476">
        <v>11.94</v>
      </c>
      <c r="I2315" s="474">
        <v>2096990</v>
      </c>
      <c r="J2315" s="475">
        <v>15421111</v>
      </c>
      <c r="K2315" s="478">
        <v>11.94</v>
      </c>
      <c r="L2315" s="9" t="s">
        <v>15</v>
      </c>
      <c r="M2315" s="546">
        <v>16</v>
      </c>
      <c r="N2315" s="9">
        <v>9.5299999999999994</v>
      </c>
      <c r="O2315" s="6" t="s">
        <v>4201</v>
      </c>
      <c r="P2315" s="479" t="s">
        <v>4202</v>
      </c>
      <c r="Q2315" s="10" t="s">
        <v>4533</v>
      </c>
      <c r="R2315" s="11"/>
      <c r="S2315" s="12"/>
      <c r="T2315" s="14">
        <v>46263</v>
      </c>
      <c r="U2315" s="15" t="s">
        <v>4204</v>
      </c>
      <c r="V2315" s="8">
        <v>46263</v>
      </c>
      <c r="W2315" s="13" t="s">
        <v>4569</v>
      </c>
      <c r="X2315" s="23" t="s">
        <v>4206</v>
      </c>
      <c r="Y2315" s="486">
        <v>140</v>
      </c>
      <c r="Z2315" s="483">
        <v>46275</v>
      </c>
      <c r="AA2315" s="24" t="s">
        <v>5197</v>
      </c>
      <c r="AB2315" s="484" t="s">
        <v>4206</v>
      </c>
      <c r="AC2315" s="16"/>
      <c r="AD2315" s="17"/>
      <c r="AE2315" s="18"/>
      <c r="AF2315" s="9"/>
      <c r="AG2315" s="19"/>
      <c r="AH2315" s="20"/>
      <c r="AI2315" s="9"/>
      <c r="AJ2315" s="21"/>
      <c r="AK2315" s="33"/>
      <c r="AL2315" s="485" t="str">
        <f>IF(AA2315="","",AA2315)</f>
        <v>L-RT-026</v>
      </c>
      <c r="AM2315" s="3" t="str">
        <f>IF(AB2315="","",AB2315)</f>
        <v>A</v>
      </c>
      <c r="AN2315" s="702"/>
      <c r="AO2315" s="4"/>
      <c r="AP2315" s="5"/>
      <c r="AQ2315" s="5"/>
      <c r="AR2315" s="4"/>
      <c r="AS2315" s="5"/>
      <c r="AT2315" s="552"/>
      <c r="AU2315" s="553" t="str">
        <f>IF(AND(V2315&gt;0,X2315="A",AA2315&lt;&gt;"",AG2315&lt;&gt;"A",AJ2315&lt;&gt;"A",OR(AB2315="NR",AB2315="NT")),1,"")</f>
        <v/>
      </c>
      <c r="AV2315" s="554" t="str">
        <f>IF(AU2315="","",COUNTIF($AU$8:AU2315,AU2315))</f>
        <v/>
      </c>
      <c r="AW2315" s="553" t="str">
        <f>IF(AND(V2315&gt;0,X2315="A",AJ2315&lt;&gt;"A",OR(AB2315="",AB2315="NX")),1,"")</f>
        <v/>
      </c>
      <c r="AX2315" s="554" t="str">
        <f>IF(AW2315="","",COUNTIF($AW$8:AW2315,AW2315))</f>
        <v/>
      </c>
      <c r="AY2315" s="27"/>
      <c r="AZ2315" s="6"/>
      <c r="BA2315" s="7"/>
      <c r="BB2315" s="7"/>
    </row>
    <row r="2316" spans="1:54" ht="14.45" customHeight="1">
      <c r="A2316" s="472" t="s">
        <v>2566</v>
      </c>
      <c r="B2316" s="473" t="s">
        <v>1602</v>
      </c>
      <c r="C2316" s="714" t="s">
        <v>5463</v>
      </c>
      <c r="D2316" s="22">
        <v>20</v>
      </c>
      <c r="E2316" s="746" t="s">
        <v>4575</v>
      </c>
      <c r="F2316" s="760">
        <v>2096990</v>
      </c>
      <c r="G2316" s="475">
        <v>15421111</v>
      </c>
      <c r="H2316" s="476">
        <v>11.94</v>
      </c>
      <c r="I2316" s="474">
        <v>2096920</v>
      </c>
      <c r="J2316" s="475">
        <v>15421111</v>
      </c>
      <c r="K2316" s="478">
        <v>11.94</v>
      </c>
      <c r="L2316" s="9" t="s">
        <v>15</v>
      </c>
      <c r="M2316" s="546">
        <v>16</v>
      </c>
      <c r="N2316" s="9">
        <v>9.5299999999999994</v>
      </c>
      <c r="O2316" s="6" t="s">
        <v>4201</v>
      </c>
      <c r="P2316" s="479" t="s">
        <v>4202</v>
      </c>
      <c r="Q2316" s="10" t="s">
        <v>4533</v>
      </c>
      <c r="R2316" s="11"/>
      <c r="S2316" s="12"/>
      <c r="T2316" s="14">
        <v>46263</v>
      </c>
      <c r="U2316" s="15" t="s">
        <v>4204</v>
      </c>
      <c r="V2316" s="8">
        <v>46263</v>
      </c>
      <c r="W2316" s="13" t="s">
        <v>4569</v>
      </c>
      <c r="X2316" s="23" t="s">
        <v>4206</v>
      </c>
      <c r="Y2316" s="486">
        <v>140</v>
      </c>
      <c r="Z2316" s="483">
        <v>46275</v>
      </c>
      <c r="AA2316" s="24" t="s">
        <v>5197</v>
      </c>
      <c r="AB2316" s="484" t="s">
        <v>4206</v>
      </c>
      <c r="AC2316" s="16"/>
      <c r="AD2316" s="17"/>
      <c r="AE2316" s="18"/>
      <c r="AF2316" s="9"/>
      <c r="AG2316" s="19"/>
      <c r="AH2316" s="20"/>
      <c r="AI2316" s="9"/>
      <c r="AJ2316" s="21"/>
      <c r="AK2316" s="33"/>
      <c r="AL2316" s="485" t="str">
        <f>IF(AA2316="","",AA2316)</f>
        <v>L-RT-026</v>
      </c>
      <c r="AM2316" s="3" t="str">
        <f>IF(AB2316="","",AB2316)</f>
        <v>A</v>
      </c>
      <c r="AN2316" s="702"/>
      <c r="AO2316" s="4"/>
      <c r="AP2316" s="5"/>
      <c r="AQ2316" s="5"/>
      <c r="AR2316" s="4"/>
      <c r="AS2316" s="5"/>
      <c r="AT2316" s="552"/>
      <c r="AU2316" s="553" t="str">
        <f>IF(AND(V2316&gt;0,X2316="A",AA2316&lt;&gt;"",AG2316&lt;&gt;"A",AJ2316&lt;&gt;"A",OR(AB2316="NR",AB2316="NT")),1,"")</f>
        <v/>
      </c>
      <c r="AV2316" s="554" t="str">
        <f>IF(AU2316="","",COUNTIF($AU$8:AU2316,AU2316))</f>
        <v/>
      </c>
      <c r="AW2316" s="553" t="str">
        <f>IF(AND(V2316&gt;0,X2316="A",AJ2316&lt;&gt;"A",OR(AB2316="",AB2316="NX")),1,"")</f>
        <v/>
      </c>
      <c r="AX2316" s="554" t="str">
        <f>IF(AW2316="","",COUNTIF($AW$8:AW2316,AW2316))</f>
        <v/>
      </c>
      <c r="AY2316" s="27"/>
      <c r="AZ2316" s="6"/>
      <c r="BA2316" s="7"/>
      <c r="BB2316" s="7"/>
    </row>
    <row r="2317" spans="1:54" ht="14.45" customHeight="1">
      <c r="A2317" s="472" t="s">
        <v>2567</v>
      </c>
      <c r="B2317" s="473" t="s">
        <v>1602</v>
      </c>
      <c r="C2317" s="714" t="s">
        <v>5463</v>
      </c>
      <c r="D2317" s="22">
        <v>20</v>
      </c>
      <c r="E2317" s="746" t="s">
        <v>4576</v>
      </c>
      <c r="F2317" s="760">
        <v>2096920</v>
      </c>
      <c r="G2317" s="475">
        <v>15421111</v>
      </c>
      <c r="H2317" s="476">
        <v>11.94</v>
      </c>
      <c r="I2317" s="474">
        <v>2096870</v>
      </c>
      <c r="J2317" s="475">
        <v>15421112</v>
      </c>
      <c r="K2317" s="478">
        <v>11.94</v>
      </c>
      <c r="L2317" s="9" t="s">
        <v>15</v>
      </c>
      <c r="M2317" s="546">
        <v>16</v>
      </c>
      <c r="N2317" s="9">
        <v>9.5299999999999994</v>
      </c>
      <c r="O2317" s="6" t="s">
        <v>4201</v>
      </c>
      <c r="P2317" s="479" t="s">
        <v>4202</v>
      </c>
      <c r="Q2317" s="10" t="s">
        <v>4533</v>
      </c>
      <c r="R2317" s="11"/>
      <c r="S2317" s="12"/>
      <c r="T2317" s="14">
        <v>46263</v>
      </c>
      <c r="U2317" s="15" t="s">
        <v>4204</v>
      </c>
      <c r="V2317" s="8">
        <v>46263</v>
      </c>
      <c r="W2317" s="13" t="s">
        <v>4569</v>
      </c>
      <c r="X2317" s="23" t="s">
        <v>4206</v>
      </c>
      <c r="Y2317" s="486">
        <v>140</v>
      </c>
      <c r="Z2317" s="483">
        <v>46275</v>
      </c>
      <c r="AA2317" s="24" t="s">
        <v>5197</v>
      </c>
      <c r="AB2317" s="484" t="s">
        <v>4206</v>
      </c>
      <c r="AC2317" s="16"/>
      <c r="AD2317" s="17"/>
      <c r="AE2317" s="18"/>
      <c r="AF2317" s="9"/>
      <c r="AG2317" s="19"/>
      <c r="AH2317" s="20"/>
      <c r="AI2317" s="9"/>
      <c r="AJ2317" s="21"/>
      <c r="AK2317" s="33"/>
      <c r="AL2317" s="485" t="str">
        <f>IF(AA2317="","",AA2317)</f>
        <v>L-RT-026</v>
      </c>
      <c r="AM2317" s="3" t="str">
        <f>IF(AB2317="","",AB2317)</f>
        <v>A</v>
      </c>
      <c r="AN2317" s="702"/>
      <c r="AO2317" s="4"/>
      <c r="AP2317" s="5"/>
      <c r="AQ2317" s="5"/>
      <c r="AR2317" s="4"/>
      <c r="AS2317" s="5"/>
      <c r="AT2317" s="552"/>
      <c r="AU2317" s="553" t="str">
        <f>IF(AND(V2317&gt;0,X2317="A",AA2317&lt;&gt;"",AG2317&lt;&gt;"A",AJ2317&lt;&gt;"A",OR(AB2317="NR",AB2317="NT")),1,"")</f>
        <v/>
      </c>
      <c r="AV2317" s="554" t="str">
        <f>IF(AU2317="","",COUNTIF($AU$8:AU2317,AU2317))</f>
        <v/>
      </c>
      <c r="AW2317" s="553" t="str">
        <f>IF(AND(V2317&gt;0,X2317="A",AJ2317&lt;&gt;"A",OR(AB2317="",AB2317="NX")),1,"")</f>
        <v/>
      </c>
      <c r="AX2317" s="554" t="str">
        <f>IF(AW2317="","",COUNTIF($AW$8:AW2317,AW2317))</f>
        <v/>
      </c>
      <c r="AY2317" s="27"/>
      <c r="AZ2317" s="6"/>
      <c r="BA2317" s="7"/>
      <c r="BB2317" s="7"/>
    </row>
    <row r="2318" spans="1:54" ht="14.45" customHeight="1">
      <c r="A2318" s="472" t="s">
        <v>2568</v>
      </c>
      <c r="B2318" s="473" t="s">
        <v>1602</v>
      </c>
      <c r="C2318" s="714" t="s">
        <v>5463</v>
      </c>
      <c r="D2318" s="22">
        <v>20</v>
      </c>
      <c r="E2318" s="746" t="s">
        <v>4577</v>
      </c>
      <c r="F2318" s="760">
        <v>2096870</v>
      </c>
      <c r="G2318" s="475">
        <v>15421112</v>
      </c>
      <c r="H2318" s="476">
        <v>11.94</v>
      </c>
      <c r="I2318" s="474">
        <v>2097210</v>
      </c>
      <c r="J2318" s="475">
        <v>15421112</v>
      </c>
      <c r="K2318" s="478">
        <v>11.94</v>
      </c>
      <c r="L2318" s="9" t="s">
        <v>15</v>
      </c>
      <c r="M2318" s="546">
        <v>16</v>
      </c>
      <c r="N2318" s="9">
        <v>9.5299999999999994</v>
      </c>
      <c r="O2318" s="6" t="s">
        <v>4201</v>
      </c>
      <c r="P2318" s="479" t="s">
        <v>4202</v>
      </c>
      <c r="Q2318" s="10" t="s">
        <v>4533</v>
      </c>
      <c r="R2318" s="11"/>
      <c r="S2318" s="12"/>
      <c r="T2318" s="14">
        <v>46263</v>
      </c>
      <c r="U2318" s="15" t="s">
        <v>4204</v>
      </c>
      <c r="V2318" s="8">
        <v>46263</v>
      </c>
      <c r="W2318" s="13" t="s">
        <v>4569</v>
      </c>
      <c r="X2318" s="23" t="s">
        <v>4206</v>
      </c>
      <c r="Y2318" s="486">
        <v>140</v>
      </c>
      <c r="Z2318" s="483">
        <v>46275</v>
      </c>
      <c r="AA2318" s="24" t="s">
        <v>5197</v>
      </c>
      <c r="AB2318" s="484" t="s">
        <v>4206</v>
      </c>
      <c r="AC2318" s="16"/>
      <c r="AD2318" s="17"/>
      <c r="AE2318" s="18"/>
      <c r="AF2318" s="9"/>
      <c r="AG2318" s="19"/>
      <c r="AH2318" s="20"/>
      <c r="AI2318" s="9"/>
      <c r="AJ2318" s="21"/>
      <c r="AK2318" s="33"/>
      <c r="AL2318" s="485" t="str">
        <f>IF(AA2318="","",AA2318)</f>
        <v>L-RT-026</v>
      </c>
      <c r="AM2318" s="3" t="str">
        <f>IF(AB2318="","",AB2318)</f>
        <v>A</v>
      </c>
      <c r="AN2318" s="702"/>
      <c r="AO2318" s="4"/>
      <c r="AP2318" s="5"/>
      <c r="AQ2318" s="5"/>
      <c r="AR2318" s="4"/>
      <c r="AS2318" s="5"/>
      <c r="AT2318" s="552"/>
      <c r="AU2318" s="553" t="str">
        <f>IF(AND(V2318&gt;0,X2318="A",AA2318&lt;&gt;"",AG2318&lt;&gt;"A",AJ2318&lt;&gt;"A",OR(AB2318="NR",AB2318="NT")),1,"")</f>
        <v/>
      </c>
      <c r="AV2318" s="554" t="str">
        <f>IF(AU2318="","",COUNTIF($AU$8:AU2318,AU2318))</f>
        <v/>
      </c>
      <c r="AW2318" s="553" t="str">
        <f>IF(AND(V2318&gt;0,X2318="A",AJ2318&lt;&gt;"A",OR(AB2318="",AB2318="NX")),1,"")</f>
        <v/>
      </c>
      <c r="AX2318" s="554" t="str">
        <f>IF(AW2318="","",COUNTIF($AW$8:AW2318,AW2318))</f>
        <v/>
      </c>
      <c r="AY2318" s="27"/>
      <c r="AZ2318" s="6"/>
      <c r="BA2318" s="7"/>
      <c r="BB2318" s="7"/>
    </row>
    <row r="2319" spans="1:54" ht="14.45" customHeight="1">
      <c r="A2319" s="472" t="s">
        <v>2569</v>
      </c>
      <c r="B2319" s="473" t="s">
        <v>1602</v>
      </c>
      <c r="C2319" s="714" t="s">
        <v>5463</v>
      </c>
      <c r="D2319" s="22">
        <v>20</v>
      </c>
      <c r="E2319" s="746" t="s">
        <v>4578</v>
      </c>
      <c r="F2319" s="760">
        <v>2097210</v>
      </c>
      <c r="G2319" s="475">
        <v>15421112</v>
      </c>
      <c r="H2319" s="476">
        <v>11.94</v>
      </c>
      <c r="I2319" s="474">
        <v>2097220</v>
      </c>
      <c r="J2319" s="475">
        <v>15421112</v>
      </c>
      <c r="K2319" s="478">
        <v>11.94</v>
      </c>
      <c r="L2319" s="9" t="s">
        <v>15</v>
      </c>
      <c r="M2319" s="546">
        <v>16</v>
      </c>
      <c r="N2319" s="9">
        <v>9.5299999999999994</v>
      </c>
      <c r="O2319" s="6" t="s">
        <v>4201</v>
      </c>
      <c r="P2319" s="479" t="s">
        <v>4202</v>
      </c>
      <c r="Q2319" s="10" t="s">
        <v>4533</v>
      </c>
      <c r="R2319" s="11"/>
      <c r="S2319" s="12"/>
      <c r="T2319" s="14">
        <v>46263</v>
      </c>
      <c r="U2319" s="15" t="s">
        <v>4204</v>
      </c>
      <c r="V2319" s="8">
        <v>46263</v>
      </c>
      <c r="W2319" s="13" t="s">
        <v>4569</v>
      </c>
      <c r="X2319" s="23" t="s">
        <v>4206</v>
      </c>
      <c r="Y2319" s="486">
        <v>140</v>
      </c>
      <c r="Z2319" s="483">
        <v>46275</v>
      </c>
      <c r="AA2319" s="24" t="s">
        <v>5197</v>
      </c>
      <c r="AB2319" s="484" t="s">
        <v>4206</v>
      </c>
      <c r="AC2319" s="16"/>
      <c r="AD2319" s="17"/>
      <c r="AE2319" s="18"/>
      <c r="AF2319" s="9"/>
      <c r="AG2319" s="19"/>
      <c r="AH2319" s="20"/>
      <c r="AI2319" s="9"/>
      <c r="AJ2319" s="21"/>
      <c r="AK2319" s="33"/>
      <c r="AL2319" s="485" t="str">
        <f>IF(AA2319="","",AA2319)</f>
        <v>L-RT-026</v>
      </c>
      <c r="AM2319" s="3" t="str">
        <f>IF(AB2319="","",AB2319)</f>
        <v>A</v>
      </c>
      <c r="AN2319" s="702"/>
      <c r="AO2319" s="4"/>
      <c r="AP2319" s="5"/>
      <c r="AQ2319" s="5"/>
      <c r="AR2319" s="4"/>
      <c r="AS2319" s="5"/>
      <c r="AT2319" s="552"/>
      <c r="AU2319" s="553" t="str">
        <f>IF(AND(V2319&gt;0,X2319="A",AA2319&lt;&gt;"",AG2319&lt;&gt;"A",AJ2319&lt;&gt;"A",OR(AB2319="NR",AB2319="NT")),1,"")</f>
        <v/>
      </c>
      <c r="AV2319" s="554" t="str">
        <f>IF(AU2319="","",COUNTIF($AU$8:AU2319,AU2319))</f>
        <v/>
      </c>
      <c r="AW2319" s="553" t="str">
        <f>IF(AND(V2319&gt;0,X2319="A",AJ2319&lt;&gt;"A",OR(AB2319="",AB2319="NX")),1,"")</f>
        <v/>
      </c>
      <c r="AX2319" s="554" t="str">
        <f>IF(AW2319="","",COUNTIF($AW$8:AW2319,AW2319))</f>
        <v/>
      </c>
      <c r="AY2319" s="27"/>
      <c r="AZ2319" s="6"/>
      <c r="BA2319" s="7"/>
      <c r="BB2319" s="7"/>
    </row>
    <row r="2320" spans="1:54" ht="14.45" customHeight="1">
      <c r="A2320" s="472" t="s">
        <v>2570</v>
      </c>
      <c r="B2320" s="473" t="s">
        <v>1602</v>
      </c>
      <c r="C2320" s="714" t="s">
        <v>5463</v>
      </c>
      <c r="D2320" s="22">
        <v>20</v>
      </c>
      <c r="E2320" s="746" t="s">
        <v>4579</v>
      </c>
      <c r="F2320" s="760">
        <v>2097220</v>
      </c>
      <c r="G2320" s="475">
        <v>15421112</v>
      </c>
      <c r="H2320" s="476">
        <v>11.94</v>
      </c>
      <c r="I2320" s="474">
        <v>2093460</v>
      </c>
      <c r="J2320" s="475">
        <v>15421110</v>
      </c>
      <c r="K2320" s="478">
        <v>11.94</v>
      </c>
      <c r="L2320" s="9" t="s">
        <v>15</v>
      </c>
      <c r="M2320" s="546">
        <v>16</v>
      </c>
      <c r="N2320" s="9">
        <v>9.5299999999999994</v>
      </c>
      <c r="O2320" s="6" t="s">
        <v>4201</v>
      </c>
      <c r="P2320" s="479" t="s">
        <v>4202</v>
      </c>
      <c r="Q2320" s="10" t="s">
        <v>4533</v>
      </c>
      <c r="R2320" s="11"/>
      <c r="S2320" s="12"/>
      <c r="T2320" s="14">
        <v>46263</v>
      </c>
      <c r="U2320" s="15" t="s">
        <v>4204</v>
      </c>
      <c r="V2320" s="8">
        <v>46263</v>
      </c>
      <c r="W2320" s="13" t="s">
        <v>4569</v>
      </c>
      <c r="X2320" s="23" t="s">
        <v>4206</v>
      </c>
      <c r="Y2320" s="486">
        <v>140</v>
      </c>
      <c r="Z2320" s="483">
        <v>46275</v>
      </c>
      <c r="AA2320" s="24" t="s">
        <v>5197</v>
      </c>
      <c r="AB2320" s="484" t="s">
        <v>4206</v>
      </c>
      <c r="AC2320" s="16"/>
      <c r="AD2320" s="17"/>
      <c r="AE2320" s="18"/>
      <c r="AF2320" s="9"/>
      <c r="AG2320" s="19"/>
      <c r="AH2320" s="20"/>
      <c r="AI2320" s="9"/>
      <c r="AJ2320" s="21"/>
      <c r="AK2320" s="33"/>
      <c r="AL2320" s="485" t="str">
        <f>IF(AA2320="","",AA2320)</f>
        <v>L-RT-026</v>
      </c>
      <c r="AM2320" s="3" t="str">
        <f>IF(AB2320="","",AB2320)</f>
        <v>A</v>
      </c>
      <c r="AN2320" s="702"/>
      <c r="AO2320" s="4"/>
      <c r="AP2320" s="5"/>
      <c r="AQ2320" s="5"/>
      <c r="AR2320" s="4"/>
      <c r="AS2320" s="5"/>
      <c r="AT2320" s="552"/>
      <c r="AU2320" s="553" t="str">
        <f>IF(AND(V2320&gt;0,X2320="A",AA2320&lt;&gt;"",AG2320&lt;&gt;"A",AJ2320&lt;&gt;"A",OR(AB2320="NR",AB2320="NT")),1,"")</f>
        <v/>
      </c>
      <c r="AV2320" s="554" t="str">
        <f>IF(AU2320="","",COUNTIF($AU$8:AU2320,AU2320))</f>
        <v/>
      </c>
      <c r="AW2320" s="553" t="str">
        <f>IF(AND(V2320&gt;0,X2320="A",AJ2320&lt;&gt;"A",OR(AB2320="",AB2320="NX")),1,"")</f>
        <v/>
      </c>
      <c r="AX2320" s="554" t="str">
        <f>IF(AW2320="","",COUNTIF($AW$8:AW2320,AW2320))</f>
        <v/>
      </c>
      <c r="AY2320" s="27"/>
      <c r="AZ2320" s="6"/>
      <c r="BA2320" s="7"/>
      <c r="BB2320" s="7"/>
    </row>
    <row r="2321" spans="1:54" ht="14.45" customHeight="1">
      <c r="A2321" s="472" t="s">
        <v>2571</v>
      </c>
      <c r="B2321" s="473" t="s">
        <v>1602</v>
      </c>
      <c r="C2321" s="714" t="s">
        <v>5463</v>
      </c>
      <c r="D2321" s="22">
        <v>20</v>
      </c>
      <c r="E2321" s="746" t="s">
        <v>5809</v>
      </c>
      <c r="F2321" s="760">
        <v>2093460</v>
      </c>
      <c r="G2321" s="475">
        <v>15421110</v>
      </c>
      <c r="H2321" s="476">
        <v>11.94</v>
      </c>
      <c r="I2321" s="474">
        <v>2079680</v>
      </c>
      <c r="J2321" s="475">
        <v>15421102</v>
      </c>
      <c r="K2321" s="478">
        <v>11.94</v>
      </c>
      <c r="L2321" s="9" t="s">
        <v>15</v>
      </c>
      <c r="M2321" s="546">
        <v>16</v>
      </c>
      <c r="N2321" s="9">
        <v>9.5299999999999994</v>
      </c>
      <c r="O2321" s="6" t="s">
        <v>4201</v>
      </c>
      <c r="P2321" s="479" t="s">
        <v>5033</v>
      </c>
      <c r="Q2321" s="10" t="s">
        <v>5193</v>
      </c>
      <c r="R2321" s="11"/>
      <c r="S2321" s="12"/>
      <c r="T2321" s="14">
        <v>46285</v>
      </c>
      <c r="U2321" s="15" t="s">
        <v>5839</v>
      </c>
      <c r="V2321" s="8">
        <v>46287</v>
      </c>
      <c r="W2321" s="13" t="s">
        <v>5920</v>
      </c>
      <c r="X2321" s="23" t="s">
        <v>4206</v>
      </c>
      <c r="Y2321" s="486">
        <v>184</v>
      </c>
      <c r="Z2321" s="483">
        <v>46289</v>
      </c>
      <c r="AA2321" s="24" t="s">
        <v>5931</v>
      </c>
      <c r="AB2321" s="484" t="s">
        <v>4206</v>
      </c>
      <c r="AC2321" s="16"/>
      <c r="AD2321" s="17"/>
      <c r="AE2321" s="18"/>
      <c r="AF2321" s="9"/>
      <c r="AG2321" s="19"/>
      <c r="AH2321" s="20"/>
      <c r="AI2321" s="9"/>
      <c r="AJ2321" s="21"/>
      <c r="AK2321" s="33"/>
      <c r="AL2321" s="485" t="str">
        <f>IF(AA2321="","",AA2321)</f>
        <v>L-RT-057</v>
      </c>
      <c r="AM2321" s="3" t="str">
        <f>IF(AB2321="","",AB2321)</f>
        <v>A</v>
      </c>
      <c r="AN2321" s="702"/>
      <c r="AO2321" s="4"/>
      <c r="AP2321" s="5"/>
      <c r="AQ2321" s="5"/>
      <c r="AR2321" s="4"/>
      <c r="AS2321" s="5"/>
      <c r="AT2321" s="552"/>
      <c r="AU2321" s="553" t="str">
        <f>IF(AND(V2321&gt;0,X2321="A",AA2321&lt;&gt;"",AG2321&lt;&gt;"A",AJ2321&lt;&gt;"A",OR(AB2321="NR",AB2321="NT")),1,"")</f>
        <v/>
      </c>
      <c r="AV2321" s="554" t="str">
        <f>IF(AU2321="","",COUNTIF($AU$8:AU2321,AU2321))</f>
        <v/>
      </c>
      <c r="AW2321" s="553" t="str">
        <f>IF(AND(V2321&gt;0,X2321="A",AJ2321&lt;&gt;"A",OR(AB2321="",AB2321="NX")),1,"")</f>
        <v/>
      </c>
      <c r="AX2321" s="554" t="str">
        <f>IF(AW2321="","",COUNTIF($AW$8:AW2321,AW2321))</f>
        <v/>
      </c>
      <c r="AY2321" s="13" t="s">
        <v>4569</v>
      </c>
      <c r="AZ2321" s="24" t="s">
        <v>5197</v>
      </c>
      <c r="BA2321" s="7"/>
      <c r="BB2321" s="7"/>
    </row>
    <row r="2322" spans="1:54" ht="14.45" customHeight="1">
      <c r="A2322" s="472" t="s">
        <v>2572</v>
      </c>
      <c r="B2322" s="473" t="s">
        <v>1602</v>
      </c>
      <c r="C2322" s="714" t="s">
        <v>5463</v>
      </c>
      <c r="D2322" s="22">
        <v>20</v>
      </c>
      <c r="E2322" s="746" t="s">
        <v>4580</v>
      </c>
      <c r="F2322" s="760">
        <v>2079680</v>
      </c>
      <c r="G2322" s="475">
        <v>15421102</v>
      </c>
      <c r="H2322" s="476">
        <v>11.94</v>
      </c>
      <c r="I2322" s="474">
        <v>2095280</v>
      </c>
      <c r="J2322" s="475">
        <v>15421111</v>
      </c>
      <c r="K2322" s="478">
        <v>11.94</v>
      </c>
      <c r="L2322" s="9" t="s">
        <v>15</v>
      </c>
      <c r="M2322" s="546">
        <v>16</v>
      </c>
      <c r="N2322" s="9">
        <v>9.5299999999999994</v>
      </c>
      <c r="O2322" s="6" t="s">
        <v>4201</v>
      </c>
      <c r="P2322" s="479" t="s">
        <v>4202</v>
      </c>
      <c r="Q2322" s="10" t="s">
        <v>4533</v>
      </c>
      <c r="R2322" s="11"/>
      <c r="S2322" s="12"/>
      <c r="T2322" s="14">
        <v>46263</v>
      </c>
      <c r="U2322" s="15" t="s">
        <v>4204</v>
      </c>
      <c r="V2322" s="8">
        <v>46263</v>
      </c>
      <c r="W2322" s="13" t="s">
        <v>4569</v>
      </c>
      <c r="X2322" s="23" t="s">
        <v>4206</v>
      </c>
      <c r="Y2322" s="486">
        <v>140</v>
      </c>
      <c r="Z2322" s="483">
        <v>46275</v>
      </c>
      <c r="AA2322" s="24" t="s">
        <v>5197</v>
      </c>
      <c r="AB2322" s="484" t="s">
        <v>4206</v>
      </c>
      <c r="AC2322" s="16"/>
      <c r="AD2322" s="17"/>
      <c r="AE2322" s="18"/>
      <c r="AF2322" s="9"/>
      <c r="AG2322" s="19"/>
      <c r="AH2322" s="20"/>
      <c r="AI2322" s="9"/>
      <c r="AJ2322" s="21"/>
      <c r="AK2322" s="33"/>
      <c r="AL2322" s="485" t="str">
        <f>IF(AA2322="","",AA2322)</f>
        <v>L-RT-026</v>
      </c>
      <c r="AM2322" s="3" t="str">
        <f>IF(AB2322="","",AB2322)</f>
        <v>A</v>
      </c>
      <c r="AN2322" s="702"/>
      <c r="AO2322" s="4"/>
      <c r="AP2322" s="5"/>
      <c r="AQ2322" s="5"/>
      <c r="AR2322" s="4"/>
      <c r="AS2322" s="5"/>
      <c r="AT2322" s="552"/>
      <c r="AU2322" s="553" t="str">
        <f>IF(AND(V2322&gt;0,X2322="A",AA2322&lt;&gt;"",AG2322&lt;&gt;"A",AJ2322&lt;&gt;"A",OR(AB2322="NR",AB2322="NT")),1,"")</f>
        <v/>
      </c>
      <c r="AV2322" s="554" t="str">
        <f>IF(AU2322="","",COUNTIF($AU$8:AU2322,AU2322))</f>
        <v/>
      </c>
      <c r="AW2322" s="553" t="str">
        <f>IF(AND(V2322&gt;0,X2322="A",AJ2322&lt;&gt;"A",OR(AB2322="",AB2322="NX")),1,"")</f>
        <v/>
      </c>
      <c r="AX2322" s="554" t="str">
        <f>IF(AW2322="","",COUNTIF($AW$8:AW2322,AW2322))</f>
        <v/>
      </c>
      <c r="AY2322" s="27"/>
      <c r="AZ2322" s="24" t="s">
        <v>5198</v>
      </c>
      <c r="BA2322" s="7"/>
      <c r="BB2322" s="7"/>
    </row>
    <row r="2323" spans="1:54" ht="14.45" customHeight="1">
      <c r="A2323" s="472" t="s">
        <v>2573</v>
      </c>
      <c r="B2323" s="473" t="s">
        <v>1602</v>
      </c>
      <c r="C2323" s="714" t="s">
        <v>5463</v>
      </c>
      <c r="D2323" s="22">
        <v>20</v>
      </c>
      <c r="E2323" s="746" t="s">
        <v>4581</v>
      </c>
      <c r="F2323" s="760">
        <v>2095280</v>
      </c>
      <c r="G2323" s="475">
        <v>15421111</v>
      </c>
      <c r="H2323" s="476">
        <v>11.94</v>
      </c>
      <c r="I2323" s="474">
        <v>2078460</v>
      </c>
      <c r="J2323" s="475">
        <v>15421101</v>
      </c>
      <c r="K2323" s="478">
        <v>11.94</v>
      </c>
      <c r="L2323" s="9" t="s">
        <v>15</v>
      </c>
      <c r="M2323" s="546">
        <v>16</v>
      </c>
      <c r="N2323" s="9">
        <v>9.5299999999999994</v>
      </c>
      <c r="O2323" s="6" t="s">
        <v>4201</v>
      </c>
      <c r="P2323" s="479" t="s">
        <v>4202</v>
      </c>
      <c r="Q2323" s="10" t="s">
        <v>4533</v>
      </c>
      <c r="R2323" s="11"/>
      <c r="S2323" s="12"/>
      <c r="T2323" s="14">
        <v>46263</v>
      </c>
      <c r="U2323" s="15" t="s">
        <v>4204</v>
      </c>
      <c r="V2323" s="8">
        <v>46263</v>
      </c>
      <c r="W2323" s="13" t="s">
        <v>4569</v>
      </c>
      <c r="X2323" s="23" t="s">
        <v>4206</v>
      </c>
      <c r="Y2323" s="486">
        <v>140</v>
      </c>
      <c r="Z2323" s="483">
        <v>46275</v>
      </c>
      <c r="AA2323" s="24" t="s">
        <v>5197</v>
      </c>
      <c r="AB2323" s="484" t="s">
        <v>4206</v>
      </c>
      <c r="AC2323" s="16"/>
      <c r="AD2323" s="17"/>
      <c r="AE2323" s="18"/>
      <c r="AF2323" s="9"/>
      <c r="AG2323" s="19"/>
      <c r="AH2323" s="20"/>
      <c r="AI2323" s="9"/>
      <c r="AJ2323" s="21"/>
      <c r="AK2323" s="33"/>
      <c r="AL2323" s="485" t="str">
        <f>IF(AA2323="","",AA2323)</f>
        <v>L-RT-026</v>
      </c>
      <c r="AM2323" s="3" t="str">
        <f>IF(AB2323="","",AB2323)</f>
        <v>A</v>
      </c>
      <c r="AN2323" s="702"/>
      <c r="AO2323" s="4"/>
      <c r="AP2323" s="5"/>
      <c r="AQ2323" s="5"/>
      <c r="AR2323" s="4"/>
      <c r="AS2323" s="5"/>
      <c r="AT2323" s="552"/>
      <c r="AU2323" s="553" t="str">
        <f>IF(AND(V2323&gt;0,X2323="A",AA2323&lt;&gt;"",AG2323&lt;&gt;"A",AJ2323&lt;&gt;"A",OR(AB2323="NR",AB2323="NT")),1,"")</f>
        <v/>
      </c>
      <c r="AV2323" s="554" t="str">
        <f>IF(AU2323="","",COUNTIF($AU$8:AU2323,AU2323))</f>
        <v/>
      </c>
      <c r="AW2323" s="553" t="str">
        <f>IF(AND(V2323&gt;0,X2323="A",AJ2323&lt;&gt;"A",OR(AB2323="",AB2323="NX")),1,"")</f>
        <v/>
      </c>
      <c r="AX2323" s="554" t="str">
        <f>IF(AW2323="","",COUNTIF($AW$8:AW2323,AW2323))</f>
        <v/>
      </c>
      <c r="AY2323" s="27"/>
      <c r="AZ2323" s="6"/>
      <c r="BA2323" s="7"/>
      <c r="BB2323" s="7"/>
    </row>
    <row r="2324" spans="1:54" ht="14.45" customHeight="1">
      <c r="A2324" s="472" t="s">
        <v>2574</v>
      </c>
      <c r="B2324" s="473" t="s">
        <v>1602</v>
      </c>
      <c r="C2324" s="714" t="s">
        <v>5463</v>
      </c>
      <c r="D2324" s="22">
        <v>20</v>
      </c>
      <c r="E2324" s="746" t="s">
        <v>4582</v>
      </c>
      <c r="F2324" s="760">
        <v>2078460</v>
      </c>
      <c r="G2324" s="475">
        <v>15421101</v>
      </c>
      <c r="H2324" s="476">
        <v>11.94</v>
      </c>
      <c r="I2324" s="474">
        <v>2081380</v>
      </c>
      <c r="J2324" s="475">
        <v>15421103</v>
      </c>
      <c r="K2324" s="478">
        <v>11.94</v>
      </c>
      <c r="L2324" s="9" t="s">
        <v>15</v>
      </c>
      <c r="M2324" s="546">
        <v>16</v>
      </c>
      <c r="N2324" s="9">
        <v>9.5299999999999994</v>
      </c>
      <c r="O2324" s="6" t="s">
        <v>4201</v>
      </c>
      <c r="P2324" s="479" t="s">
        <v>4202</v>
      </c>
      <c r="Q2324" s="10" t="s">
        <v>4533</v>
      </c>
      <c r="R2324" s="11"/>
      <c r="S2324" s="12"/>
      <c r="T2324" s="14">
        <v>46263</v>
      </c>
      <c r="U2324" s="15" t="s">
        <v>4204</v>
      </c>
      <c r="V2324" s="8">
        <v>46263</v>
      </c>
      <c r="W2324" s="13" t="s">
        <v>4569</v>
      </c>
      <c r="X2324" s="23" t="s">
        <v>4206</v>
      </c>
      <c r="Y2324" s="486">
        <v>140</v>
      </c>
      <c r="Z2324" s="483">
        <v>46275</v>
      </c>
      <c r="AA2324" s="24" t="s">
        <v>5198</v>
      </c>
      <c r="AB2324" s="484" t="s">
        <v>4206</v>
      </c>
      <c r="AC2324" s="16"/>
      <c r="AD2324" s="17"/>
      <c r="AE2324" s="18"/>
      <c r="AF2324" s="9"/>
      <c r="AG2324" s="19"/>
      <c r="AH2324" s="20"/>
      <c r="AI2324" s="9"/>
      <c r="AJ2324" s="21"/>
      <c r="AK2324" s="33"/>
      <c r="AL2324" s="485" t="str">
        <f>IF(AA2324="","",AA2324)</f>
        <v>L-RT-027</v>
      </c>
      <c r="AM2324" s="3" t="str">
        <f>IF(AB2324="","",AB2324)</f>
        <v>A</v>
      </c>
      <c r="AN2324" s="702"/>
      <c r="AO2324" s="4"/>
      <c r="AP2324" s="5"/>
      <c r="AQ2324" s="5"/>
      <c r="AR2324" s="4"/>
      <c r="AS2324" s="5"/>
      <c r="AT2324" s="552"/>
      <c r="AU2324" s="553" t="str">
        <f>IF(AND(V2324&gt;0,X2324="A",AA2324&lt;&gt;"",AG2324&lt;&gt;"A",AJ2324&lt;&gt;"A",OR(AB2324="NR",AB2324="NT")),1,"")</f>
        <v/>
      </c>
      <c r="AV2324" s="554" t="str">
        <f>IF(AU2324="","",COUNTIF($AU$8:AU2324,AU2324))</f>
        <v/>
      </c>
      <c r="AW2324" s="553" t="str">
        <f>IF(AND(V2324&gt;0,X2324="A",AJ2324&lt;&gt;"A",OR(AB2324="",AB2324="NX")),1,"")</f>
        <v/>
      </c>
      <c r="AX2324" s="554" t="str">
        <f>IF(AW2324="","",COUNTIF($AW$8:AW2324,AW2324))</f>
        <v/>
      </c>
      <c r="AY2324" s="27"/>
      <c r="AZ2324" s="6"/>
      <c r="BA2324" s="7"/>
      <c r="BB2324" s="7"/>
    </row>
    <row r="2325" spans="1:54" ht="14.45" customHeight="1">
      <c r="A2325" s="472" t="s">
        <v>2575</v>
      </c>
      <c r="B2325" s="473" t="s">
        <v>1602</v>
      </c>
      <c r="C2325" s="714" t="s">
        <v>5463</v>
      </c>
      <c r="D2325" s="22">
        <v>20</v>
      </c>
      <c r="E2325" s="746" t="s">
        <v>4583</v>
      </c>
      <c r="F2325" s="760">
        <v>2081380</v>
      </c>
      <c r="G2325" s="475">
        <v>15421103</v>
      </c>
      <c r="H2325" s="476">
        <v>11.94</v>
      </c>
      <c r="I2325" s="474">
        <v>2093300</v>
      </c>
      <c r="J2325" s="475">
        <v>15421110</v>
      </c>
      <c r="K2325" s="478">
        <v>11.94</v>
      </c>
      <c r="L2325" s="9" t="s">
        <v>15</v>
      </c>
      <c r="M2325" s="546">
        <v>16</v>
      </c>
      <c r="N2325" s="9">
        <v>9.5299999999999994</v>
      </c>
      <c r="O2325" s="6" t="s">
        <v>4201</v>
      </c>
      <c r="P2325" s="479" t="s">
        <v>4202</v>
      </c>
      <c r="Q2325" s="10" t="s">
        <v>4533</v>
      </c>
      <c r="R2325" s="11"/>
      <c r="S2325" s="12"/>
      <c r="T2325" s="14">
        <v>46263</v>
      </c>
      <c r="U2325" s="15" t="s">
        <v>4204</v>
      </c>
      <c r="V2325" s="8">
        <v>46263</v>
      </c>
      <c r="W2325" s="13" t="s">
        <v>4569</v>
      </c>
      <c r="X2325" s="23" t="s">
        <v>4206</v>
      </c>
      <c r="Y2325" s="486">
        <v>140</v>
      </c>
      <c r="Z2325" s="483">
        <v>46275</v>
      </c>
      <c r="AA2325" s="24" t="s">
        <v>5198</v>
      </c>
      <c r="AB2325" s="484" t="s">
        <v>4206</v>
      </c>
      <c r="AC2325" s="16"/>
      <c r="AD2325" s="17"/>
      <c r="AE2325" s="18"/>
      <c r="AF2325" s="9"/>
      <c r="AG2325" s="19"/>
      <c r="AH2325" s="20"/>
      <c r="AI2325" s="9"/>
      <c r="AJ2325" s="21"/>
      <c r="AK2325" s="33"/>
      <c r="AL2325" s="485" t="str">
        <f>IF(AA2325="","",AA2325)</f>
        <v>L-RT-027</v>
      </c>
      <c r="AM2325" s="3" t="str">
        <f>IF(AB2325="","",AB2325)</f>
        <v>A</v>
      </c>
      <c r="AN2325" s="702"/>
      <c r="AO2325" s="4"/>
      <c r="AP2325" s="5"/>
      <c r="AQ2325" s="5"/>
      <c r="AR2325" s="4"/>
      <c r="AS2325" s="5"/>
      <c r="AT2325" s="552"/>
      <c r="AU2325" s="553" t="str">
        <f>IF(AND(V2325&gt;0,X2325="A",AA2325&lt;&gt;"",AG2325&lt;&gt;"A",AJ2325&lt;&gt;"A",OR(AB2325="NR",AB2325="NT")),1,"")</f>
        <v/>
      </c>
      <c r="AV2325" s="554" t="str">
        <f>IF(AU2325="","",COUNTIF($AU$8:AU2325,AU2325))</f>
        <v/>
      </c>
      <c r="AW2325" s="553" t="str">
        <f>IF(AND(V2325&gt;0,X2325="A",AJ2325&lt;&gt;"A",OR(AB2325="",AB2325="NX")),1,"")</f>
        <v/>
      </c>
      <c r="AX2325" s="554" t="str">
        <f>IF(AW2325="","",COUNTIF($AW$8:AW2325,AW2325))</f>
        <v/>
      </c>
      <c r="AY2325" s="27"/>
      <c r="AZ2325" s="6"/>
      <c r="BA2325" s="7"/>
      <c r="BB2325" s="7"/>
    </row>
    <row r="2326" spans="1:54" ht="14.45" customHeight="1">
      <c r="A2326" s="472" t="s">
        <v>2576</v>
      </c>
      <c r="B2326" s="473" t="s">
        <v>1602</v>
      </c>
      <c r="C2326" s="714" t="s">
        <v>5463</v>
      </c>
      <c r="D2326" s="22">
        <v>20</v>
      </c>
      <c r="E2326" s="746" t="s">
        <v>4584</v>
      </c>
      <c r="F2326" s="760">
        <v>2093300</v>
      </c>
      <c r="G2326" s="475">
        <v>15421110</v>
      </c>
      <c r="H2326" s="476">
        <v>11.94</v>
      </c>
      <c r="I2326" s="474">
        <v>2090590</v>
      </c>
      <c r="J2326" s="475">
        <v>15421109</v>
      </c>
      <c r="K2326" s="478">
        <v>11.94</v>
      </c>
      <c r="L2326" s="9" t="s">
        <v>15</v>
      </c>
      <c r="M2326" s="546">
        <v>16</v>
      </c>
      <c r="N2326" s="9">
        <v>9.5299999999999994</v>
      </c>
      <c r="O2326" s="6" t="s">
        <v>4201</v>
      </c>
      <c r="P2326" s="479" t="s">
        <v>4202</v>
      </c>
      <c r="Q2326" s="10" t="s">
        <v>4533</v>
      </c>
      <c r="R2326" s="11"/>
      <c r="S2326" s="12"/>
      <c r="T2326" s="14">
        <v>46263</v>
      </c>
      <c r="U2326" s="15" t="s">
        <v>4204</v>
      </c>
      <c r="V2326" s="8">
        <v>46263</v>
      </c>
      <c r="W2326" s="13" t="s">
        <v>4569</v>
      </c>
      <c r="X2326" s="23" t="s">
        <v>4206</v>
      </c>
      <c r="Y2326" s="486">
        <v>140</v>
      </c>
      <c r="Z2326" s="483">
        <v>46275</v>
      </c>
      <c r="AA2326" s="24" t="s">
        <v>5198</v>
      </c>
      <c r="AB2326" s="484" t="s">
        <v>4206</v>
      </c>
      <c r="AC2326" s="16"/>
      <c r="AD2326" s="17"/>
      <c r="AE2326" s="18"/>
      <c r="AF2326" s="9"/>
      <c r="AG2326" s="19"/>
      <c r="AH2326" s="20"/>
      <c r="AI2326" s="9"/>
      <c r="AJ2326" s="21"/>
      <c r="AK2326" s="33"/>
      <c r="AL2326" s="485" t="str">
        <f>IF(AA2326="","",AA2326)</f>
        <v>L-RT-027</v>
      </c>
      <c r="AM2326" s="3" t="str">
        <f>IF(AB2326="","",AB2326)</f>
        <v>A</v>
      </c>
      <c r="AN2326" s="702"/>
      <c r="AO2326" s="4"/>
      <c r="AP2326" s="5"/>
      <c r="AQ2326" s="5"/>
      <c r="AR2326" s="4"/>
      <c r="AS2326" s="5"/>
      <c r="AT2326" s="552"/>
      <c r="AU2326" s="553" t="str">
        <f>IF(AND(V2326&gt;0,X2326="A",AA2326&lt;&gt;"",AG2326&lt;&gt;"A",AJ2326&lt;&gt;"A",OR(AB2326="NR",AB2326="NT")),1,"")</f>
        <v/>
      </c>
      <c r="AV2326" s="554" t="str">
        <f>IF(AU2326="","",COUNTIF($AU$8:AU2326,AU2326))</f>
        <v/>
      </c>
      <c r="AW2326" s="553" t="str">
        <f>IF(AND(V2326&gt;0,X2326="A",AJ2326&lt;&gt;"A",OR(AB2326="",AB2326="NX")),1,"")</f>
        <v/>
      </c>
      <c r="AX2326" s="554" t="str">
        <f>IF(AW2326="","",COUNTIF($AW$8:AW2326,AW2326))</f>
        <v/>
      </c>
      <c r="AY2326" s="27"/>
      <c r="AZ2326" s="6"/>
      <c r="BA2326" s="7"/>
      <c r="BB2326" s="7"/>
    </row>
    <row r="2327" spans="1:54" ht="14.45" customHeight="1">
      <c r="A2327" s="472" t="s">
        <v>2577</v>
      </c>
      <c r="B2327" s="473" t="s">
        <v>1602</v>
      </c>
      <c r="C2327" s="714" t="s">
        <v>5463</v>
      </c>
      <c r="D2327" s="22">
        <v>20</v>
      </c>
      <c r="E2327" s="746" t="s">
        <v>4585</v>
      </c>
      <c r="F2327" s="760">
        <v>2090590</v>
      </c>
      <c r="G2327" s="475">
        <v>15421109</v>
      </c>
      <c r="H2327" s="476">
        <v>11.94</v>
      </c>
      <c r="I2327" s="474">
        <v>2092710</v>
      </c>
      <c r="J2327" s="475">
        <v>15421110</v>
      </c>
      <c r="K2327" s="478">
        <v>11.94</v>
      </c>
      <c r="L2327" s="9" t="s">
        <v>15</v>
      </c>
      <c r="M2327" s="546">
        <v>16</v>
      </c>
      <c r="N2327" s="9">
        <v>9.5299999999999994</v>
      </c>
      <c r="O2327" s="6" t="s">
        <v>4201</v>
      </c>
      <c r="P2327" s="479" t="s">
        <v>4202</v>
      </c>
      <c r="Q2327" s="10" t="s">
        <v>4533</v>
      </c>
      <c r="R2327" s="11"/>
      <c r="S2327" s="12"/>
      <c r="T2327" s="14">
        <v>46263</v>
      </c>
      <c r="U2327" s="15" t="s">
        <v>4204</v>
      </c>
      <c r="V2327" s="8">
        <v>46263</v>
      </c>
      <c r="W2327" s="13" t="s">
        <v>4586</v>
      </c>
      <c r="X2327" s="23" t="s">
        <v>4206</v>
      </c>
      <c r="Y2327" s="486">
        <v>140</v>
      </c>
      <c r="Z2327" s="483">
        <v>46275</v>
      </c>
      <c r="AA2327" s="24" t="s">
        <v>5198</v>
      </c>
      <c r="AB2327" s="484" t="s">
        <v>4206</v>
      </c>
      <c r="AC2327" s="16"/>
      <c r="AD2327" s="17"/>
      <c r="AE2327" s="18"/>
      <c r="AF2327" s="9"/>
      <c r="AG2327" s="19"/>
      <c r="AH2327" s="20"/>
      <c r="AI2327" s="9"/>
      <c r="AJ2327" s="21"/>
      <c r="AK2327" s="33"/>
      <c r="AL2327" s="485" t="str">
        <f>IF(AA2327="","",AA2327)</f>
        <v>L-RT-027</v>
      </c>
      <c r="AM2327" s="3" t="str">
        <f>IF(AB2327="","",AB2327)</f>
        <v>A</v>
      </c>
      <c r="AN2327" s="702"/>
      <c r="AO2327" s="4"/>
      <c r="AP2327" s="5"/>
      <c r="AQ2327" s="5"/>
      <c r="AR2327" s="4"/>
      <c r="AS2327" s="5"/>
      <c r="AT2327" s="552"/>
      <c r="AU2327" s="553" t="str">
        <f>IF(AND(V2327&gt;0,X2327="A",AA2327&lt;&gt;"",AG2327&lt;&gt;"A",AJ2327&lt;&gt;"A",OR(AB2327="NR",AB2327="NT")),1,"")</f>
        <v/>
      </c>
      <c r="AV2327" s="554" t="str">
        <f>IF(AU2327="","",COUNTIF($AU$8:AU2327,AU2327))</f>
        <v/>
      </c>
      <c r="AW2327" s="553" t="str">
        <f>IF(AND(V2327&gt;0,X2327="A",AJ2327&lt;&gt;"A",OR(AB2327="",AB2327="NX")),1,"")</f>
        <v/>
      </c>
      <c r="AX2327" s="554" t="str">
        <f>IF(AW2327="","",COUNTIF($AW$8:AW2327,AW2327))</f>
        <v/>
      </c>
      <c r="AY2327" s="27"/>
      <c r="AZ2327" s="6"/>
      <c r="BA2327" s="7"/>
      <c r="BB2327" s="7"/>
    </row>
    <row r="2328" spans="1:54" ht="14.45" customHeight="1">
      <c r="A2328" s="472" t="s">
        <v>2578</v>
      </c>
      <c r="B2328" s="473" t="s">
        <v>1602</v>
      </c>
      <c r="C2328" s="714" t="s">
        <v>5463</v>
      </c>
      <c r="D2328" s="22">
        <v>20</v>
      </c>
      <c r="E2328" s="746" t="s">
        <v>5810</v>
      </c>
      <c r="F2328" s="760">
        <v>2092710</v>
      </c>
      <c r="G2328" s="475">
        <v>15421110</v>
      </c>
      <c r="H2328" s="476">
        <v>11.94</v>
      </c>
      <c r="I2328" s="474">
        <v>2080990</v>
      </c>
      <c r="J2328" s="475">
        <v>15421103</v>
      </c>
      <c r="K2328" s="478">
        <v>11.94</v>
      </c>
      <c r="L2328" s="9" t="s">
        <v>15</v>
      </c>
      <c r="M2328" s="546">
        <v>16</v>
      </c>
      <c r="N2328" s="9">
        <v>9.5299999999999994</v>
      </c>
      <c r="O2328" s="6" t="s">
        <v>4201</v>
      </c>
      <c r="P2328" s="479" t="s">
        <v>5033</v>
      </c>
      <c r="Q2328" s="10" t="s">
        <v>5193</v>
      </c>
      <c r="R2328" s="11"/>
      <c r="S2328" s="12"/>
      <c r="T2328" s="14">
        <v>46285</v>
      </c>
      <c r="U2328" s="15" t="s">
        <v>5839</v>
      </c>
      <c r="V2328" s="8">
        <v>46287</v>
      </c>
      <c r="W2328" s="13" t="s">
        <v>5920</v>
      </c>
      <c r="X2328" s="23" t="s">
        <v>4206</v>
      </c>
      <c r="Y2328" s="486">
        <v>184</v>
      </c>
      <c r="Z2328" s="483">
        <v>46289</v>
      </c>
      <c r="AA2328" s="24" t="s">
        <v>5931</v>
      </c>
      <c r="AB2328" s="484" t="s">
        <v>4206</v>
      </c>
      <c r="AC2328" s="16"/>
      <c r="AD2328" s="17"/>
      <c r="AE2328" s="18"/>
      <c r="AF2328" s="9"/>
      <c r="AG2328" s="19"/>
      <c r="AH2328" s="20"/>
      <c r="AI2328" s="9"/>
      <c r="AJ2328" s="21"/>
      <c r="AK2328" s="33"/>
      <c r="AL2328" s="485" t="str">
        <f>IF(AA2328="","",AA2328)</f>
        <v>L-RT-057</v>
      </c>
      <c r="AM2328" s="3" t="str">
        <f>IF(AB2328="","",AB2328)</f>
        <v>A</v>
      </c>
      <c r="AN2328" s="702"/>
      <c r="AO2328" s="4"/>
      <c r="AP2328" s="5"/>
      <c r="AQ2328" s="5"/>
      <c r="AR2328" s="4"/>
      <c r="AS2328" s="5"/>
      <c r="AT2328" s="552"/>
      <c r="AU2328" s="553" t="str">
        <f>IF(AND(V2328&gt;0,X2328="A",AA2328&lt;&gt;"",AG2328&lt;&gt;"A",AJ2328&lt;&gt;"A",OR(AB2328="NR",AB2328="NT")),1,"")</f>
        <v/>
      </c>
      <c r="AV2328" s="554" t="str">
        <f>IF(AU2328="","",COUNTIF($AU$8:AU2328,AU2328))</f>
        <v/>
      </c>
      <c r="AW2328" s="553" t="str">
        <f>IF(AND(V2328&gt;0,X2328="A",AJ2328&lt;&gt;"A",OR(AB2328="",AB2328="NX")),1,"")</f>
        <v/>
      </c>
      <c r="AX2328" s="554" t="str">
        <f>IF(AW2328="","",COUNTIF($AW$8:AW2328,AW2328))</f>
        <v/>
      </c>
      <c r="AY2328" s="27" t="s">
        <v>4586</v>
      </c>
      <c r="AZ2328" s="24" t="s">
        <v>5197</v>
      </c>
      <c r="BA2328" s="7"/>
      <c r="BB2328" s="7"/>
    </row>
    <row r="2329" spans="1:54" ht="14.45" customHeight="1">
      <c r="A2329" s="472" t="s">
        <v>2579</v>
      </c>
      <c r="B2329" s="473" t="s">
        <v>1602</v>
      </c>
      <c r="C2329" s="714" t="s">
        <v>5463</v>
      </c>
      <c r="D2329" s="22">
        <v>20</v>
      </c>
      <c r="E2329" s="746" t="s">
        <v>4587</v>
      </c>
      <c r="F2329" s="760">
        <v>2080990</v>
      </c>
      <c r="G2329" s="475">
        <v>15421103</v>
      </c>
      <c r="H2329" s="476">
        <v>11.94</v>
      </c>
      <c r="I2329" s="474">
        <v>2088580</v>
      </c>
      <c r="J2329" s="475">
        <v>15421108</v>
      </c>
      <c r="K2329" s="478">
        <v>11.94</v>
      </c>
      <c r="L2329" s="9" t="s">
        <v>15</v>
      </c>
      <c r="M2329" s="546">
        <v>16</v>
      </c>
      <c r="N2329" s="9">
        <v>9.5299999999999994</v>
      </c>
      <c r="O2329" s="6" t="s">
        <v>4201</v>
      </c>
      <c r="P2329" s="479" t="s">
        <v>4202</v>
      </c>
      <c r="Q2329" s="10" t="s">
        <v>4533</v>
      </c>
      <c r="R2329" s="11"/>
      <c r="S2329" s="12"/>
      <c r="T2329" s="14">
        <v>46263</v>
      </c>
      <c r="U2329" s="15" t="s">
        <v>4204</v>
      </c>
      <c r="V2329" s="8">
        <v>46263</v>
      </c>
      <c r="W2329" s="13" t="s">
        <v>4586</v>
      </c>
      <c r="X2329" s="23" t="s">
        <v>4206</v>
      </c>
      <c r="Y2329" s="486">
        <v>140</v>
      </c>
      <c r="Z2329" s="483">
        <v>46275</v>
      </c>
      <c r="AA2329" s="24" t="s">
        <v>5198</v>
      </c>
      <c r="AB2329" s="484" t="s">
        <v>4206</v>
      </c>
      <c r="AC2329" s="16"/>
      <c r="AD2329" s="17"/>
      <c r="AE2329" s="18"/>
      <c r="AF2329" s="9"/>
      <c r="AG2329" s="19"/>
      <c r="AH2329" s="20"/>
      <c r="AI2329" s="9"/>
      <c r="AJ2329" s="21"/>
      <c r="AK2329" s="33"/>
      <c r="AL2329" s="485" t="str">
        <f>IF(AA2329="","",AA2329)</f>
        <v>L-RT-027</v>
      </c>
      <c r="AM2329" s="3" t="str">
        <f>IF(AB2329="","",AB2329)</f>
        <v>A</v>
      </c>
      <c r="AN2329" s="702"/>
      <c r="AO2329" s="4"/>
      <c r="AP2329" s="5"/>
      <c r="AQ2329" s="5"/>
      <c r="AR2329" s="4"/>
      <c r="AS2329" s="5"/>
      <c r="AT2329" s="552"/>
      <c r="AU2329" s="553" t="str">
        <f>IF(AND(V2329&gt;0,X2329="A",AA2329&lt;&gt;"",AG2329&lt;&gt;"A",AJ2329&lt;&gt;"A",OR(AB2329="NR",AB2329="NT")),1,"")</f>
        <v/>
      </c>
      <c r="AV2329" s="554" t="str">
        <f>IF(AU2329="","",COUNTIF($AU$8:AU2329,AU2329))</f>
        <v/>
      </c>
      <c r="AW2329" s="553" t="str">
        <f>IF(AND(V2329&gt;0,X2329="A",AJ2329&lt;&gt;"A",OR(AB2329="",AB2329="NX")),1,"")</f>
        <v/>
      </c>
      <c r="AX2329" s="554" t="str">
        <f>IF(AW2329="","",COUNTIF($AW$8:AW2329,AW2329))</f>
        <v/>
      </c>
      <c r="AY2329" s="27"/>
      <c r="AZ2329" s="6"/>
      <c r="BA2329" s="7"/>
      <c r="BB2329" s="7"/>
    </row>
    <row r="2330" spans="1:54" ht="14.45" customHeight="1">
      <c r="A2330" s="472" t="s">
        <v>2580</v>
      </c>
      <c r="B2330" s="473" t="s">
        <v>1602</v>
      </c>
      <c r="C2330" s="714" t="s">
        <v>5463</v>
      </c>
      <c r="D2330" s="22">
        <v>20</v>
      </c>
      <c r="E2330" s="746" t="s">
        <v>4588</v>
      </c>
      <c r="F2330" s="760">
        <v>2088580</v>
      </c>
      <c r="G2330" s="475">
        <v>15421108</v>
      </c>
      <c r="H2330" s="476">
        <v>11.94</v>
      </c>
      <c r="I2330" s="474">
        <v>2080820</v>
      </c>
      <c r="J2330" s="475">
        <v>15421103</v>
      </c>
      <c r="K2330" s="478">
        <v>11.94</v>
      </c>
      <c r="L2330" s="9" t="s">
        <v>15</v>
      </c>
      <c r="M2330" s="546">
        <v>16</v>
      </c>
      <c r="N2330" s="9">
        <v>9.5299999999999994</v>
      </c>
      <c r="O2330" s="6" t="s">
        <v>4201</v>
      </c>
      <c r="P2330" s="479" t="s">
        <v>4202</v>
      </c>
      <c r="Q2330" s="10" t="s">
        <v>4533</v>
      </c>
      <c r="R2330" s="11"/>
      <c r="S2330" s="12"/>
      <c r="T2330" s="14">
        <v>46263</v>
      </c>
      <c r="U2330" s="15" t="s">
        <v>4204</v>
      </c>
      <c r="V2330" s="8">
        <v>46263</v>
      </c>
      <c r="W2330" s="13" t="s">
        <v>4586</v>
      </c>
      <c r="X2330" s="23" t="s">
        <v>4206</v>
      </c>
      <c r="Y2330" s="486">
        <v>140</v>
      </c>
      <c r="Z2330" s="483">
        <v>46275</v>
      </c>
      <c r="AA2330" s="24" t="s">
        <v>5198</v>
      </c>
      <c r="AB2330" s="484" t="s">
        <v>4206</v>
      </c>
      <c r="AC2330" s="16"/>
      <c r="AD2330" s="17"/>
      <c r="AE2330" s="18"/>
      <c r="AF2330" s="9"/>
      <c r="AG2330" s="19"/>
      <c r="AH2330" s="20"/>
      <c r="AI2330" s="9"/>
      <c r="AJ2330" s="21"/>
      <c r="AK2330" s="33"/>
      <c r="AL2330" s="485" t="str">
        <f>IF(AA2330="","",AA2330)</f>
        <v>L-RT-027</v>
      </c>
      <c r="AM2330" s="3" t="str">
        <f>IF(AB2330="","",AB2330)</f>
        <v>A</v>
      </c>
      <c r="AN2330" s="702"/>
      <c r="AO2330" s="4"/>
      <c r="AP2330" s="5"/>
      <c r="AQ2330" s="5"/>
      <c r="AR2330" s="4"/>
      <c r="AS2330" s="5"/>
      <c r="AT2330" s="552"/>
      <c r="AU2330" s="553" t="str">
        <f>IF(AND(V2330&gt;0,X2330="A",AA2330&lt;&gt;"",AG2330&lt;&gt;"A",AJ2330&lt;&gt;"A",OR(AB2330="NR",AB2330="NT")),1,"")</f>
        <v/>
      </c>
      <c r="AV2330" s="554" t="str">
        <f>IF(AU2330="","",COUNTIF($AU$8:AU2330,AU2330))</f>
        <v/>
      </c>
      <c r="AW2330" s="553" t="str">
        <f>IF(AND(V2330&gt;0,X2330="A",AJ2330&lt;&gt;"A",OR(AB2330="",AB2330="NX")),1,"")</f>
        <v/>
      </c>
      <c r="AX2330" s="554" t="str">
        <f>IF(AW2330="","",COUNTIF($AW$8:AW2330,AW2330))</f>
        <v/>
      </c>
      <c r="AY2330" s="27"/>
      <c r="AZ2330" s="6"/>
      <c r="BA2330" s="7"/>
      <c r="BB2330" s="7"/>
    </row>
    <row r="2331" spans="1:54" ht="14.45" customHeight="1">
      <c r="A2331" s="472" t="s">
        <v>2581</v>
      </c>
      <c r="B2331" s="473" t="s">
        <v>1602</v>
      </c>
      <c r="C2331" s="714" t="s">
        <v>5463</v>
      </c>
      <c r="D2331" s="22">
        <v>20</v>
      </c>
      <c r="E2331" s="746" t="s">
        <v>4589</v>
      </c>
      <c r="F2331" s="760">
        <v>2080820</v>
      </c>
      <c r="G2331" s="475">
        <v>15421103</v>
      </c>
      <c r="H2331" s="476">
        <v>11.94</v>
      </c>
      <c r="I2331" s="474">
        <v>2094790</v>
      </c>
      <c r="J2331" s="475">
        <v>15421111</v>
      </c>
      <c r="K2331" s="478">
        <v>11.94</v>
      </c>
      <c r="L2331" s="9" t="s">
        <v>15</v>
      </c>
      <c r="M2331" s="546">
        <v>16</v>
      </c>
      <c r="N2331" s="9">
        <v>9.5299999999999994</v>
      </c>
      <c r="O2331" s="6" t="s">
        <v>4201</v>
      </c>
      <c r="P2331" s="479" t="s">
        <v>4202</v>
      </c>
      <c r="Q2331" s="10" t="s">
        <v>4533</v>
      </c>
      <c r="R2331" s="11"/>
      <c r="S2331" s="12"/>
      <c r="T2331" s="14">
        <v>46263</v>
      </c>
      <c r="U2331" s="15" t="s">
        <v>4204</v>
      </c>
      <c r="V2331" s="8">
        <v>46263</v>
      </c>
      <c r="W2331" s="13" t="s">
        <v>4586</v>
      </c>
      <c r="X2331" s="23" t="s">
        <v>4206</v>
      </c>
      <c r="Y2331" s="486">
        <v>140</v>
      </c>
      <c r="Z2331" s="483">
        <v>46275</v>
      </c>
      <c r="AA2331" s="24" t="s">
        <v>5198</v>
      </c>
      <c r="AB2331" s="484" t="s">
        <v>4206</v>
      </c>
      <c r="AC2331" s="16"/>
      <c r="AD2331" s="17"/>
      <c r="AE2331" s="18"/>
      <c r="AF2331" s="9"/>
      <c r="AG2331" s="19"/>
      <c r="AH2331" s="20"/>
      <c r="AI2331" s="9"/>
      <c r="AJ2331" s="21"/>
      <c r="AK2331" s="33"/>
      <c r="AL2331" s="485" t="str">
        <f>IF(AA2331="","",AA2331)</f>
        <v>L-RT-027</v>
      </c>
      <c r="AM2331" s="3" t="str">
        <f>IF(AB2331="","",AB2331)</f>
        <v>A</v>
      </c>
      <c r="AN2331" s="702"/>
      <c r="AO2331" s="4"/>
      <c r="AP2331" s="5"/>
      <c r="AQ2331" s="5"/>
      <c r="AR2331" s="4"/>
      <c r="AS2331" s="5"/>
      <c r="AT2331" s="552"/>
      <c r="AU2331" s="553" t="str">
        <f>IF(AND(V2331&gt;0,X2331="A",AA2331&lt;&gt;"",AG2331&lt;&gt;"A",AJ2331&lt;&gt;"A",OR(AB2331="NR",AB2331="NT")),1,"")</f>
        <v/>
      </c>
      <c r="AV2331" s="554" t="str">
        <f>IF(AU2331="","",COUNTIF($AU$8:AU2331,AU2331))</f>
        <v/>
      </c>
      <c r="AW2331" s="553" t="str">
        <f>IF(AND(V2331&gt;0,X2331="A",AJ2331&lt;&gt;"A",OR(AB2331="",AB2331="NX")),1,"")</f>
        <v/>
      </c>
      <c r="AX2331" s="554" t="str">
        <f>IF(AW2331="","",COUNTIF($AW$8:AW2331,AW2331))</f>
        <v/>
      </c>
      <c r="AY2331" s="27"/>
      <c r="AZ2331" s="6"/>
      <c r="BA2331" s="7"/>
      <c r="BB2331" s="7"/>
    </row>
    <row r="2332" spans="1:54" ht="14.45" customHeight="1">
      <c r="A2332" s="472" t="s">
        <v>2582</v>
      </c>
      <c r="B2332" s="473" t="s">
        <v>1602</v>
      </c>
      <c r="C2332" s="714" t="s">
        <v>5463</v>
      </c>
      <c r="D2332" s="22">
        <v>21</v>
      </c>
      <c r="E2332" s="746" t="s">
        <v>4590</v>
      </c>
      <c r="F2332" s="760">
        <v>2094790</v>
      </c>
      <c r="G2332" s="475">
        <v>15421111</v>
      </c>
      <c r="H2332" s="476">
        <v>11.94</v>
      </c>
      <c r="I2332" s="474">
        <v>2086660</v>
      </c>
      <c r="J2332" s="475">
        <v>15421107</v>
      </c>
      <c r="K2332" s="478">
        <v>11.94</v>
      </c>
      <c r="L2332" s="9" t="s">
        <v>15</v>
      </c>
      <c r="M2332" s="546">
        <v>16</v>
      </c>
      <c r="N2332" s="9">
        <v>9.5299999999999994</v>
      </c>
      <c r="O2332" s="6" t="s">
        <v>4201</v>
      </c>
      <c r="P2332" s="479" t="s">
        <v>4202</v>
      </c>
      <c r="Q2332" s="10" t="s">
        <v>4533</v>
      </c>
      <c r="R2332" s="11"/>
      <c r="S2332" s="12"/>
      <c r="T2332" s="14">
        <v>46263</v>
      </c>
      <c r="U2332" s="15" t="s">
        <v>4204</v>
      </c>
      <c r="V2332" s="8">
        <v>46263</v>
      </c>
      <c r="W2332" s="13" t="s">
        <v>4586</v>
      </c>
      <c r="X2332" s="23" t="s">
        <v>4206</v>
      </c>
      <c r="Y2332" s="486">
        <v>140</v>
      </c>
      <c r="Z2332" s="483">
        <v>46274</v>
      </c>
      <c r="AA2332" s="24" t="s">
        <v>5081</v>
      </c>
      <c r="AB2332" s="484" t="s">
        <v>4206</v>
      </c>
      <c r="AC2332" s="16"/>
      <c r="AD2332" s="17"/>
      <c r="AE2332" s="18"/>
      <c r="AF2332" s="9"/>
      <c r="AG2332" s="19"/>
      <c r="AH2332" s="20"/>
      <c r="AI2332" s="9"/>
      <c r="AJ2332" s="21"/>
      <c r="AK2332" s="33"/>
      <c r="AL2332" s="485" t="str">
        <f>IF(AA2332="","",AA2332)</f>
        <v>L-RT-022</v>
      </c>
      <c r="AM2332" s="3" t="str">
        <f>IF(AB2332="","",AB2332)</f>
        <v>A</v>
      </c>
      <c r="AN2332" s="702"/>
      <c r="AO2332" s="4"/>
      <c r="AP2332" s="5"/>
      <c r="AQ2332" s="5"/>
      <c r="AR2332" s="4"/>
      <c r="AS2332" s="5"/>
      <c r="AT2332" s="552"/>
      <c r="AU2332" s="553" t="str">
        <f>IF(AND(V2332&gt;0,X2332="A",AA2332&lt;&gt;"",AG2332&lt;&gt;"A",AJ2332&lt;&gt;"A",OR(AB2332="NR",AB2332="NT")),1,"")</f>
        <v/>
      </c>
      <c r="AV2332" s="554" t="str">
        <f>IF(AU2332="","",COUNTIF($AU$8:AU2332,AU2332))</f>
        <v/>
      </c>
      <c r="AW2332" s="553" t="str">
        <f>IF(AND(V2332&gt;0,X2332="A",AJ2332&lt;&gt;"A",OR(AB2332="",AB2332="NX")),1,"")</f>
        <v/>
      </c>
      <c r="AX2332" s="554" t="str">
        <f>IF(AW2332="","",COUNTIF($AW$8:AW2332,AW2332))</f>
        <v/>
      </c>
      <c r="AY2332" s="27"/>
      <c r="AZ2332" s="6"/>
      <c r="BA2332" s="7"/>
      <c r="BB2332" s="7"/>
    </row>
    <row r="2333" spans="1:54" ht="14.45" customHeight="1">
      <c r="A2333" s="472" t="s">
        <v>2583</v>
      </c>
      <c r="B2333" s="473" t="s">
        <v>1602</v>
      </c>
      <c r="C2333" s="714" t="s">
        <v>4210</v>
      </c>
      <c r="D2333" s="22">
        <v>21</v>
      </c>
      <c r="E2333" s="746" t="s">
        <v>4591</v>
      </c>
      <c r="F2333" s="760">
        <v>2086660</v>
      </c>
      <c r="G2333" s="475">
        <v>15421107</v>
      </c>
      <c r="H2333" s="476">
        <v>11.94</v>
      </c>
      <c r="I2333" s="474"/>
      <c r="J2333" s="475"/>
      <c r="K2333" s="478"/>
      <c r="L2333" s="9"/>
      <c r="M2333" s="546"/>
      <c r="N2333" s="9"/>
      <c r="O2333" s="6"/>
      <c r="P2333" s="479"/>
      <c r="Q2333" s="10"/>
      <c r="R2333" s="11"/>
      <c r="S2333" s="12"/>
      <c r="T2333" s="14"/>
      <c r="U2333" s="15"/>
      <c r="V2333" s="8"/>
      <c r="W2333" s="13"/>
      <c r="X2333" s="23"/>
      <c r="Y2333" s="486"/>
      <c r="Z2333" s="483"/>
      <c r="AA2333" s="24"/>
      <c r="AB2333" s="484"/>
      <c r="AC2333" s="16"/>
      <c r="AD2333" s="17"/>
      <c r="AE2333" s="18"/>
      <c r="AF2333" s="9"/>
      <c r="AG2333" s="19"/>
      <c r="AH2333" s="20"/>
      <c r="AI2333" s="9"/>
      <c r="AJ2333" s="21"/>
      <c r="AK2333" s="33"/>
      <c r="AL2333" s="485" t="str">
        <f>IF(AA2333="","",AA2333)</f>
        <v/>
      </c>
      <c r="AM2333" s="3" t="str">
        <f>IF(AB2333="","",AB2333)</f>
        <v/>
      </c>
      <c r="AN2333" s="702"/>
      <c r="AO2333" s="4"/>
      <c r="AP2333" s="5"/>
      <c r="AQ2333" s="5"/>
      <c r="AR2333" s="4"/>
      <c r="AS2333" s="5"/>
      <c r="AT2333" s="552"/>
      <c r="AU2333" s="553" t="str">
        <f>IF(AND(V2333&gt;0,X2333="A",AA2333&lt;&gt;"",AG2333&lt;&gt;"A",AJ2333&lt;&gt;"A",OR(AB2333="NR",AB2333="NT")),1,"")</f>
        <v/>
      </c>
      <c r="AV2333" s="554" t="str">
        <f>IF(AU2333="","",COUNTIF($AU$8:AU2333,AU2333))</f>
        <v/>
      </c>
      <c r="AW2333" s="553" t="str">
        <f>IF(AND(V2333&gt;0,X2333="A",AJ2333&lt;&gt;"A",OR(AB2333="",AB2333="NX")),1,"")</f>
        <v/>
      </c>
      <c r="AX2333" s="554" t="str">
        <f>IF(AW2333="","",COUNTIF($AW$8:AW2333,AW2333))</f>
        <v/>
      </c>
      <c r="AY2333" s="27"/>
      <c r="AZ2333" s="6"/>
      <c r="BA2333" s="7"/>
      <c r="BB2333" s="7"/>
    </row>
    <row r="2334" spans="1:54" ht="14.45" customHeight="1">
      <c r="A2334" s="472" t="s">
        <v>2584</v>
      </c>
      <c r="B2334" s="473" t="s">
        <v>1602</v>
      </c>
      <c r="C2334" s="714" t="s">
        <v>4210</v>
      </c>
      <c r="D2334" s="22">
        <v>21</v>
      </c>
      <c r="E2334" s="746" t="s">
        <v>4592</v>
      </c>
      <c r="F2334" s="760"/>
      <c r="G2334" s="475"/>
      <c r="H2334" s="476"/>
      <c r="I2334" s="474"/>
      <c r="J2334" s="475"/>
      <c r="K2334" s="478"/>
      <c r="L2334" s="9"/>
      <c r="M2334" s="546"/>
      <c r="N2334" s="9"/>
      <c r="O2334" s="6"/>
      <c r="P2334" s="479"/>
      <c r="Q2334" s="10"/>
      <c r="R2334" s="11"/>
      <c r="S2334" s="12"/>
      <c r="T2334" s="14"/>
      <c r="U2334" s="15"/>
      <c r="V2334" s="8"/>
      <c r="W2334" s="13"/>
      <c r="X2334" s="23"/>
      <c r="Y2334" s="486"/>
      <c r="Z2334" s="483"/>
      <c r="AA2334" s="24"/>
      <c r="AB2334" s="484"/>
      <c r="AC2334" s="16"/>
      <c r="AD2334" s="17"/>
      <c r="AE2334" s="18"/>
      <c r="AF2334" s="9"/>
      <c r="AG2334" s="19"/>
      <c r="AH2334" s="20"/>
      <c r="AI2334" s="9"/>
      <c r="AJ2334" s="21"/>
      <c r="AK2334" s="33"/>
      <c r="AL2334" s="485" t="str">
        <f>IF(AA2334="","",AA2334)</f>
        <v/>
      </c>
      <c r="AM2334" s="3" t="str">
        <f>IF(AB2334="","",AB2334)</f>
        <v/>
      </c>
      <c r="AN2334" s="702"/>
      <c r="AO2334" s="4"/>
      <c r="AP2334" s="5"/>
      <c r="AQ2334" s="5"/>
      <c r="AR2334" s="4"/>
      <c r="AS2334" s="5"/>
      <c r="AT2334" s="552"/>
      <c r="AU2334" s="553" t="str">
        <f>IF(AND(V2334&gt;0,X2334="A",AA2334&lt;&gt;"",AG2334&lt;&gt;"A",AJ2334&lt;&gt;"A",OR(AB2334="NR",AB2334="NT")),1,"")</f>
        <v/>
      </c>
      <c r="AV2334" s="554" t="str">
        <f>IF(AU2334="","",COUNTIF($AU$8:AU2334,AU2334))</f>
        <v/>
      </c>
      <c r="AW2334" s="553" t="str">
        <f>IF(AND(V2334&gt;0,X2334="A",AJ2334&lt;&gt;"A",OR(AB2334="",AB2334="NX")),1,"")</f>
        <v/>
      </c>
      <c r="AX2334" s="554" t="str">
        <f>IF(AW2334="","",COUNTIF($AW$8:AW2334,AW2334))</f>
        <v/>
      </c>
      <c r="AY2334" s="27"/>
      <c r="AZ2334" s="6"/>
      <c r="BA2334" s="7"/>
      <c r="BB2334" s="7"/>
    </row>
    <row r="2335" spans="1:54" ht="14.45" customHeight="1">
      <c r="A2335" s="472" t="s">
        <v>2585</v>
      </c>
      <c r="B2335" s="473" t="s">
        <v>1602</v>
      </c>
      <c r="C2335" s="714" t="s">
        <v>4210</v>
      </c>
      <c r="D2335" s="22">
        <v>21</v>
      </c>
      <c r="E2335" s="746" t="s">
        <v>4593</v>
      </c>
      <c r="F2335" s="760"/>
      <c r="G2335" s="475"/>
      <c r="H2335" s="476"/>
      <c r="I2335" s="474"/>
      <c r="J2335" s="475"/>
      <c r="K2335" s="478"/>
      <c r="L2335" s="9"/>
      <c r="M2335" s="546"/>
      <c r="N2335" s="9"/>
      <c r="O2335" s="6"/>
      <c r="P2335" s="479"/>
      <c r="Q2335" s="10"/>
      <c r="R2335" s="11"/>
      <c r="S2335" s="12"/>
      <c r="T2335" s="14"/>
      <c r="U2335" s="15"/>
      <c r="V2335" s="8"/>
      <c r="W2335" s="13"/>
      <c r="X2335" s="23"/>
      <c r="Y2335" s="486"/>
      <c r="Z2335" s="483"/>
      <c r="AA2335" s="24"/>
      <c r="AB2335" s="484"/>
      <c r="AC2335" s="16"/>
      <c r="AD2335" s="17"/>
      <c r="AE2335" s="18"/>
      <c r="AF2335" s="9"/>
      <c r="AG2335" s="19"/>
      <c r="AH2335" s="20"/>
      <c r="AI2335" s="9"/>
      <c r="AJ2335" s="21"/>
      <c r="AK2335" s="33"/>
      <c r="AL2335" s="485" t="str">
        <f>IF(AA2335="","",AA2335)</f>
        <v/>
      </c>
      <c r="AM2335" s="3" t="str">
        <f>IF(AB2335="","",AB2335)</f>
        <v/>
      </c>
      <c r="AN2335" s="702"/>
      <c r="AO2335" s="4"/>
      <c r="AP2335" s="5"/>
      <c r="AQ2335" s="5"/>
      <c r="AR2335" s="4"/>
      <c r="AS2335" s="5"/>
      <c r="AT2335" s="552"/>
      <c r="AU2335" s="553" t="str">
        <f>IF(AND(V2335&gt;0,X2335="A",AA2335&lt;&gt;"",AG2335&lt;&gt;"A",AJ2335&lt;&gt;"A",OR(AB2335="NR",AB2335="NT")),1,"")</f>
        <v/>
      </c>
      <c r="AV2335" s="554" t="str">
        <f>IF(AU2335="","",COUNTIF($AU$8:AU2335,AU2335))</f>
        <v/>
      </c>
      <c r="AW2335" s="553" t="str">
        <f>IF(AND(V2335&gt;0,X2335="A",AJ2335&lt;&gt;"A",OR(AB2335="",AB2335="NX")),1,"")</f>
        <v/>
      </c>
      <c r="AX2335" s="554" t="str">
        <f>IF(AW2335="","",COUNTIF($AW$8:AW2335,AW2335))</f>
        <v/>
      </c>
      <c r="AY2335" s="27"/>
      <c r="AZ2335" s="6"/>
      <c r="BA2335" s="7"/>
      <c r="BB2335" s="7"/>
    </row>
    <row r="2336" spans="1:54" ht="14.45" customHeight="1">
      <c r="A2336" s="472" t="s">
        <v>2586</v>
      </c>
      <c r="B2336" s="473" t="s">
        <v>1602</v>
      </c>
      <c r="C2336" s="714" t="s">
        <v>4210</v>
      </c>
      <c r="D2336" s="22">
        <v>21</v>
      </c>
      <c r="E2336" s="746" t="s">
        <v>4594</v>
      </c>
      <c r="F2336" s="760"/>
      <c r="G2336" s="475"/>
      <c r="H2336" s="476"/>
      <c r="I2336" s="474"/>
      <c r="J2336" s="475"/>
      <c r="K2336" s="478"/>
      <c r="L2336" s="9"/>
      <c r="M2336" s="546"/>
      <c r="N2336" s="9"/>
      <c r="O2336" s="6"/>
      <c r="P2336" s="479"/>
      <c r="Q2336" s="10"/>
      <c r="R2336" s="11"/>
      <c r="S2336" s="12"/>
      <c r="T2336" s="14"/>
      <c r="U2336" s="15"/>
      <c r="V2336" s="8"/>
      <c r="W2336" s="13"/>
      <c r="X2336" s="23"/>
      <c r="Y2336" s="486"/>
      <c r="Z2336" s="483"/>
      <c r="AA2336" s="24"/>
      <c r="AB2336" s="484"/>
      <c r="AC2336" s="16"/>
      <c r="AD2336" s="17"/>
      <c r="AE2336" s="18"/>
      <c r="AF2336" s="9"/>
      <c r="AG2336" s="19"/>
      <c r="AH2336" s="20"/>
      <c r="AI2336" s="9"/>
      <c r="AJ2336" s="21"/>
      <c r="AK2336" s="33"/>
      <c r="AL2336" s="485" t="str">
        <f>IF(AA2336="","",AA2336)</f>
        <v/>
      </c>
      <c r="AM2336" s="3" t="str">
        <f>IF(AB2336="","",AB2336)</f>
        <v/>
      </c>
      <c r="AN2336" s="702"/>
      <c r="AO2336" s="4"/>
      <c r="AP2336" s="5"/>
      <c r="AQ2336" s="5"/>
      <c r="AR2336" s="4"/>
      <c r="AS2336" s="5"/>
      <c r="AT2336" s="552"/>
      <c r="AU2336" s="553" t="str">
        <f>IF(AND(V2336&gt;0,X2336="A",AA2336&lt;&gt;"",AG2336&lt;&gt;"A",AJ2336&lt;&gt;"A",OR(AB2336="NR",AB2336="NT")),1,"")</f>
        <v/>
      </c>
      <c r="AV2336" s="554" t="str">
        <f>IF(AU2336="","",COUNTIF($AU$8:AU2336,AU2336))</f>
        <v/>
      </c>
      <c r="AW2336" s="553" t="str">
        <f>IF(AND(V2336&gt;0,X2336="A",AJ2336&lt;&gt;"A",OR(AB2336="",AB2336="NX")),1,"")</f>
        <v/>
      </c>
      <c r="AX2336" s="554" t="str">
        <f>IF(AW2336="","",COUNTIF($AW$8:AW2336,AW2336))</f>
        <v/>
      </c>
      <c r="AY2336" s="27"/>
      <c r="AZ2336" s="6"/>
      <c r="BA2336" s="7"/>
      <c r="BB2336" s="7"/>
    </row>
    <row r="2337" spans="1:54" ht="14.45" customHeight="1">
      <c r="A2337" s="472" t="s">
        <v>2587</v>
      </c>
      <c r="B2337" s="473" t="s">
        <v>1602</v>
      </c>
      <c r="C2337" s="714" t="s">
        <v>4210</v>
      </c>
      <c r="D2337" s="22">
        <v>21</v>
      </c>
      <c r="E2337" s="746" t="s">
        <v>4595</v>
      </c>
      <c r="F2337" s="760"/>
      <c r="G2337" s="475"/>
      <c r="H2337" s="476"/>
      <c r="I2337" s="474"/>
      <c r="J2337" s="475"/>
      <c r="K2337" s="478"/>
      <c r="L2337" s="9"/>
      <c r="M2337" s="546"/>
      <c r="N2337" s="9"/>
      <c r="O2337" s="6"/>
      <c r="P2337" s="479"/>
      <c r="Q2337" s="10"/>
      <c r="R2337" s="11"/>
      <c r="S2337" s="12"/>
      <c r="T2337" s="14"/>
      <c r="U2337" s="15"/>
      <c r="V2337" s="8"/>
      <c r="W2337" s="13"/>
      <c r="X2337" s="23"/>
      <c r="Y2337" s="486"/>
      <c r="Z2337" s="483"/>
      <c r="AA2337" s="24"/>
      <c r="AB2337" s="484"/>
      <c r="AC2337" s="16"/>
      <c r="AD2337" s="17"/>
      <c r="AE2337" s="18"/>
      <c r="AF2337" s="9"/>
      <c r="AG2337" s="19"/>
      <c r="AH2337" s="20"/>
      <c r="AI2337" s="9"/>
      <c r="AJ2337" s="21"/>
      <c r="AK2337" s="33"/>
      <c r="AL2337" s="485" t="str">
        <f>IF(AA2337="","",AA2337)</f>
        <v/>
      </c>
      <c r="AM2337" s="3" t="str">
        <f>IF(AB2337="","",AB2337)</f>
        <v/>
      </c>
      <c r="AN2337" s="702"/>
      <c r="AO2337" s="4"/>
      <c r="AP2337" s="5"/>
      <c r="AQ2337" s="5"/>
      <c r="AR2337" s="4"/>
      <c r="AS2337" s="5"/>
      <c r="AT2337" s="552"/>
      <c r="AU2337" s="553" t="str">
        <f>IF(AND(V2337&gt;0,X2337="A",AA2337&lt;&gt;"",AG2337&lt;&gt;"A",AJ2337&lt;&gt;"A",OR(AB2337="NR",AB2337="NT")),1,"")</f>
        <v/>
      </c>
      <c r="AV2337" s="554" t="str">
        <f>IF(AU2337="","",COUNTIF($AU$8:AU2337,AU2337))</f>
        <v/>
      </c>
      <c r="AW2337" s="553" t="str">
        <f>IF(AND(V2337&gt;0,X2337="A",AJ2337&lt;&gt;"A",OR(AB2337="",AB2337="NX")),1,"")</f>
        <v/>
      </c>
      <c r="AX2337" s="554" t="str">
        <f>IF(AW2337="","",COUNTIF($AW$8:AW2337,AW2337))</f>
        <v/>
      </c>
      <c r="AY2337" s="27"/>
      <c r="AZ2337" s="6"/>
      <c r="BA2337" s="7"/>
      <c r="BB2337" s="7"/>
    </row>
    <row r="2338" spans="1:54" ht="14.45" customHeight="1">
      <c r="A2338" s="472" t="s">
        <v>2588</v>
      </c>
      <c r="B2338" s="473" t="s">
        <v>1602</v>
      </c>
      <c r="C2338" s="714" t="s">
        <v>4210</v>
      </c>
      <c r="D2338" s="22">
        <v>21</v>
      </c>
      <c r="E2338" s="746" t="s">
        <v>4596</v>
      </c>
      <c r="F2338" s="760"/>
      <c r="G2338" s="475"/>
      <c r="H2338" s="476"/>
      <c r="I2338" s="474"/>
      <c r="J2338" s="475"/>
      <c r="K2338" s="478"/>
      <c r="L2338" s="9"/>
      <c r="M2338" s="546"/>
      <c r="N2338" s="9"/>
      <c r="O2338" s="6"/>
      <c r="P2338" s="479"/>
      <c r="Q2338" s="10"/>
      <c r="R2338" s="11"/>
      <c r="S2338" s="12"/>
      <c r="T2338" s="14"/>
      <c r="U2338" s="15"/>
      <c r="V2338" s="8"/>
      <c r="W2338" s="13"/>
      <c r="X2338" s="23"/>
      <c r="Y2338" s="486"/>
      <c r="Z2338" s="483"/>
      <c r="AA2338" s="24"/>
      <c r="AB2338" s="484"/>
      <c r="AC2338" s="16"/>
      <c r="AD2338" s="17"/>
      <c r="AE2338" s="18"/>
      <c r="AF2338" s="9"/>
      <c r="AG2338" s="19"/>
      <c r="AH2338" s="20"/>
      <c r="AI2338" s="9"/>
      <c r="AJ2338" s="21"/>
      <c r="AK2338" s="33"/>
      <c r="AL2338" s="485" t="str">
        <f>IF(AA2338="","",AA2338)</f>
        <v/>
      </c>
      <c r="AM2338" s="3" t="str">
        <f>IF(AB2338="","",AB2338)</f>
        <v/>
      </c>
      <c r="AN2338" s="702"/>
      <c r="AO2338" s="4"/>
      <c r="AP2338" s="5"/>
      <c r="AQ2338" s="5"/>
      <c r="AR2338" s="4"/>
      <c r="AS2338" s="5"/>
      <c r="AT2338" s="552"/>
      <c r="AU2338" s="553" t="str">
        <f>IF(AND(V2338&gt;0,X2338="A",AA2338&lt;&gt;"",AG2338&lt;&gt;"A",AJ2338&lt;&gt;"A",OR(AB2338="NR",AB2338="NT")),1,"")</f>
        <v/>
      </c>
      <c r="AV2338" s="554" t="str">
        <f>IF(AU2338="","",COUNTIF($AU$8:AU2338,AU2338))</f>
        <v/>
      </c>
      <c r="AW2338" s="553" t="str">
        <f>IF(AND(V2338&gt;0,X2338="A",AJ2338&lt;&gt;"A",OR(AB2338="",AB2338="NX")),1,"")</f>
        <v/>
      </c>
      <c r="AX2338" s="554" t="str">
        <f>IF(AW2338="","",COUNTIF($AW$8:AW2338,AW2338))</f>
        <v/>
      </c>
      <c r="AY2338" s="27"/>
      <c r="AZ2338" s="6"/>
      <c r="BA2338" s="7"/>
      <c r="BB2338" s="7"/>
    </row>
    <row r="2339" spans="1:54" ht="14.45" customHeight="1">
      <c r="A2339" s="472" t="s">
        <v>2589</v>
      </c>
      <c r="B2339" s="473" t="s">
        <v>1602</v>
      </c>
      <c r="C2339" s="714" t="s">
        <v>4210</v>
      </c>
      <c r="D2339" s="22">
        <v>21</v>
      </c>
      <c r="E2339" s="746" t="s">
        <v>4597</v>
      </c>
      <c r="F2339" s="760"/>
      <c r="G2339" s="475"/>
      <c r="H2339" s="476"/>
      <c r="I2339" s="474"/>
      <c r="J2339" s="475"/>
      <c r="K2339" s="478"/>
      <c r="L2339" s="9"/>
      <c r="M2339" s="546"/>
      <c r="N2339" s="9"/>
      <c r="O2339" s="6"/>
      <c r="P2339" s="479"/>
      <c r="Q2339" s="10"/>
      <c r="R2339" s="11"/>
      <c r="S2339" s="12"/>
      <c r="T2339" s="14"/>
      <c r="U2339" s="15"/>
      <c r="V2339" s="8"/>
      <c r="W2339" s="13"/>
      <c r="X2339" s="23"/>
      <c r="Y2339" s="486"/>
      <c r="Z2339" s="483"/>
      <c r="AA2339" s="24"/>
      <c r="AB2339" s="484"/>
      <c r="AC2339" s="16"/>
      <c r="AD2339" s="17"/>
      <c r="AE2339" s="18"/>
      <c r="AF2339" s="9"/>
      <c r="AG2339" s="19"/>
      <c r="AH2339" s="20"/>
      <c r="AI2339" s="9"/>
      <c r="AJ2339" s="21"/>
      <c r="AK2339" s="33"/>
      <c r="AL2339" s="485" t="str">
        <f>IF(AA2339="","",AA2339)</f>
        <v/>
      </c>
      <c r="AM2339" s="3" t="str">
        <f>IF(AB2339="","",AB2339)</f>
        <v/>
      </c>
      <c r="AN2339" s="702"/>
      <c r="AO2339" s="4"/>
      <c r="AP2339" s="5"/>
      <c r="AQ2339" s="5"/>
      <c r="AR2339" s="4"/>
      <c r="AS2339" s="5"/>
      <c r="AT2339" s="552"/>
      <c r="AU2339" s="553" t="str">
        <f>IF(AND(V2339&gt;0,X2339="A",AA2339&lt;&gt;"",AG2339&lt;&gt;"A",AJ2339&lt;&gt;"A",OR(AB2339="NR",AB2339="NT")),1,"")</f>
        <v/>
      </c>
      <c r="AV2339" s="554" t="str">
        <f>IF(AU2339="","",COUNTIF($AU$8:AU2339,AU2339))</f>
        <v/>
      </c>
      <c r="AW2339" s="553" t="str">
        <f>IF(AND(V2339&gt;0,X2339="A",AJ2339&lt;&gt;"A",OR(AB2339="",AB2339="NX")),1,"")</f>
        <v/>
      </c>
      <c r="AX2339" s="554" t="str">
        <f>IF(AW2339="","",COUNTIF($AW$8:AW2339,AW2339))</f>
        <v/>
      </c>
      <c r="AY2339" s="27"/>
      <c r="AZ2339" s="6"/>
      <c r="BA2339" s="7"/>
      <c r="BB2339" s="7"/>
    </row>
    <row r="2340" spans="1:54" ht="14.45" customHeight="1">
      <c r="A2340" s="472" t="s">
        <v>2590</v>
      </c>
      <c r="B2340" s="473" t="s">
        <v>1602</v>
      </c>
      <c r="C2340" s="714" t="s">
        <v>4210</v>
      </c>
      <c r="D2340" s="22">
        <v>21</v>
      </c>
      <c r="E2340" s="746" t="s">
        <v>4598</v>
      </c>
      <c r="F2340" s="760"/>
      <c r="G2340" s="475"/>
      <c r="H2340" s="476"/>
      <c r="I2340" s="474"/>
      <c r="J2340" s="475"/>
      <c r="K2340" s="478"/>
      <c r="L2340" s="9"/>
      <c r="M2340" s="546"/>
      <c r="N2340" s="9"/>
      <c r="O2340" s="6"/>
      <c r="P2340" s="479"/>
      <c r="Q2340" s="10"/>
      <c r="R2340" s="11"/>
      <c r="S2340" s="12"/>
      <c r="T2340" s="14"/>
      <c r="U2340" s="15"/>
      <c r="V2340" s="8"/>
      <c r="W2340" s="13"/>
      <c r="X2340" s="23"/>
      <c r="Y2340" s="486"/>
      <c r="Z2340" s="483"/>
      <c r="AA2340" s="24"/>
      <c r="AB2340" s="484"/>
      <c r="AC2340" s="16"/>
      <c r="AD2340" s="17"/>
      <c r="AE2340" s="18"/>
      <c r="AF2340" s="9"/>
      <c r="AG2340" s="19"/>
      <c r="AH2340" s="20"/>
      <c r="AI2340" s="9"/>
      <c r="AJ2340" s="21"/>
      <c r="AK2340" s="33"/>
      <c r="AL2340" s="485" t="str">
        <f>IF(AA2340="","",AA2340)</f>
        <v/>
      </c>
      <c r="AM2340" s="3" t="str">
        <f>IF(AB2340="","",AB2340)</f>
        <v/>
      </c>
      <c r="AN2340" s="702"/>
      <c r="AO2340" s="4"/>
      <c r="AP2340" s="5"/>
      <c r="AQ2340" s="5"/>
      <c r="AR2340" s="4"/>
      <c r="AS2340" s="5"/>
      <c r="AT2340" s="552"/>
      <c r="AU2340" s="553" t="str">
        <f>IF(AND(V2340&gt;0,X2340="A",AA2340&lt;&gt;"",AG2340&lt;&gt;"A",AJ2340&lt;&gt;"A",OR(AB2340="NR",AB2340="NT")),1,"")</f>
        <v/>
      </c>
      <c r="AV2340" s="554" t="str">
        <f>IF(AU2340="","",COUNTIF($AU$8:AU2340,AU2340))</f>
        <v/>
      </c>
      <c r="AW2340" s="553" t="str">
        <f>IF(AND(V2340&gt;0,X2340="A",AJ2340&lt;&gt;"A",OR(AB2340="",AB2340="NX")),1,"")</f>
        <v/>
      </c>
      <c r="AX2340" s="554" t="str">
        <f>IF(AW2340="","",COUNTIF($AW$8:AW2340,AW2340))</f>
        <v/>
      </c>
      <c r="AY2340" s="27"/>
      <c r="AZ2340" s="6"/>
      <c r="BA2340" s="7"/>
      <c r="BB2340" s="7"/>
    </row>
    <row r="2341" spans="1:54" ht="14.45" customHeight="1">
      <c r="A2341" s="472" t="s">
        <v>2591</v>
      </c>
      <c r="B2341" s="473" t="s">
        <v>1602</v>
      </c>
      <c r="C2341" s="714" t="s">
        <v>4210</v>
      </c>
      <c r="D2341" s="22">
        <v>21</v>
      </c>
      <c r="E2341" s="746" t="s">
        <v>4599</v>
      </c>
      <c r="F2341" s="760"/>
      <c r="G2341" s="475"/>
      <c r="H2341" s="476"/>
      <c r="I2341" s="474"/>
      <c r="J2341" s="475"/>
      <c r="K2341" s="478"/>
      <c r="L2341" s="9"/>
      <c r="M2341" s="546"/>
      <c r="N2341" s="9"/>
      <c r="O2341" s="6"/>
      <c r="P2341" s="479"/>
      <c r="Q2341" s="10"/>
      <c r="R2341" s="11"/>
      <c r="S2341" s="12"/>
      <c r="T2341" s="14"/>
      <c r="U2341" s="15"/>
      <c r="V2341" s="8"/>
      <c r="W2341" s="13"/>
      <c r="X2341" s="23"/>
      <c r="Y2341" s="486"/>
      <c r="Z2341" s="483"/>
      <c r="AA2341" s="24"/>
      <c r="AB2341" s="484"/>
      <c r="AC2341" s="16"/>
      <c r="AD2341" s="17"/>
      <c r="AE2341" s="18"/>
      <c r="AF2341" s="9"/>
      <c r="AG2341" s="19"/>
      <c r="AH2341" s="20"/>
      <c r="AI2341" s="9"/>
      <c r="AJ2341" s="21"/>
      <c r="AK2341" s="33"/>
      <c r="AL2341" s="485" t="str">
        <f>IF(AA2341="","",AA2341)</f>
        <v/>
      </c>
      <c r="AM2341" s="3" t="str">
        <f>IF(AB2341="","",AB2341)</f>
        <v/>
      </c>
      <c r="AN2341" s="702"/>
      <c r="AO2341" s="4"/>
      <c r="AP2341" s="5"/>
      <c r="AQ2341" s="5"/>
      <c r="AR2341" s="4"/>
      <c r="AS2341" s="5"/>
      <c r="AT2341" s="552"/>
      <c r="AU2341" s="553" t="str">
        <f>IF(AND(V2341&gt;0,X2341="A",AA2341&lt;&gt;"",AG2341&lt;&gt;"A",AJ2341&lt;&gt;"A",OR(AB2341="NR",AB2341="NT")),1,"")</f>
        <v/>
      </c>
      <c r="AV2341" s="554" t="str">
        <f>IF(AU2341="","",COUNTIF($AU$8:AU2341,AU2341))</f>
        <v/>
      </c>
      <c r="AW2341" s="553" t="str">
        <f>IF(AND(V2341&gt;0,X2341="A",AJ2341&lt;&gt;"A",OR(AB2341="",AB2341="NX")),1,"")</f>
        <v/>
      </c>
      <c r="AX2341" s="554" t="str">
        <f>IF(AW2341="","",COUNTIF($AW$8:AW2341,AW2341))</f>
        <v/>
      </c>
      <c r="AY2341" s="27"/>
      <c r="AZ2341" s="6"/>
      <c r="BA2341" s="7"/>
      <c r="BB2341" s="7"/>
    </row>
    <row r="2342" spans="1:54" ht="14.45" customHeight="1">
      <c r="A2342" s="472" t="s">
        <v>2592</v>
      </c>
      <c r="B2342" s="473" t="s">
        <v>1602</v>
      </c>
      <c r="C2342" s="714" t="s">
        <v>4210</v>
      </c>
      <c r="D2342" s="22">
        <v>21</v>
      </c>
      <c r="E2342" s="746" t="s">
        <v>4600</v>
      </c>
      <c r="F2342" s="760"/>
      <c r="G2342" s="475"/>
      <c r="H2342" s="476"/>
      <c r="I2342" s="474"/>
      <c r="J2342" s="475"/>
      <c r="K2342" s="478"/>
      <c r="L2342" s="9"/>
      <c r="M2342" s="546"/>
      <c r="N2342" s="9"/>
      <c r="O2342" s="6"/>
      <c r="P2342" s="479"/>
      <c r="Q2342" s="10"/>
      <c r="R2342" s="11"/>
      <c r="S2342" s="12"/>
      <c r="T2342" s="14"/>
      <c r="U2342" s="15"/>
      <c r="V2342" s="8"/>
      <c r="W2342" s="13"/>
      <c r="X2342" s="23"/>
      <c r="Y2342" s="486"/>
      <c r="Z2342" s="483"/>
      <c r="AA2342" s="24"/>
      <c r="AB2342" s="484"/>
      <c r="AC2342" s="16"/>
      <c r="AD2342" s="17"/>
      <c r="AE2342" s="18"/>
      <c r="AF2342" s="9"/>
      <c r="AG2342" s="19"/>
      <c r="AH2342" s="20"/>
      <c r="AI2342" s="9"/>
      <c r="AJ2342" s="21"/>
      <c r="AK2342" s="33"/>
      <c r="AL2342" s="485" t="str">
        <f>IF(AA2342="","",AA2342)</f>
        <v/>
      </c>
      <c r="AM2342" s="3" t="str">
        <f>IF(AB2342="","",AB2342)</f>
        <v/>
      </c>
      <c r="AN2342" s="702"/>
      <c r="AO2342" s="4"/>
      <c r="AP2342" s="5"/>
      <c r="AQ2342" s="5"/>
      <c r="AR2342" s="4"/>
      <c r="AS2342" s="5"/>
      <c r="AT2342" s="552"/>
      <c r="AU2342" s="553" t="str">
        <f>IF(AND(V2342&gt;0,X2342="A",AA2342&lt;&gt;"",AG2342&lt;&gt;"A",AJ2342&lt;&gt;"A",OR(AB2342="NR",AB2342="NT")),1,"")</f>
        <v/>
      </c>
      <c r="AV2342" s="554" t="str">
        <f>IF(AU2342="","",COUNTIF($AU$8:AU2342,AU2342))</f>
        <v/>
      </c>
      <c r="AW2342" s="553" t="str">
        <f>IF(AND(V2342&gt;0,X2342="A",AJ2342&lt;&gt;"A",OR(AB2342="",AB2342="NX")),1,"")</f>
        <v/>
      </c>
      <c r="AX2342" s="554" t="str">
        <f>IF(AW2342="","",COUNTIF($AW$8:AW2342,AW2342))</f>
        <v/>
      </c>
      <c r="AY2342" s="27"/>
      <c r="AZ2342" s="6"/>
      <c r="BA2342" s="7"/>
      <c r="BB2342" s="7"/>
    </row>
    <row r="2343" spans="1:54" ht="14.45" customHeight="1">
      <c r="A2343" s="472" t="s">
        <v>2593</v>
      </c>
      <c r="B2343" s="473" t="s">
        <v>1602</v>
      </c>
      <c r="C2343" s="714" t="s">
        <v>4210</v>
      </c>
      <c r="D2343" s="22">
        <v>21</v>
      </c>
      <c r="E2343" s="746" t="s">
        <v>4601</v>
      </c>
      <c r="F2343" s="760"/>
      <c r="G2343" s="475"/>
      <c r="H2343" s="476"/>
      <c r="I2343" s="474"/>
      <c r="J2343" s="475"/>
      <c r="K2343" s="478"/>
      <c r="L2343" s="9"/>
      <c r="M2343" s="546"/>
      <c r="N2343" s="9"/>
      <c r="O2343" s="6"/>
      <c r="P2343" s="479"/>
      <c r="Q2343" s="10"/>
      <c r="R2343" s="11"/>
      <c r="S2343" s="12"/>
      <c r="T2343" s="14"/>
      <c r="U2343" s="15"/>
      <c r="V2343" s="8"/>
      <c r="W2343" s="13"/>
      <c r="X2343" s="23"/>
      <c r="Y2343" s="486"/>
      <c r="Z2343" s="483"/>
      <c r="AA2343" s="24"/>
      <c r="AB2343" s="484"/>
      <c r="AC2343" s="16"/>
      <c r="AD2343" s="17"/>
      <c r="AE2343" s="18"/>
      <c r="AF2343" s="9"/>
      <c r="AG2343" s="19"/>
      <c r="AH2343" s="20"/>
      <c r="AI2343" s="9"/>
      <c r="AJ2343" s="21"/>
      <c r="AK2343" s="33"/>
      <c r="AL2343" s="485" t="str">
        <f>IF(AA2343="","",AA2343)</f>
        <v/>
      </c>
      <c r="AM2343" s="3" t="str">
        <f>IF(AB2343="","",AB2343)</f>
        <v/>
      </c>
      <c r="AN2343" s="702"/>
      <c r="AO2343" s="4"/>
      <c r="AP2343" s="5"/>
      <c r="AQ2343" s="5"/>
      <c r="AR2343" s="4"/>
      <c r="AS2343" s="5"/>
      <c r="AT2343" s="552"/>
      <c r="AU2343" s="553" t="str">
        <f>IF(AND(V2343&gt;0,X2343="A",AA2343&lt;&gt;"",AG2343&lt;&gt;"A",AJ2343&lt;&gt;"A",OR(AB2343="NR",AB2343="NT")),1,"")</f>
        <v/>
      </c>
      <c r="AV2343" s="554" t="str">
        <f>IF(AU2343="","",COUNTIF($AU$8:AU2343,AU2343))</f>
        <v/>
      </c>
      <c r="AW2343" s="553" t="str">
        <f>IF(AND(V2343&gt;0,X2343="A",AJ2343&lt;&gt;"A",OR(AB2343="",AB2343="NX")),1,"")</f>
        <v/>
      </c>
      <c r="AX2343" s="554" t="str">
        <f>IF(AW2343="","",COUNTIF($AW$8:AW2343,AW2343))</f>
        <v/>
      </c>
      <c r="AY2343" s="27"/>
      <c r="AZ2343" s="6"/>
      <c r="BA2343" s="7"/>
      <c r="BB2343" s="7"/>
    </row>
    <row r="2344" spans="1:54" ht="14.45" customHeight="1">
      <c r="A2344" s="472" t="s">
        <v>2594</v>
      </c>
      <c r="B2344" s="473" t="s">
        <v>1602</v>
      </c>
      <c r="C2344" s="714" t="s">
        <v>4210</v>
      </c>
      <c r="D2344" s="22">
        <v>21</v>
      </c>
      <c r="E2344" s="746" t="s">
        <v>4602</v>
      </c>
      <c r="F2344" s="760"/>
      <c r="G2344" s="475"/>
      <c r="H2344" s="476"/>
      <c r="I2344" s="474"/>
      <c r="J2344" s="475"/>
      <c r="K2344" s="478"/>
      <c r="L2344" s="9"/>
      <c r="M2344" s="546"/>
      <c r="N2344" s="9"/>
      <c r="O2344" s="6"/>
      <c r="P2344" s="479"/>
      <c r="Q2344" s="10"/>
      <c r="R2344" s="11"/>
      <c r="S2344" s="12"/>
      <c r="T2344" s="14"/>
      <c r="U2344" s="15"/>
      <c r="V2344" s="8"/>
      <c r="W2344" s="13"/>
      <c r="X2344" s="23"/>
      <c r="Y2344" s="486"/>
      <c r="Z2344" s="483"/>
      <c r="AA2344" s="24"/>
      <c r="AB2344" s="484"/>
      <c r="AC2344" s="16"/>
      <c r="AD2344" s="17"/>
      <c r="AE2344" s="18"/>
      <c r="AF2344" s="9"/>
      <c r="AG2344" s="19"/>
      <c r="AH2344" s="20"/>
      <c r="AI2344" s="9"/>
      <c r="AJ2344" s="21"/>
      <c r="AK2344" s="33"/>
      <c r="AL2344" s="485" t="str">
        <f>IF(AA2344="","",AA2344)</f>
        <v/>
      </c>
      <c r="AM2344" s="3" t="str">
        <f>IF(AB2344="","",AB2344)</f>
        <v/>
      </c>
      <c r="AN2344" s="702"/>
      <c r="AO2344" s="4"/>
      <c r="AP2344" s="5"/>
      <c r="AQ2344" s="5"/>
      <c r="AR2344" s="4"/>
      <c r="AS2344" s="5"/>
      <c r="AT2344" s="552"/>
      <c r="AU2344" s="553" t="str">
        <f>IF(AND(V2344&gt;0,X2344="A",AA2344&lt;&gt;"",AG2344&lt;&gt;"A",AJ2344&lt;&gt;"A",OR(AB2344="NR",AB2344="NT")),1,"")</f>
        <v/>
      </c>
      <c r="AV2344" s="554" t="str">
        <f>IF(AU2344="","",COUNTIF($AU$8:AU2344,AU2344))</f>
        <v/>
      </c>
      <c r="AW2344" s="553" t="str">
        <f>IF(AND(V2344&gt;0,X2344="A",AJ2344&lt;&gt;"A",OR(AB2344="",AB2344="NX")),1,"")</f>
        <v/>
      </c>
      <c r="AX2344" s="554" t="str">
        <f>IF(AW2344="","",COUNTIF($AW$8:AW2344,AW2344))</f>
        <v/>
      </c>
      <c r="AY2344" s="27"/>
      <c r="AZ2344" s="6"/>
      <c r="BA2344" s="7"/>
      <c r="BB2344" s="7"/>
    </row>
    <row r="2345" spans="1:54" ht="14.45" customHeight="1">
      <c r="A2345" s="472" t="s">
        <v>2595</v>
      </c>
      <c r="B2345" s="473" t="s">
        <v>1602</v>
      </c>
      <c r="C2345" s="714" t="s">
        <v>4210</v>
      </c>
      <c r="D2345" s="22">
        <v>21</v>
      </c>
      <c r="E2345" s="746" t="s">
        <v>4603</v>
      </c>
      <c r="F2345" s="760"/>
      <c r="G2345" s="475"/>
      <c r="H2345" s="476"/>
      <c r="I2345" s="474"/>
      <c r="J2345" s="475"/>
      <c r="K2345" s="478"/>
      <c r="L2345" s="9"/>
      <c r="M2345" s="546"/>
      <c r="N2345" s="9"/>
      <c r="O2345" s="6"/>
      <c r="P2345" s="479"/>
      <c r="Q2345" s="10"/>
      <c r="R2345" s="11"/>
      <c r="S2345" s="12"/>
      <c r="T2345" s="14"/>
      <c r="U2345" s="15"/>
      <c r="V2345" s="8"/>
      <c r="W2345" s="13"/>
      <c r="X2345" s="23"/>
      <c r="Y2345" s="486"/>
      <c r="Z2345" s="483"/>
      <c r="AA2345" s="24"/>
      <c r="AB2345" s="484"/>
      <c r="AC2345" s="16"/>
      <c r="AD2345" s="17"/>
      <c r="AE2345" s="18"/>
      <c r="AF2345" s="9"/>
      <c r="AG2345" s="19"/>
      <c r="AH2345" s="20"/>
      <c r="AI2345" s="9"/>
      <c r="AJ2345" s="21"/>
      <c r="AK2345" s="33"/>
      <c r="AL2345" s="485" t="str">
        <f>IF(AA2345="","",AA2345)</f>
        <v/>
      </c>
      <c r="AM2345" s="3" t="str">
        <f>IF(AB2345="","",AB2345)</f>
        <v/>
      </c>
      <c r="AN2345" s="702"/>
      <c r="AO2345" s="4"/>
      <c r="AP2345" s="5"/>
      <c r="AQ2345" s="5"/>
      <c r="AR2345" s="4"/>
      <c r="AS2345" s="5"/>
      <c r="AT2345" s="552"/>
      <c r="AU2345" s="553" t="str">
        <f>IF(AND(V2345&gt;0,X2345="A",AA2345&lt;&gt;"",AG2345&lt;&gt;"A",AJ2345&lt;&gt;"A",OR(AB2345="NR",AB2345="NT")),1,"")</f>
        <v/>
      </c>
      <c r="AV2345" s="554" t="str">
        <f>IF(AU2345="","",COUNTIF($AU$8:AU2345,AU2345))</f>
        <v/>
      </c>
      <c r="AW2345" s="553" t="str">
        <f>IF(AND(V2345&gt;0,X2345="A",AJ2345&lt;&gt;"A",OR(AB2345="",AB2345="NX")),1,"")</f>
        <v/>
      </c>
      <c r="AX2345" s="554" t="str">
        <f>IF(AW2345="","",COUNTIF($AW$8:AW2345,AW2345))</f>
        <v/>
      </c>
      <c r="AY2345" s="27"/>
      <c r="AZ2345" s="6"/>
      <c r="BA2345" s="7"/>
      <c r="BB2345" s="7"/>
    </row>
    <row r="2346" spans="1:54" ht="14.45" customHeight="1">
      <c r="A2346" s="472" t="s">
        <v>2596</v>
      </c>
      <c r="B2346" s="473" t="s">
        <v>1602</v>
      </c>
      <c r="C2346" s="714" t="s">
        <v>4210</v>
      </c>
      <c r="D2346" s="22">
        <v>21</v>
      </c>
      <c r="E2346" s="746" t="s">
        <v>4604</v>
      </c>
      <c r="F2346" s="760"/>
      <c r="G2346" s="475"/>
      <c r="H2346" s="476"/>
      <c r="I2346" s="474"/>
      <c r="J2346" s="475"/>
      <c r="K2346" s="478"/>
      <c r="L2346" s="9"/>
      <c r="M2346" s="546"/>
      <c r="N2346" s="9"/>
      <c r="O2346" s="6"/>
      <c r="P2346" s="479"/>
      <c r="Q2346" s="10"/>
      <c r="R2346" s="11"/>
      <c r="S2346" s="12"/>
      <c r="T2346" s="14"/>
      <c r="U2346" s="15"/>
      <c r="V2346" s="8"/>
      <c r="W2346" s="13"/>
      <c r="X2346" s="23"/>
      <c r="Y2346" s="486"/>
      <c r="Z2346" s="483"/>
      <c r="AA2346" s="24"/>
      <c r="AB2346" s="484"/>
      <c r="AC2346" s="16"/>
      <c r="AD2346" s="17"/>
      <c r="AE2346" s="18"/>
      <c r="AF2346" s="9"/>
      <c r="AG2346" s="19"/>
      <c r="AH2346" s="20"/>
      <c r="AI2346" s="9"/>
      <c r="AJ2346" s="21"/>
      <c r="AK2346" s="33"/>
      <c r="AL2346" s="485" t="str">
        <f>IF(AA2346="","",AA2346)</f>
        <v/>
      </c>
      <c r="AM2346" s="3" t="str">
        <f>IF(AB2346="","",AB2346)</f>
        <v/>
      </c>
      <c r="AN2346" s="702"/>
      <c r="AO2346" s="4"/>
      <c r="AP2346" s="5"/>
      <c r="AQ2346" s="5"/>
      <c r="AR2346" s="4"/>
      <c r="AS2346" s="5"/>
      <c r="AT2346" s="552"/>
      <c r="AU2346" s="553" t="str">
        <f>IF(AND(V2346&gt;0,X2346="A",AA2346&lt;&gt;"",AG2346&lt;&gt;"A",AJ2346&lt;&gt;"A",OR(AB2346="NR",AB2346="NT")),1,"")</f>
        <v/>
      </c>
      <c r="AV2346" s="554" t="str">
        <f>IF(AU2346="","",COUNTIF($AU$8:AU2346,AU2346))</f>
        <v/>
      </c>
      <c r="AW2346" s="553" t="str">
        <f>IF(AND(V2346&gt;0,X2346="A",AJ2346&lt;&gt;"A",OR(AB2346="",AB2346="NX")),1,"")</f>
        <v/>
      </c>
      <c r="AX2346" s="554" t="str">
        <f>IF(AW2346="","",COUNTIF($AW$8:AW2346,AW2346))</f>
        <v/>
      </c>
      <c r="AY2346" s="27"/>
      <c r="AZ2346" s="6"/>
      <c r="BA2346" s="7"/>
      <c r="BB2346" s="7"/>
    </row>
    <row r="2347" spans="1:54" ht="14.45" customHeight="1">
      <c r="A2347" s="472" t="s">
        <v>2597</v>
      </c>
      <c r="B2347" s="473" t="s">
        <v>1602</v>
      </c>
      <c r="C2347" s="714" t="s">
        <v>4210</v>
      </c>
      <c r="D2347" s="22">
        <v>21</v>
      </c>
      <c r="E2347" s="746" t="s">
        <v>4605</v>
      </c>
      <c r="F2347" s="760"/>
      <c r="G2347" s="475"/>
      <c r="H2347" s="476"/>
      <c r="I2347" s="474"/>
      <c r="J2347" s="475"/>
      <c r="K2347" s="478"/>
      <c r="L2347" s="9"/>
      <c r="M2347" s="546"/>
      <c r="N2347" s="9"/>
      <c r="O2347" s="6"/>
      <c r="P2347" s="479"/>
      <c r="Q2347" s="10"/>
      <c r="R2347" s="11"/>
      <c r="S2347" s="12"/>
      <c r="T2347" s="14"/>
      <c r="U2347" s="15"/>
      <c r="V2347" s="8"/>
      <c r="W2347" s="13"/>
      <c r="X2347" s="23"/>
      <c r="Y2347" s="486"/>
      <c r="Z2347" s="483"/>
      <c r="AA2347" s="24"/>
      <c r="AB2347" s="484"/>
      <c r="AC2347" s="16"/>
      <c r="AD2347" s="17"/>
      <c r="AE2347" s="18"/>
      <c r="AF2347" s="9"/>
      <c r="AG2347" s="19"/>
      <c r="AH2347" s="20"/>
      <c r="AI2347" s="9"/>
      <c r="AJ2347" s="21"/>
      <c r="AK2347" s="33"/>
      <c r="AL2347" s="485" t="str">
        <f>IF(AA2347="","",AA2347)</f>
        <v/>
      </c>
      <c r="AM2347" s="3" t="str">
        <f>IF(AB2347="","",AB2347)</f>
        <v/>
      </c>
      <c r="AN2347" s="702"/>
      <c r="AO2347" s="4"/>
      <c r="AP2347" s="5"/>
      <c r="AQ2347" s="5"/>
      <c r="AR2347" s="4"/>
      <c r="AS2347" s="5"/>
      <c r="AT2347" s="552"/>
      <c r="AU2347" s="553" t="str">
        <f>IF(AND(V2347&gt;0,X2347="A",AA2347&lt;&gt;"",AG2347&lt;&gt;"A",AJ2347&lt;&gt;"A",OR(AB2347="NR",AB2347="NT")),1,"")</f>
        <v/>
      </c>
      <c r="AV2347" s="554" t="str">
        <f>IF(AU2347="","",COUNTIF($AU$8:AU2347,AU2347))</f>
        <v/>
      </c>
      <c r="AW2347" s="553" t="str">
        <f>IF(AND(V2347&gt;0,X2347="A",AJ2347&lt;&gt;"A",OR(AB2347="",AB2347="NX")),1,"")</f>
        <v/>
      </c>
      <c r="AX2347" s="554" t="str">
        <f>IF(AW2347="","",COUNTIF($AW$8:AW2347,AW2347))</f>
        <v/>
      </c>
      <c r="AY2347" s="27"/>
      <c r="AZ2347" s="6"/>
      <c r="BA2347" s="7"/>
      <c r="BB2347" s="7"/>
    </row>
    <row r="2348" spans="1:54" ht="14.45" customHeight="1">
      <c r="A2348" s="472" t="s">
        <v>2598</v>
      </c>
      <c r="B2348" s="473" t="s">
        <v>1602</v>
      </c>
      <c r="C2348" s="714" t="s">
        <v>4210</v>
      </c>
      <c r="D2348" s="22">
        <v>21</v>
      </c>
      <c r="E2348" s="746" t="s">
        <v>4606</v>
      </c>
      <c r="F2348" s="760"/>
      <c r="G2348" s="475"/>
      <c r="H2348" s="476"/>
      <c r="I2348" s="474"/>
      <c r="J2348" s="475"/>
      <c r="K2348" s="478"/>
      <c r="L2348" s="9"/>
      <c r="M2348" s="546"/>
      <c r="N2348" s="9"/>
      <c r="O2348" s="6"/>
      <c r="P2348" s="479"/>
      <c r="Q2348" s="10"/>
      <c r="R2348" s="11"/>
      <c r="S2348" s="12"/>
      <c r="T2348" s="14"/>
      <c r="U2348" s="15"/>
      <c r="V2348" s="8"/>
      <c r="W2348" s="13"/>
      <c r="X2348" s="23"/>
      <c r="Y2348" s="486"/>
      <c r="Z2348" s="483"/>
      <c r="AA2348" s="24"/>
      <c r="AB2348" s="484"/>
      <c r="AC2348" s="16"/>
      <c r="AD2348" s="17"/>
      <c r="AE2348" s="18"/>
      <c r="AF2348" s="9"/>
      <c r="AG2348" s="19"/>
      <c r="AH2348" s="20"/>
      <c r="AI2348" s="9"/>
      <c r="AJ2348" s="21"/>
      <c r="AK2348" s="33"/>
      <c r="AL2348" s="485" t="str">
        <f>IF(AA2348="","",AA2348)</f>
        <v/>
      </c>
      <c r="AM2348" s="3" t="str">
        <f>IF(AB2348="","",AB2348)</f>
        <v/>
      </c>
      <c r="AN2348" s="702"/>
      <c r="AO2348" s="4"/>
      <c r="AP2348" s="5"/>
      <c r="AQ2348" s="5"/>
      <c r="AR2348" s="4"/>
      <c r="AS2348" s="5"/>
      <c r="AT2348" s="552"/>
      <c r="AU2348" s="553" t="str">
        <f>IF(AND(V2348&gt;0,X2348="A",AA2348&lt;&gt;"",AG2348&lt;&gt;"A",AJ2348&lt;&gt;"A",OR(AB2348="NR",AB2348="NT")),1,"")</f>
        <v/>
      </c>
      <c r="AV2348" s="554" t="str">
        <f>IF(AU2348="","",COUNTIF($AU$8:AU2348,AU2348))</f>
        <v/>
      </c>
      <c r="AW2348" s="553" t="str">
        <f>IF(AND(V2348&gt;0,X2348="A",AJ2348&lt;&gt;"A",OR(AB2348="",AB2348="NX")),1,"")</f>
        <v/>
      </c>
      <c r="AX2348" s="554" t="str">
        <f>IF(AW2348="","",COUNTIF($AW$8:AW2348,AW2348))</f>
        <v/>
      </c>
      <c r="AY2348" s="27"/>
      <c r="AZ2348" s="6"/>
      <c r="BA2348" s="7"/>
      <c r="BB2348" s="7"/>
    </row>
    <row r="2349" spans="1:54" ht="14.45" customHeight="1">
      <c r="A2349" s="472" t="s">
        <v>2599</v>
      </c>
      <c r="B2349" s="473" t="s">
        <v>1602</v>
      </c>
      <c r="C2349" s="714" t="s">
        <v>4210</v>
      </c>
      <c r="D2349" s="22">
        <v>21</v>
      </c>
      <c r="E2349" s="746" t="s">
        <v>4607</v>
      </c>
      <c r="F2349" s="760"/>
      <c r="G2349" s="475"/>
      <c r="H2349" s="476"/>
      <c r="I2349" s="474"/>
      <c r="J2349" s="475"/>
      <c r="K2349" s="478"/>
      <c r="L2349" s="9"/>
      <c r="M2349" s="546"/>
      <c r="N2349" s="9"/>
      <c r="O2349" s="6"/>
      <c r="P2349" s="479"/>
      <c r="Q2349" s="10"/>
      <c r="R2349" s="11"/>
      <c r="S2349" s="12"/>
      <c r="T2349" s="14"/>
      <c r="U2349" s="15"/>
      <c r="V2349" s="8"/>
      <c r="W2349" s="13"/>
      <c r="X2349" s="23"/>
      <c r="Y2349" s="486"/>
      <c r="Z2349" s="483"/>
      <c r="AA2349" s="24"/>
      <c r="AB2349" s="484"/>
      <c r="AC2349" s="16"/>
      <c r="AD2349" s="17"/>
      <c r="AE2349" s="18"/>
      <c r="AF2349" s="9"/>
      <c r="AG2349" s="19"/>
      <c r="AH2349" s="20"/>
      <c r="AI2349" s="9"/>
      <c r="AJ2349" s="21"/>
      <c r="AK2349" s="33"/>
      <c r="AL2349" s="485" t="str">
        <f>IF(AA2349="","",AA2349)</f>
        <v/>
      </c>
      <c r="AM2349" s="3" t="str">
        <f>IF(AB2349="","",AB2349)</f>
        <v/>
      </c>
      <c r="AN2349" s="702"/>
      <c r="AO2349" s="4"/>
      <c r="AP2349" s="5"/>
      <c r="AQ2349" s="5"/>
      <c r="AR2349" s="4"/>
      <c r="AS2349" s="5"/>
      <c r="AT2349" s="552"/>
      <c r="AU2349" s="553" t="str">
        <f>IF(AND(V2349&gt;0,X2349="A",AA2349&lt;&gt;"",AG2349&lt;&gt;"A",AJ2349&lt;&gt;"A",OR(AB2349="NR",AB2349="NT")),1,"")</f>
        <v/>
      </c>
      <c r="AV2349" s="554" t="str">
        <f>IF(AU2349="","",COUNTIF($AU$8:AU2349,AU2349))</f>
        <v/>
      </c>
      <c r="AW2349" s="553" t="str">
        <f>IF(AND(V2349&gt;0,X2349="A",AJ2349&lt;&gt;"A",OR(AB2349="",AB2349="NX")),1,"")</f>
        <v/>
      </c>
      <c r="AX2349" s="554" t="str">
        <f>IF(AW2349="","",COUNTIF($AW$8:AW2349,AW2349))</f>
        <v/>
      </c>
      <c r="AY2349" s="27"/>
      <c r="AZ2349" s="6"/>
      <c r="BA2349" s="7"/>
      <c r="BB2349" s="7"/>
    </row>
    <row r="2350" spans="1:54" ht="14.45" customHeight="1">
      <c r="A2350" s="472" t="s">
        <v>2600</v>
      </c>
      <c r="B2350" s="473" t="s">
        <v>1602</v>
      </c>
      <c r="C2350" s="714" t="s">
        <v>4210</v>
      </c>
      <c r="D2350" s="22">
        <v>21</v>
      </c>
      <c r="E2350" s="746" t="s">
        <v>4608</v>
      </c>
      <c r="F2350" s="760"/>
      <c r="G2350" s="475"/>
      <c r="H2350" s="476"/>
      <c r="I2350" s="474"/>
      <c r="J2350" s="475"/>
      <c r="K2350" s="478"/>
      <c r="L2350" s="9"/>
      <c r="M2350" s="546"/>
      <c r="N2350" s="9"/>
      <c r="O2350" s="6"/>
      <c r="P2350" s="479"/>
      <c r="Q2350" s="10"/>
      <c r="R2350" s="11"/>
      <c r="S2350" s="12"/>
      <c r="T2350" s="14"/>
      <c r="U2350" s="15"/>
      <c r="V2350" s="8"/>
      <c r="W2350" s="13"/>
      <c r="X2350" s="23"/>
      <c r="Y2350" s="486"/>
      <c r="Z2350" s="483"/>
      <c r="AA2350" s="24"/>
      <c r="AB2350" s="484"/>
      <c r="AC2350" s="16"/>
      <c r="AD2350" s="17"/>
      <c r="AE2350" s="18"/>
      <c r="AF2350" s="9"/>
      <c r="AG2350" s="19"/>
      <c r="AH2350" s="20"/>
      <c r="AI2350" s="9"/>
      <c r="AJ2350" s="21"/>
      <c r="AK2350" s="33"/>
      <c r="AL2350" s="485" t="str">
        <f>IF(AA2350="","",AA2350)</f>
        <v/>
      </c>
      <c r="AM2350" s="3" t="str">
        <f>IF(AB2350="","",AB2350)</f>
        <v/>
      </c>
      <c r="AN2350" s="702"/>
      <c r="AO2350" s="4"/>
      <c r="AP2350" s="5"/>
      <c r="AQ2350" s="5"/>
      <c r="AR2350" s="4"/>
      <c r="AS2350" s="5"/>
      <c r="AT2350" s="552"/>
      <c r="AU2350" s="553" t="str">
        <f>IF(AND(V2350&gt;0,X2350="A",AA2350&lt;&gt;"",AG2350&lt;&gt;"A",AJ2350&lt;&gt;"A",OR(AB2350="NR",AB2350="NT")),1,"")</f>
        <v/>
      </c>
      <c r="AV2350" s="554" t="str">
        <f>IF(AU2350="","",COUNTIF($AU$8:AU2350,AU2350))</f>
        <v/>
      </c>
      <c r="AW2350" s="553" t="str">
        <f>IF(AND(V2350&gt;0,X2350="A",AJ2350&lt;&gt;"A",OR(AB2350="",AB2350="NX")),1,"")</f>
        <v/>
      </c>
      <c r="AX2350" s="554" t="str">
        <f>IF(AW2350="","",COUNTIF($AW$8:AW2350,AW2350))</f>
        <v/>
      </c>
      <c r="AY2350" s="27"/>
      <c r="AZ2350" s="6"/>
      <c r="BA2350" s="7"/>
      <c r="BB2350" s="7"/>
    </row>
    <row r="2351" spans="1:54" ht="14.45" customHeight="1">
      <c r="A2351" s="472" t="s">
        <v>2601</v>
      </c>
      <c r="B2351" s="473" t="s">
        <v>1602</v>
      </c>
      <c r="C2351" s="714" t="s">
        <v>4210</v>
      </c>
      <c r="D2351" s="22">
        <v>21</v>
      </c>
      <c r="E2351" s="746" t="s">
        <v>4609</v>
      </c>
      <c r="F2351" s="760"/>
      <c r="G2351" s="475"/>
      <c r="H2351" s="476"/>
      <c r="I2351" s="474"/>
      <c r="J2351" s="475"/>
      <c r="K2351" s="478"/>
      <c r="L2351" s="9"/>
      <c r="M2351" s="546"/>
      <c r="N2351" s="9"/>
      <c r="O2351" s="6"/>
      <c r="P2351" s="479"/>
      <c r="Q2351" s="10"/>
      <c r="R2351" s="11"/>
      <c r="S2351" s="12"/>
      <c r="T2351" s="14"/>
      <c r="U2351" s="15"/>
      <c r="V2351" s="8"/>
      <c r="W2351" s="13"/>
      <c r="X2351" s="23"/>
      <c r="Y2351" s="486"/>
      <c r="Z2351" s="483"/>
      <c r="AA2351" s="24"/>
      <c r="AB2351" s="484"/>
      <c r="AC2351" s="16"/>
      <c r="AD2351" s="17"/>
      <c r="AE2351" s="18"/>
      <c r="AF2351" s="9"/>
      <c r="AG2351" s="19"/>
      <c r="AH2351" s="20"/>
      <c r="AI2351" s="9"/>
      <c r="AJ2351" s="21"/>
      <c r="AK2351" s="33"/>
      <c r="AL2351" s="485" t="str">
        <f>IF(AA2351="","",AA2351)</f>
        <v/>
      </c>
      <c r="AM2351" s="3" t="str">
        <f>IF(AB2351="","",AB2351)</f>
        <v/>
      </c>
      <c r="AN2351" s="702"/>
      <c r="AO2351" s="4"/>
      <c r="AP2351" s="5"/>
      <c r="AQ2351" s="5"/>
      <c r="AR2351" s="4"/>
      <c r="AS2351" s="5"/>
      <c r="AT2351" s="552"/>
      <c r="AU2351" s="553" t="str">
        <f>IF(AND(V2351&gt;0,X2351="A",AA2351&lt;&gt;"",AG2351&lt;&gt;"A",AJ2351&lt;&gt;"A",OR(AB2351="NR",AB2351="NT")),1,"")</f>
        <v/>
      </c>
      <c r="AV2351" s="554" t="str">
        <f>IF(AU2351="","",COUNTIF($AU$8:AU2351,AU2351))</f>
        <v/>
      </c>
      <c r="AW2351" s="553" t="str">
        <f>IF(AND(V2351&gt;0,X2351="A",AJ2351&lt;&gt;"A",OR(AB2351="",AB2351="NX")),1,"")</f>
        <v/>
      </c>
      <c r="AX2351" s="554" t="str">
        <f>IF(AW2351="","",COUNTIF($AW$8:AW2351,AW2351))</f>
        <v/>
      </c>
      <c r="AY2351" s="27"/>
      <c r="AZ2351" s="6"/>
      <c r="BA2351" s="7"/>
      <c r="BB2351" s="7"/>
    </row>
    <row r="2352" spans="1:54" ht="14.45" customHeight="1">
      <c r="A2352" s="472" t="s">
        <v>2602</v>
      </c>
      <c r="B2352" s="473" t="s">
        <v>1602</v>
      </c>
      <c r="C2352" s="714" t="s">
        <v>4210</v>
      </c>
      <c r="D2352" s="22">
        <v>21</v>
      </c>
      <c r="E2352" s="746" t="s">
        <v>4610</v>
      </c>
      <c r="F2352" s="760"/>
      <c r="G2352" s="475"/>
      <c r="H2352" s="476"/>
      <c r="I2352" s="474"/>
      <c r="J2352" s="475"/>
      <c r="K2352" s="478"/>
      <c r="L2352" s="9"/>
      <c r="M2352" s="546"/>
      <c r="N2352" s="9"/>
      <c r="O2352" s="6"/>
      <c r="P2352" s="479"/>
      <c r="Q2352" s="10"/>
      <c r="R2352" s="11"/>
      <c r="S2352" s="12"/>
      <c r="T2352" s="14"/>
      <c r="U2352" s="15"/>
      <c r="V2352" s="8"/>
      <c r="W2352" s="13"/>
      <c r="X2352" s="23"/>
      <c r="Y2352" s="486"/>
      <c r="Z2352" s="483"/>
      <c r="AA2352" s="24"/>
      <c r="AB2352" s="484"/>
      <c r="AC2352" s="16"/>
      <c r="AD2352" s="17"/>
      <c r="AE2352" s="18"/>
      <c r="AF2352" s="9"/>
      <c r="AG2352" s="19"/>
      <c r="AH2352" s="20"/>
      <c r="AI2352" s="9"/>
      <c r="AJ2352" s="21"/>
      <c r="AK2352" s="33"/>
      <c r="AL2352" s="485" t="str">
        <f>IF(AA2352="","",AA2352)</f>
        <v/>
      </c>
      <c r="AM2352" s="3" t="str">
        <f>IF(AB2352="","",AB2352)</f>
        <v/>
      </c>
      <c r="AN2352" s="702"/>
      <c r="AO2352" s="4"/>
      <c r="AP2352" s="5"/>
      <c r="AQ2352" s="5"/>
      <c r="AR2352" s="4"/>
      <c r="AS2352" s="5"/>
      <c r="AT2352" s="552"/>
      <c r="AU2352" s="553" t="str">
        <f>IF(AND(V2352&gt;0,X2352="A",AA2352&lt;&gt;"",AG2352&lt;&gt;"A",AJ2352&lt;&gt;"A",OR(AB2352="NR",AB2352="NT")),1,"")</f>
        <v/>
      </c>
      <c r="AV2352" s="554" t="str">
        <f>IF(AU2352="","",COUNTIF($AU$8:AU2352,AU2352))</f>
        <v/>
      </c>
      <c r="AW2352" s="553" t="str">
        <f>IF(AND(V2352&gt;0,X2352="A",AJ2352&lt;&gt;"A",OR(AB2352="",AB2352="NX")),1,"")</f>
        <v/>
      </c>
      <c r="AX2352" s="554" t="str">
        <f>IF(AW2352="","",COUNTIF($AW$8:AW2352,AW2352))</f>
        <v/>
      </c>
      <c r="AY2352" s="27"/>
      <c r="AZ2352" s="6"/>
      <c r="BA2352" s="7"/>
      <c r="BB2352" s="7"/>
    </row>
    <row r="2353" spans="1:54" ht="14.45" customHeight="1">
      <c r="A2353" s="472" t="s">
        <v>2603</v>
      </c>
      <c r="B2353" s="473" t="s">
        <v>1602</v>
      </c>
      <c r="C2353" s="714" t="s">
        <v>4210</v>
      </c>
      <c r="D2353" s="22">
        <v>21</v>
      </c>
      <c r="E2353" s="746" t="s">
        <v>4611</v>
      </c>
      <c r="F2353" s="760"/>
      <c r="G2353" s="475"/>
      <c r="H2353" s="476"/>
      <c r="I2353" s="474"/>
      <c r="J2353" s="475"/>
      <c r="K2353" s="478"/>
      <c r="L2353" s="9"/>
      <c r="M2353" s="546"/>
      <c r="N2353" s="9"/>
      <c r="O2353" s="6"/>
      <c r="P2353" s="479"/>
      <c r="Q2353" s="10"/>
      <c r="R2353" s="11"/>
      <c r="S2353" s="12"/>
      <c r="T2353" s="14"/>
      <c r="U2353" s="15"/>
      <c r="V2353" s="8"/>
      <c r="W2353" s="13"/>
      <c r="X2353" s="23"/>
      <c r="Y2353" s="486"/>
      <c r="Z2353" s="483"/>
      <c r="AA2353" s="24"/>
      <c r="AB2353" s="484"/>
      <c r="AC2353" s="16"/>
      <c r="AD2353" s="17"/>
      <c r="AE2353" s="18"/>
      <c r="AF2353" s="9"/>
      <c r="AG2353" s="19"/>
      <c r="AH2353" s="20"/>
      <c r="AI2353" s="9"/>
      <c r="AJ2353" s="21"/>
      <c r="AK2353" s="33"/>
      <c r="AL2353" s="485" t="str">
        <f>IF(AA2353="","",AA2353)</f>
        <v/>
      </c>
      <c r="AM2353" s="3" t="str">
        <f>IF(AB2353="","",AB2353)</f>
        <v/>
      </c>
      <c r="AN2353" s="702"/>
      <c r="AO2353" s="4"/>
      <c r="AP2353" s="5"/>
      <c r="AQ2353" s="5"/>
      <c r="AR2353" s="4"/>
      <c r="AS2353" s="5"/>
      <c r="AT2353" s="552"/>
      <c r="AU2353" s="553" t="str">
        <f>IF(AND(V2353&gt;0,X2353="A",AA2353&lt;&gt;"",AG2353&lt;&gt;"A",AJ2353&lt;&gt;"A",OR(AB2353="NR",AB2353="NT")),1,"")</f>
        <v/>
      </c>
      <c r="AV2353" s="554" t="str">
        <f>IF(AU2353="","",COUNTIF($AU$8:AU2353,AU2353))</f>
        <v/>
      </c>
      <c r="AW2353" s="553" t="str">
        <f>IF(AND(V2353&gt;0,X2353="A",AJ2353&lt;&gt;"A",OR(AB2353="",AB2353="NX")),1,"")</f>
        <v/>
      </c>
      <c r="AX2353" s="554" t="str">
        <f>IF(AW2353="","",COUNTIF($AW$8:AW2353,AW2353))</f>
        <v/>
      </c>
      <c r="AY2353" s="27"/>
      <c r="AZ2353" s="6"/>
      <c r="BA2353" s="7"/>
      <c r="BB2353" s="7"/>
    </row>
    <row r="2354" spans="1:54" ht="14.45" customHeight="1">
      <c r="A2354" s="472" t="s">
        <v>2604</v>
      </c>
      <c r="B2354" s="473" t="s">
        <v>1602</v>
      </c>
      <c r="C2354" s="714" t="s">
        <v>4210</v>
      </c>
      <c r="D2354" s="22">
        <v>21</v>
      </c>
      <c r="E2354" s="746" t="s">
        <v>4612</v>
      </c>
      <c r="F2354" s="760"/>
      <c r="G2354" s="475"/>
      <c r="H2354" s="476"/>
      <c r="I2354" s="474"/>
      <c r="J2354" s="475"/>
      <c r="K2354" s="478"/>
      <c r="L2354" s="9"/>
      <c r="M2354" s="546"/>
      <c r="N2354" s="9"/>
      <c r="O2354" s="6"/>
      <c r="P2354" s="479"/>
      <c r="Q2354" s="10"/>
      <c r="R2354" s="11"/>
      <c r="S2354" s="12"/>
      <c r="T2354" s="14"/>
      <c r="U2354" s="15"/>
      <c r="V2354" s="8"/>
      <c r="W2354" s="13"/>
      <c r="X2354" s="23"/>
      <c r="Y2354" s="486"/>
      <c r="Z2354" s="483"/>
      <c r="AA2354" s="24"/>
      <c r="AB2354" s="484"/>
      <c r="AC2354" s="16"/>
      <c r="AD2354" s="17"/>
      <c r="AE2354" s="18"/>
      <c r="AF2354" s="9"/>
      <c r="AG2354" s="19"/>
      <c r="AH2354" s="20"/>
      <c r="AI2354" s="9"/>
      <c r="AJ2354" s="21"/>
      <c r="AK2354" s="33"/>
      <c r="AL2354" s="485" t="str">
        <f>IF(AA2354="","",AA2354)</f>
        <v/>
      </c>
      <c r="AM2354" s="3" t="str">
        <f>IF(AB2354="","",AB2354)</f>
        <v/>
      </c>
      <c r="AN2354" s="702"/>
      <c r="AO2354" s="4"/>
      <c r="AP2354" s="5"/>
      <c r="AQ2354" s="5"/>
      <c r="AR2354" s="4"/>
      <c r="AS2354" s="5"/>
      <c r="AT2354" s="552"/>
      <c r="AU2354" s="553" t="str">
        <f>IF(AND(V2354&gt;0,X2354="A",AA2354&lt;&gt;"",AG2354&lt;&gt;"A",AJ2354&lt;&gt;"A",OR(AB2354="NR",AB2354="NT")),1,"")</f>
        <v/>
      </c>
      <c r="AV2354" s="554" t="str">
        <f>IF(AU2354="","",COUNTIF($AU$8:AU2354,AU2354))</f>
        <v/>
      </c>
      <c r="AW2354" s="553" t="str">
        <f>IF(AND(V2354&gt;0,X2354="A",AJ2354&lt;&gt;"A",OR(AB2354="",AB2354="NX")),1,"")</f>
        <v/>
      </c>
      <c r="AX2354" s="554" t="str">
        <f>IF(AW2354="","",COUNTIF($AW$8:AW2354,AW2354))</f>
        <v/>
      </c>
      <c r="AY2354" s="27"/>
      <c r="AZ2354" s="6"/>
      <c r="BA2354" s="7"/>
      <c r="BB2354" s="7"/>
    </row>
    <row r="2355" spans="1:54" ht="14.45" customHeight="1">
      <c r="A2355" s="472" t="s">
        <v>2605</v>
      </c>
      <c r="B2355" s="473" t="s">
        <v>1602</v>
      </c>
      <c r="C2355" s="714" t="s">
        <v>4210</v>
      </c>
      <c r="D2355" s="22">
        <v>21</v>
      </c>
      <c r="E2355" s="746" t="s">
        <v>4613</v>
      </c>
      <c r="F2355" s="760"/>
      <c r="G2355" s="475"/>
      <c r="H2355" s="476"/>
      <c r="I2355" s="474"/>
      <c r="J2355" s="475"/>
      <c r="K2355" s="478"/>
      <c r="L2355" s="9"/>
      <c r="M2355" s="546"/>
      <c r="N2355" s="9"/>
      <c r="O2355" s="6"/>
      <c r="P2355" s="479"/>
      <c r="Q2355" s="10"/>
      <c r="R2355" s="11"/>
      <c r="S2355" s="12"/>
      <c r="T2355" s="14"/>
      <c r="U2355" s="15"/>
      <c r="V2355" s="8"/>
      <c r="W2355" s="13"/>
      <c r="X2355" s="23"/>
      <c r="Y2355" s="486"/>
      <c r="Z2355" s="483"/>
      <c r="AA2355" s="24"/>
      <c r="AB2355" s="484"/>
      <c r="AC2355" s="16"/>
      <c r="AD2355" s="17"/>
      <c r="AE2355" s="18"/>
      <c r="AF2355" s="9"/>
      <c r="AG2355" s="19"/>
      <c r="AH2355" s="20"/>
      <c r="AI2355" s="9"/>
      <c r="AJ2355" s="21"/>
      <c r="AK2355" s="33"/>
      <c r="AL2355" s="485" t="str">
        <f>IF(AA2355="","",AA2355)</f>
        <v/>
      </c>
      <c r="AM2355" s="3" t="str">
        <f>IF(AB2355="","",AB2355)</f>
        <v/>
      </c>
      <c r="AN2355" s="702"/>
      <c r="AO2355" s="4"/>
      <c r="AP2355" s="5"/>
      <c r="AQ2355" s="5"/>
      <c r="AR2355" s="4"/>
      <c r="AS2355" s="5"/>
      <c r="AT2355" s="552"/>
      <c r="AU2355" s="553" t="str">
        <f>IF(AND(V2355&gt;0,X2355="A",AA2355&lt;&gt;"",AG2355&lt;&gt;"A",AJ2355&lt;&gt;"A",OR(AB2355="NR",AB2355="NT")),1,"")</f>
        <v/>
      </c>
      <c r="AV2355" s="554" t="str">
        <f>IF(AU2355="","",COUNTIF($AU$8:AU2355,AU2355))</f>
        <v/>
      </c>
      <c r="AW2355" s="553" t="str">
        <f>IF(AND(V2355&gt;0,X2355="A",AJ2355&lt;&gt;"A",OR(AB2355="",AB2355="NX")),1,"")</f>
        <v/>
      </c>
      <c r="AX2355" s="554" t="str">
        <f>IF(AW2355="","",COUNTIF($AW$8:AW2355,AW2355))</f>
        <v/>
      </c>
      <c r="AY2355" s="27"/>
      <c r="AZ2355" s="6"/>
      <c r="BA2355" s="7"/>
      <c r="BB2355" s="7"/>
    </row>
    <row r="2356" spans="1:54" ht="14.45" customHeight="1">
      <c r="A2356" s="472" t="s">
        <v>2606</v>
      </c>
      <c r="B2356" s="473" t="s">
        <v>1602</v>
      </c>
      <c r="C2356" s="714" t="s">
        <v>4210</v>
      </c>
      <c r="D2356" s="22">
        <v>21</v>
      </c>
      <c r="E2356" s="746" t="s">
        <v>4614</v>
      </c>
      <c r="F2356" s="760"/>
      <c r="G2356" s="475"/>
      <c r="H2356" s="476"/>
      <c r="I2356" s="474"/>
      <c r="J2356" s="475"/>
      <c r="K2356" s="478"/>
      <c r="L2356" s="9"/>
      <c r="M2356" s="546"/>
      <c r="N2356" s="9"/>
      <c r="O2356" s="6"/>
      <c r="P2356" s="479"/>
      <c r="Q2356" s="10"/>
      <c r="R2356" s="11"/>
      <c r="S2356" s="12"/>
      <c r="T2356" s="14"/>
      <c r="U2356" s="15"/>
      <c r="V2356" s="8"/>
      <c r="W2356" s="13"/>
      <c r="X2356" s="23"/>
      <c r="Y2356" s="486"/>
      <c r="Z2356" s="483"/>
      <c r="AA2356" s="24"/>
      <c r="AB2356" s="484"/>
      <c r="AC2356" s="16"/>
      <c r="AD2356" s="17"/>
      <c r="AE2356" s="18"/>
      <c r="AF2356" s="9"/>
      <c r="AG2356" s="19"/>
      <c r="AH2356" s="20"/>
      <c r="AI2356" s="9"/>
      <c r="AJ2356" s="21"/>
      <c r="AK2356" s="33"/>
      <c r="AL2356" s="485" t="str">
        <f>IF(AA2356="","",AA2356)</f>
        <v/>
      </c>
      <c r="AM2356" s="3" t="str">
        <f>IF(AB2356="","",AB2356)</f>
        <v/>
      </c>
      <c r="AN2356" s="702"/>
      <c r="AO2356" s="4"/>
      <c r="AP2356" s="5"/>
      <c r="AQ2356" s="5"/>
      <c r="AR2356" s="4"/>
      <c r="AS2356" s="5"/>
      <c r="AT2356" s="552"/>
      <c r="AU2356" s="553" t="str">
        <f>IF(AND(V2356&gt;0,X2356="A",AA2356&lt;&gt;"",AG2356&lt;&gt;"A",AJ2356&lt;&gt;"A",OR(AB2356="NR",AB2356="NT")),1,"")</f>
        <v/>
      </c>
      <c r="AV2356" s="554" t="str">
        <f>IF(AU2356="","",COUNTIF($AU$8:AU2356,AU2356))</f>
        <v/>
      </c>
      <c r="AW2356" s="553" t="str">
        <f>IF(AND(V2356&gt;0,X2356="A",AJ2356&lt;&gt;"A",OR(AB2356="",AB2356="NX")),1,"")</f>
        <v/>
      </c>
      <c r="AX2356" s="554" t="str">
        <f>IF(AW2356="","",COUNTIF($AW$8:AW2356,AW2356))</f>
        <v/>
      </c>
      <c r="AY2356" s="27"/>
      <c r="AZ2356" s="6"/>
      <c r="BA2356" s="7"/>
      <c r="BB2356" s="7"/>
    </row>
    <row r="2357" spans="1:54" ht="14.45" customHeight="1">
      <c r="A2357" s="472" t="s">
        <v>2607</v>
      </c>
      <c r="B2357" s="473" t="s">
        <v>1602</v>
      </c>
      <c r="C2357" s="714" t="s">
        <v>4210</v>
      </c>
      <c r="D2357" s="22">
        <v>21</v>
      </c>
      <c r="E2357" s="746" t="s">
        <v>4615</v>
      </c>
      <c r="F2357" s="760"/>
      <c r="G2357" s="475"/>
      <c r="H2357" s="476"/>
      <c r="I2357" s="474"/>
      <c r="J2357" s="475"/>
      <c r="K2357" s="478"/>
      <c r="L2357" s="9"/>
      <c r="M2357" s="546"/>
      <c r="N2357" s="9"/>
      <c r="O2357" s="6"/>
      <c r="P2357" s="479"/>
      <c r="Q2357" s="10"/>
      <c r="R2357" s="11"/>
      <c r="S2357" s="12"/>
      <c r="T2357" s="14"/>
      <c r="U2357" s="15"/>
      <c r="V2357" s="8"/>
      <c r="W2357" s="13"/>
      <c r="X2357" s="23"/>
      <c r="Y2357" s="486"/>
      <c r="Z2357" s="483"/>
      <c r="AA2357" s="24"/>
      <c r="AB2357" s="484"/>
      <c r="AC2357" s="16"/>
      <c r="AD2357" s="17"/>
      <c r="AE2357" s="18"/>
      <c r="AF2357" s="9"/>
      <c r="AG2357" s="19"/>
      <c r="AH2357" s="20"/>
      <c r="AI2357" s="9"/>
      <c r="AJ2357" s="21"/>
      <c r="AK2357" s="33"/>
      <c r="AL2357" s="485" t="str">
        <f>IF(AA2357="","",AA2357)</f>
        <v/>
      </c>
      <c r="AM2357" s="3" t="str">
        <f>IF(AB2357="","",AB2357)</f>
        <v/>
      </c>
      <c r="AN2357" s="702"/>
      <c r="AO2357" s="4"/>
      <c r="AP2357" s="5"/>
      <c r="AQ2357" s="5"/>
      <c r="AR2357" s="4"/>
      <c r="AS2357" s="5"/>
      <c r="AT2357" s="552"/>
      <c r="AU2357" s="553" t="str">
        <f>IF(AND(V2357&gt;0,X2357="A",AA2357&lt;&gt;"",AG2357&lt;&gt;"A",AJ2357&lt;&gt;"A",OR(AB2357="NR",AB2357="NT")),1,"")</f>
        <v/>
      </c>
      <c r="AV2357" s="554" t="str">
        <f>IF(AU2357="","",COUNTIF($AU$8:AU2357,AU2357))</f>
        <v/>
      </c>
      <c r="AW2357" s="553" t="str">
        <f>IF(AND(V2357&gt;0,X2357="A",AJ2357&lt;&gt;"A",OR(AB2357="",AB2357="NX")),1,"")</f>
        <v/>
      </c>
      <c r="AX2357" s="554" t="str">
        <f>IF(AW2357="","",COUNTIF($AW$8:AW2357,AW2357))</f>
        <v/>
      </c>
      <c r="AY2357" s="27"/>
      <c r="AZ2357" s="6"/>
      <c r="BA2357" s="7"/>
      <c r="BB2357" s="7"/>
    </row>
    <row r="2358" spans="1:54" ht="14.45" customHeight="1">
      <c r="A2358" s="472" t="s">
        <v>2608</v>
      </c>
      <c r="B2358" s="473" t="s">
        <v>1602</v>
      </c>
      <c r="C2358" s="714" t="s">
        <v>4210</v>
      </c>
      <c r="D2358" s="22">
        <v>21</v>
      </c>
      <c r="E2358" s="746" t="s">
        <v>4616</v>
      </c>
      <c r="F2358" s="760"/>
      <c r="G2358" s="475"/>
      <c r="H2358" s="476"/>
      <c r="I2358" s="474"/>
      <c r="J2358" s="475"/>
      <c r="K2358" s="478"/>
      <c r="L2358" s="9"/>
      <c r="M2358" s="546"/>
      <c r="N2358" s="9"/>
      <c r="O2358" s="6"/>
      <c r="P2358" s="479"/>
      <c r="Q2358" s="10"/>
      <c r="R2358" s="11"/>
      <c r="S2358" s="12"/>
      <c r="T2358" s="14"/>
      <c r="U2358" s="15"/>
      <c r="V2358" s="8"/>
      <c r="W2358" s="13"/>
      <c r="X2358" s="23"/>
      <c r="Y2358" s="486"/>
      <c r="Z2358" s="483"/>
      <c r="AA2358" s="24"/>
      <c r="AB2358" s="484"/>
      <c r="AC2358" s="16"/>
      <c r="AD2358" s="17"/>
      <c r="AE2358" s="18"/>
      <c r="AF2358" s="9"/>
      <c r="AG2358" s="19"/>
      <c r="AH2358" s="20"/>
      <c r="AI2358" s="9"/>
      <c r="AJ2358" s="21"/>
      <c r="AK2358" s="33"/>
      <c r="AL2358" s="485" t="str">
        <f>IF(AA2358="","",AA2358)</f>
        <v/>
      </c>
      <c r="AM2358" s="3" t="str">
        <f>IF(AB2358="","",AB2358)</f>
        <v/>
      </c>
      <c r="AN2358" s="702"/>
      <c r="AO2358" s="4"/>
      <c r="AP2358" s="5"/>
      <c r="AQ2358" s="5"/>
      <c r="AR2358" s="4"/>
      <c r="AS2358" s="5"/>
      <c r="AT2358" s="552"/>
      <c r="AU2358" s="553" t="str">
        <f>IF(AND(V2358&gt;0,X2358="A",AA2358&lt;&gt;"",AG2358&lt;&gt;"A",AJ2358&lt;&gt;"A",OR(AB2358="NR",AB2358="NT")),1,"")</f>
        <v/>
      </c>
      <c r="AV2358" s="554" t="str">
        <f>IF(AU2358="","",COUNTIF($AU$8:AU2358,AU2358))</f>
        <v/>
      </c>
      <c r="AW2358" s="553" t="str">
        <f>IF(AND(V2358&gt;0,X2358="A",AJ2358&lt;&gt;"A",OR(AB2358="",AB2358="NX")),1,"")</f>
        <v/>
      </c>
      <c r="AX2358" s="554" t="str">
        <f>IF(AW2358="","",COUNTIF($AW$8:AW2358,AW2358))</f>
        <v/>
      </c>
      <c r="AY2358" s="27"/>
      <c r="AZ2358" s="6"/>
      <c r="BA2358" s="7"/>
      <c r="BB2358" s="7"/>
    </row>
    <row r="2359" spans="1:54" ht="14.45" customHeight="1">
      <c r="A2359" s="472" t="s">
        <v>2609</v>
      </c>
      <c r="B2359" s="473" t="s">
        <v>1602</v>
      </c>
      <c r="C2359" s="714" t="s">
        <v>4210</v>
      </c>
      <c r="D2359" s="22">
        <v>21</v>
      </c>
      <c r="E2359" s="746" t="s">
        <v>4617</v>
      </c>
      <c r="F2359" s="760"/>
      <c r="G2359" s="475"/>
      <c r="H2359" s="476"/>
      <c r="I2359" s="474"/>
      <c r="J2359" s="475"/>
      <c r="K2359" s="478"/>
      <c r="L2359" s="9"/>
      <c r="M2359" s="546"/>
      <c r="N2359" s="9"/>
      <c r="O2359" s="6"/>
      <c r="P2359" s="479"/>
      <c r="Q2359" s="10"/>
      <c r="R2359" s="11"/>
      <c r="S2359" s="12"/>
      <c r="T2359" s="14"/>
      <c r="U2359" s="15"/>
      <c r="V2359" s="8"/>
      <c r="W2359" s="13"/>
      <c r="X2359" s="23"/>
      <c r="Y2359" s="486"/>
      <c r="Z2359" s="483"/>
      <c r="AA2359" s="24"/>
      <c r="AB2359" s="484"/>
      <c r="AC2359" s="16"/>
      <c r="AD2359" s="17"/>
      <c r="AE2359" s="18"/>
      <c r="AF2359" s="9"/>
      <c r="AG2359" s="19"/>
      <c r="AH2359" s="20"/>
      <c r="AI2359" s="9"/>
      <c r="AJ2359" s="21"/>
      <c r="AK2359" s="33"/>
      <c r="AL2359" s="485" t="str">
        <f>IF(AA2359="","",AA2359)</f>
        <v/>
      </c>
      <c r="AM2359" s="3" t="str">
        <f>IF(AB2359="","",AB2359)</f>
        <v/>
      </c>
      <c r="AN2359" s="702"/>
      <c r="AO2359" s="4"/>
      <c r="AP2359" s="5"/>
      <c r="AQ2359" s="5"/>
      <c r="AR2359" s="4"/>
      <c r="AS2359" s="5"/>
      <c r="AT2359" s="552"/>
      <c r="AU2359" s="553" t="str">
        <f>IF(AND(V2359&gt;0,X2359="A",AA2359&lt;&gt;"",AG2359&lt;&gt;"A",AJ2359&lt;&gt;"A",OR(AB2359="NR",AB2359="NT")),1,"")</f>
        <v/>
      </c>
      <c r="AV2359" s="554" t="str">
        <f>IF(AU2359="","",COUNTIF($AU$8:AU2359,AU2359))</f>
        <v/>
      </c>
      <c r="AW2359" s="553" t="str">
        <f>IF(AND(V2359&gt;0,X2359="A",AJ2359&lt;&gt;"A",OR(AB2359="",AB2359="NX")),1,"")</f>
        <v/>
      </c>
      <c r="AX2359" s="554" t="str">
        <f>IF(AW2359="","",COUNTIF($AW$8:AW2359,AW2359))</f>
        <v/>
      </c>
      <c r="AY2359" s="27"/>
      <c r="AZ2359" s="6"/>
      <c r="BA2359" s="7"/>
      <c r="BB2359" s="7"/>
    </row>
    <row r="2360" spans="1:54" ht="14.45" customHeight="1">
      <c r="A2360" s="472" t="s">
        <v>2610</v>
      </c>
      <c r="B2360" s="473" t="s">
        <v>1602</v>
      </c>
      <c r="C2360" s="714" t="s">
        <v>4210</v>
      </c>
      <c r="D2360" s="22">
        <v>21</v>
      </c>
      <c r="E2360" s="746" t="s">
        <v>4618</v>
      </c>
      <c r="F2360" s="760"/>
      <c r="G2360" s="475"/>
      <c r="H2360" s="476"/>
      <c r="I2360" s="474"/>
      <c r="J2360" s="475"/>
      <c r="K2360" s="478"/>
      <c r="L2360" s="9"/>
      <c r="M2360" s="546"/>
      <c r="N2360" s="9"/>
      <c r="O2360" s="6"/>
      <c r="P2360" s="479"/>
      <c r="Q2360" s="10"/>
      <c r="R2360" s="11"/>
      <c r="S2360" s="12"/>
      <c r="T2360" s="14"/>
      <c r="U2360" s="15"/>
      <c r="V2360" s="8"/>
      <c r="W2360" s="13"/>
      <c r="X2360" s="23"/>
      <c r="Y2360" s="486"/>
      <c r="Z2360" s="483"/>
      <c r="AA2360" s="24"/>
      <c r="AB2360" s="484"/>
      <c r="AC2360" s="16"/>
      <c r="AD2360" s="17"/>
      <c r="AE2360" s="18"/>
      <c r="AF2360" s="9"/>
      <c r="AG2360" s="19"/>
      <c r="AH2360" s="20"/>
      <c r="AI2360" s="9"/>
      <c r="AJ2360" s="21"/>
      <c r="AK2360" s="33"/>
      <c r="AL2360" s="485" t="str">
        <f>IF(AA2360="","",AA2360)</f>
        <v/>
      </c>
      <c r="AM2360" s="3" t="str">
        <f>IF(AB2360="","",AB2360)</f>
        <v/>
      </c>
      <c r="AN2360" s="702"/>
      <c r="AO2360" s="4"/>
      <c r="AP2360" s="5"/>
      <c r="AQ2360" s="5"/>
      <c r="AR2360" s="4"/>
      <c r="AS2360" s="5"/>
      <c r="AT2360" s="552"/>
      <c r="AU2360" s="553" t="str">
        <f>IF(AND(V2360&gt;0,X2360="A",AA2360&lt;&gt;"",AG2360&lt;&gt;"A",AJ2360&lt;&gt;"A",OR(AB2360="NR",AB2360="NT")),1,"")</f>
        <v/>
      </c>
      <c r="AV2360" s="554" t="str">
        <f>IF(AU2360="","",COUNTIF($AU$8:AU2360,AU2360))</f>
        <v/>
      </c>
      <c r="AW2360" s="553" t="str">
        <f>IF(AND(V2360&gt;0,X2360="A",AJ2360&lt;&gt;"A",OR(AB2360="",AB2360="NX")),1,"")</f>
        <v/>
      </c>
      <c r="AX2360" s="554" t="str">
        <f>IF(AW2360="","",COUNTIF($AW$8:AW2360,AW2360))</f>
        <v/>
      </c>
      <c r="AY2360" s="27"/>
      <c r="AZ2360" s="6"/>
      <c r="BA2360" s="7"/>
      <c r="BB2360" s="7"/>
    </row>
    <row r="2361" spans="1:54" ht="14.45" customHeight="1">
      <c r="A2361" s="472" t="s">
        <v>2611</v>
      </c>
      <c r="B2361" s="473" t="s">
        <v>1602</v>
      </c>
      <c r="C2361" s="714" t="s">
        <v>4210</v>
      </c>
      <c r="D2361" s="22">
        <v>21</v>
      </c>
      <c r="E2361" s="746" t="s">
        <v>4619</v>
      </c>
      <c r="F2361" s="760"/>
      <c r="G2361" s="475"/>
      <c r="H2361" s="476"/>
      <c r="I2361" s="474"/>
      <c r="J2361" s="475"/>
      <c r="K2361" s="478"/>
      <c r="L2361" s="9"/>
      <c r="M2361" s="546"/>
      <c r="N2361" s="9"/>
      <c r="O2361" s="6"/>
      <c r="P2361" s="479"/>
      <c r="Q2361" s="10"/>
      <c r="R2361" s="11"/>
      <c r="S2361" s="12"/>
      <c r="T2361" s="14"/>
      <c r="U2361" s="15"/>
      <c r="V2361" s="8"/>
      <c r="W2361" s="13"/>
      <c r="X2361" s="23"/>
      <c r="Y2361" s="486"/>
      <c r="Z2361" s="483"/>
      <c r="AA2361" s="24"/>
      <c r="AB2361" s="484"/>
      <c r="AC2361" s="16"/>
      <c r="AD2361" s="17"/>
      <c r="AE2361" s="18"/>
      <c r="AF2361" s="9"/>
      <c r="AG2361" s="19"/>
      <c r="AH2361" s="20"/>
      <c r="AI2361" s="9"/>
      <c r="AJ2361" s="21"/>
      <c r="AK2361" s="33"/>
      <c r="AL2361" s="485" t="str">
        <f>IF(AA2361="","",AA2361)</f>
        <v/>
      </c>
      <c r="AM2361" s="3" t="str">
        <f>IF(AB2361="","",AB2361)</f>
        <v/>
      </c>
      <c r="AN2361" s="702"/>
      <c r="AO2361" s="4"/>
      <c r="AP2361" s="5"/>
      <c r="AQ2361" s="5"/>
      <c r="AR2361" s="4"/>
      <c r="AS2361" s="5"/>
      <c r="AT2361" s="552"/>
      <c r="AU2361" s="553" t="str">
        <f>IF(AND(V2361&gt;0,X2361="A",AA2361&lt;&gt;"",AG2361&lt;&gt;"A",AJ2361&lt;&gt;"A",OR(AB2361="NR",AB2361="NT")),1,"")</f>
        <v/>
      </c>
      <c r="AV2361" s="554" t="str">
        <f>IF(AU2361="","",COUNTIF($AU$8:AU2361,AU2361))</f>
        <v/>
      </c>
      <c r="AW2361" s="553" t="str">
        <f>IF(AND(V2361&gt;0,X2361="A",AJ2361&lt;&gt;"A",OR(AB2361="",AB2361="NX")),1,"")</f>
        <v/>
      </c>
      <c r="AX2361" s="554" t="str">
        <f>IF(AW2361="","",COUNTIF($AW$8:AW2361,AW2361))</f>
        <v/>
      </c>
      <c r="AY2361" s="27"/>
      <c r="AZ2361" s="6"/>
      <c r="BA2361" s="7"/>
      <c r="BB2361" s="7"/>
    </row>
    <row r="2362" spans="1:54" ht="14.45" customHeight="1">
      <c r="A2362" s="472" t="s">
        <v>2612</v>
      </c>
      <c r="B2362" s="473" t="s">
        <v>1602</v>
      </c>
      <c r="C2362" s="714" t="s">
        <v>4210</v>
      </c>
      <c r="D2362" s="22">
        <v>21</v>
      </c>
      <c r="E2362" s="746" t="s">
        <v>4620</v>
      </c>
      <c r="F2362" s="760"/>
      <c r="G2362" s="475"/>
      <c r="H2362" s="476"/>
      <c r="I2362" s="474"/>
      <c r="J2362" s="475"/>
      <c r="K2362" s="478"/>
      <c r="L2362" s="9"/>
      <c r="M2362" s="546"/>
      <c r="N2362" s="9"/>
      <c r="O2362" s="6"/>
      <c r="P2362" s="479"/>
      <c r="Q2362" s="10"/>
      <c r="R2362" s="11"/>
      <c r="S2362" s="12"/>
      <c r="T2362" s="14"/>
      <c r="U2362" s="15"/>
      <c r="V2362" s="8"/>
      <c r="W2362" s="13"/>
      <c r="X2362" s="23"/>
      <c r="Y2362" s="486"/>
      <c r="Z2362" s="483"/>
      <c r="AA2362" s="24"/>
      <c r="AB2362" s="484"/>
      <c r="AC2362" s="16"/>
      <c r="AD2362" s="17"/>
      <c r="AE2362" s="18"/>
      <c r="AF2362" s="9"/>
      <c r="AG2362" s="19"/>
      <c r="AH2362" s="20"/>
      <c r="AI2362" s="9"/>
      <c r="AJ2362" s="21"/>
      <c r="AK2362" s="33"/>
      <c r="AL2362" s="485" t="str">
        <f>IF(AA2362="","",AA2362)</f>
        <v/>
      </c>
      <c r="AM2362" s="3" t="str">
        <f>IF(AB2362="","",AB2362)</f>
        <v/>
      </c>
      <c r="AN2362" s="702"/>
      <c r="AO2362" s="4"/>
      <c r="AP2362" s="5"/>
      <c r="AQ2362" s="5"/>
      <c r="AR2362" s="4"/>
      <c r="AS2362" s="5"/>
      <c r="AT2362" s="552"/>
      <c r="AU2362" s="553" t="str">
        <f>IF(AND(V2362&gt;0,X2362="A",AA2362&lt;&gt;"",AG2362&lt;&gt;"A",AJ2362&lt;&gt;"A",OR(AB2362="NR",AB2362="NT")),1,"")</f>
        <v/>
      </c>
      <c r="AV2362" s="554" t="str">
        <f>IF(AU2362="","",COUNTIF($AU$8:AU2362,AU2362))</f>
        <v/>
      </c>
      <c r="AW2362" s="553" t="str">
        <f>IF(AND(V2362&gt;0,X2362="A",AJ2362&lt;&gt;"A",OR(AB2362="",AB2362="NX")),1,"")</f>
        <v/>
      </c>
      <c r="AX2362" s="554" t="str">
        <f>IF(AW2362="","",COUNTIF($AW$8:AW2362,AW2362))</f>
        <v/>
      </c>
      <c r="AY2362" s="27"/>
      <c r="AZ2362" s="6"/>
      <c r="BA2362" s="7"/>
      <c r="BB2362" s="7"/>
    </row>
    <row r="2363" spans="1:54" ht="14.45" customHeight="1">
      <c r="A2363" s="472" t="s">
        <v>2613</v>
      </c>
      <c r="B2363" s="473" t="s">
        <v>1602</v>
      </c>
      <c r="C2363" s="714" t="s">
        <v>4210</v>
      </c>
      <c r="D2363" s="22">
        <v>21</v>
      </c>
      <c r="E2363" s="746" t="s">
        <v>4621</v>
      </c>
      <c r="F2363" s="760"/>
      <c r="G2363" s="475"/>
      <c r="H2363" s="476"/>
      <c r="I2363" s="474"/>
      <c r="J2363" s="475"/>
      <c r="K2363" s="478"/>
      <c r="L2363" s="9"/>
      <c r="M2363" s="546"/>
      <c r="N2363" s="9"/>
      <c r="O2363" s="6"/>
      <c r="P2363" s="479"/>
      <c r="Q2363" s="10"/>
      <c r="R2363" s="11"/>
      <c r="S2363" s="12"/>
      <c r="T2363" s="14"/>
      <c r="U2363" s="15"/>
      <c r="V2363" s="8"/>
      <c r="W2363" s="13"/>
      <c r="X2363" s="23"/>
      <c r="Y2363" s="486"/>
      <c r="Z2363" s="483"/>
      <c r="AA2363" s="24"/>
      <c r="AB2363" s="484"/>
      <c r="AC2363" s="16"/>
      <c r="AD2363" s="17"/>
      <c r="AE2363" s="18"/>
      <c r="AF2363" s="9"/>
      <c r="AG2363" s="19"/>
      <c r="AH2363" s="20"/>
      <c r="AI2363" s="9"/>
      <c r="AJ2363" s="21"/>
      <c r="AK2363" s="33"/>
      <c r="AL2363" s="485" t="str">
        <f>IF(AA2363="","",AA2363)</f>
        <v/>
      </c>
      <c r="AM2363" s="3" t="str">
        <f>IF(AB2363="","",AB2363)</f>
        <v/>
      </c>
      <c r="AN2363" s="702"/>
      <c r="AO2363" s="4"/>
      <c r="AP2363" s="5"/>
      <c r="AQ2363" s="5"/>
      <c r="AR2363" s="4"/>
      <c r="AS2363" s="5"/>
      <c r="AT2363" s="552"/>
      <c r="AU2363" s="553" t="str">
        <f>IF(AND(V2363&gt;0,X2363="A",AA2363&lt;&gt;"",AG2363&lt;&gt;"A",AJ2363&lt;&gt;"A",OR(AB2363="NR",AB2363="NT")),1,"")</f>
        <v/>
      </c>
      <c r="AV2363" s="554" t="str">
        <f>IF(AU2363="","",COUNTIF($AU$8:AU2363,AU2363))</f>
        <v/>
      </c>
      <c r="AW2363" s="553" t="str">
        <f>IF(AND(V2363&gt;0,X2363="A",AJ2363&lt;&gt;"A",OR(AB2363="",AB2363="NX")),1,"")</f>
        <v/>
      </c>
      <c r="AX2363" s="554" t="str">
        <f>IF(AW2363="","",COUNTIF($AW$8:AW2363,AW2363))</f>
        <v/>
      </c>
      <c r="AY2363" s="27"/>
      <c r="AZ2363" s="6"/>
      <c r="BA2363" s="7"/>
      <c r="BB2363" s="7"/>
    </row>
    <row r="2364" spans="1:54" ht="14.45" customHeight="1">
      <c r="A2364" s="472" t="s">
        <v>2614</v>
      </c>
      <c r="B2364" s="473" t="s">
        <v>1602</v>
      </c>
      <c r="C2364" s="714" t="s">
        <v>4210</v>
      </c>
      <c r="D2364" s="22">
        <v>21</v>
      </c>
      <c r="E2364" s="746" t="s">
        <v>4622</v>
      </c>
      <c r="F2364" s="760"/>
      <c r="G2364" s="475"/>
      <c r="H2364" s="476"/>
      <c r="I2364" s="474">
        <v>2081710</v>
      </c>
      <c r="J2364" s="475">
        <v>15421103</v>
      </c>
      <c r="K2364" s="478">
        <v>11.94</v>
      </c>
      <c r="L2364" s="9"/>
      <c r="M2364" s="546"/>
      <c r="N2364" s="9"/>
      <c r="O2364" s="6"/>
      <c r="P2364" s="479"/>
      <c r="Q2364" s="10"/>
      <c r="R2364" s="11"/>
      <c r="S2364" s="12"/>
      <c r="T2364" s="14"/>
      <c r="U2364" s="15"/>
      <c r="V2364" s="8"/>
      <c r="W2364" s="13"/>
      <c r="X2364" s="23"/>
      <c r="Y2364" s="486"/>
      <c r="Z2364" s="483"/>
      <c r="AA2364" s="24"/>
      <c r="AB2364" s="484"/>
      <c r="AC2364" s="16"/>
      <c r="AD2364" s="17"/>
      <c r="AE2364" s="18"/>
      <c r="AF2364" s="9"/>
      <c r="AG2364" s="19"/>
      <c r="AH2364" s="20"/>
      <c r="AI2364" s="9"/>
      <c r="AJ2364" s="21"/>
      <c r="AK2364" s="33"/>
      <c r="AL2364" s="485" t="str">
        <f>IF(AA2364="","",AA2364)</f>
        <v/>
      </c>
      <c r="AM2364" s="3" t="str">
        <f>IF(AB2364="","",AB2364)</f>
        <v/>
      </c>
      <c r="AN2364" s="702"/>
      <c r="AO2364" s="4"/>
      <c r="AP2364" s="5"/>
      <c r="AQ2364" s="5"/>
      <c r="AR2364" s="4"/>
      <c r="AS2364" s="5"/>
      <c r="AT2364" s="552"/>
      <c r="AU2364" s="553" t="str">
        <f>IF(AND(V2364&gt;0,X2364="A",AA2364&lt;&gt;"",AG2364&lt;&gt;"A",AJ2364&lt;&gt;"A",OR(AB2364="NR",AB2364="NT")),1,"")</f>
        <v/>
      </c>
      <c r="AV2364" s="554" t="str">
        <f>IF(AU2364="","",COUNTIF($AU$8:AU2364,AU2364))</f>
        <v/>
      </c>
      <c r="AW2364" s="553" t="str">
        <f>IF(AND(V2364&gt;0,X2364="A",AJ2364&lt;&gt;"A",OR(AB2364="",AB2364="NX")),1,"")</f>
        <v/>
      </c>
      <c r="AX2364" s="554" t="str">
        <f>IF(AW2364="","",COUNTIF($AW$8:AW2364,AW2364))</f>
        <v/>
      </c>
      <c r="AY2364" s="27"/>
      <c r="AZ2364" s="6"/>
      <c r="BA2364" s="7"/>
      <c r="BB2364" s="7"/>
    </row>
    <row r="2365" spans="1:54" ht="14.45" customHeight="1">
      <c r="A2365" s="472" t="s">
        <v>2615</v>
      </c>
      <c r="B2365" s="473" t="s">
        <v>1602</v>
      </c>
      <c r="C2365" s="714" t="s">
        <v>5299</v>
      </c>
      <c r="D2365" s="22">
        <v>21</v>
      </c>
      <c r="E2365" s="746" t="s">
        <v>4623</v>
      </c>
      <c r="F2365" s="760">
        <v>2081710</v>
      </c>
      <c r="G2365" s="475">
        <v>15421103</v>
      </c>
      <c r="H2365" s="476">
        <v>11.94</v>
      </c>
      <c r="I2365" s="474">
        <v>2081630</v>
      </c>
      <c r="J2365" s="475">
        <v>15421103</v>
      </c>
      <c r="K2365" s="478">
        <v>11.94</v>
      </c>
      <c r="L2365" s="9" t="s">
        <v>15</v>
      </c>
      <c r="M2365" s="546">
        <v>16</v>
      </c>
      <c r="N2365" s="9">
        <v>9.5299999999999994</v>
      </c>
      <c r="O2365" s="6" t="s">
        <v>4201</v>
      </c>
      <c r="P2365" s="479" t="s">
        <v>4202</v>
      </c>
      <c r="Q2365" s="10" t="s">
        <v>4533</v>
      </c>
      <c r="R2365" s="11"/>
      <c r="S2365" s="12"/>
      <c r="T2365" s="14">
        <v>46263</v>
      </c>
      <c r="U2365" s="15" t="s">
        <v>4204</v>
      </c>
      <c r="V2365" s="8">
        <v>46263</v>
      </c>
      <c r="W2365" s="13" t="s">
        <v>4586</v>
      </c>
      <c r="X2365" s="23" t="s">
        <v>4206</v>
      </c>
      <c r="Y2365" s="486">
        <v>140</v>
      </c>
      <c r="Z2365" s="483">
        <v>46268</v>
      </c>
      <c r="AA2365" s="24" t="s">
        <v>4624</v>
      </c>
      <c r="AB2365" s="484" t="s">
        <v>4206</v>
      </c>
      <c r="AC2365" s="16"/>
      <c r="AD2365" s="17"/>
      <c r="AE2365" s="18"/>
      <c r="AF2365" s="9"/>
      <c r="AG2365" s="19"/>
      <c r="AH2365" s="20"/>
      <c r="AI2365" s="9"/>
      <c r="AJ2365" s="21"/>
      <c r="AK2365" s="33"/>
      <c r="AL2365" s="485" t="str">
        <f>IF(AA2365="","",AA2365)</f>
        <v>L-RT-016</v>
      </c>
      <c r="AM2365" s="3" t="str">
        <f>IF(AB2365="","",AB2365)</f>
        <v>A</v>
      </c>
      <c r="AN2365" s="702"/>
      <c r="AO2365" s="4"/>
      <c r="AP2365" s="5"/>
      <c r="AQ2365" s="5"/>
      <c r="AR2365" s="4"/>
      <c r="AS2365" s="5"/>
      <c r="AT2365" s="552"/>
      <c r="AU2365" s="553" t="str">
        <f>IF(AND(V2365&gt;0,X2365="A",AA2365&lt;&gt;"",AG2365&lt;&gt;"A",AJ2365&lt;&gt;"A",OR(AB2365="NR",AB2365="NT")),1,"")</f>
        <v/>
      </c>
      <c r="AV2365" s="554" t="str">
        <f>IF(AU2365="","",COUNTIF($AU$8:AU2365,AU2365))</f>
        <v/>
      </c>
      <c r="AW2365" s="553" t="str">
        <f>IF(AND(V2365&gt;0,X2365="A",AJ2365&lt;&gt;"A",OR(AB2365="",AB2365="NX")),1,"")</f>
        <v/>
      </c>
      <c r="AX2365" s="554" t="str">
        <f>IF(AW2365="","",COUNTIF($AW$8:AW2365,AW2365))</f>
        <v/>
      </c>
      <c r="AY2365" s="27"/>
      <c r="AZ2365" s="6"/>
      <c r="BA2365" s="7"/>
      <c r="BB2365" s="7"/>
    </row>
    <row r="2366" spans="1:54" ht="14.45" customHeight="1">
      <c r="A2366" s="472" t="s">
        <v>2616</v>
      </c>
      <c r="B2366" s="473" t="s">
        <v>1602</v>
      </c>
      <c r="C2366" s="714" t="s">
        <v>5299</v>
      </c>
      <c r="D2366" s="22">
        <v>21</v>
      </c>
      <c r="E2366" s="746" t="s">
        <v>4625</v>
      </c>
      <c r="F2366" s="760">
        <v>2081630</v>
      </c>
      <c r="G2366" s="475">
        <v>15421103</v>
      </c>
      <c r="H2366" s="476">
        <v>11.94</v>
      </c>
      <c r="I2366" s="474">
        <v>2098020</v>
      </c>
      <c r="J2366" s="475">
        <v>15421112</v>
      </c>
      <c r="K2366" s="478">
        <v>11.94</v>
      </c>
      <c r="L2366" s="9" t="s">
        <v>15</v>
      </c>
      <c r="M2366" s="546">
        <v>16</v>
      </c>
      <c r="N2366" s="9">
        <v>9.5299999999999994</v>
      </c>
      <c r="O2366" s="6" t="s">
        <v>4201</v>
      </c>
      <c r="P2366" s="479" t="s">
        <v>4202</v>
      </c>
      <c r="Q2366" s="10" t="s">
        <v>4533</v>
      </c>
      <c r="R2366" s="11"/>
      <c r="S2366" s="12"/>
      <c r="T2366" s="14">
        <v>46263</v>
      </c>
      <c r="U2366" s="15" t="s">
        <v>4204</v>
      </c>
      <c r="V2366" s="8">
        <v>46263</v>
      </c>
      <c r="W2366" s="13" t="s">
        <v>4586</v>
      </c>
      <c r="X2366" s="23" t="s">
        <v>4206</v>
      </c>
      <c r="Y2366" s="486">
        <v>140</v>
      </c>
      <c r="Z2366" s="483">
        <v>46268</v>
      </c>
      <c r="AA2366" s="24" t="s">
        <v>4624</v>
      </c>
      <c r="AB2366" s="484" t="s">
        <v>4206</v>
      </c>
      <c r="AC2366" s="16"/>
      <c r="AD2366" s="17"/>
      <c r="AE2366" s="18"/>
      <c r="AF2366" s="9"/>
      <c r="AG2366" s="19"/>
      <c r="AH2366" s="20"/>
      <c r="AI2366" s="9"/>
      <c r="AJ2366" s="21"/>
      <c r="AK2366" s="33"/>
      <c r="AL2366" s="485" t="str">
        <f>IF(AA2366="","",AA2366)</f>
        <v>L-RT-016</v>
      </c>
      <c r="AM2366" s="3" t="str">
        <f>IF(AB2366="","",AB2366)</f>
        <v>A</v>
      </c>
      <c r="AN2366" s="702"/>
      <c r="AO2366" s="4"/>
      <c r="AP2366" s="5"/>
      <c r="AQ2366" s="5"/>
      <c r="AR2366" s="4"/>
      <c r="AS2366" s="5"/>
      <c r="AT2366" s="552"/>
      <c r="AU2366" s="553" t="str">
        <f>IF(AND(V2366&gt;0,X2366="A",AA2366&lt;&gt;"",AG2366&lt;&gt;"A",AJ2366&lt;&gt;"A",OR(AB2366="NR",AB2366="NT")),1,"")</f>
        <v/>
      </c>
      <c r="AV2366" s="554" t="str">
        <f>IF(AU2366="","",COUNTIF($AU$8:AU2366,AU2366))</f>
        <v/>
      </c>
      <c r="AW2366" s="553" t="str">
        <f>IF(AND(V2366&gt;0,X2366="A",AJ2366&lt;&gt;"A",OR(AB2366="",AB2366="NX")),1,"")</f>
        <v/>
      </c>
      <c r="AX2366" s="554" t="str">
        <f>IF(AW2366="","",COUNTIF($AW$8:AW2366,AW2366))</f>
        <v/>
      </c>
      <c r="AY2366" s="27"/>
      <c r="AZ2366" s="6"/>
      <c r="BA2366" s="7"/>
      <c r="BB2366" s="7"/>
    </row>
    <row r="2367" spans="1:54" ht="14.45" customHeight="1">
      <c r="A2367" s="472" t="s">
        <v>2617</v>
      </c>
      <c r="B2367" s="473" t="s">
        <v>1602</v>
      </c>
      <c r="C2367" s="714" t="s">
        <v>5299</v>
      </c>
      <c r="D2367" s="22">
        <v>21</v>
      </c>
      <c r="E2367" s="746" t="s">
        <v>4626</v>
      </c>
      <c r="F2367" s="760">
        <v>2098020</v>
      </c>
      <c r="G2367" s="475">
        <v>15421112</v>
      </c>
      <c r="H2367" s="476">
        <v>11.94</v>
      </c>
      <c r="I2367" s="474">
        <v>2088500</v>
      </c>
      <c r="J2367" s="475">
        <v>15421108</v>
      </c>
      <c r="K2367" s="478">
        <v>11.94</v>
      </c>
      <c r="L2367" s="9" t="s">
        <v>15</v>
      </c>
      <c r="M2367" s="546">
        <v>16</v>
      </c>
      <c r="N2367" s="9">
        <v>9.5299999999999994</v>
      </c>
      <c r="O2367" s="6" t="s">
        <v>4201</v>
      </c>
      <c r="P2367" s="479" t="s">
        <v>4202</v>
      </c>
      <c r="Q2367" s="10" t="s">
        <v>4533</v>
      </c>
      <c r="R2367" s="11"/>
      <c r="S2367" s="12"/>
      <c r="T2367" s="14">
        <v>46263</v>
      </c>
      <c r="U2367" s="15" t="s">
        <v>4204</v>
      </c>
      <c r="V2367" s="8">
        <v>46263</v>
      </c>
      <c r="W2367" s="13" t="s">
        <v>4586</v>
      </c>
      <c r="X2367" s="23" t="s">
        <v>4206</v>
      </c>
      <c r="Y2367" s="486">
        <v>140</v>
      </c>
      <c r="Z2367" s="483">
        <v>46268</v>
      </c>
      <c r="AA2367" s="24" t="s">
        <v>4624</v>
      </c>
      <c r="AB2367" s="484" t="s">
        <v>4206</v>
      </c>
      <c r="AC2367" s="16"/>
      <c r="AD2367" s="17"/>
      <c r="AE2367" s="18"/>
      <c r="AF2367" s="9"/>
      <c r="AG2367" s="19"/>
      <c r="AH2367" s="20"/>
      <c r="AI2367" s="9"/>
      <c r="AJ2367" s="21"/>
      <c r="AK2367" s="33"/>
      <c r="AL2367" s="485" t="str">
        <f>IF(AA2367="","",AA2367)</f>
        <v>L-RT-016</v>
      </c>
      <c r="AM2367" s="3" t="str">
        <f>IF(AB2367="","",AB2367)</f>
        <v>A</v>
      </c>
      <c r="AN2367" s="702"/>
      <c r="AO2367" s="4"/>
      <c r="AP2367" s="5"/>
      <c r="AQ2367" s="5"/>
      <c r="AR2367" s="4"/>
      <c r="AS2367" s="5"/>
      <c r="AT2367" s="552"/>
      <c r="AU2367" s="553" t="str">
        <f>IF(AND(V2367&gt;0,X2367="A",AA2367&lt;&gt;"",AG2367&lt;&gt;"A",AJ2367&lt;&gt;"A",OR(AB2367="NR",AB2367="NT")),1,"")</f>
        <v/>
      </c>
      <c r="AV2367" s="554" t="str">
        <f>IF(AU2367="","",COUNTIF($AU$8:AU2367,AU2367))</f>
        <v/>
      </c>
      <c r="AW2367" s="553" t="str">
        <f>IF(AND(V2367&gt;0,X2367="A",AJ2367&lt;&gt;"A",OR(AB2367="",AB2367="NX")),1,"")</f>
        <v/>
      </c>
      <c r="AX2367" s="554" t="str">
        <f>IF(AW2367="","",COUNTIF($AW$8:AW2367,AW2367))</f>
        <v/>
      </c>
      <c r="AY2367" s="27"/>
      <c r="AZ2367" s="6"/>
      <c r="BA2367" s="7"/>
      <c r="BB2367" s="7"/>
    </row>
    <row r="2368" spans="1:54" ht="14.45" customHeight="1">
      <c r="A2368" s="472" t="s">
        <v>2618</v>
      </c>
      <c r="B2368" s="473" t="s">
        <v>1602</v>
      </c>
      <c r="C2368" s="714" t="s">
        <v>5299</v>
      </c>
      <c r="D2368" s="22">
        <v>21</v>
      </c>
      <c r="E2368" s="746" t="s">
        <v>4627</v>
      </c>
      <c r="F2368" s="760">
        <v>2088500</v>
      </c>
      <c r="G2368" s="475">
        <v>15421108</v>
      </c>
      <c r="H2368" s="476">
        <v>11.94</v>
      </c>
      <c r="I2368" s="474">
        <v>2080060</v>
      </c>
      <c r="J2368" s="475">
        <v>15421102</v>
      </c>
      <c r="K2368" s="478">
        <v>11.94</v>
      </c>
      <c r="L2368" s="9" t="s">
        <v>15</v>
      </c>
      <c r="M2368" s="546">
        <v>16</v>
      </c>
      <c r="N2368" s="9">
        <v>9.5299999999999994</v>
      </c>
      <c r="O2368" s="6" t="s">
        <v>4201</v>
      </c>
      <c r="P2368" s="479" t="s">
        <v>4202</v>
      </c>
      <c r="Q2368" s="10" t="s">
        <v>4533</v>
      </c>
      <c r="R2368" s="11"/>
      <c r="S2368" s="12"/>
      <c r="T2368" s="14">
        <v>46263</v>
      </c>
      <c r="U2368" s="15" t="s">
        <v>4204</v>
      </c>
      <c r="V2368" s="8">
        <v>46263</v>
      </c>
      <c r="W2368" s="13" t="s">
        <v>4586</v>
      </c>
      <c r="X2368" s="23" t="s">
        <v>4206</v>
      </c>
      <c r="Y2368" s="486">
        <v>140</v>
      </c>
      <c r="Z2368" s="483">
        <v>46268</v>
      </c>
      <c r="AA2368" s="24" t="s">
        <v>4624</v>
      </c>
      <c r="AB2368" s="484" t="s">
        <v>4206</v>
      </c>
      <c r="AC2368" s="16"/>
      <c r="AD2368" s="17"/>
      <c r="AE2368" s="18"/>
      <c r="AF2368" s="9"/>
      <c r="AG2368" s="19"/>
      <c r="AH2368" s="20"/>
      <c r="AI2368" s="9"/>
      <c r="AJ2368" s="21"/>
      <c r="AK2368" s="33"/>
      <c r="AL2368" s="485" t="str">
        <f>IF(AA2368="","",AA2368)</f>
        <v>L-RT-016</v>
      </c>
      <c r="AM2368" s="3" t="str">
        <f>IF(AB2368="","",AB2368)</f>
        <v>A</v>
      </c>
      <c r="AN2368" s="702"/>
      <c r="AO2368" s="4"/>
      <c r="AP2368" s="5"/>
      <c r="AQ2368" s="5"/>
      <c r="AR2368" s="4"/>
      <c r="AS2368" s="5"/>
      <c r="AT2368" s="552"/>
      <c r="AU2368" s="553" t="str">
        <f>IF(AND(V2368&gt;0,X2368="A",AA2368&lt;&gt;"",AG2368&lt;&gt;"A",AJ2368&lt;&gt;"A",OR(AB2368="NR",AB2368="NT")),1,"")</f>
        <v/>
      </c>
      <c r="AV2368" s="554" t="str">
        <f>IF(AU2368="","",COUNTIF($AU$8:AU2368,AU2368))</f>
        <v/>
      </c>
      <c r="AW2368" s="553" t="str">
        <f>IF(AND(V2368&gt;0,X2368="A",AJ2368&lt;&gt;"A",OR(AB2368="",AB2368="NX")),1,"")</f>
        <v/>
      </c>
      <c r="AX2368" s="554" t="str">
        <f>IF(AW2368="","",COUNTIF($AW$8:AW2368,AW2368))</f>
        <v/>
      </c>
      <c r="AY2368" s="27"/>
      <c r="AZ2368" s="6"/>
      <c r="BA2368" s="7"/>
      <c r="BB2368" s="7"/>
    </row>
    <row r="2369" spans="1:54" ht="14.45" customHeight="1">
      <c r="A2369" s="472" t="s">
        <v>2619</v>
      </c>
      <c r="B2369" s="473" t="s">
        <v>1602</v>
      </c>
      <c r="C2369" s="714" t="s">
        <v>4210</v>
      </c>
      <c r="D2369" s="22">
        <v>21</v>
      </c>
      <c r="E2369" s="746" t="s">
        <v>4628</v>
      </c>
      <c r="F2369" s="760">
        <v>2080060</v>
      </c>
      <c r="G2369" s="475">
        <v>15421102</v>
      </c>
      <c r="H2369" s="476">
        <v>11.94</v>
      </c>
      <c r="I2369" s="474"/>
      <c r="J2369" s="475"/>
      <c r="K2369" s="478"/>
      <c r="L2369" s="9"/>
      <c r="M2369" s="546"/>
      <c r="N2369" s="9"/>
      <c r="O2369" s="6"/>
      <c r="P2369" s="479"/>
      <c r="Q2369" s="10"/>
      <c r="R2369" s="11"/>
      <c r="S2369" s="12"/>
      <c r="T2369" s="14"/>
      <c r="U2369" s="15"/>
      <c r="V2369" s="8"/>
      <c r="W2369" s="13"/>
      <c r="X2369" s="23"/>
      <c r="Y2369" s="486"/>
      <c r="Z2369" s="483"/>
      <c r="AA2369" s="24"/>
      <c r="AB2369" s="484"/>
      <c r="AC2369" s="16"/>
      <c r="AD2369" s="17"/>
      <c r="AE2369" s="18"/>
      <c r="AF2369" s="9"/>
      <c r="AG2369" s="19"/>
      <c r="AH2369" s="20"/>
      <c r="AI2369" s="9"/>
      <c r="AJ2369" s="21"/>
      <c r="AK2369" s="33"/>
      <c r="AL2369" s="485" t="str">
        <f>IF(AA2369="","",AA2369)</f>
        <v/>
      </c>
      <c r="AM2369" s="3" t="str">
        <f>IF(AB2369="","",AB2369)</f>
        <v/>
      </c>
      <c r="AN2369" s="702"/>
      <c r="AO2369" s="4"/>
      <c r="AP2369" s="5"/>
      <c r="AQ2369" s="5"/>
      <c r="AR2369" s="4"/>
      <c r="AS2369" s="5"/>
      <c r="AT2369" s="552"/>
      <c r="AU2369" s="553" t="str">
        <f>IF(AND(V2369&gt;0,X2369="A",AA2369&lt;&gt;"",AG2369&lt;&gt;"A",AJ2369&lt;&gt;"A",OR(AB2369="NR",AB2369="NT")),1,"")</f>
        <v/>
      </c>
      <c r="AV2369" s="554" t="str">
        <f>IF(AU2369="","",COUNTIF($AU$8:AU2369,AU2369))</f>
        <v/>
      </c>
      <c r="AW2369" s="553" t="str">
        <f>IF(AND(V2369&gt;0,X2369="A",AJ2369&lt;&gt;"A",OR(AB2369="",AB2369="NX")),1,"")</f>
        <v/>
      </c>
      <c r="AX2369" s="554" t="str">
        <f>IF(AW2369="","",COUNTIF($AW$8:AW2369,AW2369))</f>
        <v/>
      </c>
      <c r="AY2369" s="27"/>
      <c r="AZ2369" s="6"/>
      <c r="BA2369" s="7"/>
      <c r="BB2369" s="7"/>
    </row>
    <row r="2370" spans="1:54" ht="14.45" customHeight="1">
      <c r="A2370" s="472" t="s">
        <v>2620</v>
      </c>
      <c r="B2370" s="473" t="s">
        <v>1602</v>
      </c>
      <c r="C2370" s="714" t="s">
        <v>4210</v>
      </c>
      <c r="D2370" s="22">
        <v>21</v>
      </c>
      <c r="E2370" s="746" t="s">
        <v>4629</v>
      </c>
      <c r="F2370" s="760"/>
      <c r="G2370" s="475"/>
      <c r="H2370" s="476"/>
      <c r="I2370" s="474"/>
      <c r="J2370" s="475"/>
      <c r="K2370" s="478"/>
      <c r="L2370" s="9"/>
      <c r="M2370" s="546"/>
      <c r="N2370" s="9"/>
      <c r="O2370" s="6"/>
      <c r="P2370" s="479"/>
      <c r="Q2370" s="10"/>
      <c r="R2370" s="11"/>
      <c r="S2370" s="12"/>
      <c r="T2370" s="14"/>
      <c r="U2370" s="15"/>
      <c r="V2370" s="8"/>
      <c r="W2370" s="13"/>
      <c r="X2370" s="23"/>
      <c r="Y2370" s="486"/>
      <c r="Z2370" s="483"/>
      <c r="AA2370" s="24"/>
      <c r="AB2370" s="484"/>
      <c r="AC2370" s="16"/>
      <c r="AD2370" s="17"/>
      <c r="AE2370" s="18"/>
      <c r="AF2370" s="9"/>
      <c r="AG2370" s="19"/>
      <c r="AH2370" s="20"/>
      <c r="AI2370" s="9"/>
      <c r="AJ2370" s="21"/>
      <c r="AK2370" s="33"/>
      <c r="AL2370" s="485" t="str">
        <f>IF(AA2370="","",AA2370)</f>
        <v/>
      </c>
      <c r="AM2370" s="3" t="str">
        <f>IF(AB2370="","",AB2370)</f>
        <v/>
      </c>
      <c r="AN2370" s="702"/>
      <c r="AO2370" s="4"/>
      <c r="AP2370" s="5"/>
      <c r="AQ2370" s="5"/>
      <c r="AR2370" s="4"/>
      <c r="AS2370" s="5"/>
      <c r="AT2370" s="552"/>
      <c r="AU2370" s="553" t="str">
        <f>IF(AND(V2370&gt;0,X2370="A",AA2370&lt;&gt;"",AG2370&lt;&gt;"A",AJ2370&lt;&gt;"A",OR(AB2370="NR",AB2370="NT")),1,"")</f>
        <v/>
      </c>
      <c r="AV2370" s="554" t="str">
        <f>IF(AU2370="","",COUNTIF($AU$8:AU2370,AU2370))</f>
        <v/>
      </c>
      <c r="AW2370" s="553" t="str">
        <f>IF(AND(V2370&gt;0,X2370="A",AJ2370&lt;&gt;"A",OR(AB2370="",AB2370="NX")),1,"")</f>
        <v/>
      </c>
      <c r="AX2370" s="554" t="str">
        <f>IF(AW2370="","",COUNTIF($AW$8:AW2370,AW2370))</f>
        <v/>
      </c>
      <c r="AY2370" s="27"/>
      <c r="AZ2370" s="6"/>
      <c r="BA2370" s="7"/>
      <c r="BB2370" s="7"/>
    </row>
    <row r="2371" spans="1:54" ht="14.45" customHeight="1">
      <c r="A2371" s="472" t="s">
        <v>2621</v>
      </c>
      <c r="B2371" s="473" t="s">
        <v>1602</v>
      </c>
      <c r="C2371" s="714" t="s">
        <v>4210</v>
      </c>
      <c r="D2371" s="22">
        <v>21</v>
      </c>
      <c r="E2371" s="746" t="s">
        <v>4630</v>
      </c>
      <c r="F2371" s="760"/>
      <c r="G2371" s="475"/>
      <c r="H2371" s="476"/>
      <c r="I2371" s="474">
        <v>2090690</v>
      </c>
      <c r="J2371" s="475">
        <v>15421109</v>
      </c>
      <c r="K2371" s="478">
        <v>11.94</v>
      </c>
      <c r="L2371" s="9"/>
      <c r="M2371" s="546"/>
      <c r="N2371" s="9"/>
      <c r="O2371" s="6"/>
      <c r="P2371" s="479"/>
      <c r="Q2371" s="10"/>
      <c r="R2371" s="11"/>
      <c r="S2371" s="12"/>
      <c r="T2371" s="14"/>
      <c r="U2371" s="15"/>
      <c r="V2371" s="8"/>
      <c r="W2371" s="13"/>
      <c r="X2371" s="23"/>
      <c r="Y2371" s="486"/>
      <c r="Z2371" s="483"/>
      <c r="AA2371" s="24"/>
      <c r="AB2371" s="484"/>
      <c r="AC2371" s="16"/>
      <c r="AD2371" s="17"/>
      <c r="AE2371" s="18"/>
      <c r="AF2371" s="9"/>
      <c r="AG2371" s="19"/>
      <c r="AH2371" s="20"/>
      <c r="AI2371" s="9"/>
      <c r="AJ2371" s="21"/>
      <c r="AK2371" s="33"/>
      <c r="AL2371" s="485" t="str">
        <f>IF(AA2371="","",AA2371)</f>
        <v/>
      </c>
      <c r="AM2371" s="3" t="str">
        <f>IF(AB2371="","",AB2371)</f>
        <v/>
      </c>
      <c r="AN2371" s="702"/>
      <c r="AO2371" s="4"/>
      <c r="AP2371" s="5"/>
      <c r="AQ2371" s="5"/>
      <c r="AR2371" s="4"/>
      <c r="AS2371" s="5"/>
      <c r="AT2371" s="552"/>
      <c r="AU2371" s="553" t="str">
        <f>IF(AND(V2371&gt;0,X2371="A",AA2371&lt;&gt;"",AG2371&lt;&gt;"A",AJ2371&lt;&gt;"A",OR(AB2371="NR",AB2371="NT")),1,"")</f>
        <v/>
      </c>
      <c r="AV2371" s="554" t="str">
        <f>IF(AU2371="","",COUNTIF($AU$8:AU2371,AU2371))</f>
        <v/>
      </c>
      <c r="AW2371" s="553" t="str">
        <f>IF(AND(V2371&gt;0,X2371="A",AJ2371&lt;&gt;"A",OR(AB2371="",AB2371="NX")),1,"")</f>
        <v/>
      </c>
      <c r="AX2371" s="554" t="str">
        <f>IF(AW2371="","",COUNTIF($AW$8:AW2371,AW2371))</f>
        <v/>
      </c>
      <c r="AY2371" s="27"/>
      <c r="AZ2371" s="6"/>
      <c r="BA2371" s="7"/>
      <c r="BB2371" s="7"/>
    </row>
    <row r="2372" spans="1:54" ht="14.45" customHeight="1">
      <c r="A2372" s="472" t="s">
        <v>2622</v>
      </c>
      <c r="B2372" s="473" t="s">
        <v>1602</v>
      </c>
      <c r="C2372" s="714" t="s">
        <v>5298</v>
      </c>
      <c r="D2372" s="22">
        <v>21</v>
      </c>
      <c r="E2372" s="746" t="s">
        <v>4631</v>
      </c>
      <c r="F2372" s="760">
        <v>2090690</v>
      </c>
      <c r="G2372" s="475">
        <v>15421109</v>
      </c>
      <c r="H2372" s="476">
        <v>11.94</v>
      </c>
      <c r="I2372" s="474">
        <v>2093520</v>
      </c>
      <c r="J2372" s="475">
        <v>15421110</v>
      </c>
      <c r="K2372" s="478">
        <v>11.94</v>
      </c>
      <c r="L2372" s="9" t="s">
        <v>15</v>
      </c>
      <c r="M2372" s="546">
        <v>16</v>
      </c>
      <c r="N2372" s="9">
        <v>9.5299999999999994</v>
      </c>
      <c r="O2372" s="6" t="s">
        <v>4201</v>
      </c>
      <c r="P2372" s="479" t="s">
        <v>4202</v>
      </c>
      <c r="Q2372" s="10" t="s">
        <v>4533</v>
      </c>
      <c r="R2372" s="11"/>
      <c r="S2372" s="12"/>
      <c r="T2372" s="14">
        <v>46263</v>
      </c>
      <c r="U2372" s="15" t="s">
        <v>4204</v>
      </c>
      <c r="V2372" s="8">
        <v>46263</v>
      </c>
      <c r="W2372" s="13" t="s">
        <v>4586</v>
      </c>
      <c r="X2372" s="23" t="s">
        <v>4206</v>
      </c>
      <c r="Y2372" s="486">
        <v>140</v>
      </c>
      <c r="Z2372" s="483">
        <v>46268</v>
      </c>
      <c r="AA2372" s="24" t="s">
        <v>4624</v>
      </c>
      <c r="AB2372" s="484" t="s">
        <v>4206</v>
      </c>
      <c r="AC2372" s="16"/>
      <c r="AD2372" s="17"/>
      <c r="AE2372" s="18"/>
      <c r="AF2372" s="9"/>
      <c r="AG2372" s="19"/>
      <c r="AH2372" s="20"/>
      <c r="AI2372" s="9"/>
      <c r="AJ2372" s="21"/>
      <c r="AK2372" s="33"/>
      <c r="AL2372" s="485" t="str">
        <f>IF(AA2372="","",AA2372)</f>
        <v>L-RT-016</v>
      </c>
      <c r="AM2372" s="3" t="str">
        <f>IF(AB2372="","",AB2372)</f>
        <v>A</v>
      </c>
      <c r="AN2372" s="702"/>
      <c r="AO2372" s="4"/>
      <c r="AP2372" s="5"/>
      <c r="AQ2372" s="5"/>
      <c r="AR2372" s="4"/>
      <c r="AS2372" s="5"/>
      <c r="AT2372" s="552"/>
      <c r="AU2372" s="553" t="str">
        <f>IF(AND(V2372&gt;0,X2372="A",AA2372&lt;&gt;"",AG2372&lt;&gt;"A",AJ2372&lt;&gt;"A",OR(AB2372="NR",AB2372="NT")),1,"")</f>
        <v/>
      </c>
      <c r="AV2372" s="554" t="str">
        <f>IF(AU2372="","",COUNTIF($AU$8:AU2372,AU2372))</f>
        <v/>
      </c>
      <c r="AW2372" s="553" t="str">
        <f>IF(AND(V2372&gt;0,X2372="A",AJ2372&lt;&gt;"A",OR(AB2372="",AB2372="NX")),1,"")</f>
        <v/>
      </c>
      <c r="AX2372" s="554" t="str">
        <f>IF(AW2372="","",COUNTIF($AW$8:AW2372,AW2372))</f>
        <v/>
      </c>
      <c r="AY2372" s="27"/>
      <c r="AZ2372" s="6"/>
      <c r="BA2372" s="7"/>
      <c r="BB2372" s="7"/>
    </row>
    <row r="2373" spans="1:54" ht="14.45" customHeight="1">
      <c r="A2373" s="472" t="s">
        <v>2623</v>
      </c>
      <c r="B2373" s="473" t="s">
        <v>1602</v>
      </c>
      <c r="C2373" s="714" t="s">
        <v>5298</v>
      </c>
      <c r="D2373" s="22">
        <v>21</v>
      </c>
      <c r="E2373" s="746" t="s">
        <v>4632</v>
      </c>
      <c r="F2373" s="760">
        <v>2093520</v>
      </c>
      <c r="G2373" s="475">
        <v>15421110</v>
      </c>
      <c r="H2373" s="476">
        <v>11.94</v>
      </c>
      <c r="I2373" s="474">
        <v>2079160</v>
      </c>
      <c r="J2373" s="475">
        <v>15421102</v>
      </c>
      <c r="K2373" s="478">
        <v>11.94</v>
      </c>
      <c r="L2373" s="9" t="s">
        <v>15</v>
      </c>
      <c r="M2373" s="546">
        <v>16</v>
      </c>
      <c r="N2373" s="9">
        <v>9.5299999999999994</v>
      </c>
      <c r="O2373" s="6" t="s">
        <v>4201</v>
      </c>
      <c r="P2373" s="479" t="s">
        <v>4202</v>
      </c>
      <c r="Q2373" s="10" t="s">
        <v>4533</v>
      </c>
      <c r="R2373" s="11"/>
      <c r="S2373" s="12"/>
      <c r="T2373" s="14">
        <v>46263</v>
      </c>
      <c r="U2373" s="15" t="s">
        <v>4204</v>
      </c>
      <c r="V2373" s="8">
        <v>46263</v>
      </c>
      <c r="W2373" s="13" t="s">
        <v>4586</v>
      </c>
      <c r="X2373" s="23" t="s">
        <v>4206</v>
      </c>
      <c r="Y2373" s="486">
        <v>140</v>
      </c>
      <c r="Z2373" s="483">
        <v>46268</v>
      </c>
      <c r="AA2373" s="24" t="s">
        <v>4624</v>
      </c>
      <c r="AB2373" s="484" t="s">
        <v>4206</v>
      </c>
      <c r="AC2373" s="16"/>
      <c r="AD2373" s="17"/>
      <c r="AE2373" s="18"/>
      <c r="AF2373" s="9"/>
      <c r="AG2373" s="19"/>
      <c r="AH2373" s="20"/>
      <c r="AI2373" s="9"/>
      <c r="AJ2373" s="21"/>
      <c r="AK2373" s="33"/>
      <c r="AL2373" s="485" t="str">
        <f>IF(AA2373="","",AA2373)</f>
        <v>L-RT-016</v>
      </c>
      <c r="AM2373" s="3" t="str">
        <f>IF(AB2373="","",AB2373)</f>
        <v>A</v>
      </c>
      <c r="AN2373" s="702"/>
      <c r="AO2373" s="4"/>
      <c r="AP2373" s="5"/>
      <c r="AQ2373" s="5"/>
      <c r="AR2373" s="4"/>
      <c r="AS2373" s="5"/>
      <c r="AT2373" s="552"/>
      <c r="AU2373" s="553" t="str">
        <f>IF(AND(V2373&gt;0,X2373="A",AA2373&lt;&gt;"",AG2373&lt;&gt;"A",AJ2373&lt;&gt;"A",OR(AB2373="NR",AB2373="NT")),1,"")</f>
        <v/>
      </c>
      <c r="AV2373" s="554" t="str">
        <f>IF(AU2373="","",COUNTIF($AU$8:AU2373,AU2373))</f>
        <v/>
      </c>
      <c r="AW2373" s="553" t="str">
        <f>IF(AND(V2373&gt;0,X2373="A",AJ2373&lt;&gt;"A",OR(AB2373="",AB2373="NX")),1,"")</f>
        <v/>
      </c>
      <c r="AX2373" s="554" t="str">
        <f>IF(AW2373="","",COUNTIF($AW$8:AW2373,AW2373))</f>
        <v/>
      </c>
      <c r="AY2373" s="27"/>
      <c r="AZ2373" s="6"/>
      <c r="BA2373" s="7"/>
      <c r="BB2373" s="7"/>
    </row>
    <row r="2374" spans="1:54" ht="14.45" customHeight="1">
      <c r="A2374" s="472" t="s">
        <v>2624</v>
      </c>
      <c r="B2374" s="473" t="s">
        <v>1602</v>
      </c>
      <c r="C2374" s="714" t="s">
        <v>5298</v>
      </c>
      <c r="D2374" s="22">
        <v>21</v>
      </c>
      <c r="E2374" s="746" t="s">
        <v>4633</v>
      </c>
      <c r="F2374" s="760">
        <v>2079160</v>
      </c>
      <c r="G2374" s="475">
        <v>15421102</v>
      </c>
      <c r="H2374" s="476">
        <v>11.94</v>
      </c>
      <c r="I2374" s="474">
        <v>2098120</v>
      </c>
      <c r="J2374" s="475">
        <v>15421112</v>
      </c>
      <c r="K2374" s="478">
        <v>11.94</v>
      </c>
      <c r="L2374" s="9" t="s">
        <v>15</v>
      </c>
      <c r="M2374" s="546">
        <v>16</v>
      </c>
      <c r="N2374" s="9">
        <v>9.5299999999999994</v>
      </c>
      <c r="O2374" s="6" t="s">
        <v>4201</v>
      </c>
      <c r="P2374" s="479" t="s">
        <v>4202</v>
      </c>
      <c r="Q2374" s="10" t="s">
        <v>4533</v>
      </c>
      <c r="R2374" s="11"/>
      <c r="S2374" s="12"/>
      <c r="T2374" s="14">
        <v>46263</v>
      </c>
      <c r="U2374" s="15" t="s">
        <v>4204</v>
      </c>
      <c r="V2374" s="8">
        <v>46263</v>
      </c>
      <c r="W2374" s="13" t="s">
        <v>4586</v>
      </c>
      <c r="X2374" s="23" t="s">
        <v>4206</v>
      </c>
      <c r="Y2374" s="486">
        <v>140</v>
      </c>
      <c r="Z2374" s="483">
        <v>46268</v>
      </c>
      <c r="AA2374" s="24" t="s">
        <v>4624</v>
      </c>
      <c r="AB2374" s="484" t="s">
        <v>4206</v>
      </c>
      <c r="AC2374" s="16"/>
      <c r="AD2374" s="17"/>
      <c r="AE2374" s="18"/>
      <c r="AF2374" s="9"/>
      <c r="AG2374" s="19"/>
      <c r="AH2374" s="20"/>
      <c r="AI2374" s="9"/>
      <c r="AJ2374" s="21"/>
      <c r="AK2374" s="33"/>
      <c r="AL2374" s="485" t="str">
        <f>IF(AA2374="","",AA2374)</f>
        <v>L-RT-016</v>
      </c>
      <c r="AM2374" s="3" t="str">
        <f>IF(AB2374="","",AB2374)</f>
        <v>A</v>
      </c>
      <c r="AN2374" s="702"/>
      <c r="AO2374" s="4"/>
      <c r="AP2374" s="5"/>
      <c r="AQ2374" s="5"/>
      <c r="AR2374" s="4"/>
      <c r="AS2374" s="5"/>
      <c r="AT2374" s="552"/>
      <c r="AU2374" s="553" t="str">
        <f>IF(AND(V2374&gt;0,X2374="A",AA2374&lt;&gt;"",AG2374&lt;&gt;"A",AJ2374&lt;&gt;"A",OR(AB2374="NR",AB2374="NT")),1,"")</f>
        <v/>
      </c>
      <c r="AV2374" s="554" t="str">
        <f>IF(AU2374="","",COUNTIF($AU$8:AU2374,AU2374))</f>
        <v/>
      </c>
      <c r="AW2374" s="553" t="str">
        <f>IF(AND(V2374&gt;0,X2374="A",AJ2374&lt;&gt;"A",OR(AB2374="",AB2374="NX")),1,"")</f>
        <v/>
      </c>
      <c r="AX2374" s="554" t="str">
        <f>IF(AW2374="","",COUNTIF($AW$8:AW2374,AW2374))</f>
        <v/>
      </c>
      <c r="AY2374" s="27"/>
      <c r="AZ2374" s="6"/>
      <c r="BA2374" s="7"/>
      <c r="BB2374" s="7"/>
    </row>
    <row r="2375" spans="1:54" ht="14.45" customHeight="1">
      <c r="A2375" s="472" t="s">
        <v>2625</v>
      </c>
      <c r="B2375" s="473" t="s">
        <v>1602</v>
      </c>
      <c r="C2375" s="714" t="s">
        <v>5298</v>
      </c>
      <c r="D2375" s="22">
        <v>21</v>
      </c>
      <c r="E2375" s="746" t="s">
        <v>4634</v>
      </c>
      <c r="F2375" s="760">
        <v>2098120</v>
      </c>
      <c r="G2375" s="475">
        <v>15421112</v>
      </c>
      <c r="H2375" s="476">
        <v>11.94</v>
      </c>
      <c r="I2375" s="474">
        <v>2089290</v>
      </c>
      <c r="J2375" s="475">
        <v>15421108</v>
      </c>
      <c r="K2375" s="478">
        <v>11.94</v>
      </c>
      <c r="L2375" s="9" t="s">
        <v>15</v>
      </c>
      <c r="M2375" s="546">
        <v>16</v>
      </c>
      <c r="N2375" s="9">
        <v>9.5299999999999994</v>
      </c>
      <c r="O2375" s="6" t="s">
        <v>4201</v>
      </c>
      <c r="P2375" s="479" t="s">
        <v>4202</v>
      </c>
      <c r="Q2375" s="10" t="s">
        <v>4635</v>
      </c>
      <c r="R2375" s="11"/>
      <c r="S2375" s="12"/>
      <c r="T2375" s="14">
        <v>46262</v>
      </c>
      <c r="U2375" s="15" t="s">
        <v>4204</v>
      </c>
      <c r="V2375" s="8">
        <v>46262</v>
      </c>
      <c r="W2375" s="13" t="s">
        <v>4636</v>
      </c>
      <c r="X2375" s="23" t="s">
        <v>4206</v>
      </c>
      <c r="Y2375" s="486">
        <v>140</v>
      </c>
      <c r="Z2375" s="483">
        <v>46268</v>
      </c>
      <c r="AA2375" s="24" t="s">
        <v>4624</v>
      </c>
      <c r="AB2375" s="484" t="s">
        <v>4206</v>
      </c>
      <c r="AC2375" s="16"/>
      <c r="AD2375" s="17"/>
      <c r="AE2375" s="18"/>
      <c r="AF2375" s="9"/>
      <c r="AG2375" s="19"/>
      <c r="AH2375" s="20"/>
      <c r="AI2375" s="9"/>
      <c r="AJ2375" s="21"/>
      <c r="AK2375" s="33"/>
      <c r="AL2375" s="485" t="str">
        <f>IF(AA2375="","",AA2375)</f>
        <v>L-RT-016</v>
      </c>
      <c r="AM2375" s="3" t="str">
        <f>IF(AB2375="","",AB2375)</f>
        <v>A</v>
      </c>
      <c r="AN2375" s="702"/>
      <c r="AO2375" s="4"/>
      <c r="AP2375" s="5"/>
      <c r="AQ2375" s="5"/>
      <c r="AR2375" s="4"/>
      <c r="AS2375" s="5"/>
      <c r="AT2375" s="552"/>
      <c r="AU2375" s="553" t="str">
        <f>IF(AND(V2375&gt;0,X2375="A",AA2375&lt;&gt;"",AG2375&lt;&gt;"A",AJ2375&lt;&gt;"A",OR(AB2375="NR",AB2375="NT")),1,"")</f>
        <v/>
      </c>
      <c r="AV2375" s="554" t="str">
        <f>IF(AU2375="","",COUNTIF($AU$8:AU2375,AU2375))</f>
        <v/>
      </c>
      <c r="AW2375" s="553" t="str">
        <f>IF(AND(V2375&gt;0,X2375="A",AJ2375&lt;&gt;"A",OR(AB2375="",AB2375="NX")),1,"")</f>
        <v/>
      </c>
      <c r="AX2375" s="554" t="str">
        <f>IF(AW2375="","",COUNTIF($AW$8:AW2375,AW2375))</f>
        <v/>
      </c>
      <c r="AY2375" s="27"/>
      <c r="AZ2375" s="6"/>
      <c r="BA2375" s="7"/>
      <c r="BB2375" s="7"/>
    </row>
    <row r="2376" spans="1:54" ht="14.45" customHeight="1">
      <c r="A2376" s="472" t="s">
        <v>2626</v>
      </c>
      <c r="B2376" s="473" t="s">
        <v>1602</v>
      </c>
      <c r="C2376" s="714" t="s">
        <v>5298</v>
      </c>
      <c r="D2376" s="22">
        <v>21</v>
      </c>
      <c r="E2376" s="746" t="s">
        <v>4637</v>
      </c>
      <c r="F2376" s="760">
        <v>2089290</v>
      </c>
      <c r="G2376" s="475">
        <v>15421108</v>
      </c>
      <c r="H2376" s="476">
        <v>11.94</v>
      </c>
      <c r="I2376" s="474">
        <v>2094600</v>
      </c>
      <c r="J2376" s="475">
        <v>15421111</v>
      </c>
      <c r="K2376" s="478">
        <v>11.94</v>
      </c>
      <c r="L2376" s="9" t="s">
        <v>15</v>
      </c>
      <c r="M2376" s="546">
        <v>16</v>
      </c>
      <c r="N2376" s="9">
        <v>9.5299999999999994</v>
      </c>
      <c r="O2376" s="6" t="s">
        <v>4201</v>
      </c>
      <c r="P2376" s="479" t="s">
        <v>4202</v>
      </c>
      <c r="Q2376" s="10" t="s">
        <v>4635</v>
      </c>
      <c r="R2376" s="11"/>
      <c r="S2376" s="12"/>
      <c r="T2376" s="14">
        <v>46262</v>
      </c>
      <c r="U2376" s="15" t="s">
        <v>4204</v>
      </c>
      <c r="V2376" s="8">
        <v>46262</v>
      </c>
      <c r="W2376" s="13" t="s">
        <v>4636</v>
      </c>
      <c r="X2376" s="23" t="s">
        <v>4206</v>
      </c>
      <c r="Y2376" s="486">
        <v>140</v>
      </c>
      <c r="Z2376" s="483">
        <v>46268</v>
      </c>
      <c r="AA2376" s="24" t="s">
        <v>4624</v>
      </c>
      <c r="AB2376" s="484" t="s">
        <v>4206</v>
      </c>
      <c r="AC2376" s="16"/>
      <c r="AD2376" s="17"/>
      <c r="AE2376" s="18"/>
      <c r="AF2376" s="9"/>
      <c r="AG2376" s="19"/>
      <c r="AH2376" s="20"/>
      <c r="AI2376" s="9"/>
      <c r="AJ2376" s="21"/>
      <c r="AK2376" s="33"/>
      <c r="AL2376" s="485" t="str">
        <f>IF(AA2376="","",AA2376)</f>
        <v>L-RT-016</v>
      </c>
      <c r="AM2376" s="3" t="str">
        <f>IF(AB2376="","",AB2376)</f>
        <v>A</v>
      </c>
      <c r="AN2376" s="702"/>
      <c r="AO2376" s="4"/>
      <c r="AP2376" s="5"/>
      <c r="AQ2376" s="5"/>
      <c r="AR2376" s="4"/>
      <c r="AS2376" s="5"/>
      <c r="AT2376" s="552"/>
      <c r="AU2376" s="553" t="str">
        <f>IF(AND(V2376&gt;0,X2376="A",AA2376&lt;&gt;"",AG2376&lt;&gt;"A",AJ2376&lt;&gt;"A",OR(AB2376="NR",AB2376="NT")),1,"")</f>
        <v/>
      </c>
      <c r="AV2376" s="554" t="str">
        <f>IF(AU2376="","",COUNTIF($AU$8:AU2376,AU2376))</f>
        <v/>
      </c>
      <c r="AW2376" s="553" t="str">
        <f>IF(AND(V2376&gt;0,X2376="A",AJ2376&lt;&gt;"A",OR(AB2376="",AB2376="NX")),1,"")</f>
        <v/>
      </c>
      <c r="AX2376" s="554" t="str">
        <f>IF(AW2376="","",COUNTIF($AW$8:AW2376,AW2376))</f>
        <v/>
      </c>
      <c r="AY2376" s="27"/>
      <c r="AZ2376" s="6"/>
      <c r="BA2376" s="7"/>
      <c r="BB2376" s="7"/>
    </row>
    <row r="2377" spans="1:54" ht="14.45" customHeight="1">
      <c r="A2377" s="472" t="s">
        <v>2627</v>
      </c>
      <c r="B2377" s="473" t="s">
        <v>1602</v>
      </c>
      <c r="C2377" s="714" t="s">
        <v>4210</v>
      </c>
      <c r="D2377" s="22">
        <v>21</v>
      </c>
      <c r="E2377" s="746" t="s">
        <v>4638</v>
      </c>
      <c r="F2377" s="760">
        <v>2094600</v>
      </c>
      <c r="G2377" s="475">
        <v>15421111</v>
      </c>
      <c r="H2377" s="476">
        <v>11.94</v>
      </c>
      <c r="I2377" s="474"/>
      <c r="J2377" s="475"/>
      <c r="K2377" s="478"/>
      <c r="L2377" s="9"/>
      <c r="M2377" s="546"/>
      <c r="N2377" s="9"/>
      <c r="O2377" s="6"/>
      <c r="P2377" s="479"/>
      <c r="Q2377" s="10"/>
      <c r="R2377" s="11"/>
      <c r="S2377" s="12"/>
      <c r="T2377" s="14"/>
      <c r="U2377" s="15"/>
      <c r="V2377" s="8"/>
      <c r="W2377" s="13"/>
      <c r="X2377" s="23"/>
      <c r="Y2377" s="486"/>
      <c r="Z2377" s="483"/>
      <c r="AA2377" s="24"/>
      <c r="AB2377" s="484"/>
      <c r="AC2377" s="16"/>
      <c r="AD2377" s="17"/>
      <c r="AE2377" s="18"/>
      <c r="AF2377" s="9"/>
      <c r="AG2377" s="19"/>
      <c r="AH2377" s="20"/>
      <c r="AI2377" s="9"/>
      <c r="AJ2377" s="21"/>
      <c r="AK2377" s="33"/>
      <c r="AL2377" s="485" t="str">
        <f>IF(AA2377="","",AA2377)</f>
        <v/>
      </c>
      <c r="AM2377" s="3" t="str">
        <f>IF(AB2377="","",AB2377)</f>
        <v/>
      </c>
      <c r="AN2377" s="702"/>
      <c r="AO2377" s="4"/>
      <c r="AP2377" s="5"/>
      <c r="AQ2377" s="5"/>
      <c r="AR2377" s="4"/>
      <c r="AS2377" s="5"/>
      <c r="AT2377" s="552"/>
      <c r="AU2377" s="553" t="str">
        <f>IF(AND(V2377&gt;0,X2377="A",AA2377&lt;&gt;"",AG2377&lt;&gt;"A",AJ2377&lt;&gt;"A",OR(AB2377="NR",AB2377="NT")),1,"")</f>
        <v/>
      </c>
      <c r="AV2377" s="554" t="str">
        <f>IF(AU2377="","",COUNTIF($AU$8:AU2377,AU2377))</f>
        <v/>
      </c>
      <c r="AW2377" s="553" t="str">
        <f>IF(AND(V2377&gt;0,X2377="A",AJ2377&lt;&gt;"A",OR(AB2377="",AB2377="NX")),1,"")</f>
        <v/>
      </c>
      <c r="AX2377" s="554" t="str">
        <f>IF(AW2377="","",COUNTIF($AW$8:AW2377,AW2377))</f>
        <v/>
      </c>
      <c r="AY2377" s="27"/>
      <c r="AZ2377" s="6"/>
      <c r="BA2377" s="7"/>
      <c r="BB2377" s="7"/>
    </row>
    <row r="2378" spans="1:54" ht="14.45" customHeight="1">
      <c r="A2378" s="472" t="s">
        <v>2628</v>
      </c>
      <c r="B2378" s="473" t="s">
        <v>1602</v>
      </c>
      <c r="C2378" s="714" t="s">
        <v>4210</v>
      </c>
      <c r="D2378" s="22">
        <v>21</v>
      </c>
      <c r="E2378" s="746" t="s">
        <v>4639</v>
      </c>
      <c r="F2378" s="760"/>
      <c r="G2378" s="475"/>
      <c r="H2378" s="476"/>
      <c r="I2378" s="474"/>
      <c r="J2378" s="475"/>
      <c r="K2378" s="478"/>
      <c r="L2378" s="9"/>
      <c r="M2378" s="546"/>
      <c r="N2378" s="9"/>
      <c r="O2378" s="6"/>
      <c r="P2378" s="479"/>
      <c r="Q2378" s="10"/>
      <c r="R2378" s="11"/>
      <c r="S2378" s="12"/>
      <c r="T2378" s="14"/>
      <c r="U2378" s="15"/>
      <c r="V2378" s="8"/>
      <c r="W2378" s="13"/>
      <c r="X2378" s="23"/>
      <c r="Y2378" s="486"/>
      <c r="Z2378" s="483"/>
      <c r="AA2378" s="24"/>
      <c r="AB2378" s="484"/>
      <c r="AC2378" s="16"/>
      <c r="AD2378" s="17"/>
      <c r="AE2378" s="18"/>
      <c r="AF2378" s="9"/>
      <c r="AG2378" s="19"/>
      <c r="AH2378" s="20"/>
      <c r="AI2378" s="9"/>
      <c r="AJ2378" s="21"/>
      <c r="AK2378" s="33"/>
      <c r="AL2378" s="485" t="str">
        <f>IF(AA2378="","",AA2378)</f>
        <v/>
      </c>
      <c r="AM2378" s="3" t="str">
        <f>IF(AB2378="","",AB2378)</f>
        <v/>
      </c>
      <c r="AN2378" s="702"/>
      <c r="AO2378" s="4"/>
      <c r="AP2378" s="5"/>
      <c r="AQ2378" s="5"/>
      <c r="AR2378" s="4"/>
      <c r="AS2378" s="5"/>
      <c r="AT2378" s="552"/>
      <c r="AU2378" s="553" t="str">
        <f>IF(AND(V2378&gt;0,X2378="A",AA2378&lt;&gt;"",AG2378&lt;&gt;"A",AJ2378&lt;&gt;"A",OR(AB2378="NR",AB2378="NT")),1,"")</f>
        <v/>
      </c>
      <c r="AV2378" s="554" t="str">
        <f>IF(AU2378="","",COUNTIF($AU$8:AU2378,AU2378))</f>
        <v/>
      </c>
      <c r="AW2378" s="553" t="str">
        <f>IF(AND(V2378&gt;0,X2378="A",AJ2378&lt;&gt;"A",OR(AB2378="",AB2378="NX")),1,"")</f>
        <v/>
      </c>
      <c r="AX2378" s="554" t="str">
        <f>IF(AW2378="","",COUNTIF($AW$8:AW2378,AW2378))</f>
        <v/>
      </c>
      <c r="AY2378" s="27"/>
      <c r="AZ2378" s="6"/>
      <c r="BA2378" s="7"/>
      <c r="BB2378" s="7"/>
    </row>
    <row r="2379" spans="1:54" ht="14.45" customHeight="1">
      <c r="A2379" s="472" t="s">
        <v>2629</v>
      </c>
      <c r="B2379" s="473" t="s">
        <v>1602</v>
      </c>
      <c r="C2379" s="714" t="s">
        <v>4210</v>
      </c>
      <c r="D2379" s="22">
        <v>21</v>
      </c>
      <c r="E2379" s="746" t="s">
        <v>4640</v>
      </c>
      <c r="F2379" s="760"/>
      <c r="G2379" s="475"/>
      <c r="H2379" s="476"/>
      <c r="I2379" s="474">
        <v>2079240</v>
      </c>
      <c r="J2379" s="475">
        <v>15421102</v>
      </c>
      <c r="K2379" s="478">
        <v>11.94</v>
      </c>
      <c r="L2379" s="9"/>
      <c r="M2379" s="546"/>
      <c r="N2379" s="9"/>
      <c r="O2379" s="6"/>
      <c r="P2379" s="479"/>
      <c r="Q2379" s="10"/>
      <c r="R2379" s="11"/>
      <c r="S2379" s="12"/>
      <c r="T2379" s="14"/>
      <c r="U2379" s="15"/>
      <c r="V2379" s="8"/>
      <c r="W2379" s="13"/>
      <c r="X2379" s="23"/>
      <c r="Y2379" s="486"/>
      <c r="Z2379" s="483"/>
      <c r="AA2379" s="24"/>
      <c r="AB2379" s="484"/>
      <c r="AC2379" s="16"/>
      <c r="AD2379" s="17"/>
      <c r="AE2379" s="18"/>
      <c r="AF2379" s="9"/>
      <c r="AG2379" s="19"/>
      <c r="AH2379" s="20"/>
      <c r="AI2379" s="9"/>
      <c r="AJ2379" s="21"/>
      <c r="AK2379" s="33"/>
      <c r="AL2379" s="485" t="str">
        <f>IF(AA2379="","",AA2379)</f>
        <v/>
      </c>
      <c r="AM2379" s="3" t="str">
        <f>IF(AB2379="","",AB2379)</f>
        <v/>
      </c>
      <c r="AN2379" s="702"/>
      <c r="AO2379" s="4"/>
      <c r="AP2379" s="5"/>
      <c r="AQ2379" s="5"/>
      <c r="AR2379" s="4"/>
      <c r="AS2379" s="5"/>
      <c r="AT2379" s="552"/>
      <c r="AU2379" s="553" t="str">
        <f>IF(AND(V2379&gt;0,X2379="A",AA2379&lt;&gt;"",AG2379&lt;&gt;"A",AJ2379&lt;&gt;"A",OR(AB2379="NR",AB2379="NT")),1,"")</f>
        <v/>
      </c>
      <c r="AV2379" s="554" t="str">
        <f>IF(AU2379="","",COUNTIF($AU$8:AU2379,AU2379))</f>
        <v/>
      </c>
      <c r="AW2379" s="553" t="str">
        <f>IF(AND(V2379&gt;0,X2379="A",AJ2379&lt;&gt;"A",OR(AB2379="",AB2379="NX")),1,"")</f>
        <v/>
      </c>
      <c r="AX2379" s="554" t="str">
        <f>IF(AW2379="","",COUNTIF($AW$8:AW2379,AW2379))</f>
        <v/>
      </c>
      <c r="AY2379" s="27"/>
      <c r="AZ2379" s="6"/>
      <c r="BA2379" s="7"/>
      <c r="BB2379" s="7"/>
    </row>
    <row r="2380" spans="1:54" ht="14.45" customHeight="1">
      <c r="A2380" s="472" t="s">
        <v>2630</v>
      </c>
      <c r="B2380" s="473" t="s">
        <v>1602</v>
      </c>
      <c r="C2380" s="714" t="s">
        <v>5297</v>
      </c>
      <c r="D2380" s="22">
        <v>21</v>
      </c>
      <c r="E2380" s="746" t="s">
        <v>4641</v>
      </c>
      <c r="F2380" s="760">
        <v>2079240</v>
      </c>
      <c r="G2380" s="475">
        <v>15421102</v>
      </c>
      <c r="H2380" s="476">
        <v>11.94</v>
      </c>
      <c r="I2380" s="474">
        <v>2080590</v>
      </c>
      <c r="J2380" s="475">
        <v>15421103</v>
      </c>
      <c r="K2380" s="478">
        <v>11.94</v>
      </c>
      <c r="L2380" s="9" t="s">
        <v>15</v>
      </c>
      <c r="M2380" s="546">
        <v>16</v>
      </c>
      <c r="N2380" s="9">
        <v>9.5299999999999994</v>
      </c>
      <c r="O2380" s="6" t="s">
        <v>4201</v>
      </c>
      <c r="P2380" s="479" t="s">
        <v>4202</v>
      </c>
      <c r="Q2380" s="10" t="s">
        <v>4635</v>
      </c>
      <c r="R2380" s="11"/>
      <c r="S2380" s="12"/>
      <c r="T2380" s="14">
        <v>46262</v>
      </c>
      <c r="U2380" s="15" t="s">
        <v>4204</v>
      </c>
      <c r="V2380" s="8">
        <v>46262</v>
      </c>
      <c r="W2380" s="13" t="s">
        <v>4636</v>
      </c>
      <c r="X2380" s="23" t="s">
        <v>4206</v>
      </c>
      <c r="Y2380" s="486">
        <v>140</v>
      </c>
      <c r="Z2380" s="483">
        <v>46268</v>
      </c>
      <c r="AA2380" s="24" t="s">
        <v>4624</v>
      </c>
      <c r="AB2380" s="484" t="s">
        <v>4206</v>
      </c>
      <c r="AC2380" s="16"/>
      <c r="AD2380" s="17"/>
      <c r="AE2380" s="18"/>
      <c r="AF2380" s="9"/>
      <c r="AG2380" s="19"/>
      <c r="AH2380" s="20"/>
      <c r="AI2380" s="9"/>
      <c r="AJ2380" s="21"/>
      <c r="AK2380" s="33"/>
      <c r="AL2380" s="485" t="str">
        <f>IF(AA2380="","",AA2380)</f>
        <v>L-RT-016</v>
      </c>
      <c r="AM2380" s="3" t="str">
        <f>IF(AB2380="","",AB2380)</f>
        <v>A</v>
      </c>
      <c r="AN2380" s="702"/>
      <c r="AO2380" s="4"/>
      <c r="AP2380" s="5"/>
      <c r="AQ2380" s="5"/>
      <c r="AR2380" s="4"/>
      <c r="AS2380" s="5"/>
      <c r="AT2380" s="552"/>
      <c r="AU2380" s="553" t="str">
        <f>IF(AND(V2380&gt;0,X2380="A",AA2380&lt;&gt;"",AG2380&lt;&gt;"A",AJ2380&lt;&gt;"A",OR(AB2380="NR",AB2380="NT")),1,"")</f>
        <v/>
      </c>
      <c r="AV2380" s="554" t="str">
        <f>IF(AU2380="","",COUNTIF($AU$8:AU2380,AU2380))</f>
        <v/>
      </c>
      <c r="AW2380" s="553" t="str">
        <f>IF(AND(V2380&gt;0,X2380="A",AJ2380&lt;&gt;"A",OR(AB2380="",AB2380="NX")),1,"")</f>
        <v/>
      </c>
      <c r="AX2380" s="554" t="str">
        <f>IF(AW2380="","",COUNTIF($AW$8:AW2380,AW2380))</f>
        <v/>
      </c>
      <c r="AY2380" s="27"/>
      <c r="AZ2380" s="6"/>
      <c r="BA2380" s="7"/>
      <c r="BB2380" s="7"/>
    </row>
    <row r="2381" spans="1:54" ht="14.45" customHeight="1">
      <c r="A2381" s="472" t="s">
        <v>2631</v>
      </c>
      <c r="B2381" s="473" t="s">
        <v>1602</v>
      </c>
      <c r="C2381" s="714" t="s">
        <v>5297</v>
      </c>
      <c r="D2381" s="22">
        <v>21</v>
      </c>
      <c r="E2381" s="746" t="s">
        <v>4642</v>
      </c>
      <c r="F2381" s="760">
        <v>2080590</v>
      </c>
      <c r="G2381" s="475">
        <v>15421103</v>
      </c>
      <c r="H2381" s="476">
        <v>11.94</v>
      </c>
      <c r="I2381" s="474">
        <v>2093530</v>
      </c>
      <c r="J2381" s="475">
        <v>15421110</v>
      </c>
      <c r="K2381" s="478">
        <v>11.94</v>
      </c>
      <c r="L2381" s="9" t="s">
        <v>15</v>
      </c>
      <c r="M2381" s="546">
        <v>16</v>
      </c>
      <c r="N2381" s="9">
        <v>9.5299999999999994</v>
      </c>
      <c r="O2381" s="6" t="s">
        <v>4201</v>
      </c>
      <c r="P2381" s="479" t="s">
        <v>4202</v>
      </c>
      <c r="Q2381" s="10" t="s">
        <v>4635</v>
      </c>
      <c r="R2381" s="11"/>
      <c r="S2381" s="12"/>
      <c r="T2381" s="14">
        <v>46262</v>
      </c>
      <c r="U2381" s="15" t="s">
        <v>4204</v>
      </c>
      <c r="V2381" s="8">
        <v>46262</v>
      </c>
      <c r="W2381" s="13" t="s">
        <v>4636</v>
      </c>
      <c r="X2381" s="23" t="s">
        <v>4206</v>
      </c>
      <c r="Y2381" s="486">
        <v>140</v>
      </c>
      <c r="Z2381" s="483">
        <v>46268</v>
      </c>
      <c r="AA2381" s="24" t="s">
        <v>4624</v>
      </c>
      <c r="AB2381" s="484" t="s">
        <v>4206</v>
      </c>
      <c r="AC2381" s="16"/>
      <c r="AD2381" s="17"/>
      <c r="AE2381" s="18"/>
      <c r="AF2381" s="9"/>
      <c r="AG2381" s="19"/>
      <c r="AH2381" s="20"/>
      <c r="AI2381" s="9"/>
      <c r="AJ2381" s="21"/>
      <c r="AK2381" s="33"/>
      <c r="AL2381" s="485" t="str">
        <f>IF(AA2381="","",AA2381)</f>
        <v>L-RT-016</v>
      </c>
      <c r="AM2381" s="3" t="str">
        <f>IF(AB2381="","",AB2381)</f>
        <v>A</v>
      </c>
      <c r="AN2381" s="702"/>
      <c r="AO2381" s="4"/>
      <c r="AP2381" s="5"/>
      <c r="AQ2381" s="5"/>
      <c r="AR2381" s="4"/>
      <c r="AS2381" s="5"/>
      <c r="AT2381" s="552"/>
      <c r="AU2381" s="553" t="str">
        <f>IF(AND(V2381&gt;0,X2381="A",AA2381&lt;&gt;"",AG2381&lt;&gt;"A",AJ2381&lt;&gt;"A",OR(AB2381="NR",AB2381="NT")),1,"")</f>
        <v/>
      </c>
      <c r="AV2381" s="554" t="str">
        <f>IF(AU2381="","",COUNTIF($AU$8:AU2381,AU2381))</f>
        <v/>
      </c>
      <c r="AW2381" s="553" t="str">
        <f>IF(AND(V2381&gt;0,X2381="A",AJ2381&lt;&gt;"A",OR(AB2381="",AB2381="NX")),1,"")</f>
        <v/>
      </c>
      <c r="AX2381" s="554" t="str">
        <f>IF(AW2381="","",COUNTIF($AW$8:AW2381,AW2381))</f>
        <v/>
      </c>
      <c r="AY2381" s="27"/>
      <c r="AZ2381" s="6"/>
      <c r="BA2381" s="7"/>
      <c r="BB2381" s="7"/>
    </row>
    <row r="2382" spans="1:54" ht="14.45" customHeight="1">
      <c r="A2382" s="472" t="s">
        <v>2632</v>
      </c>
      <c r="B2382" s="473" t="s">
        <v>1602</v>
      </c>
      <c r="C2382" s="714" t="s">
        <v>5297</v>
      </c>
      <c r="D2382" s="22">
        <v>21</v>
      </c>
      <c r="E2382" s="746" t="s">
        <v>4643</v>
      </c>
      <c r="F2382" s="760">
        <v>2093530</v>
      </c>
      <c r="G2382" s="475">
        <v>15421110</v>
      </c>
      <c r="H2382" s="476">
        <v>11.94</v>
      </c>
      <c r="I2382" s="474">
        <v>2087550</v>
      </c>
      <c r="J2382" s="475">
        <v>15421107</v>
      </c>
      <c r="K2382" s="478">
        <v>11.94</v>
      </c>
      <c r="L2382" s="9" t="s">
        <v>15</v>
      </c>
      <c r="M2382" s="546">
        <v>16</v>
      </c>
      <c r="N2382" s="9">
        <v>9.5299999999999994</v>
      </c>
      <c r="O2382" s="6" t="s">
        <v>4201</v>
      </c>
      <c r="P2382" s="479" t="s">
        <v>4202</v>
      </c>
      <c r="Q2382" s="10" t="s">
        <v>4635</v>
      </c>
      <c r="R2382" s="11"/>
      <c r="S2382" s="12"/>
      <c r="T2382" s="14">
        <v>46262</v>
      </c>
      <c r="U2382" s="15" t="s">
        <v>4204</v>
      </c>
      <c r="V2382" s="8">
        <v>46262</v>
      </c>
      <c r="W2382" s="13" t="s">
        <v>4636</v>
      </c>
      <c r="X2382" s="23" t="s">
        <v>4206</v>
      </c>
      <c r="Y2382" s="486">
        <v>140</v>
      </c>
      <c r="Z2382" s="483">
        <v>46268</v>
      </c>
      <c r="AA2382" s="24" t="s">
        <v>4624</v>
      </c>
      <c r="AB2382" s="484" t="s">
        <v>4206</v>
      </c>
      <c r="AC2382" s="16"/>
      <c r="AD2382" s="17"/>
      <c r="AE2382" s="18"/>
      <c r="AF2382" s="9"/>
      <c r="AG2382" s="19"/>
      <c r="AH2382" s="20"/>
      <c r="AI2382" s="9"/>
      <c r="AJ2382" s="21"/>
      <c r="AK2382" s="33"/>
      <c r="AL2382" s="485" t="str">
        <f>IF(AA2382="","",AA2382)</f>
        <v>L-RT-016</v>
      </c>
      <c r="AM2382" s="3" t="str">
        <f>IF(AB2382="","",AB2382)</f>
        <v>A</v>
      </c>
      <c r="AN2382" s="702"/>
      <c r="AO2382" s="4"/>
      <c r="AP2382" s="5"/>
      <c r="AQ2382" s="5"/>
      <c r="AR2382" s="4"/>
      <c r="AS2382" s="5"/>
      <c r="AT2382" s="552"/>
      <c r="AU2382" s="553" t="str">
        <f>IF(AND(V2382&gt;0,X2382="A",AA2382&lt;&gt;"",AG2382&lt;&gt;"A",AJ2382&lt;&gt;"A",OR(AB2382="NR",AB2382="NT")),1,"")</f>
        <v/>
      </c>
      <c r="AV2382" s="554" t="str">
        <f>IF(AU2382="","",COUNTIF($AU$8:AU2382,AU2382))</f>
        <v/>
      </c>
      <c r="AW2382" s="553" t="str">
        <f>IF(AND(V2382&gt;0,X2382="A",AJ2382&lt;&gt;"A",OR(AB2382="",AB2382="NX")),1,"")</f>
        <v/>
      </c>
      <c r="AX2382" s="554" t="str">
        <f>IF(AW2382="","",COUNTIF($AW$8:AW2382,AW2382))</f>
        <v/>
      </c>
      <c r="AY2382" s="27"/>
      <c r="AZ2382" s="6"/>
      <c r="BA2382" s="7"/>
      <c r="BB2382" s="7"/>
    </row>
    <row r="2383" spans="1:54" ht="14.45" customHeight="1">
      <c r="A2383" s="472" t="s">
        <v>2633</v>
      </c>
      <c r="B2383" s="473" t="s">
        <v>1602</v>
      </c>
      <c r="C2383" s="714" t="s">
        <v>5297</v>
      </c>
      <c r="D2383" s="22">
        <v>21</v>
      </c>
      <c r="E2383" s="746" t="s">
        <v>4644</v>
      </c>
      <c r="F2383" s="760">
        <v>2087550</v>
      </c>
      <c r="G2383" s="475">
        <v>15421107</v>
      </c>
      <c r="H2383" s="476">
        <v>11.94</v>
      </c>
      <c r="I2383" s="474">
        <v>2086050</v>
      </c>
      <c r="J2383" s="475">
        <v>15421107</v>
      </c>
      <c r="K2383" s="478">
        <v>11.94</v>
      </c>
      <c r="L2383" s="9" t="s">
        <v>15</v>
      </c>
      <c r="M2383" s="546">
        <v>16</v>
      </c>
      <c r="N2383" s="9">
        <v>9.5299999999999994</v>
      </c>
      <c r="O2383" s="6" t="s">
        <v>4201</v>
      </c>
      <c r="P2383" s="479" t="s">
        <v>4202</v>
      </c>
      <c r="Q2383" s="10" t="s">
        <v>4635</v>
      </c>
      <c r="R2383" s="11"/>
      <c r="S2383" s="12"/>
      <c r="T2383" s="14">
        <v>46262</v>
      </c>
      <c r="U2383" s="15" t="s">
        <v>4204</v>
      </c>
      <c r="V2383" s="8">
        <v>46262</v>
      </c>
      <c r="W2383" s="13" t="s">
        <v>4636</v>
      </c>
      <c r="X2383" s="23" t="s">
        <v>4206</v>
      </c>
      <c r="Y2383" s="486">
        <v>140</v>
      </c>
      <c r="Z2383" s="483">
        <v>46268</v>
      </c>
      <c r="AA2383" s="24" t="s">
        <v>4624</v>
      </c>
      <c r="AB2383" s="484" t="s">
        <v>4206</v>
      </c>
      <c r="AC2383" s="16"/>
      <c r="AD2383" s="17"/>
      <c r="AE2383" s="18"/>
      <c r="AF2383" s="9"/>
      <c r="AG2383" s="19"/>
      <c r="AH2383" s="20"/>
      <c r="AI2383" s="9"/>
      <c r="AJ2383" s="21"/>
      <c r="AK2383" s="33"/>
      <c r="AL2383" s="485" t="str">
        <f>IF(AA2383="","",AA2383)</f>
        <v>L-RT-016</v>
      </c>
      <c r="AM2383" s="3" t="str">
        <f>IF(AB2383="","",AB2383)</f>
        <v>A</v>
      </c>
      <c r="AN2383" s="702"/>
      <c r="AO2383" s="4"/>
      <c r="AP2383" s="5"/>
      <c r="AQ2383" s="5"/>
      <c r="AR2383" s="4"/>
      <c r="AS2383" s="5"/>
      <c r="AT2383" s="552"/>
      <c r="AU2383" s="553" t="str">
        <f>IF(AND(V2383&gt;0,X2383="A",AA2383&lt;&gt;"",AG2383&lt;&gt;"A",AJ2383&lt;&gt;"A",OR(AB2383="NR",AB2383="NT")),1,"")</f>
        <v/>
      </c>
      <c r="AV2383" s="554" t="str">
        <f>IF(AU2383="","",COUNTIF($AU$8:AU2383,AU2383))</f>
        <v/>
      </c>
      <c r="AW2383" s="553" t="str">
        <f>IF(AND(V2383&gt;0,X2383="A",AJ2383&lt;&gt;"A",OR(AB2383="",AB2383="NX")),1,"")</f>
        <v/>
      </c>
      <c r="AX2383" s="554" t="str">
        <f>IF(AW2383="","",COUNTIF($AW$8:AW2383,AW2383))</f>
        <v/>
      </c>
      <c r="AY2383" s="27"/>
      <c r="AZ2383" s="6"/>
      <c r="BA2383" s="7"/>
      <c r="BB2383" s="7"/>
    </row>
    <row r="2384" spans="1:54" ht="14.45" customHeight="1">
      <c r="A2384" s="472" t="s">
        <v>2634</v>
      </c>
      <c r="B2384" s="473" t="s">
        <v>1602</v>
      </c>
      <c r="C2384" s="714" t="s">
        <v>5297</v>
      </c>
      <c r="D2384" s="22">
        <v>21</v>
      </c>
      <c r="E2384" s="746" t="s">
        <v>4645</v>
      </c>
      <c r="F2384" s="760">
        <v>2086050</v>
      </c>
      <c r="G2384" s="475">
        <v>15421107</v>
      </c>
      <c r="H2384" s="476">
        <v>11.94</v>
      </c>
      <c r="I2384" s="474">
        <v>2084620</v>
      </c>
      <c r="J2384" s="475">
        <v>15421108</v>
      </c>
      <c r="K2384" s="478">
        <v>11.94</v>
      </c>
      <c r="L2384" s="9" t="s">
        <v>15</v>
      </c>
      <c r="M2384" s="546">
        <v>16</v>
      </c>
      <c r="N2384" s="9">
        <v>9.5299999999999994</v>
      </c>
      <c r="O2384" s="6" t="s">
        <v>4201</v>
      </c>
      <c r="P2384" s="479" t="s">
        <v>4202</v>
      </c>
      <c r="Q2384" s="10" t="s">
        <v>4635</v>
      </c>
      <c r="R2384" s="11"/>
      <c r="S2384" s="12"/>
      <c r="T2384" s="14">
        <v>46262</v>
      </c>
      <c r="U2384" s="15" t="s">
        <v>4204</v>
      </c>
      <c r="V2384" s="8">
        <v>46262</v>
      </c>
      <c r="W2384" s="13" t="s">
        <v>4636</v>
      </c>
      <c r="X2384" s="23" t="s">
        <v>4206</v>
      </c>
      <c r="Y2384" s="486">
        <v>140</v>
      </c>
      <c r="Z2384" s="483">
        <v>46267</v>
      </c>
      <c r="AA2384" s="24" t="s">
        <v>4646</v>
      </c>
      <c r="AB2384" s="484" t="s">
        <v>4206</v>
      </c>
      <c r="AC2384" s="16"/>
      <c r="AD2384" s="17"/>
      <c r="AE2384" s="18"/>
      <c r="AF2384" s="9"/>
      <c r="AG2384" s="19"/>
      <c r="AH2384" s="20"/>
      <c r="AI2384" s="9"/>
      <c r="AJ2384" s="21"/>
      <c r="AK2384" s="33"/>
      <c r="AL2384" s="485" t="str">
        <f>IF(AA2384="","",AA2384)</f>
        <v>L-RT-015</v>
      </c>
      <c r="AM2384" s="3" t="str">
        <f>IF(AB2384="","",AB2384)</f>
        <v>A</v>
      </c>
      <c r="AN2384" s="702"/>
      <c r="AO2384" s="4"/>
      <c r="AP2384" s="5"/>
      <c r="AQ2384" s="5"/>
      <c r="AR2384" s="4"/>
      <c r="AS2384" s="5"/>
      <c r="AT2384" s="552"/>
      <c r="AU2384" s="553" t="str">
        <f>IF(AND(V2384&gt;0,X2384="A",AA2384&lt;&gt;"",AG2384&lt;&gt;"A",AJ2384&lt;&gt;"A",OR(AB2384="NR",AB2384="NT")),1,"")</f>
        <v/>
      </c>
      <c r="AV2384" s="554" t="str">
        <f>IF(AU2384="","",COUNTIF($AU$8:AU2384,AU2384))</f>
        <v/>
      </c>
      <c r="AW2384" s="553" t="str">
        <f>IF(AND(V2384&gt;0,X2384="A",AJ2384&lt;&gt;"A",OR(AB2384="",AB2384="NX")),1,"")</f>
        <v/>
      </c>
      <c r="AX2384" s="554" t="str">
        <f>IF(AW2384="","",COUNTIF($AW$8:AW2384,AW2384))</f>
        <v/>
      </c>
      <c r="AY2384" s="27"/>
      <c r="AZ2384" s="6"/>
      <c r="BA2384" s="7"/>
      <c r="BB2384" s="7"/>
    </row>
    <row r="2385" spans="1:54" ht="14.45" customHeight="1">
      <c r="A2385" s="472" t="s">
        <v>2635</v>
      </c>
      <c r="B2385" s="473" t="s">
        <v>1602</v>
      </c>
      <c r="C2385" s="714" t="s">
        <v>5297</v>
      </c>
      <c r="D2385" s="22">
        <v>21</v>
      </c>
      <c r="E2385" s="746" t="s">
        <v>4647</v>
      </c>
      <c r="F2385" s="760">
        <v>2084620</v>
      </c>
      <c r="G2385" s="475">
        <v>15421108</v>
      </c>
      <c r="H2385" s="476">
        <v>11.94</v>
      </c>
      <c r="I2385" s="474">
        <v>2084650</v>
      </c>
      <c r="J2385" s="475">
        <v>15421106</v>
      </c>
      <c r="K2385" s="478">
        <v>11.94</v>
      </c>
      <c r="L2385" s="9" t="s">
        <v>15</v>
      </c>
      <c r="M2385" s="546">
        <v>16</v>
      </c>
      <c r="N2385" s="9">
        <v>9.5299999999999994</v>
      </c>
      <c r="O2385" s="6" t="s">
        <v>4201</v>
      </c>
      <c r="P2385" s="479" t="s">
        <v>4202</v>
      </c>
      <c r="Q2385" s="10" t="s">
        <v>4635</v>
      </c>
      <c r="R2385" s="11"/>
      <c r="S2385" s="12"/>
      <c r="T2385" s="14">
        <v>46262</v>
      </c>
      <c r="U2385" s="15" t="s">
        <v>4204</v>
      </c>
      <c r="V2385" s="8">
        <v>46262</v>
      </c>
      <c r="W2385" s="13" t="s">
        <v>4636</v>
      </c>
      <c r="X2385" s="23" t="s">
        <v>4206</v>
      </c>
      <c r="Y2385" s="486">
        <v>140</v>
      </c>
      <c r="Z2385" s="483">
        <v>46267</v>
      </c>
      <c r="AA2385" s="24" t="s">
        <v>4646</v>
      </c>
      <c r="AB2385" s="484" t="s">
        <v>4206</v>
      </c>
      <c r="AC2385" s="16"/>
      <c r="AD2385" s="17"/>
      <c r="AE2385" s="18"/>
      <c r="AF2385" s="9"/>
      <c r="AG2385" s="19"/>
      <c r="AH2385" s="20"/>
      <c r="AI2385" s="9"/>
      <c r="AJ2385" s="21"/>
      <c r="AK2385" s="33"/>
      <c r="AL2385" s="485" t="str">
        <f>IF(AA2385="","",AA2385)</f>
        <v>L-RT-015</v>
      </c>
      <c r="AM2385" s="3" t="str">
        <f>IF(AB2385="","",AB2385)</f>
        <v>A</v>
      </c>
      <c r="AN2385" s="702"/>
      <c r="AO2385" s="4"/>
      <c r="AP2385" s="5"/>
      <c r="AQ2385" s="5"/>
      <c r="AR2385" s="4"/>
      <c r="AS2385" s="5"/>
      <c r="AT2385" s="552"/>
      <c r="AU2385" s="553" t="str">
        <f>IF(AND(V2385&gt;0,X2385="A",AA2385&lt;&gt;"",AG2385&lt;&gt;"A",AJ2385&lt;&gt;"A",OR(AB2385="NR",AB2385="NT")),1,"")</f>
        <v/>
      </c>
      <c r="AV2385" s="554" t="str">
        <f>IF(AU2385="","",COUNTIF($AU$8:AU2385,AU2385))</f>
        <v/>
      </c>
      <c r="AW2385" s="553" t="str">
        <f>IF(AND(V2385&gt;0,X2385="A",AJ2385&lt;&gt;"A",OR(AB2385="",AB2385="NX")),1,"")</f>
        <v/>
      </c>
      <c r="AX2385" s="554" t="str">
        <f>IF(AW2385="","",COUNTIF($AW$8:AW2385,AW2385))</f>
        <v/>
      </c>
      <c r="AY2385" s="27"/>
      <c r="AZ2385" s="6"/>
      <c r="BA2385" s="7"/>
      <c r="BB2385" s="7"/>
    </row>
    <row r="2386" spans="1:54" ht="14.45" customHeight="1">
      <c r="A2386" s="472" t="s">
        <v>2636</v>
      </c>
      <c r="B2386" s="473" t="s">
        <v>1602</v>
      </c>
      <c r="C2386" s="714" t="s">
        <v>5297</v>
      </c>
      <c r="D2386" s="22">
        <v>21</v>
      </c>
      <c r="E2386" s="746" t="s">
        <v>4648</v>
      </c>
      <c r="F2386" s="760">
        <v>2084650</v>
      </c>
      <c r="G2386" s="475">
        <v>15421106</v>
      </c>
      <c r="H2386" s="476">
        <v>11.94</v>
      </c>
      <c r="I2386" s="474">
        <v>2087710</v>
      </c>
      <c r="J2386" s="475">
        <v>15421108</v>
      </c>
      <c r="K2386" s="478">
        <v>11.94</v>
      </c>
      <c r="L2386" s="9" t="s">
        <v>15</v>
      </c>
      <c r="M2386" s="546">
        <v>16</v>
      </c>
      <c r="N2386" s="9">
        <v>9.5299999999999994</v>
      </c>
      <c r="O2386" s="6" t="s">
        <v>4201</v>
      </c>
      <c r="P2386" s="479" t="s">
        <v>4202</v>
      </c>
      <c r="Q2386" s="10" t="s">
        <v>4635</v>
      </c>
      <c r="R2386" s="11"/>
      <c r="S2386" s="12"/>
      <c r="T2386" s="14">
        <v>46262</v>
      </c>
      <c r="U2386" s="15" t="s">
        <v>4204</v>
      </c>
      <c r="V2386" s="8">
        <v>46262</v>
      </c>
      <c r="W2386" s="13" t="s">
        <v>4636</v>
      </c>
      <c r="X2386" s="23" t="s">
        <v>4206</v>
      </c>
      <c r="Y2386" s="486">
        <v>140</v>
      </c>
      <c r="Z2386" s="483">
        <v>46267</v>
      </c>
      <c r="AA2386" s="24" t="s">
        <v>4646</v>
      </c>
      <c r="AB2386" s="484" t="s">
        <v>4206</v>
      </c>
      <c r="AC2386" s="16"/>
      <c r="AD2386" s="17"/>
      <c r="AE2386" s="18"/>
      <c r="AF2386" s="9"/>
      <c r="AG2386" s="19"/>
      <c r="AH2386" s="20"/>
      <c r="AI2386" s="9"/>
      <c r="AJ2386" s="21"/>
      <c r="AK2386" s="33"/>
      <c r="AL2386" s="485" t="str">
        <f>IF(AA2386="","",AA2386)</f>
        <v>L-RT-015</v>
      </c>
      <c r="AM2386" s="3" t="str">
        <f>IF(AB2386="","",AB2386)</f>
        <v>A</v>
      </c>
      <c r="AN2386" s="702"/>
      <c r="AO2386" s="4"/>
      <c r="AP2386" s="5"/>
      <c r="AQ2386" s="5"/>
      <c r="AR2386" s="4"/>
      <c r="AS2386" s="5"/>
      <c r="AT2386" s="552"/>
      <c r="AU2386" s="553" t="str">
        <f>IF(AND(V2386&gt;0,X2386="A",AA2386&lt;&gt;"",AG2386&lt;&gt;"A",AJ2386&lt;&gt;"A",OR(AB2386="NR",AB2386="NT")),1,"")</f>
        <v/>
      </c>
      <c r="AV2386" s="554" t="str">
        <f>IF(AU2386="","",COUNTIF($AU$8:AU2386,AU2386))</f>
        <v/>
      </c>
      <c r="AW2386" s="553" t="str">
        <f>IF(AND(V2386&gt;0,X2386="A",AJ2386&lt;&gt;"A",OR(AB2386="",AB2386="NX")),1,"")</f>
        <v/>
      </c>
      <c r="AX2386" s="554" t="str">
        <f>IF(AW2386="","",COUNTIF($AW$8:AW2386,AW2386))</f>
        <v/>
      </c>
      <c r="AY2386" s="27"/>
      <c r="AZ2386" s="6"/>
      <c r="BA2386" s="7"/>
      <c r="BB2386" s="7"/>
    </row>
    <row r="2387" spans="1:54" ht="14.45" customHeight="1">
      <c r="A2387" s="472" t="s">
        <v>2637</v>
      </c>
      <c r="B2387" s="473" t="s">
        <v>1602</v>
      </c>
      <c r="C2387" s="714" t="s">
        <v>5297</v>
      </c>
      <c r="D2387" s="22">
        <v>21</v>
      </c>
      <c r="E2387" s="746" t="s">
        <v>4649</v>
      </c>
      <c r="F2387" s="760">
        <v>2087710</v>
      </c>
      <c r="G2387" s="475">
        <v>15421108</v>
      </c>
      <c r="H2387" s="476">
        <v>11.94</v>
      </c>
      <c r="I2387" s="474">
        <v>2098150</v>
      </c>
      <c r="J2387" s="475">
        <v>15421112</v>
      </c>
      <c r="K2387" s="478">
        <v>11.94</v>
      </c>
      <c r="L2387" s="9" t="s">
        <v>15</v>
      </c>
      <c r="M2387" s="546">
        <v>16</v>
      </c>
      <c r="N2387" s="9">
        <v>9.5299999999999994</v>
      </c>
      <c r="O2387" s="6" t="s">
        <v>4201</v>
      </c>
      <c r="P2387" s="479" t="s">
        <v>4202</v>
      </c>
      <c r="Q2387" s="10" t="s">
        <v>4635</v>
      </c>
      <c r="R2387" s="11"/>
      <c r="S2387" s="12"/>
      <c r="T2387" s="14">
        <v>46262</v>
      </c>
      <c r="U2387" s="15" t="s">
        <v>4204</v>
      </c>
      <c r="V2387" s="8">
        <v>46262</v>
      </c>
      <c r="W2387" s="13" t="s">
        <v>4636</v>
      </c>
      <c r="X2387" s="23" t="s">
        <v>4206</v>
      </c>
      <c r="Y2387" s="486">
        <v>140</v>
      </c>
      <c r="Z2387" s="483">
        <v>46267</v>
      </c>
      <c r="AA2387" s="24" t="s">
        <v>4646</v>
      </c>
      <c r="AB2387" s="484" t="s">
        <v>4206</v>
      </c>
      <c r="AC2387" s="16"/>
      <c r="AD2387" s="17"/>
      <c r="AE2387" s="18"/>
      <c r="AF2387" s="9"/>
      <c r="AG2387" s="19"/>
      <c r="AH2387" s="20"/>
      <c r="AI2387" s="9"/>
      <c r="AJ2387" s="21"/>
      <c r="AK2387" s="33"/>
      <c r="AL2387" s="485" t="str">
        <f>IF(AA2387="","",AA2387)</f>
        <v>L-RT-015</v>
      </c>
      <c r="AM2387" s="3" t="str">
        <f>IF(AB2387="","",AB2387)</f>
        <v>A</v>
      </c>
      <c r="AN2387" s="702"/>
      <c r="AO2387" s="4"/>
      <c r="AP2387" s="5"/>
      <c r="AQ2387" s="5"/>
      <c r="AR2387" s="4"/>
      <c r="AS2387" s="5"/>
      <c r="AT2387" s="552"/>
      <c r="AU2387" s="553" t="str">
        <f>IF(AND(V2387&gt;0,X2387="A",AA2387&lt;&gt;"",AG2387&lt;&gt;"A",AJ2387&lt;&gt;"A",OR(AB2387="NR",AB2387="NT")),1,"")</f>
        <v/>
      </c>
      <c r="AV2387" s="554" t="str">
        <f>IF(AU2387="","",COUNTIF($AU$8:AU2387,AU2387))</f>
        <v/>
      </c>
      <c r="AW2387" s="553" t="str">
        <f>IF(AND(V2387&gt;0,X2387="A",AJ2387&lt;&gt;"A",OR(AB2387="",AB2387="NX")),1,"")</f>
        <v/>
      </c>
      <c r="AX2387" s="554" t="str">
        <f>IF(AW2387="","",COUNTIF($AW$8:AW2387,AW2387))</f>
        <v/>
      </c>
      <c r="AY2387" s="27"/>
      <c r="AZ2387" s="6"/>
      <c r="BA2387" s="7"/>
      <c r="BB2387" s="7"/>
    </row>
    <row r="2388" spans="1:54" ht="14.45" customHeight="1">
      <c r="A2388" s="472" t="s">
        <v>2638</v>
      </c>
      <c r="B2388" s="473" t="s">
        <v>1602</v>
      </c>
      <c r="C2388" s="714" t="s">
        <v>5297</v>
      </c>
      <c r="D2388" s="22">
        <v>21</v>
      </c>
      <c r="E2388" s="746" t="s">
        <v>4650</v>
      </c>
      <c r="F2388" s="760">
        <v>2098150</v>
      </c>
      <c r="G2388" s="475">
        <v>15421112</v>
      </c>
      <c r="H2388" s="476">
        <v>11.94</v>
      </c>
      <c r="I2388" s="474">
        <v>2097310</v>
      </c>
      <c r="J2388" s="475">
        <v>15421110</v>
      </c>
      <c r="K2388" s="478">
        <v>11.94</v>
      </c>
      <c r="L2388" s="9" t="s">
        <v>15</v>
      </c>
      <c r="M2388" s="546">
        <v>16</v>
      </c>
      <c r="N2388" s="9">
        <v>9.5299999999999994</v>
      </c>
      <c r="O2388" s="6" t="s">
        <v>4201</v>
      </c>
      <c r="P2388" s="479" t="s">
        <v>4202</v>
      </c>
      <c r="Q2388" s="10" t="s">
        <v>4635</v>
      </c>
      <c r="R2388" s="11"/>
      <c r="S2388" s="12"/>
      <c r="T2388" s="14">
        <v>46262</v>
      </c>
      <c r="U2388" s="15" t="s">
        <v>4204</v>
      </c>
      <c r="V2388" s="8">
        <v>46262</v>
      </c>
      <c r="W2388" s="13" t="s">
        <v>4636</v>
      </c>
      <c r="X2388" s="23" t="s">
        <v>4206</v>
      </c>
      <c r="Y2388" s="486">
        <v>140</v>
      </c>
      <c r="Z2388" s="483">
        <v>46267</v>
      </c>
      <c r="AA2388" s="24" t="s">
        <v>4646</v>
      </c>
      <c r="AB2388" s="484" t="s">
        <v>4206</v>
      </c>
      <c r="AC2388" s="16"/>
      <c r="AD2388" s="17"/>
      <c r="AE2388" s="18"/>
      <c r="AF2388" s="9"/>
      <c r="AG2388" s="19"/>
      <c r="AH2388" s="20"/>
      <c r="AI2388" s="9"/>
      <c r="AJ2388" s="21"/>
      <c r="AK2388" s="33"/>
      <c r="AL2388" s="485" t="str">
        <f>IF(AA2388="","",AA2388)</f>
        <v>L-RT-015</v>
      </c>
      <c r="AM2388" s="3" t="str">
        <f>IF(AB2388="","",AB2388)</f>
        <v>A</v>
      </c>
      <c r="AN2388" s="702"/>
      <c r="AO2388" s="4"/>
      <c r="AP2388" s="5"/>
      <c r="AQ2388" s="5"/>
      <c r="AR2388" s="4"/>
      <c r="AS2388" s="5"/>
      <c r="AT2388" s="552"/>
      <c r="AU2388" s="553" t="str">
        <f>IF(AND(V2388&gt;0,X2388="A",AA2388&lt;&gt;"",AG2388&lt;&gt;"A",AJ2388&lt;&gt;"A",OR(AB2388="NR",AB2388="NT")),1,"")</f>
        <v/>
      </c>
      <c r="AV2388" s="554" t="str">
        <f>IF(AU2388="","",COUNTIF($AU$8:AU2388,AU2388))</f>
        <v/>
      </c>
      <c r="AW2388" s="553" t="str">
        <f>IF(AND(V2388&gt;0,X2388="A",AJ2388&lt;&gt;"A",OR(AB2388="",AB2388="NX")),1,"")</f>
        <v/>
      </c>
      <c r="AX2388" s="554" t="str">
        <f>IF(AW2388="","",COUNTIF($AW$8:AW2388,AW2388))</f>
        <v/>
      </c>
      <c r="AY2388" s="27"/>
      <c r="AZ2388" s="6"/>
      <c r="BA2388" s="7"/>
      <c r="BB2388" s="7"/>
    </row>
    <row r="2389" spans="1:54" ht="14.45" customHeight="1">
      <c r="A2389" s="472" t="s">
        <v>2639</v>
      </c>
      <c r="B2389" s="473" t="s">
        <v>1602</v>
      </c>
      <c r="C2389" s="714" t="s">
        <v>5297</v>
      </c>
      <c r="D2389" s="22">
        <v>21</v>
      </c>
      <c r="E2389" s="746" t="s">
        <v>5035</v>
      </c>
      <c r="F2389" s="760">
        <v>2097310</v>
      </c>
      <c r="G2389" s="475">
        <v>15421110</v>
      </c>
      <c r="H2389" s="476">
        <v>11.94</v>
      </c>
      <c r="I2389" s="474">
        <v>2085520</v>
      </c>
      <c r="J2389" s="475">
        <v>15421107</v>
      </c>
      <c r="K2389" s="478">
        <v>11.94</v>
      </c>
      <c r="L2389" s="9" t="s">
        <v>15</v>
      </c>
      <c r="M2389" s="546">
        <v>16</v>
      </c>
      <c r="N2389" s="9">
        <v>9.5299999999999994</v>
      </c>
      <c r="O2389" s="6" t="s">
        <v>4201</v>
      </c>
      <c r="P2389" s="479" t="s">
        <v>5033</v>
      </c>
      <c r="Q2389" s="10" t="s">
        <v>5193</v>
      </c>
      <c r="R2389" s="11"/>
      <c r="S2389" s="12"/>
      <c r="T2389" s="14">
        <v>46273</v>
      </c>
      <c r="U2389" s="15" t="s">
        <v>4204</v>
      </c>
      <c r="V2389" s="8">
        <v>46273</v>
      </c>
      <c r="W2389" s="13" t="s">
        <v>5034</v>
      </c>
      <c r="X2389" s="23" t="s">
        <v>4206</v>
      </c>
      <c r="Y2389" s="486">
        <v>140</v>
      </c>
      <c r="Z2389" s="483">
        <v>46275</v>
      </c>
      <c r="AA2389" s="24" t="s">
        <v>5194</v>
      </c>
      <c r="AB2389" s="484" t="s">
        <v>4206</v>
      </c>
      <c r="AC2389" s="16"/>
      <c r="AD2389" s="17"/>
      <c r="AE2389" s="18"/>
      <c r="AF2389" s="9"/>
      <c r="AG2389" s="19"/>
      <c r="AH2389" s="20"/>
      <c r="AI2389" s="9"/>
      <c r="AJ2389" s="21"/>
      <c r="AK2389" s="33"/>
      <c r="AL2389" s="485" t="str">
        <f>IF(AA2389="","",AA2389)</f>
        <v>L-RT-023</v>
      </c>
      <c r="AM2389" s="3" t="str">
        <f>IF(AB2389="","",AB2389)</f>
        <v>A</v>
      </c>
      <c r="AN2389" s="702"/>
      <c r="AO2389" s="4"/>
      <c r="AP2389" s="5"/>
      <c r="AQ2389" s="5"/>
      <c r="AR2389" s="4"/>
      <c r="AS2389" s="5"/>
      <c r="AT2389" s="552"/>
      <c r="AU2389" s="553" t="str">
        <f>IF(AND(V2389&gt;0,X2389="A",AA2389&lt;&gt;"",AG2389&lt;&gt;"A",AJ2389&lt;&gt;"A",OR(AB2389="NR",AB2389="NT")),1,"")</f>
        <v/>
      </c>
      <c r="AV2389" s="554" t="str">
        <f>IF(AU2389="","",COUNTIF($AU$8:AU2389,AU2389))</f>
        <v/>
      </c>
      <c r="AW2389" s="553" t="str">
        <f>IF(AND(V2389&gt;0,X2389="A",AJ2389&lt;&gt;"A",OR(AB2389="",AB2389="NX")),1,"")</f>
        <v/>
      </c>
      <c r="AX2389" s="554" t="str">
        <f>IF(AW2389="","",COUNTIF($AW$8:AW2389,AW2389))</f>
        <v/>
      </c>
      <c r="AY2389" s="27" t="s">
        <v>4636</v>
      </c>
      <c r="AZ2389" s="6" t="s">
        <v>4646</v>
      </c>
      <c r="BA2389" s="7"/>
      <c r="BB2389" s="7"/>
    </row>
    <row r="2390" spans="1:54" ht="14.45" customHeight="1">
      <c r="A2390" s="472" t="s">
        <v>2640</v>
      </c>
      <c r="B2390" s="473" t="s">
        <v>1602</v>
      </c>
      <c r="C2390" s="714" t="s">
        <v>5297</v>
      </c>
      <c r="D2390" s="22">
        <v>21</v>
      </c>
      <c r="E2390" s="746" t="s">
        <v>4651</v>
      </c>
      <c r="F2390" s="760">
        <v>2085520</v>
      </c>
      <c r="G2390" s="475">
        <v>15421107</v>
      </c>
      <c r="H2390" s="476">
        <v>11.94</v>
      </c>
      <c r="I2390" s="474">
        <v>2094090</v>
      </c>
      <c r="J2390" s="475">
        <v>15421110</v>
      </c>
      <c r="K2390" s="478">
        <v>11.94</v>
      </c>
      <c r="L2390" s="9" t="s">
        <v>15</v>
      </c>
      <c r="M2390" s="546">
        <v>16</v>
      </c>
      <c r="N2390" s="9">
        <v>9.5299999999999994</v>
      </c>
      <c r="O2390" s="6" t="s">
        <v>4201</v>
      </c>
      <c r="P2390" s="479" t="s">
        <v>4202</v>
      </c>
      <c r="Q2390" s="10" t="s">
        <v>4635</v>
      </c>
      <c r="R2390" s="11"/>
      <c r="S2390" s="12"/>
      <c r="T2390" s="14">
        <v>46262</v>
      </c>
      <c r="U2390" s="15" t="s">
        <v>4204</v>
      </c>
      <c r="V2390" s="8">
        <v>46262</v>
      </c>
      <c r="W2390" s="13" t="s">
        <v>4636</v>
      </c>
      <c r="X2390" s="23" t="s">
        <v>4206</v>
      </c>
      <c r="Y2390" s="486">
        <v>140</v>
      </c>
      <c r="Z2390" s="483">
        <v>46267</v>
      </c>
      <c r="AA2390" s="24" t="s">
        <v>4646</v>
      </c>
      <c r="AB2390" s="484" t="s">
        <v>4206</v>
      </c>
      <c r="AC2390" s="16"/>
      <c r="AD2390" s="17"/>
      <c r="AE2390" s="18"/>
      <c r="AF2390" s="9"/>
      <c r="AG2390" s="19"/>
      <c r="AH2390" s="20"/>
      <c r="AI2390" s="9"/>
      <c r="AJ2390" s="21"/>
      <c r="AK2390" s="33"/>
      <c r="AL2390" s="485" t="str">
        <f>IF(AA2390="","",AA2390)</f>
        <v>L-RT-015</v>
      </c>
      <c r="AM2390" s="3" t="str">
        <f>IF(AB2390="","",AB2390)</f>
        <v>A</v>
      </c>
      <c r="AN2390" s="702"/>
      <c r="AO2390" s="4"/>
      <c r="AP2390" s="5"/>
      <c r="AQ2390" s="5"/>
      <c r="AR2390" s="4"/>
      <c r="AS2390" s="5"/>
      <c r="AT2390" s="552"/>
      <c r="AU2390" s="553" t="str">
        <f>IF(AND(V2390&gt;0,X2390="A",AA2390&lt;&gt;"",AG2390&lt;&gt;"A",AJ2390&lt;&gt;"A",OR(AB2390="NR",AB2390="NT")),1,"")</f>
        <v/>
      </c>
      <c r="AV2390" s="554" t="str">
        <f>IF(AU2390="","",COUNTIF($AU$8:AU2390,AU2390))</f>
        <v/>
      </c>
      <c r="AW2390" s="553" t="str">
        <f>IF(AND(V2390&gt;0,X2390="A",AJ2390&lt;&gt;"A",OR(AB2390="",AB2390="NX")),1,"")</f>
        <v/>
      </c>
      <c r="AX2390" s="554" t="str">
        <f>IF(AW2390="","",COUNTIF($AW$8:AW2390,AW2390))</f>
        <v/>
      </c>
      <c r="AY2390" s="27"/>
      <c r="AZ2390" s="6"/>
      <c r="BA2390" s="7"/>
      <c r="BB2390" s="7"/>
    </row>
    <row r="2391" spans="1:54" ht="14.45" customHeight="1">
      <c r="A2391" s="472" t="s">
        <v>2641</v>
      </c>
      <c r="B2391" s="473" t="s">
        <v>1602</v>
      </c>
      <c r="C2391" s="714" t="s">
        <v>5297</v>
      </c>
      <c r="D2391" s="22">
        <v>21</v>
      </c>
      <c r="E2391" s="746" t="s">
        <v>4652</v>
      </c>
      <c r="F2391" s="760">
        <v>2094090</v>
      </c>
      <c r="G2391" s="475">
        <v>15421110</v>
      </c>
      <c r="H2391" s="476">
        <v>11.94</v>
      </c>
      <c r="I2391" s="474">
        <v>2085550</v>
      </c>
      <c r="J2391" s="475">
        <v>15421107</v>
      </c>
      <c r="K2391" s="478">
        <v>11.94</v>
      </c>
      <c r="L2391" s="9" t="s">
        <v>15</v>
      </c>
      <c r="M2391" s="546">
        <v>16</v>
      </c>
      <c r="N2391" s="9">
        <v>9.5299999999999994</v>
      </c>
      <c r="O2391" s="6" t="s">
        <v>4201</v>
      </c>
      <c r="P2391" s="479" t="s">
        <v>4202</v>
      </c>
      <c r="Q2391" s="10" t="s">
        <v>4635</v>
      </c>
      <c r="R2391" s="11"/>
      <c r="S2391" s="12"/>
      <c r="T2391" s="14">
        <v>46262</v>
      </c>
      <c r="U2391" s="15" t="s">
        <v>4204</v>
      </c>
      <c r="V2391" s="8">
        <v>46262</v>
      </c>
      <c r="W2391" s="13" t="s">
        <v>4636</v>
      </c>
      <c r="X2391" s="23" t="s">
        <v>4206</v>
      </c>
      <c r="Y2391" s="486">
        <v>140</v>
      </c>
      <c r="Z2391" s="483">
        <v>46267</v>
      </c>
      <c r="AA2391" s="24" t="s">
        <v>4646</v>
      </c>
      <c r="AB2391" s="484" t="s">
        <v>4206</v>
      </c>
      <c r="AC2391" s="16"/>
      <c r="AD2391" s="17"/>
      <c r="AE2391" s="18"/>
      <c r="AF2391" s="9"/>
      <c r="AG2391" s="19"/>
      <c r="AH2391" s="20"/>
      <c r="AI2391" s="9"/>
      <c r="AJ2391" s="21"/>
      <c r="AK2391" s="33"/>
      <c r="AL2391" s="485" t="str">
        <f>IF(AA2391="","",AA2391)</f>
        <v>L-RT-015</v>
      </c>
      <c r="AM2391" s="3" t="str">
        <f>IF(AB2391="","",AB2391)</f>
        <v>A</v>
      </c>
      <c r="AN2391" s="702"/>
      <c r="AO2391" s="4"/>
      <c r="AP2391" s="5"/>
      <c r="AQ2391" s="5"/>
      <c r="AR2391" s="4"/>
      <c r="AS2391" s="5"/>
      <c r="AT2391" s="552"/>
      <c r="AU2391" s="553" t="str">
        <f>IF(AND(V2391&gt;0,X2391="A",AA2391&lt;&gt;"",AG2391&lt;&gt;"A",AJ2391&lt;&gt;"A",OR(AB2391="NR",AB2391="NT")),1,"")</f>
        <v/>
      </c>
      <c r="AV2391" s="554" t="str">
        <f>IF(AU2391="","",COUNTIF($AU$8:AU2391,AU2391))</f>
        <v/>
      </c>
      <c r="AW2391" s="553" t="str">
        <f>IF(AND(V2391&gt;0,X2391="A",AJ2391&lt;&gt;"A",OR(AB2391="",AB2391="NX")),1,"")</f>
        <v/>
      </c>
      <c r="AX2391" s="554" t="str">
        <f>IF(AW2391="","",COUNTIF($AW$8:AW2391,AW2391))</f>
        <v/>
      </c>
      <c r="AY2391" s="27"/>
      <c r="AZ2391" s="6"/>
      <c r="BA2391" s="7"/>
      <c r="BB2391" s="7"/>
    </row>
    <row r="2392" spans="1:54" ht="14.45" customHeight="1">
      <c r="A2392" s="472" t="s">
        <v>2642</v>
      </c>
      <c r="B2392" s="473" t="s">
        <v>1602</v>
      </c>
      <c r="C2392" s="714" t="s">
        <v>5297</v>
      </c>
      <c r="D2392" s="22">
        <v>21</v>
      </c>
      <c r="E2392" s="746" t="s">
        <v>4653</v>
      </c>
      <c r="F2392" s="760">
        <v>2085550</v>
      </c>
      <c r="G2392" s="475">
        <v>15421107</v>
      </c>
      <c r="H2392" s="476">
        <v>11.94</v>
      </c>
      <c r="I2392" s="474">
        <v>2082170</v>
      </c>
      <c r="J2392" s="475">
        <v>15421104</v>
      </c>
      <c r="K2392" s="478">
        <v>11.94</v>
      </c>
      <c r="L2392" s="9" t="s">
        <v>15</v>
      </c>
      <c r="M2392" s="546">
        <v>16</v>
      </c>
      <c r="N2392" s="9">
        <v>9.5299999999999994</v>
      </c>
      <c r="O2392" s="6" t="s">
        <v>4201</v>
      </c>
      <c r="P2392" s="479" t="s">
        <v>4202</v>
      </c>
      <c r="Q2392" s="10" t="s">
        <v>4635</v>
      </c>
      <c r="R2392" s="11"/>
      <c r="S2392" s="12"/>
      <c r="T2392" s="14">
        <v>46262</v>
      </c>
      <c r="U2392" s="15" t="s">
        <v>4204</v>
      </c>
      <c r="V2392" s="8">
        <v>46262</v>
      </c>
      <c r="W2392" s="13" t="s">
        <v>4636</v>
      </c>
      <c r="X2392" s="23" t="s">
        <v>4206</v>
      </c>
      <c r="Y2392" s="486">
        <v>140</v>
      </c>
      <c r="Z2392" s="483">
        <v>46267</v>
      </c>
      <c r="AA2392" s="24" t="s">
        <v>4646</v>
      </c>
      <c r="AB2392" s="484" t="s">
        <v>4206</v>
      </c>
      <c r="AC2392" s="16"/>
      <c r="AD2392" s="17"/>
      <c r="AE2392" s="18"/>
      <c r="AF2392" s="9"/>
      <c r="AG2392" s="19"/>
      <c r="AH2392" s="20"/>
      <c r="AI2392" s="9"/>
      <c r="AJ2392" s="21"/>
      <c r="AK2392" s="33"/>
      <c r="AL2392" s="485" t="str">
        <f>IF(AA2392="","",AA2392)</f>
        <v>L-RT-015</v>
      </c>
      <c r="AM2392" s="3" t="str">
        <f>IF(AB2392="","",AB2392)</f>
        <v>A</v>
      </c>
      <c r="AN2392" s="702"/>
      <c r="AO2392" s="4"/>
      <c r="AP2392" s="5"/>
      <c r="AQ2392" s="5"/>
      <c r="AR2392" s="4"/>
      <c r="AS2392" s="5"/>
      <c r="AT2392" s="552"/>
      <c r="AU2392" s="553" t="str">
        <f>IF(AND(V2392&gt;0,X2392="A",AA2392&lt;&gt;"",AG2392&lt;&gt;"A",AJ2392&lt;&gt;"A",OR(AB2392="NR",AB2392="NT")),1,"")</f>
        <v/>
      </c>
      <c r="AV2392" s="554" t="str">
        <f>IF(AU2392="","",COUNTIF($AU$8:AU2392,AU2392))</f>
        <v/>
      </c>
      <c r="AW2392" s="553" t="str">
        <f>IF(AND(V2392&gt;0,X2392="A",AJ2392&lt;&gt;"A",OR(AB2392="",AB2392="NX")),1,"")</f>
        <v/>
      </c>
      <c r="AX2392" s="554" t="str">
        <f>IF(AW2392="","",COUNTIF($AW$8:AW2392,AW2392))</f>
        <v/>
      </c>
      <c r="AY2392" s="27"/>
      <c r="AZ2392" s="6"/>
      <c r="BA2392" s="7"/>
      <c r="BB2392" s="7"/>
    </row>
    <row r="2393" spans="1:54" ht="14.45" customHeight="1">
      <c r="A2393" s="472" t="s">
        <v>2643</v>
      </c>
      <c r="B2393" s="473" t="s">
        <v>1602</v>
      </c>
      <c r="C2393" s="714" t="s">
        <v>5297</v>
      </c>
      <c r="D2393" s="22">
        <v>21</v>
      </c>
      <c r="E2393" s="746" t="s">
        <v>4654</v>
      </c>
      <c r="F2393" s="760">
        <v>2082170</v>
      </c>
      <c r="G2393" s="475">
        <v>15421104</v>
      </c>
      <c r="H2393" s="476">
        <v>11.94</v>
      </c>
      <c r="I2393" s="474">
        <v>2079250</v>
      </c>
      <c r="J2393" s="475">
        <v>15421102</v>
      </c>
      <c r="K2393" s="478">
        <v>11.94</v>
      </c>
      <c r="L2393" s="9" t="s">
        <v>15</v>
      </c>
      <c r="M2393" s="546">
        <v>16</v>
      </c>
      <c r="N2393" s="9">
        <v>9.5299999999999994</v>
      </c>
      <c r="O2393" s="6" t="s">
        <v>4201</v>
      </c>
      <c r="P2393" s="479" t="s">
        <v>4202</v>
      </c>
      <c r="Q2393" s="10" t="s">
        <v>4655</v>
      </c>
      <c r="R2393" s="11"/>
      <c r="S2393" s="12"/>
      <c r="T2393" s="14">
        <v>46261</v>
      </c>
      <c r="U2393" s="15" t="s">
        <v>4656</v>
      </c>
      <c r="V2393" s="8">
        <v>46261</v>
      </c>
      <c r="W2393" s="13" t="s">
        <v>4657</v>
      </c>
      <c r="X2393" s="23" t="s">
        <v>4206</v>
      </c>
      <c r="Y2393" s="486">
        <v>140</v>
      </c>
      <c r="Z2393" s="483">
        <v>46267</v>
      </c>
      <c r="AA2393" s="24" t="s">
        <v>4646</v>
      </c>
      <c r="AB2393" s="484" t="s">
        <v>4206</v>
      </c>
      <c r="AC2393" s="16"/>
      <c r="AD2393" s="17"/>
      <c r="AE2393" s="18"/>
      <c r="AF2393" s="9"/>
      <c r="AG2393" s="19"/>
      <c r="AH2393" s="20"/>
      <c r="AI2393" s="9"/>
      <c r="AJ2393" s="21"/>
      <c r="AK2393" s="33"/>
      <c r="AL2393" s="485" t="str">
        <f>IF(AA2393="","",AA2393)</f>
        <v>L-RT-015</v>
      </c>
      <c r="AM2393" s="3" t="str">
        <f>IF(AB2393="","",AB2393)</f>
        <v>A</v>
      </c>
      <c r="AN2393" s="702"/>
      <c r="AO2393" s="4"/>
      <c r="AP2393" s="5"/>
      <c r="AQ2393" s="5"/>
      <c r="AR2393" s="4"/>
      <c r="AS2393" s="5"/>
      <c r="AT2393" s="552"/>
      <c r="AU2393" s="553" t="str">
        <f>IF(AND(V2393&gt;0,X2393="A",AA2393&lt;&gt;"",AG2393&lt;&gt;"A",AJ2393&lt;&gt;"A",OR(AB2393="NR",AB2393="NT")),1,"")</f>
        <v/>
      </c>
      <c r="AV2393" s="554" t="str">
        <f>IF(AU2393="","",COUNTIF($AU$8:AU2393,AU2393))</f>
        <v/>
      </c>
      <c r="AW2393" s="553" t="str">
        <f>IF(AND(V2393&gt;0,X2393="A",AJ2393&lt;&gt;"A",OR(AB2393="",AB2393="NX")),1,"")</f>
        <v/>
      </c>
      <c r="AX2393" s="554" t="str">
        <f>IF(AW2393="","",COUNTIF($AW$8:AW2393,AW2393))</f>
        <v/>
      </c>
      <c r="AY2393" s="27"/>
      <c r="AZ2393" s="6"/>
      <c r="BA2393" s="7"/>
      <c r="BB2393" s="7"/>
    </row>
    <row r="2394" spans="1:54" ht="14.45" customHeight="1">
      <c r="A2394" s="472" t="s">
        <v>2644</v>
      </c>
      <c r="B2394" s="473" t="s">
        <v>1602</v>
      </c>
      <c r="C2394" s="714" t="s">
        <v>5297</v>
      </c>
      <c r="D2394" s="22">
        <v>21</v>
      </c>
      <c r="E2394" s="746" t="s">
        <v>4658</v>
      </c>
      <c r="F2394" s="760">
        <v>2079250</v>
      </c>
      <c r="G2394" s="475">
        <v>15421102</v>
      </c>
      <c r="H2394" s="476">
        <v>11.94</v>
      </c>
      <c r="I2394" s="474">
        <v>2086700</v>
      </c>
      <c r="J2394" s="475">
        <v>15421107</v>
      </c>
      <c r="K2394" s="478">
        <v>11.94</v>
      </c>
      <c r="L2394" s="9" t="s">
        <v>15</v>
      </c>
      <c r="M2394" s="546">
        <v>16</v>
      </c>
      <c r="N2394" s="9">
        <v>9.5299999999999994</v>
      </c>
      <c r="O2394" s="6" t="s">
        <v>4201</v>
      </c>
      <c r="P2394" s="479" t="s">
        <v>4202</v>
      </c>
      <c r="Q2394" s="10" t="s">
        <v>4659</v>
      </c>
      <c r="R2394" s="11"/>
      <c r="S2394" s="12"/>
      <c r="T2394" s="14">
        <v>46261</v>
      </c>
      <c r="U2394" s="15" t="s">
        <v>4656</v>
      </c>
      <c r="V2394" s="8">
        <v>46261</v>
      </c>
      <c r="W2394" s="13" t="s">
        <v>4657</v>
      </c>
      <c r="X2394" s="23" t="s">
        <v>4206</v>
      </c>
      <c r="Y2394" s="486">
        <v>140</v>
      </c>
      <c r="Z2394" s="483">
        <v>46267</v>
      </c>
      <c r="AA2394" s="24" t="s">
        <v>4646</v>
      </c>
      <c r="AB2394" s="484" t="s">
        <v>4206</v>
      </c>
      <c r="AC2394" s="16"/>
      <c r="AD2394" s="17"/>
      <c r="AE2394" s="18"/>
      <c r="AF2394" s="9"/>
      <c r="AG2394" s="19"/>
      <c r="AH2394" s="20"/>
      <c r="AI2394" s="9"/>
      <c r="AJ2394" s="21"/>
      <c r="AK2394" s="33"/>
      <c r="AL2394" s="485" t="str">
        <f>IF(AA2394="","",AA2394)</f>
        <v>L-RT-015</v>
      </c>
      <c r="AM2394" s="3" t="str">
        <f>IF(AB2394="","",AB2394)</f>
        <v>A</v>
      </c>
      <c r="AN2394" s="702"/>
      <c r="AO2394" s="4"/>
      <c r="AP2394" s="5"/>
      <c r="AQ2394" s="5"/>
      <c r="AR2394" s="4"/>
      <c r="AS2394" s="5"/>
      <c r="AT2394" s="552"/>
      <c r="AU2394" s="553" t="str">
        <f>IF(AND(V2394&gt;0,X2394="A",AA2394&lt;&gt;"",AG2394&lt;&gt;"A",AJ2394&lt;&gt;"A",OR(AB2394="NR",AB2394="NT")),1,"")</f>
        <v/>
      </c>
      <c r="AV2394" s="554" t="str">
        <f>IF(AU2394="","",COUNTIF($AU$8:AU2394,AU2394))</f>
        <v/>
      </c>
      <c r="AW2394" s="553" t="str">
        <f>IF(AND(V2394&gt;0,X2394="A",AJ2394&lt;&gt;"A",OR(AB2394="",AB2394="NX")),1,"")</f>
        <v/>
      </c>
      <c r="AX2394" s="554" t="str">
        <f>IF(AW2394="","",COUNTIF($AW$8:AW2394,AW2394))</f>
        <v/>
      </c>
      <c r="AY2394" s="27"/>
      <c r="AZ2394" s="6"/>
      <c r="BA2394" s="7"/>
      <c r="BB2394" s="7"/>
    </row>
    <row r="2395" spans="1:54" ht="14.45" customHeight="1">
      <c r="A2395" s="472" t="s">
        <v>2645</v>
      </c>
      <c r="B2395" s="473" t="s">
        <v>1602</v>
      </c>
      <c r="C2395" s="714" t="s">
        <v>5297</v>
      </c>
      <c r="D2395" s="22">
        <v>21</v>
      </c>
      <c r="E2395" s="746" t="s">
        <v>4660</v>
      </c>
      <c r="F2395" s="760">
        <v>2086700</v>
      </c>
      <c r="G2395" s="475">
        <v>15421107</v>
      </c>
      <c r="H2395" s="476">
        <v>11.94</v>
      </c>
      <c r="I2395" s="474">
        <v>2084150</v>
      </c>
      <c r="J2395" s="475">
        <v>15421106</v>
      </c>
      <c r="K2395" s="478">
        <v>11.94</v>
      </c>
      <c r="L2395" s="9" t="s">
        <v>15</v>
      </c>
      <c r="M2395" s="546">
        <v>16</v>
      </c>
      <c r="N2395" s="9">
        <v>9.5299999999999994</v>
      </c>
      <c r="O2395" s="6" t="s">
        <v>4201</v>
      </c>
      <c r="P2395" s="479" t="s">
        <v>4202</v>
      </c>
      <c r="Q2395" s="10" t="s">
        <v>4659</v>
      </c>
      <c r="R2395" s="11"/>
      <c r="S2395" s="12"/>
      <c r="T2395" s="14">
        <v>46261</v>
      </c>
      <c r="U2395" s="15" t="s">
        <v>4656</v>
      </c>
      <c r="V2395" s="8">
        <v>46261</v>
      </c>
      <c r="W2395" s="13" t="s">
        <v>4657</v>
      </c>
      <c r="X2395" s="23" t="s">
        <v>4206</v>
      </c>
      <c r="Y2395" s="486">
        <v>140</v>
      </c>
      <c r="Z2395" s="483">
        <v>46267</v>
      </c>
      <c r="AA2395" s="24" t="s">
        <v>4646</v>
      </c>
      <c r="AB2395" s="484" t="s">
        <v>4206</v>
      </c>
      <c r="AC2395" s="16"/>
      <c r="AD2395" s="17"/>
      <c r="AE2395" s="18"/>
      <c r="AF2395" s="9"/>
      <c r="AG2395" s="19"/>
      <c r="AH2395" s="20"/>
      <c r="AI2395" s="9"/>
      <c r="AJ2395" s="21"/>
      <c r="AK2395" s="33"/>
      <c r="AL2395" s="485" t="str">
        <f>IF(AA2395="","",AA2395)</f>
        <v>L-RT-015</v>
      </c>
      <c r="AM2395" s="3" t="str">
        <f>IF(AB2395="","",AB2395)</f>
        <v>A</v>
      </c>
      <c r="AN2395" s="702"/>
      <c r="AO2395" s="4"/>
      <c r="AP2395" s="5"/>
      <c r="AQ2395" s="5"/>
      <c r="AR2395" s="4"/>
      <c r="AS2395" s="5"/>
      <c r="AT2395" s="552"/>
      <c r="AU2395" s="553" t="str">
        <f>IF(AND(V2395&gt;0,X2395="A",AA2395&lt;&gt;"",AG2395&lt;&gt;"A",AJ2395&lt;&gt;"A",OR(AB2395="NR",AB2395="NT")),1,"")</f>
        <v/>
      </c>
      <c r="AV2395" s="554" t="str">
        <f>IF(AU2395="","",COUNTIF($AU$8:AU2395,AU2395))</f>
        <v/>
      </c>
      <c r="AW2395" s="553" t="str">
        <f>IF(AND(V2395&gt;0,X2395="A",AJ2395&lt;&gt;"A",OR(AB2395="",AB2395="NX")),1,"")</f>
        <v/>
      </c>
      <c r="AX2395" s="554" t="str">
        <f>IF(AW2395="","",COUNTIF($AW$8:AW2395,AW2395))</f>
        <v/>
      </c>
      <c r="AY2395" s="27"/>
      <c r="AZ2395" s="6"/>
      <c r="BA2395" s="7"/>
      <c r="BB2395" s="7"/>
    </row>
    <row r="2396" spans="1:54" ht="14.45" customHeight="1">
      <c r="A2396" s="472" t="s">
        <v>2646</v>
      </c>
      <c r="B2396" s="473" t="s">
        <v>1602</v>
      </c>
      <c r="C2396" s="714" t="s">
        <v>4210</v>
      </c>
      <c r="D2396" s="22">
        <v>21</v>
      </c>
      <c r="E2396" s="746" t="s">
        <v>4661</v>
      </c>
      <c r="F2396" s="760">
        <v>2084150</v>
      </c>
      <c r="G2396" s="475">
        <v>15421106</v>
      </c>
      <c r="H2396" s="476">
        <v>11.94</v>
      </c>
      <c r="I2396" s="474"/>
      <c r="J2396" s="475"/>
      <c r="K2396" s="478"/>
      <c r="L2396" s="9"/>
      <c r="M2396" s="546"/>
      <c r="N2396" s="9"/>
      <c r="O2396" s="6"/>
      <c r="P2396" s="479"/>
      <c r="Q2396" s="10"/>
      <c r="R2396" s="11"/>
      <c r="S2396" s="12"/>
      <c r="T2396" s="14"/>
      <c r="U2396" s="15"/>
      <c r="V2396" s="8"/>
      <c r="W2396" s="13"/>
      <c r="X2396" s="23"/>
      <c r="Y2396" s="486">
        <v>140</v>
      </c>
      <c r="Z2396" s="483"/>
      <c r="AA2396" s="483"/>
      <c r="AB2396" s="484"/>
      <c r="AC2396" s="16"/>
      <c r="AD2396" s="17"/>
      <c r="AE2396" s="18"/>
      <c r="AF2396" s="9"/>
      <c r="AG2396" s="19"/>
      <c r="AH2396" s="20"/>
      <c r="AI2396" s="9"/>
      <c r="AJ2396" s="21"/>
      <c r="AK2396" s="33"/>
      <c r="AL2396" s="485" t="str">
        <f>IF(AA2396="","",AA2396)</f>
        <v/>
      </c>
      <c r="AM2396" s="3" t="str">
        <f>IF(AB2396="","",AB2396)</f>
        <v/>
      </c>
      <c r="AN2396" s="702"/>
      <c r="AO2396" s="4"/>
      <c r="AP2396" s="5"/>
      <c r="AQ2396" s="5"/>
      <c r="AR2396" s="4"/>
      <c r="AS2396" s="5"/>
      <c r="AT2396" s="552"/>
      <c r="AU2396" s="553" t="str">
        <f>IF(AND(V2396&gt;0,X2396="A",AA2396&lt;&gt;"",AG2396&lt;&gt;"A",AJ2396&lt;&gt;"A",OR(AB2396="NR",AB2396="NT")),1,"")</f>
        <v/>
      </c>
      <c r="AV2396" s="554" t="str">
        <f>IF(AU2396="","",COUNTIF($AU$8:AU2396,AU2396))</f>
        <v/>
      </c>
      <c r="AW2396" s="553" t="str">
        <f>IF(AND(V2396&gt;0,X2396="A",AJ2396&lt;&gt;"A",OR(AB2396="",AB2396="NX")),1,"")</f>
        <v/>
      </c>
      <c r="AX2396" s="554" t="str">
        <f>IF(AW2396="","",COUNTIF($AW$8:AW2396,AW2396))</f>
        <v/>
      </c>
      <c r="AY2396" s="27"/>
      <c r="AZ2396" s="6"/>
      <c r="BA2396" s="7"/>
      <c r="BB2396" s="7"/>
    </row>
    <row r="2397" spans="1:54" ht="14.45" customHeight="1">
      <c r="A2397" s="472" t="s">
        <v>2647</v>
      </c>
      <c r="B2397" s="473" t="s">
        <v>1602</v>
      </c>
      <c r="C2397" s="714" t="s">
        <v>4210</v>
      </c>
      <c r="D2397" s="22">
        <v>21</v>
      </c>
      <c r="E2397" s="746" t="s">
        <v>4662</v>
      </c>
      <c r="F2397" s="760"/>
      <c r="G2397" s="475"/>
      <c r="H2397" s="476"/>
      <c r="I2397" s="474"/>
      <c r="J2397" s="475"/>
      <c r="K2397" s="478"/>
      <c r="L2397" s="9"/>
      <c r="M2397" s="546"/>
      <c r="N2397" s="9"/>
      <c r="O2397" s="6"/>
      <c r="P2397" s="479"/>
      <c r="Q2397" s="10"/>
      <c r="R2397" s="11"/>
      <c r="S2397" s="12"/>
      <c r="T2397" s="14"/>
      <c r="U2397" s="15"/>
      <c r="V2397" s="8"/>
      <c r="W2397" s="13"/>
      <c r="X2397" s="23"/>
      <c r="Y2397" s="486">
        <v>140</v>
      </c>
      <c r="Z2397" s="483"/>
      <c r="AA2397" s="483"/>
      <c r="AB2397" s="484"/>
      <c r="AC2397" s="16"/>
      <c r="AD2397" s="17"/>
      <c r="AE2397" s="18"/>
      <c r="AF2397" s="9"/>
      <c r="AG2397" s="19"/>
      <c r="AH2397" s="20"/>
      <c r="AI2397" s="9"/>
      <c r="AJ2397" s="21"/>
      <c r="AK2397" s="33"/>
      <c r="AL2397" s="485" t="str">
        <f>IF(AA2397="","",AA2397)</f>
        <v/>
      </c>
      <c r="AM2397" s="3" t="str">
        <f>IF(AB2397="","",AB2397)</f>
        <v/>
      </c>
      <c r="AN2397" s="702"/>
      <c r="AO2397" s="4"/>
      <c r="AP2397" s="5"/>
      <c r="AQ2397" s="5"/>
      <c r="AR2397" s="4"/>
      <c r="AS2397" s="5"/>
      <c r="AT2397" s="552"/>
      <c r="AU2397" s="553" t="str">
        <f>IF(AND(V2397&gt;0,X2397="A",AA2397&lt;&gt;"",AG2397&lt;&gt;"A",AJ2397&lt;&gt;"A",OR(AB2397="NR",AB2397="NT")),1,"")</f>
        <v/>
      </c>
      <c r="AV2397" s="554" t="str">
        <f>IF(AU2397="","",COUNTIF($AU$8:AU2397,AU2397))</f>
        <v/>
      </c>
      <c r="AW2397" s="553" t="str">
        <f>IF(AND(V2397&gt;0,X2397="A",AJ2397&lt;&gt;"A",OR(AB2397="",AB2397="NX")),1,"")</f>
        <v/>
      </c>
      <c r="AX2397" s="554" t="str">
        <f>IF(AW2397="","",COUNTIF($AW$8:AW2397,AW2397))</f>
        <v/>
      </c>
      <c r="AY2397" s="27"/>
      <c r="AZ2397" s="6"/>
      <c r="BA2397" s="7"/>
      <c r="BB2397" s="7"/>
    </row>
    <row r="2398" spans="1:54" ht="14.45" customHeight="1">
      <c r="A2398" s="472" t="s">
        <v>2648</v>
      </c>
      <c r="B2398" s="473" t="s">
        <v>1602</v>
      </c>
      <c r="C2398" s="714" t="s">
        <v>4210</v>
      </c>
      <c r="D2398" s="22">
        <v>21</v>
      </c>
      <c r="E2398" s="746" t="s">
        <v>4663</v>
      </c>
      <c r="F2398" s="760"/>
      <c r="G2398" s="475"/>
      <c r="H2398" s="476"/>
      <c r="I2398" s="474"/>
      <c r="J2398" s="475"/>
      <c r="K2398" s="478"/>
      <c r="L2398" s="9"/>
      <c r="M2398" s="546"/>
      <c r="N2398" s="9"/>
      <c r="O2398" s="6"/>
      <c r="P2398" s="479"/>
      <c r="Q2398" s="10"/>
      <c r="R2398" s="11"/>
      <c r="S2398" s="12"/>
      <c r="T2398" s="14"/>
      <c r="U2398" s="15"/>
      <c r="V2398" s="8"/>
      <c r="W2398" s="13"/>
      <c r="X2398" s="23"/>
      <c r="Y2398" s="486">
        <v>140</v>
      </c>
      <c r="Z2398" s="483"/>
      <c r="AA2398" s="483"/>
      <c r="AB2398" s="484"/>
      <c r="AC2398" s="16"/>
      <c r="AD2398" s="17"/>
      <c r="AE2398" s="18"/>
      <c r="AF2398" s="9"/>
      <c r="AG2398" s="19"/>
      <c r="AH2398" s="20"/>
      <c r="AI2398" s="9"/>
      <c r="AJ2398" s="21"/>
      <c r="AK2398" s="33"/>
      <c r="AL2398" s="485" t="str">
        <f>IF(AA2398="","",AA2398)</f>
        <v/>
      </c>
      <c r="AM2398" s="3" t="str">
        <f>IF(AB2398="","",AB2398)</f>
        <v/>
      </c>
      <c r="AN2398" s="702"/>
      <c r="AO2398" s="4"/>
      <c r="AP2398" s="5"/>
      <c r="AQ2398" s="5"/>
      <c r="AR2398" s="4"/>
      <c r="AS2398" s="5"/>
      <c r="AT2398" s="552"/>
      <c r="AU2398" s="553" t="str">
        <f>IF(AND(V2398&gt;0,X2398="A",AA2398&lt;&gt;"",AG2398&lt;&gt;"A",AJ2398&lt;&gt;"A",OR(AB2398="NR",AB2398="NT")),1,"")</f>
        <v/>
      </c>
      <c r="AV2398" s="554" t="str">
        <f>IF(AU2398="","",COUNTIF($AU$8:AU2398,AU2398))</f>
        <v/>
      </c>
      <c r="AW2398" s="553" t="str">
        <f>IF(AND(V2398&gt;0,X2398="A",AJ2398&lt;&gt;"A",OR(AB2398="",AB2398="NX")),1,"")</f>
        <v/>
      </c>
      <c r="AX2398" s="554" t="str">
        <f>IF(AW2398="","",COUNTIF($AW$8:AW2398,AW2398))</f>
        <v/>
      </c>
      <c r="AY2398" s="27"/>
      <c r="AZ2398" s="6"/>
      <c r="BA2398" s="7"/>
      <c r="BB2398" s="7"/>
    </row>
    <row r="2399" spans="1:54" ht="14.45" customHeight="1">
      <c r="A2399" s="472" t="s">
        <v>2649</v>
      </c>
      <c r="B2399" s="473" t="s">
        <v>1602</v>
      </c>
      <c r="C2399" s="714" t="s">
        <v>4210</v>
      </c>
      <c r="D2399" s="22">
        <v>21</v>
      </c>
      <c r="E2399" s="746" t="s">
        <v>4664</v>
      </c>
      <c r="F2399" s="760"/>
      <c r="G2399" s="475"/>
      <c r="H2399" s="476"/>
      <c r="I2399" s="474">
        <v>2084950</v>
      </c>
      <c r="J2399" s="475">
        <v>15421106</v>
      </c>
      <c r="K2399" s="478">
        <v>11.94</v>
      </c>
      <c r="L2399" s="9"/>
      <c r="M2399" s="546"/>
      <c r="N2399" s="9"/>
      <c r="O2399" s="6"/>
      <c r="P2399" s="479"/>
      <c r="Q2399" s="10"/>
      <c r="R2399" s="11"/>
      <c r="S2399" s="12"/>
      <c r="T2399" s="14"/>
      <c r="U2399" s="15"/>
      <c r="V2399" s="8"/>
      <c r="W2399" s="13"/>
      <c r="X2399" s="23"/>
      <c r="Y2399" s="486"/>
      <c r="Z2399" s="483"/>
      <c r="AA2399" s="24"/>
      <c r="AB2399" s="484"/>
      <c r="AC2399" s="16"/>
      <c r="AD2399" s="17"/>
      <c r="AE2399" s="18"/>
      <c r="AF2399" s="9"/>
      <c r="AG2399" s="19"/>
      <c r="AH2399" s="20"/>
      <c r="AI2399" s="9"/>
      <c r="AJ2399" s="21"/>
      <c r="AK2399" s="33"/>
      <c r="AL2399" s="485" t="str">
        <f>IF(AA2399="","",AA2399)</f>
        <v/>
      </c>
      <c r="AM2399" s="3" t="str">
        <f>IF(AB2399="","",AB2399)</f>
        <v/>
      </c>
      <c r="AN2399" s="702"/>
      <c r="AO2399" s="4"/>
      <c r="AP2399" s="5"/>
      <c r="AQ2399" s="5"/>
      <c r="AR2399" s="4"/>
      <c r="AS2399" s="5"/>
      <c r="AT2399" s="552"/>
      <c r="AU2399" s="553" t="str">
        <f>IF(AND(V2399&gt;0,X2399="A",AA2399&lt;&gt;"",AG2399&lt;&gt;"A",AJ2399&lt;&gt;"A",OR(AB2399="NR",AB2399="NT")),1,"")</f>
        <v/>
      </c>
      <c r="AV2399" s="554" t="str">
        <f>IF(AU2399="","",COUNTIF($AU$8:AU2399,AU2399))</f>
        <v/>
      </c>
      <c r="AW2399" s="553" t="str">
        <f>IF(AND(V2399&gt;0,X2399="A",AJ2399&lt;&gt;"A",OR(AB2399="",AB2399="NX")),1,"")</f>
        <v/>
      </c>
      <c r="AX2399" s="554" t="str">
        <f>IF(AW2399="","",COUNTIF($AW$8:AW2399,AW2399))</f>
        <v/>
      </c>
      <c r="AY2399" s="27"/>
      <c r="AZ2399" s="6"/>
      <c r="BA2399" s="7"/>
      <c r="BB2399" s="7"/>
    </row>
    <row r="2400" spans="1:54" ht="14.45" customHeight="1">
      <c r="A2400" s="472" t="s">
        <v>2650</v>
      </c>
      <c r="B2400" s="473" t="s">
        <v>1602</v>
      </c>
      <c r="C2400" s="714" t="s">
        <v>5296</v>
      </c>
      <c r="D2400" s="22">
        <v>21</v>
      </c>
      <c r="E2400" s="746" t="s">
        <v>4665</v>
      </c>
      <c r="F2400" s="760">
        <v>2084950</v>
      </c>
      <c r="G2400" s="475">
        <v>15421106</v>
      </c>
      <c r="H2400" s="476">
        <v>11.94</v>
      </c>
      <c r="I2400" s="474">
        <v>2086630</v>
      </c>
      <c r="J2400" s="475">
        <v>15421107</v>
      </c>
      <c r="K2400" s="478">
        <v>11.94</v>
      </c>
      <c r="L2400" s="9" t="s">
        <v>15</v>
      </c>
      <c r="M2400" s="546">
        <v>16</v>
      </c>
      <c r="N2400" s="9">
        <v>9.5299999999999994</v>
      </c>
      <c r="O2400" s="6" t="s">
        <v>4201</v>
      </c>
      <c r="P2400" s="479" t="s">
        <v>4202</v>
      </c>
      <c r="Q2400" s="10" t="s">
        <v>4659</v>
      </c>
      <c r="R2400" s="11"/>
      <c r="S2400" s="12"/>
      <c r="T2400" s="14">
        <v>46261</v>
      </c>
      <c r="U2400" s="15" t="s">
        <v>4656</v>
      </c>
      <c r="V2400" s="8">
        <v>46261</v>
      </c>
      <c r="W2400" s="13" t="s">
        <v>4657</v>
      </c>
      <c r="X2400" s="23" t="s">
        <v>4206</v>
      </c>
      <c r="Y2400" s="486">
        <v>140</v>
      </c>
      <c r="Z2400" s="483">
        <v>46266</v>
      </c>
      <c r="AA2400" s="24" t="s">
        <v>4940</v>
      </c>
      <c r="AB2400" s="484" t="s">
        <v>4206</v>
      </c>
      <c r="AC2400" s="16"/>
      <c r="AD2400" s="17"/>
      <c r="AE2400" s="18"/>
      <c r="AF2400" s="9"/>
      <c r="AG2400" s="19"/>
      <c r="AH2400" s="20"/>
      <c r="AI2400" s="9"/>
      <c r="AJ2400" s="21"/>
      <c r="AK2400" s="33"/>
      <c r="AL2400" s="485" t="str">
        <f>IF(AA2400="","",AA2400)</f>
        <v>L-RT-014</v>
      </c>
      <c r="AM2400" s="3" t="str">
        <f>IF(AB2400="","",AB2400)</f>
        <v>A</v>
      </c>
      <c r="AN2400" s="702"/>
      <c r="AO2400" s="4"/>
      <c r="AP2400" s="5"/>
      <c r="AQ2400" s="5"/>
      <c r="AR2400" s="4"/>
      <c r="AS2400" s="5"/>
      <c r="AT2400" s="552"/>
      <c r="AU2400" s="553" t="str">
        <f>IF(AND(V2400&gt;0,X2400="A",AA2400&lt;&gt;"",AG2400&lt;&gt;"A",AJ2400&lt;&gt;"A",OR(AB2400="NR",AB2400="NT")),1,"")</f>
        <v/>
      </c>
      <c r="AV2400" s="554" t="str">
        <f>IF(AU2400="","",COUNTIF($AU$8:AU2400,AU2400))</f>
        <v/>
      </c>
      <c r="AW2400" s="553" t="str">
        <f>IF(AND(V2400&gt;0,X2400="A",AJ2400&lt;&gt;"A",OR(AB2400="",AB2400="NX")),1,"")</f>
        <v/>
      </c>
      <c r="AX2400" s="554" t="str">
        <f>IF(AW2400="","",COUNTIF($AW$8:AW2400,AW2400))</f>
        <v/>
      </c>
      <c r="AY2400" s="27"/>
      <c r="AZ2400" s="6"/>
      <c r="BA2400" s="7"/>
      <c r="BB2400" s="7"/>
    </row>
    <row r="2401" spans="1:54" ht="14.45" customHeight="1">
      <c r="A2401" s="472" t="s">
        <v>2651</v>
      </c>
      <c r="B2401" s="473" t="s">
        <v>1602</v>
      </c>
      <c r="C2401" s="714" t="s">
        <v>5296</v>
      </c>
      <c r="D2401" s="22">
        <v>21</v>
      </c>
      <c r="E2401" s="746" t="s">
        <v>4666</v>
      </c>
      <c r="F2401" s="760">
        <v>2086630</v>
      </c>
      <c r="G2401" s="475">
        <v>15421107</v>
      </c>
      <c r="H2401" s="476">
        <v>11.94</v>
      </c>
      <c r="I2401" s="474">
        <v>2086640</v>
      </c>
      <c r="J2401" s="475">
        <v>15421107</v>
      </c>
      <c r="K2401" s="478">
        <v>11.94</v>
      </c>
      <c r="L2401" s="9" t="s">
        <v>15</v>
      </c>
      <c r="M2401" s="546">
        <v>16</v>
      </c>
      <c r="N2401" s="9">
        <v>9.5299999999999994</v>
      </c>
      <c r="O2401" s="6" t="s">
        <v>4201</v>
      </c>
      <c r="P2401" s="479" t="s">
        <v>4202</v>
      </c>
      <c r="Q2401" s="10" t="s">
        <v>4659</v>
      </c>
      <c r="R2401" s="11"/>
      <c r="S2401" s="12"/>
      <c r="T2401" s="14">
        <v>46261</v>
      </c>
      <c r="U2401" s="15" t="s">
        <v>4656</v>
      </c>
      <c r="V2401" s="8">
        <v>46261</v>
      </c>
      <c r="W2401" s="13" t="s">
        <v>4657</v>
      </c>
      <c r="X2401" s="23" t="s">
        <v>4206</v>
      </c>
      <c r="Y2401" s="486">
        <v>140</v>
      </c>
      <c r="Z2401" s="483">
        <v>46266</v>
      </c>
      <c r="AA2401" s="24" t="s">
        <v>4940</v>
      </c>
      <c r="AB2401" s="484" t="s">
        <v>4206</v>
      </c>
      <c r="AC2401" s="16"/>
      <c r="AD2401" s="17"/>
      <c r="AE2401" s="18"/>
      <c r="AF2401" s="9"/>
      <c r="AG2401" s="19"/>
      <c r="AH2401" s="20"/>
      <c r="AI2401" s="9"/>
      <c r="AJ2401" s="21"/>
      <c r="AK2401" s="33"/>
      <c r="AL2401" s="485" t="str">
        <f>IF(AA2401="","",AA2401)</f>
        <v>L-RT-014</v>
      </c>
      <c r="AM2401" s="3" t="str">
        <f>IF(AB2401="","",AB2401)</f>
        <v>A</v>
      </c>
      <c r="AN2401" s="702"/>
      <c r="AO2401" s="4"/>
      <c r="AP2401" s="5"/>
      <c r="AQ2401" s="5"/>
      <c r="AR2401" s="4"/>
      <c r="AS2401" s="5"/>
      <c r="AT2401" s="552"/>
      <c r="AU2401" s="553" t="str">
        <f>IF(AND(V2401&gt;0,X2401="A",AA2401&lt;&gt;"",AG2401&lt;&gt;"A",AJ2401&lt;&gt;"A",OR(AB2401="NR",AB2401="NT")),1,"")</f>
        <v/>
      </c>
      <c r="AV2401" s="554" t="str">
        <f>IF(AU2401="","",COUNTIF($AU$8:AU2401,AU2401))</f>
        <v/>
      </c>
      <c r="AW2401" s="553" t="str">
        <f>IF(AND(V2401&gt;0,X2401="A",AJ2401&lt;&gt;"A",OR(AB2401="",AB2401="NX")),1,"")</f>
        <v/>
      </c>
      <c r="AX2401" s="554" t="str">
        <f>IF(AW2401="","",COUNTIF($AW$8:AW2401,AW2401))</f>
        <v/>
      </c>
      <c r="AY2401" s="27"/>
      <c r="AZ2401" s="6"/>
      <c r="BA2401" s="7"/>
      <c r="BB2401" s="7"/>
    </row>
    <row r="2402" spans="1:54" ht="14.45" customHeight="1">
      <c r="A2402" s="472" t="s">
        <v>2652</v>
      </c>
      <c r="B2402" s="473" t="s">
        <v>1602</v>
      </c>
      <c r="C2402" s="714" t="s">
        <v>5296</v>
      </c>
      <c r="D2402" s="22">
        <v>21</v>
      </c>
      <c r="E2402" s="746" t="s">
        <v>4667</v>
      </c>
      <c r="F2402" s="760">
        <v>2086640</v>
      </c>
      <c r="G2402" s="475">
        <v>15421107</v>
      </c>
      <c r="H2402" s="476">
        <v>11.94</v>
      </c>
      <c r="I2402" s="474">
        <v>2086540</v>
      </c>
      <c r="J2402" s="475">
        <v>15421107</v>
      </c>
      <c r="K2402" s="478">
        <v>11.94</v>
      </c>
      <c r="L2402" s="9" t="s">
        <v>15</v>
      </c>
      <c r="M2402" s="546">
        <v>16</v>
      </c>
      <c r="N2402" s="9">
        <v>9.5299999999999994</v>
      </c>
      <c r="O2402" s="6" t="s">
        <v>4201</v>
      </c>
      <c r="P2402" s="479" t="s">
        <v>4202</v>
      </c>
      <c r="Q2402" s="10" t="s">
        <v>4659</v>
      </c>
      <c r="R2402" s="11"/>
      <c r="S2402" s="12"/>
      <c r="T2402" s="14">
        <v>46261</v>
      </c>
      <c r="U2402" s="15" t="s">
        <v>4656</v>
      </c>
      <c r="V2402" s="8">
        <v>46261</v>
      </c>
      <c r="W2402" s="13" t="s">
        <v>4657</v>
      </c>
      <c r="X2402" s="23" t="s">
        <v>4206</v>
      </c>
      <c r="Y2402" s="486">
        <v>140</v>
      </c>
      <c r="Z2402" s="483">
        <v>46266</v>
      </c>
      <c r="AA2402" s="24" t="s">
        <v>4940</v>
      </c>
      <c r="AB2402" s="484" t="s">
        <v>4206</v>
      </c>
      <c r="AC2402" s="16"/>
      <c r="AD2402" s="17"/>
      <c r="AE2402" s="18"/>
      <c r="AF2402" s="9"/>
      <c r="AG2402" s="19"/>
      <c r="AH2402" s="20"/>
      <c r="AI2402" s="9"/>
      <c r="AJ2402" s="21"/>
      <c r="AK2402" s="33"/>
      <c r="AL2402" s="485" t="str">
        <f>IF(AA2402="","",AA2402)</f>
        <v>L-RT-014</v>
      </c>
      <c r="AM2402" s="3" t="str">
        <f>IF(AB2402="","",AB2402)</f>
        <v>A</v>
      </c>
      <c r="AN2402" s="702"/>
      <c r="AO2402" s="4"/>
      <c r="AP2402" s="5"/>
      <c r="AQ2402" s="5"/>
      <c r="AR2402" s="4"/>
      <c r="AS2402" s="5"/>
      <c r="AT2402" s="552"/>
      <c r="AU2402" s="553" t="str">
        <f>IF(AND(V2402&gt;0,X2402="A",AA2402&lt;&gt;"",AG2402&lt;&gt;"A",AJ2402&lt;&gt;"A",OR(AB2402="NR",AB2402="NT")),1,"")</f>
        <v/>
      </c>
      <c r="AV2402" s="554" t="str">
        <f>IF(AU2402="","",COUNTIF($AU$8:AU2402,AU2402))</f>
        <v/>
      </c>
      <c r="AW2402" s="553" t="str">
        <f>IF(AND(V2402&gt;0,X2402="A",AJ2402&lt;&gt;"A",OR(AB2402="",AB2402="NX")),1,"")</f>
        <v/>
      </c>
      <c r="AX2402" s="554" t="str">
        <f>IF(AW2402="","",COUNTIF($AW$8:AW2402,AW2402))</f>
        <v/>
      </c>
      <c r="AY2402" s="27"/>
      <c r="AZ2402" s="6"/>
      <c r="BA2402" s="7"/>
      <c r="BB2402" s="7"/>
    </row>
    <row r="2403" spans="1:54" ht="14.45" customHeight="1">
      <c r="A2403" s="472" t="s">
        <v>2653</v>
      </c>
      <c r="B2403" s="473" t="s">
        <v>1602</v>
      </c>
      <c r="C2403" s="714" t="s">
        <v>5296</v>
      </c>
      <c r="D2403" s="22">
        <v>21</v>
      </c>
      <c r="E2403" s="746" t="s">
        <v>4668</v>
      </c>
      <c r="F2403" s="760">
        <v>2086540</v>
      </c>
      <c r="G2403" s="475">
        <v>15421107</v>
      </c>
      <c r="H2403" s="476">
        <v>11.94</v>
      </c>
      <c r="I2403" s="474">
        <v>2084180</v>
      </c>
      <c r="J2403" s="475">
        <v>15421106</v>
      </c>
      <c r="K2403" s="478">
        <v>11.94</v>
      </c>
      <c r="L2403" s="9" t="s">
        <v>15</v>
      </c>
      <c r="M2403" s="546">
        <v>16</v>
      </c>
      <c r="N2403" s="9">
        <v>9.5299999999999994</v>
      </c>
      <c r="O2403" s="6" t="s">
        <v>4201</v>
      </c>
      <c r="P2403" s="479" t="s">
        <v>4202</v>
      </c>
      <c r="Q2403" s="10" t="s">
        <v>4669</v>
      </c>
      <c r="R2403" s="11"/>
      <c r="S2403" s="12"/>
      <c r="T2403" s="14">
        <v>46261</v>
      </c>
      <c r="U2403" s="15" t="s">
        <v>4656</v>
      </c>
      <c r="V2403" s="8">
        <v>46261</v>
      </c>
      <c r="W2403" s="13" t="s">
        <v>4657</v>
      </c>
      <c r="X2403" s="23" t="s">
        <v>4206</v>
      </c>
      <c r="Y2403" s="486">
        <v>140</v>
      </c>
      <c r="Z2403" s="483">
        <v>46266</v>
      </c>
      <c r="AA2403" s="24" t="s">
        <v>4940</v>
      </c>
      <c r="AB2403" s="484" t="s">
        <v>4206</v>
      </c>
      <c r="AC2403" s="16"/>
      <c r="AD2403" s="17"/>
      <c r="AE2403" s="18"/>
      <c r="AF2403" s="9"/>
      <c r="AG2403" s="19"/>
      <c r="AH2403" s="20"/>
      <c r="AI2403" s="9"/>
      <c r="AJ2403" s="21"/>
      <c r="AK2403" s="33"/>
      <c r="AL2403" s="485" t="str">
        <f>IF(AA2403="","",AA2403)</f>
        <v>L-RT-014</v>
      </c>
      <c r="AM2403" s="3" t="str">
        <f>IF(AB2403="","",AB2403)</f>
        <v>A</v>
      </c>
      <c r="AN2403" s="702"/>
      <c r="AO2403" s="4"/>
      <c r="AP2403" s="5"/>
      <c r="AQ2403" s="5"/>
      <c r="AR2403" s="4"/>
      <c r="AS2403" s="5"/>
      <c r="AT2403" s="552"/>
      <c r="AU2403" s="553" t="str">
        <f>IF(AND(V2403&gt;0,X2403="A",AA2403&lt;&gt;"",AG2403&lt;&gt;"A",AJ2403&lt;&gt;"A",OR(AB2403="NR",AB2403="NT")),1,"")</f>
        <v/>
      </c>
      <c r="AV2403" s="554" t="str">
        <f>IF(AU2403="","",COUNTIF($AU$8:AU2403,AU2403))</f>
        <v/>
      </c>
      <c r="AW2403" s="553" t="str">
        <f>IF(AND(V2403&gt;0,X2403="A",AJ2403&lt;&gt;"A",OR(AB2403="",AB2403="NX")),1,"")</f>
        <v/>
      </c>
      <c r="AX2403" s="554" t="str">
        <f>IF(AW2403="","",COUNTIF($AW$8:AW2403,AW2403))</f>
        <v/>
      </c>
      <c r="AY2403" s="27"/>
      <c r="AZ2403" s="6"/>
      <c r="BA2403" s="7"/>
      <c r="BB2403" s="7"/>
    </row>
    <row r="2404" spans="1:54" ht="14.45" customHeight="1">
      <c r="A2404" s="472" t="s">
        <v>2654</v>
      </c>
      <c r="B2404" s="473" t="s">
        <v>1602</v>
      </c>
      <c r="C2404" s="714" t="s">
        <v>5296</v>
      </c>
      <c r="D2404" s="22">
        <v>21</v>
      </c>
      <c r="E2404" s="746" t="s">
        <v>4670</v>
      </c>
      <c r="F2404" s="760">
        <v>2084180</v>
      </c>
      <c r="G2404" s="475">
        <v>15421106</v>
      </c>
      <c r="H2404" s="476">
        <v>11.94</v>
      </c>
      <c r="I2404" s="474">
        <v>2096790</v>
      </c>
      <c r="J2404" s="475">
        <v>15421111</v>
      </c>
      <c r="K2404" s="478">
        <v>11.94</v>
      </c>
      <c r="L2404" s="9" t="s">
        <v>15</v>
      </c>
      <c r="M2404" s="546">
        <v>16</v>
      </c>
      <c r="N2404" s="9">
        <v>9.5299999999999994</v>
      </c>
      <c r="O2404" s="6" t="s">
        <v>4201</v>
      </c>
      <c r="P2404" s="479" t="s">
        <v>4202</v>
      </c>
      <c r="Q2404" s="10" t="s">
        <v>4669</v>
      </c>
      <c r="R2404" s="11"/>
      <c r="S2404" s="12"/>
      <c r="T2404" s="14">
        <v>46261</v>
      </c>
      <c r="U2404" s="15" t="s">
        <v>4656</v>
      </c>
      <c r="V2404" s="8">
        <v>46261</v>
      </c>
      <c r="W2404" s="13" t="s">
        <v>4657</v>
      </c>
      <c r="X2404" s="23" t="s">
        <v>4206</v>
      </c>
      <c r="Y2404" s="486">
        <v>140</v>
      </c>
      <c r="Z2404" s="483">
        <v>46266</v>
      </c>
      <c r="AA2404" s="24" t="s">
        <v>4940</v>
      </c>
      <c r="AB2404" s="484" t="s">
        <v>4206</v>
      </c>
      <c r="AC2404" s="16"/>
      <c r="AD2404" s="17"/>
      <c r="AE2404" s="18"/>
      <c r="AF2404" s="9"/>
      <c r="AG2404" s="19"/>
      <c r="AH2404" s="20"/>
      <c r="AI2404" s="9"/>
      <c r="AJ2404" s="21"/>
      <c r="AK2404" s="33"/>
      <c r="AL2404" s="485" t="str">
        <f>IF(AA2404="","",AA2404)</f>
        <v>L-RT-014</v>
      </c>
      <c r="AM2404" s="3" t="str">
        <f>IF(AB2404="","",AB2404)</f>
        <v>A</v>
      </c>
      <c r="AN2404" s="702"/>
      <c r="AO2404" s="4"/>
      <c r="AP2404" s="5"/>
      <c r="AQ2404" s="5"/>
      <c r="AR2404" s="4"/>
      <c r="AS2404" s="5"/>
      <c r="AT2404" s="552"/>
      <c r="AU2404" s="553" t="str">
        <f>IF(AND(V2404&gt;0,X2404="A",AA2404&lt;&gt;"",AG2404&lt;&gt;"A",AJ2404&lt;&gt;"A",OR(AB2404="NR",AB2404="NT")),1,"")</f>
        <v/>
      </c>
      <c r="AV2404" s="554" t="str">
        <f>IF(AU2404="","",COUNTIF($AU$8:AU2404,AU2404))</f>
        <v/>
      </c>
      <c r="AW2404" s="553" t="str">
        <f>IF(AND(V2404&gt;0,X2404="A",AJ2404&lt;&gt;"A",OR(AB2404="",AB2404="NX")),1,"")</f>
        <v/>
      </c>
      <c r="AX2404" s="554" t="str">
        <f>IF(AW2404="","",COUNTIF($AW$8:AW2404,AW2404))</f>
        <v/>
      </c>
      <c r="AY2404" s="27"/>
      <c r="AZ2404" s="6"/>
      <c r="BA2404" s="7"/>
      <c r="BB2404" s="7"/>
    </row>
    <row r="2405" spans="1:54" ht="14.45" customHeight="1">
      <c r="A2405" s="472" t="s">
        <v>2655</v>
      </c>
      <c r="B2405" s="473" t="s">
        <v>1602</v>
      </c>
      <c r="C2405" s="714" t="s">
        <v>5296</v>
      </c>
      <c r="D2405" s="22">
        <v>21</v>
      </c>
      <c r="E2405" s="746" t="s">
        <v>4671</v>
      </c>
      <c r="F2405" s="760">
        <v>2096790</v>
      </c>
      <c r="G2405" s="475">
        <v>15421111</v>
      </c>
      <c r="H2405" s="476">
        <v>11.94</v>
      </c>
      <c r="I2405" s="474">
        <v>2083930</v>
      </c>
      <c r="J2405" s="475">
        <v>15421106</v>
      </c>
      <c r="K2405" s="478">
        <v>11.94</v>
      </c>
      <c r="L2405" s="9" t="s">
        <v>15</v>
      </c>
      <c r="M2405" s="546">
        <v>16</v>
      </c>
      <c r="N2405" s="9">
        <v>9.5299999999999994</v>
      </c>
      <c r="O2405" s="6" t="s">
        <v>4201</v>
      </c>
      <c r="P2405" s="479" t="s">
        <v>4202</v>
      </c>
      <c r="Q2405" s="10" t="s">
        <v>4669</v>
      </c>
      <c r="R2405" s="11"/>
      <c r="S2405" s="12"/>
      <c r="T2405" s="14">
        <v>46261</v>
      </c>
      <c r="U2405" s="15" t="s">
        <v>4656</v>
      </c>
      <c r="V2405" s="8">
        <v>46261</v>
      </c>
      <c r="W2405" s="13" t="s">
        <v>4657</v>
      </c>
      <c r="X2405" s="23" t="s">
        <v>4206</v>
      </c>
      <c r="Y2405" s="486">
        <v>140</v>
      </c>
      <c r="Z2405" s="483">
        <v>46266</v>
      </c>
      <c r="AA2405" s="24" t="s">
        <v>4940</v>
      </c>
      <c r="AB2405" s="484" t="s">
        <v>4206</v>
      </c>
      <c r="AC2405" s="16"/>
      <c r="AD2405" s="17"/>
      <c r="AE2405" s="18"/>
      <c r="AF2405" s="9"/>
      <c r="AG2405" s="19"/>
      <c r="AH2405" s="20"/>
      <c r="AI2405" s="9"/>
      <c r="AJ2405" s="21"/>
      <c r="AK2405" s="33"/>
      <c r="AL2405" s="485" t="str">
        <f>IF(AA2405="","",AA2405)</f>
        <v>L-RT-014</v>
      </c>
      <c r="AM2405" s="3" t="str">
        <f>IF(AB2405="","",AB2405)</f>
        <v>A</v>
      </c>
      <c r="AN2405" s="702"/>
      <c r="AO2405" s="4"/>
      <c r="AP2405" s="5"/>
      <c r="AQ2405" s="5"/>
      <c r="AR2405" s="4"/>
      <c r="AS2405" s="5"/>
      <c r="AT2405" s="552"/>
      <c r="AU2405" s="553" t="str">
        <f>IF(AND(V2405&gt;0,X2405="A",AA2405&lt;&gt;"",AG2405&lt;&gt;"A",AJ2405&lt;&gt;"A",OR(AB2405="NR",AB2405="NT")),1,"")</f>
        <v/>
      </c>
      <c r="AV2405" s="554" t="str">
        <f>IF(AU2405="","",COUNTIF($AU$8:AU2405,AU2405))</f>
        <v/>
      </c>
      <c r="AW2405" s="553" t="str">
        <f>IF(AND(V2405&gt;0,X2405="A",AJ2405&lt;&gt;"A",OR(AB2405="",AB2405="NX")),1,"")</f>
        <v/>
      </c>
      <c r="AX2405" s="554" t="str">
        <f>IF(AW2405="","",COUNTIF($AW$8:AW2405,AW2405))</f>
        <v/>
      </c>
      <c r="AY2405" s="27"/>
      <c r="AZ2405" s="6"/>
      <c r="BA2405" s="7"/>
      <c r="BB2405" s="7"/>
    </row>
    <row r="2406" spans="1:54" ht="14.45" customHeight="1">
      <c r="A2406" s="472" t="s">
        <v>2656</v>
      </c>
      <c r="B2406" s="473" t="s">
        <v>1602</v>
      </c>
      <c r="C2406" s="714" t="s">
        <v>5296</v>
      </c>
      <c r="D2406" s="22">
        <v>21</v>
      </c>
      <c r="E2406" s="746" t="s">
        <v>4672</v>
      </c>
      <c r="F2406" s="760">
        <v>2083930</v>
      </c>
      <c r="G2406" s="475">
        <v>15421106</v>
      </c>
      <c r="H2406" s="476">
        <v>11.94</v>
      </c>
      <c r="I2406" s="474">
        <v>2093010</v>
      </c>
      <c r="J2406" s="475">
        <v>15421110</v>
      </c>
      <c r="K2406" s="478">
        <v>11.94</v>
      </c>
      <c r="L2406" s="9" t="s">
        <v>15</v>
      </c>
      <c r="M2406" s="546">
        <v>16</v>
      </c>
      <c r="N2406" s="9">
        <v>9.5299999999999994</v>
      </c>
      <c r="O2406" s="6" t="s">
        <v>4201</v>
      </c>
      <c r="P2406" s="479" t="s">
        <v>4202</v>
      </c>
      <c r="Q2406" s="10" t="s">
        <v>4669</v>
      </c>
      <c r="R2406" s="11"/>
      <c r="S2406" s="12"/>
      <c r="T2406" s="14">
        <v>46261</v>
      </c>
      <c r="U2406" s="15" t="s">
        <v>4656</v>
      </c>
      <c r="V2406" s="8">
        <v>46261</v>
      </c>
      <c r="W2406" s="13" t="s">
        <v>4657</v>
      </c>
      <c r="X2406" s="23" t="s">
        <v>4206</v>
      </c>
      <c r="Y2406" s="486">
        <v>140</v>
      </c>
      <c r="Z2406" s="483">
        <v>46266</v>
      </c>
      <c r="AA2406" s="24" t="s">
        <v>4940</v>
      </c>
      <c r="AB2406" s="484" t="s">
        <v>4206</v>
      </c>
      <c r="AC2406" s="16"/>
      <c r="AD2406" s="17"/>
      <c r="AE2406" s="18"/>
      <c r="AF2406" s="9"/>
      <c r="AG2406" s="19"/>
      <c r="AH2406" s="20"/>
      <c r="AI2406" s="9"/>
      <c r="AJ2406" s="21"/>
      <c r="AK2406" s="33"/>
      <c r="AL2406" s="485" t="str">
        <f>IF(AA2406="","",AA2406)</f>
        <v>L-RT-014</v>
      </c>
      <c r="AM2406" s="3" t="str">
        <f>IF(AB2406="","",AB2406)</f>
        <v>A</v>
      </c>
      <c r="AN2406" s="702"/>
      <c r="AO2406" s="4"/>
      <c r="AP2406" s="5"/>
      <c r="AQ2406" s="5"/>
      <c r="AR2406" s="4"/>
      <c r="AS2406" s="5"/>
      <c r="AT2406" s="552"/>
      <c r="AU2406" s="553" t="str">
        <f>IF(AND(V2406&gt;0,X2406="A",AA2406&lt;&gt;"",AG2406&lt;&gt;"A",AJ2406&lt;&gt;"A",OR(AB2406="NR",AB2406="NT")),1,"")</f>
        <v/>
      </c>
      <c r="AV2406" s="554" t="str">
        <f>IF(AU2406="","",COUNTIF($AU$8:AU2406,AU2406))</f>
        <v/>
      </c>
      <c r="AW2406" s="553" t="str">
        <f>IF(AND(V2406&gt;0,X2406="A",AJ2406&lt;&gt;"A",OR(AB2406="",AB2406="NX")),1,"")</f>
        <v/>
      </c>
      <c r="AX2406" s="554" t="str">
        <f>IF(AW2406="","",COUNTIF($AW$8:AW2406,AW2406))</f>
        <v/>
      </c>
      <c r="AY2406" s="27"/>
      <c r="AZ2406" s="6"/>
      <c r="BA2406" s="7"/>
      <c r="BB2406" s="7"/>
    </row>
    <row r="2407" spans="1:54" ht="14.45" customHeight="1">
      <c r="A2407" s="472" t="s">
        <v>2657</v>
      </c>
      <c r="B2407" s="473" t="s">
        <v>1602</v>
      </c>
      <c r="C2407" s="714" t="s">
        <v>5296</v>
      </c>
      <c r="D2407" s="22">
        <v>21</v>
      </c>
      <c r="E2407" s="746" t="s">
        <v>4673</v>
      </c>
      <c r="F2407" s="760">
        <v>2093010</v>
      </c>
      <c r="G2407" s="475">
        <v>15421110</v>
      </c>
      <c r="H2407" s="476">
        <v>11.94</v>
      </c>
      <c r="I2407" s="474">
        <v>2095170</v>
      </c>
      <c r="J2407" s="475">
        <v>15421111</v>
      </c>
      <c r="K2407" s="478">
        <v>11.94</v>
      </c>
      <c r="L2407" s="9" t="s">
        <v>15</v>
      </c>
      <c r="M2407" s="546">
        <v>16</v>
      </c>
      <c r="N2407" s="9">
        <v>9.5299999999999994</v>
      </c>
      <c r="O2407" s="6" t="s">
        <v>4201</v>
      </c>
      <c r="P2407" s="479" t="s">
        <v>4202</v>
      </c>
      <c r="Q2407" s="10" t="s">
        <v>4669</v>
      </c>
      <c r="R2407" s="11"/>
      <c r="S2407" s="12"/>
      <c r="T2407" s="14">
        <v>46261</v>
      </c>
      <c r="U2407" s="15" t="s">
        <v>4656</v>
      </c>
      <c r="V2407" s="8">
        <v>46261</v>
      </c>
      <c r="W2407" s="13" t="s">
        <v>4657</v>
      </c>
      <c r="X2407" s="23" t="s">
        <v>4206</v>
      </c>
      <c r="Y2407" s="486">
        <v>140</v>
      </c>
      <c r="Z2407" s="483">
        <v>46266</v>
      </c>
      <c r="AA2407" s="24" t="s">
        <v>4940</v>
      </c>
      <c r="AB2407" s="484" t="s">
        <v>4206</v>
      </c>
      <c r="AC2407" s="16"/>
      <c r="AD2407" s="17"/>
      <c r="AE2407" s="18"/>
      <c r="AF2407" s="9"/>
      <c r="AG2407" s="19"/>
      <c r="AH2407" s="20"/>
      <c r="AI2407" s="9"/>
      <c r="AJ2407" s="21"/>
      <c r="AK2407" s="33"/>
      <c r="AL2407" s="485" t="str">
        <f>IF(AA2407="","",AA2407)</f>
        <v>L-RT-014</v>
      </c>
      <c r="AM2407" s="3" t="str">
        <f>IF(AB2407="","",AB2407)</f>
        <v>A</v>
      </c>
      <c r="AN2407" s="702"/>
      <c r="AO2407" s="4"/>
      <c r="AP2407" s="5"/>
      <c r="AQ2407" s="5"/>
      <c r="AR2407" s="4"/>
      <c r="AS2407" s="5"/>
      <c r="AT2407" s="552"/>
      <c r="AU2407" s="553" t="str">
        <f>IF(AND(V2407&gt;0,X2407="A",AA2407&lt;&gt;"",AG2407&lt;&gt;"A",AJ2407&lt;&gt;"A",OR(AB2407="NR",AB2407="NT")),1,"")</f>
        <v/>
      </c>
      <c r="AV2407" s="554" t="str">
        <f>IF(AU2407="","",COUNTIF($AU$8:AU2407,AU2407))</f>
        <v/>
      </c>
      <c r="AW2407" s="553" t="str">
        <f>IF(AND(V2407&gt;0,X2407="A",AJ2407&lt;&gt;"A",OR(AB2407="",AB2407="NX")),1,"")</f>
        <v/>
      </c>
      <c r="AX2407" s="554" t="str">
        <f>IF(AW2407="","",COUNTIF($AW$8:AW2407,AW2407))</f>
        <v/>
      </c>
      <c r="AY2407" s="27"/>
      <c r="AZ2407" s="6"/>
      <c r="BA2407" s="7"/>
      <c r="BB2407" s="7"/>
    </row>
    <row r="2408" spans="1:54" ht="14.45" customHeight="1">
      <c r="A2408" s="472" t="s">
        <v>2658</v>
      </c>
      <c r="B2408" s="473" t="s">
        <v>1602</v>
      </c>
      <c r="C2408" s="714" t="s">
        <v>5296</v>
      </c>
      <c r="D2408" s="22">
        <v>21</v>
      </c>
      <c r="E2408" s="746" t="s">
        <v>4674</v>
      </c>
      <c r="F2408" s="760">
        <v>2095170</v>
      </c>
      <c r="G2408" s="475">
        <v>15421111</v>
      </c>
      <c r="H2408" s="476">
        <v>11.94</v>
      </c>
      <c r="I2408" s="474">
        <v>2081890</v>
      </c>
      <c r="J2408" s="475">
        <v>15421104</v>
      </c>
      <c r="K2408" s="478">
        <v>11.94</v>
      </c>
      <c r="L2408" s="9" t="s">
        <v>15</v>
      </c>
      <c r="M2408" s="546">
        <v>16</v>
      </c>
      <c r="N2408" s="9">
        <v>9.5299999999999994</v>
      </c>
      <c r="O2408" s="6" t="s">
        <v>4201</v>
      </c>
      <c r="P2408" s="479" t="s">
        <v>4202</v>
      </c>
      <c r="Q2408" s="10" t="s">
        <v>4659</v>
      </c>
      <c r="R2408" s="11"/>
      <c r="S2408" s="12"/>
      <c r="T2408" s="14">
        <v>46261</v>
      </c>
      <c r="U2408" s="15" t="s">
        <v>4656</v>
      </c>
      <c r="V2408" s="8">
        <v>46261</v>
      </c>
      <c r="W2408" s="13" t="s">
        <v>4657</v>
      </c>
      <c r="X2408" s="23" t="s">
        <v>4206</v>
      </c>
      <c r="Y2408" s="486">
        <v>140</v>
      </c>
      <c r="Z2408" s="483">
        <v>46266</v>
      </c>
      <c r="AA2408" s="24" t="s">
        <v>4940</v>
      </c>
      <c r="AB2408" s="484" t="s">
        <v>4206</v>
      </c>
      <c r="AC2408" s="16"/>
      <c r="AD2408" s="17"/>
      <c r="AE2408" s="18"/>
      <c r="AF2408" s="9"/>
      <c r="AG2408" s="19"/>
      <c r="AH2408" s="20"/>
      <c r="AI2408" s="9"/>
      <c r="AJ2408" s="21"/>
      <c r="AK2408" s="33"/>
      <c r="AL2408" s="485" t="str">
        <f>IF(AA2408="","",AA2408)</f>
        <v>L-RT-014</v>
      </c>
      <c r="AM2408" s="3" t="str">
        <f>IF(AB2408="","",AB2408)</f>
        <v>A</v>
      </c>
      <c r="AN2408" s="702"/>
      <c r="AO2408" s="4"/>
      <c r="AP2408" s="5"/>
      <c r="AQ2408" s="5"/>
      <c r="AR2408" s="4"/>
      <c r="AS2408" s="5"/>
      <c r="AT2408" s="552"/>
      <c r="AU2408" s="553" t="str">
        <f>IF(AND(V2408&gt;0,X2408="A",AA2408&lt;&gt;"",AG2408&lt;&gt;"A",AJ2408&lt;&gt;"A",OR(AB2408="NR",AB2408="NT")),1,"")</f>
        <v/>
      </c>
      <c r="AV2408" s="554" t="str">
        <f>IF(AU2408="","",COUNTIF($AU$8:AU2408,AU2408))</f>
        <v/>
      </c>
      <c r="AW2408" s="553" t="str">
        <f>IF(AND(V2408&gt;0,X2408="A",AJ2408&lt;&gt;"A",OR(AB2408="",AB2408="NX")),1,"")</f>
        <v/>
      </c>
      <c r="AX2408" s="554" t="str">
        <f>IF(AW2408="","",COUNTIF($AW$8:AW2408,AW2408))</f>
        <v/>
      </c>
      <c r="AY2408" s="27"/>
      <c r="AZ2408" s="6"/>
      <c r="BA2408" s="7"/>
      <c r="BB2408" s="7"/>
    </row>
    <row r="2409" spans="1:54" ht="14.45" customHeight="1">
      <c r="A2409" s="472" t="s">
        <v>2659</v>
      </c>
      <c r="B2409" s="473" t="s">
        <v>1602</v>
      </c>
      <c r="C2409" s="714" t="s">
        <v>5296</v>
      </c>
      <c r="D2409" s="22">
        <v>21</v>
      </c>
      <c r="E2409" s="746" t="s">
        <v>4675</v>
      </c>
      <c r="F2409" s="760">
        <v>2081890</v>
      </c>
      <c r="G2409" s="475">
        <v>15421104</v>
      </c>
      <c r="H2409" s="476">
        <v>11.94</v>
      </c>
      <c r="I2409" s="474">
        <v>2095260</v>
      </c>
      <c r="J2409" s="475">
        <v>15421111</v>
      </c>
      <c r="K2409" s="478">
        <v>11.94</v>
      </c>
      <c r="L2409" s="9" t="s">
        <v>15</v>
      </c>
      <c r="M2409" s="546">
        <v>16</v>
      </c>
      <c r="N2409" s="9">
        <v>9.5299999999999994</v>
      </c>
      <c r="O2409" s="6" t="s">
        <v>4201</v>
      </c>
      <c r="P2409" s="479" t="s">
        <v>4202</v>
      </c>
      <c r="Q2409" s="10" t="s">
        <v>4659</v>
      </c>
      <c r="R2409" s="11"/>
      <c r="S2409" s="12"/>
      <c r="T2409" s="14">
        <v>46261</v>
      </c>
      <c r="U2409" s="15" t="s">
        <v>4656</v>
      </c>
      <c r="V2409" s="8">
        <v>46261</v>
      </c>
      <c r="W2409" s="13" t="s">
        <v>4657</v>
      </c>
      <c r="X2409" s="23" t="s">
        <v>4206</v>
      </c>
      <c r="Y2409" s="486">
        <v>140</v>
      </c>
      <c r="Z2409" s="483">
        <v>46266</v>
      </c>
      <c r="AA2409" s="24" t="s">
        <v>4940</v>
      </c>
      <c r="AB2409" s="484" t="s">
        <v>4206</v>
      </c>
      <c r="AC2409" s="16"/>
      <c r="AD2409" s="17"/>
      <c r="AE2409" s="18"/>
      <c r="AF2409" s="9"/>
      <c r="AG2409" s="19"/>
      <c r="AH2409" s="20"/>
      <c r="AI2409" s="9"/>
      <c r="AJ2409" s="21"/>
      <c r="AK2409" s="33"/>
      <c r="AL2409" s="485" t="str">
        <f>IF(AA2409="","",AA2409)</f>
        <v>L-RT-014</v>
      </c>
      <c r="AM2409" s="3" t="str">
        <f>IF(AB2409="","",AB2409)</f>
        <v>A</v>
      </c>
      <c r="AN2409" s="702"/>
      <c r="AO2409" s="4"/>
      <c r="AP2409" s="5"/>
      <c r="AQ2409" s="5"/>
      <c r="AR2409" s="4"/>
      <c r="AS2409" s="5"/>
      <c r="AT2409" s="552"/>
      <c r="AU2409" s="553" t="str">
        <f>IF(AND(V2409&gt;0,X2409="A",AA2409&lt;&gt;"",AG2409&lt;&gt;"A",AJ2409&lt;&gt;"A",OR(AB2409="NR",AB2409="NT")),1,"")</f>
        <v/>
      </c>
      <c r="AV2409" s="554" t="str">
        <f>IF(AU2409="","",COUNTIF($AU$8:AU2409,AU2409))</f>
        <v/>
      </c>
      <c r="AW2409" s="553" t="str">
        <f>IF(AND(V2409&gt;0,X2409="A",AJ2409&lt;&gt;"A",OR(AB2409="",AB2409="NX")),1,"")</f>
        <v/>
      </c>
      <c r="AX2409" s="554" t="str">
        <f>IF(AW2409="","",COUNTIF($AW$8:AW2409,AW2409))</f>
        <v/>
      </c>
      <c r="AY2409" s="27"/>
      <c r="AZ2409" s="6"/>
      <c r="BA2409" s="7"/>
      <c r="BB2409" s="7"/>
    </row>
    <row r="2410" spans="1:54" ht="14.45" customHeight="1">
      <c r="A2410" s="472" t="s">
        <v>2660</v>
      </c>
      <c r="B2410" s="473" t="s">
        <v>1602</v>
      </c>
      <c r="C2410" s="714" t="s">
        <v>5296</v>
      </c>
      <c r="D2410" s="22">
        <v>21</v>
      </c>
      <c r="E2410" s="746" t="s">
        <v>4676</v>
      </c>
      <c r="F2410" s="760">
        <v>2095260</v>
      </c>
      <c r="G2410" s="475">
        <v>15421111</v>
      </c>
      <c r="H2410" s="476">
        <v>11.94</v>
      </c>
      <c r="I2410" s="474">
        <v>2089930</v>
      </c>
      <c r="J2410" s="475">
        <v>15421109</v>
      </c>
      <c r="K2410" s="478">
        <v>11.94</v>
      </c>
      <c r="L2410" s="9" t="s">
        <v>15</v>
      </c>
      <c r="M2410" s="546">
        <v>16</v>
      </c>
      <c r="N2410" s="9">
        <v>9.5299999999999994</v>
      </c>
      <c r="O2410" s="6" t="s">
        <v>4201</v>
      </c>
      <c r="P2410" s="479" t="s">
        <v>4202</v>
      </c>
      <c r="Q2410" s="10" t="s">
        <v>4659</v>
      </c>
      <c r="R2410" s="11"/>
      <c r="S2410" s="12"/>
      <c r="T2410" s="14">
        <v>46261</v>
      </c>
      <c r="U2410" s="15" t="s">
        <v>4656</v>
      </c>
      <c r="V2410" s="8">
        <v>46261</v>
      </c>
      <c r="W2410" s="13" t="s">
        <v>4657</v>
      </c>
      <c r="X2410" s="23" t="s">
        <v>4206</v>
      </c>
      <c r="Y2410" s="486">
        <v>140</v>
      </c>
      <c r="Z2410" s="483">
        <v>46266</v>
      </c>
      <c r="AA2410" s="24" t="s">
        <v>4940</v>
      </c>
      <c r="AB2410" s="484" t="s">
        <v>4206</v>
      </c>
      <c r="AC2410" s="16"/>
      <c r="AD2410" s="17"/>
      <c r="AE2410" s="18"/>
      <c r="AF2410" s="9"/>
      <c r="AG2410" s="19"/>
      <c r="AH2410" s="20"/>
      <c r="AI2410" s="9"/>
      <c r="AJ2410" s="21"/>
      <c r="AK2410" s="33"/>
      <c r="AL2410" s="485" t="str">
        <f>IF(AA2410="","",AA2410)</f>
        <v>L-RT-014</v>
      </c>
      <c r="AM2410" s="3" t="str">
        <f>IF(AB2410="","",AB2410)</f>
        <v>A</v>
      </c>
      <c r="AN2410" s="702"/>
      <c r="AO2410" s="4"/>
      <c r="AP2410" s="5"/>
      <c r="AQ2410" s="5"/>
      <c r="AR2410" s="4"/>
      <c r="AS2410" s="5"/>
      <c r="AT2410" s="552"/>
      <c r="AU2410" s="553" t="str">
        <f>IF(AND(V2410&gt;0,X2410="A",AA2410&lt;&gt;"",AG2410&lt;&gt;"A",AJ2410&lt;&gt;"A",OR(AB2410="NR",AB2410="NT")),1,"")</f>
        <v/>
      </c>
      <c r="AV2410" s="554" t="str">
        <f>IF(AU2410="","",COUNTIF($AU$8:AU2410,AU2410))</f>
        <v/>
      </c>
      <c r="AW2410" s="553" t="str">
        <f>IF(AND(V2410&gt;0,X2410="A",AJ2410&lt;&gt;"A",OR(AB2410="",AB2410="NX")),1,"")</f>
        <v/>
      </c>
      <c r="AX2410" s="554" t="str">
        <f>IF(AW2410="","",COUNTIF($AW$8:AW2410,AW2410))</f>
        <v/>
      </c>
      <c r="AY2410" s="27"/>
      <c r="AZ2410" s="6"/>
      <c r="BA2410" s="7"/>
      <c r="BB2410" s="7"/>
    </row>
    <row r="2411" spans="1:54" ht="14.45" customHeight="1">
      <c r="A2411" s="472" t="s">
        <v>2661</v>
      </c>
      <c r="B2411" s="473" t="s">
        <v>1602</v>
      </c>
      <c r="C2411" s="714" t="s">
        <v>5296</v>
      </c>
      <c r="D2411" s="22">
        <v>21</v>
      </c>
      <c r="E2411" s="746" t="s">
        <v>4677</v>
      </c>
      <c r="F2411" s="760">
        <v>2089930</v>
      </c>
      <c r="G2411" s="475">
        <v>15421109</v>
      </c>
      <c r="H2411" s="476">
        <v>11.94</v>
      </c>
      <c r="I2411" s="474">
        <v>2097690</v>
      </c>
      <c r="J2411" s="475">
        <v>15421112</v>
      </c>
      <c r="K2411" s="478">
        <v>11.94</v>
      </c>
      <c r="L2411" s="9" t="s">
        <v>15</v>
      </c>
      <c r="M2411" s="546">
        <v>16</v>
      </c>
      <c r="N2411" s="9">
        <v>9.5299999999999994</v>
      </c>
      <c r="O2411" s="6" t="s">
        <v>4201</v>
      </c>
      <c r="P2411" s="479" t="s">
        <v>4202</v>
      </c>
      <c r="Q2411" s="10" t="s">
        <v>4659</v>
      </c>
      <c r="R2411" s="11"/>
      <c r="S2411" s="12"/>
      <c r="T2411" s="14">
        <v>46261</v>
      </c>
      <c r="U2411" s="15" t="s">
        <v>4656</v>
      </c>
      <c r="V2411" s="8">
        <v>46261</v>
      </c>
      <c r="W2411" s="13" t="s">
        <v>4657</v>
      </c>
      <c r="X2411" s="23" t="s">
        <v>4206</v>
      </c>
      <c r="Y2411" s="486">
        <v>140</v>
      </c>
      <c r="Z2411" s="483">
        <v>46266</v>
      </c>
      <c r="AA2411" s="24" t="s">
        <v>4940</v>
      </c>
      <c r="AB2411" s="484" t="s">
        <v>4206</v>
      </c>
      <c r="AC2411" s="16"/>
      <c r="AD2411" s="17"/>
      <c r="AE2411" s="18"/>
      <c r="AF2411" s="9"/>
      <c r="AG2411" s="19"/>
      <c r="AH2411" s="20"/>
      <c r="AI2411" s="9"/>
      <c r="AJ2411" s="21"/>
      <c r="AK2411" s="33"/>
      <c r="AL2411" s="485" t="str">
        <f>IF(AA2411="","",AA2411)</f>
        <v>L-RT-014</v>
      </c>
      <c r="AM2411" s="3" t="str">
        <f>IF(AB2411="","",AB2411)</f>
        <v>A</v>
      </c>
      <c r="AN2411" s="702"/>
      <c r="AO2411" s="4"/>
      <c r="AP2411" s="5"/>
      <c r="AQ2411" s="5"/>
      <c r="AR2411" s="4"/>
      <c r="AS2411" s="5"/>
      <c r="AT2411" s="552"/>
      <c r="AU2411" s="553" t="str">
        <f>IF(AND(V2411&gt;0,X2411="A",AA2411&lt;&gt;"",AG2411&lt;&gt;"A",AJ2411&lt;&gt;"A",OR(AB2411="NR",AB2411="NT")),1,"")</f>
        <v/>
      </c>
      <c r="AV2411" s="554" t="str">
        <f>IF(AU2411="","",COUNTIF($AU$8:AU2411,AU2411))</f>
        <v/>
      </c>
      <c r="AW2411" s="553" t="str">
        <f>IF(AND(V2411&gt;0,X2411="A",AJ2411&lt;&gt;"A",OR(AB2411="",AB2411="NX")),1,"")</f>
        <v/>
      </c>
      <c r="AX2411" s="554" t="str">
        <f>IF(AW2411="","",COUNTIF($AW$8:AW2411,AW2411))</f>
        <v/>
      </c>
      <c r="AY2411" s="27"/>
      <c r="AZ2411" s="6"/>
      <c r="BA2411" s="7"/>
      <c r="BB2411" s="7"/>
    </row>
    <row r="2412" spans="1:54" ht="14.45" customHeight="1">
      <c r="A2412" s="472" t="s">
        <v>2662</v>
      </c>
      <c r="B2412" s="473" t="s">
        <v>1602</v>
      </c>
      <c r="C2412" s="714" t="s">
        <v>5296</v>
      </c>
      <c r="D2412" s="22">
        <v>21</v>
      </c>
      <c r="E2412" s="746" t="s">
        <v>4678</v>
      </c>
      <c r="F2412" s="760">
        <v>2097690</v>
      </c>
      <c r="G2412" s="475">
        <v>15421112</v>
      </c>
      <c r="H2412" s="476">
        <v>11.94</v>
      </c>
      <c r="I2412" s="474">
        <v>2088080</v>
      </c>
      <c r="J2412" s="475">
        <v>15421108</v>
      </c>
      <c r="K2412" s="478">
        <v>11.94</v>
      </c>
      <c r="L2412" s="9" t="s">
        <v>15</v>
      </c>
      <c r="M2412" s="546">
        <v>16</v>
      </c>
      <c r="N2412" s="9">
        <v>9.5299999999999994</v>
      </c>
      <c r="O2412" s="6" t="s">
        <v>4201</v>
      </c>
      <c r="P2412" s="479" t="s">
        <v>4202</v>
      </c>
      <c r="Q2412" s="10" t="s">
        <v>4659</v>
      </c>
      <c r="R2412" s="11"/>
      <c r="S2412" s="12"/>
      <c r="T2412" s="14">
        <v>46261</v>
      </c>
      <c r="U2412" s="15" t="s">
        <v>4656</v>
      </c>
      <c r="V2412" s="8">
        <v>46261</v>
      </c>
      <c r="W2412" s="13" t="s">
        <v>4657</v>
      </c>
      <c r="X2412" s="23" t="s">
        <v>4206</v>
      </c>
      <c r="Y2412" s="486">
        <v>140</v>
      </c>
      <c r="Z2412" s="483">
        <v>46266</v>
      </c>
      <c r="AA2412" s="24" t="s">
        <v>4940</v>
      </c>
      <c r="AB2412" s="484" t="s">
        <v>4206</v>
      </c>
      <c r="AC2412" s="16"/>
      <c r="AD2412" s="17"/>
      <c r="AE2412" s="18"/>
      <c r="AF2412" s="9"/>
      <c r="AG2412" s="19"/>
      <c r="AH2412" s="20"/>
      <c r="AI2412" s="9"/>
      <c r="AJ2412" s="21"/>
      <c r="AK2412" s="33"/>
      <c r="AL2412" s="485" t="str">
        <f>IF(AA2412="","",AA2412)</f>
        <v>L-RT-014</v>
      </c>
      <c r="AM2412" s="3" t="str">
        <f>IF(AB2412="","",AB2412)</f>
        <v>A</v>
      </c>
      <c r="AN2412" s="702"/>
      <c r="AO2412" s="4"/>
      <c r="AP2412" s="5"/>
      <c r="AQ2412" s="5"/>
      <c r="AR2412" s="4"/>
      <c r="AS2412" s="5"/>
      <c r="AT2412" s="552"/>
      <c r="AU2412" s="553" t="str">
        <f>IF(AND(V2412&gt;0,X2412="A",AA2412&lt;&gt;"",AG2412&lt;&gt;"A",AJ2412&lt;&gt;"A",OR(AB2412="NR",AB2412="NT")),1,"")</f>
        <v/>
      </c>
      <c r="AV2412" s="554" t="str">
        <f>IF(AU2412="","",COUNTIF($AU$8:AU2412,AU2412))</f>
        <v/>
      </c>
      <c r="AW2412" s="553" t="str">
        <f>IF(AND(V2412&gt;0,X2412="A",AJ2412&lt;&gt;"A",OR(AB2412="",AB2412="NX")),1,"")</f>
        <v/>
      </c>
      <c r="AX2412" s="554" t="str">
        <f>IF(AW2412="","",COUNTIF($AW$8:AW2412,AW2412))</f>
        <v/>
      </c>
      <c r="AY2412" s="27"/>
      <c r="AZ2412" s="6"/>
      <c r="BA2412" s="7"/>
      <c r="BB2412" s="7"/>
    </row>
    <row r="2413" spans="1:54" ht="14.45" customHeight="1">
      <c r="A2413" s="472" t="s">
        <v>2663</v>
      </c>
      <c r="B2413" s="473" t="s">
        <v>1602</v>
      </c>
      <c r="C2413" s="714" t="s">
        <v>5296</v>
      </c>
      <c r="D2413" s="22">
        <v>21</v>
      </c>
      <c r="E2413" s="746" t="s">
        <v>4679</v>
      </c>
      <c r="F2413" s="760">
        <v>2088080</v>
      </c>
      <c r="G2413" s="475">
        <v>15421108</v>
      </c>
      <c r="H2413" s="476">
        <v>11.94</v>
      </c>
      <c r="I2413" s="474">
        <v>2084010</v>
      </c>
      <c r="J2413" s="475">
        <v>15421106</v>
      </c>
      <c r="K2413" s="478">
        <v>11.94</v>
      </c>
      <c r="L2413" s="9" t="s">
        <v>15</v>
      </c>
      <c r="M2413" s="546">
        <v>16</v>
      </c>
      <c r="N2413" s="9">
        <v>9.5299999999999994</v>
      </c>
      <c r="O2413" s="6" t="s">
        <v>4201</v>
      </c>
      <c r="P2413" s="479" t="s">
        <v>4202</v>
      </c>
      <c r="Q2413" s="10" t="s">
        <v>4659</v>
      </c>
      <c r="R2413" s="11"/>
      <c r="S2413" s="12"/>
      <c r="T2413" s="14">
        <v>46261</v>
      </c>
      <c r="U2413" s="15" t="s">
        <v>4656</v>
      </c>
      <c r="V2413" s="8">
        <v>46261</v>
      </c>
      <c r="W2413" s="13" t="s">
        <v>4657</v>
      </c>
      <c r="X2413" s="23" t="s">
        <v>4206</v>
      </c>
      <c r="Y2413" s="486">
        <v>140</v>
      </c>
      <c r="Z2413" s="483">
        <v>46263</v>
      </c>
      <c r="AA2413" s="24" t="s">
        <v>4939</v>
      </c>
      <c r="AB2413" s="484" t="s">
        <v>4206</v>
      </c>
      <c r="AC2413" s="16"/>
      <c r="AD2413" s="17"/>
      <c r="AE2413" s="18"/>
      <c r="AF2413" s="9"/>
      <c r="AG2413" s="19"/>
      <c r="AH2413" s="20"/>
      <c r="AI2413" s="9"/>
      <c r="AJ2413" s="21"/>
      <c r="AK2413" s="33"/>
      <c r="AL2413" s="485" t="str">
        <f>IF(AA2413="","",AA2413)</f>
        <v>L-RT-012</v>
      </c>
      <c r="AM2413" s="3" t="str">
        <f>IF(AB2413="","",AB2413)</f>
        <v>A</v>
      </c>
      <c r="AN2413" s="702"/>
      <c r="AO2413" s="4"/>
      <c r="AP2413" s="5"/>
      <c r="AQ2413" s="5"/>
      <c r="AR2413" s="4"/>
      <c r="AS2413" s="5"/>
      <c r="AT2413" s="552"/>
      <c r="AU2413" s="553" t="str">
        <f>IF(AND(V2413&gt;0,X2413="A",AA2413&lt;&gt;"",AG2413&lt;&gt;"A",AJ2413&lt;&gt;"A",OR(AB2413="NR",AB2413="NT")),1,"")</f>
        <v/>
      </c>
      <c r="AV2413" s="554" t="str">
        <f>IF(AU2413="","",COUNTIF($AU$8:AU2413,AU2413))</f>
        <v/>
      </c>
      <c r="AW2413" s="553" t="str">
        <f>IF(AND(V2413&gt;0,X2413="A",AJ2413&lt;&gt;"A",OR(AB2413="",AB2413="NX")),1,"")</f>
        <v/>
      </c>
      <c r="AX2413" s="554" t="str">
        <f>IF(AW2413="","",COUNTIF($AW$8:AW2413,AW2413))</f>
        <v/>
      </c>
      <c r="AY2413" s="27"/>
      <c r="AZ2413" s="6"/>
      <c r="BA2413" s="7"/>
      <c r="BB2413" s="7"/>
    </row>
    <row r="2414" spans="1:54" ht="14.45" customHeight="1">
      <c r="A2414" s="472" t="s">
        <v>2664</v>
      </c>
      <c r="B2414" s="473" t="s">
        <v>1602</v>
      </c>
      <c r="C2414" s="714" t="s">
        <v>5296</v>
      </c>
      <c r="D2414" s="22">
        <v>21</v>
      </c>
      <c r="E2414" s="746" t="s">
        <v>4680</v>
      </c>
      <c r="F2414" s="760">
        <v>2084010</v>
      </c>
      <c r="G2414" s="475">
        <v>15421106</v>
      </c>
      <c r="H2414" s="476">
        <v>11.94</v>
      </c>
      <c r="I2414" s="474">
        <v>2079120</v>
      </c>
      <c r="J2414" s="475">
        <v>15421102</v>
      </c>
      <c r="K2414" s="478">
        <v>11.94</v>
      </c>
      <c r="L2414" s="9" t="s">
        <v>15</v>
      </c>
      <c r="M2414" s="546">
        <v>16</v>
      </c>
      <c r="N2414" s="9">
        <v>9.5299999999999994</v>
      </c>
      <c r="O2414" s="6" t="s">
        <v>4201</v>
      </c>
      <c r="P2414" s="479" t="s">
        <v>4202</v>
      </c>
      <c r="Q2414" s="10" t="s">
        <v>4659</v>
      </c>
      <c r="R2414" s="11"/>
      <c r="S2414" s="12"/>
      <c r="T2414" s="14">
        <v>46261</v>
      </c>
      <c r="U2414" s="15" t="s">
        <v>4656</v>
      </c>
      <c r="V2414" s="8">
        <v>46261</v>
      </c>
      <c r="W2414" s="13" t="s">
        <v>4681</v>
      </c>
      <c r="X2414" s="23" t="s">
        <v>4206</v>
      </c>
      <c r="Y2414" s="486">
        <v>140</v>
      </c>
      <c r="Z2414" s="483">
        <v>46263</v>
      </c>
      <c r="AA2414" s="24" t="s">
        <v>4939</v>
      </c>
      <c r="AB2414" s="484" t="s">
        <v>4206</v>
      </c>
      <c r="AC2414" s="16"/>
      <c r="AD2414" s="17"/>
      <c r="AE2414" s="18"/>
      <c r="AF2414" s="9"/>
      <c r="AG2414" s="19"/>
      <c r="AH2414" s="20"/>
      <c r="AI2414" s="9"/>
      <c r="AJ2414" s="21"/>
      <c r="AK2414" s="33"/>
      <c r="AL2414" s="485" t="str">
        <f>IF(AA2414="","",AA2414)</f>
        <v>L-RT-012</v>
      </c>
      <c r="AM2414" s="3" t="str">
        <f>IF(AB2414="","",AB2414)</f>
        <v>A</v>
      </c>
      <c r="AN2414" s="702"/>
      <c r="AO2414" s="4"/>
      <c r="AP2414" s="5"/>
      <c r="AQ2414" s="5"/>
      <c r="AR2414" s="4"/>
      <c r="AS2414" s="5"/>
      <c r="AT2414" s="552"/>
      <c r="AU2414" s="553" t="str">
        <f>IF(AND(V2414&gt;0,X2414="A",AA2414&lt;&gt;"",AG2414&lt;&gt;"A",AJ2414&lt;&gt;"A",OR(AB2414="NR",AB2414="NT")),1,"")</f>
        <v/>
      </c>
      <c r="AV2414" s="554" t="str">
        <f>IF(AU2414="","",COUNTIF($AU$8:AU2414,AU2414))</f>
        <v/>
      </c>
      <c r="AW2414" s="553" t="str">
        <f>IF(AND(V2414&gt;0,X2414="A",AJ2414&lt;&gt;"A",OR(AB2414="",AB2414="NX")),1,"")</f>
        <v/>
      </c>
      <c r="AX2414" s="554" t="str">
        <f>IF(AW2414="","",COUNTIF($AW$8:AW2414,AW2414))</f>
        <v/>
      </c>
      <c r="AY2414" s="27"/>
      <c r="AZ2414" s="6"/>
      <c r="BA2414" s="7"/>
      <c r="BB2414" s="7"/>
    </row>
    <row r="2415" spans="1:54" ht="14.45" customHeight="1">
      <c r="A2415" s="472" t="s">
        <v>2665</v>
      </c>
      <c r="B2415" s="473" t="s">
        <v>1602</v>
      </c>
      <c r="C2415" s="714" t="s">
        <v>5296</v>
      </c>
      <c r="D2415" s="22">
        <v>21</v>
      </c>
      <c r="E2415" s="746" t="s">
        <v>4682</v>
      </c>
      <c r="F2415" s="760">
        <v>2079120</v>
      </c>
      <c r="G2415" s="475">
        <v>15421102</v>
      </c>
      <c r="H2415" s="476">
        <v>11.94</v>
      </c>
      <c r="I2415" s="474">
        <v>2093360</v>
      </c>
      <c r="J2415" s="475">
        <v>15421110</v>
      </c>
      <c r="K2415" s="478">
        <v>11.94</v>
      </c>
      <c r="L2415" s="9" t="s">
        <v>15</v>
      </c>
      <c r="M2415" s="546">
        <v>16</v>
      </c>
      <c r="N2415" s="9">
        <v>9.5299999999999994</v>
      </c>
      <c r="O2415" s="6" t="s">
        <v>4201</v>
      </c>
      <c r="P2415" s="479" t="s">
        <v>4202</v>
      </c>
      <c r="Q2415" s="10" t="s">
        <v>4659</v>
      </c>
      <c r="R2415" s="11"/>
      <c r="S2415" s="12"/>
      <c r="T2415" s="14">
        <v>46261</v>
      </c>
      <c r="U2415" s="15" t="s">
        <v>4656</v>
      </c>
      <c r="V2415" s="8">
        <v>46261</v>
      </c>
      <c r="W2415" s="13" t="s">
        <v>4681</v>
      </c>
      <c r="X2415" s="23" t="s">
        <v>4206</v>
      </c>
      <c r="Y2415" s="486">
        <v>140</v>
      </c>
      <c r="Z2415" s="483">
        <v>46263</v>
      </c>
      <c r="AA2415" s="24" t="s">
        <v>4939</v>
      </c>
      <c r="AB2415" s="484" t="s">
        <v>4206</v>
      </c>
      <c r="AC2415" s="16"/>
      <c r="AD2415" s="17"/>
      <c r="AE2415" s="18"/>
      <c r="AF2415" s="9"/>
      <c r="AG2415" s="19"/>
      <c r="AH2415" s="20"/>
      <c r="AI2415" s="9"/>
      <c r="AJ2415" s="21"/>
      <c r="AK2415" s="33"/>
      <c r="AL2415" s="485" t="str">
        <f>IF(AA2415="","",AA2415)</f>
        <v>L-RT-012</v>
      </c>
      <c r="AM2415" s="3" t="str">
        <f>IF(AB2415="","",AB2415)</f>
        <v>A</v>
      </c>
      <c r="AN2415" s="702"/>
      <c r="AO2415" s="4"/>
      <c r="AP2415" s="5"/>
      <c r="AQ2415" s="5"/>
      <c r="AR2415" s="4"/>
      <c r="AS2415" s="5"/>
      <c r="AT2415" s="552"/>
      <c r="AU2415" s="553" t="str">
        <f>IF(AND(V2415&gt;0,X2415="A",AA2415&lt;&gt;"",AG2415&lt;&gt;"A",AJ2415&lt;&gt;"A",OR(AB2415="NR",AB2415="NT")),1,"")</f>
        <v/>
      </c>
      <c r="AV2415" s="554" t="str">
        <f>IF(AU2415="","",COUNTIF($AU$8:AU2415,AU2415))</f>
        <v/>
      </c>
      <c r="AW2415" s="553" t="str">
        <f>IF(AND(V2415&gt;0,X2415="A",AJ2415&lt;&gt;"A",OR(AB2415="",AB2415="NX")),1,"")</f>
        <v/>
      </c>
      <c r="AX2415" s="554" t="str">
        <f>IF(AW2415="","",COUNTIF($AW$8:AW2415,AW2415))</f>
        <v/>
      </c>
      <c r="AY2415" s="27"/>
      <c r="AZ2415" s="6"/>
      <c r="BA2415" s="7"/>
      <c r="BB2415" s="7"/>
    </row>
    <row r="2416" spans="1:54" ht="14.45" customHeight="1">
      <c r="A2416" s="472" t="s">
        <v>2666</v>
      </c>
      <c r="B2416" s="473" t="s">
        <v>1602</v>
      </c>
      <c r="C2416" s="714" t="s">
        <v>5296</v>
      </c>
      <c r="D2416" s="22">
        <v>21</v>
      </c>
      <c r="E2416" s="746" t="s">
        <v>4683</v>
      </c>
      <c r="F2416" s="760">
        <v>2093360</v>
      </c>
      <c r="G2416" s="475">
        <v>15421110</v>
      </c>
      <c r="H2416" s="476">
        <v>11.94</v>
      </c>
      <c r="I2416" s="474">
        <v>2097860</v>
      </c>
      <c r="J2416" s="475">
        <v>15421112</v>
      </c>
      <c r="K2416" s="478">
        <v>11.94</v>
      </c>
      <c r="L2416" s="9" t="s">
        <v>15</v>
      </c>
      <c r="M2416" s="546">
        <v>16</v>
      </c>
      <c r="N2416" s="9">
        <v>9.5299999999999994</v>
      </c>
      <c r="O2416" s="6" t="s">
        <v>4201</v>
      </c>
      <c r="P2416" s="479" t="s">
        <v>4202</v>
      </c>
      <c r="Q2416" s="10" t="s">
        <v>4659</v>
      </c>
      <c r="R2416" s="11"/>
      <c r="S2416" s="12"/>
      <c r="T2416" s="14">
        <v>46261</v>
      </c>
      <c r="U2416" s="15" t="s">
        <v>4656</v>
      </c>
      <c r="V2416" s="8">
        <v>46261</v>
      </c>
      <c r="W2416" s="13" t="s">
        <v>4681</v>
      </c>
      <c r="X2416" s="23" t="s">
        <v>4206</v>
      </c>
      <c r="Y2416" s="486">
        <v>140</v>
      </c>
      <c r="Z2416" s="483">
        <v>46263</v>
      </c>
      <c r="AA2416" s="24" t="s">
        <v>4939</v>
      </c>
      <c r="AB2416" s="484" t="s">
        <v>4206</v>
      </c>
      <c r="AC2416" s="16"/>
      <c r="AD2416" s="17"/>
      <c r="AE2416" s="18"/>
      <c r="AF2416" s="9"/>
      <c r="AG2416" s="19"/>
      <c r="AH2416" s="20"/>
      <c r="AI2416" s="9"/>
      <c r="AJ2416" s="21"/>
      <c r="AK2416" s="33"/>
      <c r="AL2416" s="485" t="str">
        <f>IF(AA2416="","",AA2416)</f>
        <v>L-RT-012</v>
      </c>
      <c r="AM2416" s="3" t="str">
        <f>IF(AB2416="","",AB2416)</f>
        <v>A</v>
      </c>
      <c r="AN2416" s="702"/>
      <c r="AO2416" s="4"/>
      <c r="AP2416" s="5"/>
      <c r="AQ2416" s="5"/>
      <c r="AR2416" s="4"/>
      <c r="AS2416" s="5"/>
      <c r="AT2416" s="552"/>
      <c r="AU2416" s="553" t="str">
        <f>IF(AND(V2416&gt;0,X2416="A",AA2416&lt;&gt;"",AG2416&lt;&gt;"A",AJ2416&lt;&gt;"A",OR(AB2416="NR",AB2416="NT")),1,"")</f>
        <v/>
      </c>
      <c r="AV2416" s="554" t="str">
        <f>IF(AU2416="","",COUNTIF($AU$8:AU2416,AU2416))</f>
        <v/>
      </c>
      <c r="AW2416" s="553" t="str">
        <f>IF(AND(V2416&gt;0,X2416="A",AJ2416&lt;&gt;"A",OR(AB2416="",AB2416="NX")),1,"")</f>
        <v/>
      </c>
      <c r="AX2416" s="554" t="str">
        <f>IF(AW2416="","",COUNTIF($AW$8:AW2416,AW2416))</f>
        <v/>
      </c>
      <c r="AY2416" s="27"/>
      <c r="AZ2416" s="6"/>
      <c r="BA2416" s="7"/>
      <c r="BB2416" s="7"/>
    </row>
    <row r="2417" spans="1:54" ht="14.45" customHeight="1">
      <c r="A2417" s="472" t="s">
        <v>2667</v>
      </c>
      <c r="B2417" s="473" t="s">
        <v>1602</v>
      </c>
      <c r="C2417" s="714" t="s">
        <v>5296</v>
      </c>
      <c r="D2417" s="22">
        <v>21</v>
      </c>
      <c r="E2417" s="746" t="s">
        <v>4684</v>
      </c>
      <c r="F2417" s="760">
        <v>2097860</v>
      </c>
      <c r="G2417" s="475">
        <v>15421112</v>
      </c>
      <c r="H2417" s="476">
        <v>11.94</v>
      </c>
      <c r="I2417" s="474">
        <v>2085410</v>
      </c>
      <c r="J2417" s="475">
        <v>15421107</v>
      </c>
      <c r="K2417" s="478">
        <v>11.94</v>
      </c>
      <c r="L2417" s="9" t="s">
        <v>15</v>
      </c>
      <c r="M2417" s="546">
        <v>16</v>
      </c>
      <c r="N2417" s="9">
        <v>9.5299999999999994</v>
      </c>
      <c r="O2417" s="6" t="s">
        <v>4201</v>
      </c>
      <c r="P2417" s="479" t="s">
        <v>4202</v>
      </c>
      <c r="Q2417" s="10" t="s">
        <v>4659</v>
      </c>
      <c r="R2417" s="11"/>
      <c r="S2417" s="12"/>
      <c r="T2417" s="14">
        <v>46261</v>
      </c>
      <c r="U2417" s="15" t="s">
        <v>4656</v>
      </c>
      <c r="V2417" s="8">
        <v>46261</v>
      </c>
      <c r="W2417" s="13" t="s">
        <v>4681</v>
      </c>
      <c r="X2417" s="23" t="s">
        <v>4206</v>
      </c>
      <c r="Y2417" s="486">
        <v>140</v>
      </c>
      <c r="Z2417" s="483">
        <v>46263</v>
      </c>
      <c r="AA2417" s="24" t="s">
        <v>4939</v>
      </c>
      <c r="AB2417" s="484" t="s">
        <v>4206</v>
      </c>
      <c r="AC2417" s="16"/>
      <c r="AD2417" s="17"/>
      <c r="AE2417" s="18"/>
      <c r="AF2417" s="9"/>
      <c r="AG2417" s="19"/>
      <c r="AH2417" s="20"/>
      <c r="AI2417" s="9"/>
      <c r="AJ2417" s="21"/>
      <c r="AK2417" s="33"/>
      <c r="AL2417" s="485" t="str">
        <f>IF(AA2417="","",AA2417)</f>
        <v>L-RT-012</v>
      </c>
      <c r="AM2417" s="3" t="str">
        <f>IF(AB2417="","",AB2417)</f>
        <v>A</v>
      </c>
      <c r="AN2417" s="702"/>
      <c r="AO2417" s="4"/>
      <c r="AP2417" s="5"/>
      <c r="AQ2417" s="5"/>
      <c r="AR2417" s="4"/>
      <c r="AS2417" s="5"/>
      <c r="AT2417" s="552"/>
      <c r="AU2417" s="553" t="str">
        <f>IF(AND(V2417&gt;0,X2417="A",AA2417&lt;&gt;"",AG2417&lt;&gt;"A",AJ2417&lt;&gt;"A",OR(AB2417="NR",AB2417="NT")),1,"")</f>
        <v/>
      </c>
      <c r="AV2417" s="554" t="str">
        <f>IF(AU2417="","",COUNTIF($AU$8:AU2417,AU2417))</f>
        <v/>
      </c>
      <c r="AW2417" s="553" t="str">
        <f>IF(AND(V2417&gt;0,X2417="A",AJ2417&lt;&gt;"A",OR(AB2417="",AB2417="NX")),1,"")</f>
        <v/>
      </c>
      <c r="AX2417" s="554" t="str">
        <f>IF(AW2417="","",COUNTIF($AW$8:AW2417,AW2417))</f>
        <v/>
      </c>
      <c r="AY2417" s="27"/>
      <c r="AZ2417" s="6"/>
      <c r="BA2417" s="7"/>
      <c r="BB2417" s="7"/>
    </row>
    <row r="2418" spans="1:54" ht="14.45" customHeight="1">
      <c r="A2418" s="472" t="s">
        <v>2668</v>
      </c>
      <c r="B2418" s="473" t="s">
        <v>1602</v>
      </c>
      <c r="C2418" s="714" t="s">
        <v>5296</v>
      </c>
      <c r="D2418" s="22">
        <v>21</v>
      </c>
      <c r="E2418" s="746" t="s">
        <v>4685</v>
      </c>
      <c r="F2418" s="760">
        <v>2085410</v>
      </c>
      <c r="G2418" s="475">
        <v>15421107</v>
      </c>
      <c r="H2418" s="476">
        <v>11.94</v>
      </c>
      <c r="I2418" s="474">
        <v>2081600</v>
      </c>
      <c r="J2418" s="475">
        <v>15421103</v>
      </c>
      <c r="K2418" s="478">
        <v>11.94</v>
      </c>
      <c r="L2418" s="9" t="s">
        <v>15</v>
      </c>
      <c r="M2418" s="546">
        <v>16</v>
      </c>
      <c r="N2418" s="9">
        <v>9.5299999999999994</v>
      </c>
      <c r="O2418" s="6" t="s">
        <v>4201</v>
      </c>
      <c r="P2418" s="479" t="s">
        <v>4202</v>
      </c>
      <c r="Q2418" s="10" t="s">
        <v>4659</v>
      </c>
      <c r="R2418" s="11"/>
      <c r="S2418" s="12"/>
      <c r="T2418" s="14">
        <v>46261</v>
      </c>
      <c r="U2418" s="15" t="s">
        <v>4656</v>
      </c>
      <c r="V2418" s="8">
        <v>46261</v>
      </c>
      <c r="W2418" s="13" t="s">
        <v>4681</v>
      </c>
      <c r="X2418" s="23" t="s">
        <v>4206</v>
      </c>
      <c r="Y2418" s="486">
        <v>140</v>
      </c>
      <c r="Z2418" s="483">
        <v>46263</v>
      </c>
      <c r="AA2418" s="24" t="s">
        <v>4939</v>
      </c>
      <c r="AB2418" s="484" t="s">
        <v>4206</v>
      </c>
      <c r="AC2418" s="16"/>
      <c r="AD2418" s="17"/>
      <c r="AE2418" s="18"/>
      <c r="AF2418" s="9"/>
      <c r="AG2418" s="19"/>
      <c r="AH2418" s="20"/>
      <c r="AI2418" s="9"/>
      <c r="AJ2418" s="21"/>
      <c r="AK2418" s="33"/>
      <c r="AL2418" s="485" t="str">
        <f>IF(AA2418="","",AA2418)</f>
        <v>L-RT-012</v>
      </c>
      <c r="AM2418" s="3" t="str">
        <f>IF(AB2418="","",AB2418)</f>
        <v>A</v>
      </c>
      <c r="AN2418" s="702"/>
      <c r="AO2418" s="4"/>
      <c r="AP2418" s="5"/>
      <c r="AQ2418" s="5"/>
      <c r="AR2418" s="4"/>
      <c r="AS2418" s="5"/>
      <c r="AT2418" s="552"/>
      <c r="AU2418" s="553" t="str">
        <f>IF(AND(V2418&gt;0,X2418="A",AA2418&lt;&gt;"",AG2418&lt;&gt;"A",AJ2418&lt;&gt;"A",OR(AB2418="NR",AB2418="NT")),1,"")</f>
        <v/>
      </c>
      <c r="AV2418" s="554" t="str">
        <f>IF(AU2418="","",COUNTIF($AU$8:AU2418,AU2418))</f>
        <v/>
      </c>
      <c r="AW2418" s="553" t="str">
        <f>IF(AND(V2418&gt;0,X2418="A",AJ2418&lt;&gt;"A",OR(AB2418="",AB2418="NX")),1,"")</f>
        <v/>
      </c>
      <c r="AX2418" s="554" t="str">
        <f>IF(AW2418="","",COUNTIF($AW$8:AW2418,AW2418))</f>
        <v/>
      </c>
      <c r="AY2418" s="27"/>
      <c r="AZ2418" s="6"/>
      <c r="BA2418" s="7"/>
      <c r="BB2418" s="7"/>
    </row>
    <row r="2419" spans="1:54" ht="14.45" customHeight="1">
      <c r="A2419" s="472" t="s">
        <v>2669</v>
      </c>
      <c r="B2419" s="473" t="s">
        <v>1602</v>
      </c>
      <c r="C2419" s="714" t="s">
        <v>5296</v>
      </c>
      <c r="D2419" s="22">
        <v>22</v>
      </c>
      <c r="E2419" s="746" t="s">
        <v>4686</v>
      </c>
      <c r="F2419" s="760">
        <v>2081600</v>
      </c>
      <c r="G2419" s="475">
        <v>15421103</v>
      </c>
      <c r="H2419" s="476">
        <v>11.94</v>
      </c>
      <c r="I2419" s="474">
        <v>2081530</v>
      </c>
      <c r="J2419" s="475">
        <v>15421103</v>
      </c>
      <c r="K2419" s="478">
        <v>11.94</v>
      </c>
      <c r="L2419" s="9" t="s">
        <v>15</v>
      </c>
      <c r="M2419" s="546">
        <v>16</v>
      </c>
      <c r="N2419" s="9">
        <v>9.5299999999999994</v>
      </c>
      <c r="O2419" s="6" t="s">
        <v>4201</v>
      </c>
      <c r="P2419" s="479" t="s">
        <v>4202</v>
      </c>
      <c r="Q2419" s="10" t="s">
        <v>4659</v>
      </c>
      <c r="R2419" s="11"/>
      <c r="S2419" s="12"/>
      <c r="T2419" s="14">
        <v>46261</v>
      </c>
      <c r="U2419" s="15" t="s">
        <v>4656</v>
      </c>
      <c r="V2419" s="8">
        <v>46261</v>
      </c>
      <c r="W2419" s="13" t="s">
        <v>4681</v>
      </c>
      <c r="X2419" s="23" t="s">
        <v>4206</v>
      </c>
      <c r="Y2419" s="486">
        <v>140</v>
      </c>
      <c r="Z2419" s="483">
        <v>46263</v>
      </c>
      <c r="AA2419" s="24" t="s">
        <v>4939</v>
      </c>
      <c r="AB2419" s="484" t="s">
        <v>4206</v>
      </c>
      <c r="AC2419" s="16"/>
      <c r="AD2419" s="17"/>
      <c r="AE2419" s="18"/>
      <c r="AF2419" s="9"/>
      <c r="AG2419" s="19"/>
      <c r="AH2419" s="20"/>
      <c r="AI2419" s="9"/>
      <c r="AJ2419" s="21"/>
      <c r="AK2419" s="33"/>
      <c r="AL2419" s="485" t="str">
        <f>IF(AA2419="","",AA2419)</f>
        <v>L-RT-012</v>
      </c>
      <c r="AM2419" s="3" t="str">
        <f>IF(AB2419="","",AB2419)</f>
        <v>A</v>
      </c>
      <c r="AN2419" s="702"/>
      <c r="AO2419" s="4"/>
      <c r="AP2419" s="5"/>
      <c r="AQ2419" s="5"/>
      <c r="AR2419" s="4"/>
      <c r="AS2419" s="5"/>
      <c r="AT2419" s="552"/>
      <c r="AU2419" s="553" t="str">
        <f>IF(AND(V2419&gt;0,X2419="A",AA2419&lt;&gt;"",AG2419&lt;&gt;"A",AJ2419&lt;&gt;"A",OR(AB2419="NR",AB2419="NT")),1,"")</f>
        <v/>
      </c>
      <c r="AV2419" s="554" t="str">
        <f>IF(AU2419="","",COUNTIF($AU$8:AU2419,AU2419))</f>
        <v/>
      </c>
      <c r="AW2419" s="553" t="str">
        <f>IF(AND(V2419&gt;0,X2419="A",AJ2419&lt;&gt;"A",OR(AB2419="",AB2419="NX")),1,"")</f>
        <v/>
      </c>
      <c r="AX2419" s="554" t="str">
        <f>IF(AW2419="","",COUNTIF($AW$8:AW2419,AW2419))</f>
        <v/>
      </c>
      <c r="AY2419" s="27"/>
      <c r="AZ2419" s="6"/>
      <c r="BA2419" s="7"/>
      <c r="BB2419" s="7"/>
    </row>
    <row r="2420" spans="1:54" ht="14.45" customHeight="1">
      <c r="A2420" s="472" t="s">
        <v>2670</v>
      </c>
      <c r="B2420" s="473" t="s">
        <v>1602</v>
      </c>
      <c r="C2420" s="714" t="s">
        <v>5296</v>
      </c>
      <c r="D2420" s="22">
        <v>22</v>
      </c>
      <c r="E2420" s="746" t="s">
        <v>4687</v>
      </c>
      <c r="F2420" s="760">
        <v>2081530</v>
      </c>
      <c r="G2420" s="475">
        <v>15421103</v>
      </c>
      <c r="H2420" s="476">
        <v>11.94</v>
      </c>
      <c r="I2420" s="474">
        <v>2081500</v>
      </c>
      <c r="J2420" s="475">
        <v>15421103</v>
      </c>
      <c r="K2420" s="478">
        <v>11.94</v>
      </c>
      <c r="L2420" s="9" t="s">
        <v>15</v>
      </c>
      <c r="M2420" s="546">
        <v>16</v>
      </c>
      <c r="N2420" s="9">
        <v>9.5299999999999994</v>
      </c>
      <c r="O2420" s="6" t="s">
        <v>4201</v>
      </c>
      <c r="P2420" s="479" t="s">
        <v>4202</v>
      </c>
      <c r="Q2420" s="10" t="s">
        <v>4659</v>
      </c>
      <c r="R2420" s="11"/>
      <c r="S2420" s="12"/>
      <c r="T2420" s="14">
        <v>46261</v>
      </c>
      <c r="U2420" s="15" t="s">
        <v>4656</v>
      </c>
      <c r="V2420" s="8">
        <v>46261</v>
      </c>
      <c r="W2420" s="13" t="s">
        <v>4681</v>
      </c>
      <c r="X2420" s="23" t="s">
        <v>4206</v>
      </c>
      <c r="Y2420" s="486">
        <v>140</v>
      </c>
      <c r="Z2420" s="483">
        <v>46263</v>
      </c>
      <c r="AA2420" s="24" t="s">
        <v>4939</v>
      </c>
      <c r="AB2420" s="484" t="s">
        <v>4206</v>
      </c>
      <c r="AC2420" s="16"/>
      <c r="AD2420" s="17"/>
      <c r="AE2420" s="18"/>
      <c r="AF2420" s="9"/>
      <c r="AG2420" s="19"/>
      <c r="AH2420" s="20"/>
      <c r="AI2420" s="9"/>
      <c r="AJ2420" s="21"/>
      <c r="AK2420" s="33"/>
      <c r="AL2420" s="485" t="str">
        <f>IF(AA2420="","",AA2420)</f>
        <v>L-RT-012</v>
      </c>
      <c r="AM2420" s="3" t="str">
        <f>IF(AB2420="","",AB2420)</f>
        <v>A</v>
      </c>
      <c r="AN2420" s="702"/>
      <c r="AO2420" s="4"/>
      <c r="AP2420" s="5"/>
      <c r="AQ2420" s="5"/>
      <c r="AR2420" s="4"/>
      <c r="AS2420" s="5"/>
      <c r="AT2420" s="552"/>
      <c r="AU2420" s="553" t="str">
        <f>IF(AND(V2420&gt;0,X2420="A",AA2420&lt;&gt;"",AG2420&lt;&gt;"A",AJ2420&lt;&gt;"A",OR(AB2420="NR",AB2420="NT")),1,"")</f>
        <v/>
      </c>
      <c r="AV2420" s="554" t="str">
        <f>IF(AU2420="","",COUNTIF($AU$8:AU2420,AU2420))</f>
        <v/>
      </c>
      <c r="AW2420" s="553" t="str">
        <f>IF(AND(V2420&gt;0,X2420="A",AJ2420&lt;&gt;"A",OR(AB2420="",AB2420="NX")),1,"")</f>
        <v/>
      </c>
      <c r="AX2420" s="554" t="str">
        <f>IF(AW2420="","",COUNTIF($AW$8:AW2420,AW2420))</f>
        <v/>
      </c>
      <c r="AY2420" s="27"/>
      <c r="AZ2420" s="6"/>
      <c r="BA2420" s="7"/>
      <c r="BB2420" s="7"/>
    </row>
    <row r="2421" spans="1:54" ht="14.45" customHeight="1">
      <c r="A2421" s="472" t="s">
        <v>2671</v>
      </c>
      <c r="B2421" s="473" t="s">
        <v>1602</v>
      </c>
      <c r="C2421" s="714" t="s">
        <v>5296</v>
      </c>
      <c r="D2421" s="22">
        <v>22</v>
      </c>
      <c r="E2421" s="746" t="s">
        <v>4688</v>
      </c>
      <c r="F2421" s="760">
        <v>2081500</v>
      </c>
      <c r="G2421" s="475">
        <v>15421103</v>
      </c>
      <c r="H2421" s="476">
        <v>11.94</v>
      </c>
      <c r="I2421" s="474">
        <v>2096380</v>
      </c>
      <c r="J2421" s="475">
        <v>15421111</v>
      </c>
      <c r="K2421" s="478">
        <v>11.94</v>
      </c>
      <c r="L2421" s="9" t="s">
        <v>15</v>
      </c>
      <c r="M2421" s="546">
        <v>16</v>
      </c>
      <c r="N2421" s="9">
        <v>9.5299999999999994</v>
      </c>
      <c r="O2421" s="6" t="s">
        <v>4201</v>
      </c>
      <c r="P2421" s="479" t="s">
        <v>4202</v>
      </c>
      <c r="Q2421" s="10" t="s">
        <v>4659</v>
      </c>
      <c r="R2421" s="11"/>
      <c r="S2421" s="12"/>
      <c r="T2421" s="14">
        <v>46261</v>
      </c>
      <c r="U2421" s="15" t="s">
        <v>4656</v>
      </c>
      <c r="V2421" s="8">
        <v>46261</v>
      </c>
      <c r="W2421" s="13" t="s">
        <v>4681</v>
      </c>
      <c r="X2421" s="23" t="s">
        <v>4206</v>
      </c>
      <c r="Y2421" s="486">
        <v>140</v>
      </c>
      <c r="Z2421" s="483">
        <v>46263</v>
      </c>
      <c r="AA2421" s="24" t="s">
        <v>4939</v>
      </c>
      <c r="AB2421" s="484" t="s">
        <v>4206</v>
      </c>
      <c r="AC2421" s="16"/>
      <c r="AD2421" s="17"/>
      <c r="AE2421" s="18"/>
      <c r="AF2421" s="9"/>
      <c r="AG2421" s="19"/>
      <c r="AH2421" s="20"/>
      <c r="AI2421" s="9"/>
      <c r="AJ2421" s="21"/>
      <c r="AK2421" s="33"/>
      <c r="AL2421" s="485" t="str">
        <f>IF(AA2421="","",AA2421)</f>
        <v>L-RT-012</v>
      </c>
      <c r="AM2421" s="3" t="str">
        <f>IF(AB2421="","",AB2421)</f>
        <v>A</v>
      </c>
      <c r="AN2421" s="702"/>
      <c r="AO2421" s="4"/>
      <c r="AP2421" s="5"/>
      <c r="AQ2421" s="5"/>
      <c r="AR2421" s="4"/>
      <c r="AS2421" s="5"/>
      <c r="AT2421" s="552"/>
      <c r="AU2421" s="553" t="str">
        <f>IF(AND(V2421&gt;0,X2421="A",AA2421&lt;&gt;"",AG2421&lt;&gt;"A",AJ2421&lt;&gt;"A",OR(AB2421="NR",AB2421="NT")),1,"")</f>
        <v/>
      </c>
      <c r="AV2421" s="554" t="str">
        <f>IF(AU2421="","",COUNTIF($AU$8:AU2421,AU2421))</f>
        <v/>
      </c>
      <c r="AW2421" s="553" t="str">
        <f>IF(AND(V2421&gt;0,X2421="A",AJ2421&lt;&gt;"A",OR(AB2421="",AB2421="NX")),1,"")</f>
        <v/>
      </c>
      <c r="AX2421" s="554" t="str">
        <f>IF(AW2421="","",COUNTIF($AW$8:AW2421,AW2421))</f>
        <v/>
      </c>
      <c r="AY2421" s="27"/>
      <c r="AZ2421" s="6"/>
      <c r="BA2421" s="7"/>
      <c r="BB2421" s="7"/>
    </row>
    <row r="2422" spans="1:54" ht="14.45" customHeight="1">
      <c r="A2422" s="472" t="s">
        <v>2672</v>
      </c>
      <c r="B2422" s="473" t="s">
        <v>1602</v>
      </c>
      <c r="C2422" s="714" t="s">
        <v>5296</v>
      </c>
      <c r="D2422" s="22">
        <v>22</v>
      </c>
      <c r="E2422" s="746" t="s">
        <v>4689</v>
      </c>
      <c r="F2422" s="760">
        <v>2096380</v>
      </c>
      <c r="G2422" s="475">
        <v>15421111</v>
      </c>
      <c r="H2422" s="476">
        <v>11.94</v>
      </c>
      <c r="I2422" s="474">
        <v>2079810</v>
      </c>
      <c r="J2422" s="475">
        <v>15421102</v>
      </c>
      <c r="K2422" s="478">
        <v>11.94</v>
      </c>
      <c r="L2422" s="9" t="s">
        <v>15</v>
      </c>
      <c r="M2422" s="546">
        <v>16</v>
      </c>
      <c r="N2422" s="9">
        <v>9.5299999999999994</v>
      </c>
      <c r="O2422" s="6" t="s">
        <v>4201</v>
      </c>
      <c r="P2422" s="479" t="s">
        <v>4202</v>
      </c>
      <c r="Q2422" s="10" t="s">
        <v>4690</v>
      </c>
      <c r="R2422" s="11"/>
      <c r="S2422" s="12"/>
      <c r="T2422" s="14">
        <v>46260</v>
      </c>
      <c r="U2422" s="15" t="s">
        <v>4656</v>
      </c>
      <c r="V2422" s="8">
        <v>46260</v>
      </c>
      <c r="W2422" s="13" t="s">
        <v>4691</v>
      </c>
      <c r="X2422" s="23" t="s">
        <v>4206</v>
      </c>
      <c r="Y2422" s="486">
        <v>140</v>
      </c>
      <c r="Z2422" s="483">
        <v>46263</v>
      </c>
      <c r="AA2422" s="24" t="s">
        <v>4939</v>
      </c>
      <c r="AB2422" s="484" t="s">
        <v>4206</v>
      </c>
      <c r="AC2422" s="16"/>
      <c r="AD2422" s="17"/>
      <c r="AE2422" s="18"/>
      <c r="AF2422" s="9"/>
      <c r="AG2422" s="19"/>
      <c r="AH2422" s="20"/>
      <c r="AI2422" s="9"/>
      <c r="AJ2422" s="21"/>
      <c r="AK2422" s="33"/>
      <c r="AL2422" s="485" t="str">
        <f>IF(AA2422="","",AA2422)</f>
        <v>L-RT-012</v>
      </c>
      <c r="AM2422" s="3" t="str">
        <f>IF(AB2422="","",AB2422)</f>
        <v>A</v>
      </c>
      <c r="AN2422" s="702"/>
      <c r="AO2422" s="4"/>
      <c r="AP2422" s="5"/>
      <c r="AQ2422" s="5"/>
      <c r="AR2422" s="4"/>
      <c r="AS2422" s="5"/>
      <c r="AT2422" s="552"/>
      <c r="AU2422" s="553" t="str">
        <f>IF(AND(V2422&gt;0,X2422="A",AA2422&lt;&gt;"",AG2422&lt;&gt;"A",AJ2422&lt;&gt;"A",OR(AB2422="NR",AB2422="NT")),1,"")</f>
        <v/>
      </c>
      <c r="AV2422" s="554" t="str">
        <f>IF(AU2422="","",COUNTIF($AU$8:AU2422,AU2422))</f>
        <v/>
      </c>
      <c r="AW2422" s="553" t="str">
        <f>IF(AND(V2422&gt;0,X2422="A",AJ2422&lt;&gt;"A",OR(AB2422="",AB2422="NX")),1,"")</f>
        <v/>
      </c>
      <c r="AX2422" s="554" t="str">
        <f>IF(AW2422="","",COUNTIF($AW$8:AW2422,AW2422))</f>
        <v/>
      </c>
      <c r="AY2422" s="27"/>
      <c r="AZ2422" s="6"/>
      <c r="BA2422" s="7"/>
      <c r="BB2422" s="7"/>
    </row>
    <row r="2423" spans="1:54" ht="14.45" customHeight="1">
      <c r="A2423" s="472" t="s">
        <v>2673</v>
      </c>
      <c r="B2423" s="473" t="s">
        <v>1602</v>
      </c>
      <c r="C2423" s="714" t="s">
        <v>5296</v>
      </c>
      <c r="D2423" s="22">
        <v>22</v>
      </c>
      <c r="E2423" s="746" t="s">
        <v>4692</v>
      </c>
      <c r="F2423" s="760">
        <v>2079810</v>
      </c>
      <c r="G2423" s="475">
        <v>15421102</v>
      </c>
      <c r="H2423" s="476">
        <v>11.94</v>
      </c>
      <c r="I2423" s="474">
        <v>2079770</v>
      </c>
      <c r="J2423" s="475">
        <v>15421102</v>
      </c>
      <c r="K2423" s="478">
        <v>11.94</v>
      </c>
      <c r="L2423" s="9" t="s">
        <v>15</v>
      </c>
      <c r="M2423" s="546">
        <v>16</v>
      </c>
      <c r="N2423" s="9">
        <v>9.5299999999999994</v>
      </c>
      <c r="O2423" s="6" t="s">
        <v>4201</v>
      </c>
      <c r="P2423" s="479" t="s">
        <v>4202</v>
      </c>
      <c r="Q2423" s="10" t="s">
        <v>4693</v>
      </c>
      <c r="R2423" s="11"/>
      <c r="S2423" s="12"/>
      <c r="T2423" s="14">
        <v>46260</v>
      </c>
      <c r="U2423" s="15" t="s">
        <v>4656</v>
      </c>
      <c r="V2423" s="8">
        <v>46260</v>
      </c>
      <c r="W2423" s="13" t="s">
        <v>4691</v>
      </c>
      <c r="X2423" s="23" t="s">
        <v>4206</v>
      </c>
      <c r="Y2423" s="486">
        <v>140</v>
      </c>
      <c r="Z2423" s="483">
        <v>46263</v>
      </c>
      <c r="AA2423" s="24" t="s">
        <v>4939</v>
      </c>
      <c r="AB2423" s="484" t="s">
        <v>4206</v>
      </c>
      <c r="AC2423" s="16"/>
      <c r="AD2423" s="17"/>
      <c r="AE2423" s="18"/>
      <c r="AF2423" s="9"/>
      <c r="AG2423" s="19"/>
      <c r="AH2423" s="20"/>
      <c r="AI2423" s="9"/>
      <c r="AJ2423" s="21"/>
      <c r="AK2423" s="33"/>
      <c r="AL2423" s="485" t="str">
        <f>IF(AA2423="","",AA2423)</f>
        <v>L-RT-012</v>
      </c>
      <c r="AM2423" s="3" t="str">
        <f>IF(AB2423="","",AB2423)</f>
        <v>A</v>
      </c>
      <c r="AN2423" s="702"/>
      <c r="AO2423" s="4"/>
      <c r="AP2423" s="5"/>
      <c r="AQ2423" s="5"/>
      <c r="AR2423" s="4"/>
      <c r="AS2423" s="5"/>
      <c r="AT2423" s="552"/>
      <c r="AU2423" s="553" t="str">
        <f>IF(AND(V2423&gt;0,X2423="A",AA2423&lt;&gt;"",AG2423&lt;&gt;"A",AJ2423&lt;&gt;"A",OR(AB2423="NR",AB2423="NT")),1,"")</f>
        <v/>
      </c>
      <c r="AV2423" s="554" t="str">
        <f>IF(AU2423="","",COUNTIF($AU$8:AU2423,AU2423))</f>
        <v/>
      </c>
      <c r="AW2423" s="553" t="str">
        <f>IF(AND(V2423&gt;0,X2423="A",AJ2423&lt;&gt;"A",OR(AB2423="",AB2423="NX")),1,"")</f>
        <v/>
      </c>
      <c r="AX2423" s="554" t="str">
        <f>IF(AW2423="","",COUNTIF($AW$8:AW2423,AW2423))</f>
        <v/>
      </c>
      <c r="AY2423" s="27"/>
      <c r="AZ2423" s="6"/>
      <c r="BA2423" s="7"/>
      <c r="BB2423" s="7"/>
    </row>
    <row r="2424" spans="1:54" ht="14.45" customHeight="1">
      <c r="A2424" s="472" t="s">
        <v>2674</v>
      </c>
      <c r="B2424" s="473" t="s">
        <v>1602</v>
      </c>
      <c r="C2424" s="714" t="s">
        <v>5296</v>
      </c>
      <c r="D2424" s="22">
        <v>22</v>
      </c>
      <c r="E2424" s="746" t="s">
        <v>4694</v>
      </c>
      <c r="F2424" s="760">
        <v>2079770</v>
      </c>
      <c r="G2424" s="475">
        <v>15421102</v>
      </c>
      <c r="H2424" s="476">
        <v>11.94</v>
      </c>
      <c r="I2424" s="474">
        <v>2096330</v>
      </c>
      <c r="J2424" s="475">
        <v>15421111</v>
      </c>
      <c r="K2424" s="478">
        <v>11.94</v>
      </c>
      <c r="L2424" s="9" t="s">
        <v>15</v>
      </c>
      <c r="M2424" s="546">
        <v>16</v>
      </c>
      <c r="N2424" s="9">
        <v>9.5299999999999994</v>
      </c>
      <c r="O2424" s="6" t="s">
        <v>4201</v>
      </c>
      <c r="P2424" s="479" t="s">
        <v>4202</v>
      </c>
      <c r="Q2424" s="10" t="s">
        <v>4693</v>
      </c>
      <c r="R2424" s="11"/>
      <c r="S2424" s="12"/>
      <c r="T2424" s="14">
        <v>46260</v>
      </c>
      <c r="U2424" s="15" t="s">
        <v>4656</v>
      </c>
      <c r="V2424" s="8">
        <v>46260</v>
      </c>
      <c r="W2424" s="13" t="s">
        <v>4691</v>
      </c>
      <c r="X2424" s="23" t="s">
        <v>4206</v>
      </c>
      <c r="Y2424" s="486">
        <v>140</v>
      </c>
      <c r="Z2424" s="483">
        <v>46263</v>
      </c>
      <c r="AA2424" s="24" t="s">
        <v>4939</v>
      </c>
      <c r="AB2424" s="484" t="s">
        <v>4206</v>
      </c>
      <c r="AC2424" s="16"/>
      <c r="AD2424" s="17"/>
      <c r="AE2424" s="18"/>
      <c r="AF2424" s="9"/>
      <c r="AG2424" s="19"/>
      <c r="AH2424" s="20"/>
      <c r="AI2424" s="9"/>
      <c r="AJ2424" s="21"/>
      <c r="AK2424" s="33"/>
      <c r="AL2424" s="485" t="str">
        <f>IF(AA2424="","",AA2424)</f>
        <v>L-RT-012</v>
      </c>
      <c r="AM2424" s="3" t="str">
        <f>IF(AB2424="","",AB2424)</f>
        <v>A</v>
      </c>
      <c r="AN2424" s="702"/>
      <c r="AO2424" s="4"/>
      <c r="AP2424" s="5"/>
      <c r="AQ2424" s="5"/>
      <c r="AR2424" s="4"/>
      <c r="AS2424" s="5"/>
      <c r="AT2424" s="552"/>
      <c r="AU2424" s="553" t="str">
        <f>IF(AND(V2424&gt;0,X2424="A",AA2424&lt;&gt;"",AG2424&lt;&gt;"A",AJ2424&lt;&gt;"A",OR(AB2424="NR",AB2424="NT")),1,"")</f>
        <v/>
      </c>
      <c r="AV2424" s="554" t="str">
        <f>IF(AU2424="","",COUNTIF($AU$8:AU2424,AU2424))</f>
        <v/>
      </c>
      <c r="AW2424" s="553" t="str">
        <f>IF(AND(V2424&gt;0,X2424="A",AJ2424&lt;&gt;"A",OR(AB2424="",AB2424="NX")),1,"")</f>
        <v/>
      </c>
      <c r="AX2424" s="554" t="str">
        <f>IF(AW2424="","",COUNTIF($AW$8:AW2424,AW2424))</f>
        <v/>
      </c>
      <c r="AY2424" s="27"/>
      <c r="AZ2424" s="6"/>
      <c r="BA2424" s="7"/>
      <c r="BB2424" s="7"/>
    </row>
    <row r="2425" spans="1:54" ht="14.45" customHeight="1">
      <c r="A2425" s="472" t="s">
        <v>2675</v>
      </c>
      <c r="B2425" s="473" t="s">
        <v>1602</v>
      </c>
      <c r="C2425" s="714" t="s">
        <v>5296</v>
      </c>
      <c r="D2425" s="22">
        <v>22</v>
      </c>
      <c r="E2425" s="746" t="s">
        <v>4695</v>
      </c>
      <c r="F2425" s="760">
        <v>2096330</v>
      </c>
      <c r="G2425" s="475">
        <v>15421111</v>
      </c>
      <c r="H2425" s="476">
        <v>11.94</v>
      </c>
      <c r="I2425" s="474">
        <v>2091410</v>
      </c>
      <c r="J2425" s="475">
        <v>15421109</v>
      </c>
      <c r="K2425" s="478">
        <v>11.94</v>
      </c>
      <c r="L2425" s="9" t="s">
        <v>15</v>
      </c>
      <c r="M2425" s="546">
        <v>16</v>
      </c>
      <c r="N2425" s="9">
        <v>9.5299999999999994</v>
      </c>
      <c r="O2425" s="6" t="s">
        <v>4201</v>
      </c>
      <c r="P2425" s="479" t="s">
        <v>4202</v>
      </c>
      <c r="Q2425" s="10" t="s">
        <v>4696</v>
      </c>
      <c r="R2425" s="11"/>
      <c r="S2425" s="12"/>
      <c r="T2425" s="14">
        <v>46260</v>
      </c>
      <c r="U2425" s="15" t="s">
        <v>4656</v>
      </c>
      <c r="V2425" s="8">
        <v>46260</v>
      </c>
      <c r="W2425" s="13" t="s">
        <v>4691</v>
      </c>
      <c r="X2425" s="23" t="s">
        <v>4206</v>
      </c>
      <c r="Y2425" s="486">
        <v>140</v>
      </c>
      <c r="Z2425" s="483">
        <v>46264</v>
      </c>
      <c r="AA2425" s="24" t="s">
        <v>4731</v>
      </c>
      <c r="AB2425" s="484" t="s">
        <v>4206</v>
      </c>
      <c r="AC2425" s="16"/>
      <c r="AD2425" s="17"/>
      <c r="AE2425" s="18"/>
      <c r="AF2425" s="9"/>
      <c r="AG2425" s="19"/>
      <c r="AH2425" s="20"/>
      <c r="AI2425" s="9"/>
      <c r="AJ2425" s="21"/>
      <c r="AK2425" s="33"/>
      <c r="AL2425" s="485" t="str">
        <f>IF(AA2425="","",AA2425)</f>
        <v>L-RT-013</v>
      </c>
      <c r="AM2425" s="3" t="str">
        <f>IF(AB2425="","",AB2425)</f>
        <v>A</v>
      </c>
      <c r="AN2425" s="702"/>
      <c r="AO2425" s="4"/>
      <c r="AP2425" s="5"/>
      <c r="AQ2425" s="5"/>
      <c r="AR2425" s="4"/>
      <c r="AS2425" s="5"/>
      <c r="AT2425" s="552"/>
      <c r="AU2425" s="553" t="str">
        <f>IF(AND(V2425&gt;0,X2425="A",AA2425&lt;&gt;"",AG2425&lt;&gt;"A",AJ2425&lt;&gt;"A",OR(AB2425="NR",AB2425="NT")),1,"")</f>
        <v/>
      </c>
      <c r="AV2425" s="554" t="str">
        <f>IF(AU2425="","",COUNTIF($AU$8:AU2425,AU2425))</f>
        <v/>
      </c>
      <c r="AW2425" s="553" t="str">
        <f>IF(AND(V2425&gt;0,X2425="A",AJ2425&lt;&gt;"A",OR(AB2425="",AB2425="NX")),1,"")</f>
        <v/>
      </c>
      <c r="AX2425" s="554" t="str">
        <f>IF(AW2425="","",COUNTIF($AW$8:AW2425,AW2425))</f>
        <v/>
      </c>
      <c r="AY2425" s="27"/>
      <c r="AZ2425" s="6"/>
      <c r="BA2425" s="7"/>
      <c r="BB2425" s="7"/>
    </row>
    <row r="2426" spans="1:54" ht="14.45" customHeight="1">
      <c r="A2426" s="472" t="s">
        <v>2676</v>
      </c>
      <c r="B2426" s="473" t="s">
        <v>1602</v>
      </c>
      <c r="C2426" s="714" t="s">
        <v>4210</v>
      </c>
      <c r="D2426" s="22">
        <v>22</v>
      </c>
      <c r="E2426" s="746" t="s">
        <v>4697</v>
      </c>
      <c r="F2426" s="760">
        <v>2091410</v>
      </c>
      <c r="G2426" s="475">
        <v>15421109</v>
      </c>
      <c r="H2426" s="476">
        <v>11.94</v>
      </c>
      <c r="I2426" s="474"/>
      <c r="J2426" s="475"/>
      <c r="K2426" s="478"/>
      <c r="L2426" s="9"/>
      <c r="M2426" s="546"/>
      <c r="N2426" s="9"/>
      <c r="O2426" s="6"/>
      <c r="P2426" s="479"/>
      <c r="Q2426" s="10"/>
      <c r="R2426" s="11"/>
      <c r="S2426" s="12"/>
      <c r="T2426" s="14"/>
      <c r="U2426" s="15"/>
      <c r="V2426" s="8"/>
      <c r="W2426" s="13"/>
      <c r="X2426" s="23"/>
      <c r="Y2426" s="486">
        <v>140</v>
      </c>
      <c r="Z2426" s="483"/>
      <c r="AA2426" s="483"/>
      <c r="AB2426" s="483"/>
      <c r="AC2426" s="16"/>
      <c r="AD2426" s="17"/>
      <c r="AE2426" s="18"/>
      <c r="AF2426" s="9"/>
      <c r="AG2426" s="19"/>
      <c r="AH2426" s="20"/>
      <c r="AI2426" s="9"/>
      <c r="AJ2426" s="21"/>
      <c r="AK2426" s="33"/>
      <c r="AL2426" s="485" t="str">
        <f>IF(AA2426="","",AA2426)</f>
        <v/>
      </c>
      <c r="AM2426" s="3" t="str">
        <f>IF(AB2426="","",AB2426)</f>
        <v/>
      </c>
      <c r="AN2426" s="702"/>
      <c r="AO2426" s="4"/>
      <c r="AP2426" s="5"/>
      <c r="AQ2426" s="5"/>
      <c r="AR2426" s="4"/>
      <c r="AS2426" s="5"/>
      <c r="AT2426" s="552"/>
      <c r="AU2426" s="553" t="str">
        <f>IF(AND(V2426&gt;0,X2426="A",AA2426&lt;&gt;"",AG2426&lt;&gt;"A",AJ2426&lt;&gt;"A",OR(AB2426="NR",AB2426="NT")),1,"")</f>
        <v/>
      </c>
      <c r="AV2426" s="554" t="str">
        <f>IF(AU2426="","",COUNTIF($AU$8:AU2426,AU2426))</f>
        <v/>
      </c>
      <c r="AW2426" s="553" t="str">
        <f>IF(AND(V2426&gt;0,X2426="A",AJ2426&lt;&gt;"A",OR(AB2426="",AB2426="NX")),1,"")</f>
        <v/>
      </c>
      <c r="AX2426" s="554" t="str">
        <f>IF(AW2426="","",COUNTIF($AW$8:AW2426,AW2426))</f>
        <v/>
      </c>
      <c r="AY2426" s="27"/>
      <c r="AZ2426" s="6"/>
      <c r="BA2426" s="7"/>
      <c r="BB2426" s="7"/>
    </row>
    <row r="2427" spans="1:54" ht="14.45" customHeight="1">
      <c r="A2427" s="472" t="s">
        <v>2677</v>
      </c>
      <c r="B2427" s="473" t="s">
        <v>1602</v>
      </c>
      <c r="C2427" s="714" t="s">
        <v>4210</v>
      </c>
      <c r="D2427" s="22">
        <v>22</v>
      </c>
      <c r="E2427" s="746" t="s">
        <v>4698</v>
      </c>
      <c r="F2427" s="760"/>
      <c r="G2427" s="475"/>
      <c r="H2427" s="476"/>
      <c r="I2427" s="474"/>
      <c r="J2427" s="475"/>
      <c r="K2427" s="478"/>
      <c r="L2427" s="9"/>
      <c r="M2427" s="546"/>
      <c r="N2427" s="9"/>
      <c r="O2427" s="6"/>
      <c r="P2427" s="479"/>
      <c r="Q2427" s="10"/>
      <c r="R2427" s="11"/>
      <c r="S2427" s="12"/>
      <c r="T2427" s="14"/>
      <c r="U2427" s="15"/>
      <c r="V2427" s="8"/>
      <c r="W2427" s="13"/>
      <c r="X2427" s="23"/>
      <c r="Y2427" s="486">
        <v>140</v>
      </c>
      <c r="Z2427" s="483"/>
      <c r="AA2427" s="483"/>
      <c r="AB2427" s="483"/>
      <c r="AC2427" s="16"/>
      <c r="AD2427" s="17"/>
      <c r="AE2427" s="18"/>
      <c r="AF2427" s="9"/>
      <c r="AG2427" s="19"/>
      <c r="AH2427" s="20"/>
      <c r="AI2427" s="9"/>
      <c r="AJ2427" s="21"/>
      <c r="AK2427" s="33"/>
      <c r="AL2427" s="485" t="str">
        <f>IF(AA2427="","",AA2427)</f>
        <v/>
      </c>
      <c r="AM2427" s="3" t="str">
        <f>IF(AB2427="","",AB2427)</f>
        <v/>
      </c>
      <c r="AN2427" s="702"/>
      <c r="AO2427" s="4"/>
      <c r="AP2427" s="5"/>
      <c r="AQ2427" s="5"/>
      <c r="AR2427" s="4"/>
      <c r="AS2427" s="5"/>
      <c r="AT2427" s="552"/>
      <c r="AU2427" s="553" t="str">
        <f>IF(AND(V2427&gt;0,X2427="A",AA2427&lt;&gt;"",AG2427&lt;&gt;"A",AJ2427&lt;&gt;"A",OR(AB2427="NR",AB2427="NT")),1,"")</f>
        <v/>
      </c>
      <c r="AV2427" s="554" t="str">
        <f>IF(AU2427="","",COUNTIF($AU$8:AU2427,AU2427))</f>
        <v/>
      </c>
      <c r="AW2427" s="553" t="str">
        <f>IF(AND(V2427&gt;0,X2427="A",AJ2427&lt;&gt;"A",OR(AB2427="",AB2427="NX")),1,"")</f>
        <v/>
      </c>
      <c r="AX2427" s="554" t="str">
        <f>IF(AW2427="","",COUNTIF($AW$8:AW2427,AW2427))</f>
        <v/>
      </c>
      <c r="AY2427" s="27"/>
      <c r="AZ2427" s="6"/>
      <c r="BA2427" s="7"/>
      <c r="BB2427" s="7"/>
    </row>
    <row r="2428" spans="1:54" ht="14.45" customHeight="1">
      <c r="A2428" s="472" t="s">
        <v>2678</v>
      </c>
      <c r="B2428" s="473" t="s">
        <v>1602</v>
      </c>
      <c r="C2428" s="714" t="s">
        <v>4210</v>
      </c>
      <c r="D2428" s="22">
        <v>22</v>
      </c>
      <c r="E2428" s="746" t="s">
        <v>4699</v>
      </c>
      <c r="F2428" s="760"/>
      <c r="G2428" s="475"/>
      <c r="H2428" s="476"/>
      <c r="I2428" s="474">
        <v>2094770</v>
      </c>
      <c r="J2428" s="475">
        <v>15421111</v>
      </c>
      <c r="K2428" s="478">
        <v>11.94</v>
      </c>
      <c r="L2428" s="9"/>
      <c r="M2428" s="546"/>
      <c r="N2428" s="9"/>
      <c r="O2428" s="6"/>
      <c r="P2428" s="479"/>
      <c r="Q2428" s="10"/>
      <c r="R2428" s="11"/>
      <c r="S2428" s="12"/>
      <c r="T2428" s="14"/>
      <c r="U2428" s="15"/>
      <c r="V2428" s="8"/>
      <c r="W2428" s="13"/>
      <c r="X2428" s="23"/>
      <c r="Y2428" s="486"/>
      <c r="Z2428" s="483"/>
      <c r="AA2428" s="24"/>
      <c r="AB2428" s="484"/>
      <c r="AC2428" s="16"/>
      <c r="AD2428" s="17"/>
      <c r="AE2428" s="18"/>
      <c r="AF2428" s="9"/>
      <c r="AG2428" s="19"/>
      <c r="AH2428" s="20"/>
      <c r="AI2428" s="9"/>
      <c r="AJ2428" s="21"/>
      <c r="AK2428" s="33"/>
      <c r="AL2428" s="485" t="str">
        <f>IF(AA2428="","",AA2428)</f>
        <v/>
      </c>
      <c r="AM2428" s="3" t="str">
        <f>IF(AB2428="","",AB2428)</f>
        <v/>
      </c>
      <c r="AN2428" s="702"/>
      <c r="AO2428" s="4"/>
      <c r="AP2428" s="5"/>
      <c r="AQ2428" s="5"/>
      <c r="AR2428" s="4"/>
      <c r="AS2428" s="5"/>
      <c r="AT2428" s="552"/>
      <c r="AU2428" s="553" t="str">
        <f>IF(AND(V2428&gt;0,X2428="A",AA2428&lt;&gt;"",AG2428&lt;&gt;"A",AJ2428&lt;&gt;"A",OR(AB2428="NR",AB2428="NT")),1,"")</f>
        <v/>
      </c>
      <c r="AV2428" s="554" t="str">
        <f>IF(AU2428="","",COUNTIF($AU$8:AU2428,AU2428))</f>
        <v/>
      </c>
      <c r="AW2428" s="553" t="str">
        <f>IF(AND(V2428&gt;0,X2428="A",AJ2428&lt;&gt;"A",OR(AB2428="",AB2428="NX")),1,"")</f>
        <v/>
      </c>
      <c r="AX2428" s="554" t="str">
        <f>IF(AW2428="","",COUNTIF($AW$8:AW2428,AW2428))</f>
        <v/>
      </c>
      <c r="AY2428" s="27"/>
      <c r="AZ2428" s="6"/>
      <c r="BA2428" s="7"/>
      <c r="BB2428" s="7"/>
    </row>
    <row r="2429" spans="1:54" ht="14.45" customHeight="1">
      <c r="A2429" s="472" t="s">
        <v>2679</v>
      </c>
      <c r="B2429" s="473" t="s">
        <v>1602</v>
      </c>
      <c r="C2429" s="714" t="s">
        <v>5295</v>
      </c>
      <c r="D2429" s="22">
        <v>22</v>
      </c>
      <c r="E2429" s="746" t="s">
        <v>4700</v>
      </c>
      <c r="F2429" s="760">
        <v>2094770</v>
      </c>
      <c r="G2429" s="475">
        <v>15421111</v>
      </c>
      <c r="H2429" s="476">
        <v>11.94</v>
      </c>
      <c r="I2429" s="474">
        <v>209578</v>
      </c>
      <c r="J2429" s="475">
        <v>15421111</v>
      </c>
      <c r="K2429" s="478">
        <v>11.94</v>
      </c>
      <c r="L2429" s="9" t="s">
        <v>15</v>
      </c>
      <c r="M2429" s="546">
        <v>16</v>
      </c>
      <c r="N2429" s="9">
        <v>9.5299999999999994</v>
      </c>
      <c r="O2429" s="6" t="s">
        <v>4201</v>
      </c>
      <c r="P2429" s="479" t="s">
        <v>4202</v>
      </c>
      <c r="Q2429" s="10" t="s">
        <v>4696</v>
      </c>
      <c r="R2429" s="11"/>
      <c r="S2429" s="12"/>
      <c r="T2429" s="14">
        <v>46260</v>
      </c>
      <c r="U2429" s="15" t="s">
        <v>4656</v>
      </c>
      <c r="V2429" s="8">
        <v>46260</v>
      </c>
      <c r="W2429" s="13" t="s">
        <v>4691</v>
      </c>
      <c r="X2429" s="23" t="s">
        <v>4206</v>
      </c>
      <c r="Y2429" s="486">
        <v>140</v>
      </c>
      <c r="Z2429" s="483">
        <v>46264</v>
      </c>
      <c r="AA2429" s="24" t="s">
        <v>4731</v>
      </c>
      <c r="AB2429" s="484" t="s">
        <v>4206</v>
      </c>
      <c r="AC2429" s="16"/>
      <c r="AD2429" s="17"/>
      <c r="AE2429" s="18"/>
      <c r="AF2429" s="9"/>
      <c r="AG2429" s="19"/>
      <c r="AH2429" s="20"/>
      <c r="AI2429" s="9"/>
      <c r="AJ2429" s="21"/>
      <c r="AK2429" s="33"/>
      <c r="AL2429" s="485" t="str">
        <f>IF(AA2429="","",AA2429)</f>
        <v>L-RT-013</v>
      </c>
      <c r="AM2429" s="3" t="str">
        <f>IF(AB2429="","",AB2429)</f>
        <v>A</v>
      </c>
      <c r="AN2429" s="702"/>
      <c r="AO2429" s="4"/>
      <c r="AP2429" s="5"/>
      <c r="AQ2429" s="5"/>
      <c r="AR2429" s="4"/>
      <c r="AS2429" s="5"/>
      <c r="AT2429" s="552"/>
      <c r="AU2429" s="553" t="str">
        <f>IF(AND(V2429&gt;0,X2429="A",AA2429&lt;&gt;"",AG2429&lt;&gt;"A",AJ2429&lt;&gt;"A",OR(AB2429="NR",AB2429="NT")),1,"")</f>
        <v/>
      </c>
      <c r="AV2429" s="554" t="str">
        <f>IF(AU2429="","",COUNTIF($AU$8:AU2429,AU2429))</f>
        <v/>
      </c>
      <c r="AW2429" s="553" t="str">
        <f>IF(AND(V2429&gt;0,X2429="A",AJ2429&lt;&gt;"A",OR(AB2429="",AB2429="NX")),1,"")</f>
        <v/>
      </c>
      <c r="AX2429" s="554" t="str">
        <f>IF(AW2429="","",COUNTIF($AW$8:AW2429,AW2429))</f>
        <v/>
      </c>
      <c r="AY2429" s="27"/>
      <c r="AZ2429" s="6"/>
      <c r="BA2429" s="7"/>
      <c r="BB2429" s="7"/>
    </row>
    <row r="2430" spans="1:54" ht="14.45" customHeight="1">
      <c r="A2430" s="472" t="s">
        <v>2680</v>
      </c>
      <c r="B2430" s="473" t="s">
        <v>1602</v>
      </c>
      <c r="C2430" s="714" t="s">
        <v>5295</v>
      </c>
      <c r="D2430" s="22">
        <v>22</v>
      </c>
      <c r="E2430" s="746" t="s">
        <v>4701</v>
      </c>
      <c r="F2430" s="760">
        <v>209578</v>
      </c>
      <c r="G2430" s="475">
        <v>15421111</v>
      </c>
      <c r="H2430" s="476">
        <v>11.94</v>
      </c>
      <c r="I2430" s="474">
        <v>2089960</v>
      </c>
      <c r="J2430" s="475">
        <v>15421109</v>
      </c>
      <c r="K2430" s="478">
        <v>11.94</v>
      </c>
      <c r="L2430" s="9" t="s">
        <v>15</v>
      </c>
      <c r="M2430" s="546">
        <v>16</v>
      </c>
      <c r="N2430" s="9">
        <v>9.5299999999999994</v>
      </c>
      <c r="O2430" s="6" t="s">
        <v>4201</v>
      </c>
      <c r="P2430" s="479" t="s">
        <v>4202</v>
      </c>
      <c r="Q2430" s="10" t="s">
        <v>4696</v>
      </c>
      <c r="R2430" s="11"/>
      <c r="S2430" s="12"/>
      <c r="T2430" s="14">
        <v>46260</v>
      </c>
      <c r="U2430" s="15" t="s">
        <v>4656</v>
      </c>
      <c r="V2430" s="8">
        <v>46260</v>
      </c>
      <c r="W2430" s="13" t="s">
        <v>4691</v>
      </c>
      <c r="X2430" s="23" t="s">
        <v>4206</v>
      </c>
      <c r="Y2430" s="486">
        <v>140</v>
      </c>
      <c r="Z2430" s="483">
        <v>46264</v>
      </c>
      <c r="AA2430" s="24" t="s">
        <v>4731</v>
      </c>
      <c r="AB2430" s="484" t="s">
        <v>4206</v>
      </c>
      <c r="AC2430" s="16"/>
      <c r="AD2430" s="17"/>
      <c r="AE2430" s="18"/>
      <c r="AF2430" s="9"/>
      <c r="AG2430" s="19"/>
      <c r="AH2430" s="20"/>
      <c r="AI2430" s="9"/>
      <c r="AJ2430" s="21"/>
      <c r="AK2430" s="33"/>
      <c r="AL2430" s="485" t="str">
        <f>IF(AA2430="","",AA2430)</f>
        <v>L-RT-013</v>
      </c>
      <c r="AM2430" s="3" t="str">
        <f>IF(AB2430="","",AB2430)</f>
        <v>A</v>
      </c>
      <c r="AN2430" s="702"/>
      <c r="AO2430" s="4"/>
      <c r="AP2430" s="5"/>
      <c r="AQ2430" s="5"/>
      <c r="AR2430" s="4"/>
      <c r="AS2430" s="5"/>
      <c r="AT2430" s="552"/>
      <c r="AU2430" s="553" t="str">
        <f>IF(AND(V2430&gt;0,X2430="A",AA2430&lt;&gt;"",AG2430&lt;&gt;"A",AJ2430&lt;&gt;"A",OR(AB2430="NR",AB2430="NT")),1,"")</f>
        <v/>
      </c>
      <c r="AV2430" s="554" t="str">
        <f>IF(AU2430="","",COUNTIF($AU$8:AU2430,AU2430))</f>
        <v/>
      </c>
      <c r="AW2430" s="553" t="str">
        <f>IF(AND(V2430&gt;0,X2430="A",AJ2430&lt;&gt;"A",OR(AB2430="",AB2430="NX")),1,"")</f>
        <v/>
      </c>
      <c r="AX2430" s="554" t="str">
        <f>IF(AW2430="","",COUNTIF($AW$8:AW2430,AW2430))</f>
        <v/>
      </c>
      <c r="AY2430" s="27"/>
      <c r="AZ2430" s="6"/>
      <c r="BA2430" s="7"/>
      <c r="BB2430" s="7"/>
    </row>
    <row r="2431" spans="1:54" ht="14.45" customHeight="1">
      <c r="A2431" s="472" t="s">
        <v>2681</v>
      </c>
      <c r="B2431" s="473" t="s">
        <v>1602</v>
      </c>
      <c r="C2431" s="714" t="s">
        <v>5295</v>
      </c>
      <c r="D2431" s="22">
        <v>22</v>
      </c>
      <c r="E2431" s="746" t="s">
        <v>4702</v>
      </c>
      <c r="F2431" s="760">
        <v>2089960</v>
      </c>
      <c r="G2431" s="475">
        <v>15421109</v>
      </c>
      <c r="H2431" s="476">
        <v>11.94</v>
      </c>
      <c r="I2431" s="474">
        <v>2081790</v>
      </c>
      <c r="J2431" s="475">
        <v>15421103</v>
      </c>
      <c r="K2431" s="478">
        <v>11.94</v>
      </c>
      <c r="L2431" s="9" t="s">
        <v>15</v>
      </c>
      <c r="M2431" s="546">
        <v>16</v>
      </c>
      <c r="N2431" s="9">
        <v>9.5299999999999994</v>
      </c>
      <c r="O2431" s="6" t="s">
        <v>4201</v>
      </c>
      <c r="P2431" s="479" t="s">
        <v>4202</v>
      </c>
      <c r="Q2431" s="10" t="s">
        <v>4696</v>
      </c>
      <c r="R2431" s="11"/>
      <c r="S2431" s="12"/>
      <c r="T2431" s="14">
        <v>46260</v>
      </c>
      <c r="U2431" s="15" t="s">
        <v>4656</v>
      </c>
      <c r="V2431" s="8">
        <v>46260</v>
      </c>
      <c r="W2431" s="13" t="s">
        <v>4691</v>
      </c>
      <c r="X2431" s="23" t="s">
        <v>4206</v>
      </c>
      <c r="Y2431" s="486">
        <v>140</v>
      </c>
      <c r="Z2431" s="483">
        <v>46264</v>
      </c>
      <c r="AA2431" s="24" t="s">
        <v>4731</v>
      </c>
      <c r="AB2431" s="484" t="s">
        <v>4206</v>
      </c>
      <c r="AC2431" s="16"/>
      <c r="AD2431" s="17"/>
      <c r="AE2431" s="18"/>
      <c r="AF2431" s="9"/>
      <c r="AG2431" s="19"/>
      <c r="AH2431" s="20"/>
      <c r="AI2431" s="9"/>
      <c r="AJ2431" s="21"/>
      <c r="AK2431" s="33"/>
      <c r="AL2431" s="485" t="str">
        <f>IF(AA2431="","",AA2431)</f>
        <v>L-RT-013</v>
      </c>
      <c r="AM2431" s="3" t="str">
        <f>IF(AB2431="","",AB2431)</f>
        <v>A</v>
      </c>
      <c r="AN2431" s="702"/>
      <c r="AO2431" s="4"/>
      <c r="AP2431" s="5"/>
      <c r="AQ2431" s="5"/>
      <c r="AR2431" s="4"/>
      <c r="AS2431" s="5"/>
      <c r="AT2431" s="552"/>
      <c r="AU2431" s="553" t="str">
        <f>IF(AND(V2431&gt;0,X2431="A",AA2431&lt;&gt;"",AG2431&lt;&gt;"A",AJ2431&lt;&gt;"A",OR(AB2431="NR",AB2431="NT")),1,"")</f>
        <v/>
      </c>
      <c r="AV2431" s="554" t="str">
        <f>IF(AU2431="","",COUNTIF($AU$8:AU2431,AU2431))</f>
        <v/>
      </c>
      <c r="AW2431" s="553" t="str">
        <f>IF(AND(V2431&gt;0,X2431="A",AJ2431&lt;&gt;"A",OR(AB2431="",AB2431="NX")),1,"")</f>
        <v/>
      </c>
      <c r="AX2431" s="554" t="str">
        <f>IF(AW2431="","",COUNTIF($AW$8:AW2431,AW2431))</f>
        <v/>
      </c>
      <c r="AY2431" s="27"/>
      <c r="AZ2431" s="6"/>
      <c r="BA2431" s="7"/>
      <c r="BB2431" s="7"/>
    </row>
    <row r="2432" spans="1:54" ht="14.45" customHeight="1">
      <c r="A2432" s="472" t="s">
        <v>2682</v>
      </c>
      <c r="B2432" s="473" t="s">
        <v>1602</v>
      </c>
      <c r="C2432" s="714" t="s">
        <v>5295</v>
      </c>
      <c r="D2432" s="22">
        <v>22</v>
      </c>
      <c r="E2432" s="746" t="s">
        <v>4703</v>
      </c>
      <c r="F2432" s="760">
        <v>2081790</v>
      </c>
      <c r="G2432" s="475">
        <v>15421103</v>
      </c>
      <c r="H2432" s="476">
        <v>11.94</v>
      </c>
      <c r="I2432" s="474">
        <v>2097930</v>
      </c>
      <c r="J2432" s="475">
        <v>15421112</v>
      </c>
      <c r="K2432" s="478">
        <v>11.94</v>
      </c>
      <c r="L2432" s="9" t="s">
        <v>15</v>
      </c>
      <c r="M2432" s="546">
        <v>16</v>
      </c>
      <c r="N2432" s="9">
        <v>9.5299999999999994</v>
      </c>
      <c r="O2432" s="6" t="s">
        <v>4201</v>
      </c>
      <c r="P2432" s="479" t="s">
        <v>4202</v>
      </c>
      <c r="Q2432" s="10" t="s">
        <v>4696</v>
      </c>
      <c r="R2432" s="11"/>
      <c r="S2432" s="12"/>
      <c r="T2432" s="14">
        <v>46260</v>
      </c>
      <c r="U2432" s="15" t="s">
        <v>4656</v>
      </c>
      <c r="V2432" s="8">
        <v>46260</v>
      </c>
      <c r="W2432" s="13" t="s">
        <v>4691</v>
      </c>
      <c r="X2432" s="23" t="s">
        <v>4206</v>
      </c>
      <c r="Y2432" s="486">
        <v>140</v>
      </c>
      <c r="Z2432" s="483">
        <v>46267</v>
      </c>
      <c r="AA2432" s="24" t="s">
        <v>4646</v>
      </c>
      <c r="AB2432" s="484" t="s">
        <v>4206</v>
      </c>
      <c r="AC2432" s="16"/>
      <c r="AD2432" s="17"/>
      <c r="AE2432" s="18"/>
      <c r="AF2432" s="9"/>
      <c r="AG2432" s="19"/>
      <c r="AH2432" s="20"/>
      <c r="AI2432" s="9"/>
      <c r="AJ2432" s="21"/>
      <c r="AK2432" s="33"/>
      <c r="AL2432" s="485" t="str">
        <f>IF(AA2432="","",AA2432)</f>
        <v>L-RT-015</v>
      </c>
      <c r="AM2432" s="3" t="str">
        <f>IF(AB2432="","",AB2432)</f>
        <v>A</v>
      </c>
      <c r="AN2432" s="702"/>
      <c r="AO2432" s="4"/>
      <c r="AP2432" s="5"/>
      <c r="AQ2432" s="5"/>
      <c r="AR2432" s="4"/>
      <c r="AS2432" s="5"/>
      <c r="AT2432" s="552"/>
      <c r="AU2432" s="553" t="str">
        <f>IF(AND(V2432&gt;0,X2432="A",AA2432&lt;&gt;"",AG2432&lt;&gt;"A",AJ2432&lt;&gt;"A",OR(AB2432="NR",AB2432="NT")),1,"")</f>
        <v/>
      </c>
      <c r="AV2432" s="554" t="str">
        <f>IF(AU2432="","",COUNTIF($AU$8:AU2432,AU2432))</f>
        <v/>
      </c>
      <c r="AW2432" s="553" t="str">
        <f>IF(AND(V2432&gt;0,X2432="A",AJ2432&lt;&gt;"A",OR(AB2432="",AB2432="NX")),1,"")</f>
        <v/>
      </c>
      <c r="AX2432" s="554" t="str">
        <f>IF(AW2432="","",COUNTIF($AW$8:AW2432,AW2432))</f>
        <v/>
      </c>
      <c r="AY2432" s="27"/>
      <c r="AZ2432" s="6"/>
      <c r="BA2432" s="7"/>
      <c r="BB2432" s="7"/>
    </row>
    <row r="2433" spans="1:54" ht="14.45" customHeight="1">
      <c r="A2433" s="472" t="s">
        <v>2683</v>
      </c>
      <c r="B2433" s="473" t="s">
        <v>1602</v>
      </c>
      <c r="C2433" s="714" t="s">
        <v>5295</v>
      </c>
      <c r="D2433" s="22">
        <v>22</v>
      </c>
      <c r="E2433" s="746" t="s">
        <v>4704</v>
      </c>
      <c r="F2433" s="760">
        <v>2097930</v>
      </c>
      <c r="G2433" s="475">
        <v>15421112</v>
      </c>
      <c r="H2433" s="476">
        <v>11.94</v>
      </c>
      <c r="I2433" s="474">
        <v>2087660</v>
      </c>
      <c r="J2433" s="475">
        <v>15421108</v>
      </c>
      <c r="K2433" s="478">
        <v>11.94</v>
      </c>
      <c r="L2433" s="9" t="s">
        <v>15</v>
      </c>
      <c r="M2433" s="546">
        <v>16</v>
      </c>
      <c r="N2433" s="9">
        <v>9.5299999999999994</v>
      </c>
      <c r="O2433" s="6" t="s">
        <v>4201</v>
      </c>
      <c r="P2433" s="479" t="s">
        <v>4202</v>
      </c>
      <c r="Q2433" s="10" t="s">
        <v>4696</v>
      </c>
      <c r="R2433" s="11"/>
      <c r="S2433" s="12"/>
      <c r="T2433" s="14">
        <v>46260</v>
      </c>
      <c r="U2433" s="15" t="s">
        <v>4656</v>
      </c>
      <c r="V2433" s="8">
        <v>46260</v>
      </c>
      <c r="W2433" s="13" t="s">
        <v>4691</v>
      </c>
      <c r="X2433" s="23" t="s">
        <v>4206</v>
      </c>
      <c r="Y2433" s="486">
        <v>140</v>
      </c>
      <c r="Z2433" s="483">
        <v>46264</v>
      </c>
      <c r="AA2433" s="24" t="s">
        <v>4731</v>
      </c>
      <c r="AB2433" s="484" t="s">
        <v>4206</v>
      </c>
      <c r="AC2433" s="16"/>
      <c r="AD2433" s="17"/>
      <c r="AE2433" s="18"/>
      <c r="AF2433" s="9"/>
      <c r="AG2433" s="19"/>
      <c r="AH2433" s="20"/>
      <c r="AI2433" s="9"/>
      <c r="AJ2433" s="21"/>
      <c r="AK2433" s="33"/>
      <c r="AL2433" s="485" t="str">
        <f>IF(AA2433="","",AA2433)</f>
        <v>L-RT-013</v>
      </c>
      <c r="AM2433" s="3" t="str">
        <f>IF(AB2433="","",AB2433)</f>
        <v>A</v>
      </c>
      <c r="AN2433" s="702"/>
      <c r="AO2433" s="4"/>
      <c r="AP2433" s="5"/>
      <c r="AQ2433" s="5"/>
      <c r="AR2433" s="4"/>
      <c r="AS2433" s="5"/>
      <c r="AT2433" s="552"/>
      <c r="AU2433" s="553" t="str">
        <f>IF(AND(V2433&gt;0,X2433="A",AA2433&lt;&gt;"",AG2433&lt;&gt;"A",AJ2433&lt;&gt;"A",OR(AB2433="NR",AB2433="NT")),1,"")</f>
        <v/>
      </c>
      <c r="AV2433" s="554" t="str">
        <f>IF(AU2433="","",COUNTIF($AU$8:AU2433,AU2433))</f>
        <v/>
      </c>
      <c r="AW2433" s="553" t="str">
        <f>IF(AND(V2433&gt;0,X2433="A",AJ2433&lt;&gt;"A",OR(AB2433="",AB2433="NX")),1,"")</f>
        <v/>
      </c>
      <c r="AX2433" s="554" t="str">
        <f>IF(AW2433="","",COUNTIF($AW$8:AW2433,AW2433))</f>
        <v/>
      </c>
      <c r="AY2433" s="27"/>
      <c r="AZ2433" s="6"/>
      <c r="BA2433" s="7"/>
      <c r="BB2433" s="7"/>
    </row>
    <row r="2434" spans="1:54" ht="14.45" customHeight="1">
      <c r="A2434" s="472" t="s">
        <v>2684</v>
      </c>
      <c r="B2434" s="473" t="s">
        <v>1602</v>
      </c>
      <c r="C2434" s="714" t="s">
        <v>5295</v>
      </c>
      <c r="D2434" s="22">
        <v>22</v>
      </c>
      <c r="E2434" s="746" t="s">
        <v>4705</v>
      </c>
      <c r="F2434" s="760">
        <v>2087660</v>
      </c>
      <c r="G2434" s="475">
        <v>15421108</v>
      </c>
      <c r="H2434" s="476">
        <v>11.94</v>
      </c>
      <c r="I2434" s="474">
        <v>2094300</v>
      </c>
      <c r="J2434" s="475">
        <v>15421110</v>
      </c>
      <c r="K2434" s="478">
        <v>11.94</v>
      </c>
      <c r="L2434" s="9" t="s">
        <v>15</v>
      </c>
      <c r="M2434" s="546">
        <v>16</v>
      </c>
      <c r="N2434" s="9">
        <v>9.5299999999999994</v>
      </c>
      <c r="O2434" s="6" t="s">
        <v>4201</v>
      </c>
      <c r="P2434" s="479" t="s">
        <v>4202</v>
      </c>
      <c r="Q2434" s="10" t="s">
        <v>4696</v>
      </c>
      <c r="R2434" s="11"/>
      <c r="S2434" s="12"/>
      <c r="T2434" s="14">
        <v>46260</v>
      </c>
      <c r="U2434" s="15" t="s">
        <v>4656</v>
      </c>
      <c r="V2434" s="8">
        <v>46260</v>
      </c>
      <c r="W2434" s="13" t="s">
        <v>4691</v>
      </c>
      <c r="X2434" s="23" t="s">
        <v>4206</v>
      </c>
      <c r="Y2434" s="486">
        <v>140</v>
      </c>
      <c r="Z2434" s="483">
        <v>46264</v>
      </c>
      <c r="AA2434" s="24" t="s">
        <v>4731</v>
      </c>
      <c r="AB2434" s="484" t="s">
        <v>4206</v>
      </c>
      <c r="AC2434" s="16"/>
      <c r="AD2434" s="17"/>
      <c r="AE2434" s="18"/>
      <c r="AF2434" s="9"/>
      <c r="AG2434" s="19"/>
      <c r="AH2434" s="20"/>
      <c r="AI2434" s="9"/>
      <c r="AJ2434" s="21"/>
      <c r="AK2434" s="33"/>
      <c r="AL2434" s="485" t="str">
        <f>IF(AA2434="","",AA2434)</f>
        <v>L-RT-013</v>
      </c>
      <c r="AM2434" s="3" t="str">
        <f>IF(AB2434="","",AB2434)</f>
        <v>A</v>
      </c>
      <c r="AN2434" s="702"/>
      <c r="AO2434" s="4"/>
      <c r="AP2434" s="5"/>
      <c r="AQ2434" s="5"/>
      <c r="AR2434" s="4"/>
      <c r="AS2434" s="5"/>
      <c r="AT2434" s="552"/>
      <c r="AU2434" s="553" t="str">
        <f>IF(AND(V2434&gt;0,X2434="A",AA2434&lt;&gt;"",AG2434&lt;&gt;"A",AJ2434&lt;&gt;"A",OR(AB2434="NR",AB2434="NT")),1,"")</f>
        <v/>
      </c>
      <c r="AV2434" s="554" t="str">
        <f>IF(AU2434="","",COUNTIF($AU$8:AU2434,AU2434))</f>
        <v/>
      </c>
      <c r="AW2434" s="553" t="str">
        <f>IF(AND(V2434&gt;0,X2434="A",AJ2434&lt;&gt;"A",OR(AB2434="",AB2434="NX")),1,"")</f>
        <v/>
      </c>
      <c r="AX2434" s="554" t="str">
        <f>IF(AW2434="","",COUNTIF($AW$8:AW2434,AW2434))</f>
        <v/>
      </c>
      <c r="AY2434" s="27"/>
      <c r="AZ2434" s="6"/>
      <c r="BA2434" s="7"/>
      <c r="BB2434" s="7"/>
    </row>
    <row r="2435" spans="1:54" ht="14.45" customHeight="1">
      <c r="A2435" s="472" t="s">
        <v>2685</v>
      </c>
      <c r="B2435" s="473" t="s">
        <v>1602</v>
      </c>
      <c r="C2435" s="714" t="s">
        <v>5295</v>
      </c>
      <c r="D2435" s="22">
        <v>22</v>
      </c>
      <c r="E2435" s="746" t="s">
        <v>4706</v>
      </c>
      <c r="F2435" s="760">
        <v>2094300</v>
      </c>
      <c r="G2435" s="475">
        <v>15421110</v>
      </c>
      <c r="H2435" s="476">
        <v>11.94</v>
      </c>
      <c r="I2435" s="474">
        <v>2087210</v>
      </c>
      <c r="J2435" s="475">
        <v>15421107</v>
      </c>
      <c r="K2435" s="478">
        <v>11.94</v>
      </c>
      <c r="L2435" s="9" t="s">
        <v>15</v>
      </c>
      <c r="M2435" s="546">
        <v>16</v>
      </c>
      <c r="N2435" s="9">
        <v>9.5299999999999994</v>
      </c>
      <c r="O2435" s="6" t="s">
        <v>4201</v>
      </c>
      <c r="P2435" s="479" t="s">
        <v>4202</v>
      </c>
      <c r="Q2435" s="10" t="s">
        <v>4696</v>
      </c>
      <c r="R2435" s="11"/>
      <c r="S2435" s="12"/>
      <c r="T2435" s="14">
        <v>46260</v>
      </c>
      <c r="U2435" s="15" t="s">
        <v>4656</v>
      </c>
      <c r="V2435" s="8">
        <v>46260</v>
      </c>
      <c r="W2435" s="13" t="s">
        <v>4691</v>
      </c>
      <c r="X2435" s="23" t="s">
        <v>4206</v>
      </c>
      <c r="Y2435" s="486">
        <v>140</v>
      </c>
      <c r="Z2435" s="483">
        <v>46264</v>
      </c>
      <c r="AA2435" s="24" t="s">
        <v>4731</v>
      </c>
      <c r="AB2435" s="484" t="s">
        <v>4206</v>
      </c>
      <c r="AC2435" s="16"/>
      <c r="AD2435" s="17"/>
      <c r="AE2435" s="18"/>
      <c r="AF2435" s="9"/>
      <c r="AG2435" s="19"/>
      <c r="AH2435" s="20"/>
      <c r="AI2435" s="9"/>
      <c r="AJ2435" s="21"/>
      <c r="AK2435" s="33"/>
      <c r="AL2435" s="485" t="str">
        <f>IF(AA2435="","",AA2435)</f>
        <v>L-RT-013</v>
      </c>
      <c r="AM2435" s="3" t="str">
        <f>IF(AB2435="","",AB2435)</f>
        <v>A</v>
      </c>
      <c r="AN2435" s="702"/>
      <c r="AO2435" s="4"/>
      <c r="AP2435" s="5"/>
      <c r="AQ2435" s="5"/>
      <c r="AR2435" s="4"/>
      <c r="AS2435" s="5"/>
      <c r="AT2435" s="552"/>
      <c r="AU2435" s="553" t="str">
        <f>IF(AND(V2435&gt;0,X2435="A",AA2435&lt;&gt;"",AG2435&lt;&gt;"A",AJ2435&lt;&gt;"A",OR(AB2435="NR",AB2435="NT")),1,"")</f>
        <v/>
      </c>
      <c r="AV2435" s="554" t="str">
        <f>IF(AU2435="","",COUNTIF($AU$8:AU2435,AU2435))</f>
        <v/>
      </c>
      <c r="AW2435" s="553" t="str">
        <f>IF(AND(V2435&gt;0,X2435="A",AJ2435&lt;&gt;"A",OR(AB2435="",AB2435="NX")),1,"")</f>
        <v/>
      </c>
      <c r="AX2435" s="554" t="str">
        <f>IF(AW2435="","",COUNTIF($AW$8:AW2435,AW2435))</f>
        <v/>
      </c>
      <c r="AY2435" s="27"/>
      <c r="AZ2435" s="6"/>
      <c r="BA2435" s="7"/>
      <c r="BB2435" s="7"/>
    </row>
    <row r="2436" spans="1:54" ht="14.45" customHeight="1">
      <c r="A2436" s="472" t="s">
        <v>2686</v>
      </c>
      <c r="B2436" s="473" t="s">
        <v>1602</v>
      </c>
      <c r="C2436" s="714" t="s">
        <v>5295</v>
      </c>
      <c r="D2436" s="22">
        <v>22</v>
      </c>
      <c r="E2436" s="746" t="s">
        <v>4707</v>
      </c>
      <c r="F2436" s="760">
        <v>2087210</v>
      </c>
      <c r="G2436" s="475">
        <v>15421107</v>
      </c>
      <c r="H2436" s="476">
        <v>11.94</v>
      </c>
      <c r="I2436" s="474">
        <v>2082870</v>
      </c>
      <c r="J2436" s="475">
        <v>15421109</v>
      </c>
      <c r="K2436" s="478">
        <v>11.94</v>
      </c>
      <c r="L2436" s="9" t="s">
        <v>15</v>
      </c>
      <c r="M2436" s="546">
        <v>16</v>
      </c>
      <c r="N2436" s="9">
        <v>9.5299999999999994</v>
      </c>
      <c r="O2436" s="6" t="s">
        <v>4201</v>
      </c>
      <c r="P2436" s="479" t="s">
        <v>4202</v>
      </c>
      <c r="Q2436" s="10" t="s">
        <v>4696</v>
      </c>
      <c r="R2436" s="11"/>
      <c r="S2436" s="12"/>
      <c r="T2436" s="14">
        <v>46260</v>
      </c>
      <c r="U2436" s="15" t="s">
        <v>4656</v>
      </c>
      <c r="V2436" s="8">
        <v>46260</v>
      </c>
      <c r="W2436" s="13" t="s">
        <v>4691</v>
      </c>
      <c r="X2436" s="23" t="s">
        <v>4206</v>
      </c>
      <c r="Y2436" s="486">
        <v>140</v>
      </c>
      <c r="Z2436" s="483">
        <v>46264</v>
      </c>
      <c r="AA2436" s="24" t="s">
        <v>4731</v>
      </c>
      <c r="AB2436" s="484" t="s">
        <v>4206</v>
      </c>
      <c r="AC2436" s="16"/>
      <c r="AD2436" s="17"/>
      <c r="AE2436" s="18"/>
      <c r="AF2436" s="9"/>
      <c r="AG2436" s="19"/>
      <c r="AH2436" s="20"/>
      <c r="AI2436" s="9"/>
      <c r="AJ2436" s="21"/>
      <c r="AK2436" s="33"/>
      <c r="AL2436" s="485" t="str">
        <f>IF(AA2436="","",AA2436)</f>
        <v>L-RT-013</v>
      </c>
      <c r="AM2436" s="3" t="str">
        <f>IF(AB2436="","",AB2436)</f>
        <v>A</v>
      </c>
      <c r="AN2436" s="702"/>
      <c r="AO2436" s="4"/>
      <c r="AP2436" s="5"/>
      <c r="AQ2436" s="5"/>
      <c r="AR2436" s="4"/>
      <c r="AS2436" s="5"/>
      <c r="AT2436" s="552"/>
      <c r="AU2436" s="553" t="str">
        <f>IF(AND(V2436&gt;0,X2436="A",AA2436&lt;&gt;"",AG2436&lt;&gt;"A",AJ2436&lt;&gt;"A",OR(AB2436="NR",AB2436="NT")),1,"")</f>
        <v/>
      </c>
      <c r="AV2436" s="554" t="str">
        <f>IF(AU2436="","",COUNTIF($AU$8:AU2436,AU2436))</f>
        <v/>
      </c>
      <c r="AW2436" s="553" t="str">
        <f>IF(AND(V2436&gt;0,X2436="A",AJ2436&lt;&gt;"A",OR(AB2436="",AB2436="NX")),1,"")</f>
        <v/>
      </c>
      <c r="AX2436" s="554" t="str">
        <f>IF(AW2436="","",COUNTIF($AW$8:AW2436,AW2436))</f>
        <v/>
      </c>
      <c r="AY2436" s="27"/>
      <c r="AZ2436" s="6"/>
      <c r="BA2436" s="7"/>
      <c r="BB2436" s="7"/>
    </row>
    <row r="2437" spans="1:54" ht="14.45" customHeight="1">
      <c r="A2437" s="472" t="s">
        <v>2687</v>
      </c>
      <c r="B2437" s="473" t="s">
        <v>1602</v>
      </c>
      <c r="C2437" s="714" t="s">
        <v>4210</v>
      </c>
      <c r="D2437" s="22">
        <v>22</v>
      </c>
      <c r="E2437" s="746" t="s">
        <v>4708</v>
      </c>
      <c r="F2437" s="760">
        <v>2082870</v>
      </c>
      <c r="G2437" s="475">
        <v>15421109</v>
      </c>
      <c r="H2437" s="476">
        <v>11.94</v>
      </c>
      <c r="I2437" s="474"/>
      <c r="J2437" s="475"/>
      <c r="K2437" s="478"/>
      <c r="L2437" s="9"/>
      <c r="M2437" s="546"/>
      <c r="N2437" s="9"/>
      <c r="O2437" s="6"/>
      <c r="P2437" s="479"/>
      <c r="Q2437" s="10"/>
      <c r="R2437" s="11"/>
      <c r="S2437" s="12"/>
      <c r="T2437" s="14"/>
      <c r="U2437" s="15"/>
      <c r="V2437" s="8"/>
      <c r="W2437" s="13"/>
      <c r="X2437" s="23"/>
      <c r="Y2437" s="486">
        <v>140</v>
      </c>
      <c r="Z2437" s="483"/>
      <c r="AA2437" s="483"/>
      <c r="AB2437" s="483"/>
      <c r="AC2437" s="16"/>
      <c r="AD2437" s="17"/>
      <c r="AE2437" s="18"/>
      <c r="AF2437" s="9"/>
      <c r="AG2437" s="19"/>
      <c r="AH2437" s="20"/>
      <c r="AI2437" s="9"/>
      <c r="AJ2437" s="21"/>
      <c r="AK2437" s="33"/>
      <c r="AL2437" s="485" t="str">
        <f>IF(AA2437="","",AA2437)</f>
        <v/>
      </c>
      <c r="AM2437" s="3" t="str">
        <f>IF(AB2437="","",AB2437)</f>
        <v/>
      </c>
      <c r="AN2437" s="702"/>
      <c r="AO2437" s="4"/>
      <c r="AP2437" s="5"/>
      <c r="AQ2437" s="5"/>
      <c r="AR2437" s="4"/>
      <c r="AS2437" s="5"/>
      <c r="AT2437" s="552"/>
      <c r="AU2437" s="553" t="str">
        <f>IF(AND(V2437&gt;0,X2437="A",AA2437&lt;&gt;"",AG2437&lt;&gt;"A",AJ2437&lt;&gt;"A",OR(AB2437="NR",AB2437="NT")),1,"")</f>
        <v/>
      </c>
      <c r="AV2437" s="554" t="str">
        <f>IF(AU2437="","",COUNTIF($AU$8:AU2437,AU2437))</f>
        <v/>
      </c>
      <c r="AW2437" s="553" t="str">
        <f>IF(AND(V2437&gt;0,X2437="A",AJ2437&lt;&gt;"A",OR(AB2437="",AB2437="NX")),1,"")</f>
        <v/>
      </c>
      <c r="AX2437" s="554" t="str">
        <f>IF(AW2437="","",COUNTIF($AW$8:AW2437,AW2437))</f>
        <v/>
      </c>
      <c r="AY2437" s="27"/>
      <c r="AZ2437" s="6"/>
      <c r="BA2437" s="7"/>
      <c r="BB2437" s="7"/>
    </row>
    <row r="2438" spans="1:54" ht="14.45" customHeight="1">
      <c r="A2438" s="472" t="s">
        <v>2688</v>
      </c>
      <c r="B2438" s="473" t="s">
        <v>1602</v>
      </c>
      <c r="C2438" s="714" t="s">
        <v>4210</v>
      </c>
      <c r="D2438" s="22">
        <v>22</v>
      </c>
      <c r="E2438" s="746" t="s">
        <v>4709</v>
      </c>
      <c r="F2438" s="760"/>
      <c r="G2438" s="475"/>
      <c r="H2438" s="476"/>
      <c r="I2438" s="474"/>
      <c r="J2438" s="475"/>
      <c r="K2438" s="478"/>
      <c r="L2438" s="9"/>
      <c r="M2438" s="546"/>
      <c r="N2438" s="9"/>
      <c r="O2438" s="6"/>
      <c r="P2438" s="479"/>
      <c r="Q2438" s="10"/>
      <c r="R2438" s="11"/>
      <c r="S2438" s="12"/>
      <c r="T2438" s="14"/>
      <c r="U2438" s="15"/>
      <c r="V2438" s="8"/>
      <c r="W2438" s="13"/>
      <c r="X2438" s="23"/>
      <c r="Y2438" s="486">
        <v>140</v>
      </c>
      <c r="Z2438" s="483"/>
      <c r="AA2438" s="483"/>
      <c r="AB2438" s="483"/>
      <c r="AC2438" s="16"/>
      <c r="AD2438" s="17"/>
      <c r="AE2438" s="18"/>
      <c r="AF2438" s="9"/>
      <c r="AG2438" s="19"/>
      <c r="AH2438" s="20"/>
      <c r="AI2438" s="9"/>
      <c r="AJ2438" s="21"/>
      <c r="AK2438" s="33"/>
      <c r="AL2438" s="485" t="str">
        <f>IF(AA2438="","",AA2438)</f>
        <v/>
      </c>
      <c r="AM2438" s="3" t="str">
        <f>IF(AB2438="","",AB2438)</f>
        <v/>
      </c>
      <c r="AN2438" s="702"/>
      <c r="AO2438" s="4"/>
      <c r="AP2438" s="5"/>
      <c r="AQ2438" s="5"/>
      <c r="AR2438" s="4"/>
      <c r="AS2438" s="5"/>
      <c r="AT2438" s="552"/>
      <c r="AU2438" s="553" t="str">
        <f>IF(AND(V2438&gt;0,X2438="A",AA2438&lt;&gt;"",AG2438&lt;&gt;"A",AJ2438&lt;&gt;"A",OR(AB2438="NR",AB2438="NT")),1,"")</f>
        <v/>
      </c>
      <c r="AV2438" s="554" t="str">
        <f>IF(AU2438="","",COUNTIF($AU$8:AU2438,AU2438))</f>
        <v/>
      </c>
      <c r="AW2438" s="553" t="str">
        <f>IF(AND(V2438&gt;0,X2438="A",AJ2438&lt;&gt;"A",OR(AB2438="",AB2438="NX")),1,"")</f>
        <v/>
      </c>
      <c r="AX2438" s="554" t="str">
        <f>IF(AW2438="","",COUNTIF($AW$8:AW2438,AW2438))</f>
        <v/>
      </c>
      <c r="AY2438" s="27"/>
      <c r="AZ2438" s="6"/>
      <c r="BA2438" s="7"/>
      <c r="BB2438" s="7"/>
    </row>
    <row r="2439" spans="1:54" ht="14.45" customHeight="1">
      <c r="A2439" s="472" t="s">
        <v>2689</v>
      </c>
      <c r="B2439" s="473" t="s">
        <v>1602</v>
      </c>
      <c r="C2439" s="714" t="s">
        <v>4210</v>
      </c>
      <c r="D2439" s="22">
        <v>22</v>
      </c>
      <c r="E2439" s="746" t="s">
        <v>4710</v>
      </c>
      <c r="F2439" s="760"/>
      <c r="G2439" s="475"/>
      <c r="H2439" s="476"/>
      <c r="I2439" s="474">
        <v>2098360</v>
      </c>
      <c r="J2439" s="475">
        <v>15421112</v>
      </c>
      <c r="K2439" s="478">
        <v>11.94</v>
      </c>
      <c r="L2439" s="9"/>
      <c r="M2439" s="546"/>
      <c r="N2439" s="9"/>
      <c r="O2439" s="6"/>
      <c r="P2439" s="479"/>
      <c r="Q2439" s="10"/>
      <c r="R2439" s="11"/>
      <c r="S2439" s="12"/>
      <c r="T2439" s="14"/>
      <c r="U2439" s="15"/>
      <c r="V2439" s="8"/>
      <c r="W2439" s="13"/>
      <c r="X2439" s="23"/>
      <c r="Y2439" s="486"/>
      <c r="Z2439" s="483"/>
      <c r="AA2439" s="24"/>
      <c r="AB2439" s="484"/>
      <c r="AC2439" s="16"/>
      <c r="AD2439" s="17"/>
      <c r="AE2439" s="18"/>
      <c r="AF2439" s="9"/>
      <c r="AG2439" s="19"/>
      <c r="AH2439" s="20"/>
      <c r="AI2439" s="9"/>
      <c r="AJ2439" s="21"/>
      <c r="AK2439" s="33"/>
      <c r="AL2439" s="485" t="str">
        <f>IF(AA2439="","",AA2439)</f>
        <v/>
      </c>
      <c r="AM2439" s="3" t="str">
        <f>IF(AB2439="","",AB2439)</f>
        <v/>
      </c>
      <c r="AN2439" s="702"/>
      <c r="AO2439" s="4"/>
      <c r="AP2439" s="5"/>
      <c r="AQ2439" s="5"/>
      <c r="AR2439" s="4"/>
      <c r="AS2439" s="5"/>
      <c r="AT2439" s="552"/>
      <c r="AU2439" s="553" t="str">
        <f>IF(AND(V2439&gt;0,X2439="A",AA2439&lt;&gt;"",AG2439&lt;&gt;"A",AJ2439&lt;&gt;"A",OR(AB2439="NR",AB2439="NT")),1,"")</f>
        <v/>
      </c>
      <c r="AV2439" s="554" t="str">
        <f>IF(AU2439="","",COUNTIF($AU$8:AU2439,AU2439))</f>
        <v/>
      </c>
      <c r="AW2439" s="553" t="str">
        <f>IF(AND(V2439&gt;0,X2439="A",AJ2439&lt;&gt;"A",OR(AB2439="",AB2439="NX")),1,"")</f>
        <v/>
      </c>
      <c r="AX2439" s="554" t="str">
        <f>IF(AW2439="","",COUNTIF($AW$8:AW2439,AW2439))</f>
        <v/>
      </c>
      <c r="AY2439" s="27"/>
      <c r="AZ2439" s="6"/>
      <c r="BA2439" s="7"/>
      <c r="BB2439" s="7"/>
    </row>
    <row r="2440" spans="1:54" ht="14.45" customHeight="1">
      <c r="A2440" s="472" t="s">
        <v>2690</v>
      </c>
      <c r="B2440" s="473" t="s">
        <v>1602</v>
      </c>
      <c r="C2440" s="714" t="s">
        <v>5294</v>
      </c>
      <c r="D2440" s="22">
        <v>22</v>
      </c>
      <c r="E2440" s="746" t="s">
        <v>4711</v>
      </c>
      <c r="F2440" s="760">
        <v>2098360</v>
      </c>
      <c r="G2440" s="475">
        <v>15421112</v>
      </c>
      <c r="H2440" s="476">
        <v>11.94</v>
      </c>
      <c r="I2440" s="474">
        <v>2094820</v>
      </c>
      <c r="J2440" s="475">
        <v>15421111</v>
      </c>
      <c r="K2440" s="478">
        <v>11.94</v>
      </c>
      <c r="L2440" s="9" t="s">
        <v>15</v>
      </c>
      <c r="M2440" s="546">
        <v>16</v>
      </c>
      <c r="N2440" s="9">
        <v>9.5299999999999994</v>
      </c>
      <c r="O2440" s="6" t="s">
        <v>4201</v>
      </c>
      <c r="P2440" s="479" t="s">
        <v>4202</v>
      </c>
      <c r="Q2440" s="10" t="s">
        <v>4696</v>
      </c>
      <c r="R2440" s="11"/>
      <c r="S2440" s="12"/>
      <c r="T2440" s="14">
        <v>46260</v>
      </c>
      <c r="U2440" s="15" t="s">
        <v>4656</v>
      </c>
      <c r="V2440" s="8">
        <v>46260</v>
      </c>
      <c r="W2440" s="13" t="s">
        <v>4691</v>
      </c>
      <c r="X2440" s="23" t="s">
        <v>4206</v>
      </c>
      <c r="Y2440" s="486">
        <v>140</v>
      </c>
      <c r="Z2440" s="483">
        <v>46264</v>
      </c>
      <c r="AA2440" s="24" t="s">
        <v>4731</v>
      </c>
      <c r="AB2440" s="484" t="s">
        <v>4206</v>
      </c>
      <c r="AC2440" s="16"/>
      <c r="AD2440" s="17"/>
      <c r="AE2440" s="18"/>
      <c r="AF2440" s="9"/>
      <c r="AG2440" s="19"/>
      <c r="AH2440" s="20"/>
      <c r="AI2440" s="9"/>
      <c r="AJ2440" s="21"/>
      <c r="AK2440" s="33"/>
      <c r="AL2440" s="485" t="str">
        <f>IF(AA2440="","",AA2440)</f>
        <v>L-RT-013</v>
      </c>
      <c r="AM2440" s="3" t="str">
        <f>IF(AB2440="","",AB2440)</f>
        <v>A</v>
      </c>
      <c r="AN2440" s="702"/>
      <c r="AO2440" s="4"/>
      <c r="AP2440" s="5"/>
      <c r="AQ2440" s="5"/>
      <c r="AR2440" s="4"/>
      <c r="AS2440" s="5"/>
      <c r="AT2440" s="552"/>
      <c r="AU2440" s="553" t="str">
        <f>IF(AND(V2440&gt;0,X2440="A",AA2440&lt;&gt;"",AG2440&lt;&gt;"A",AJ2440&lt;&gt;"A",OR(AB2440="NR",AB2440="NT")),1,"")</f>
        <v/>
      </c>
      <c r="AV2440" s="554" t="str">
        <f>IF(AU2440="","",COUNTIF($AU$8:AU2440,AU2440))</f>
        <v/>
      </c>
      <c r="AW2440" s="553" t="str">
        <f>IF(AND(V2440&gt;0,X2440="A",AJ2440&lt;&gt;"A",OR(AB2440="",AB2440="NX")),1,"")</f>
        <v/>
      </c>
      <c r="AX2440" s="554" t="str">
        <f>IF(AW2440="","",COUNTIF($AW$8:AW2440,AW2440))</f>
        <v/>
      </c>
      <c r="AY2440" s="27"/>
      <c r="AZ2440" s="6"/>
      <c r="BA2440" s="7"/>
      <c r="BB2440" s="7"/>
    </row>
    <row r="2441" spans="1:54" ht="14.45" customHeight="1">
      <c r="A2441" s="472" t="s">
        <v>2691</v>
      </c>
      <c r="B2441" s="473" t="s">
        <v>1602</v>
      </c>
      <c r="C2441" s="714" t="s">
        <v>5294</v>
      </c>
      <c r="D2441" s="22">
        <v>22</v>
      </c>
      <c r="E2441" s="746" t="s">
        <v>4712</v>
      </c>
      <c r="F2441" s="760">
        <v>2094820</v>
      </c>
      <c r="G2441" s="475">
        <v>15421111</v>
      </c>
      <c r="H2441" s="476">
        <v>11.94</v>
      </c>
      <c r="I2441" s="474">
        <v>2089580</v>
      </c>
      <c r="J2441" s="475">
        <v>15421109</v>
      </c>
      <c r="K2441" s="478">
        <v>11.94</v>
      </c>
      <c r="L2441" s="9" t="s">
        <v>15</v>
      </c>
      <c r="M2441" s="546">
        <v>16</v>
      </c>
      <c r="N2441" s="9">
        <v>9.5299999999999994</v>
      </c>
      <c r="O2441" s="6" t="s">
        <v>4201</v>
      </c>
      <c r="P2441" s="479" t="s">
        <v>4202</v>
      </c>
      <c r="Q2441" s="10" t="s">
        <v>4696</v>
      </c>
      <c r="R2441" s="11"/>
      <c r="S2441" s="12"/>
      <c r="T2441" s="14">
        <v>46260</v>
      </c>
      <c r="U2441" s="15" t="s">
        <v>4656</v>
      </c>
      <c r="V2441" s="8">
        <v>46260</v>
      </c>
      <c r="W2441" s="13" t="s">
        <v>4691</v>
      </c>
      <c r="X2441" s="23" t="s">
        <v>4206</v>
      </c>
      <c r="Y2441" s="486">
        <v>140</v>
      </c>
      <c r="Z2441" s="483">
        <v>46264</v>
      </c>
      <c r="AA2441" s="24" t="s">
        <v>4731</v>
      </c>
      <c r="AB2441" s="484" t="s">
        <v>4206</v>
      </c>
      <c r="AC2441" s="16"/>
      <c r="AD2441" s="17"/>
      <c r="AE2441" s="18"/>
      <c r="AF2441" s="9"/>
      <c r="AG2441" s="19"/>
      <c r="AH2441" s="20"/>
      <c r="AI2441" s="9"/>
      <c r="AJ2441" s="21"/>
      <c r="AK2441" s="33"/>
      <c r="AL2441" s="485" t="str">
        <f>IF(AA2441="","",AA2441)</f>
        <v>L-RT-013</v>
      </c>
      <c r="AM2441" s="3" t="str">
        <f>IF(AB2441="","",AB2441)</f>
        <v>A</v>
      </c>
      <c r="AN2441" s="702"/>
      <c r="AO2441" s="4"/>
      <c r="AP2441" s="5"/>
      <c r="AQ2441" s="5"/>
      <c r="AR2441" s="4"/>
      <c r="AS2441" s="5"/>
      <c r="AT2441" s="552"/>
      <c r="AU2441" s="553" t="str">
        <f>IF(AND(V2441&gt;0,X2441="A",AA2441&lt;&gt;"",AG2441&lt;&gt;"A",AJ2441&lt;&gt;"A",OR(AB2441="NR",AB2441="NT")),1,"")</f>
        <v/>
      </c>
      <c r="AV2441" s="554" t="str">
        <f>IF(AU2441="","",COUNTIF($AU$8:AU2441,AU2441))</f>
        <v/>
      </c>
      <c r="AW2441" s="553" t="str">
        <f>IF(AND(V2441&gt;0,X2441="A",AJ2441&lt;&gt;"A",OR(AB2441="",AB2441="NX")),1,"")</f>
        <v/>
      </c>
      <c r="AX2441" s="554" t="str">
        <f>IF(AW2441="","",COUNTIF($AW$8:AW2441,AW2441))</f>
        <v/>
      </c>
      <c r="AY2441" s="27"/>
      <c r="AZ2441" s="6"/>
      <c r="BA2441" s="7"/>
      <c r="BB2441" s="7"/>
    </row>
    <row r="2442" spans="1:54" ht="14.45" customHeight="1">
      <c r="A2442" s="472" t="s">
        <v>2692</v>
      </c>
      <c r="B2442" s="473" t="s">
        <v>1602</v>
      </c>
      <c r="C2442" s="714" t="s">
        <v>4210</v>
      </c>
      <c r="D2442" s="22">
        <v>22</v>
      </c>
      <c r="E2442" s="746" t="s">
        <v>4713</v>
      </c>
      <c r="F2442" s="760">
        <v>2089580</v>
      </c>
      <c r="G2442" s="475">
        <v>15421109</v>
      </c>
      <c r="H2442" s="476">
        <v>11.94</v>
      </c>
      <c r="I2442" s="474"/>
      <c r="J2442" s="475"/>
      <c r="K2442" s="478"/>
      <c r="L2442" s="9"/>
      <c r="M2442" s="546"/>
      <c r="N2442" s="9"/>
      <c r="O2442" s="6"/>
      <c r="P2442" s="479"/>
      <c r="Q2442" s="10"/>
      <c r="R2442" s="11"/>
      <c r="S2442" s="12"/>
      <c r="T2442" s="14"/>
      <c r="U2442" s="15"/>
      <c r="V2442" s="8"/>
      <c r="W2442" s="13"/>
      <c r="X2442" s="23"/>
      <c r="Y2442" s="486">
        <v>140</v>
      </c>
      <c r="Z2442" s="483"/>
      <c r="AA2442" s="483"/>
      <c r="AB2442" s="483"/>
      <c r="AC2442" s="16"/>
      <c r="AD2442" s="17"/>
      <c r="AE2442" s="18"/>
      <c r="AF2442" s="9"/>
      <c r="AG2442" s="19"/>
      <c r="AH2442" s="20"/>
      <c r="AI2442" s="9"/>
      <c r="AJ2442" s="21"/>
      <c r="AK2442" s="33"/>
      <c r="AL2442" s="485" t="str">
        <f>IF(AA2442="","",AA2442)</f>
        <v/>
      </c>
      <c r="AM2442" s="3" t="str">
        <f>IF(AB2442="","",AB2442)</f>
        <v/>
      </c>
      <c r="AN2442" s="702"/>
      <c r="AO2442" s="4"/>
      <c r="AP2442" s="5"/>
      <c r="AQ2442" s="5"/>
      <c r="AR2442" s="4"/>
      <c r="AS2442" s="5"/>
      <c r="AT2442" s="552"/>
      <c r="AU2442" s="553" t="str">
        <f>IF(AND(V2442&gt;0,X2442="A",AA2442&lt;&gt;"",AG2442&lt;&gt;"A",AJ2442&lt;&gt;"A",OR(AB2442="NR",AB2442="NT")),1,"")</f>
        <v/>
      </c>
      <c r="AV2442" s="554" t="str">
        <f>IF(AU2442="","",COUNTIF($AU$8:AU2442,AU2442))</f>
        <v/>
      </c>
      <c r="AW2442" s="553" t="str">
        <f>IF(AND(V2442&gt;0,X2442="A",AJ2442&lt;&gt;"A",OR(AB2442="",AB2442="NX")),1,"")</f>
        <v/>
      </c>
      <c r="AX2442" s="554" t="str">
        <f>IF(AW2442="","",COUNTIF($AW$8:AW2442,AW2442))</f>
        <v/>
      </c>
      <c r="AY2442" s="27"/>
      <c r="AZ2442" s="6"/>
      <c r="BA2442" s="7"/>
      <c r="BB2442" s="7"/>
    </row>
    <row r="2443" spans="1:54" ht="14.45" customHeight="1">
      <c r="A2443" s="472" t="s">
        <v>2693</v>
      </c>
      <c r="B2443" s="473" t="s">
        <v>1602</v>
      </c>
      <c r="C2443" s="714" t="s">
        <v>4210</v>
      </c>
      <c r="D2443" s="22">
        <v>22</v>
      </c>
      <c r="E2443" s="746" t="s">
        <v>4714</v>
      </c>
      <c r="F2443" s="760"/>
      <c r="G2443" s="475"/>
      <c r="H2443" s="476"/>
      <c r="I2443" s="474"/>
      <c r="J2443" s="475"/>
      <c r="K2443" s="478"/>
      <c r="L2443" s="9"/>
      <c r="M2443" s="546"/>
      <c r="N2443" s="9"/>
      <c r="O2443" s="6"/>
      <c r="P2443" s="479"/>
      <c r="Q2443" s="10"/>
      <c r="R2443" s="11"/>
      <c r="S2443" s="12"/>
      <c r="T2443" s="14"/>
      <c r="U2443" s="15"/>
      <c r="V2443" s="8"/>
      <c r="W2443" s="13"/>
      <c r="X2443" s="23"/>
      <c r="Y2443" s="486">
        <v>140</v>
      </c>
      <c r="Z2443" s="483"/>
      <c r="AA2443" s="483"/>
      <c r="AB2443" s="483"/>
      <c r="AC2443" s="16"/>
      <c r="AD2443" s="17"/>
      <c r="AE2443" s="18"/>
      <c r="AF2443" s="9"/>
      <c r="AG2443" s="19"/>
      <c r="AH2443" s="20"/>
      <c r="AI2443" s="9"/>
      <c r="AJ2443" s="21"/>
      <c r="AK2443" s="33"/>
      <c r="AL2443" s="485" t="str">
        <f>IF(AA2443="","",AA2443)</f>
        <v/>
      </c>
      <c r="AM2443" s="3" t="str">
        <f>IF(AB2443="","",AB2443)</f>
        <v/>
      </c>
      <c r="AN2443" s="702"/>
      <c r="AO2443" s="4"/>
      <c r="AP2443" s="5"/>
      <c r="AQ2443" s="5"/>
      <c r="AR2443" s="4"/>
      <c r="AS2443" s="5"/>
      <c r="AT2443" s="552"/>
      <c r="AU2443" s="553" t="str">
        <f>IF(AND(V2443&gt;0,X2443="A",AA2443&lt;&gt;"",AG2443&lt;&gt;"A",AJ2443&lt;&gt;"A",OR(AB2443="NR",AB2443="NT")),1,"")</f>
        <v/>
      </c>
      <c r="AV2443" s="554" t="str">
        <f>IF(AU2443="","",COUNTIF($AU$8:AU2443,AU2443))</f>
        <v/>
      </c>
      <c r="AW2443" s="553" t="str">
        <f>IF(AND(V2443&gt;0,X2443="A",AJ2443&lt;&gt;"A",OR(AB2443="",AB2443="NX")),1,"")</f>
        <v/>
      </c>
      <c r="AX2443" s="554" t="str">
        <f>IF(AW2443="","",COUNTIF($AW$8:AW2443,AW2443))</f>
        <v/>
      </c>
      <c r="AY2443" s="27"/>
      <c r="AZ2443" s="6"/>
      <c r="BA2443" s="7"/>
      <c r="BB2443" s="7"/>
    </row>
    <row r="2444" spans="1:54" ht="14.45" customHeight="1">
      <c r="A2444" s="472" t="s">
        <v>2694</v>
      </c>
      <c r="B2444" s="473" t="s">
        <v>1602</v>
      </c>
      <c r="C2444" s="714" t="s">
        <v>4210</v>
      </c>
      <c r="D2444" s="22">
        <v>22</v>
      </c>
      <c r="E2444" s="746" t="s">
        <v>4715</v>
      </c>
      <c r="F2444" s="760"/>
      <c r="G2444" s="475"/>
      <c r="H2444" s="476"/>
      <c r="I2444" s="474"/>
      <c r="J2444" s="475"/>
      <c r="K2444" s="478"/>
      <c r="L2444" s="9"/>
      <c r="M2444" s="546"/>
      <c r="N2444" s="9"/>
      <c r="O2444" s="6"/>
      <c r="P2444" s="479"/>
      <c r="Q2444" s="10"/>
      <c r="R2444" s="11"/>
      <c r="S2444" s="12"/>
      <c r="T2444" s="14"/>
      <c r="U2444" s="15"/>
      <c r="V2444" s="8"/>
      <c r="W2444" s="13"/>
      <c r="X2444" s="23"/>
      <c r="Y2444" s="486">
        <v>140</v>
      </c>
      <c r="Z2444" s="483"/>
      <c r="AA2444" s="483"/>
      <c r="AB2444" s="483"/>
      <c r="AC2444" s="16"/>
      <c r="AD2444" s="17"/>
      <c r="AE2444" s="18"/>
      <c r="AF2444" s="9"/>
      <c r="AG2444" s="19"/>
      <c r="AH2444" s="20"/>
      <c r="AI2444" s="9"/>
      <c r="AJ2444" s="21"/>
      <c r="AK2444" s="33"/>
      <c r="AL2444" s="485" t="str">
        <f>IF(AA2444="","",AA2444)</f>
        <v/>
      </c>
      <c r="AM2444" s="3" t="str">
        <f>IF(AB2444="","",AB2444)</f>
        <v/>
      </c>
      <c r="AN2444" s="702"/>
      <c r="AO2444" s="4"/>
      <c r="AP2444" s="5"/>
      <c r="AQ2444" s="5"/>
      <c r="AR2444" s="4"/>
      <c r="AS2444" s="5"/>
      <c r="AT2444" s="552"/>
      <c r="AU2444" s="553" t="str">
        <f>IF(AND(V2444&gt;0,X2444="A",AA2444&lt;&gt;"",AG2444&lt;&gt;"A",AJ2444&lt;&gt;"A",OR(AB2444="NR",AB2444="NT")),1,"")</f>
        <v/>
      </c>
      <c r="AV2444" s="554" t="str">
        <f>IF(AU2444="","",COUNTIF($AU$8:AU2444,AU2444))</f>
        <v/>
      </c>
      <c r="AW2444" s="553" t="str">
        <f>IF(AND(V2444&gt;0,X2444="A",AJ2444&lt;&gt;"A",OR(AB2444="",AB2444="NX")),1,"")</f>
        <v/>
      </c>
      <c r="AX2444" s="554" t="str">
        <f>IF(AW2444="","",COUNTIF($AW$8:AW2444,AW2444))</f>
        <v/>
      </c>
      <c r="AY2444" s="27"/>
      <c r="AZ2444" s="6"/>
      <c r="BA2444" s="7"/>
      <c r="BB2444" s="7"/>
    </row>
    <row r="2445" spans="1:54" ht="14.45" customHeight="1">
      <c r="A2445" s="472" t="s">
        <v>2695</v>
      </c>
      <c r="B2445" s="473" t="s">
        <v>1602</v>
      </c>
      <c r="C2445" s="714" t="s">
        <v>4210</v>
      </c>
      <c r="D2445" s="22">
        <v>22</v>
      </c>
      <c r="E2445" s="746" t="s">
        <v>4716</v>
      </c>
      <c r="F2445" s="760"/>
      <c r="G2445" s="475"/>
      <c r="H2445" s="476"/>
      <c r="I2445" s="474"/>
      <c r="J2445" s="475"/>
      <c r="K2445" s="478"/>
      <c r="L2445" s="9"/>
      <c r="M2445" s="546"/>
      <c r="N2445" s="9"/>
      <c r="O2445" s="6"/>
      <c r="P2445" s="479"/>
      <c r="Q2445" s="10"/>
      <c r="R2445" s="11"/>
      <c r="S2445" s="12"/>
      <c r="T2445" s="14"/>
      <c r="U2445" s="15"/>
      <c r="V2445" s="8"/>
      <c r="W2445" s="13"/>
      <c r="X2445" s="23"/>
      <c r="Y2445" s="486">
        <v>140</v>
      </c>
      <c r="Z2445" s="483"/>
      <c r="AA2445" s="483"/>
      <c r="AB2445" s="483"/>
      <c r="AC2445" s="16"/>
      <c r="AD2445" s="17"/>
      <c r="AE2445" s="18"/>
      <c r="AF2445" s="9"/>
      <c r="AG2445" s="19"/>
      <c r="AH2445" s="20"/>
      <c r="AI2445" s="9"/>
      <c r="AJ2445" s="21"/>
      <c r="AK2445" s="33"/>
      <c r="AL2445" s="485" t="str">
        <f>IF(AA2445="","",AA2445)</f>
        <v/>
      </c>
      <c r="AM2445" s="3" t="str">
        <f>IF(AB2445="","",AB2445)</f>
        <v/>
      </c>
      <c r="AN2445" s="702"/>
      <c r="AO2445" s="4"/>
      <c r="AP2445" s="5"/>
      <c r="AQ2445" s="5"/>
      <c r="AR2445" s="4"/>
      <c r="AS2445" s="5"/>
      <c r="AT2445" s="552"/>
      <c r="AU2445" s="553" t="str">
        <f>IF(AND(V2445&gt;0,X2445="A",AA2445&lt;&gt;"",AG2445&lt;&gt;"A",AJ2445&lt;&gt;"A",OR(AB2445="NR",AB2445="NT")),1,"")</f>
        <v/>
      </c>
      <c r="AV2445" s="554" t="str">
        <f>IF(AU2445="","",COUNTIF($AU$8:AU2445,AU2445))</f>
        <v/>
      </c>
      <c r="AW2445" s="553" t="str">
        <f>IF(AND(V2445&gt;0,X2445="A",AJ2445&lt;&gt;"A",OR(AB2445="",AB2445="NX")),1,"")</f>
        <v/>
      </c>
      <c r="AX2445" s="554" t="str">
        <f>IF(AW2445="","",COUNTIF($AW$8:AW2445,AW2445))</f>
        <v/>
      </c>
      <c r="AY2445" s="27"/>
      <c r="AZ2445" s="6"/>
      <c r="BA2445" s="7"/>
      <c r="BB2445" s="7"/>
    </row>
    <row r="2446" spans="1:54" ht="14.45" customHeight="1">
      <c r="A2446" s="472" t="s">
        <v>2696</v>
      </c>
      <c r="B2446" s="473" t="s">
        <v>1602</v>
      </c>
      <c r="C2446" s="714" t="s">
        <v>4210</v>
      </c>
      <c r="D2446" s="22">
        <v>22</v>
      </c>
      <c r="E2446" s="746" t="s">
        <v>4717</v>
      </c>
      <c r="F2446" s="760"/>
      <c r="G2446" s="475"/>
      <c r="H2446" s="476"/>
      <c r="I2446" s="474"/>
      <c r="J2446" s="475"/>
      <c r="K2446" s="478"/>
      <c r="L2446" s="9"/>
      <c r="M2446" s="546"/>
      <c r="N2446" s="9"/>
      <c r="O2446" s="6"/>
      <c r="P2446" s="479"/>
      <c r="Q2446" s="10"/>
      <c r="R2446" s="11"/>
      <c r="S2446" s="12"/>
      <c r="T2446" s="14"/>
      <c r="U2446" s="15"/>
      <c r="V2446" s="8"/>
      <c r="W2446" s="13"/>
      <c r="X2446" s="23"/>
      <c r="Y2446" s="486">
        <v>140</v>
      </c>
      <c r="Z2446" s="483"/>
      <c r="AA2446" s="483"/>
      <c r="AB2446" s="483"/>
      <c r="AC2446" s="16"/>
      <c r="AD2446" s="17"/>
      <c r="AE2446" s="18"/>
      <c r="AF2446" s="9"/>
      <c r="AG2446" s="19"/>
      <c r="AH2446" s="20"/>
      <c r="AI2446" s="9"/>
      <c r="AJ2446" s="21"/>
      <c r="AK2446" s="33"/>
      <c r="AL2446" s="485" t="str">
        <f>IF(AA2446="","",AA2446)</f>
        <v/>
      </c>
      <c r="AM2446" s="3" t="str">
        <f>IF(AB2446="","",AB2446)</f>
        <v/>
      </c>
      <c r="AN2446" s="702"/>
      <c r="AO2446" s="4"/>
      <c r="AP2446" s="5"/>
      <c r="AQ2446" s="5"/>
      <c r="AR2446" s="4"/>
      <c r="AS2446" s="5"/>
      <c r="AT2446" s="552"/>
      <c r="AU2446" s="553" t="str">
        <f>IF(AND(V2446&gt;0,X2446="A",AA2446&lt;&gt;"",AG2446&lt;&gt;"A",AJ2446&lt;&gt;"A",OR(AB2446="NR",AB2446="NT")),1,"")</f>
        <v/>
      </c>
      <c r="AV2446" s="554" t="str">
        <f>IF(AU2446="","",COUNTIF($AU$8:AU2446,AU2446))</f>
        <v/>
      </c>
      <c r="AW2446" s="553" t="str">
        <f>IF(AND(V2446&gt;0,X2446="A",AJ2446&lt;&gt;"A",OR(AB2446="",AB2446="NX")),1,"")</f>
        <v/>
      </c>
      <c r="AX2446" s="554" t="str">
        <f>IF(AW2446="","",COUNTIF($AW$8:AW2446,AW2446))</f>
        <v/>
      </c>
      <c r="AY2446" s="27"/>
      <c r="AZ2446" s="6"/>
      <c r="BA2446" s="7"/>
      <c r="BB2446" s="7"/>
    </row>
    <row r="2447" spans="1:54" ht="14.45" customHeight="1">
      <c r="A2447" s="472" t="s">
        <v>2697</v>
      </c>
      <c r="B2447" s="473" t="s">
        <v>1602</v>
      </c>
      <c r="C2447" s="714" t="s">
        <v>4210</v>
      </c>
      <c r="D2447" s="22">
        <v>22</v>
      </c>
      <c r="E2447" s="746" t="s">
        <v>4718</v>
      </c>
      <c r="F2447" s="760"/>
      <c r="G2447" s="475"/>
      <c r="H2447" s="476"/>
      <c r="I2447" s="474"/>
      <c r="J2447" s="475"/>
      <c r="K2447" s="478"/>
      <c r="L2447" s="9"/>
      <c r="M2447" s="546"/>
      <c r="N2447" s="9"/>
      <c r="O2447" s="6"/>
      <c r="P2447" s="479"/>
      <c r="Q2447" s="10"/>
      <c r="R2447" s="11"/>
      <c r="S2447" s="12"/>
      <c r="T2447" s="14"/>
      <c r="U2447" s="15"/>
      <c r="V2447" s="8"/>
      <c r="W2447" s="13"/>
      <c r="X2447" s="23"/>
      <c r="Y2447" s="486">
        <v>140</v>
      </c>
      <c r="Z2447" s="483"/>
      <c r="AA2447" s="483"/>
      <c r="AB2447" s="483"/>
      <c r="AC2447" s="16"/>
      <c r="AD2447" s="17"/>
      <c r="AE2447" s="18"/>
      <c r="AF2447" s="9"/>
      <c r="AG2447" s="19"/>
      <c r="AH2447" s="20"/>
      <c r="AI2447" s="9"/>
      <c r="AJ2447" s="21"/>
      <c r="AK2447" s="33"/>
      <c r="AL2447" s="485" t="str">
        <f>IF(AA2447="","",AA2447)</f>
        <v/>
      </c>
      <c r="AM2447" s="3" t="str">
        <f>IF(AB2447="","",AB2447)</f>
        <v/>
      </c>
      <c r="AN2447" s="702"/>
      <c r="AO2447" s="4"/>
      <c r="AP2447" s="5"/>
      <c r="AQ2447" s="5"/>
      <c r="AR2447" s="4"/>
      <c r="AS2447" s="5"/>
      <c r="AT2447" s="552"/>
      <c r="AU2447" s="553" t="str">
        <f>IF(AND(V2447&gt;0,X2447="A",AA2447&lt;&gt;"",AG2447&lt;&gt;"A",AJ2447&lt;&gt;"A",OR(AB2447="NR",AB2447="NT")),1,"")</f>
        <v/>
      </c>
      <c r="AV2447" s="554" t="str">
        <f>IF(AU2447="","",COUNTIF($AU$8:AU2447,AU2447))</f>
        <v/>
      </c>
      <c r="AW2447" s="553" t="str">
        <f>IF(AND(V2447&gt;0,X2447="A",AJ2447&lt;&gt;"A",OR(AB2447="",AB2447="NX")),1,"")</f>
        <v/>
      </c>
      <c r="AX2447" s="554" t="str">
        <f>IF(AW2447="","",COUNTIF($AW$8:AW2447,AW2447))</f>
        <v/>
      </c>
      <c r="AY2447" s="27"/>
      <c r="AZ2447" s="6"/>
      <c r="BA2447" s="7"/>
      <c r="BB2447" s="7"/>
    </row>
    <row r="2448" spans="1:54" ht="14.45" customHeight="1">
      <c r="A2448" s="472" t="s">
        <v>2698</v>
      </c>
      <c r="B2448" s="473" t="s">
        <v>1602</v>
      </c>
      <c r="C2448" s="714" t="s">
        <v>4210</v>
      </c>
      <c r="D2448" s="22">
        <v>22</v>
      </c>
      <c r="E2448" s="746" t="s">
        <v>4719</v>
      </c>
      <c r="F2448" s="760"/>
      <c r="G2448" s="475"/>
      <c r="H2448" s="476"/>
      <c r="I2448" s="474"/>
      <c r="J2448" s="475"/>
      <c r="K2448" s="478"/>
      <c r="L2448" s="9"/>
      <c r="M2448" s="546"/>
      <c r="N2448" s="9"/>
      <c r="O2448" s="6"/>
      <c r="P2448" s="479"/>
      <c r="Q2448" s="10"/>
      <c r="R2448" s="11"/>
      <c r="S2448" s="12"/>
      <c r="T2448" s="14"/>
      <c r="U2448" s="15"/>
      <c r="V2448" s="8"/>
      <c r="W2448" s="13"/>
      <c r="X2448" s="23"/>
      <c r="Y2448" s="486">
        <v>140</v>
      </c>
      <c r="Z2448" s="483"/>
      <c r="AA2448" s="483"/>
      <c r="AB2448" s="483"/>
      <c r="AC2448" s="16"/>
      <c r="AD2448" s="17"/>
      <c r="AE2448" s="18"/>
      <c r="AF2448" s="9"/>
      <c r="AG2448" s="19"/>
      <c r="AH2448" s="20"/>
      <c r="AI2448" s="9"/>
      <c r="AJ2448" s="21"/>
      <c r="AK2448" s="33"/>
      <c r="AL2448" s="485" t="str">
        <f>IF(AA2448="","",AA2448)</f>
        <v/>
      </c>
      <c r="AM2448" s="3" t="str">
        <f>IF(AB2448="","",AB2448)</f>
        <v/>
      </c>
      <c r="AN2448" s="702"/>
      <c r="AO2448" s="4"/>
      <c r="AP2448" s="5"/>
      <c r="AQ2448" s="5"/>
      <c r="AR2448" s="4"/>
      <c r="AS2448" s="5"/>
      <c r="AT2448" s="552"/>
      <c r="AU2448" s="553" t="str">
        <f>IF(AND(V2448&gt;0,X2448="A",AA2448&lt;&gt;"",AG2448&lt;&gt;"A",AJ2448&lt;&gt;"A",OR(AB2448="NR",AB2448="NT")),1,"")</f>
        <v/>
      </c>
      <c r="AV2448" s="554" t="str">
        <f>IF(AU2448="","",COUNTIF($AU$8:AU2448,AU2448))</f>
        <v/>
      </c>
      <c r="AW2448" s="553" t="str">
        <f>IF(AND(V2448&gt;0,X2448="A",AJ2448&lt;&gt;"A",OR(AB2448="",AB2448="NX")),1,"")</f>
        <v/>
      </c>
      <c r="AX2448" s="554" t="str">
        <f>IF(AW2448="","",COUNTIF($AW$8:AW2448,AW2448))</f>
        <v/>
      </c>
      <c r="AY2448" s="27"/>
      <c r="AZ2448" s="6"/>
      <c r="BA2448" s="7"/>
      <c r="BB2448" s="7"/>
    </row>
    <row r="2449" spans="1:54" ht="14.45" customHeight="1">
      <c r="A2449" s="472" t="s">
        <v>2699</v>
      </c>
      <c r="B2449" s="473" t="s">
        <v>1602</v>
      </c>
      <c r="C2449" s="714" t="s">
        <v>4210</v>
      </c>
      <c r="D2449" s="22">
        <v>22</v>
      </c>
      <c r="E2449" s="746" t="s">
        <v>4720</v>
      </c>
      <c r="F2449" s="760"/>
      <c r="G2449" s="475"/>
      <c r="H2449" s="476"/>
      <c r="I2449" s="474"/>
      <c r="J2449" s="475"/>
      <c r="K2449" s="478"/>
      <c r="L2449" s="9"/>
      <c r="M2449" s="546"/>
      <c r="N2449" s="9"/>
      <c r="O2449" s="6"/>
      <c r="P2449" s="479"/>
      <c r="Q2449" s="10"/>
      <c r="R2449" s="11"/>
      <c r="S2449" s="12"/>
      <c r="T2449" s="14"/>
      <c r="U2449" s="15"/>
      <c r="V2449" s="8"/>
      <c r="W2449" s="13"/>
      <c r="X2449" s="23"/>
      <c r="Y2449" s="486">
        <v>140</v>
      </c>
      <c r="Z2449" s="483"/>
      <c r="AA2449" s="483"/>
      <c r="AB2449" s="483"/>
      <c r="AC2449" s="16"/>
      <c r="AD2449" s="17"/>
      <c r="AE2449" s="18"/>
      <c r="AF2449" s="9"/>
      <c r="AG2449" s="19"/>
      <c r="AH2449" s="20"/>
      <c r="AI2449" s="9"/>
      <c r="AJ2449" s="21"/>
      <c r="AK2449" s="33"/>
      <c r="AL2449" s="485" t="str">
        <f>IF(AA2449="","",AA2449)</f>
        <v/>
      </c>
      <c r="AM2449" s="3" t="str">
        <f>IF(AB2449="","",AB2449)</f>
        <v/>
      </c>
      <c r="AN2449" s="702"/>
      <c r="AO2449" s="4"/>
      <c r="AP2449" s="5"/>
      <c r="AQ2449" s="5"/>
      <c r="AR2449" s="4"/>
      <c r="AS2449" s="5"/>
      <c r="AT2449" s="552"/>
      <c r="AU2449" s="553" t="str">
        <f>IF(AND(V2449&gt;0,X2449="A",AA2449&lt;&gt;"",AG2449&lt;&gt;"A",AJ2449&lt;&gt;"A",OR(AB2449="NR",AB2449="NT")),1,"")</f>
        <v/>
      </c>
      <c r="AV2449" s="554" t="str">
        <f>IF(AU2449="","",COUNTIF($AU$8:AU2449,AU2449))</f>
        <v/>
      </c>
      <c r="AW2449" s="553" t="str">
        <f>IF(AND(V2449&gt;0,X2449="A",AJ2449&lt;&gt;"A",OR(AB2449="",AB2449="NX")),1,"")</f>
        <v/>
      </c>
      <c r="AX2449" s="554" t="str">
        <f>IF(AW2449="","",COUNTIF($AW$8:AW2449,AW2449))</f>
        <v/>
      </c>
      <c r="AY2449" s="27"/>
      <c r="AZ2449" s="6"/>
      <c r="BA2449" s="7"/>
      <c r="BB2449" s="7"/>
    </row>
    <row r="2450" spans="1:54" ht="14.45" customHeight="1">
      <c r="A2450" s="472" t="s">
        <v>2700</v>
      </c>
      <c r="B2450" s="473" t="s">
        <v>1602</v>
      </c>
      <c r="C2450" s="714" t="s">
        <v>4210</v>
      </c>
      <c r="D2450" s="22">
        <v>22</v>
      </c>
      <c r="E2450" s="746" t="s">
        <v>4721</v>
      </c>
      <c r="F2450" s="760"/>
      <c r="G2450" s="475"/>
      <c r="H2450" s="476"/>
      <c r="I2450" s="474"/>
      <c r="J2450" s="475"/>
      <c r="K2450" s="478"/>
      <c r="L2450" s="9"/>
      <c r="M2450" s="546"/>
      <c r="N2450" s="9"/>
      <c r="O2450" s="6"/>
      <c r="P2450" s="479"/>
      <c r="Q2450" s="10"/>
      <c r="R2450" s="11"/>
      <c r="S2450" s="12"/>
      <c r="T2450" s="14"/>
      <c r="U2450" s="15"/>
      <c r="V2450" s="8"/>
      <c r="W2450" s="13"/>
      <c r="X2450" s="23"/>
      <c r="Y2450" s="486">
        <v>140</v>
      </c>
      <c r="Z2450" s="483"/>
      <c r="AA2450" s="483"/>
      <c r="AB2450" s="483"/>
      <c r="AC2450" s="16"/>
      <c r="AD2450" s="17"/>
      <c r="AE2450" s="18"/>
      <c r="AF2450" s="9"/>
      <c r="AG2450" s="19"/>
      <c r="AH2450" s="20"/>
      <c r="AI2450" s="9"/>
      <c r="AJ2450" s="21"/>
      <c r="AK2450" s="33"/>
      <c r="AL2450" s="485" t="str">
        <f>IF(AA2450="","",AA2450)</f>
        <v/>
      </c>
      <c r="AM2450" s="3" t="str">
        <f>IF(AB2450="","",AB2450)</f>
        <v/>
      </c>
      <c r="AN2450" s="702"/>
      <c r="AO2450" s="4"/>
      <c r="AP2450" s="5"/>
      <c r="AQ2450" s="5"/>
      <c r="AR2450" s="4"/>
      <c r="AS2450" s="5"/>
      <c r="AT2450" s="552"/>
      <c r="AU2450" s="553" t="str">
        <f>IF(AND(V2450&gt;0,X2450="A",AA2450&lt;&gt;"",AG2450&lt;&gt;"A",AJ2450&lt;&gt;"A",OR(AB2450="NR",AB2450="NT")),1,"")</f>
        <v/>
      </c>
      <c r="AV2450" s="554" t="str">
        <f>IF(AU2450="","",COUNTIF($AU$8:AU2450,AU2450))</f>
        <v/>
      </c>
      <c r="AW2450" s="553" t="str">
        <f>IF(AND(V2450&gt;0,X2450="A",AJ2450&lt;&gt;"A",OR(AB2450="",AB2450="NX")),1,"")</f>
        <v/>
      </c>
      <c r="AX2450" s="554" t="str">
        <f>IF(AW2450="","",COUNTIF($AW$8:AW2450,AW2450))</f>
        <v/>
      </c>
      <c r="AY2450" s="27"/>
      <c r="AZ2450" s="6"/>
      <c r="BA2450" s="7"/>
      <c r="BB2450" s="7"/>
    </row>
    <row r="2451" spans="1:54" ht="14.45" customHeight="1">
      <c r="A2451" s="472" t="s">
        <v>2701</v>
      </c>
      <c r="B2451" s="473" t="s">
        <v>1602</v>
      </c>
      <c r="C2451" s="714" t="s">
        <v>4210</v>
      </c>
      <c r="D2451" s="22">
        <v>22</v>
      </c>
      <c r="E2451" s="746" t="s">
        <v>4722</v>
      </c>
      <c r="F2451" s="760"/>
      <c r="G2451" s="475"/>
      <c r="H2451" s="476"/>
      <c r="I2451" s="474"/>
      <c r="J2451" s="475"/>
      <c r="K2451" s="478"/>
      <c r="L2451" s="9"/>
      <c r="M2451" s="546"/>
      <c r="N2451" s="9"/>
      <c r="O2451" s="6"/>
      <c r="P2451" s="479"/>
      <c r="Q2451" s="10"/>
      <c r="R2451" s="11"/>
      <c r="S2451" s="12"/>
      <c r="T2451" s="14"/>
      <c r="U2451" s="15"/>
      <c r="V2451" s="8"/>
      <c r="W2451" s="13"/>
      <c r="X2451" s="23"/>
      <c r="Y2451" s="486">
        <v>140</v>
      </c>
      <c r="Z2451" s="483"/>
      <c r="AA2451" s="483"/>
      <c r="AB2451" s="483"/>
      <c r="AC2451" s="16"/>
      <c r="AD2451" s="17"/>
      <c r="AE2451" s="18"/>
      <c r="AF2451" s="9"/>
      <c r="AG2451" s="19"/>
      <c r="AH2451" s="20"/>
      <c r="AI2451" s="9"/>
      <c r="AJ2451" s="21"/>
      <c r="AK2451" s="33"/>
      <c r="AL2451" s="485" t="str">
        <f>IF(AA2451="","",AA2451)</f>
        <v/>
      </c>
      <c r="AM2451" s="3" t="str">
        <f>IF(AB2451="","",AB2451)</f>
        <v/>
      </c>
      <c r="AN2451" s="702"/>
      <c r="AO2451" s="4"/>
      <c r="AP2451" s="5"/>
      <c r="AQ2451" s="5"/>
      <c r="AR2451" s="4"/>
      <c r="AS2451" s="5"/>
      <c r="AT2451" s="552"/>
      <c r="AU2451" s="553" t="str">
        <f>IF(AND(V2451&gt;0,X2451="A",AA2451&lt;&gt;"",AG2451&lt;&gt;"A",AJ2451&lt;&gt;"A",OR(AB2451="NR",AB2451="NT")),1,"")</f>
        <v/>
      </c>
      <c r="AV2451" s="554" t="str">
        <f>IF(AU2451="","",COUNTIF($AU$8:AU2451,AU2451))</f>
        <v/>
      </c>
      <c r="AW2451" s="553" t="str">
        <f>IF(AND(V2451&gt;0,X2451="A",AJ2451&lt;&gt;"A",OR(AB2451="",AB2451="NX")),1,"")</f>
        <v/>
      </c>
      <c r="AX2451" s="554" t="str">
        <f>IF(AW2451="","",COUNTIF($AW$8:AW2451,AW2451))</f>
        <v/>
      </c>
      <c r="AY2451" s="27"/>
      <c r="AZ2451" s="6"/>
      <c r="BA2451" s="7"/>
      <c r="BB2451" s="7"/>
    </row>
    <row r="2452" spans="1:54" ht="14.45" customHeight="1">
      <c r="A2452" s="472" t="s">
        <v>2702</v>
      </c>
      <c r="B2452" s="473" t="s">
        <v>1602</v>
      </c>
      <c r="C2452" s="714" t="s">
        <v>4210</v>
      </c>
      <c r="D2452" s="22">
        <v>22</v>
      </c>
      <c r="E2452" s="746" t="s">
        <v>4723</v>
      </c>
      <c r="F2452" s="760"/>
      <c r="G2452" s="475"/>
      <c r="H2452" s="476"/>
      <c r="I2452" s="474"/>
      <c r="J2452" s="475"/>
      <c r="K2452" s="478"/>
      <c r="L2452" s="9"/>
      <c r="M2452" s="546"/>
      <c r="N2452" s="9"/>
      <c r="O2452" s="6"/>
      <c r="P2452" s="479"/>
      <c r="Q2452" s="10"/>
      <c r="R2452" s="11"/>
      <c r="S2452" s="12"/>
      <c r="T2452" s="14"/>
      <c r="U2452" s="15"/>
      <c r="V2452" s="8"/>
      <c r="W2452" s="13"/>
      <c r="X2452" s="23"/>
      <c r="Y2452" s="486">
        <v>140</v>
      </c>
      <c r="Z2452" s="483"/>
      <c r="AA2452" s="483"/>
      <c r="AB2452" s="483"/>
      <c r="AC2452" s="16"/>
      <c r="AD2452" s="17"/>
      <c r="AE2452" s="18"/>
      <c r="AF2452" s="9"/>
      <c r="AG2452" s="19"/>
      <c r="AH2452" s="20"/>
      <c r="AI2452" s="9"/>
      <c r="AJ2452" s="21"/>
      <c r="AK2452" s="33"/>
      <c r="AL2452" s="485" t="str">
        <f>IF(AA2452="","",AA2452)</f>
        <v/>
      </c>
      <c r="AM2452" s="3" t="str">
        <f>IF(AB2452="","",AB2452)</f>
        <v/>
      </c>
      <c r="AN2452" s="702"/>
      <c r="AO2452" s="4"/>
      <c r="AP2452" s="5"/>
      <c r="AQ2452" s="5"/>
      <c r="AR2452" s="4"/>
      <c r="AS2452" s="5"/>
      <c r="AT2452" s="552"/>
      <c r="AU2452" s="553" t="str">
        <f>IF(AND(V2452&gt;0,X2452="A",AA2452&lt;&gt;"",AG2452&lt;&gt;"A",AJ2452&lt;&gt;"A",OR(AB2452="NR",AB2452="NT")),1,"")</f>
        <v/>
      </c>
      <c r="AV2452" s="554" t="str">
        <f>IF(AU2452="","",COUNTIF($AU$8:AU2452,AU2452))</f>
        <v/>
      </c>
      <c r="AW2452" s="553" t="str">
        <f>IF(AND(V2452&gt;0,X2452="A",AJ2452&lt;&gt;"A",OR(AB2452="",AB2452="NX")),1,"")</f>
        <v/>
      </c>
      <c r="AX2452" s="554" t="str">
        <f>IF(AW2452="","",COUNTIF($AW$8:AW2452,AW2452))</f>
        <v/>
      </c>
      <c r="AY2452" s="27"/>
      <c r="AZ2452" s="6"/>
      <c r="BA2452" s="7"/>
      <c r="BB2452" s="7"/>
    </row>
    <row r="2453" spans="1:54" ht="14.45" customHeight="1">
      <c r="A2453" s="472" t="s">
        <v>2703</v>
      </c>
      <c r="B2453" s="473" t="s">
        <v>1602</v>
      </c>
      <c r="C2453" s="714" t="s">
        <v>4210</v>
      </c>
      <c r="D2453" s="22">
        <v>22</v>
      </c>
      <c r="E2453" s="746" t="s">
        <v>4724</v>
      </c>
      <c r="F2453" s="760"/>
      <c r="G2453" s="475"/>
      <c r="H2453" s="476"/>
      <c r="I2453" s="474"/>
      <c r="J2453" s="475"/>
      <c r="K2453" s="478"/>
      <c r="L2453" s="9"/>
      <c r="M2453" s="546"/>
      <c r="N2453" s="9"/>
      <c r="O2453" s="6"/>
      <c r="P2453" s="479"/>
      <c r="Q2453" s="10"/>
      <c r="R2453" s="11"/>
      <c r="S2453" s="12"/>
      <c r="T2453" s="14"/>
      <c r="U2453" s="15"/>
      <c r="V2453" s="8"/>
      <c r="W2453" s="13"/>
      <c r="X2453" s="23"/>
      <c r="Y2453" s="486">
        <v>140</v>
      </c>
      <c r="Z2453" s="483"/>
      <c r="AA2453" s="483"/>
      <c r="AB2453" s="483"/>
      <c r="AC2453" s="16"/>
      <c r="AD2453" s="17"/>
      <c r="AE2453" s="18"/>
      <c r="AF2453" s="9"/>
      <c r="AG2453" s="19"/>
      <c r="AH2453" s="20"/>
      <c r="AI2453" s="9"/>
      <c r="AJ2453" s="21"/>
      <c r="AK2453" s="33"/>
      <c r="AL2453" s="485" t="str">
        <f>IF(AA2453="","",AA2453)</f>
        <v/>
      </c>
      <c r="AM2453" s="3" t="str">
        <f>IF(AB2453="","",AB2453)</f>
        <v/>
      </c>
      <c r="AN2453" s="702"/>
      <c r="AO2453" s="4"/>
      <c r="AP2453" s="5"/>
      <c r="AQ2453" s="5"/>
      <c r="AR2453" s="4"/>
      <c r="AS2453" s="5"/>
      <c r="AT2453" s="552"/>
      <c r="AU2453" s="553" t="str">
        <f>IF(AND(V2453&gt;0,X2453="A",AA2453&lt;&gt;"",AG2453&lt;&gt;"A",AJ2453&lt;&gt;"A",OR(AB2453="NR",AB2453="NT")),1,"")</f>
        <v/>
      </c>
      <c r="AV2453" s="554" t="str">
        <f>IF(AU2453="","",COUNTIF($AU$8:AU2453,AU2453))</f>
        <v/>
      </c>
      <c r="AW2453" s="553" t="str">
        <f>IF(AND(V2453&gt;0,X2453="A",AJ2453&lt;&gt;"A",OR(AB2453="",AB2453="NX")),1,"")</f>
        <v/>
      </c>
      <c r="AX2453" s="554" t="str">
        <f>IF(AW2453="","",COUNTIF($AW$8:AW2453,AW2453))</f>
        <v/>
      </c>
      <c r="AY2453" s="27"/>
      <c r="AZ2453" s="6"/>
      <c r="BA2453" s="7"/>
      <c r="BB2453" s="7"/>
    </row>
    <row r="2454" spans="1:54" ht="14.45" customHeight="1">
      <c r="A2454" s="472" t="s">
        <v>2704</v>
      </c>
      <c r="B2454" s="473" t="s">
        <v>1602</v>
      </c>
      <c r="C2454" s="714" t="s">
        <v>4210</v>
      </c>
      <c r="D2454" s="22">
        <v>22</v>
      </c>
      <c r="E2454" s="746" t="s">
        <v>4725</v>
      </c>
      <c r="F2454" s="760"/>
      <c r="G2454" s="475"/>
      <c r="H2454" s="476"/>
      <c r="I2454" s="474">
        <v>2081750</v>
      </c>
      <c r="J2454" s="475">
        <v>15421103</v>
      </c>
      <c r="K2454" s="478">
        <v>11.94</v>
      </c>
      <c r="L2454" s="9"/>
      <c r="M2454" s="546"/>
      <c r="N2454" s="9"/>
      <c r="O2454" s="6"/>
      <c r="P2454" s="479"/>
      <c r="Q2454" s="10"/>
      <c r="R2454" s="11"/>
      <c r="S2454" s="12"/>
      <c r="T2454" s="14"/>
      <c r="U2454" s="15"/>
      <c r="V2454" s="8"/>
      <c r="W2454" s="13"/>
      <c r="X2454" s="23"/>
      <c r="Y2454" s="486"/>
      <c r="Z2454" s="483"/>
      <c r="AA2454" s="24"/>
      <c r="AB2454" s="484"/>
      <c r="AC2454" s="16"/>
      <c r="AD2454" s="17"/>
      <c r="AE2454" s="18"/>
      <c r="AF2454" s="9"/>
      <c r="AG2454" s="19"/>
      <c r="AH2454" s="20"/>
      <c r="AI2454" s="9"/>
      <c r="AJ2454" s="21"/>
      <c r="AK2454" s="33"/>
      <c r="AL2454" s="485" t="str">
        <f>IF(AA2454="","",AA2454)</f>
        <v/>
      </c>
      <c r="AM2454" s="3" t="str">
        <f>IF(AB2454="","",AB2454)</f>
        <v/>
      </c>
      <c r="AN2454" s="702"/>
      <c r="AO2454" s="4"/>
      <c r="AP2454" s="5"/>
      <c r="AQ2454" s="5"/>
      <c r="AR2454" s="4"/>
      <c r="AS2454" s="5"/>
      <c r="AT2454" s="552"/>
      <c r="AU2454" s="553" t="str">
        <f>IF(AND(V2454&gt;0,X2454="A",AA2454&lt;&gt;"",AG2454&lt;&gt;"A",AJ2454&lt;&gt;"A",OR(AB2454="NR",AB2454="NT")),1,"")</f>
        <v/>
      </c>
      <c r="AV2454" s="554" t="str">
        <f>IF(AU2454="","",COUNTIF($AU$8:AU2454,AU2454))</f>
        <v/>
      </c>
      <c r="AW2454" s="553" t="str">
        <f>IF(AND(V2454&gt;0,X2454="A",AJ2454&lt;&gt;"A",OR(AB2454="",AB2454="NX")),1,"")</f>
        <v/>
      </c>
      <c r="AX2454" s="554" t="str">
        <f>IF(AW2454="","",COUNTIF($AW$8:AW2454,AW2454))</f>
        <v/>
      </c>
      <c r="AY2454" s="27"/>
      <c r="AZ2454" s="6"/>
      <c r="BA2454" s="7"/>
      <c r="BB2454" s="7"/>
    </row>
    <row r="2455" spans="1:54" ht="14.45" customHeight="1">
      <c r="A2455" s="472" t="s">
        <v>2705</v>
      </c>
      <c r="B2455" s="473" t="s">
        <v>1602</v>
      </c>
      <c r="C2455" s="714" t="s">
        <v>5303</v>
      </c>
      <c r="D2455" s="22">
        <v>22</v>
      </c>
      <c r="E2455" s="746" t="s">
        <v>4726</v>
      </c>
      <c r="F2455" s="760">
        <v>2081750</v>
      </c>
      <c r="G2455" s="475">
        <v>15421103</v>
      </c>
      <c r="H2455" s="476">
        <v>11.94</v>
      </c>
      <c r="I2455" s="474">
        <v>2097780</v>
      </c>
      <c r="J2455" s="475">
        <v>15421112</v>
      </c>
      <c r="K2455" s="478">
        <v>11.94</v>
      </c>
      <c r="L2455" s="9" t="s">
        <v>15</v>
      </c>
      <c r="M2455" s="546">
        <v>16</v>
      </c>
      <c r="N2455" s="9">
        <v>9.5299999999999994</v>
      </c>
      <c r="O2455" s="6" t="s">
        <v>4201</v>
      </c>
      <c r="P2455" s="479" t="s">
        <v>4202</v>
      </c>
      <c r="Q2455" s="10" t="s">
        <v>4696</v>
      </c>
      <c r="R2455" s="11"/>
      <c r="S2455" s="12"/>
      <c r="T2455" s="14">
        <v>46260</v>
      </c>
      <c r="U2455" s="15" t="s">
        <v>4656</v>
      </c>
      <c r="V2455" s="8">
        <v>46260</v>
      </c>
      <c r="W2455" s="13" t="s">
        <v>4691</v>
      </c>
      <c r="X2455" s="23" t="s">
        <v>4206</v>
      </c>
      <c r="Y2455" s="486">
        <v>140</v>
      </c>
      <c r="Z2455" s="483">
        <v>46264</v>
      </c>
      <c r="AA2455" s="24" t="s">
        <v>4731</v>
      </c>
      <c r="AB2455" s="484" t="s">
        <v>4206</v>
      </c>
      <c r="AC2455" s="16"/>
      <c r="AD2455" s="17"/>
      <c r="AE2455" s="18"/>
      <c r="AF2455" s="9"/>
      <c r="AG2455" s="19"/>
      <c r="AH2455" s="20"/>
      <c r="AI2455" s="9"/>
      <c r="AJ2455" s="21"/>
      <c r="AK2455" s="33"/>
      <c r="AL2455" s="485" t="str">
        <f>IF(AA2455="","",AA2455)</f>
        <v>L-RT-013</v>
      </c>
      <c r="AM2455" s="3" t="str">
        <f>IF(AB2455="","",AB2455)</f>
        <v>A</v>
      </c>
      <c r="AN2455" s="702"/>
      <c r="AO2455" s="4"/>
      <c r="AP2455" s="5"/>
      <c r="AQ2455" s="5"/>
      <c r="AR2455" s="4"/>
      <c r="AS2455" s="5"/>
      <c r="AT2455" s="552"/>
      <c r="AU2455" s="553" t="str">
        <f>IF(AND(V2455&gt;0,X2455="A",AA2455&lt;&gt;"",AG2455&lt;&gt;"A",AJ2455&lt;&gt;"A",OR(AB2455="NR",AB2455="NT")),1,"")</f>
        <v/>
      </c>
      <c r="AV2455" s="554" t="str">
        <f>IF(AU2455="","",COUNTIF($AU$8:AU2455,AU2455))</f>
        <v/>
      </c>
      <c r="AW2455" s="553" t="str">
        <f>IF(AND(V2455&gt;0,X2455="A",AJ2455&lt;&gt;"A",OR(AB2455="",AB2455="NX")),1,"")</f>
        <v/>
      </c>
      <c r="AX2455" s="554" t="str">
        <f>IF(AW2455="","",COUNTIF($AW$8:AW2455,AW2455))</f>
        <v/>
      </c>
      <c r="AY2455" s="27"/>
      <c r="AZ2455" s="6"/>
      <c r="BA2455" s="7"/>
      <c r="BB2455" s="7"/>
    </row>
    <row r="2456" spans="1:54" ht="14.45" customHeight="1">
      <c r="A2456" s="472" t="s">
        <v>2706</v>
      </c>
      <c r="B2456" s="473" t="s">
        <v>1602</v>
      </c>
      <c r="C2456" s="714" t="s">
        <v>5303</v>
      </c>
      <c r="D2456" s="22">
        <v>22</v>
      </c>
      <c r="E2456" s="746" t="s">
        <v>4727</v>
      </c>
      <c r="F2456" s="760">
        <v>2097780</v>
      </c>
      <c r="G2456" s="475">
        <v>15421112</v>
      </c>
      <c r="H2456" s="476">
        <v>11.94</v>
      </c>
      <c r="I2456" s="474">
        <v>20889420</v>
      </c>
      <c r="J2456" s="475">
        <v>15421109</v>
      </c>
      <c r="K2456" s="478">
        <v>11.94</v>
      </c>
      <c r="L2456" s="9" t="s">
        <v>15</v>
      </c>
      <c r="M2456" s="546">
        <v>16</v>
      </c>
      <c r="N2456" s="9">
        <v>9.5299999999999994</v>
      </c>
      <c r="O2456" s="6" t="s">
        <v>4201</v>
      </c>
      <c r="P2456" s="479" t="s">
        <v>4202</v>
      </c>
      <c r="Q2456" s="10" t="s">
        <v>4696</v>
      </c>
      <c r="R2456" s="11"/>
      <c r="S2456" s="12"/>
      <c r="T2456" s="14">
        <v>46260</v>
      </c>
      <c r="U2456" s="15" t="s">
        <v>4656</v>
      </c>
      <c r="V2456" s="8">
        <v>46260</v>
      </c>
      <c r="W2456" s="13" t="s">
        <v>4691</v>
      </c>
      <c r="X2456" s="23" t="s">
        <v>4206</v>
      </c>
      <c r="Y2456" s="486">
        <v>140</v>
      </c>
      <c r="Z2456" s="483">
        <v>46267</v>
      </c>
      <c r="AA2456" s="24" t="s">
        <v>4646</v>
      </c>
      <c r="AB2456" s="484" t="s">
        <v>4206</v>
      </c>
      <c r="AC2456" s="16"/>
      <c r="AD2456" s="17"/>
      <c r="AE2456" s="18"/>
      <c r="AF2456" s="9"/>
      <c r="AG2456" s="19"/>
      <c r="AH2456" s="20"/>
      <c r="AI2456" s="9"/>
      <c r="AJ2456" s="21"/>
      <c r="AK2456" s="33"/>
      <c r="AL2456" s="485" t="str">
        <f>IF(AA2456="","",AA2456)</f>
        <v>L-RT-015</v>
      </c>
      <c r="AM2456" s="3" t="str">
        <f>IF(AB2456="","",AB2456)</f>
        <v>A</v>
      </c>
      <c r="AN2456" s="702"/>
      <c r="AO2456" s="4"/>
      <c r="AP2456" s="5"/>
      <c r="AQ2456" s="5"/>
      <c r="AR2456" s="4"/>
      <c r="AS2456" s="5"/>
      <c r="AT2456" s="552"/>
      <c r="AU2456" s="553" t="str">
        <f>IF(AND(V2456&gt;0,X2456="A",AA2456&lt;&gt;"",AG2456&lt;&gt;"A",AJ2456&lt;&gt;"A",OR(AB2456="NR",AB2456="NT")),1,"")</f>
        <v/>
      </c>
      <c r="AV2456" s="554" t="str">
        <f>IF(AU2456="","",COUNTIF($AU$8:AU2456,AU2456))</f>
        <v/>
      </c>
      <c r="AW2456" s="553" t="str">
        <f>IF(AND(V2456&gt;0,X2456="A",AJ2456&lt;&gt;"A",OR(AB2456="",AB2456="NX")),1,"")</f>
        <v/>
      </c>
      <c r="AX2456" s="554" t="str">
        <f>IF(AW2456="","",COUNTIF($AW$8:AW2456,AW2456))</f>
        <v/>
      </c>
      <c r="AY2456" s="27"/>
      <c r="AZ2456" s="6"/>
      <c r="BA2456" s="7"/>
      <c r="BB2456" s="7"/>
    </row>
    <row r="2457" spans="1:54" ht="14.45" customHeight="1">
      <c r="A2457" s="472" t="s">
        <v>2707</v>
      </c>
      <c r="B2457" s="473" t="s">
        <v>1602</v>
      </c>
      <c r="C2457" s="714" t="s">
        <v>5303</v>
      </c>
      <c r="D2457" s="22">
        <v>22</v>
      </c>
      <c r="E2457" s="746" t="s">
        <v>4728</v>
      </c>
      <c r="F2457" s="760">
        <v>2089420</v>
      </c>
      <c r="G2457" s="475">
        <v>15421109</v>
      </c>
      <c r="H2457" s="476">
        <v>11.94</v>
      </c>
      <c r="I2457" s="474">
        <v>2090480</v>
      </c>
      <c r="J2457" s="475">
        <v>15421109</v>
      </c>
      <c r="K2457" s="478">
        <v>11.94</v>
      </c>
      <c r="L2457" s="9" t="s">
        <v>15</v>
      </c>
      <c r="M2457" s="546">
        <v>16</v>
      </c>
      <c r="N2457" s="9">
        <v>9.5299999999999994</v>
      </c>
      <c r="O2457" s="6" t="s">
        <v>4201</v>
      </c>
      <c r="P2457" s="479" t="s">
        <v>4202</v>
      </c>
      <c r="Q2457" s="10" t="s">
        <v>4696</v>
      </c>
      <c r="R2457" s="11"/>
      <c r="S2457" s="12"/>
      <c r="T2457" s="14">
        <v>46260</v>
      </c>
      <c r="U2457" s="15" t="s">
        <v>4656</v>
      </c>
      <c r="V2457" s="8">
        <v>46260</v>
      </c>
      <c r="W2457" s="13" t="s">
        <v>4691</v>
      </c>
      <c r="X2457" s="23" t="s">
        <v>4206</v>
      </c>
      <c r="Y2457" s="486">
        <v>140</v>
      </c>
      <c r="Z2457" s="483">
        <v>46267</v>
      </c>
      <c r="AA2457" s="24" t="s">
        <v>4646</v>
      </c>
      <c r="AB2457" s="484" t="s">
        <v>4206</v>
      </c>
      <c r="AC2457" s="16"/>
      <c r="AD2457" s="17"/>
      <c r="AE2457" s="18"/>
      <c r="AF2457" s="9"/>
      <c r="AG2457" s="19"/>
      <c r="AH2457" s="20"/>
      <c r="AI2457" s="9"/>
      <c r="AJ2457" s="21"/>
      <c r="AK2457" s="33"/>
      <c r="AL2457" s="485" t="str">
        <f>IF(AA2457="","",AA2457)</f>
        <v>L-RT-015</v>
      </c>
      <c r="AM2457" s="3" t="str">
        <f>IF(AB2457="","",AB2457)</f>
        <v>A</v>
      </c>
      <c r="AN2457" s="702"/>
      <c r="AO2457" s="4"/>
      <c r="AP2457" s="5"/>
      <c r="AQ2457" s="5"/>
      <c r="AR2457" s="4"/>
      <c r="AS2457" s="5"/>
      <c r="AT2457" s="552"/>
      <c r="AU2457" s="553" t="str">
        <f>IF(AND(V2457&gt;0,X2457="A",AA2457&lt;&gt;"",AG2457&lt;&gt;"A",AJ2457&lt;&gt;"A",OR(AB2457="NR",AB2457="NT")),1,"")</f>
        <v/>
      </c>
      <c r="AV2457" s="554" t="str">
        <f>IF(AU2457="","",COUNTIF($AU$8:AU2457,AU2457))</f>
        <v/>
      </c>
      <c r="AW2457" s="553" t="str">
        <f>IF(AND(V2457&gt;0,X2457="A",AJ2457&lt;&gt;"A",OR(AB2457="",AB2457="NX")),1,"")</f>
        <v/>
      </c>
      <c r="AX2457" s="554" t="str">
        <f>IF(AW2457="","",COUNTIF($AW$8:AW2457,AW2457))</f>
        <v/>
      </c>
      <c r="AY2457" s="27"/>
      <c r="AZ2457" s="6"/>
      <c r="BA2457" s="7"/>
      <c r="BB2457" s="7"/>
    </row>
    <row r="2458" spans="1:54" ht="14.45" customHeight="1">
      <c r="A2458" s="472" t="s">
        <v>2708</v>
      </c>
      <c r="B2458" s="473" t="s">
        <v>1602</v>
      </c>
      <c r="C2458" s="714" t="s">
        <v>5303</v>
      </c>
      <c r="D2458" s="22">
        <v>22</v>
      </c>
      <c r="E2458" s="746" t="s">
        <v>4729</v>
      </c>
      <c r="F2458" s="760">
        <v>2090480</v>
      </c>
      <c r="G2458" s="475">
        <v>15421109</v>
      </c>
      <c r="H2458" s="476">
        <v>11.94</v>
      </c>
      <c r="I2458" s="474">
        <v>2093050</v>
      </c>
      <c r="J2458" s="475">
        <v>15421110</v>
      </c>
      <c r="K2458" s="478">
        <v>11.94</v>
      </c>
      <c r="L2458" s="9" t="s">
        <v>15</v>
      </c>
      <c r="M2458" s="546">
        <v>16</v>
      </c>
      <c r="N2458" s="9">
        <v>9.5299999999999994</v>
      </c>
      <c r="O2458" s="6" t="s">
        <v>4201</v>
      </c>
      <c r="P2458" s="479" t="s">
        <v>4202</v>
      </c>
      <c r="Q2458" s="10" t="s">
        <v>4696</v>
      </c>
      <c r="R2458" s="11"/>
      <c r="S2458" s="12"/>
      <c r="T2458" s="14">
        <v>46260</v>
      </c>
      <c r="U2458" s="15" t="s">
        <v>4656</v>
      </c>
      <c r="V2458" s="8">
        <v>46260</v>
      </c>
      <c r="W2458" s="13" t="s">
        <v>4730</v>
      </c>
      <c r="X2458" s="23" t="s">
        <v>4206</v>
      </c>
      <c r="Y2458" s="486">
        <v>140</v>
      </c>
      <c r="Z2458" s="483">
        <v>46264</v>
      </c>
      <c r="AA2458" s="24" t="s">
        <v>4731</v>
      </c>
      <c r="AB2458" s="484" t="s">
        <v>4206</v>
      </c>
      <c r="AC2458" s="16"/>
      <c r="AD2458" s="17"/>
      <c r="AE2458" s="18"/>
      <c r="AF2458" s="9"/>
      <c r="AG2458" s="19"/>
      <c r="AH2458" s="20"/>
      <c r="AI2458" s="9"/>
      <c r="AJ2458" s="21"/>
      <c r="AK2458" s="33"/>
      <c r="AL2458" s="485" t="str">
        <f>IF(AA2458="","",AA2458)</f>
        <v>L-RT-013</v>
      </c>
      <c r="AM2458" s="3" t="str">
        <f>IF(AB2458="","",AB2458)</f>
        <v>A</v>
      </c>
      <c r="AN2458" s="702"/>
      <c r="AO2458" s="4"/>
      <c r="AP2458" s="5"/>
      <c r="AQ2458" s="5"/>
      <c r="AR2458" s="4"/>
      <c r="AS2458" s="5"/>
      <c r="AT2458" s="552"/>
      <c r="AU2458" s="553" t="str">
        <f>IF(AND(V2458&gt;0,X2458="A",AA2458&lt;&gt;"",AG2458&lt;&gt;"A",AJ2458&lt;&gt;"A",OR(AB2458="NR",AB2458="NT")),1,"")</f>
        <v/>
      </c>
      <c r="AV2458" s="554" t="str">
        <f>IF(AU2458="","",COUNTIF($AU$8:AU2458,AU2458))</f>
        <v/>
      </c>
      <c r="AW2458" s="553" t="str">
        <f>IF(AND(V2458&gt;0,X2458="A",AJ2458&lt;&gt;"A",OR(AB2458="",AB2458="NX")),1,"")</f>
        <v/>
      </c>
      <c r="AX2458" s="554" t="str">
        <f>IF(AW2458="","",COUNTIF($AW$8:AW2458,AW2458))</f>
        <v/>
      </c>
      <c r="AY2458" s="27"/>
      <c r="AZ2458" s="6"/>
      <c r="BA2458" s="7"/>
      <c r="BB2458" s="7"/>
    </row>
    <row r="2459" spans="1:54" ht="14.45" customHeight="1">
      <c r="A2459" s="472" t="s">
        <v>2709</v>
      </c>
      <c r="B2459" s="473" t="s">
        <v>1602</v>
      </c>
      <c r="C2459" s="714" t="s">
        <v>5303</v>
      </c>
      <c r="D2459" s="22">
        <v>22</v>
      </c>
      <c r="E2459" s="746" t="s">
        <v>4732</v>
      </c>
      <c r="F2459" s="760">
        <v>2093050</v>
      </c>
      <c r="G2459" s="475">
        <v>15421110</v>
      </c>
      <c r="H2459" s="476">
        <v>11.94</v>
      </c>
      <c r="I2459" s="474">
        <v>209510</v>
      </c>
      <c r="J2459" s="475">
        <v>15421109</v>
      </c>
      <c r="K2459" s="478">
        <v>11.94</v>
      </c>
      <c r="L2459" s="9" t="s">
        <v>15</v>
      </c>
      <c r="M2459" s="546">
        <v>16</v>
      </c>
      <c r="N2459" s="9">
        <v>9.5299999999999994</v>
      </c>
      <c r="O2459" s="6" t="s">
        <v>4201</v>
      </c>
      <c r="P2459" s="479" t="s">
        <v>4202</v>
      </c>
      <c r="Q2459" s="10" t="s">
        <v>4696</v>
      </c>
      <c r="R2459" s="11"/>
      <c r="S2459" s="12"/>
      <c r="T2459" s="14">
        <v>46260</v>
      </c>
      <c r="U2459" s="15" t="s">
        <v>4656</v>
      </c>
      <c r="V2459" s="8">
        <v>46260</v>
      </c>
      <c r="W2459" s="13" t="s">
        <v>4730</v>
      </c>
      <c r="X2459" s="23" t="s">
        <v>4206</v>
      </c>
      <c r="Y2459" s="486">
        <v>140</v>
      </c>
      <c r="Z2459" s="483">
        <v>46264</v>
      </c>
      <c r="AA2459" s="24" t="s">
        <v>4731</v>
      </c>
      <c r="AB2459" s="484" t="s">
        <v>4206</v>
      </c>
      <c r="AC2459" s="16"/>
      <c r="AD2459" s="17"/>
      <c r="AE2459" s="18"/>
      <c r="AF2459" s="9"/>
      <c r="AG2459" s="19"/>
      <c r="AH2459" s="20"/>
      <c r="AI2459" s="9"/>
      <c r="AJ2459" s="21"/>
      <c r="AK2459" s="33"/>
      <c r="AL2459" s="485" t="str">
        <f>IF(AA2459="","",AA2459)</f>
        <v>L-RT-013</v>
      </c>
      <c r="AM2459" s="3" t="str">
        <f>IF(AB2459="","",AB2459)</f>
        <v>A</v>
      </c>
      <c r="AN2459" s="702"/>
      <c r="AO2459" s="4"/>
      <c r="AP2459" s="5"/>
      <c r="AQ2459" s="5"/>
      <c r="AR2459" s="4"/>
      <c r="AS2459" s="5"/>
      <c r="AT2459" s="552"/>
      <c r="AU2459" s="553" t="str">
        <f>IF(AND(V2459&gt;0,X2459="A",AA2459&lt;&gt;"",AG2459&lt;&gt;"A",AJ2459&lt;&gt;"A",OR(AB2459="NR",AB2459="NT")),1,"")</f>
        <v/>
      </c>
      <c r="AV2459" s="554" t="str">
        <f>IF(AU2459="","",COUNTIF($AU$8:AU2459,AU2459))</f>
        <v/>
      </c>
      <c r="AW2459" s="553" t="str">
        <f>IF(AND(V2459&gt;0,X2459="A",AJ2459&lt;&gt;"A",OR(AB2459="",AB2459="NX")),1,"")</f>
        <v/>
      </c>
      <c r="AX2459" s="554" t="str">
        <f>IF(AW2459="","",COUNTIF($AW$8:AW2459,AW2459))</f>
        <v/>
      </c>
      <c r="AY2459" s="27"/>
      <c r="AZ2459" s="6"/>
      <c r="BA2459" s="7"/>
      <c r="BB2459" s="7"/>
    </row>
    <row r="2460" spans="1:54" ht="14.45" customHeight="1">
      <c r="A2460" s="472" t="s">
        <v>2710</v>
      </c>
      <c r="B2460" s="473" t="s">
        <v>1602</v>
      </c>
      <c r="C2460" s="714" t="s">
        <v>5303</v>
      </c>
      <c r="D2460" s="22">
        <v>22</v>
      </c>
      <c r="E2460" s="746" t="s">
        <v>4733</v>
      </c>
      <c r="F2460" s="760">
        <v>209510</v>
      </c>
      <c r="G2460" s="475">
        <v>15421109</v>
      </c>
      <c r="H2460" s="476">
        <v>11.94</v>
      </c>
      <c r="I2460" s="474">
        <v>2096580</v>
      </c>
      <c r="J2460" s="475">
        <v>15421111</v>
      </c>
      <c r="K2460" s="478">
        <v>11.94</v>
      </c>
      <c r="L2460" s="9" t="s">
        <v>15</v>
      </c>
      <c r="M2460" s="546">
        <v>16</v>
      </c>
      <c r="N2460" s="9">
        <v>9.5299999999999994</v>
      </c>
      <c r="O2460" s="6" t="s">
        <v>4201</v>
      </c>
      <c r="P2460" s="479" t="s">
        <v>4202</v>
      </c>
      <c r="Q2460" s="10" t="s">
        <v>4696</v>
      </c>
      <c r="R2460" s="11"/>
      <c r="S2460" s="12"/>
      <c r="T2460" s="14">
        <v>46260</v>
      </c>
      <c r="U2460" s="15" t="s">
        <v>4656</v>
      </c>
      <c r="V2460" s="8">
        <v>46260</v>
      </c>
      <c r="W2460" s="13" t="s">
        <v>4730</v>
      </c>
      <c r="X2460" s="23" t="s">
        <v>4206</v>
      </c>
      <c r="Y2460" s="486">
        <v>140</v>
      </c>
      <c r="Z2460" s="483">
        <v>46264</v>
      </c>
      <c r="AA2460" s="24" t="s">
        <v>4731</v>
      </c>
      <c r="AB2460" s="484" t="s">
        <v>4206</v>
      </c>
      <c r="AC2460" s="16"/>
      <c r="AD2460" s="17"/>
      <c r="AE2460" s="18"/>
      <c r="AF2460" s="9"/>
      <c r="AG2460" s="19"/>
      <c r="AH2460" s="20"/>
      <c r="AI2460" s="9"/>
      <c r="AJ2460" s="21"/>
      <c r="AK2460" s="33"/>
      <c r="AL2460" s="485" t="str">
        <f>IF(AA2460="","",AA2460)</f>
        <v>L-RT-013</v>
      </c>
      <c r="AM2460" s="3" t="str">
        <f>IF(AB2460="","",AB2460)</f>
        <v>A</v>
      </c>
      <c r="AN2460" s="702"/>
      <c r="AO2460" s="4"/>
      <c r="AP2460" s="5"/>
      <c r="AQ2460" s="5"/>
      <c r="AR2460" s="4"/>
      <c r="AS2460" s="5"/>
      <c r="AT2460" s="552"/>
      <c r="AU2460" s="553" t="str">
        <f>IF(AND(V2460&gt;0,X2460="A",AA2460&lt;&gt;"",AG2460&lt;&gt;"A",AJ2460&lt;&gt;"A",OR(AB2460="NR",AB2460="NT")),1,"")</f>
        <v/>
      </c>
      <c r="AV2460" s="554" t="str">
        <f>IF(AU2460="","",COUNTIF($AU$8:AU2460,AU2460))</f>
        <v/>
      </c>
      <c r="AW2460" s="553" t="str">
        <f>IF(AND(V2460&gt;0,X2460="A",AJ2460&lt;&gt;"A",OR(AB2460="",AB2460="NX")),1,"")</f>
        <v/>
      </c>
      <c r="AX2460" s="554" t="str">
        <f>IF(AW2460="","",COUNTIF($AW$8:AW2460,AW2460))</f>
        <v/>
      </c>
      <c r="AY2460" s="27"/>
      <c r="AZ2460" s="6"/>
      <c r="BA2460" s="7"/>
      <c r="BB2460" s="7"/>
    </row>
    <row r="2461" spans="1:54" ht="14.45" customHeight="1">
      <c r="A2461" s="472" t="s">
        <v>2711</v>
      </c>
      <c r="B2461" s="473" t="s">
        <v>1602</v>
      </c>
      <c r="C2461" s="714" t="s">
        <v>5303</v>
      </c>
      <c r="D2461" s="22">
        <v>22</v>
      </c>
      <c r="E2461" s="746" t="s">
        <v>4734</v>
      </c>
      <c r="F2461" s="760">
        <v>2096580</v>
      </c>
      <c r="G2461" s="475">
        <v>15421111</v>
      </c>
      <c r="H2461" s="476">
        <v>11.94</v>
      </c>
      <c r="I2461" s="474">
        <v>2090170</v>
      </c>
      <c r="J2461" s="475">
        <v>15421109</v>
      </c>
      <c r="K2461" s="478">
        <v>11.94</v>
      </c>
      <c r="L2461" s="9" t="s">
        <v>15</v>
      </c>
      <c r="M2461" s="546">
        <v>16</v>
      </c>
      <c r="N2461" s="9">
        <v>9.5299999999999994</v>
      </c>
      <c r="O2461" s="6" t="s">
        <v>4201</v>
      </c>
      <c r="P2461" s="479" t="s">
        <v>4202</v>
      </c>
      <c r="Q2461" s="10" t="s">
        <v>4696</v>
      </c>
      <c r="R2461" s="11"/>
      <c r="S2461" s="12"/>
      <c r="T2461" s="14">
        <v>46260</v>
      </c>
      <c r="U2461" s="15" t="s">
        <v>4656</v>
      </c>
      <c r="V2461" s="8">
        <v>46260</v>
      </c>
      <c r="W2461" s="13" t="s">
        <v>4730</v>
      </c>
      <c r="X2461" s="23" t="s">
        <v>4206</v>
      </c>
      <c r="Y2461" s="486">
        <v>140</v>
      </c>
      <c r="Z2461" s="483">
        <v>46264</v>
      </c>
      <c r="AA2461" s="24" t="s">
        <v>4731</v>
      </c>
      <c r="AB2461" s="484" t="s">
        <v>4206</v>
      </c>
      <c r="AC2461" s="16"/>
      <c r="AD2461" s="17"/>
      <c r="AE2461" s="18"/>
      <c r="AF2461" s="9"/>
      <c r="AG2461" s="19"/>
      <c r="AH2461" s="20"/>
      <c r="AI2461" s="9"/>
      <c r="AJ2461" s="21"/>
      <c r="AK2461" s="33"/>
      <c r="AL2461" s="485" t="str">
        <f>IF(AA2461="","",AA2461)</f>
        <v>L-RT-013</v>
      </c>
      <c r="AM2461" s="3" t="str">
        <f>IF(AB2461="","",AB2461)</f>
        <v>A</v>
      </c>
      <c r="AN2461" s="702"/>
      <c r="AO2461" s="4"/>
      <c r="AP2461" s="5"/>
      <c r="AQ2461" s="5"/>
      <c r="AR2461" s="4"/>
      <c r="AS2461" s="5"/>
      <c r="AT2461" s="552"/>
      <c r="AU2461" s="553" t="str">
        <f>IF(AND(V2461&gt;0,X2461="A",AA2461&lt;&gt;"",AG2461&lt;&gt;"A",AJ2461&lt;&gt;"A",OR(AB2461="NR",AB2461="NT")),1,"")</f>
        <v/>
      </c>
      <c r="AV2461" s="554" t="str">
        <f>IF(AU2461="","",COUNTIF($AU$8:AU2461,AU2461))</f>
        <v/>
      </c>
      <c r="AW2461" s="553" t="str">
        <f>IF(AND(V2461&gt;0,X2461="A",AJ2461&lt;&gt;"A",OR(AB2461="",AB2461="NX")),1,"")</f>
        <v/>
      </c>
      <c r="AX2461" s="554" t="str">
        <f>IF(AW2461="","",COUNTIF($AW$8:AW2461,AW2461))</f>
        <v/>
      </c>
      <c r="AY2461" s="27"/>
      <c r="AZ2461" s="6"/>
      <c r="BA2461" s="7"/>
      <c r="BB2461" s="7"/>
    </row>
    <row r="2462" spans="1:54" ht="14.45" customHeight="1">
      <c r="A2462" s="472" t="s">
        <v>2712</v>
      </c>
      <c r="B2462" s="473" t="s">
        <v>1602</v>
      </c>
      <c r="C2462" s="714" t="s">
        <v>5303</v>
      </c>
      <c r="D2462" s="22">
        <v>23</v>
      </c>
      <c r="E2462" s="746" t="s">
        <v>4735</v>
      </c>
      <c r="F2462" s="760">
        <v>2090170</v>
      </c>
      <c r="G2462" s="475">
        <v>15421109</v>
      </c>
      <c r="H2462" s="476">
        <v>11.94</v>
      </c>
      <c r="I2462" s="474">
        <v>2097950</v>
      </c>
      <c r="J2462" s="475">
        <v>15421112</v>
      </c>
      <c r="K2462" s="478">
        <v>11.94</v>
      </c>
      <c r="L2462" s="9" t="s">
        <v>15</v>
      </c>
      <c r="M2462" s="546">
        <v>16</v>
      </c>
      <c r="N2462" s="9">
        <v>9.5299999999999994</v>
      </c>
      <c r="O2462" s="6" t="s">
        <v>4201</v>
      </c>
      <c r="P2462" s="479" t="s">
        <v>4202</v>
      </c>
      <c r="Q2462" s="10" t="s">
        <v>4690</v>
      </c>
      <c r="R2462" s="11"/>
      <c r="S2462" s="12"/>
      <c r="T2462" s="14">
        <v>46259</v>
      </c>
      <c r="U2462" s="15" t="s">
        <v>4656</v>
      </c>
      <c r="V2462" s="8">
        <v>46259</v>
      </c>
      <c r="W2462" s="13" t="s">
        <v>4736</v>
      </c>
      <c r="X2462" s="23" t="s">
        <v>4206</v>
      </c>
      <c r="Y2462" s="486">
        <v>140</v>
      </c>
      <c r="Z2462" s="483">
        <v>46263</v>
      </c>
      <c r="AA2462" s="24" t="s">
        <v>4737</v>
      </c>
      <c r="AB2462" s="484" t="s">
        <v>4206</v>
      </c>
      <c r="AC2462" s="16"/>
      <c r="AD2462" s="17"/>
      <c r="AE2462" s="18"/>
      <c r="AF2462" s="9"/>
      <c r="AG2462" s="19"/>
      <c r="AH2462" s="20"/>
      <c r="AI2462" s="9"/>
      <c r="AJ2462" s="21"/>
      <c r="AK2462" s="33"/>
      <c r="AL2462" s="485" t="str">
        <f>IF(AA2462="","",AA2462)</f>
        <v>L-RT-011</v>
      </c>
      <c r="AM2462" s="3" t="str">
        <f>IF(AB2462="","",AB2462)</f>
        <v>A</v>
      </c>
      <c r="AN2462" s="702"/>
      <c r="AO2462" s="4"/>
      <c r="AP2462" s="5"/>
      <c r="AQ2462" s="5"/>
      <c r="AR2462" s="4"/>
      <c r="AS2462" s="5"/>
      <c r="AT2462" s="552"/>
      <c r="AU2462" s="553" t="str">
        <f>IF(AND(V2462&gt;0,X2462="A",AA2462&lt;&gt;"",AG2462&lt;&gt;"A",AJ2462&lt;&gt;"A",OR(AB2462="NR",AB2462="NT")),1,"")</f>
        <v/>
      </c>
      <c r="AV2462" s="554" t="str">
        <f>IF(AU2462="","",COUNTIF($AU$8:AU2462,AU2462))</f>
        <v/>
      </c>
      <c r="AW2462" s="553" t="str">
        <f>IF(AND(V2462&gt;0,X2462="A",AJ2462&lt;&gt;"A",OR(AB2462="",AB2462="NX")),1,"")</f>
        <v/>
      </c>
      <c r="AX2462" s="554" t="str">
        <f>IF(AW2462="","",COUNTIF($AW$8:AW2462,AW2462))</f>
        <v/>
      </c>
      <c r="AY2462" s="27"/>
      <c r="AZ2462" s="6"/>
      <c r="BA2462" s="7"/>
      <c r="BB2462" s="7"/>
    </row>
    <row r="2463" spans="1:54" ht="14.45" customHeight="1">
      <c r="A2463" s="472" t="s">
        <v>2713</v>
      </c>
      <c r="B2463" s="473" t="s">
        <v>1602</v>
      </c>
      <c r="C2463" s="714" t="s">
        <v>5303</v>
      </c>
      <c r="D2463" s="22">
        <v>23</v>
      </c>
      <c r="E2463" s="746" t="s">
        <v>4738</v>
      </c>
      <c r="F2463" s="760">
        <v>2097950</v>
      </c>
      <c r="G2463" s="475">
        <v>15421112</v>
      </c>
      <c r="H2463" s="476">
        <v>11.94</v>
      </c>
      <c r="I2463" s="474">
        <v>2090660</v>
      </c>
      <c r="J2463" s="475">
        <v>15421109</v>
      </c>
      <c r="K2463" s="478">
        <v>11.94</v>
      </c>
      <c r="L2463" s="9" t="s">
        <v>15</v>
      </c>
      <c r="M2463" s="546">
        <v>16</v>
      </c>
      <c r="N2463" s="9">
        <v>9.5299999999999994</v>
      </c>
      <c r="O2463" s="6" t="s">
        <v>4201</v>
      </c>
      <c r="P2463" s="479" t="s">
        <v>4202</v>
      </c>
      <c r="Q2463" s="10" t="s">
        <v>4690</v>
      </c>
      <c r="R2463" s="11"/>
      <c r="S2463" s="12"/>
      <c r="T2463" s="14">
        <v>46259</v>
      </c>
      <c r="U2463" s="15" t="s">
        <v>4656</v>
      </c>
      <c r="V2463" s="8">
        <v>46259</v>
      </c>
      <c r="W2463" s="13" t="s">
        <v>4736</v>
      </c>
      <c r="X2463" s="23" t="s">
        <v>4206</v>
      </c>
      <c r="Y2463" s="486">
        <v>140</v>
      </c>
      <c r="Z2463" s="483">
        <v>46263</v>
      </c>
      <c r="AA2463" s="24" t="s">
        <v>4737</v>
      </c>
      <c r="AB2463" s="484" t="s">
        <v>4206</v>
      </c>
      <c r="AC2463" s="16"/>
      <c r="AD2463" s="17"/>
      <c r="AE2463" s="18"/>
      <c r="AF2463" s="9"/>
      <c r="AG2463" s="19"/>
      <c r="AH2463" s="20"/>
      <c r="AI2463" s="9"/>
      <c r="AJ2463" s="21"/>
      <c r="AK2463" s="33"/>
      <c r="AL2463" s="485" t="str">
        <f>IF(AA2463="","",AA2463)</f>
        <v>L-RT-011</v>
      </c>
      <c r="AM2463" s="3" t="str">
        <f>IF(AB2463="","",AB2463)</f>
        <v>A</v>
      </c>
      <c r="AN2463" s="702"/>
      <c r="AO2463" s="4"/>
      <c r="AP2463" s="5"/>
      <c r="AQ2463" s="5"/>
      <c r="AR2463" s="4"/>
      <c r="AS2463" s="5"/>
      <c r="AT2463" s="552"/>
      <c r="AU2463" s="553" t="str">
        <f>IF(AND(V2463&gt;0,X2463="A",AA2463&lt;&gt;"",AG2463&lt;&gt;"A",AJ2463&lt;&gt;"A",OR(AB2463="NR",AB2463="NT")),1,"")</f>
        <v/>
      </c>
      <c r="AV2463" s="554" t="str">
        <f>IF(AU2463="","",COUNTIF($AU$8:AU2463,AU2463))</f>
        <v/>
      </c>
      <c r="AW2463" s="553" t="str">
        <f>IF(AND(V2463&gt;0,X2463="A",AJ2463&lt;&gt;"A",OR(AB2463="",AB2463="NX")),1,"")</f>
        <v/>
      </c>
      <c r="AX2463" s="554" t="str">
        <f>IF(AW2463="","",COUNTIF($AW$8:AW2463,AW2463))</f>
        <v/>
      </c>
      <c r="AY2463" s="27"/>
      <c r="AZ2463" s="6"/>
      <c r="BA2463" s="7"/>
      <c r="BB2463" s="7"/>
    </row>
    <row r="2464" spans="1:54" ht="14.45" customHeight="1">
      <c r="A2464" s="472" t="s">
        <v>2714</v>
      </c>
      <c r="B2464" s="473" t="s">
        <v>1602</v>
      </c>
      <c r="C2464" s="714" t="s">
        <v>5303</v>
      </c>
      <c r="D2464" s="22">
        <v>23</v>
      </c>
      <c r="E2464" s="746" t="s">
        <v>4739</v>
      </c>
      <c r="F2464" s="760">
        <v>2090660</v>
      </c>
      <c r="G2464" s="475">
        <v>15421109</v>
      </c>
      <c r="H2464" s="476">
        <v>11.94</v>
      </c>
      <c r="I2464" s="474">
        <v>2081020</v>
      </c>
      <c r="J2464" s="475">
        <v>15421103</v>
      </c>
      <c r="K2464" s="478">
        <v>11.94</v>
      </c>
      <c r="L2464" s="9" t="s">
        <v>15</v>
      </c>
      <c r="M2464" s="546">
        <v>16</v>
      </c>
      <c r="N2464" s="9">
        <v>9.5299999999999994</v>
      </c>
      <c r="O2464" s="6" t="s">
        <v>4201</v>
      </c>
      <c r="P2464" s="479" t="s">
        <v>4202</v>
      </c>
      <c r="Q2464" s="10" t="s">
        <v>4740</v>
      </c>
      <c r="R2464" s="11"/>
      <c r="S2464" s="12"/>
      <c r="T2464" s="14">
        <v>46259</v>
      </c>
      <c r="U2464" s="15" t="s">
        <v>4656</v>
      </c>
      <c r="V2464" s="8">
        <v>46259</v>
      </c>
      <c r="W2464" s="13" t="s">
        <v>4736</v>
      </c>
      <c r="X2464" s="23" t="s">
        <v>4206</v>
      </c>
      <c r="Y2464" s="486">
        <v>140</v>
      </c>
      <c r="Z2464" s="483">
        <v>46263</v>
      </c>
      <c r="AA2464" s="24" t="s">
        <v>4737</v>
      </c>
      <c r="AB2464" s="484" t="s">
        <v>4206</v>
      </c>
      <c r="AC2464" s="16"/>
      <c r="AD2464" s="17"/>
      <c r="AE2464" s="18"/>
      <c r="AF2464" s="9"/>
      <c r="AG2464" s="19"/>
      <c r="AH2464" s="20"/>
      <c r="AI2464" s="9"/>
      <c r="AJ2464" s="21"/>
      <c r="AK2464" s="33"/>
      <c r="AL2464" s="485" t="str">
        <f>IF(AA2464="","",AA2464)</f>
        <v>L-RT-011</v>
      </c>
      <c r="AM2464" s="3" t="str">
        <f>IF(AB2464="","",AB2464)</f>
        <v>A</v>
      </c>
      <c r="AN2464" s="702"/>
      <c r="AO2464" s="4"/>
      <c r="AP2464" s="5"/>
      <c r="AQ2464" s="5"/>
      <c r="AR2464" s="4"/>
      <c r="AS2464" s="5"/>
      <c r="AT2464" s="552"/>
      <c r="AU2464" s="553" t="str">
        <f>IF(AND(V2464&gt;0,X2464="A",AA2464&lt;&gt;"",AG2464&lt;&gt;"A",AJ2464&lt;&gt;"A",OR(AB2464="NR",AB2464="NT")),1,"")</f>
        <v/>
      </c>
      <c r="AV2464" s="554" t="str">
        <f>IF(AU2464="","",COUNTIF($AU$8:AU2464,AU2464))</f>
        <v/>
      </c>
      <c r="AW2464" s="553" t="str">
        <f>IF(AND(V2464&gt;0,X2464="A",AJ2464&lt;&gt;"A",OR(AB2464="",AB2464="NX")),1,"")</f>
        <v/>
      </c>
      <c r="AX2464" s="554" t="str">
        <f>IF(AW2464="","",COUNTIF($AW$8:AW2464,AW2464))</f>
        <v/>
      </c>
      <c r="AY2464" s="27"/>
      <c r="AZ2464" s="6"/>
      <c r="BA2464" s="7"/>
      <c r="BB2464" s="7"/>
    </row>
    <row r="2465" spans="1:54" ht="14.45" customHeight="1">
      <c r="A2465" s="472" t="s">
        <v>2715</v>
      </c>
      <c r="B2465" s="473" t="s">
        <v>1602</v>
      </c>
      <c r="C2465" s="714" t="s">
        <v>5303</v>
      </c>
      <c r="D2465" s="22">
        <v>23</v>
      </c>
      <c r="E2465" s="746" t="s">
        <v>4741</v>
      </c>
      <c r="F2465" s="760">
        <v>2081020</v>
      </c>
      <c r="G2465" s="475">
        <v>15421103</v>
      </c>
      <c r="H2465" s="476">
        <v>11.94</v>
      </c>
      <c r="I2465" s="474">
        <v>2087410</v>
      </c>
      <c r="J2465" s="475">
        <v>15421107</v>
      </c>
      <c r="K2465" s="478">
        <v>11.94</v>
      </c>
      <c r="L2465" s="9" t="s">
        <v>15</v>
      </c>
      <c r="M2465" s="546">
        <v>16</v>
      </c>
      <c r="N2465" s="9">
        <v>9.5299999999999994</v>
      </c>
      <c r="O2465" s="6" t="s">
        <v>4201</v>
      </c>
      <c r="P2465" s="479" t="s">
        <v>4202</v>
      </c>
      <c r="Q2465" s="10" t="s">
        <v>4740</v>
      </c>
      <c r="R2465" s="11"/>
      <c r="S2465" s="12"/>
      <c r="T2465" s="14">
        <v>46259</v>
      </c>
      <c r="U2465" s="15" t="s">
        <v>4656</v>
      </c>
      <c r="V2465" s="8">
        <v>46259</v>
      </c>
      <c r="W2465" s="13" t="s">
        <v>4736</v>
      </c>
      <c r="X2465" s="23" t="s">
        <v>4206</v>
      </c>
      <c r="Y2465" s="486">
        <v>140</v>
      </c>
      <c r="Z2465" s="483">
        <v>46263</v>
      </c>
      <c r="AA2465" s="24" t="s">
        <v>4737</v>
      </c>
      <c r="AB2465" s="484" t="s">
        <v>4206</v>
      </c>
      <c r="AC2465" s="16"/>
      <c r="AD2465" s="17"/>
      <c r="AE2465" s="18"/>
      <c r="AF2465" s="9"/>
      <c r="AG2465" s="19"/>
      <c r="AH2465" s="20"/>
      <c r="AI2465" s="9"/>
      <c r="AJ2465" s="21"/>
      <c r="AK2465" s="33"/>
      <c r="AL2465" s="485" t="str">
        <f>IF(AA2465="","",AA2465)</f>
        <v>L-RT-011</v>
      </c>
      <c r="AM2465" s="3" t="str">
        <f>IF(AB2465="","",AB2465)</f>
        <v>A</v>
      </c>
      <c r="AN2465" s="702"/>
      <c r="AO2465" s="4"/>
      <c r="AP2465" s="5"/>
      <c r="AQ2465" s="5"/>
      <c r="AR2465" s="4"/>
      <c r="AS2465" s="5"/>
      <c r="AT2465" s="552"/>
      <c r="AU2465" s="553" t="str">
        <f>IF(AND(V2465&gt;0,X2465="A",AA2465&lt;&gt;"",AG2465&lt;&gt;"A",AJ2465&lt;&gt;"A",OR(AB2465="NR",AB2465="NT")),1,"")</f>
        <v/>
      </c>
      <c r="AV2465" s="554" t="str">
        <f>IF(AU2465="","",COUNTIF($AU$8:AU2465,AU2465))</f>
        <v/>
      </c>
      <c r="AW2465" s="553" t="str">
        <f>IF(AND(V2465&gt;0,X2465="A",AJ2465&lt;&gt;"A",OR(AB2465="",AB2465="NX")),1,"")</f>
        <v/>
      </c>
      <c r="AX2465" s="554" t="str">
        <f>IF(AW2465="","",COUNTIF($AW$8:AW2465,AW2465))</f>
        <v/>
      </c>
      <c r="AY2465" s="27"/>
      <c r="AZ2465" s="6"/>
      <c r="BA2465" s="7"/>
      <c r="BB2465" s="7"/>
    </row>
    <row r="2466" spans="1:54" ht="14.45" customHeight="1">
      <c r="A2466" s="472" t="s">
        <v>2716</v>
      </c>
      <c r="B2466" s="473" t="s">
        <v>1602</v>
      </c>
      <c r="C2466" s="714" t="s">
        <v>5303</v>
      </c>
      <c r="D2466" s="22">
        <v>23</v>
      </c>
      <c r="E2466" s="746" t="s">
        <v>4742</v>
      </c>
      <c r="F2466" s="760">
        <v>2087410</v>
      </c>
      <c r="G2466" s="475">
        <v>15421107</v>
      </c>
      <c r="H2466" s="476">
        <v>11.94</v>
      </c>
      <c r="I2466" s="474">
        <v>2094940</v>
      </c>
      <c r="J2466" s="475">
        <v>15421111</v>
      </c>
      <c r="K2466" s="478">
        <v>11.94</v>
      </c>
      <c r="L2466" s="9" t="s">
        <v>15</v>
      </c>
      <c r="M2466" s="546">
        <v>16</v>
      </c>
      <c r="N2466" s="9">
        <v>9.5299999999999994</v>
      </c>
      <c r="O2466" s="6" t="s">
        <v>4201</v>
      </c>
      <c r="P2466" s="479" t="s">
        <v>4202</v>
      </c>
      <c r="Q2466" s="10" t="s">
        <v>4740</v>
      </c>
      <c r="R2466" s="11"/>
      <c r="S2466" s="12"/>
      <c r="T2466" s="14">
        <v>46259</v>
      </c>
      <c r="U2466" s="15" t="s">
        <v>4656</v>
      </c>
      <c r="V2466" s="8">
        <v>46259</v>
      </c>
      <c r="W2466" s="13" t="s">
        <v>4736</v>
      </c>
      <c r="X2466" s="23" t="s">
        <v>4206</v>
      </c>
      <c r="Y2466" s="486">
        <v>140</v>
      </c>
      <c r="Z2466" s="483">
        <v>46263</v>
      </c>
      <c r="AA2466" s="24" t="s">
        <v>4737</v>
      </c>
      <c r="AB2466" s="484" t="s">
        <v>4206</v>
      </c>
      <c r="AC2466" s="16"/>
      <c r="AD2466" s="17"/>
      <c r="AE2466" s="18"/>
      <c r="AF2466" s="9"/>
      <c r="AG2466" s="19"/>
      <c r="AH2466" s="20"/>
      <c r="AI2466" s="9"/>
      <c r="AJ2466" s="21"/>
      <c r="AK2466" s="33"/>
      <c r="AL2466" s="485" t="str">
        <f>IF(AA2466="","",AA2466)</f>
        <v>L-RT-011</v>
      </c>
      <c r="AM2466" s="3" t="str">
        <f>IF(AB2466="","",AB2466)</f>
        <v>A</v>
      </c>
      <c r="AN2466" s="702"/>
      <c r="AO2466" s="4"/>
      <c r="AP2466" s="5"/>
      <c r="AQ2466" s="5"/>
      <c r="AR2466" s="4"/>
      <c r="AS2466" s="5"/>
      <c r="AT2466" s="552"/>
      <c r="AU2466" s="553" t="str">
        <f>IF(AND(V2466&gt;0,X2466="A",AA2466&lt;&gt;"",AG2466&lt;&gt;"A",AJ2466&lt;&gt;"A",OR(AB2466="NR",AB2466="NT")),1,"")</f>
        <v/>
      </c>
      <c r="AV2466" s="554" t="str">
        <f>IF(AU2466="","",COUNTIF($AU$8:AU2466,AU2466))</f>
        <v/>
      </c>
      <c r="AW2466" s="553" t="str">
        <f>IF(AND(V2466&gt;0,X2466="A",AJ2466&lt;&gt;"A",OR(AB2466="",AB2466="NX")),1,"")</f>
        <v/>
      </c>
      <c r="AX2466" s="554" t="str">
        <f>IF(AW2466="","",COUNTIF($AW$8:AW2466,AW2466))</f>
        <v/>
      </c>
      <c r="AY2466" s="27"/>
      <c r="AZ2466" s="6"/>
      <c r="BA2466" s="7"/>
      <c r="BB2466" s="7"/>
    </row>
    <row r="2467" spans="1:54" ht="14.45" customHeight="1">
      <c r="A2467" s="472" t="s">
        <v>2717</v>
      </c>
      <c r="B2467" s="473" t="s">
        <v>1602</v>
      </c>
      <c r="C2467" s="714" t="s">
        <v>5303</v>
      </c>
      <c r="D2467" s="22">
        <v>23</v>
      </c>
      <c r="E2467" s="746" t="s">
        <v>4743</v>
      </c>
      <c r="F2467" s="760">
        <v>2094940</v>
      </c>
      <c r="G2467" s="475">
        <v>15421111</v>
      </c>
      <c r="H2467" s="476">
        <v>11.94</v>
      </c>
      <c r="I2467" s="474">
        <v>2091470</v>
      </c>
      <c r="J2467" s="475">
        <v>15421109</v>
      </c>
      <c r="K2467" s="478">
        <v>11.94</v>
      </c>
      <c r="L2467" s="9" t="s">
        <v>15</v>
      </c>
      <c r="M2467" s="546">
        <v>16</v>
      </c>
      <c r="N2467" s="9">
        <v>9.5299999999999994</v>
      </c>
      <c r="O2467" s="6" t="s">
        <v>4201</v>
      </c>
      <c r="P2467" s="479" t="s">
        <v>4202</v>
      </c>
      <c r="Q2467" s="10" t="s">
        <v>4740</v>
      </c>
      <c r="R2467" s="11"/>
      <c r="S2467" s="12"/>
      <c r="T2467" s="14">
        <v>46259</v>
      </c>
      <c r="U2467" s="15" t="s">
        <v>4656</v>
      </c>
      <c r="V2467" s="8">
        <v>46259</v>
      </c>
      <c r="W2467" s="13" t="s">
        <v>4736</v>
      </c>
      <c r="X2467" s="23" t="s">
        <v>4206</v>
      </c>
      <c r="Y2467" s="486">
        <v>140</v>
      </c>
      <c r="Z2467" s="483">
        <v>46263</v>
      </c>
      <c r="AA2467" s="24" t="s">
        <v>4737</v>
      </c>
      <c r="AB2467" s="484" t="s">
        <v>4206</v>
      </c>
      <c r="AC2467" s="16"/>
      <c r="AD2467" s="17"/>
      <c r="AE2467" s="18"/>
      <c r="AF2467" s="9"/>
      <c r="AG2467" s="19"/>
      <c r="AH2467" s="20"/>
      <c r="AI2467" s="9"/>
      <c r="AJ2467" s="21"/>
      <c r="AK2467" s="33"/>
      <c r="AL2467" s="485" t="str">
        <f>IF(AA2467="","",AA2467)</f>
        <v>L-RT-011</v>
      </c>
      <c r="AM2467" s="3" t="str">
        <f>IF(AB2467="","",AB2467)</f>
        <v>A</v>
      </c>
      <c r="AN2467" s="702"/>
      <c r="AO2467" s="4"/>
      <c r="AP2467" s="5"/>
      <c r="AQ2467" s="5"/>
      <c r="AR2467" s="4"/>
      <c r="AS2467" s="5"/>
      <c r="AT2467" s="552"/>
      <c r="AU2467" s="553" t="str">
        <f>IF(AND(V2467&gt;0,X2467="A",AA2467&lt;&gt;"",AG2467&lt;&gt;"A",AJ2467&lt;&gt;"A",OR(AB2467="NR",AB2467="NT")),1,"")</f>
        <v/>
      </c>
      <c r="AV2467" s="554" t="str">
        <f>IF(AU2467="","",COUNTIF($AU$8:AU2467,AU2467))</f>
        <v/>
      </c>
      <c r="AW2467" s="553" t="str">
        <f>IF(AND(V2467&gt;0,X2467="A",AJ2467&lt;&gt;"A",OR(AB2467="",AB2467="NX")),1,"")</f>
        <v/>
      </c>
      <c r="AX2467" s="554" t="str">
        <f>IF(AW2467="","",COUNTIF($AW$8:AW2467,AW2467))</f>
        <v/>
      </c>
      <c r="AY2467" s="27"/>
      <c r="AZ2467" s="6"/>
      <c r="BA2467" s="7"/>
      <c r="BB2467" s="7"/>
    </row>
    <row r="2468" spans="1:54" ht="14.45" customHeight="1">
      <c r="A2468" s="472" t="s">
        <v>2718</v>
      </c>
      <c r="B2468" s="473" t="s">
        <v>1602</v>
      </c>
      <c r="C2468" s="714" t="s">
        <v>5303</v>
      </c>
      <c r="D2468" s="22">
        <v>23</v>
      </c>
      <c r="E2468" s="746" t="s">
        <v>4744</v>
      </c>
      <c r="F2468" s="760">
        <v>2091470</v>
      </c>
      <c r="G2468" s="475">
        <v>15421109</v>
      </c>
      <c r="H2468" s="476">
        <v>11.94</v>
      </c>
      <c r="I2468" s="474">
        <v>8085500</v>
      </c>
      <c r="J2468" s="475">
        <v>15421107</v>
      </c>
      <c r="K2468" s="478">
        <v>11.94</v>
      </c>
      <c r="L2468" s="9" t="s">
        <v>15</v>
      </c>
      <c r="M2468" s="546">
        <v>16</v>
      </c>
      <c r="N2468" s="9">
        <v>9.5299999999999994</v>
      </c>
      <c r="O2468" s="6" t="s">
        <v>4201</v>
      </c>
      <c r="P2468" s="479" t="s">
        <v>4202</v>
      </c>
      <c r="Q2468" s="10" t="s">
        <v>4740</v>
      </c>
      <c r="R2468" s="11"/>
      <c r="S2468" s="12"/>
      <c r="T2468" s="14">
        <v>46259</v>
      </c>
      <c r="U2468" s="15" t="s">
        <v>4656</v>
      </c>
      <c r="V2468" s="8">
        <v>46259</v>
      </c>
      <c r="W2468" s="13" t="s">
        <v>4736</v>
      </c>
      <c r="X2468" s="23" t="s">
        <v>4206</v>
      </c>
      <c r="Y2468" s="486">
        <v>140</v>
      </c>
      <c r="Z2468" s="483">
        <v>46263</v>
      </c>
      <c r="AA2468" s="24" t="s">
        <v>4737</v>
      </c>
      <c r="AB2468" s="484" t="s">
        <v>4206</v>
      </c>
      <c r="AC2468" s="16"/>
      <c r="AD2468" s="17"/>
      <c r="AE2468" s="18"/>
      <c r="AF2468" s="9"/>
      <c r="AG2468" s="19"/>
      <c r="AH2468" s="20"/>
      <c r="AI2468" s="9"/>
      <c r="AJ2468" s="21"/>
      <c r="AK2468" s="33"/>
      <c r="AL2468" s="485" t="str">
        <f>IF(AA2468="","",AA2468)</f>
        <v>L-RT-011</v>
      </c>
      <c r="AM2468" s="3" t="str">
        <f>IF(AB2468="","",AB2468)</f>
        <v>A</v>
      </c>
      <c r="AN2468" s="702"/>
      <c r="AO2468" s="4"/>
      <c r="AP2468" s="5"/>
      <c r="AQ2468" s="5"/>
      <c r="AR2468" s="4"/>
      <c r="AS2468" s="5"/>
      <c r="AT2468" s="552"/>
      <c r="AU2468" s="553" t="str">
        <f>IF(AND(V2468&gt;0,X2468="A",AA2468&lt;&gt;"",AG2468&lt;&gt;"A",AJ2468&lt;&gt;"A",OR(AB2468="NR",AB2468="NT")),1,"")</f>
        <v/>
      </c>
      <c r="AV2468" s="554" t="str">
        <f>IF(AU2468="","",COUNTIF($AU$8:AU2468,AU2468))</f>
        <v/>
      </c>
      <c r="AW2468" s="553" t="str">
        <f>IF(AND(V2468&gt;0,X2468="A",AJ2468&lt;&gt;"A",OR(AB2468="",AB2468="NX")),1,"")</f>
        <v/>
      </c>
      <c r="AX2468" s="554" t="str">
        <f>IF(AW2468="","",COUNTIF($AW$8:AW2468,AW2468))</f>
        <v/>
      </c>
      <c r="AY2468" s="27"/>
      <c r="AZ2468" s="6"/>
      <c r="BA2468" s="7"/>
      <c r="BB2468" s="7"/>
    </row>
    <row r="2469" spans="1:54" ht="14.45" customHeight="1">
      <c r="A2469" s="472" t="s">
        <v>2719</v>
      </c>
      <c r="B2469" s="473" t="s">
        <v>1602</v>
      </c>
      <c r="C2469" s="714" t="s">
        <v>5303</v>
      </c>
      <c r="D2469" s="22">
        <v>23</v>
      </c>
      <c r="E2469" s="746" t="s">
        <v>4745</v>
      </c>
      <c r="F2469" s="760">
        <v>8085500</v>
      </c>
      <c r="G2469" s="475">
        <v>15421107</v>
      </c>
      <c r="H2469" s="476">
        <v>11.94</v>
      </c>
      <c r="I2469" s="474">
        <v>8087580</v>
      </c>
      <c r="J2469" s="475">
        <v>15421107</v>
      </c>
      <c r="K2469" s="478">
        <v>11.94</v>
      </c>
      <c r="L2469" s="9" t="s">
        <v>15</v>
      </c>
      <c r="M2469" s="546">
        <v>16</v>
      </c>
      <c r="N2469" s="9">
        <v>9.5299999999999994</v>
      </c>
      <c r="O2469" s="6" t="s">
        <v>4201</v>
      </c>
      <c r="P2469" s="479" t="s">
        <v>4202</v>
      </c>
      <c r="Q2469" s="10" t="s">
        <v>4740</v>
      </c>
      <c r="R2469" s="11"/>
      <c r="S2469" s="12"/>
      <c r="T2469" s="14">
        <v>46259</v>
      </c>
      <c r="U2469" s="15" t="s">
        <v>4656</v>
      </c>
      <c r="V2469" s="8">
        <v>46259</v>
      </c>
      <c r="W2469" s="13" t="s">
        <v>4736</v>
      </c>
      <c r="X2469" s="23" t="s">
        <v>4206</v>
      </c>
      <c r="Y2469" s="486">
        <v>140</v>
      </c>
      <c r="Z2469" s="483">
        <v>46263</v>
      </c>
      <c r="AA2469" s="24" t="s">
        <v>4737</v>
      </c>
      <c r="AB2469" s="484" t="s">
        <v>4206</v>
      </c>
      <c r="AC2469" s="16"/>
      <c r="AD2469" s="17"/>
      <c r="AE2469" s="18"/>
      <c r="AF2469" s="9"/>
      <c r="AG2469" s="19"/>
      <c r="AH2469" s="20"/>
      <c r="AI2469" s="9"/>
      <c r="AJ2469" s="21"/>
      <c r="AK2469" s="33"/>
      <c r="AL2469" s="485" t="str">
        <f>IF(AA2469="","",AA2469)</f>
        <v>L-RT-011</v>
      </c>
      <c r="AM2469" s="3" t="str">
        <f>IF(AB2469="","",AB2469)</f>
        <v>A</v>
      </c>
      <c r="AN2469" s="702"/>
      <c r="AO2469" s="4"/>
      <c r="AP2469" s="5"/>
      <c r="AQ2469" s="5"/>
      <c r="AR2469" s="4"/>
      <c r="AS2469" s="5"/>
      <c r="AT2469" s="552"/>
      <c r="AU2469" s="553" t="str">
        <f>IF(AND(V2469&gt;0,X2469="A",AA2469&lt;&gt;"",AG2469&lt;&gt;"A",AJ2469&lt;&gt;"A",OR(AB2469="NR",AB2469="NT")),1,"")</f>
        <v/>
      </c>
      <c r="AV2469" s="554" t="str">
        <f>IF(AU2469="","",COUNTIF($AU$8:AU2469,AU2469))</f>
        <v/>
      </c>
      <c r="AW2469" s="553" t="str">
        <f>IF(AND(V2469&gt;0,X2469="A",AJ2469&lt;&gt;"A",OR(AB2469="",AB2469="NX")),1,"")</f>
        <v/>
      </c>
      <c r="AX2469" s="554" t="str">
        <f>IF(AW2469="","",COUNTIF($AW$8:AW2469,AW2469))</f>
        <v/>
      </c>
      <c r="AY2469" s="27"/>
      <c r="AZ2469" s="6"/>
      <c r="BA2469" s="7"/>
      <c r="BB2469" s="7"/>
    </row>
    <row r="2470" spans="1:54" ht="14.45" customHeight="1">
      <c r="A2470" s="472" t="s">
        <v>2720</v>
      </c>
      <c r="B2470" s="473" t="s">
        <v>1602</v>
      </c>
      <c r="C2470" s="714" t="s">
        <v>5303</v>
      </c>
      <c r="D2470" s="22">
        <v>23</v>
      </c>
      <c r="E2470" s="746" t="s">
        <v>4746</v>
      </c>
      <c r="F2470" s="760">
        <v>8087580</v>
      </c>
      <c r="G2470" s="475">
        <v>15421107</v>
      </c>
      <c r="H2470" s="476">
        <v>11.94</v>
      </c>
      <c r="I2470" s="474">
        <v>2086450</v>
      </c>
      <c r="J2470" s="475">
        <v>15421107</v>
      </c>
      <c r="K2470" s="478">
        <v>11.94</v>
      </c>
      <c r="L2470" s="9" t="s">
        <v>15</v>
      </c>
      <c r="M2470" s="546">
        <v>16</v>
      </c>
      <c r="N2470" s="9">
        <v>9.5299999999999994</v>
      </c>
      <c r="O2470" s="6" t="s">
        <v>4201</v>
      </c>
      <c r="P2470" s="479" t="s">
        <v>4202</v>
      </c>
      <c r="Q2470" s="10" t="s">
        <v>4740</v>
      </c>
      <c r="R2470" s="11"/>
      <c r="S2470" s="12"/>
      <c r="T2470" s="14">
        <v>46259</v>
      </c>
      <c r="U2470" s="15" t="s">
        <v>4656</v>
      </c>
      <c r="V2470" s="8">
        <v>46259</v>
      </c>
      <c r="W2470" s="13" t="s">
        <v>4736</v>
      </c>
      <c r="X2470" s="23" t="s">
        <v>4206</v>
      </c>
      <c r="Y2470" s="486">
        <v>140</v>
      </c>
      <c r="Z2470" s="483">
        <v>46263</v>
      </c>
      <c r="AA2470" s="24" t="s">
        <v>4737</v>
      </c>
      <c r="AB2470" s="484" t="s">
        <v>4206</v>
      </c>
      <c r="AC2470" s="16"/>
      <c r="AD2470" s="17"/>
      <c r="AE2470" s="18"/>
      <c r="AF2470" s="9"/>
      <c r="AG2470" s="19"/>
      <c r="AH2470" s="20"/>
      <c r="AI2470" s="9"/>
      <c r="AJ2470" s="21"/>
      <c r="AK2470" s="33"/>
      <c r="AL2470" s="485" t="str">
        <f>IF(AA2470="","",AA2470)</f>
        <v>L-RT-011</v>
      </c>
      <c r="AM2470" s="3" t="str">
        <f>IF(AB2470="","",AB2470)</f>
        <v>A</v>
      </c>
      <c r="AN2470" s="702"/>
      <c r="AO2470" s="4"/>
      <c r="AP2470" s="5"/>
      <c r="AQ2470" s="5"/>
      <c r="AR2470" s="4"/>
      <c r="AS2470" s="5"/>
      <c r="AT2470" s="552"/>
      <c r="AU2470" s="553" t="str">
        <f>IF(AND(V2470&gt;0,X2470="A",AA2470&lt;&gt;"",AG2470&lt;&gt;"A",AJ2470&lt;&gt;"A",OR(AB2470="NR",AB2470="NT")),1,"")</f>
        <v/>
      </c>
      <c r="AV2470" s="554" t="str">
        <f>IF(AU2470="","",COUNTIF($AU$8:AU2470,AU2470))</f>
        <v/>
      </c>
      <c r="AW2470" s="553" t="str">
        <f>IF(AND(V2470&gt;0,X2470="A",AJ2470&lt;&gt;"A",OR(AB2470="",AB2470="NX")),1,"")</f>
        <v/>
      </c>
      <c r="AX2470" s="554" t="str">
        <f>IF(AW2470="","",COUNTIF($AW$8:AW2470,AW2470))</f>
        <v/>
      </c>
      <c r="AY2470" s="27"/>
      <c r="AZ2470" s="6"/>
      <c r="BA2470" s="7"/>
      <c r="BB2470" s="7"/>
    </row>
    <row r="2471" spans="1:54" ht="14.45" customHeight="1">
      <c r="A2471" s="472" t="s">
        <v>2721</v>
      </c>
      <c r="B2471" s="473" t="s">
        <v>1602</v>
      </c>
      <c r="C2471" s="714" t="s">
        <v>5303</v>
      </c>
      <c r="D2471" s="22">
        <v>23</v>
      </c>
      <c r="E2471" s="746" t="s">
        <v>4747</v>
      </c>
      <c r="F2471" s="760">
        <v>2086450</v>
      </c>
      <c r="G2471" s="475">
        <v>15421107</v>
      </c>
      <c r="H2471" s="476">
        <v>11.94</v>
      </c>
      <c r="I2471" s="474">
        <v>2093030</v>
      </c>
      <c r="J2471" s="475">
        <v>15421110</v>
      </c>
      <c r="K2471" s="478">
        <v>11.94</v>
      </c>
      <c r="L2471" s="9" t="s">
        <v>15</v>
      </c>
      <c r="M2471" s="546">
        <v>16</v>
      </c>
      <c r="N2471" s="9">
        <v>9.5299999999999994</v>
      </c>
      <c r="O2471" s="6" t="s">
        <v>4201</v>
      </c>
      <c r="P2471" s="479" t="s">
        <v>4202</v>
      </c>
      <c r="Q2471" s="10" t="s">
        <v>4740</v>
      </c>
      <c r="R2471" s="11"/>
      <c r="S2471" s="12"/>
      <c r="T2471" s="14">
        <v>46259</v>
      </c>
      <c r="U2471" s="15" t="s">
        <v>4656</v>
      </c>
      <c r="V2471" s="8">
        <v>46259</v>
      </c>
      <c r="W2471" s="13" t="s">
        <v>4736</v>
      </c>
      <c r="X2471" s="23" t="s">
        <v>4206</v>
      </c>
      <c r="Y2471" s="486">
        <v>140</v>
      </c>
      <c r="Z2471" s="483">
        <v>46263</v>
      </c>
      <c r="AA2471" s="24" t="s">
        <v>4737</v>
      </c>
      <c r="AB2471" s="484" t="s">
        <v>4206</v>
      </c>
      <c r="AC2471" s="16"/>
      <c r="AD2471" s="17"/>
      <c r="AE2471" s="18"/>
      <c r="AF2471" s="9"/>
      <c r="AG2471" s="19"/>
      <c r="AH2471" s="20"/>
      <c r="AI2471" s="9"/>
      <c r="AJ2471" s="21"/>
      <c r="AK2471" s="33"/>
      <c r="AL2471" s="485" t="str">
        <f>IF(AA2471="","",AA2471)</f>
        <v>L-RT-011</v>
      </c>
      <c r="AM2471" s="3" t="str">
        <f>IF(AB2471="","",AB2471)</f>
        <v>A</v>
      </c>
      <c r="AN2471" s="702"/>
      <c r="AO2471" s="4"/>
      <c r="AP2471" s="5"/>
      <c r="AQ2471" s="5"/>
      <c r="AR2471" s="4"/>
      <c r="AS2471" s="5"/>
      <c r="AT2471" s="552"/>
      <c r="AU2471" s="553" t="str">
        <f>IF(AND(V2471&gt;0,X2471="A",AA2471&lt;&gt;"",AG2471&lt;&gt;"A",AJ2471&lt;&gt;"A",OR(AB2471="NR",AB2471="NT")),1,"")</f>
        <v/>
      </c>
      <c r="AV2471" s="554" t="str">
        <f>IF(AU2471="","",COUNTIF($AU$8:AU2471,AU2471))</f>
        <v/>
      </c>
      <c r="AW2471" s="553" t="str">
        <f>IF(AND(V2471&gt;0,X2471="A",AJ2471&lt;&gt;"A",OR(AB2471="",AB2471="NX")),1,"")</f>
        <v/>
      </c>
      <c r="AX2471" s="554" t="str">
        <f>IF(AW2471="","",COUNTIF($AW$8:AW2471,AW2471))</f>
        <v/>
      </c>
      <c r="AY2471" s="27"/>
      <c r="AZ2471" s="6"/>
      <c r="BA2471" s="7"/>
      <c r="BB2471" s="7"/>
    </row>
    <row r="2472" spans="1:54" ht="14.45" customHeight="1">
      <c r="A2472" s="472" t="s">
        <v>2722</v>
      </c>
      <c r="B2472" s="473" t="s">
        <v>1602</v>
      </c>
      <c r="C2472" s="714" t="s">
        <v>5303</v>
      </c>
      <c r="D2472" s="22">
        <v>23</v>
      </c>
      <c r="E2472" s="746" t="s">
        <v>4748</v>
      </c>
      <c r="F2472" s="760">
        <v>2093030</v>
      </c>
      <c r="G2472" s="475">
        <v>15421110</v>
      </c>
      <c r="H2472" s="476">
        <v>11.94</v>
      </c>
      <c r="I2472" s="474">
        <v>2085300</v>
      </c>
      <c r="J2472" s="475">
        <v>15421106</v>
      </c>
      <c r="K2472" s="478">
        <v>11.94</v>
      </c>
      <c r="L2472" s="9" t="s">
        <v>15</v>
      </c>
      <c r="M2472" s="546">
        <v>16</v>
      </c>
      <c r="N2472" s="9">
        <v>9.5299999999999994</v>
      </c>
      <c r="O2472" s="6" t="s">
        <v>4201</v>
      </c>
      <c r="P2472" s="479" t="s">
        <v>4202</v>
      </c>
      <c r="Q2472" s="10" t="s">
        <v>4740</v>
      </c>
      <c r="R2472" s="11"/>
      <c r="S2472" s="12"/>
      <c r="T2472" s="14">
        <v>46259</v>
      </c>
      <c r="U2472" s="15" t="s">
        <v>4656</v>
      </c>
      <c r="V2472" s="8">
        <v>46259</v>
      </c>
      <c r="W2472" s="13" t="s">
        <v>4736</v>
      </c>
      <c r="X2472" s="23" t="s">
        <v>4206</v>
      </c>
      <c r="Y2472" s="486">
        <v>125</v>
      </c>
      <c r="Z2472" s="483">
        <v>46262</v>
      </c>
      <c r="AA2472" s="24" t="s">
        <v>4749</v>
      </c>
      <c r="AB2472" s="484" t="s">
        <v>4206</v>
      </c>
      <c r="AC2472" s="16"/>
      <c r="AD2472" s="17"/>
      <c r="AE2472" s="18"/>
      <c r="AF2472" s="9"/>
      <c r="AG2472" s="19"/>
      <c r="AH2472" s="20"/>
      <c r="AI2472" s="9"/>
      <c r="AJ2472" s="21"/>
      <c r="AK2472" s="33"/>
      <c r="AL2472" s="485" t="str">
        <f>IF(AA2472="","",AA2472)</f>
        <v>L-RT-010</v>
      </c>
      <c r="AM2472" s="3" t="str">
        <f>IF(AB2472="","",AB2472)</f>
        <v>A</v>
      </c>
      <c r="AN2472" s="702"/>
      <c r="AO2472" s="4"/>
      <c r="AP2472" s="5"/>
      <c r="AQ2472" s="5"/>
      <c r="AR2472" s="4"/>
      <c r="AS2472" s="5"/>
      <c r="AT2472" s="552"/>
      <c r="AU2472" s="553" t="str">
        <f>IF(AND(V2472&gt;0,X2472="A",AA2472&lt;&gt;"",AG2472&lt;&gt;"A",AJ2472&lt;&gt;"A",OR(AB2472="NR",AB2472="NT")),1,"")</f>
        <v/>
      </c>
      <c r="AV2472" s="554" t="str">
        <f>IF(AU2472="","",COUNTIF($AU$8:AU2472,AU2472))</f>
        <v/>
      </c>
      <c r="AW2472" s="553" t="str">
        <f>IF(AND(V2472&gt;0,X2472="A",AJ2472&lt;&gt;"A",OR(AB2472="",AB2472="NX")),1,"")</f>
        <v/>
      </c>
      <c r="AX2472" s="554" t="str">
        <f>IF(AW2472="","",COUNTIF($AW$8:AW2472,AW2472))</f>
        <v/>
      </c>
      <c r="AY2472" s="27"/>
      <c r="AZ2472" s="6"/>
      <c r="BA2472" s="7"/>
      <c r="BB2472" s="7"/>
    </row>
    <row r="2473" spans="1:54" ht="14.45" customHeight="1">
      <c r="A2473" s="472" t="s">
        <v>2723</v>
      </c>
      <c r="B2473" s="473" t="s">
        <v>1602</v>
      </c>
      <c r="C2473" s="714" t="s">
        <v>5303</v>
      </c>
      <c r="D2473" s="22">
        <v>23</v>
      </c>
      <c r="E2473" s="746" t="s">
        <v>4750</v>
      </c>
      <c r="F2473" s="760">
        <v>2085300</v>
      </c>
      <c r="G2473" s="475">
        <v>15421106</v>
      </c>
      <c r="H2473" s="476">
        <v>11.94</v>
      </c>
      <c r="I2473" s="474">
        <v>2082850</v>
      </c>
      <c r="J2473" s="475">
        <v>15421105</v>
      </c>
      <c r="K2473" s="478">
        <v>11.94</v>
      </c>
      <c r="L2473" s="9" t="s">
        <v>15</v>
      </c>
      <c r="M2473" s="546">
        <v>16</v>
      </c>
      <c r="N2473" s="9">
        <v>9.5299999999999994</v>
      </c>
      <c r="O2473" s="6" t="s">
        <v>4201</v>
      </c>
      <c r="P2473" s="479" t="s">
        <v>4202</v>
      </c>
      <c r="Q2473" s="10" t="s">
        <v>4740</v>
      </c>
      <c r="R2473" s="11"/>
      <c r="S2473" s="12"/>
      <c r="T2473" s="14">
        <v>46259</v>
      </c>
      <c r="U2473" s="15" t="s">
        <v>4656</v>
      </c>
      <c r="V2473" s="8">
        <v>46259</v>
      </c>
      <c r="W2473" s="13" t="s">
        <v>4736</v>
      </c>
      <c r="X2473" s="23" t="s">
        <v>4206</v>
      </c>
      <c r="Y2473" s="486">
        <v>125</v>
      </c>
      <c r="Z2473" s="483">
        <v>46262</v>
      </c>
      <c r="AA2473" s="24" t="s">
        <v>4749</v>
      </c>
      <c r="AB2473" s="484" t="s">
        <v>4206</v>
      </c>
      <c r="AC2473" s="16"/>
      <c r="AD2473" s="17"/>
      <c r="AE2473" s="18"/>
      <c r="AF2473" s="9"/>
      <c r="AG2473" s="19"/>
      <c r="AH2473" s="20"/>
      <c r="AI2473" s="9"/>
      <c r="AJ2473" s="21"/>
      <c r="AK2473" s="33"/>
      <c r="AL2473" s="485" t="str">
        <f>IF(AA2473="","",AA2473)</f>
        <v>L-RT-010</v>
      </c>
      <c r="AM2473" s="3" t="str">
        <f>IF(AB2473="","",AB2473)</f>
        <v>A</v>
      </c>
      <c r="AN2473" s="702"/>
      <c r="AO2473" s="4"/>
      <c r="AP2473" s="5"/>
      <c r="AQ2473" s="5"/>
      <c r="AR2473" s="4"/>
      <c r="AS2473" s="5"/>
      <c r="AT2473" s="552"/>
      <c r="AU2473" s="553" t="str">
        <f>IF(AND(V2473&gt;0,X2473="A",AA2473&lt;&gt;"",AG2473&lt;&gt;"A",AJ2473&lt;&gt;"A",OR(AB2473="NR",AB2473="NT")),1,"")</f>
        <v/>
      </c>
      <c r="AV2473" s="554" t="str">
        <f>IF(AU2473="","",COUNTIF($AU$8:AU2473,AU2473))</f>
        <v/>
      </c>
      <c r="AW2473" s="553" t="str">
        <f>IF(AND(V2473&gt;0,X2473="A",AJ2473&lt;&gt;"A",OR(AB2473="",AB2473="NX")),1,"")</f>
        <v/>
      </c>
      <c r="AX2473" s="554" t="str">
        <f>IF(AW2473="","",COUNTIF($AW$8:AW2473,AW2473))</f>
        <v/>
      </c>
      <c r="AY2473" s="27"/>
      <c r="AZ2473" s="6"/>
      <c r="BA2473" s="7"/>
      <c r="BB2473" s="7"/>
    </row>
    <row r="2474" spans="1:54" ht="14.45" customHeight="1">
      <c r="A2474" s="472" t="s">
        <v>2724</v>
      </c>
      <c r="B2474" s="473" t="s">
        <v>1602</v>
      </c>
      <c r="C2474" s="714" t="s">
        <v>5303</v>
      </c>
      <c r="D2474" s="22">
        <v>23</v>
      </c>
      <c r="E2474" s="746" t="s">
        <v>4751</v>
      </c>
      <c r="F2474" s="760">
        <v>2082850</v>
      </c>
      <c r="G2474" s="475">
        <v>15421105</v>
      </c>
      <c r="H2474" s="476">
        <v>11.94</v>
      </c>
      <c r="I2474" s="474">
        <v>2097130</v>
      </c>
      <c r="J2474" s="475">
        <v>15421112</v>
      </c>
      <c r="K2474" s="478">
        <v>11.94</v>
      </c>
      <c r="L2474" s="9" t="s">
        <v>15</v>
      </c>
      <c r="M2474" s="546">
        <v>16</v>
      </c>
      <c r="N2474" s="9">
        <v>9.5299999999999994</v>
      </c>
      <c r="O2474" s="6" t="s">
        <v>4201</v>
      </c>
      <c r="P2474" s="479" t="s">
        <v>4202</v>
      </c>
      <c r="Q2474" s="10" t="s">
        <v>4752</v>
      </c>
      <c r="R2474" s="11"/>
      <c r="S2474" s="12"/>
      <c r="T2474" s="14">
        <v>46259</v>
      </c>
      <c r="U2474" s="15" t="s">
        <v>4656</v>
      </c>
      <c r="V2474" s="8">
        <v>46259</v>
      </c>
      <c r="W2474" s="13" t="s">
        <v>4736</v>
      </c>
      <c r="X2474" s="23" t="s">
        <v>4206</v>
      </c>
      <c r="Y2474" s="486">
        <v>125</v>
      </c>
      <c r="Z2474" s="483">
        <v>46262</v>
      </c>
      <c r="AA2474" s="24" t="s">
        <v>4749</v>
      </c>
      <c r="AB2474" s="484" t="s">
        <v>4206</v>
      </c>
      <c r="AC2474" s="16"/>
      <c r="AD2474" s="17"/>
      <c r="AE2474" s="18"/>
      <c r="AF2474" s="9"/>
      <c r="AG2474" s="19"/>
      <c r="AH2474" s="20"/>
      <c r="AI2474" s="9"/>
      <c r="AJ2474" s="21"/>
      <c r="AK2474" s="33"/>
      <c r="AL2474" s="485" t="str">
        <f>IF(AA2474="","",AA2474)</f>
        <v>L-RT-010</v>
      </c>
      <c r="AM2474" s="3" t="str">
        <f>IF(AB2474="","",AB2474)</f>
        <v>A</v>
      </c>
      <c r="AN2474" s="702"/>
      <c r="AO2474" s="4"/>
      <c r="AP2474" s="5"/>
      <c r="AQ2474" s="5"/>
      <c r="AR2474" s="4"/>
      <c r="AS2474" s="5"/>
      <c r="AT2474" s="552"/>
      <c r="AU2474" s="553" t="str">
        <f>IF(AND(V2474&gt;0,X2474="A",AA2474&lt;&gt;"",AG2474&lt;&gt;"A",AJ2474&lt;&gt;"A",OR(AB2474="NR",AB2474="NT")),1,"")</f>
        <v/>
      </c>
      <c r="AV2474" s="554" t="str">
        <f>IF(AU2474="","",COUNTIF($AU$8:AU2474,AU2474))</f>
        <v/>
      </c>
      <c r="AW2474" s="553" t="str">
        <f>IF(AND(V2474&gt;0,X2474="A",AJ2474&lt;&gt;"A",OR(AB2474="",AB2474="NX")),1,"")</f>
        <v/>
      </c>
      <c r="AX2474" s="554" t="str">
        <f>IF(AW2474="","",COUNTIF($AW$8:AW2474,AW2474))</f>
        <v/>
      </c>
      <c r="AY2474" s="27"/>
      <c r="AZ2474" s="6"/>
      <c r="BA2474" s="7"/>
      <c r="BB2474" s="7"/>
    </row>
    <row r="2475" spans="1:54" ht="14.45" customHeight="1">
      <c r="A2475" s="472" t="s">
        <v>2725</v>
      </c>
      <c r="B2475" s="473" t="s">
        <v>1602</v>
      </c>
      <c r="C2475" s="714" t="s">
        <v>5303</v>
      </c>
      <c r="D2475" s="22">
        <v>23</v>
      </c>
      <c r="E2475" s="746" t="s">
        <v>4753</v>
      </c>
      <c r="F2475" s="760">
        <v>2097130</v>
      </c>
      <c r="G2475" s="475">
        <v>15421112</v>
      </c>
      <c r="H2475" s="476">
        <v>11.94</v>
      </c>
      <c r="I2475" s="474">
        <v>2098200</v>
      </c>
      <c r="J2475" s="475">
        <v>15421112</v>
      </c>
      <c r="K2475" s="478">
        <v>11.94</v>
      </c>
      <c r="L2475" s="9" t="s">
        <v>15</v>
      </c>
      <c r="M2475" s="546">
        <v>16</v>
      </c>
      <c r="N2475" s="9">
        <v>9.5299999999999994</v>
      </c>
      <c r="O2475" s="6" t="s">
        <v>4201</v>
      </c>
      <c r="P2475" s="479" t="s">
        <v>4202</v>
      </c>
      <c r="Q2475" s="10" t="s">
        <v>4752</v>
      </c>
      <c r="R2475" s="11"/>
      <c r="S2475" s="12"/>
      <c r="T2475" s="14">
        <v>46259</v>
      </c>
      <c r="U2475" s="15" t="s">
        <v>4656</v>
      </c>
      <c r="V2475" s="8">
        <v>46259</v>
      </c>
      <c r="W2475" s="13" t="s">
        <v>4736</v>
      </c>
      <c r="X2475" s="23" t="s">
        <v>4206</v>
      </c>
      <c r="Y2475" s="486">
        <v>125</v>
      </c>
      <c r="Z2475" s="483">
        <v>46262</v>
      </c>
      <c r="AA2475" s="24" t="s">
        <v>4749</v>
      </c>
      <c r="AB2475" s="484" t="s">
        <v>4206</v>
      </c>
      <c r="AC2475" s="16"/>
      <c r="AD2475" s="17"/>
      <c r="AE2475" s="18"/>
      <c r="AF2475" s="9"/>
      <c r="AG2475" s="19"/>
      <c r="AH2475" s="20"/>
      <c r="AI2475" s="9"/>
      <c r="AJ2475" s="21"/>
      <c r="AK2475" s="33"/>
      <c r="AL2475" s="485" t="str">
        <f>IF(AA2475="","",AA2475)</f>
        <v>L-RT-010</v>
      </c>
      <c r="AM2475" s="3" t="str">
        <f>IF(AB2475="","",AB2475)</f>
        <v>A</v>
      </c>
      <c r="AN2475" s="702"/>
      <c r="AO2475" s="4"/>
      <c r="AP2475" s="5"/>
      <c r="AQ2475" s="5"/>
      <c r="AR2475" s="4"/>
      <c r="AS2475" s="5"/>
      <c r="AT2475" s="552"/>
      <c r="AU2475" s="553" t="str">
        <f>IF(AND(V2475&gt;0,X2475="A",AA2475&lt;&gt;"",AG2475&lt;&gt;"A",AJ2475&lt;&gt;"A",OR(AB2475="NR",AB2475="NT")),1,"")</f>
        <v/>
      </c>
      <c r="AV2475" s="554" t="str">
        <f>IF(AU2475="","",COUNTIF($AU$8:AU2475,AU2475))</f>
        <v/>
      </c>
      <c r="AW2475" s="553" t="str">
        <f>IF(AND(V2475&gt;0,X2475="A",AJ2475&lt;&gt;"A",OR(AB2475="",AB2475="NX")),1,"")</f>
        <v/>
      </c>
      <c r="AX2475" s="554" t="str">
        <f>IF(AW2475="","",COUNTIF($AW$8:AW2475,AW2475))</f>
        <v/>
      </c>
      <c r="AY2475" s="27"/>
      <c r="AZ2475" s="6"/>
      <c r="BA2475" s="7"/>
      <c r="BB2475" s="7"/>
    </row>
    <row r="2476" spans="1:54" ht="14.45" customHeight="1">
      <c r="A2476" s="472" t="s">
        <v>2726</v>
      </c>
      <c r="B2476" s="473" t="s">
        <v>1602</v>
      </c>
      <c r="C2476" s="714" t="s">
        <v>5303</v>
      </c>
      <c r="D2476" s="22">
        <v>23</v>
      </c>
      <c r="E2476" s="746" t="s">
        <v>4754</v>
      </c>
      <c r="F2476" s="760">
        <v>2098200</v>
      </c>
      <c r="G2476" s="475">
        <v>15421112</v>
      </c>
      <c r="H2476" s="476">
        <v>11.94</v>
      </c>
      <c r="I2476" s="474">
        <v>2086470</v>
      </c>
      <c r="J2476" s="475">
        <v>15421107</v>
      </c>
      <c r="K2476" s="478">
        <v>11.94</v>
      </c>
      <c r="L2476" s="9" t="s">
        <v>15</v>
      </c>
      <c r="M2476" s="546">
        <v>16</v>
      </c>
      <c r="N2476" s="9">
        <v>9.5299999999999994</v>
      </c>
      <c r="O2476" s="6" t="s">
        <v>4201</v>
      </c>
      <c r="P2476" s="479" t="s">
        <v>4202</v>
      </c>
      <c r="Q2476" s="10" t="s">
        <v>4752</v>
      </c>
      <c r="R2476" s="11"/>
      <c r="S2476" s="12"/>
      <c r="T2476" s="14">
        <v>46259</v>
      </c>
      <c r="U2476" s="15" t="s">
        <v>4656</v>
      </c>
      <c r="V2476" s="8">
        <v>46259</v>
      </c>
      <c r="W2476" s="13" t="s">
        <v>4736</v>
      </c>
      <c r="X2476" s="23" t="s">
        <v>4206</v>
      </c>
      <c r="Y2476" s="486">
        <v>125</v>
      </c>
      <c r="Z2476" s="483">
        <v>46262</v>
      </c>
      <c r="AA2476" s="24" t="s">
        <v>4749</v>
      </c>
      <c r="AB2476" s="484" t="s">
        <v>4206</v>
      </c>
      <c r="AC2476" s="16"/>
      <c r="AD2476" s="17"/>
      <c r="AE2476" s="18"/>
      <c r="AF2476" s="9"/>
      <c r="AG2476" s="19"/>
      <c r="AH2476" s="20"/>
      <c r="AI2476" s="9"/>
      <c r="AJ2476" s="21"/>
      <c r="AK2476" s="33"/>
      <c r="AL2476" s="485" t="str">
        <f>IF(AA2476="","",AA2476)</f>
        <v>L-RT-010</v>
      </c>
      <c r="AM2476" s="3" t="str">
        <f>IF(AB2476="","",AB2476)</f>
        <v>A</v>
      </c>
      <c r="AN2476" s="702"/>
      <c r="AO2476" s="4"/>
      <c r="AP2476" s="5"/>
      <c r="AQ2476" s="5"/>
      <c r="AR2476" s="4"/>
      <c r="AS2476" s="5"/>
      <c r="AT2476" s="552"/>
      <c r="AU2476" s="553" t="str">
        <f>IF(AND(V2476&gt;0,X2476="A",AA2476&lt;&gt;"",AG2476&lt;&gt;"A",AJ2476&lt;&gt;"A",OR(AB2476="NR",AB2476="NT")),1,"")</f>
        <v/>
      </c>
      <c r="AV2476" s="554" t="str">
        <f>IF(AU2476="","",COUNTIF($AU$8:AU2476,AU2476))</f>
        <v/>
      </c>
      <c r="AW2476" s="553" t="str">
        <f>IF(AND(V2476&gt;0,X2476="A",AJ2476&lt;&gt;"A",OR(AB2476="",AB2476="NX")),1,"")</f>
        <v/>
      </c>
      <c r="AX2476" s="554" t="str">
        <f>IF(AW2476="","",COUNTIF($AW$8:AW2476,AW2476))</f>
        <v/>
      </c>
      <c r="AY2476" s="27"/>
      <c r="AZ2476" s="6"/>
      <c r="BA2476" s="7"/>
      <c r="BB2476" s="7"/>
    </row>
    <row r="2477" spans="1:54" ht="14.45" customHeight="1">
      <c r="A2477" s="472" t="s">
        <v>2727</v>
      </c>
      <c r="B2477" s="473" t="s">
        <v>1602</v>
      </c>
      <c r="C2477" s="714" t="s">
        <v>5303</v>
      </c>
      <c r="D2477" s="22">
        <v>23</v>
      </c>
      <c r="E2477" s="746" t="s">
        <v>4755</v>
      </c>
      <c r="F2477" s="760">
        <v>2086470</v>
      </c>
      <c r="G2477" s="475">
        <v>15421107</v>
      </c>
      <c r="H2477" s="476">
        <v>11.94</v>
      </c>
      <c r="I2477" s="474">
        <v>2094410</v>
      </c>
      <c r="J2477" s="475">
        <v>15421111</v>
      </c>
      <c r="K2477" s="478">
        <v>11.94</v>
      </c>
      <c r="L2477" s="9" t="s">
        <v>15</v>
      </c>
      <c r="M2477" s="546">
        <v>16</v>
      </c>
      <c r="N2477" s="9">
        <v>9.5299999999999994</v>
      </c>
      <c r="O2477" s="6" t="s">
        <v>4201</v>
      </c>
      <c r="P2477" s="479" t="s">
        <v>4202</v>
      </c>
      <c r="Q2477" s="10" t="s">
        <v>4752</v>
      </c>
      <c r="R2477" s="11"/>
      <c r="S2477" s="12"/>
      <c r="T2477" s="14">
        <v>46259</v>
      </c>
      <c r="U2477" s="15" t="s">
        <v>4656</v>
      </c>
      <c r="V2477" s="8">
        <v>46259</v>
      </c>
      <c r="W2477" s="13" t="s">
        <v>4736</v>
      </c>
      <c r="X2477" s="23" t="s">
        <v>4206</v>
      </c>
      <c r="Y2477" s="486">
        <v>125</v>
      </c>
      <c r="Z2477" s="483">
        <v>46262</v>
      </c>
      <c r="AA2477" s="24" t="s">
        <v>4749</v>
      </c>
      <c r="AB2477" s="484" t="s">
        <v>4206</v>
      </c>
      <c r="AC2477" s="16"/>
      <c r="AD2477" s="17"/>
      <c r="AE2477" s="18"/>
      <c r="AF2477" s="9"/>
      <c r="AG2477" s="19"/>
      <c r="AH2477" s="20"/>
      <c r="AI2477" s="9"/>
      <c r="AJ2477" s="21"/>
      <c r="AK2477" s="33"/>
      <c r="AL2477" s="485" t="str">
        <f>IF(AA2477="","",AA2477)</f>
        <v>L-RT-010</v>
      </c>
      <c r="AM2477" s="3" t="str">
        <f>IF(AB2477="","",AB2477)</f>
        <v>A</v>
      </c>
      <c r="AN2477" s="702"/>
      <c r="AO2477" s="4"/>
      <c r="AP2477" s="5"/>
      <c r="AQ2477" s="5"/>
      <c r="AR2477" s="4"/>
      <c r="AS2477" s="5"/>
      <c r="AT2477" s="552"/>
      <c r="AU2477" s="553" t="str">
        <f>IF(AND(V2477&gt;0,X2477="A",AA2477&lt;&gt;"",AG2477&lt;&gt;"A",AJ2477&lt;&gt;"A",OR(AB2477="NR",AB2477="NT")),1,"")</f>
        <v/>
      </c>
      <c r="AV2477" s="554" t="str">
        <f>IF(AU2477="","",COUNTIF($AU$8:AU2477,AU2477))</f>
        <v/>
      </c>
      <c r="AW2477" s="553" t="str">
        <f>IF(AND(V2477&gt;0,X2477="A",AJ2477&lt;&gt;"A",OR(AB2477="",AB2477="NX")),1,"")</f>
        <v/>
      </c>
      <c r="AX2477" s="554" t="str">
        <f>IF(AW2477="","",COUNTIF($AW$8:AW2477,AW2477))</f>
        <v/>
      </c>
      <c r="AY2477" s="27"/>
      <c r="AZ2477" s="6"/>
      <c r="BA2477" s="7"/>
      <c r="BB2477" s="7"/>
    </row>
    <row r="2478" spans="1:54" ht="14.45" customHeight="1">
      <c r="A2478" s="472" t="s">
        <v>2728</v>
      </c>
      <c r="B2478" s="473" t="s">
        <v>1602</v>
      </c>
      <c r="C2478" s="714" t="s">
        <v>5303</v>
      </c>
      <c r="D2478" s="22">
        <v>23</v>
      </c>
      <c r="E2478" s="746" t="s">
        <v>4756</v>
      </c>
      <c r="F2478" s="760">
        <v>2094410</v>
      </c>
      <c r="G2478" s="475">
        <v>15421111</v>
      </c>
      <c r="H2478" s="476">
        <v>11.94</v>
      </c>
      <c r="I2478" s="474">
        <v>2096410</v>
      </c>
      <c r="J2478" s="475">
        <v>15421111</v>
      </c>
      <c r="K2478" s="478">
        <v>11.94</v>
      </c>
      <c r="L2478" s="9" t="s">
        <v>15</v>
      </c>
      <c r="M2478" s="546">
        <v>16</v>
      </c>
      <c r="N2478" s="9">
        <v>9.5299999999999994</v>
      </c>
      <c r="O2478" s="6" t="s">
        <v>4201</v>
      </c>
      <c r="P2478" s="479" t="s">
        <v>4202</v>
      </c>
      <c r="Q2478" s="10" t="s">
        <v>4752</v>
      </c>
      <c r="R2478" s="11"/>
      <c r="S2478" s="12"/>
      <c r="T2478" s="14">
        <v>46259</v>
      </c>
      <c r="U2478" s="15" t="s">
        <v>4656</v>
      </c>
      <c r="V2478" s="8">
        <v>46259</v>
      </c>
      <c r="W2478" s="13" t="s">
        <v>4736</v>
      </c>
      <c r="X2478" s="23" t="s">
        <v>4206</v>
      </c>
      <c r="Y2478" s="486">
        <v>125</v>
      </c>
      <c r="Z2478" s="483">
        <v>46262</v>
      </c>
      <c r="AA2478" s="24" t="s">
        <v>4749</v>
      </c>
      <c r="AB2478" s="484" t="s">
        <v>4206</v>
      </c>
      <c r="AC2478" s="16"/>
      <c r="AD2478" s="17"/>
      <c r="AE2478" s="18"/>
      <c r="AF2478" s="9"/>
      <c r="AG2478" s="19"/>
      <c r="AH2478" s="20"/>
      <c r="AI2478" s="9"/>
      <c r="AJ2478" s="21"/>
      <c r="AK2478" s="33"/>
      <c r="AL2478" s="485" t="str">
        <f>IF(AA2478="","",AA2478)</f>
        <v>L-RT-010</v>
      </c>
      <c r="AM2478" s="3" t="str">
        <f>IF(AB2478="","",AB2478)</f>
        <v>A</v>
      </c>
      <c r="AN2478" s="702"/>
      <c r="AO2478" s="4"/>
      <c r="AP2478" s="5"/>
      <c r="AQ2478" s="5"/>
      <c r="AR2478" s="4"/>
      <c r="AS2478" s="5"/>
      <c r="AT2478" s="552"/>
      <c r="AU2478" s="553" t="str">
        <f>IF(AND(V2478&gt;0,X2478="A",AA2478&lt;&gt;"",AG2478&lt;&gt;"A",AJ2478&lt;&gt;"A",OR(AB2478="NR",AB2478="NT")),1,"")</f>
        <v/>
      </c>
      <c r="AV2478" s="554" t="str">
        <f>IF(AU2478="","",COUNTIF($AU$8:AU2478,AU2478))</f>
        <v/>
      </c>
      <c r="AW2478" s="553" t="str">
        <f>IF(AND(V2478&gt;0,X2478="A",AJ2478&lt;&gt;"A",OR(AB2478="",AB2478="NX")),1,"")</f>
        <v/>
      </c>
      <c r="AX2478" s="554" t="str">
        <f>IF(AW2478="","",COUNTIF($AW$8:AW2478,AW2478))</f>
        <v/>
      </c>
      <c r="AY2478" s="27"/>
      <c r="AZ2478" s="6"/>
      <c r="BA2478" s="7"/>
      <c r="BB2478" s="7"/>
    </row>
    <row r="2479" spans="1:54" ht="14.45" customHeight="1">
      <c r="A2479" s="472" t="s">
        <v>2729</v>
      </c>
      <c r="B2479" s="473" t="s">
        <v>1602</v>
      </c>
      <c r="C2479" s="714" t="s">
        <v>5303</v>
      </c>
      <c r="D2479" s="22">
        <v>23</v>
      </c>
      <c r="E2479" s="746" t="s">
        <v>4757</v>
      </c>
      <c r="F2479" s="760">
        <v>2096410</v>
      </c>
      <c r="G2479" s="475">
        <v>15421111</v>
      </c>
      <c r="H2479" s="476">
        <v>11.94</v>
      </c>
      <c r="I2479" s="474">
        <v>2091170</v>
      </c>
      <c r="J2479" s="475">
        <v>15421109</v>
      </c>
      <c r="K2479" s="478">
        <v>11.94</v>
      </c>
      <c r="L2479" s="9" t="s">
        <v>15</v>
      </c>
      <c r="M2479" s="546">
        <v>16</v>
      </c>
      <c r="N2479" s="9">
        <v>9.5299999999999994</v>
      </c>
      <c r="O2479" s="6" t="s">
        <v>4201</v>
      </c>
      <c r="P2479" s="479" t="s">
        <v>4202</v>
      </c>
      <c r="Q2479" s="10" t="s">
        <v>4752</v>
      </c>
      <c r="R2479" s="11"/>
      <c r="S2479" s="12"/>
      <c r="T2479" s="14">
        <v>46259</v>
      </c>
      <c r="U2479" s="15" t="s">
        <v>4656</v>
      </c>
      <c r="V2479" s="8">
        <v>46259</v>
      </c>
      <c r="W2479" s="13" t="s">
        <v>4758</v>
      </c>
      <c r="X2479" s="23" t="s">
        <v>4206</v>
      </c>
      <c r="Y2479" s="486">
        <v>125</v>
      </c>
      <c r="Z2479" s="483">
        <v>46262</v>
      </c>
      <c r="AA2479" s="24" t="s">
        <v>4749</v>
      </c>
      <c r="AB2479" s="484" t="s">
        <v>4206</v>
      </c>
      <c r="AC2479" s="16"/>
      <c r="AD2479" s="17"/>
      <c r="AE2479" s="18"/>
      <c r="AF2479" s="9"/>
      <c r="AG2479" s="19"/>
      <c r="AH2479" s="20"/>
      <c r="AI2479" s="9"/>
      <c r="AJ2479" s="21"/>
      <c r="AK2479" s="33"/>
      <c r="AL2479" s="485" t="str">
        <f>IF(AA2479="","",AA2479)</f>
        <v>L-RT-010</v>
      </c>
      <c r="AM2479" s="3" t="str">
        <f>IF(AB2479="","",AB2479)</f>
        <v>A</v>
      </c>
      <c r="AN2479" s="702"/>
      <c r="AO2479" s="4"/>
      <c r="AP2479" s="5"/>
      <c r="AQ2479" s="5"/>
      <c r="AR2479" s="4"/>
      <c r="AS2479" s="5"/>
      <c r="AT2479" s="552"/>
      <c r="AU2479" s="553" t="str">
        <f>IF(AND(V2479&gt;0,X2479="A",AA2479&lt;&gt;"",AG2479&lt;&gt;"A",AJ2479&lt;&gt;"A",OR(AB2479="NR",AB2479="NT")),1,"")</f>
        <v/>
      </c>
      <c r="AV2479" s="554" t="str">
        <f>IF(AU2479="","",COUNTIF($AU$8:AU2479,AU2479))</f>
        <v/>
      </c>
      <c r="AW2479" s="553" t="str">
        <f>IF(AND(V2479&gt;0,X2479="A",AJ2479&lt;&gt;"A",OR(AB2479="",AB2479="NX")),1,"")</f>
        <v/>
      </c>
      <c r="AX2479" s="554" t="str">
        <f>IF(AW2479="","",COUNTIF($AW$8:AW2479,AW2479))</f>
        <v/>
      </c>
      <c r="AY2479" s="27"/>
      <c r="AZ2479" s="6"/>
      <c r="BA2479" s="7"/>
      <c r="BB2479" s="7"/>
    </row>
    <row r="2480" spans="1:54" ht="14.45" customHeight="1">
      <c r="A2480" s="472" t="s">
        <v>2730</v>
      </c>
      <c r="B2480" s="473" t="s">
        <v>1602</v>
      </c>
      <c r="C2480" s="714" t="s">
        <v>5303</v>
      </c>
      <c r="D2480" s="22">
        <v>23</v>
      </c>
      <c r="E2480" s="746" t="s">
        <v>4759</v>
      </c>
      <c r="F2480" s="760">
        <v>2091170</v>
      </c>
      <c r="G2480" s="475">
        <v>15421109</v>
      </c>
      <c r="H2480" s="476">
        <v>11.94</v>
      </c>
      <c r="I2480" s="474">
        <v>2084680</v>
      </c>
      <c r="J2480" s="475">
        <v>15421110</v>
      </c>
      <c r="K2480" s="478">
        <v>11.94</v>
      </c>
      <c r="L2480" s="9" t="s">
        <v>15</v>
      </c>
      <c r="M2480" s="546">
        <v>16</v>
      </c>
      <c r="N2480" s="9">
        <v>9.5299999999999994</v>
      </c>
      <c r="O2480" s="6" t="s">
        <v>4201</v>
      </c>
      <c r="P2480" s="479" t="s">
        <v>4202</v>
      </c>
      <c r="Q2480" s="10" t="s">
        <v>4752</v>
      </c>
      <c r="R2480" s="11"/>
      <c r="S2480" s="12"/>
      <c r="T2480" s="14">
        <v>46259</v>
      </c>
      <c r="U2480" s="15" t="s">
        <v>4656</v>
      </c>
      <c r="V2480" s="8">
        <v>46259</v>
      </c>
      <c r="W2480" s="13" t="s">
        <v>4758</v>
      </c>
      <c r="X2480" s="23" t="s">
        <v>4206</v>
      </c>
      <c r="Y2480" s="486">
        <v>125</v>
      </c>
      <c r="Z2480" s="483">
        <v>46261</v>
      </c>
      <c r="AA2480" s="24" t="s">
        <v>4760</v>
      </c>
      <c r="AB2480" s="484" t="s">
        <v>4206</v>
      </c>
      <c r="AC2480" s="16"/>
      <c r="AD2480" s="17"/>
      <c r="AE2480" s="18"/>
      <c r="AF2480" s="9"/>
      <c r="AG2480" s="19"/>
      <c r="AH2480" s="20"/>
      <c r="AI2480" s="9"/>
      <c r="AJ2480" s="21"/>
      <c r="AK2480" s="33"/>
      <c r="AL2480" s="485" t="str">
        <f>IF(AA2480="","",AA2480)</f>
        <v>L-RT-009</v>
      </c>
      <c r="AM2480" s="3" t="str">
        <f>IF(AB2480="","",AB2480)</f>
        <v>A</v>
      </c>
      <c r="AN2480" s="702"/>
      <c r="AO2480" s="4"/>
      <c r="AP2480" s="5"/>
      <c r="AQ2480" s="5"/>
      <c r="AR2480" s="4"/>
      <c r="AS2480" s="5"/>
      <c r="AT2480" s="552"/>
      <c r="AU2480" s="553" t="str">
        <f>IF(AND(V2480&gt;0,X2480="A",AA2480&lt;&gt;"",AG2480&lt;&gt;"A",AJ2480&lt;&gt;"A",OR(AB2480="NR",AB2480="NT")),1,"")</f>
        <v/>
      </c>
      <c r="AV2480" s="554" t="str">
        <f>IF(AU2480="","",COUNTIF($AU$8:AU2480,AU2480))</f>
        <v/>
      </c>
      <c r="AW2480" s="553" t="str">
        <f>IF(AND(V2480&gt;0,X2480="A",AJ2480&lt;&gt;"A",OR(AB2480="",AB2480="NX")),1,"")</f>
        <v/>
      </c>
      <c r="AX2480" s="554" t="str">
        <f>IF(AW2480="","",COUNTIF($AW$8:AW2480,AW2480))</f>
        <v/>
      </c>
      <c r="AY2480" s="27"/>
      <c r="AZ2480" s="6"/>
      <c r="BA2480" s="7"/>
      <c r="BB2480" s="7"/>
    </row>
    <row r="2481" spans="1:54" ht="14.45" customHeight="1">
      <c r="A2481" s="472" t="s">
        <v>2731</v>
      </c>
      <c r="B2481" s="473" t="s">
        <v>1602</v>
      </c>
      <c r="C2481" s="714" t="s">
        <v>5303</v>
      </c>
      <c r="D2481" s="22">
        <v>23</v>
      </c>
      <c r="E2481" s="746" t="s">
        <v>4761</v>
      </c>
      <c r="F2481" s="760">
        <v>2084680</v>
      </c>
      <c r="G2481" s="475">
        <v>15421110</v>
      </c>
      <c r="H2481" s="476">
        <v>11.94</v>
      </c>
      <c r="I2481" s="474">
        <v>2083940</v>
      </c>
      <c r="J2481" s="475">
        <v>15421106</v>
      </c>
      <c r="K2481" s="478">
        <v>11.94</v>
      </c>
      <c r="L2481" s="9" t="s">
        <v>15</v>
      </c>
      <c r="M2481" s="546">
        <v>16</v>
      </c>
      <c r="N2481" s="9">
        <v>9.5299999999999994</v>
      </c>
      <c r="O2481" s="6" t="s">
        <v>4201</v>
      </c>
      <c r="P2481" s="479" t="s">
        <v>4202</v>
      </c>
      <c r="Q2481" s="10" t="s">
        <v>4752</v>
      </c>
      <c r="R2481" s="11"/>
      <c r="S2481" s="12"/>
      <c r="T2481" s="14">
        <v>46259</v>
      </c>
      <c r="U2481" s="15" t="s">
        <v>4656</v>
      </c>
      <c r="V2481" s="8">
        <v>46259</v>
      </c>
      <c r="W2481" s="13" t="s">
        <v>4758</v>
      </c>
      <c r="X2481" s="23" t="s">
        <v>4206</v>
      </c>
      <c r="Y2481" s="486">
        <v>125</v>
      </c>
      <c r="Z2481" s="483">
        <v>46261</v>
      </c>
      <c r="AA2481" s="24" t="s">
        <v>4760</v>
      </c>
      <c r="AB2481" s="484" t="s">
        <v>4206</v>
      </c>
      <c r="AC2481" s="16"/>
      <c r="AD2481" s="17"/>
      <c r="AE2481" s="18"/>
      <c r="AF2481" s="9"/>
      <c r="AG2481" s="19"/>
      <c r="AH2481" s="20"/>
      <c r="AI2481" s="9"/>
      <c r="AJ2481" s="21"/>
      <c r="AK2481" s="33"/>
      <c r="AL2481" s="485" t="str">
        <f>IF(AA2481="","",AA2481)</f>
        <v>L-RT-009</v>
      </c>
      <c r="AM2481" s="3" t="str">
        <f>IF(AB2481="","",AB2481)</f>
        <v>A</v>
      </c>
      <c r="AN2481" s="702"/>
      <c r="AO2481" s="4"/>
      <c r="AP2481" s="5"/>
      <c r="AQ2481" s="5"/>
      <c r="AR2481" s="4"/>
      <c r="AS2481" s="5"/>
      <c r="AT2481" s="552"/>
      <c r="AU2481" s="553" t="str">
        <f>IF(AND(V2481&gt;0,X2481="A",AA2481&lt;&gt;"",AG2481&lt;&gt;"A",AJ2481&lt;&gt;"A",OR(AB2481="NR",AB2481="NT")),1,"")</f>
        <v/>
      </c>
      <c r="AV2481" s="554" t="str">
        <f>IF(AU2481="","",COUNTIF($AU$8:AU2481,AU2481))</f>
        <v/>
      </c>
      <c r="AW2481" s="553" t="str">
        <f>IF(AND(V2481&gt;0,X2481="A",AJ2481&lt;&gt;"A",OR(AB2481="",AB2481="NX")),1,"")</f>
        <v/>
      </c>
      <c r="AX2481" s="554" t="str">
        <f>IF(AW2481="","",COUNTIF($AW$8:AW2481,AW2481))</f>
        <v/>
      </c>
      <c r="AY2481" s="27"/>
      <c r="AZ2481" s="6"/>
      <c r="BA2481" s="7"/>
      <c r="BB2481" s="7"/>
    </row>
    <row r="2482" spans="1:54" ht="14.45" customHeight="1">
      <c r="A2482" s="472" t="s">
        <v>2732</v>
      </c>
      <c r="B2482" s="473" t="s">
        <v>1602</v>
      </c>
      <c r="C2482" s="714" t="s">
        <v>5303</v>
      </c>
      <c r="D2482" s="22">
        <v>23</v>
      </c>
      <c r="E2482" s="746" t="s">
        <v>4762</v>
      </c>
      <c r="F2482" s="760">
        <v>2083940</v>
      </c>
      <c r="G2482" s="475">
        <v>15421106</v>
      </c>
      <c r="H2482" s="476">
        <v>11.94</v>
      </c>
      <c r="I2482" s="474">
        <v>2086610</v>
      </c>
      <c r="J2482" s="475">
        <v>15421107</v>
      </c>
      <c r="K2482" s="478">
        <v>11.94</v>
      </c>
      <c r="L2482" s="9" t="s">
        <v>15</v>
      </c>
      <c r="M2482" s="546">
        <v>16</v>
      </c>
      <c r="N2482" s="9">
        <v>9.5299999999999994</v>
      </c>
      <c r="O2482" s="6" t="s">
        <v>4201</v>
      </c>
      <c r="P2482" s="479" t="s">
        <v>4202</v>
      </c>
      <c r="Q2482" s="10" t="s">
        <v>4690</v>
      </c>
      <c r="R2482" s="11"/>
      <c r="S2482" s="12"/>
      <c r="T2482" s="14">
        <v>46258</v>
      </c>
      <c r="U2482" s="15" t="s">
        <v>4656</v>
      </c>
      <c r="V2482" s="8">
        <v>46258</v>
      </c>
      <c r="W2482" s="13" t="s">
        <v>4763</v>
      </c>
      <c r="X2482" s="23" t="s">
        <v>4206</v>
      </c>
      <c r="Y2482" s="486">
        <v>125</v>
      </c>
      <c r="Z2482" s="483">
        <v>46261</v>
      </c>
      <c r="AA2482" s="24" t="s">
        <v>4760</v>
      </c>
      <c r="AB2482" s="484" t="s">
        <v>4206</v>
      </c>
      <c r="AC2482" s="16"/>
      <c r="AD2482" s="17"/>
      <c r="AE2482" s="18"/>
      <c r="AF2482" s="9"/>
      <c r="AG2482" s="19"/>
      <c r="AH2482" s="20"/>
      <c r="AI2482" s="9"/>
      <c r="AJ2482" s="21"/>
      <c r="AK2482" s="33"/>
      <c r="AL2482" s="485" t="str">
        <f>IF(AA2482="","",AA2482)</f>
        <v>L-RT-009</v>
      </c>
      <c r="AM2482" s="3" t="str">
        <f>IF(AB2482="","",AB2482)</f>
        <v>A</v>
      </c>
      <c r="AN2482" s="702"/>
      <c r="AO2482" s="4"/>
      <c r="AP2482" s="5"/>
      <c r="AQ2482" s="5"/>
      <c r="AR2482" s="4"/>
      <c r="AS2482" s="5"/>
      <c r="AT2482" s="552"/>
      <c r="AU2482" s="553" t="str">
        <f>IF(AND(V2482&gt;0,X2482="A",AA2482&lt;&gt;"",AG2482&lt;&gt;"A",AJ2482&lt;&gt;"A",OR(AB2482="NR",AB2482="NT")),1,"")</f>
        <v/>
      </c>
      <c r="AV2482" s="554" t="str">
        <f>IF(AU2482="","",COUNTIF($AU$8:AU2482,AU2482))</f>
        <v/>
      </c>
      <c r="AW2482" s="553" t="str">
        <f>IF(AND(V2482&gt;0,X2482="A",AJ2482&lt;&gt;"A",OR(AB2482="",AB2482="NX")),1,"")</f>
        <v/>
      </c>
      <c r="AX2482" s="554" t="str">
        <f>IF(AW2482="","",COUNTIF($AW$8:AW2482,AW2482))</f>
        <v/>
      </c>
      <c r="AY2482" s="27"/>
      <c r="AZ2482" s="6"/>
      <c r="BA2482" s="7"/>
      <c r="BB2482" s="7"/>
    </row>
    <row r="2483" spans="1:54" ht="14.45" customHeight="1">
      <c r="A2483" s="472" t="s">
        <v>2733</v>
      </c>
      <c r="B2483" s="473" t="s">
        <v>1602</v>
      </c>
      <c r="C2483" s="714" t="s">
        <v>5303</v>
      </c>
      <c r="D2483" s="22">
        <v>23</v>
      </c>
      <c r="E2483" s="746" t="s">
        <v>4764</v>
      </c>
      <c r="F2483" s="760">
        <v>2086610</v>
      </c>
      <c r="G2483" s="475">
        <v>15421107</v>
      </c>
      <c r="H2483" s="476">
        <v>11.94</v>
      </c>
      <c r="I2483" s="474">
        <v>2085470</v>
      </c>
      <c r="J2483" s="475">
        <v>15421107</v>
      </c>
      <c r="K2483" s="478">
        <v>11.94</v>
      </c>
      <c r="L2483" s="9" t="s">
        <v>15</v>
      </c>
      <c r="M2483" s="546">
        <v>16</v>
      </c>
      <c r="N2483" s="9">
        <v>9.5299999999999994</v>
      </c>
      <c r="O2483" s="6" t="s">
        <v>4201</v>
      </c>
      <c r="P2483" s="479" t="s">
        <v>4202</v>
      </c>
      <c r="Q2483" s="10" t="s">
        <v>4752</v>
      </c>
      <c r="R2483" s="11"/>
      <c r="S2483" s="12"/>
      <c r="T2483" s="14">
        <v>46258</v>
      </c>
      <c r="U2483" s="15" t="s">
        <v>4656</v>
      </c>
      <c r="V2483" s="8">
        <v>46258</v>
      </c>
      <c r="W2483" s="13" t="s">
        <v>4763</v>
      </c>
      <c r="X2483" s="23" t="s">
        <v>4206</v>
      </c>
      <c r="Y2483" s="486">
        <v>125</v>
      </c>
      <c r="Z2483" s="483">
        <v>46261</v>
      </c>
      <c r="AA2483" s="24" t="s">
        <v>4760</v>
      </c>
      <c r="AB2483" s="484" t="s">
        <v>4206</v>
      </c>
      <c r="AC2483" s="16"/>
      <c r="AD2483" s="17"/>
      <c r="AE2483" s="18"/>
      <c r="AF2483" s="9"/>
      <c r="AG2483" s="19"/>
      <c r="AH2483" s="20"/>
      <c r="AI2483" s="9"/>
      <c r="AJ2483" s="21"/>
      <c r="AK2483" s="33"/>
      <c r="AL2483" s="485" t="str">
        <f>IF(AA2483="","",AA2483)</f>
        <v>L-RT-009</v>
      </c>
      <c r="AM2483" s="3" t="str">
        <f>IF(AB2483="","",AB2483)</f>
        <v>A</v>
      </c>
      <c r="AN2483" s="702"/>
      <c r="AO2483" s="4"/>
      <c r="AP2483" s="5"/>
      <c r="AQ2483" s="5"/>
      <c r="AR2483" s="4"/>
      <c r="AS2483" s="5"/>
      <c r="AT2483" s="552"/>
      <c r="AU2483" s="553" t="str">
        <f>IF(AND(V2483&gt;0,X2483="A",AA2483&lt;&gt;"",AG2483&lt;&gt;"A",AJ2483&lt;&gt;"A",OR(AB2483="NR",AB2483="NT")),1,"")</f>
        <v/>
      </c>
      <c r="AV2483" s="554" t="str">
        <f>IF(AU2483="","",COUNTIF($AU$8:AU2483,AU2483))</f>
        <v/>
      </c>
      <c r="AW2483" s="553" t="str">
        <f>IF(AND(V2483&gt;0,X2483="A",AJ2483&lt;&gt;"A",OR(AB2483="",AB2483="NX")),1,"")</f>
        <v/>
      </c>
      <c r="AX2483" s="554" t="str">
        <f>IF(AW2483="","",COUNTIF($AW$8:AW2483,AW2483))</f>
        <v/>
      </c>
      <c r="AY2483" s="27"/>
      <c r="AZ2483" s="6"/>
      <c r="BA2483" s="7"/>
      <c r="BB2483" s="7"/>
    </row>
    <row r="2484" spans="1:54" ht="14.45" customHeight="1">
      <c r="A2484" s="472" t="s">
        <v>2734</v>
      </c>
      <c r="B2484" s="473" t="s">
        <v>1602</v>
      </c>
      <c r="C2484" s="714" t="s">
        <v>5303</v>
      </c>
      <c r="D2484" s="22">
        <v>23</v>
      </c>
      <c r="E2484" s="746" t="s">
        <v>4765</v>
      </c>
      <c r="F2484" s="760">
        <v>2085470</v>
      </c>
      <c r="G2484" s="475">
        <v>15421107</v>
      </c>
      <c r="H2484" s="476">
        <v>11.94</v>
      </c>
      <c r="I2484" s="474">
        <v>2081930</v>
      </c>
      <c r="J2484" s="475">
        <v>15421104</v>
      </c>
      <c r="K2484" s="478">
        <v>11.94</v>
      </c>
      <c r="L2484" s="9" t="s">
        <v>15</v>
      </c>
      <c r="M2484" s="546">
        <v>16</v>
      </c>
      <c r="N2484" s="9">
        <v>9.5299999999999994</v>
      </c>
      <c r="O2484" s="6" t="s">
        <v>4201</v>
      </c>
      <c r="P2484" s="479" t="s">
        <v>4202</v>
      </c>
      <c r="Q2484" s="10" t="s">
        <v>4752</v>
      </c>
      <c r="R2484" s="11"/>
      <c r="S2484" s="12"/>
      <c r="T2484" s="14">
        <v>46258</v>
      </c>
      <c r="U2484" s="15" t="s">
        <v>4656</v>
      </c>
      <c r="V2484" s="8">
        <v>46258</v>
      </c>
      <c r="W2484" s="13" t="s">
        <v>4763</v>
      </c>
      <c r="X2484" s="23" t="s">
        <v>4206</v>
      </c>
      <c r="Y2484" s="486">
        <v>125</v>
      </c>
      <c r="Z2484" s="483">
        <v>46262</v>
      </c>
      <c r="AA2484" s="24" t="s">
        <v>4749</v>
      </c>
      <c r="AB2484" s="484" t="s">
        <v>4206</v>
      </c>
      <c r="AC2484" s="16"/>
      <c r="AD2484" s="17"/>
      <c r="AE2484" s="18"/>
      <c r="AF2484" s="9"/>
      <c r="AG2484" s="19"/>
      <c r="AH2484" s="20"/>
      <c r="AI2484" s="9"/>
      <c r="AJ2484" s="21"/>
      <c r="AK2484" s="33"/>
      <c r="AL2484" s="485" t="str">
        <f>IF(AA2484="","",AA2484)</f>
        <v>L-RT-010</v>
      </c>
      <c r="AM2484" s="3" t="str">
        <f>IF(AB2484="","",AB2484)</f>
        <v>A</v>
      </c>
      <c r="AN2484" s="702"/>
      <c r="AO2484" s="4"/>
      <c r="AP2484" s="5"/>
      <c r="AQ2484" s="5"/>
      <c r="AR2484" s="4"/>
      <c r="AS2484" s="5"/>
      <c r="AT2484" s="552"/>
      <c r="AU2484" s="553" t="str">
        <f>IF(AND(V2484&gt;0,X2484="A",AA2484&lt;&gt;"",AG2484&lt;&gt;"A",AJ2484&lt;&gt;"A",OR(AB2484="NR",AB2484="NT")),1,"")</f>
        <v/>
      </c>
      <c r="AV2484" s="554" t="str">
        <f>IF(AU2484="","",COUNTIF($AU$8:AU2484,AU2484))</f>
        <v/>
      </c>
      <c r="AW2484" s="553" t="str">
        <f>IF(AND(V2484&gt;0,X2484="A",AJ2484&lt;&gt;"A",OR(AB2484="",AB2484="NX")),1,"")</f>
        <v/>
      </c>
      <c r="AX2484" s="554" t="str">
        <f>IF(AW2484="","",COUNTIF($AW$8:AW2484,AW2484))</f>
        <v/>
      </c>
      <c r="AY2484" s="27"/>
      <c r="AZ2484" s="6"/>
      <c r="BA2484" s="7"/>
      <c r="BB2484" s="7"/>
    </row>
    <row r="2485" spans="1:54" ht="14.45" customHeight="1">
      <c r="A2485" s="472" t="s">
        <v>2735</v>
      </c>
      <c r="B2485" s="473" t="s">
        <v>1602</v>
      </c>
      <c r="C2485" s="714" t="s">
        <v>5303</v>
      </c>
      <c r="D2485" s="22">
        <v>23</v>
      </c>
      <c r="E2485" s="746" t="s">
        <v>4766</v>
      </c>
      <c r="F2485" s="760">
        <v>2081930</v>
      </c>
      <c r="G2485" s="475">
        <v>15421104</v>
      </c>
      <c r="H2485" s="476">
        <v>11.94</v>
      </c>
      <c r="I2485" s="474">
        <v>2083430</v>
      </c>
      <c r="J2485" s="475">
        <v>15421105</v>
      </c>
      <c r="K2485" s="478">
        <v>11.94</v>
      </c>
      <c r="L2485" s="9" t="s">
        <v>15</v>
      </c>
      <c r="M2485" s="546">
        <v>16</v>
      </c>
      <c r="N2485" s="9">
        <v>9.5299999999999994</v>
      </c>
      <c r="O2485" s="6" t="s">
        <v>4201</v>
      </c>
      <c r="P2485" s="479" t="s">
        <v>4202</v>
      </c>
      <c r="Q2485" s="10" t="s">
        <v>4752</v>
      </c>
      <c r="R2485" s="11"/>
      <c r="S2485" s="12"/>
      <c r="T2485" s="14">
        <v>46258</v>
      </c>
      <c r="U2485" s="15" t="s">
        <v>4656</v>
      </c>
      <c r="V2485" s="8">
        <v>46258</v>
      </c>
      <c r="W2485" s="13" t="s">
        <v>4763</v>
      </c>
      <c r="X2485" s="23" t="s">
        <v>4206</v>
      </c>
      <c r="Y2485" s="486">
        <v>125</v>
      </c>
      <c r="Z2485" s="483">
        <v>46262</v>
      </c>
      <c r="AA2485" s="24" t="s">
        <v>4749</v>
      </c>
      <c r="AB2485" s="484" t="s">
        <v>4206</v>
      </c>
      <c r="AC2485" s="16"/>
      <c r="AD2485" s="17"/>
      <c r="AE2485" s="18"/>
      <c r="AF2485" s="9"/>
      <c r="AG2485" s="19"/>
      <c r="AH2485" s="20"/>
      <c r="AI2485" s="9"/>
      <c r="AJ2485" s="21"/>
      <c r="AK2485" s="33"/>
      <c r="AL2485" s="485" t="str">
        <f>IF(AA2485="","",AA2485)</f>
        <v>L-RT-010</v>
      </c>
      <c r="AM2485" s="3" t="str">
        <f>IF(AB2485="","",AB2485)</f>
        <v>A</v>
      </c>
      <c r="AN2485" s="702"/>
      <c r="AO2485" s="4"/>
      <c r="AP2485" s="5"/>
      <c r="AQ2485" s="5"/>
      <c r="AR2485" s="4"/>
      <c r="AS2485" s="5"/>
      <c r="AT2485" s="552"/>
      <c r="AU2485" s="553" t="str">
        <f>IF(AND(V2485&gt;0,X2485="A",AA2485&lt;&gt;"",AG2485&lt;&gt;"A",AJ2485&lt;&gt;"A",OR(AB2485="NR",AB2485="NT")),1,"")</f>
        <v/>
      </c>
      <c r="AV2485" s="554" t="str">
        <f>IF(AU2485="","",COUNTIF($AU$8:AU2485,AU2485))</f>
        <v/>
      </c>
      <c r="AW2485" s="553" t="str">
        <f>IF(AND(V2485&gt;0,X2485="A",AJ2485&lt;&gt;"A",OR(AB2485="",AB2485="NX")),1,"")</f>
        <v/>
      </c>
      <c r="AX2485" s="554" t="str">
        <f>IF(AW2485="","",COUNTIF($AW$8:AW2485,AW2485))</f>
        <v/>
      </c>
      <c r="AY2485" s="27"/>
      <c r="AZ2485" s="6"/>
      <c r="BA2485" s="7"/>
      <c r="BB2485" s="7"/>
    </row>
    <row r="2486" spans="1:54" ht="14.45" customHeight="1">
      <c r="A2486" s="472" t="s">
        <v>2736</v>
      </c>
      <c r="B2486" s="473" t="s">
        <v>1602</v>
      </c>
      <c r="C2486" s="714" t="s">
        <v>5303</v>
      </c>
      <c r="D2486" s="22">
        <v>23</v>
      </c>
      <c r="E2486" s="746" t="s">
        <v>4767</v>
      </c>
      <c r="F2486" s="760">
        <v>2083430</v>
      </c>
      <c r="G2486" s="475">
        <v>15421105</v>
      </c>
      <c r="H2486" s="476">
        <v>11.94</v>
      </c>
      <c r="I2486" s="474">
        <v>2093970</v>
      </c>
      <c r="J2486" s="475">
        <v>15421110</v>
      </c>
      <c r="K2486" s="478">
        <v>11.94</v>
      </c>
      <c r="L2486" s="9" t="s">
        <v>15</v>
      </c>
      <c r="M2486" s="546">
        <v>16</v>
      </c>
      <c r="N2486" s="9">
        <v>9.5299999999999994</v>
      </c>
      <c r="O2486" s="6" t="s">
        <v>4201</v>
      </c>
      <c r="P2486" s="479" t="s">
        <v>4202</v>
      </c>
      <c r="Q2486" s="10" t="s">
        <v>4752</v>
      </c>
      <c r="R2486" s="11"/>
      <c r="S2486" s="12"/>
      <c r="T2486" s="14">
        <v>46258</v>
      </c>
      <c r="U2486" s="15" t="s">
        <v>4656</v>
      </c>
      <c r="V2486" s="8">
        <v>46258</v>
      </c>
      <c r="W2486" s="13" t="s">
        <v>4763</v>
      </c>
      <c r="X2486" s="23" t="s">
        <v>4206</v>
      </c>
      <c r="Y2486" s="486">
        <v>125</v>
      </c>
      <c r="Z2486" s="483">
        <v>46261</v>
      </c>
      <c r="AA2486" s="24" t="s">
        <v>4760</v>
      </c>
      <c r="AB2486" s="484" t="s">
        <v>4206</v>
      </c>
      <c r="AC2486" s="16"/>
      <c r="AD2486" s="17"/>
      <c r="AE2486" s="18"/>
      <c r="AF2486" s="9"/>
      <c r="AG2486" s="19"/>
      <c r="AH2486" s="20"/>
      <c r="AI2486" s="9"/>
      <c r="AJ2486" s="21"/>
      <c r="AK2486" s="33"/>
      <c r="AL2486" s="485" t="str">
        <f>IF(AA2486="","",AA2486)</f>
        <v>L-RT-009</v>
      </c>
      <c r="AM2486" s="3" t="str">
        <f>IF(AB2486="","",AB2486)</f>
        <v>A</v>
      </c>
      <c r="AN2486" s="702"/>
      <c r="AO2486" s="4"/>
      <c r="AP2486" s="5"/>
      <c r="AQ2486" s="5"/>
      <c r="AR2486" s="4"/>
      <c r="AS2486" s="5"/>
      <c r="AT2486" s="552"/>
      <c r="AU2486" s="553" t="str">
        <f>IF(AND(V2486&gt;0,X2486="A",AA2486&lt;&gt;"",AG2486&lt;&gt;"A",AJ2486&lt;&gt;"A",OR(AB2486="NR",AB2486="NT")),1,"")</f>
        <v/>
      </c>
      <c r="AV2486" s="554" t="str">
        <f>IF(AU2486="","",COUNTIF($AU$8:AU2486,AU2486))</f>
        <v/>
      </c>
      <c r="AW2486" s="553" t="str">
        <f>IF(AND(V2486&gt;0,X2486="A",AJ2486&lt;&gt;"A",OR(AB2486="",AB2486="NX")),1,"")</f>
        <v/>
      </c>
      <c r="AX2486" s="554" t="str">
        <f>IF(AW2486="","",COUNTIF($AW$8:AW2486,AW2486))</f>
        <v/>
      </c>
      <c r="AY2486" s="27"/>
      <c r="AZ2486" s="6"/>
      <c r="BA2486" s="7"/>
      <c r="BB2486" s="7"/>
    </row>
    <row r="2487" spans="1:54" ht="14.45" customHeight="1">
      <c r="A2487" s="472" t="s">
        <v>2737</v>
      </c>
      <c r="B2487" s="473" t="s">
        <v>1602</v>
      </c>
      <c r="C2487" s="714" t="s">
        <v>5303</v>
      </c>
      <c r="D2487" s="22">
        <v>23</v>
      </c>
      <c r="E2487" s="746" t="s">
        <v>5036</v>
      </c>
      <c r="F2487" s="760">
        <v>2093970</v>
      </c>
      <c r="G2487" s="475">
        <v>15421110</v>
      </c>
      <c r="H2487" s="476">
        <v>11.94</v>
      </c>
      <c r="I2487" s="474">
        <v>9097370</v>
      </c>
      <c r="J2487" s="475">
        <v>15421112</v>
      </c>
      <c r="K2487" s="478">
        <v>11.94</v>
      </c>
      <c r="L2487" s="9" t="s">
        <v>15</v>
      </c>
      <c r="M2487" s="546">
        <v>16</v>
      </c>
      <c r="N2487" s="9">
        <v>9.5299999999999994</v>
      </c>
      <c r="O2487" s="6" t="s">
        <v>4201</v>
      </c>
      <c r="P2487" s="479" t="s">
        <v>5033</v>
      </c>
      <c r="Q2487" s="10" t="s">
        <v>5193</v>
      </c>
      <c r="R2487" s="11"/>
      <c r="S2487" s="12"/>
      <c r="T2487" s="14">
        <v>46273</v>
      </c>
      <c r="U2487" s="15" t="s">
        <v>4656</v>
      </c>
      <c r="V2487" s="8">
        <v>46273</v>
      </c>
      <c r="W2487" s="13" t="s">
        <v>5034</v>
      </c>
      <c r="X2487" s="23" t="s">
        <v>4206</v>
      </c>
      <c r="Y2487" s="486">
        <v>140</v>
      </c>
      <c r="Z2487" s="483">
        <v>46275</v>
      </c>
      <c r="AA2487" s="24" t="s">
        <v>5194</v>
      </c>
      <c r="AB2487" s="484" t="s">
        <v>4206</v>
      </c>
      <c r="AC2487" s="16"/>
      <c r="AD2487" s="17"/>
      <c r="AE2487" s="18"/>
      <c r="AF2487" s="9"/>
      <c r="AG2487" s="19"/>
      <c r="AH2487" s="20"/>
      <c r="AI2487" s="9"/>
      <c r="AJ2487" s="21"/>
      <c r="AK2487" s="33"/>
      <c r="AL2487" s="485" t="str">
        <f>IF(AA2487="","",AA2487)</f>
        <v>L-RT-023</v>
      </c>
      <c r="AM2487" s="3" t="str">
        <f>IF(AB2487="","",AB2487)</f>
        <v>A</v>
      </c>
      <c r="AN2487" s="702"/>
      <c r="AO2487" s="4"/>
      <c r="AP2487" s="5"/>
      <c r="AQ2487" s="5"/>
      <c r="AR2487" s="4"/>
      <c r="AS2487" s="5"/>
      <c r="AT2487" s="552"/>
      <c r="AU2487" s="553" t="str">
        <f>IF(AND(V2487&gt;0,X2487="A",AA2487&lt;&gt;"",AG2487&lt;&gt;"A",AJ2487&lt;&gt;"A",OR(AB2487="NR",AB2487="NT")),1,"")</f>
        <v/>
      </c>
      <c r="AV2487" s="554" t="str">
        <f>IF(AU2487="","",COUNTIF($AU$8:AU2487,AU2487))</f>
        <v/>
      </c>
      <c r="AW2487" s="553" t="str">
        <f>IF(AND(V2487&gt;0,X2487="A",AJ2487&lt;&gt;"A",OR(AB2487="",AB2487="NX")),1,"")</f>
        <v/>
      </c>
      <c r="AX2487" s="554" t="str">
        <f>IF(AW2487="","",COUNTIF($AW$8:AW2487,AW2487))</f>
        <v/>
      </c>
      <c r="AY2487" s="27" t="s">
        <v>4763</v>
      </c>
      <c r="AZ2487" s="6" t="s">
        <v>4760</v>
      </c>
      <c r="BA2487" s="7"/>
      <c r="BB2487" s="7"/>
    </row>
    <row r="2488" spans="1:54" ht="14.45" customHeight="1">
      <c r="A2488" s="472" t="s">
        <v>2738</v>
      </c>
      <c r="B2488" s="473" t="s">
        <v>1602</v>
      </c>
      <c r="C2488" s="714" t="s">
        <v>5303</v>
      </c>
      <c r="D2488" s="22">
        <v>23</v>
      </c>
      <c r="E2488" s="746" t="s">
        <v>4768</v>
      </c>
      <c r="F2488" s="760">
        <v>9097370</v>
      </c>
      <c r="G2488" s="475">
        <v>15421112</v>
      </c>
      <c r="H2488" s="476">
        <v>11.94</v>
      </c>
      <c r="I2488" s="474">
        <v>2084170</v>
      </c>
      <c r="J2488" s="475">
        <v>15421106</v>
      </c>
      <c r="K2488" s="478">
        <v>11.94</v>
      </c>
      <c r="L2488" s="9" t="s">
        <v>15</v>
      </c>
      <c r="M2488" s="546">
        <v>16</v>
      </c>
      <c r="N2488" s="9">
        <v>9.5299999999999994</v>
      </c>
      <c r="O2488" s="6" t="s">
        <v>4201</v>
      </c>
      <c r="P2488" s="479" t="s">
        <v>4202</v>
      </c>
      <c r="Q2488" s="10" t="s">
        <v>4752</v>
      </c>
      <c r="R2488" s="11"/>
      <c r="S2488" s="12"/>
      <c r="T2488" s="14">
        <v>46258</v>
      </c>
      <c r="U2488" s="15" t="s">
        <v>4656</v>
      </c>
      <c r="V2488" s="8">
        <v>46258</v>
      </c>
      <c r="W2488" s="13" t="s">
        <v>4763</v>
      </c>
      <c r="X2488" s="23" t="s">
        <v>4206</v>
      </c>
      <c r="Y2488" s="486">
        <v>125</v>
      </c>
      <c r="Z2488" s="483">
        <v>46261</v>
      </c>
      <c r="AA2488" s="24" t="s">
        <v>4760</v>
      </c>
      <c r="AB2488" s="484" t="s">
        <v>4206</v>
      </c>
      <c r="AC2488" s="16"/>
      <c r="AD2488" s="17"/>
      <c r="AE2488" s="18"/>
      <c r="AF2488" s="9"/>
      <c r="AG2488" s="19"/>
      <c r="AH2488" s="20"/>
      <c r="AI2488" s="9"/>
      <c r="AJ2488" s="21"/>
      <c r="AK2488" s="33"/>
      <c r="AL2488" s="485" t="str">
        <f>IF(AA2488="","",AA2488)</f>
        <v>L-RT-009</v>
      </c>
      <c r="AM2488" s="3" t="str">
        <f>IF(AB2488="","",AB2488)</f>
        <v>A</v>
      </c>
      <c r="AN2488" s="702"/>
      <c r="AO2488" s="4"/>
      <c r="AP2488" s="5"/>
      <c r="AQ2488" s="5"/>
      <c r="AR2488" s="4"/>
      <c r="AS2488" s="5"/>
      <c r="AT2488" s="552"/>
      <c r="AU2488" s="553" t="str">
        <f>IF(AND(V2488&gt;0,X2488="A",AA2488&lt;&gt;"",AG2488&lt;&gt;"A",AJ2488&lt;&gt;"A",OR(AB2488="NR",AB2488="NT")),1,"")</f>
        <v/>
      </c>
      <c r="AV2488" s="554" t="str">
        <f>IF(AU2488="","",COUNTIF($AU$8:AU2488,AU2488))</f>
        <v/>
      </c>
      <c r="AW2488" s="553" t="str">
        <f>IF(AND(V2488&gt;0,X2488="A",AJ2488&lt;&gt;"A",OR(AB2488="",AB2488="NX")),1,"")</f>
        <v/>
      </c>
      <c r="AX2488" s="554" t="str">
        <f>IF(AW2488="","",COUNTIF($AW$8:AW2488,AW2488))</f>
        <v/>
      </c>
      <c r="AY2488" s="27"/>
      <c r="AZ2488" s="6"/>
      <c r="BA2488" s="7"/>
      <c r="BB2488" s="7"/>
    </row>
    <row r="2489" spans="1:54" ht="14.45" customHeight="1">
      <c r="A2489" s="472" t="s">
        <v>2739</v>
      </c>
      <c r="B2489" s="473" t="s">
        <v>1602</v>
      </c>
      <c r="C2489" s="714" t="s">
        <v>5303</v>
      </c>
      <c r="D2489" s="22">
        <v>23</v>
      </c>
      <c r="E2489" s="746" t="s">
        <v>5037</v>
      </c>
      <c r="F2489" s="760">
        <v>2084170</v>
      </c>
      <c r="G2489" s="475">
        <v>15421106</v>
      </c>
      <c r="H2489" s="476">
        <v>11.94</v>
      </c>
      <c r="I2489" s="474">
        <v>2081700</v>
      </c>
      <c r="J2489" s="475">
        <v>15421103</v>
      </c>
      <c r="K2489" s="478">
        <v>11.94</v>
      </c>
      <c r="L2489" s="9" t="s">
        <v>15</v>
      </c>
      <c r="M2489" s="546">
        <v>16</v>
      </c>
      <c r="N2489" s="9">
        <v>9.5299999999999994</v>
      </c>
      <c r="O2489" s="6" t="s">
        <v>4201</v>
      </c>
      <c r="P2489" s="479" t="s">
        <v>5033</v>
      </c>
      <c r="Q2489" s="10" t="s">
        <v>5193</v>
      </c>
      <c r="R2489" s="11"/>
      <c r="S2489" s="12"/>
      <c r="T2489" s="14">
        <v>46273</v>
      </c>
      <c r="U2489" s="15" t="s">
        <v>4656</v>
      </c>
      <c r="V2489" s="8">
        <v>46273</v>
      </c>
      <c r="W2489" s="13" t="s">
        <v>5034</v>
      </c>
      <c r="X2489" s="23" t="s">
        <v>4206</v>
      </c>
      <c r="Y2489" s="486">
        <v>140</v>
      </c>
      <c r="Z2489" s="483">
        <v>46275</v>
      </c>
      <c r="AA2489" s="24" t="s">
        <v>5194</v>
      </c>
      <c r="AB2489" s="484" t="s">
        <v>4206</v>
      </c>
      <c r="AC2489" s="16"/>
      <c r="AD2489" s="17"/>
      <c r="AE2489" s="18"/>
      <c r="AF2489" s="9"/>
      <c r="AG2489" s="19"/>
      <c r="AH2489" s="20"/>
      <c r="AI2489" s="9"/>
      <c r="AJ2489" s="21"/>
      <c r="AK2489" s="33"/>
      <c r="AL2489" s="485" t="str">
        <f>IF(AA2489="","",AA2489)</f>
        <v>L-RT-023</v>
      </c>
      <c r="AM2489" s="3" t="str">
        <f>IF(AB2489="","",AB2489)</f>
        <v>A</v>
      </c>
      <c r="AN2489" s="702"/>
      <c r="AO2489" s="4"/>
      <c r="AP2489" s="5"/>
      <c r="AQ2489" s="5"/>
      <c r="AR2489" s="4"/>
      <c r="AS2489" s="5"/>
      <c r="AT2489" s="552"/>
      <c r="AU2489" s="553" t="str">
        <f>IF(AND(V2489&gt;0,X2489="A",AA2489&lt;&gt;"",AG2489&lt;&gt;"A",AJ2489&lt;&gt;"A",OR(AB2489="NR",AB2489="NT")),1,"")</f>
        <v/>
      </c>
      <c r="AV2489" s="554" t="str">
        <f>IF(AU2489="","",COUNTIF($AU$8:AU2489,AU2489))</f>
        <v/>
      </c>
      <c r="AW2489" s="553" t="str">
        <f>IF(AND(V2489&gt;0,X2489="A",AJ2489&lt;&gt;"A",OR(AB2489="",AB2489="NX")),1,"")</f>
        <v/>
      </c>
      <c r="AX2489" s="554" t="str">
        <f>IF(AW2489="","",COUNTIF($AW$8:AW2489,AW2489))</f>
        <v/>
      </c>
      <c r="AY2489" s="27" t="s">
        <v>4763</v>
      </c>
      <c r="AZ2489" s="6" t="s">
        <v>4760</v>
      </c>
      <c r="BA2489" s="7"/>
      <c r="BB2489" s="7"/>
    </row>
    <row r="2490" spans="1:54" ht="14.45" customHeight="1">
      <c r="A2490" s="472" t="s">
        <v>2740</v>
      </c>
      <c r="B2490" s="473" t="s">
        <v>1602</v>
      </c>
      <c r="C2490" s="714" t="s">
        <v>4210</v>
      </c>
      <c r="D2490" s="22">
        <v>23</v>
      </c>
      <c r="E2490" s="746" t="s">
        <v>4769</v>
      </c>
      <c r="F2490" s="760">
        <v>2081700</v>
      </c>
      <c r="G2490" s="475">
        <v>15421103</v>
      </c>
      <c r="H2490" s="476">
        <v>11.94</v>
      </c>
      <c r="I2490" s="474"/>
      <c r="J2490" s="475"/>
      <c r="K2490" s="478"/>
      <c r="L2490" s="9"/>
      <c r="M2490" s="546"/>
      <c r="N2490" s="9"/>
      <c r="O2490" s="6"/>
      <c r="P2490" s="479"/>
      <c r="Q2490" s="10"/>
      <c r="R2490" s="11"/>
      <c r="S2490" s="12"/>
      <c r="T2490" s="14"/>
      <c r="U2490" s="15"/>
      <c r="V2490" s="8"/>
      <c r="W2490" s="13"/>
      <c r="X2490" s="23"/>
      <c r="Y2490" s="486"/>
      <c r="Z2490" s="483"/>
      <c r="AA2490" s="24"/>
      <c r="AB2490" s="484"/>
      <c r="AC2490" s="16"/>
      <c r="AD2490" s="17"/>
      <c r="AE2490" s="18"/>
      <c r="AF2490" s="9"/>
      <c r="AG2490" s="19"/>
      <c r="AH2490" s="20"/>
      <c r="AI2490" s="9"/>
      <c r="AJ2490" s="21"/>
      <c r="AK2490" s="33"/>
      <c r="AL2490" s="485" t="str">
        <f>IF(AA2490="","",AA2490)</f>
        <v/>
      </c>
      <c r="AM2490" s="3" t="str">
        <f>IF(AB2490="","",AB2490)</f>
        <v/>
      </c>
      <c r="AN2490" s="702"/>
      <c r="AO2490" s="4"/>
      <c r="AP2490" s="5"/>
      <c r="AQ2490" s="5"/>
      <c r="AR2490" s="4"/>
      <c r="AS2490" s="5"/>
      <c r="AT2490" s="552"/>
      <c r="AU2490" s="553" t="str">
        <f>IF(AND(V2490&gt;0,X2490="A",AA2490&lt;&gt;"",AG2490&lt;&gt;"A",AJ2490&lt;&gt;"A",OR(AB2490="NR",AB2490="NT")),1,"")</f>
        <v/>
      </c>
      <c r="AV2490" s="554" t="str">
        <f>IF(AU2490="","",COUNTIF($AU$8:AU2490,AU2490))</f>
        <v/>
      </c>
      <c r="AW2490" s="553" t="str">
        <f>IF(AND(V2490&gt;0,X2490="A",AJ2490&lt;&gt;"A",OR(AB2490="",AB2490="NX")),1,"")</f>
        <v/>
      </c>
      <c r="AX2490" s="554" t="str">
        <f>IF(AW2490="","",COUNTIF($AW$8:AW2490,AW2490))</f>
        <v/>
      </c>
      <c r="AY2490" s="27"/>
      <c r="AZ2490" s="6"/>
      <c r="BA2490" s="7"/>
      <c r="BB2490" s="7"/>
    </row>
    <row r="2491" spans="1:54" ht="14.45" customHeight="1">
      <c r="A2491" s="472" t="s">
        <v>2741</v>
      </c>
      <c r="B2491" s="473" t="s">
        <v>1602</v>
      </c>
      <c r="C2491" s="714" t="s">
        <v>4210</v>
      </c>
      <c r="D2491" s="22">
        <v>23</v>
      </c>
      <c r="E2491" s="746" t="s">
        <v>4770</v>
      </c>
      <c r="F2491" s="760"/>
      <c r="G2491" s="475"/>
      <c r="H2491" s="476"/>
      <c r="I2491" s="474"/>
      <c r="J2491" s="475"/>
      <c r="K2491" s="478"/>
      <c r="L2491" s="9"/>
      <c r="M2491" s="546"/>
      <c r="N2491" s="9"/>
      <c r="O2491" s="6"/>
      <c r="P2491" s="479"/>
      <c r="Q2491" s="10"/>
      <c r="R2491" s="11"/>
      <c r="S2491" s="12"/>
      <c r="T2491" s="14"/>
      <c r="U2491" s="15"/>
      <c r="V2491" s="8"/>
      <c r="W2491" s="13"/>
      <c r="X2491" s="23"/>
      <c r="Y2491" s="486"/>
      <c r="Z2491" s="483"/>
      <c r="AA2491" s="24"/>
      <c r="AB2491" s="484"/>
      <c r="AC2491" s="16"/>
      <c r="AD2491" s="17"/>
      <c r="AE2491" s="18"/>
      <c r="AF2491" s="9"/>
      <c r="AG2491" s="19"/>
      <c r="AH2491" s="20"/>
      <c r="AI2491" s="9"/>
      <c r="AJ2491" s="21"/>
      <c r="AK2491" s="33"/>
      <c r="AL2491" s="485" t="str">
        <f>IF(AA2491="","",AA2491)</f>
        <v/>
      </c>
      <c r="AM2491" s="3" t="str">
        <f>IF(AB2491="","",AB2491)</f>
        <v/>
      </c>
      <c r="AN2491" s="702"/>
      <c r="AO2491" s="4"/>
      <c r="AP2491" s="5"/>
      <c r="AQ2491" s="5"/>
      <c r="AR2491" s="4"/>
      <c r="AS2491" s="5"/>
      <c r="AT2491" s="552"/>
      <c r="AU2491" s="553" t="str">
        <f>IF(AND(V2491&gt;0,X2491="A",AA2491&lt;&gt;"",AG2491&lt;&gt;"A",AJ2491&lt;&gt;"A",OR(AB2491="NR",AB2491="NT")),1,"")</f>
        <v/>
      </c>
      <c r="AV2491" s="554" t="str">
        <f>IF(AU2491="","",COUNTIF($AU$8:AU2491,AU2491))</f>
        <v/>
      </c>
      <c r="AW2491" s="553" t="str">
        <f>IF(AND(V2491&gt;0,X2491="A",AJ2491&lt;&gt;"A",OR(AB2491="",AB2491="NX")),1,"")</f>
        <v/>
      </c>
      <c r="AX2491" s="554" t="str">
        <f>IF(AW2491="","",COUNTIF($AW$8:AW2491,AW2491))</f>
        <v/>
      </c>
      <c r="AY2491" s="27"/>
      <c r="AZ2491" s="6"/>
      <c r="BA2491" s="7"/>
      <c r="BB2491" s="7"/>
    </row>
    <row r="2492" spans="1:54" ht="14.45" customHeight="1">
      <c r="A2492" s="472" t="s">
        <v>2742</v>
      </c>
      <c r="B2492" s="473" t="s">
        <v>1602</v>
      </c>
      <c r="C2492" s="714" t="s">
        <v>4210</v>
      </c>
      <c r="D2492" s="22">
        <v>23</v>
      </c>
      <c r="E2492" s="746" t="s">
        <v>4771</v>
      </c>
      <c r="F2492" s="760"/>
      <c r="G2492" s="475"/>
      <c r="H2492" s="476"/>
      <c r="I2492" s="474"/>
      <c r="J2492" s="475"/>
      <c r="K2492" s="478"/>
      <c r="L2492" s="9"/>
      <c r="M2492" s="546"/>
      <c r="N2492" s="9"/>
      <c r="O2492" s="6"/>
      <c r="P2492" s="479"/>
      <c r="Q2492" s="10"/>
      <c r="R2492" s="11"/>
      <c r="S2492" s="12"/>
      <c r="T2492" s="14"/>
      <c r="U2492" s="15"/>
      <c r="V2492" s="8"/>
      <c r="W2492" s="13"/>
      <c r="X2492" s="23"/>
      <c r="Y2492" s="486"/>
      <c r="Z2492" s="483"/>
      <c r="AA2492" s="24"/>
      <c r="AB2492" s="484"/>
      <c r="AC2492" s="16"/>
      <c r="AD2492" s="17"/>
      <c r="AE2492" s="18"/>
      <c r="AF2492" s="9"/>
      <c r="AG2492" s="19"/>
      <c r="AH2492" s="20"/>
      <c r="AI2492" s="9"/>
      <c r="AJ2492" s="21"/>
      <c r="AK2492" s="33"/>
      <c r="AL2492" s="485" t="str">
        <f>IF(AA2492="","",AA2492)</f>
        <v/>
      </c>
      <c r="AM2492" s="3" t="str">
        <f>IF(AB2492="","",AB2492)</f>
        <v/>
      </c>
      <c r="AN2492" s="702"/>
      <c r="AO2492" s="4"/>
      <c r="AP2492" s="5"/>
      <c r="AQ2492" s="5"/>
      <c r="AR2492" s="4"/>
      <c r="AS2492" s="5"/>
      <c r="AT2492" s="552"/>
      <c r="AU2492" s="553" t="str">
        <f>IF(AND(V2492&gt;0,X2492="A",AA2492&lt;&gt;"",AG2492&lt;&gt;"A",AJ2492&lt;&gt;"A",OR(AB2492="NR",AB2492="NT")),1,"")</f>
        <v/>
      </c>
      <c r="AV2492" s="554" t="str">
        <f>IF(AU2492="","",COUNTIF($AU$8:AU2492,AU2492))</f>
        <v/>
      </c>
      <c r="AW2492" s="553" t="str">
        <f>IF(AND(V2492&gt;0,X2492="A",AJ2492&lt;&gt;"A",OR(AB2492="",AB2492="NX")),1,"")</f>
        <v/>
      </c>
      <c r="AX2492" s="554" t="str">
        <f>IF(AW2492="","",COUNTIF($AW$8:AW2492,AW2492))</f>
        <v/>
      </c>
      <c r="AY2492" s="27"/>
      <c r="AZ2492" s="6"/>
      <c r="BA2492" s="7"/>
      <c r="BB2492" s="7"/>
    </row>
    <row r="2493" spans="1:54" ht="14.45" customHeight="1">
      <c r="A2493" s="472" t="s">
        <v>2743</v>
      </c>
      <c r="B2493" s="473" t="s">
        <v>1602</v>
      </c>
      <c r="C2493" s="714" t="s">
        <v>4210</v>
      </c>
      <c r="D2493" s="22">
        <v>23</v>
      </c>
      <c r="E2493" s="746" t="s">
        <v>4772</v>
      </c>
      <c r="F2493" s="760"/>
      <c r="G2493" s="475"/>
      <c r="H2493" s="476"/>
      <c r="I2493" s="474"/>
      <c r="J2493" s="475"/>
      <c r="K2493" s="478"/>
      <c r="L2493" s="9"/>
      <c r="M2493" s="546"/>
      <c r="N2493" s="9"/>
      <c r="O2493" s="6"/>
      <c r="P2493" s="479"/>
      <c r="Q2493" s="10"/>
      <c r="R2493" s="11"/>
      <c r="S2493" s="12"/>
      <c r="T2493" s="14"/>
      <c r="U2493" s="15"/>
      <c r="V2493" s="8"/>
      <c r="W2493" s="13"/>
      <c r="X2493" s="23"/>
      <c r="Y2493" s="486"/>
      <c r="Z2493" s="483"/>
      <c r="AA2493" s="24"/>
      <c r="AB2493" s="484"/>
      <c r="AC2493" s="16"/>
      <c r="AD2493" s="17"/>
      <c r="AE2493" s="18"/>
      <c r="AF2493" s="9"/>
      <c r="AG2493" s="19"/>
      <c r="AH2493" s="20"/>
      <c r="AI2493" s="9"/>
      <c r="AJ2493" s="21"/>
      <c r="AK2493" s="33"/>
      <c r="AL2493" s="485" t="str">
        <f>IF(AA2493="","",AA2493)</f>
        <v/>
      </c>
      <c r="AM2493" s="3" t="str">
        <f>IF(AB2493="","",AB2493)</f>
        <v/>
      </c>
      <c r="AN2493" s="702"/>
      <c r="AO2493" s="4"/>
      <c r="AP2493" s="5"/>
      <c r="AQ2493" s="5"/>
      <c r="AR2493" s="4"/>
      <c r="AS2493" s="5"/>
      <c r="AT2493" s="552"/>
      <c r="AU2493" s="553" t="str">
        <f>IF(AND(V2493&gt;0,X2493="A",AA2493&lt;&gt;"",AG2493&lt;&gt;"A",AJ2493&lt;&gt;"A",OR(AB2493="NR",AB2493="NT")),1,"")</f>
        <v/>
      </c>
      <c r="AV2493" s="554" t="str">
        <f>IF(AU2493="","",COUNTIF($AU$8:AU2493,AU2493))</f>
        <v/>
      </c>
      <c r="AW2493" s="553" t="str">
        <f>IF(AND(V2493&gt;0,X2493="A",AJ2493&lt;&gt;"A",OR(AB2493="",AB2493="NX")),1,"")</f>
        <v/>
      </c>
      <c r="AX2493" s="554" t="str">
        <f>IF(AW2493="","",COUNTIF($AW$8:AW2493,AW2493))</f>
        <v/>
      </c>
      <c r="AY2493" s="27"/>
      <c r="AZ2493" s="6"/>
      <c r="BA2493" s="7"/>
      <c r="BB2493" s="7"/>
    </row>
    <row r="2494" spans="1:54" ht="14.45" customHeight="1">
      <c r="A2494" s="472" t="s">
        <v>2744</v>
      </c>
      <c r="B2494" s="473" t="s">
        <v>1602</v>
      </c>
      <c r="C2494" s="714" t="s">
        <v>4210</v>
      </c>
      <c r="D2494" s="22">
        <v>23</v>
      </c>
      <c r="E2494" s="746" t="s">
        <v>4773</v>
      </c>
      <c r="F2494" s="760"/>
      <c r="G2494" s="475"/>
      <c r="H2494" s="476"/>
      <c r="I2494" s="474"/>
      <c r="J2494" s="475"/>
      <c r="K2494" s="478"/>
      <c r="L2494" s="9"/>
      <c r="M2494" s="546"/>
      <c r="N2494" s="9"/>
      <c r="O2494" s="6"/>
      <c r="P2494" s="479"/>
      <c r="Q2494" s="10"/>
      <c r="R2494" s="11"/>
      <c r="S2494" s="12"/>
      <c r="T2494" s="14"/>
      <c r="U2494" s="15"/>
      <c r="V2494" s="8"/>
      <c r="W2494" s="13"/>
      <c r="X2494" s="23"/>
      <c r="Y2494" s="486"/>
      <c r="Z2494" s="483"/>
      <c r="AA2494" s="24"/>
      <c r="AB2494" s="484"/>
      <c r="AC2494" s="16"/>
      <c r="AD2494" s="17"/>
      <c r="AE2494" s="18"/>
      <c r="AF2494" s="9"/>
      <c r="AG2494" s="19"/>
      <c r="AH2494" s="20"/>
      <c r="AI2494" s="9"/>
      <c r="AJ2494" s="21"/>
      <c r="AK2494" s="33"/>
      <c r="AL2494" s="485" t="str">
        <f>IF(AA2494="","",AA2494)</f>
        <v/>
      </c>
      <c r="AM2494" s="3" t="str">
        <f>IF(AB2494="","",AB2494)</f>
        <v/>
      </c>
      <c r="AN2494" s="702"/>
      <c r="AO2494" s="4"/>
      <c r="AP2494" s="5"/>
      <c r="AQ2494" s="5"/>
      <c r="AR2494" s="4"/>
      <c r="AS2494" s="5"/>
      <c r="AT2494" s="552"/>
      <c r="AU2494" s="553" t="str">
        <f>IF(AND(V2494&gt;0,X2494="A",AA2494&lt;&gt;"",AG2494&lt;&gt;"A",AJ2494&lt;&gt;"A",OR(AB2494="NR",AB2494="NT")),1,"")</f>
        <v/>
      </c>
      <c r="AV2494" s="554" t="str">
        <f>IF(AU2494="","",COUNTIF($AU$8:AU2494,AU2494))</f>
        <v/>
      </c>
      <c r="AW2494" s="553" t="str">
        <f>IF(AND(V2494&gt;0,X2494="A",AJ2494&lt;&gt;"A",OR(AB2494="",AB2494="NX")),1,"")</f>
        <v/>
      </c>
      <c r="AX2494" s="554" t="str">
        <f>IF(AW2494="","",COUNTIF($AW$8:AW2494,AW2494))</f>
        <v/>
      </c>
      <c r="AY2494" s="27"/>
      <c r="AZ2494" s="6"/>
      <c r="BA2494" s="7"/>
      <c r="BB2494" s="7"/>
    </row>
    <row r="2495" spans="1:54" ht="14.45" customHeight="1">
      <c r="A2495" s="472" t="s">
        <v>2745</v>
      </c>
      <c r="B2495" s="473" t="s">
        <v>1602</v>
      </c>
      <c r="C2495" s="714" t="s">
        <v>4210</v>
      </c>
      <c r="D2495" s="22">
        <v>23</v>
      </c>
      <c r="E2495" s="746" t="s">
        <v>4774</v>
      </c>
      <c r="F2495" s="760"/>
      <c r="G2495" s="475"/>
      <c r="H2495" s="476"/>
      <c r="I2495" s="474"/>
      <c r="J2495" s="475"/>
      <c r="K2495" s="478"/>
      <c r="L2495" s="9"/>
      <c r="M2495" s="546"/>
      <c r="N2495" s="9"/>
      <c r="O2495" s="6"/>
      <c r="P2495" s="479"/>
      <c r="Q2495" s="10"/>
      <c r="R2495" s="11"/>
      <c r="S2495" s="12"/>
      <c r="T2495" s="14"/>
      <c r="U2495" s="15"/>
      <c r="V2495" s="8"/>
      <c r="W2495" s="13"/>
      <c r="X2495" s="23"/>
      <c r="Y2495" s="486"/>
      <c r="Z2495" s="483"/>
      <c r="AA2495" s="24"/>
      <c r="AB2495" s="484"/>
      <c r="AC2495" s="16"/>
      <c r="AD2495" s="17"/>
      <c r="AE2495" s="18"/>
      <c r="AF2495" s="9"/>
      <c r="AG2495" s="19"/>
      <c r="AH2495" s="20"/>
      <c r="AI2495" s="9"/>
      <c r="AJ2495" s="21"/>
      <c r="AK2495" s="33"/>
      <c r="AL2495" s="485" t="str">
        <f>IF(AA2495="","",AA2495)</f>
        <v/>
      </c>
      <c r="AM2495" s="3" t="str">
        <f>IF(AB2495="","",AB2495)</f>
        <v/>
      </c>
      <c r="AN2495" s="702"/>
      <c r="AO2495" s="4"/>
      <c r="AP2495" s="5"/>
      <c r="AQ2495" s="5"/>
      <c r="AR2495" s="4"/>
      <c r="AS2495" s="5"/>
      <c r="AT2495" s="552"/>
      <c r="AU2495" s="553" t="str">
        <f>IF(AND(V2495&gt;0,X2495="A",AA2495&lt;&gt;"",AG2495&lt;&gt;"A",AJ2495&lt;&gt;"A",OR(AB2495="NR",AB2495="NT")),1,"")</f>
        <v/>
      </c>
      <c r="AV2495" s="554" t="str">
        <f>IF(AU2495="","",COUNTIF($AU$8:AU2495,AU2495))</f>
        <v/>
      </c>
      <c r="AW2495" s="553" t="str">
        <f>IF(AND(V2495&gt;0,X2495="A",AJ2495&lt;&gt;"A",OR(AB2495="",AB2495="NX")),1,"")</f>
        <v/>
      </c>
      <c r="AX2495" s="554" t="str">
        <f>IF(AW2495="","",COUNTIF($AW$8:AW2495,AW2495))</f>
        <v/>
      </c>
      <c r="AY2495" s="27"/>
      <c r="AZ2495" s="6"/>
      <c r="BA2495" s="7"/>
      <c r="BB2495" s="7"/>
    </row>
    <row r="2496" spans="1:54" ht="14.45" customHeight="1">
      <c r="A2496" s="472" t="s">
        <v>2746</v>
      </c>
      <c r="B2496" s="473" t="s">
        <v>1602</v>
      </c>
      <c r="C2496" s="714" t="s">
        <v>4210</v>
      </c>
      <c r="D2496" s="22">
        <v>23</v>
      </c>
      <c r="E2496" s="746" t="s">
        <v>4775</v>
      </c>
      <c r="F2496" s="760"/>
      <c r="G2496" s="475"/>
      <c r="H2496" s="476"/>
      <c r="I2496" s="474"/>
      <c r="J2496" s="475"/>
      <c r="K2496" s="478"/>
      <c r="L2496" s="9"/>
      <c r="M2496" s="546"/>
      <c r="N2496" s="9"/>
      <c r="O2496" s="6"/>
      <c r="P2496" s="479"/>
      <c r="Q2496" s="10"/>
      <c r="R2496" s="11"/>
      <c r="S2496" s="12"/>
      <c r="T2496" s="14"/>
      <c r="U2496" s="15"/>
      <c r="V2496" s="8"/>
      <c r="W2496" s="13"/>
      <c r="X2496" s="23"/>
      <c r="Y2496" s="486"/>
      <c r="Z2496" s="483"/>
      <c r="AA2496" s="24"/>
      <c r="AB2496" s="484"/>
      <c r="AC2496" s="16"/>
      <c r="AD2496" s="17"/>
      <c r="AE2496" s="18"/>
      <c r="AF2496" s="9"/>
      <c r="AG2496" s="19"/>
      <c r="AH2496" s="20"/>
      <c r="AI2496" s="9"/>
      <c r="AJ2496" s="21"/>
      <c r="AK2496" s="33"/>
      <c r="AL2496" s="485" t="str">
        <f>IF(AA2496="","",AA2496)</f>
        <v/>
      </c>
      <c r="AM2496" s="3" t="str">
        <f>IF(AB2496="","",AB2496)</f>
        <v/>
      </c>
      <c r="AN2496" s="702"/>
      <c r="AO2496" s="4"/>
      <c r="AP2496" s="5"/>
      <c r="AQ2496" s="5"/>
      <c r="AR2496" s="4"/>
      <c r="AS2496" s="5"/>
      <c r="AT2496" s="552"/>
      <c r="AU2496" s="553" t="str">
        <f>IF(AND(V2496&gt;0,X2496="A",AA2496&lt;&gt;"",AG2496&lt;&gt;"A",AJ2496&lt;&gt;"A",OR(AB2496="NR",AB2496="NT")),1,"")</f>
        <v/>
      </c>
      <c r="AV2496" s="554" t="str">
        <f>IF(AU2496="","",COUNTIF($AU$8:AU2496,AU2496))</f>
        <v/>
      </c>
      <c r="AW2496" s="553" t="str">
        <f>IF(AND(V2496&gt;0,X2496="A",AJ2496&lt;&gt;"A",OR(AB2496="",AB2496="NX")),1,"")</f>
        <v/>
      </c>
      <c r="AX2496" s="554" t="str">
        <f>IF(AW2496="","",COUNTIF($AW$8:AW2496,AW2496))</f>
        <v/>
      </c>
      <c r="AY2496" s="27"/>
      <c r="AZ2496" s="6"/>
      <c r="BA2496" s="7"/>
      <c r="BB2496" s="7"/>
    </row>
    <row r="2497" spans="1:54" ht="14.45" customHeight="1">
      <c r="A2497" s="472" t="s">
        <v>2747</v>
      </c>
      <c r="B2497" s="473" t="s">
        <v>1602</v>
      </c>
      <c r="C2497" s="714" t="s">
        <v>4210</v>
      </c>
      <c r="D2497" s="22">
        <v>23</v>
      </c>
      <c r="E2497" s="746" t="s">
        <v>4776</v>
      </c>
      <c r="F2497" s="760"/>
      <c r="G2497" s="475"/>
      <c r="H2497" s="476"/>
      <c r="I2497" s="474"/>
      <c r="J2497" s="475"/>
      <c r="K2497" s="478"/>
      <c r="L2497" s="9"/>
      <c r="M2497" s="546"/>
      <c r="N2497" s="9"/>
      <c r="O2497" s="6"/>
      <c r="P2497" s="479"/>
      <c r="Q2497" s="10"/>
      <c r="R2497" s="11"/>
      <c r="S2497" s="12"/>
      <c r="T2497" s="14"/>
      <c r="U2497" s="15"/>
      <c r="V2497" s="8"/>
      <c r="W2497" s="13"/>
      <c r="X2497" s="23"/>
      <c r="Y2497" s="486"/>
      <c r="Z2497" s="483"/>
      <c r="AA2497" s="24"/>
      <c r="AB2497" s="484"/>
      <c r="AC2497" s="16"/>
      <c r="AD2497" s="17"/>
      <c r="AE2497" s="18"/>
      <c r="AF2497" s="9"/>
      <c r="AG2497" s="19"/>
      <c r="AH2497" s="20"/>
      <c r="AI2497" s="9"/>
      <c r="AJ2497" s="21"/>
      <c r="AK2497" s="33"/>
      <c r="AL2497" s="485" t="str">
        <f>IF(AA2497="","",AA2497)</f>
        <v/>
      </c>
      <c r="AM2497" s="3" t="str">
        <f>IF(AB2497="","",AB2497)</f>
        <v/>
      </c>
      <c r="AN2497" s="702"/>
      <c r="AO2497" s="4"/>
      <c r="AP2497" s="5"/>
      <c r="AQ2497" s="5"/>
      <c r="AR2497" s="4"/>
      <c r="AS2497" s="5"/>
      <c r="AT2497" s="552"/>
      <c r="AU2497" s="553" t="str">
        <f>IF(AND(V2497&gt;0,X2497="A",AA2497&lt;&gt;"",AG2497&lt;&gt;"A",AJ2497&lt;&gt;"A",OR(AB2497="NR",AB2497="NT")),1,"")</f>
        <v/>
      </c>
      <c r="AV2497" s="554" t="str">
        <f>IF(AU2497="","",COUNTIF($AU$8:AU2497,AU2497))</f>
        <v/>
      </c>
      <c r="AW2497" s="553" t="str">
        <f>IF(AND(V2497&gt;0,X2497="A",AJ2497&lt;&gt;"A",OR(AB2497="",AB2497="NX")),1,"")</f>
        <v/>
      </c>
      <c r="AX2497" s="554" t="str">
        <f>IF(AW2497="","",COUNTIF($AW$8:AW2497,AW2497))</f>
        <v/>
      </c>
      <c r="AY2497" s="27"/>
      <c r="AZ2497" s="6"/>
      <c r="BA2497" s="7"/>
      <c r="BB2497" s="7"/>
    </row>
    <row r="2498" spans="1:54" ht="14.45" customHeight="1">
      <c r="A2498" s="472" t="s">
        <v>2748</v>
      </c>
      <c r="B2498" s="473" t="s">
        <v>1602</v>
      </c>
      <c r="C2498" s="714" t="s">
        <v>4210</v>
      </c>
      <c r="D2498" s="22">
        <v>23</v>
      </c>
      <c r="E2498" s="746" t="s">
        <v>4777</v>
      </c>
      <c r="F2498" s="760"/>
      <c r="G2498" s="475"/>
      <c r="H2498" s="476"/>
      <c r="I2498" s="474"/>
      <c r="J2498" s="475"/>
      <c r="K2498" s="478"/>
      <c r="L2498" s="9"/>
      <c r="M2498" s="546"/>
      <c r="N2498" s="9"/>
      <c r="O2498" s="6"/>
      <c r="P2498" s="479"/>
      <c r="Q2498" s="10"/>
      <c r="R2498" s="11"/>
      <c r="S2498" s="12"/>
      <c r="T2498" s="14"/>
      <c r="U2498" s="15"/>
      <c r="V2498" s="8"/>
      <c r="W2498" s="13"/>
      <c r="X2498" s="23"/>
      <c r="Y2498" s="486"/>
      <c r="Z2498" s="483"/>
      <c r="AA2498" s="24"/>
      <c r="AB2498" s="484"/>
      <c r="AC2498" s="16"/>
      <c r="AD2498" s="17"/>
      <c r="AE2498" s="18"/>
      <c r="AF2498" s="9"/>
      <c r="AG2498" s="19"/>
      <c r="AH2498" s="20"/>
      <c r="AI2498" s="9"/>
      <c r="AJ2498" s="21"/>
      <c r="AK2498" s="33"/>
      <c r="AL2498" s="485" t="str">
        <f>IF(AA2498="","",AA2498)</f>
        <v/>
      </c>
      <c r="AM2498" s="3" t="str">
        <f>IF(AB2498="","",AB2498)</f>
        <v/>
      </c>
      <c r="AN2498" s="702"/>
      <c r="AO2498" s="4"/>
      <c r="AP2498" s="5"/>
      <c r="AQ2498" s="5"/>
      <c r="AR2498" s="4"/>
      <c r="AS2498" s="5"/>
      <c r="AT2498" s="552"/>
      <c r="AU2498" s="553" t="str">
        <f>IF(AND(V2498&gt;0,X2498="A",AA2498&lt;&gt;"",AG2498&lt;&gt;"A",AJ2498&lt;&gt;"A",OR(AB2498="NR",AB2498="NT")),1,"")</f>
        <v/>
      </c>
      <c r="AV2498" s="554" t="str">
        <f>IF(AU2498="","",COUNTIF($AU$8:AU2498,AU2498))</f>
        <v/>
      </c>
      <c r="AW2498" s="553" t="str">
        <f>IF(AND(V2498&gt;0,X2498="A",AJ2498&lt;&gt;"A",OR(AB2498="",AB2498="NX")),1,"")</f>
        <v/>
      </c>
      <c r="AX2498" s="554" t="str">
        <f>IF(AW2498="","",COUNTIF($AW$8:AW2498,AW2498))</f>
        <v/>
      </c>
      <c r="AY2498" s="27"/>
      <c r="AZ2498" s="6"/>
      <c r="BA2498" s="7"/>
      <c r="BB2498" s="7"/>
    </row>
    <row r="2499" spans="1:54" ht="14.45" customHeight="1">
      <c r="A2499" s="472" t="s">
        <v>2749</v>
      </c>
      <c r="B2499" s="473" t="s">
        <v>1602</v>
      </c>
      <c r="C2499" s="714" t="s">
        <v>4210</v>
      </c>
      <c r="D2499" s="22">
        <v>23</v>
      </c>
      <c r="E2499" s="746" t="s">
        <v>4778</v>
      </c>
      <c r="F2499" s="760"/>
      <c r="G2499" s="475"/>
      <c r="H2499" s="476"/>
      <c r="I2499" s="474"/>
      <c r="J2499" s="475"/>
      <c r="K2499" s="478"/>
      <c r="L2499" s="9"/>
      <c r="M2499" s="546"/>
      <c r="N2499" s="9"/>
      <c r="O2499" s="6"/>
      <c r="P2499" s="479"/>
      <c r="Q2499" s="10"/>
      <c r="R2499" s="11"/>
      <c r="S2499" s="12"/>
      <c r="T2499" s="14"/>
      <c r="U2499" s="15"/>
      <c r="V2499" s="8"/>
      <c r="W2499" s="13"/>
      <c r="X2499" s="23"/>
      <c r="Y2499" s="486"/>
      <c r="Z2499" s="483"/>
      <c r="AA2499" s="24"/>
      <c r="AB2499" s="484"/>
      <c r="AC2499" s="16"/>
      <c r="AD2499" s="17"/>
      <c r="AE2499" s="18"/>
      <c r="AF2499" s="9"/>
      <c r="AG2499" s="19"/>
      <c r="AH2499" s="20"/>
      <c r="AI2499" s="9"/>
      <c r="AJ2499" s="21"/>
      <c r="AK2499" s="33"/>
      <c r="AL2499" s="485" t="str">
        <f>IF(AA2499="","",AA2499)</f>
        <v/>
      </c>
      <c r="AM2499" s="3" t="str">
        <f>IF(AB2499="","",AB2499)</f>
        <v/>
      </c>
      <c r="AN2499" s="702"/>
      <c r="AO2499" s="4"/>
      <c r="AP2499" s="5"/>
      <c r="AQ2499" s="5"/>
      <c r="AR2499" s="4"/>
      <c r="AS2499" s="5"/>
      <c r="AT2499" s="552"/>
      <c r="AU2499" s="553" t="str">
        <f>IF(AND(V2499&gt;0,X2499="A",AA2499&lt;&gt;"",AG2499&lt;&gt;"A",AJ2499&lt;&gt;"A",OR(AB2499="NR",AB2499="NT")),1,"")</f>
        <v/>
      </c>
      <c r="AV2499" s="554" t="str">
        <f>IF(AU2499="","",COUNTIF($AU$8:AU2499,AU2499))</f>
        <v/>
      </c>
      <c r="AW2499" s="553" t="str">
        <f>IF(AND(V2499&gt;0,X2499="A",AJ2499&lt;&gt;"A",OR(AB2499="",AB2499="NX")),1,"")</f>
        <v/>
      </c>
      <c r="AX2499" s="554" t="str">
        <f>IF(AW2499="","",COUNTIF($AW$8:AW2499,AW2499))</f>
        <v/>
      </c>
      <c r="AY2499" s="27"/>
      <c r="AZ2499" s="6"/>
      <c r="BA2499" s="7"/>
      <c r="BB2499" s="7"/>
    </row>
    <row r="2500" spans="1:54" ht="14.45" customHeight="1">
      <c r="A2500" s="472" t="s">
        <v>2750</v>
      </c>
      <c r="B2500" s="473" t="s">
        <v>1602</v>
      </c>
      <c r="C2500" s="714" t="s">
        <v>4210</v>
      </c>
      <c r="D2500" s="22">
        <v>23</v>
      </c>
      <c r="E2500" s="746" t="s">
        <v>4779</v>
      </c>
      <c r="F2500" s="760"/>
      <c r="G2500" s="475"/>
      <c r="H2500" s="476"/>
      <c r="I2500" s="474"/>
      <c r="J2500" s="475"/>
      <c r="K2500" s="478"/>
      <c r="L2500" s="9"/>
      <c r="M2500" s="546"/>
      <c r="N2500" s="9"/>
      <c r="O2500" s="6"/>
      <c r="P2500" s="479"/>
      <c r="Q2500" s="10"/>
      <c r="R2500" s="11"/>
      <c r="S2500" s="12"/>
      <c r="T2500" s="14"/>
      <c r="U2500" s="15"/>
      <c r="V2500" s="8"/>
      <c r="W2500" s="13"/>
      <c r="X2500" s="23"/>
      <c r="Y2500" s="486"/>
      <c r="Z2500" s="483"/>
      <c r="AA2500" s="24"/>
      <c r="AB2500" s="484"/>
      <c r="AC2500" s="16"/>
      <c r="AD2500" s="17"/>
      <c r="AE2500" s="18"/>
      <c r="AF2500" s="9"/>
      <c r="AG2500" s="19"/>
      <c r="AH2500" s="20"/>
      <c r="AI2500" s="9"/>
      <c r="AJ2500" s="21"/>
      <c r="AK2500" s="33"/>
      <c r="AL2500" s="485" t="str">
        <f>IF(AA2500="","",AA2500)</f>
        <v/>
      </c>
      <c r="AM2500" s="3" t="str">
        <f>IF(AB2500="","",AB2500)</f>
        <v/>
      </c>
      <c r="AN2500" s="702"/>
      <c r="AO2500" s="4"/>
      <c r="AP2500" s="5"/>
      <c r="AQ2500" s="5"/>
      <c r="AR2500" s="4"/>
      <c r="AS2500" s="5"/>
      <c r="AT2500" s="552"/>
      <c r="AU2500" s="553" t="str">
        <f>IF(AND(V2500&gt;0,X2500="A",AA2500&lt;&gt;"",AG2500&lt;&gt;"A",AJ2500&lt;&gt;"A",OR(AB2500="NR",AB2500="NT")),1,"")</f>
        <v/>
      </c>
      <c r="AV2500" s="554" t="str">
        <f>IF(AU2500="","",COUNTIF($AU$8:AU2500,AU2500))</f>
        <v/>
      </c>
      <c r="AW2500" s="553" t="str">
        <f>IF(AND(V2500&gt;0,X2500="A",AJ2500&lt;&gt;"A",OR(AB2500="",AB2500="NX")),1,"")</f>
        <v/>
      </c>
      <c r="AX2500" s="554" t="str">
        <f>IF(AW2500="","",COUNTIF($AW$8:AW2500,AW2500))</f>
        <v/>
      </c>
      <c r="AY2500" s="27"/>
      <c r="AZ2500" s="6"/>
      <c r="BA2500" s="7"/>
      <c r="BB2500" s="7"/>
    </row>
    <row r="2501" spans="1:54" ht="14.45" customHeight="1">
      <c r="A2501" s="472" t="s">
        <v>2751</v>
      </c>
      <c r="B2501" s="473" t="s">
        <v>1602</v>
      </c>
      <c r="C2501" s="714" t="s">
        <v>4210</v>
      </c>
      <c r="D2501" s="22">
        <v>23</v>
      </c>
      <c r="E2501" s="746" t="s">
        <v>4780</v>
      </c>
      <c r="F2501" s="760"/>
      <c r="G2501" s="475"/>
      <c r="H2501" s="476"/>
      <c r="I2501" s="474"/>
      <c r="J2501" s="475"/>
      <c r="K2501" s="478"/>
      <c r="L2501" s="9"/>
      <c r="M2501" s="546"/>
      <c r="N2501" s="9"/>
      <c r="O2501" s="6"/>
      <c r="P2501" s="479"/>
      <c r="Q2501" s="10"/>
      <c r="R2501" s="11"/>
      <c r="S2501" s="12"/>
      <c r="T2501" s="14"/>
      <c r="U2501" s="15"/>
      <c r="V2501" s="8"/>
      <c r="W2501" s="13"/>
      <c r="X2501" s="23"/>
      <c r="Y2501" s="486"/>
      <c r="Z2501" s="483"/>
      <c r="AA2501" s="24"/>
      <c r="AB2501" s="484"/>
      <c r="AC2501" s="16"/>
      <c r="AD2501" s="17"/>
      <c r="AE2501" s="18"/>
      <c r="AF2501" s="9"/>
      <c r="AG2501" s="19"/>
      <c r="AH2501" s="20"/>
      <c r="AI2501" s="9"/>
      <c r="AJ2501" s="21"/>
      <c r="AK2501" s="33"/>
      <c r="AL2501" s="485" t="str">
        <f>IF(AA2501="","",AA2501)</f>
        <v/>
      </c>
      <c r="AM2501" s="3" t="str">
        <f>IF(AB2501="","",AB2501)</f>
        <v/>
      </c>
      <c r="AN2501" s="702"/>
      <c r="AO2501" s="4"/>
      <c r="AP2501" s="5"/>
      <c r="AQ2501" s="5"/>
      <c r="AR2501" s="4"/>
      <c r="AS2501" s="5"/>
      <c r="AT2501" s="552"/>
      <c r="AU2501" s="553" t="str">
        <f>IF(AND(V2501&gt;0,X2501="A",AA2501&lt;&gt;"",AG2501&lt;&gt;"A",AJ2501&lt;&gt;"A",OR(AB2501="NR",AB2501="NT")),1,"")</f>
        <v/>
      </c>
      <c r="AV2501" s="554" t="str">
        <f>IF(AU2501="","",COUNTIF($AU$8:AU2501,AU2501))</f>
        <v/>
      </c>
      <c r="AW2501" s="553" t="str">
        <f>IF(AND(V2501&gt;0,X2501="A",AJ2501&lt;&gt;"A",OR(AB2501="",AB2501="NX")),1,"")</f>
        <v/>
      </c>
      <c r="AX2501" s="554" t="str">
        <f>IF(AW2501="","",COUNTIF($AW$8:AW2501,AW2501))</f>
        <v/>
      </c>
      <c r="AY2501" s="27"/>
      <c r="AZ2501" s="6"/>
      <c r="BA2501" s="7"/>
      <c r="BB2501" s="7"/>
    </row>
    <row r="2502" spans="1:54" ht="14.45" customHeight="1">
      <c r="A2502" s="472" t="s">
        <v>2752</v>
      </c>
      <c r="B2502" s="473" t="s">
        <v>1602</v>
      </c>
      <c r="C2502" s="714" t="s">
        <v>4210</v>
      </c>
      <c r="D2502" s="22">
        <v>23</v>
      </c>
      <c r="E2502" s="746" t="s">
        <v>4781</v>
      </c>
      <c r="F2502" s="760"/>
      <c r="G2502" s="475"/>
      <c r="H2502" s="476"/>
      <c r="I2502" s="474"/>
      <c r="J2502" s="475"/>
      <c r="K2502" s="478"/>
      <c r="L2502" s="9"/>
      <c r="M2502" s="546"/>
      <c r="N2502" s="9"/>
      <c r="O2502" s="6"/>
      <c r="P2502" s="479"/>
      <c r="Q2502" s="10"/>
      <c r="R2502" s="11"/>
      <c r="S2502" s="12"/>
      <c r="T2502" s="14"/>
      <c r="U2502" s="15"/>
      <c r="V2502" s="8"/>
      <c r="W2502" s="13"/>
      <c r="X2502" s="23"/>
      <c r="Y2502" s="486"/>
      <c r="Z2502" s="483"/>
      <c r="AA2502" s="24"/>
      <c r="AB2502" s="484"/>
      <c r="AC2502" s="16"/>
      <c r="AD2502" s="17"/>
      <c r="AE2502" s="18"/>
      <c r="AF2502" s="9"/>
      <c r="AG2502" s="19"/>
      <c r="AH2502" s="20"/>
      <c r="AI2502" s="9"/>
      <c r="AJ2502" s="21"/>
      <c r="AK2502" s="33"/>
      <c r="AL2502" s="485" t="str">
        <f>IF(AA2502="","",AA2502)</f>
        <v/>
      </c>
      <c r="AM2502" s="3" t="str">
        <f>IF(AB2502="","",AB2502)</f>
        <v/>
      </c>
      <c r="AN2502" s="702"/>
      <c r="AO2502" s="4"/>
      <c r="AP2502" s="5"/>
      <c r="AQ2502" s="5"/>
      <c r="AR2502" s="4"/>
      <c r="AS2502" s="5"/>
      <c r="AT2502" s="552"/>
      <c r="AU2502" s="553" t="str">
        <f>IF(AND(V2502&gt;0,X2502="A",AA2502&lt;&gt;"",AG2502&lt;&gt;"A",AJ2502&lt;&gt;"A",OR(AB2502="NR",AB2502="NT")),1,"")</f>
        <v/>
      </c>
      <c r="AV2502" s="554" t="str">
        <f>IF(AU2502="","",COUNTIF($AU$8:AU2502,AU2502))</f>
        <v/>
      </c>
      <c r="AW2502" s="553" t="str">
        <f>IF(AND(V2502&gt;0,X2502="A",AJ2502&lt;&gt;"A",OR(AB2502="",AB2502="NX")),1,"")</f>
        <v/>
      </c>
      <c r="AX2502" s="554" t="str">
        <f>IF(AW2502="","",COUNTIF($AW$8:AW2502,AW2502))</f>
        <v/>
      </c>
      <c r="AY2502" s="27"/>
      <c r="AZ2502" s="6"/>
      <c r="BA2502" s="7"/>
      <c r="BB2502" s="7"/>
    </row>
    <row r="2503" spans="1:54" ht="14.45" customHeight="1">
      <c r="A2503" s="472" t="s">
        <v>2753</v>
      </c>
      <c r="B2503" s="473" t="s">
        <v>1602</v>
      </c>
      <c r="C2503" s="714" t="s">
        <v>4210</v>
      </c>
      <c r="D2503" s="22">
        <v>23</v>
      </c>
      <c r="E2503" s="746" t="s">
        <v>4782</v>
      </c>
      <c r="F2503" s="760"/>
      <c r="G2503" s="475"/>
      <c r="H2503" s="476"/>
      <c r="I2503" s="474"/>
      <c r="J2503" s="475"/>
      <c r="K2503" s="478"/>
      <c r="L2503" s="9"/>
      <c r="M2503" s="546"/>
      <c r="N2503" s="9"/>
      <c r="O2503" s="6"/>
      <c r="P2503" s="479"/>
      <c r="Q2503" s="10"/>
      <c r="R2503" s="11"/>
      <c r="S2503" s="12"/>
      <c r="T2503" s="14"/>
      <c r="U2503" s="15"/>
      <c r="V2503" s="8"/>
      <c r="W2503" s="13"/>
      <c r="X2503" s="23"/>
      <c r="Y2503" s="486"/>
      <c r="Z2503" s="483"/>
      <c r="AA2503" s="24"/>
      <c r="AB2503" s="484"/>
      <c r="AC2503" s="16"/>
      <c r="AD2503" s="17"/>
      <c r="AE2503" s="18"/>
      <c r="AF2503" s="9"/>
      <c r="AG2503" s="19"/>
      <c r="AH2503" s="20"/>
      <c r="AI2503" s="9"/>
      <c r="AJ2503" s="21"/>
      <c r="AK2503" s="33"/>
      <c r="AL2503" s="485" t="str">
        <f>IF(AA2503="","",AA2503)</f>
        <v/>
      </c>
      <c r="AM2503" s="3" t="str">
        <f>IF(AB2503="","",AB2503)</f>
        <v/>
      </c>
      <c r="AN2503" s="702"/>
      <c r="AO2503" s="4"/>
      <c r="AP2503" s="5"/>
      <c r="AQ2503" s="5"/>
      <c r="AR2503" s="4"/>
      <c r="AS2503" s="5"/>
      <c r="AT2503" s="552"/>
      <c r="AU2503" s="553" t="str">
        <f>IF(AND(V2503&gt;0,X2503="A",AA2503&lt;&gt;"",AG2503&lt;&gt;"A",AJ2503&lt;&gt;"A",OR(AB2503="NR",AB2503="NT")),1,"")</f>
        <v/>
      </c>
      <c r="AV2503" s="554" t="str">
        <f>IF(AU2503="","",COUNTIF($AU$8:AU2503,AU2503))</f>
        <v/>
      </c>
      <c r="AW2503" s="553" t="str">
        <f>IF(AND(V2503&gt;0,X2503="A",AJ2503&lt;&gt;"A",OR(AB2503="",AB2503="NX")),1,"")</f>
        <v/>
      </c>
      <c r="AX2503" s="554" t="str">
        <f>IF(AW2503="","",COUNTIF($AW$8:AW2503,AW2503))</f>
        <v/>
      </c>
      <c r="AY2503" s="27"/>
      <c r="AZ2503" s="6"/>
      <c r="BA2503" s="7"/>
      <c r="BB2503" s="7"/>
    </row>
    <row r="2504" spans="1:54" ht="14.45" customHeight="1">
      <c r="A2504" s="472" t="s">
        <v>2754</v>
      </c>
      <c r="B2504" s="473" t="s">
        <v>1602</v>
      </c>
      <c r="C2504" s="714" t="s">
        <v>4210</v>
      </c>
      <c r="D2504" s="22">
        <v>23</v>
      </c>
      <c r="E2504" s="746" t="s">
        <v>4783</v>
      </c>
      <c r="F2504" s="760"/>
      <c r="G2504" s="475"/>
      <c r="H2504" s="476"/>
      <c r="I2504" s="474"/>
      <c r="J2504" s="475"/>
      <c r="K2504" s="478"/>
      <c r="L2504" s="9"/>
      <c r="M2504" s="546"/>
      <c r="N2504" s="9"/>
      <c r="O2504" s="6"/>
      <c r="P2504" s="479"/>
      <c r="Q2504" s="10"/>
      <c r="R2504" s="11"/>
      <c r="S2504" s="12"/>
      <c r="T2504" s="14"/>
      <c r="U2504" s="15"/>
      <c r="V2504" s="8"/>
      <c r="W2504" s="13"/>
      <c r="X2504" s="23"/>
      <c r="Y2504" s="486"/>
      <c r="Z2504" s="483"/>
      <c r="AA2504" s="24"/>
      <c r="AB2504" s="484"/>
      <c r="AC2504" s="16"/>
      <c r="AD2504" s="17"/>
      <c r="AE2504" s="18"/>
      <c r="AF2504" s="9"/>
      <c r="AG2504" s="19"/>
      <c r="AH2504" s="20"/>
      <c r="AI2504" s="9"/>
      <c r="AJ2504" s="21"/>
      <c r="AK2504" s="33"/>
      <c r="AL2504" s="485" t="str">
        <f>IF(AA2504="","",AA2504)</f>
        <v/>
      </c>
      <c r="AM2504" s="3" t="str">
        <f>IF(AB2504="","",AB2504)</f>
        <v/>
      </c>
      <c r="AN2504" s="702"/>
      <c r="AO2504" s="4"/>
      <c r="AP2504" s="5"/>
      <c r="AQ2504" s="5"/>
      <c r="AR2504" s="4"/>
      <c r="AS2504" s="5"/>
      <c r="AT2504" s="552"/>
      <c r="AU2504" s="553" t="str">
        <f>IF(AND(V2504&gt;0,X2504="A",AA2504&lt;&gt;"",AG2504&lt;&gt;"A",AJ2504&lt;&gt;"A",OR(AB2504="NR",AB2504="NT")),1,"")</f>
        <v/>
      </c>
      <c r="AV2504" s="554" t="str">
        <f>IF(AU2504="","",COUNTIF($AU$8:AU2504,AU2504))</f>
        <v/>
      </c>
      <c r="AW2504" s="553" t="str">
        <f>IF(AND(V2504&gt;0,X2504="A",AJ2504&lt;&gt;"A",OR(AB2504="",AB2504="NX")),1,"")</f>
        <v/>
      </c>
      <c r="AX2504" s="554" t="str">
        <f>IF(AW2504="","",COUNTIF($AW$8:AW2504,AW2504))</f>
        <v/>
      </c>
      <c r="AY2504" s="27"/>
      <c r="AZ2504" s="6"/>
      <c r="BA2504" s="7"/>
      <c r="BB2504" s="7"/>
    </row>
    <row r="2505" spans="1:54" ht="14.45" customHeight="1">
      <c r="A2505" s="472" t="s">
        <v>2755</v>
      </c>
      <c r="B2505" s="473" t="s">
        <v>1602</v>
      </c>
      <c r="C2505" s="714" t="s">
        <v>4210</v>
      </c>
      <c r="D2505" s="22">
        <v>23</v>
      </c>
      <c r="E2505" s="746" t="s">
        <v>4784</v>
      </c>
      <c r="F2505" s="760"/>
      <c r="G2505" s="475"/>
      <c r="H2505" s="476"/>
      <c r="I2505" s="474"/>
      <c r="J2505" s="475"/>
      <c r="K2505" s="478"/>
      <c r="L2505" s="9"/>
      <c r="M2505" s="546"/>
      <c r="N2505" s="9"/>
      <c r="O2505" s="6"/>
      <c r="P2505" s="479"/>
      <c r="Q2505" s="10"/>
      <c r="R2505" s="11"/>
      <c r="S2505" s="12"/>
      <c r="T2505" s="14"/>
      <c r="U2505" s="15"/>
      <c r="V2505" s="8"/>
      <c r="W2505" s="13"/>
      <c r="X2505" s="23"/>
      <c r="Y2505" s="486"/>
      <c r="Z2505" s="483"/>
      <c r="AA2505" s="24"/>
      <c r="AB2505" s="484"/>
      <c r="AC2505" s="16"/>
      <c r="AD2505" s="17"/>
      <c r="AE2505" s="18"/>
      <c r="AF2505" s="9"/>
      <c r="AG2505" s="19"/>
      <c r="AH2505" s="20"/>
      <c r="AI2505" s="9"/>
      <c r="AJ2505" s="21"/>
      <c r="AK2505" s="33"/>
      <c r="AL2505" s="485" t="str">
        <f>IF(AA2505="","",AA2505)</f>
        <v/>
      </c>
      <c r="AM2505" s="3" t="str">
        <f>IF(AB2505="","",AB2505)</f>
        <v/>
      </c>
      <c r="AN2505" s="702"/>
      <c r="AO2505" s="4"/>
      <c r="AP2505" s="5"/>
      <c r="AQ2505" s="5"/>
      <c r="AR2505" s="4"/>
      <c r="AS2505" s="5"/>
      <c r="AT2505" s="552"/>
      <c r="AU2505" s="553" t="str">
        <f>IF(AND(V2505&gt;0,X2505="A",AA2505&lt;&gt;"",AG2505&lt;&gt;"A",AJ2505&lt;&gt;"A",OR(AB2505="NR",AB2505="NT")),1,"")</f>
        <v/>
      </c>
      <c r="AV2505" s="554" t="str">
        <f>IF(AU2505="","",COUNTIF($AU$8:AU2505,AU2505))</f>
        <v/>
      </c>
      <c r="AW2505" s="553" t="str">
        <f>IF(AND(V2505&gt;0,X2505="A",AJ2505&lt;&gt;"A",OR(AB2505="",AB2505="NX")),1,"")</f>
        <v/>
      </c>
      <c r="AX2505" s="554" t="str">
        <f>IF(AW2505="","",COUNTIF($AW$8:AW2505,AW2505))</f>
        <v/>
      </c>
      <c r="AY2505" s="27"/>
      <c r="AZ2505" s="6"/>
      <c r="BA2505" s="7"/>
      <c r="BB2505" s="7"/>
    </row>
    <row r="2506" spans="1:54" ht="14.45" customHeight="1">
      <c r="A2506" s="472" t="s">
        <v>2756</v>
      </c>
      <c r="B2506" s="473" t="s">
        <v>1602</v>
      </c>
      <c r="C2506" s="714" t="s">
        <v>4210</v>
      </c>
      <c r="D2506" s="22">
        <v>23</v>
      </c>
      <c r="E2506" s="746" t="s">
        <v>4785</v>
      </c>
      <c r="F2506" s="760"/>
      <c r="G2506" s="475"/>
      <c r="H2506" s="476"/>
      <c r="I2506" s="474"/>
      <c r="J2506" s="475"/>
      <c r="K2506" s="478"/>
      <c r="L2506" s="9"/>
      <c r="M2506" s="546"/>
      <c r="N2506" s="9"/>
      <c r="O2506" s="6"/>
      <c r="P2506" s="479"/>
      <c r="Q2506" s="10"/>
      <c r="R2506" s="11"/>
      <c r="S2506" s="12"/>
      <c r="T2506" s="14"/>
      <c r="U2506" s="15"/>
      <c r="V2506" s="8"/>
      <c r="W2506" s="13"/>
      <c r="X2506" s="23"/>
      <c r="Y2506" s="486"/>
      <c r="Z2506" s="483"/>
      <c r="AA2506" s="24"/>
      <c r="AB2506" s="484"/>
      <c r="AC2506" s="16"/>
      <c r="AD2506" s="17"/>
      <c r="AE2506" s="18"/>
      <c r="AF2506" s="9"/>
      <c r="AG2506" s="19"/>
      <c r="AH2506" s="20"/>
      <c r="AI2506" s="9"/>
      <c r="AJ2506" s="21"/>
      <c r="AK2506" s="33"/>
      <c r="AL2506" s="485" t="str">
        <f>IF(AA2506="","",AA2506)</f>
        <v/>
      </c>
      <c r="AM2506" s="3" t="str">
        <f>IF(AB2506="","",AB2506)</f>
        <v/>
      </c>
      <c r="AN2506" s="702"/>
      <c r="AO2506" s="4"/>
      <c r="AP2506" s="5"/>
      <c r="AQ2506" s="5"/>
      <c r="AR2506" s="4"/>
      <c r="AS2506" s="5"/>
      <c r="AT2506" s="552"/>
      <c r="AU2506" s="553" t="str">
        <f>IF(AND(V2506&gt;0,X2506="A",AA2506&lt;&gt;"",AG2506&lt;&gt;"A",AJ2506&lt;&gt;"A",OR(AB2506="NR",AB2506="NT")),1,"")</f>
        <v/>
      </c>
      <c r="AV2506" s="554" t="str">
        <f>IF(AU2506="","",COUNTIF($AU$8:AU2506,AU2506))</f>
        <v/>
      </c>
      <c r="AW2506" s="553" t="str">
        <f>IF(AND(V2506&gt;0,X2506="A",AJ2506&lt;&gt;"A",OR(AB2506="",AB2506="NX")),1,"")</f>
        <v/>
      </c>
      <c r="AX2506" s="554" t="str">
        <f>IF(AW2506="","",COUNTIF($AW$8:AW2506,AW2506))</f>
        <v/>
      </c>
      <c r="AY2506" s="27"/>
      <c r="AZ2506" s="6"/>
      <c r="BA2506" s="7"/>
      <c r="BB2506" s="7"/>
    </row>
    <row r="2507" spans="1:54" ht="14.45" customHeight="1">
      <c r="A2507" s="472" t="s">
        <v>2757</v>
      </c>
      <c r="B2507" s="473" t="s">
        <v>1602</v>
      </c>
      <c r="C2507" s="714" t="s">
        <v>4210</v>
      </c>
      <c r="D2507" s="22">
        <v>23</v>
      </c>
      <c r="E2507" s="746" t="s">
        <v>4786</v>
      </c>
      <c r="F2507" s="760"/>
      <c r="G2507" s="475"/>
      <c r="H2507" s="476"/>
      <c r="I2507" s="474">
        <v>2088970</v>
      </c>
      <c r="J2507" s="475">
        <v>15421108</v>
      </c>
      <c r="K2507" s="478">
        <v>11.94</v>
      </c>
      <c r="L2507" s="9"/>
      <c r="M2507" s="546"/>
      <c r="N2507" s="9"/>
      <c r="O2507" s="6"/>
      <c r="P2507" s="479"/>
      <c r="Q2507" s="10"/>
      <c r="R2507" s="11"/>
      <c r="S2507" s="12"/>
      <c r="T2507" s="14"/>
      <c r="U2507" s="15"/>
      <c r="V2507" s="8"/>
      <c r="W2507" s="13"/>
      <c r="X2507" s="23"/>
      <c r="Y2507" s="486"/>
      <c r="Z2507" s="483"/>
      <c r="AA2507" s="24"/>
      <c r="AB2507" s="484"/>
      <c r="AC2507" s="16"/>
      <c r="AD2507" s="17"/>
      <c r="AE2507" s="18"/>
      <c r="AF2507" s="9"/>
      <c r="AG2507" s="19"/>
      <c r="AH2507" s="20"/>
      <c r="AI2507" s="9"/>
      <c r="AJ2507" s="21"/>
      <c r="AK2507" s="33"/>
      <c r="AL2507" s="485" t="str">
        <f>IF(AA2507="","",AA2507)</f>
        <v/>
      </c>
      <c r="AM2507" s="3" t="str">
        <f>IF(AB2507="","",AB2507)</f>
        <v/>
      </c>
      <c r="AN2507" s="702"/>
      <c r="AO2507" s="4"/>
      <c r="AP2507" s="5"/>
      <c r="AQ2507" s="5"/>
      <c r="AR2507" s="4"/>
      <c r="AS2507" s="5"/>
      <c r="AT2507" s="552"/>
      <c r="AU2507" s="553" t="str">
        <f>IF(AND(V2507&gt;0,X2507="A",AA2507&lt;&gt;"",AG2507&lt;&gt;"A",AJ2507&lt;&gt;"A",OR(AB2507="NR",AB2507="NT")),1,"")</f>
        <v/>
      </c>
      <c r="AV2507" s="554" t="str">
        <f>IF(AU2507="","",COUNTIF($AU$8:AU2507,AU2507))</f>
        <v/>
      </c>
      <c r="AW2507" s="553" t="str">
        <f>IF(AND(V2507&gt;0,X2507="A",AJ2507&lt;&gt;"A",OR(AB2507="",AB2507="NX")),1,"")</f>
        <v/>
      </c>
      <c r="AX2507" s="554" t="str">
        <f>IF(AW2507="","",COUNTIF($AW$8:AW2507,AW2507))</f>
        <v/>
      </c>
      <c r="AY2507" s="27"/>
      <c r="AZ2507" s="6"/>
      <c r="BA2507" s="7"/>
      <c r="BB2507" s="7"/>
    </row>
    <row r="2508" spans="1:54" ht="14.45" customHeight="1">
      <c r="A2508" s="472" t="s">
        <v>2758</v>
      </c>
      <c r="B2508" s="473" t="s">
        <v>1602</v>
      </c>
      <c r="C2508" s="714" t="s">
        <v>5302</v>
      </c>
      <c r="D2508" s="22">
        <v>23</v>
      </c>
      <c r="E2508" s="746" t="s">
        <v>4787</v>
      </c>
      <c r="F2508" s="760">
        <v>2088970</v>
      </c>
      <c r="G2508" s="475">
        <v>15421108</v>
      </c>
      <c r="H2508" s="476">
        <v>11.94</v>
      </c>
      <c r="I2508" s="474">
        <v>2082900</v>
      </c>
      <c r="J2508" s="475">
        <v>15421105</v>
      </c>
      <c r="K2508" s="478">
        <v>11.94</v>
      </c>
      <c r="L2508" s="9" t="s">
        <v>15</v>
      </c>
      <c r="M2508" s="546">
        <v>16</v>
      </c>
      <c r="N2508" s="9">
        <v>9.5299999999999994</v>
      </c>
      <c r="O2508" s="6" t="s">
        <v>4201</v>
      </c>
      <c r="P2508" s="479" t="s">
        <v>4202</v>
      </c>
      <c r="Q2508" s="10" t="s">
        <v>4752</v>
      </c>
      <c r="R2508" s="11"/>
      <c r="S2508" s="12"/>
      <c r="T2508" s="14">
        <v>46258</v>
      </c>
      <c r="U2508" s="15" t="s">
        <v>4656</v>
      </c>
      <c r="V2508" s="8">
        <v>46258</v>
      </c>
      <c r="W2508" s="13" t="s">
        <v>4763</v>
      </c>
      <c r="X2508" s="23" t="s">
        <v>4206</v>
      </c>
      <c r="Y2508" s="486">
        <v>125</v>
      </c>
      <c r="Z2508" s="483">
        <v>46260</v>
      </c>
      <c r="AA2508" s="24" t="s">
        <v>4788</v>
      </c>
      <c r="AB2508" s="484" t="s">
        <v>4206</v>
      </c>
      <c r="AC2508" s="16"/>
      <c r="AD2508" s="17"/>
      <c r="AE2508" s="18"/>
      <c r="AF2508" s="9"/>
      <c r="AG2508" s="19"/>
      <c r="AH2508" s="20"/>
      <c r="AI2508" s="9"/>
      <c r="AJ2508" s="21"/>
      <c r="AK2508" s="33"/>
      <c r="AL2508" s="485" t="str">
        <f>IF(AA2508="","",AA2508)</f>
        <v>L-RT-008</v>
      </c>
      <c r="AM2508" s="3" t="str">
        <f>IF(AB2508="","",AB2508)</f>
        <v>A</v>
      </c>
      <c r="AN2508" s="702"/>
      <c r="AO2508" s="4"/>
      <c r="AP2508" s="5"/>
      <c r="AQ2508" s="5"/>
      <c r="AR2508" s="4"/>
      <c r="AS2508" s="5"/>
      <c r="AT2508" s="552"/>
      <c r="AU2508" s="553" t="str">
        <f>IF(AND(V2508&gt;0,X2508="A",AA2508&lt;&gt;"",AG2508&lt;&gt;"A",AJ2508&lt;&gt;"A",OR(AB2508="NR",AB2508="NT")),1,"")</f>
        <v/>
      </c>
      <c r="AV2508" s="554" t="str">
        <f>IF(AU2508="","",COUNTIF($AU$8:AU2508,AU2508))</f>
        <v/>
      </c>
      <c r="AW2508" s="553" t="str">
        <f>IF(AND(V2508&gt;0,X2508="A",AJ2508&lt;&gt;"A",OR(AB2508="",AB2508="NX")),1,"")</f>
        <v/>
      </c>
      <c r="AX2508" s="554" t="str">
        <f>IF(AW2508="","",COUNTIF($AW$8:AW2508,AW2508))</f>
        <v/>
      </c>
      <c r="AY2508" s="27"/>
      <c r="AZ2508" s="6"/>
      <c r="BA2508" s="7"/>
      <c r="BB2508" s="7"/>
    </row>
    <row r="2509" spans="1:54" ht="14.45" customHeight="1">
      <c r="A2509" s="472" t="s">
        <v>2759</v>
      </c>
      <c r="B2509" s="473" t="s">
        <v>1602</v>
      </c>
      <c r="C2509" s="714" t="s">
        <v>5302</v>
      </c>
      <c r="D2509" s="22">
        <v>23</v>
      </c>
      <c r="E2509" s="746" t="s">
        <v>4789</v>
      </c>
      <c r="F2509" s="760">
        <v>2082900</v>
      </c>
      <c r="G2509" s="475">
        <v>15421105</v>
      </c>
      <c r="H2509" s="476">
        <v>11.94</v>
      </c>
      <c r="I2509" s="474">
        <v>2096750</v>
      </c>
      <c r="J2509" s="475">
        <v>15421111</v>
      </c>
      <c r="K2509" s="478">
        <v>11.94</v>
      </c>
      <c r="L2509" s="9" t="s">
        <v>15</v>
      </c>
      <c r="M2509" s="546">
        <v>16</v>
      </c>
      <c r="N2509" s="9">
        <v>9.5299999999999994</v>
      </c>
      <c r="O2509" s="6" t="s">
        <v>4201</v>
      </c>
      <c r="P2509" s="479" t="s">
        <v>4202</v>
      </c>
      <c r="Q2509" s="10" t="s">
        <v>4752</v>
      </c>
      <c r="R2509" s="11"/>
      <c r="S2509" s="12"/>
      <c r="T2509" s="14">
        <v>46258</v>
      </c>
      <c r="U2509" s="15" t="s">
        <v>4656</v>
      </c>
      <c r="V2509" s="8">
        <v>46258</v>
      </c>
      <c r="W2509" s="13" t="s">
        <v>4763</v>
      </c>
      <c r="X2509" s="23" t="s">
        <v>4206</v>
      </c>
      <c r="Y2509" s="486">
        <v>125</v>
      </c>
      <c r="Z2509" s="483">
        <v>46260</v>
      </c>
      <c r="AA2509" s="24" t="s">
        <v>4788</v>
      </c>
      <c r="AB2509" s="484" t="s">
        <v>4206</v>
      </c>
      <c r="AC2509" s="16"/>
      <c r="AD2509" s="17"/>
      <c r="AE2509" s="18"/>
      <c r="AF2509" s="9"/>
      <c r="AG2509" s="19"/>
      <c r="AH2509" s="20"/>
      <c r="AI2509" s="9"/>
      <c r="AJ2509" s="21"/>
      <c r="AK2509" s="33"/>
      <c r="AL2509" s="485" t="str">
        <f>IF(AA2509="","",AA2509)</f>
        <v>L-RT-008</v>
      </c>
      <c r="AM2509" s="3" t="str">
        <f>IF(AB2509="","",AB2509)</f>
        <v>A</v>
      </c>
      <c r="AN2509" s="702"/>
      <c r="AO2509" s="4"/>
      <c r="AP2509" s="5"/>
      <c r="AQ2509" s="5"/>
      <c r="AR2509" s="4"/>
      <c r="AS2509" s="5"/>
      <c r="AT2509" s="552"/>
      <c r="AU2509" s="553" t="str">
        <f>IF(AND(V2509&gt;0,X2509="A",AA2509&lt;&gt;"",AG2509&lt;&gt;"A",AJ2509&lt;&gt;"A",OR(AB2509="NR",AB2509="NT")),1,"")</f>
        <v/>
      </c>
      <c r="AV2509" s="554" t="str">
        <f>IF(AU2509="","",COUNTIF($AU$8:AU2509,AU2509))</f>
        <v/>
      </c>
      <c r="AW2509" s="553" t="str">
        <f>IF(AND(V2509&gt;0,X2509="A",AJ2509&lt;&gt;"A",OR(AB2509="",AB2509="NX")),1,"")</f>
        <v/>
      </c>
      <c r="AX2509" s="554" t="str">
        <f>IF(AW2509="","",COUNTIF($AW$8:AW2509,AW2509))</f>
        <v/>
      </c>
      <c r="AY2509" s="27"/>
      <c r="AZ2509" s="6"/>
      <c r="BA2509" s="7"/>
      <c r="BB2509" s="7"/>
    </row>
    <row r="2510" spans="1:54" ht="14.45" customHeight="1">
      <c r="A2510" s="472" t="s">
        <v>2760</v>
      </c>
      <c r="B2510" s="473" t="s">
        <v>1602</v>
      </c>
      <c r="C2510" s="714" t="s">
        <v>5302</v>
      </c>
      <c r="D2510" s="22">
        <v>23</v>
      </c>
      <c r="E2510" s="746" t="s">
        <v>4790</v>
      </c>
      <c r="F2510" s="760">
        <v>2096750</v>
      </c>
      <c r="G2510" s="475">
        <v>15421111</v>
      </c>
      <c r="H2510" s="476">
        <v>11.94</v>
      </c>
      <c r="I2510" s="474">
        <v>2094280</v>
      </c>
      <c r="J2510" s="475">
        <v>15421111</v>
      </c>
      <c r="K2510" s="478">
        <v>11.94</v>
      </c>
      <c r="L2510" s="9" t="s">
        <v>15</v>
      </c>
      <c r="M2510" s="546">
        <v>16</v>
      </c>
      <c r="N2510" s="9">
        <v>9.5299999999999994</v>
      </c>
      <c r="O2510" s="6" t="s">
        <v>4201</v>
      </c>
      <c r="P2510" s="479" t="s">
        <v>4202</v>
      </c>
      <c r="Q2510" s="10" t="s">
        <v>4752</v>
      </c>
      <c r="R2510" s="11"/>
      <c r="S2510" s="12"/>
      <c r="T2510" s="14">
        <v>46258</v>
      </c>
      <c r="U2510" s="15" t="s">
        <v>4656</v>
      </c>
      <c r="V2510" s="8">
        <v>46258</v>
      </c>
      <c r="W2510" s="13" t="s">
        <v>4763</v>
      </c>
      <c r="X2510" s="23" t="s">
        <v>4206</v>
      </c>
      <c r="Y2510" s="486">
        <v>125</v>
      </c>
      <c r="Z2510" s="483">
        <v>46260</v>
      </c>
      <c r="AA2510" s="24" t="s">
        <v>4788</v>
      </c>
      <c r="AB2510" s="484" t="s">
        <v>4206</v>
      </c>
      <c r="AC2510" s="16"/>
      <c r="AD2510" s="17"/>
      <c r="AE2510" s="18"/>
      <c r="AF2510" s="9"/>
      <c r="AG2510" s="19"/>
      <c r="AH2510" s="20"/>
      <c r="AI2510" s="9"/>
      <c r="AJ2510" s="21"/>
      <c r="AK2510" s="33"/>
      <c r="AL2510" s="485" t="str">
        <f>IF(AA2510="","",AA2510)</f>
        <v>L-RT-008</v>
      </c>
      <c r="AM2510" s="3" t="str">
        <f>IF(AB2510="","",AB2510)</f>
        <v>A</v>
      </c>
      <c r="AN2510" s="702"/>
      <c r="AO2510" s="4"/>
      <c r="AP2510" s="5"/>
      <c r="AQ2510" s="5"/>
      <c r="AR2510" s="4"/>
      <c r="AS2510" s="5"/>
      <c r="AT2510" s="552"/>
      <c r="AU2510" s="553" t="str">
        <f>IF(AND(V2510&gt;0,X2510="A",AA2510&lt;&gt;"",AG2510&lt;&gt;"A",AJ2510&lt;&gt;"A",OR(AB2510="NR",AB2510="NT")),1,"")</f>
        <v/>
      </c>
      <c r="AV2510" s="554" t="str">
        <f>IF(AU2510="","",COUNTIF($AU$8:AU2510,AU2510))</f>
        <v/>
      </c>
      <c r="AW2510" s="553" t="str">
        <f>IF(AND(V2510&gt;0,X2510="A",AJ2510&lt;&gt;"A",OR(AB2510="",AB2510="NX")),1,"")</f>
        <v/>
      </c>
      <c r="AX2510" s="554" t="str">
        <f>IF(AW2510="","",COUNTIF($AW$8:AW2510,AW2510))</f>
        <v/>
      </c>
      <c r="AY2510" s="27"/>
      <c r="AZ2510" s="6"/>
      <c r="BA2510" s="7"/>
      <c r="BB2510" s="7"/>
    </row>
    <row r="2511" spans="1:54" ht="14.45" customHeight="1">
      <c r="A2511" s="472" t="s">
        <v>2761</v>
      </c>
      <c r="B2511" s="473" t="s">
        <v>1602</v>
      </c>
      <c r="C2511" s="714" t="s">
        <v>5302</v>
      </c>
      <c r="D2511" s="22">
        <v>23</v>
      </c>
      <c r="E2511" s="746" t="s">
        <v>4791</v>
      </c>
      <c r="F2511" s="760">
        <v>2094280</v>
      </c>
      <c r="G2511" s="475">
        <v>15421111</v>
      </c>
      <c r="H2511" s="476">
        <v>11.94</v>
      </c>
      <c r="I2511" s="474">
        <v>2093000</v>
      </c>
      <c r="J2511" s="475">
        <v>15421110</v>
      </c>
      <c r="K2511" s="478">
        <v>11.94</v>
      </c>
      <c r="L2511" s="9" t="s">
        <v>15</v>
      </c>
      <c r="M2511" s="546">
        <v>16</v>
      </c>
      <c r="N2511" s="9">
        <v>9.5299999999999994</v>
      </c>
      <c r="O2511" s="6" t="s">
        <v>4201</v>
      </c>
      <c r="P2511" s="479" t="s">
        <v>4202</v>
      </c>
      <c r="Q2511" s="10" t="s">
        <v>4752</v>
      </c>
      <c r="R2511" s="11"/>
      <c r="S2511" s="12"/>
      <c r="T2511" s="14">
        <v>46258</v>
      </c>
      <c r="U2511" s="15" t="s">
        <v>4656</v>
      </c>
      <c r="V2511" s="8">
        <v>46258</v>
      </c>
      <c r="W2511" s="13" t="s">
        <v>4763</v>
      </c>
      <c r="X2511" s="23" t="s">
        <v>4206</v>
      </c>
      <c r="Y2511" s="486">
        <v>125</v>
      </c>
      <c r="Z2511" s="483">
        <v>46260</v>
      </c>
      <c r="AA2511" s="24" t="s">
        <v>4788</v>
      </c>
      <c r="AB2511" s="484" t="s">
        <v>4206</v>
      </c>
      <c r="AC2511" s="16"/>
      <c r="AD2511" s="17"/>
      <c r="AE2511" s="18"/>
      <c r="AF2511" s="9"/>
      <c r="AG2511" s="19"/>
      <c r="AH2511" s="20"/>
      <c r="AI2511" s="9"/>
      <c r="AJ2511" s="21"/>
      <c r="AK2511" s="33"/>
      <c r="AL2511" s="485" t="str">
        <f>IF(AA2511="","",AA2511)</f>
        <v>L-RT-008</v>
      </c>
      <c r="AM2511" s="3" t="str">
        <f>IF(AB2511="","",AB2511)</f>
        <v>A</v>
      </c>
      <c r="AN2511" s="702"/>
      <c r="AO2511" s="4"/>
      <c r="AP2511" s="5"/>
      <c r="AQ2511" s="5"/>
      <c r="AR2511" s="4"/>
      <c r="AS2511" s="5"/>
      <c r="AT2511" s="552"/>
      <c r="AU2511" s="553" t="str">
        <f>IF(AND(V2511&gt;0,X2511="A",AA2511&lt;&gt;"",AG2511&lt;&gt;"A",AJ2511&lt;&gt;"A",OR(AB2511="NR",AB2511="NT")),1,"")</f>
        <v/>
      </c>
      <c r="AV2511" s="554" t="str">
        <f>IF(AU2511="","",COUNTIF($AU$8:AU2511,AU2511))</f>
        <v/>
      </c>
      <c r="AW2511" s="553" t="str">
        <f>IF(AND(V2511&gt;0,X2511="A",AJ2511&lt;&gt;"A",OR(AB2511="",AB2511="NX")),1,"")</f>
        <v/>
      </c>
      <c r="AX2511" s="554" t="str">
        <f>IF(AW2511="","",COUNTIF($AW$8:AW2511,AW2511))</f>
        <v/>
      </c>
      <c r="AY2511" s="27"/>
      <c r="AZ2511" s="6"/>
      <c r="BA2511" s="7"/>
      <c r="BB2511" s="7"/>
    </row>
    <row r="2512" spans="1:54" ht="14.45" customHeight="1">
      <c r="A2512" s="472" t="s">
        <v>2762</v>
      </c>
      <c r="B2512" s="473" t="s">
        <v>1602</v>
      </c>
      <c r="C2512" s="714" t="s">
        <v>5302</v>
      </c>
      <c r="D2512" s="22">
        <v>23</v>
      </c>
      <c r="E2512" s="746" t="s">
        <v>4792</v>
      </c>
      <c r="F2512" s="760">
        <v>2093000</v>
      </c>
      <c r="G2512" s="475">
        <v>15421110</v>
      </c>
      <c r="H2512" s="476">
        <v>11.94</v>
      </c>
      <c r="I2512" s="474">
        <v>2083300</v>
      </c>
      <c r="J2512" s="475">
        <v>15421105</v>
      </c>
      <c r="K2512" s="478">
        <v>11.94</v>
      </c>
      <c r="L2512" s="9" t="s">
        <v>15</v>
      </c>
      <c r="M2512" s="546">
        <v>16</v>
      </c>
      <c r="N2512" s="9">
        <v>9.5299999999999994</v>
      </c>
      <c r="O2512" s="6" t="s">
        <v>4201</v>
      </c>
      <c r="P2512" s="479" t="s">
        <v>4202</v>
      </c>
      <c r="Q2512" s="10" t="s">
        <v>4752</v>
      </c>
      <c r="R2512" s="11"/>
      <c r="S2512" s="12"/>
      <c r="T2512" s="14">
        <v>46258</v>
      </c>
      <c r="U2512" s="15" t="s">
        <v>4656</v>
      </c>
      <c r="V2512" s="8">
        <v>46258</v>
      </c>
      <c r="W2512" s="13" t="s">
        <v>4763</v>
      </c>
      <c r="X2512" s="23" t="s">
        <v>4206</v>
      </c>
      <c r="Y2512" s="486">
        <v>125</v>
      </c>
      <c r="Z2512" s="483">
        <v>46260</v>
      </c>
      <c r="AA2512" s="24" t="s">
        <v>4788</v>
      </c>
      <c r="AB2512" s="484" t="s">
        <v>4206</v>
      </c>
      <c r="AC2512" s="16"/>
      <c r="AD2512" s="17"/>
      <c r="AE2512" s="18"/>
      <c r="AF2512" s="9"/>
      <c r="AG2512" s="19"/>
      <c r="AH2512" s="20"/>
      <c r="AI2512" s="9"/>
      <c r="AJ2512" s="21"/>
      <c r="AK2512" s="33"/>
      <c r="AL2512" s="485" t="str">
        <f>IF(AA2512="","",AA2512)</f>
        <v>L-RT-008</v>
      </c>
      <c r="AM2512" s="3" t="str">
        <f>IF(AB2512="","",AB2512)</f>
        <v>A</v>
      </c>
      <c r="AN2512" s="702"/>
      <c r="AO2512" s="4"/>
      <c r="AP2512" s="5"/>
      <c r="AQ2512" s="5"/>
      <c r="AR2512" s="4"/>
      <c r="AS2512" s="5"/>
      <c r="AT2512" s="552"/>
      <c r="AU2512" s="553" t="str">
        <f>IF(AND(V2512&gt;0,X2512="A",AA2512&lt;&gt;"",AG2512&lt;&gt;"A",AJ2512&lt;&gt;"A",OR(AB2512="NR",AB2512="NT")),1,"")</f>
        <v/>
      </c>
      <c r="AV2512" s="554" t="str">
        <f>IF(AU2512="","",COUNTIF($AU$8:AU2512,AU2512))</f>
        <v/>
      </c>
      <c r="AW2512" s="553" t="str">
        <f>IF(AND(V2512&gt;0,X2512="A",AJ2512&lt;&gt;"A",OR(AB2512="",AB2512="NX")),1,"")</f>
        <v/>
      </c>
      <c r="AX2512" s="554" t="str">
        <f>IF(AW2512="","",COUNTIF($AW$8:AW2512,AW2512))</f>
        <v/>
      </c>
      <c r="AY2512" s="27"/>
      <c r="AZ2512" s="6"/>
      <c r="BA2512" s="7"/>
      <c r="BB2512" s="7"/>
    </row>
    <row r="2513" spans="1:54" ht="14.45" customHeight="1">
      <c r="A2513" s="472" t="s">
        <v>2763</v>
      </c>
      <c r="B2513" s="473" t="s">
        <v>1602</v>
      </c>
      <c r="C2513" s="714" t="s">
        <v>5302</v>
      </c>
      <c r="D2513" s="22">
        <v>23</v>
      </c>
      <c r="E2513" s="746" t="s">
        <v>4793</v>
      </c>
      <c r="F2513" s="760">
        <v>2083300</v>
      </c>
      <c r="G2513" s="475">
        <v>15421105</v>
      </c>
      <c r="H2513" s="476">
        <v>11.94</v>
      </c>
      <c r="I2513" s="474">
        <v>2081180</v>
      </c>
      <c r="J2513" s="475">
        <v>15421103</v>
      </c>
      <c r="K2513" s="478">
        <v>11.94</v>
      </c>
      <c r="L2513" s="9" t="s">
        <v>15</v>
      </c>
      <c r="M2513" s="546">
        <v>16</v>
      </c>
      <c r="N2513" s="9">
        <v>9.5299999999999994</v>
      </c>
      <c r="O2513" s="6" t="s">
        <v>4201</v>
      </c>
      <c r="P2513" s="479" t="s">
        <v>4202</v>
      </c>
      <c r="Q2513" s="10" t="s">
        <v>4752</v>
      </c>
      <c r="R2513" s="11"/>
      <c r="S2513" s="12"/>
      <c r="T2513" s="14">
        <v>46258</v>
      </c>
      <c r="U2513" s="15" t="s">
        <v>4656</v>
      </c>
      <c r="V2513" s="8">
        <v>46258</v>
      </c>
      <c r="W2513" s="13" t="s">
        <v>4763</v>
      </c>
      <c r="X2513" s="23" t="s">
        <v>4206</v>
      </c>
      <c r="Y2513" s="486">
        <v>125</v>
      </c>
      <c r="Z2513" s="483">
        <v>46261</v>
      </c>
      <c r="AA2513" s="24" t="s">
        <v>4760</v>
      </c>
      <c r="AB2513" s="484" t="s">
        <v>4206</v>
      </c>
      <c r="AC2513" s="16"/>
      <c r="AD2513" s="17"/>
      <c r="AE2513" s="18"/>
      <c r="AF2513" s="9"/>
      <c r="AG2513" s="19"/>
      <c r="AH2513" s="20"/>
      <c r="AI2513" s="9"/>
      <c r="AJ2513" s="21"/>
      <c r="AK2513" s="33"/>
      <c r="AL2513" s="485" t="str">
        <f>IF(AA2513="","",AA2513)</f>
        <v>L-RT-009</v>
      </c>
      <c r="AM2513" s="3" t="str">
        <f>IF(AB2513="","",AB2513)</f>
        <v>A</v>
      </c>
      <c r="AN2513" s="702"/>
      <c r="AO2513" s="4"/>
      <c r="AP2513" s="5"/>
      <c r="AQ2513" s="5"/>
      <c r="AR2513" s="4"/>
      <c r="AS2513" s="5"/>
      <c r="AT2513" s="552"/>
      <c r="AU2513" s="553" t="str">
        <f>IF(AND(V2513&gt;0,X2513="A",AA2513&lt;&gt;"",AG2513&lt;&gt;"A",AJ2513&lt;&gt;"A",OR(AB2513="NR",AB2513="NT")),1,"")</f>
        <v/>
      </c>
      <c r="AV2513" s="554" t="str">
        <f>IF(AU2513="","",COUNTIF($AU$8:AU2513,AU2513))</f>
        <v/>
      </c>
      <c r="AW2513" s="553" t="str">
        <f>IF(AND(V2513&gt;0,X2513="A",AJ2513&lt;&gt;"A",OR(AB2513="",AB2513="NX")),1,"")</f>
        <v/>
      </c>
      <c r="AX2513" s="554" t="str">
        <f>IF(AW2513="","",COUNTIF($AW$8:AW2513,AW2513))</f>
        <v/>
      </c>
      <c r="AY2513" s="27"/>
      <c r="AZ2513" s="6"/>
      <c r="BA2513" s="7"/>
      <c r="BB2513" s="7"/>
    </row>
    <row r="2514" spans="1:54" ht="14.45" customHeight="1">
      <c r="A2514" s="472" t="s">
        <v>2764</v>
      </c>
      <c r="B2514" s="473" t="s">
        <v>1602</v>
      </c>
      <c r="C2514" s="714" t="s">
        <v>5302</v>
      </c>
      <c r="D2514" s="22">
        <v>23</v>
      </c>
      <c r="E2514" s="746" t="s">
        <v>4794</v>
      </c>
      <c r="F2514" s="760">
        <v>2081180</v>
      </c>
      <c r="G2514" s="475">
        <v>15421103</v>
      </c>
      <c r="H2514" s="476">
        <v>11.94</v>
      </c>
      <c r="I2514" s="474">
        <v>2095550</v>
      </c>
      <c r="J2514" s="475">
        <v>15421111</v>
      </c>
      <c r="K2514" s="478">
        <v>11.94</v>
      </c>
      <c r="L2514" s="9" t="s">
        <v>15</v>
      </c>
      <c r="M2514" s="546">
        <v>16</v>
      </c>
      <c r="N2514" s="9">
        <v>9.5299999999999994</v>
      </c>
      <c r="O2514" s="6" t="s">
        <v>4201</v>
      </c>
      <c r="P2514" s="479" t="s">
        <v>4202</v>
      </c>
      <c r="Q2514" s="10" t="s">
        <v>4752</v>
      </c>
      <c r="R2514" s="11"/>
      <c r="S2514" s="12"/>
      <c r="T2514" s="14">
        <v>46258</v>
      </c>
      <c r="U2514" s="15" t="s">
        <v>4656</v>
      </c>
      <c r="V2514" s="8">
        <v>46258</v>
      </c>
      <c r="W2514" s="13" t="s">
        <v>4763</v>
      </c>
      <c r="X2514" s="23" t="s">
        <v>4206</v>
      </c>
      <c r="Y2514" s="486">
        <v>125</v>
      </c>
      <c r="Z2514" s="483">
        <v>46260</v>
      </c>
      <c r="AA2514" s="24" t="s">
        <v>4788</v>
      </c>
      <c r="AB2514" s="484" t="s">
        <v>4206</v>
      </c>
      <c r="AC2514" s="16"/>
      <c r="AD2514" s="17"/>
      <c r="AE2514" s="18"/>
      <c r="AF2514" s="9"/>
      <c r="AG2514" s="19"/>
      <c r="AH2514" s="20"/>
      <c r="AI2514" s="9"/>
      <c r="AJ2514" s="21"/>
      <c r="AK2514" s="33"/>
      <c r="AL2514" s="485" t="str">
        <f>IF(AA2514="","",AA2514)</f>
        <v>L-RT-008</v>
      </c>
      <c r="AM2514" s="3" t="str">
        <f>IF(AB2514="","",AB2514)</f>
        <v>A</v>
      </c>
      <c r="AN2514" s="702"/>
      <c r="AO2514" s="4"/>
      <c r="AP2514" s="5"/>
      <c r="AQ2514" s="5"/>
      <c r="AR2514" s="4"/>
      <c r="AS2514" s="5"/>
      <c r="AT2514" s="552"/>
      <c r="AU2514" s="553" t="str">
        <f>IF(AND(V2514&gt;0,X2514="A",AA2514&lt;&gt;"",AG2514&lt;&gt;"A",AJ2514&lt;&gt;"A",OR(AB2514="NR",AB2514="NT")),1,"")</f>
        <v/>
      </c>
      <c r="AV2514" s="554" t="str">
        <f>IF(AU2514="","",COUNTIF($AU$8:AU2514,AU2514))</f>
        <v/>
      </c>
      <c r="AW2514" s="553" t="str">
        <f>IF(AND(V2514&gt;0,X2514="A",AJ2514&lt;&gt;"A",OR(AB2514="",AB2514="NX")),1,"")</f>
        <v/>
      </c>
      <c r="AX2514" s="554" t="str">
        <f>IF(AW2514="","",COUNTIF($AW$8:AW2514,AW2514))</f>
        <v/>
      </c>
      <c r="AY2514" s="27"/>
      <c r="AZ2514" s="6"/>
      <c r="BA2514" s="7"/>
      <c r="BB2514" s="7"/>
    </row>
    <row r="2515" spans="1:54" ht="14.45" customHeight="1">
      <c r="A2515" s="472" t="s">
        <v>2765</v>
      </c>
      <c r="B2515" s="473" t="s">
        <v>1602</v>
      </c>
      <c r="C2515" s="714" t="s">
        <v>5302</v>
      </c>
      <c r="D2515" s="22">
        <v>23</v>
      </c>
      <c r="E2515" s="746" t="s">
        <v>4795</v>
      </c>
      <c r="F2515" s="760">
        <v>2095550</v>
      </c>
      <c r="G2515" s="475">
        <v>15421111</v>
      </c>
      <c r="H2515" s="476">
        <v>11.94</v>
      </c>
      <c r="I2515" s="474">
        <v>2093940</v>
      </c>
      <c r="J2515" s="475">
        <v>15421110</v>
      </c>
      <c r="K2515" s="478">
        <v>11.94</v>
      </c>
      <c r="L2515" s="9" t="s">
        <v>15</v>
      </c>
      <c r="M2515" s="546">
        <v>16</v>
      </c>
      <c r="N2515" s="9">
        <v>9.5299999999999994</v>
      </c>
      <c r="O2515" s="6" t="s">
        <v>4201</v>
      </c>
      <c r="P2515" s="479" t="s">
        <v>4202</v>
      </c>
      <c r="Q2515" s="10" t="s">
        <v>4752</v>
      </c>
      <c r="R2515" s="11"/>
      <c r="S2515" s="12"/>
      <c r="T2515" s="14">
        <v>46258</v>
      </c>
      <c r="U2515" s="15" t="s">
        <v>4656</v>
      </c>
      <c r="V2515" s="8">
        <v>46258</v>
      </c>
      <c r="W2515" s="13" t="s">
        <v>4763</v>
      </c>
      <c r="X2515" s="23" t="s">
        <v>4206</v>
      </c>
      <c r="Y2515" s="486">
        <v>125</v>
      </c>
      <c r="Z2515" s="483">
        <v>46260</v>
      </c>
      <c r="AA2515" s="24" t="s">
        <v>4788</v>
      </c>
      <c r="AB2515" s="484" t="s">
        <v>4206</v>
      </c>
      <c r="AC2515" s="16"/>
      <c r="AD2515" s="17"/>
      <c r="AE2515" s="18"/>
      <c r="AF2515" s="9"/>
      <c r="AG2515" s="19"/>
      <c r="AH2515" s="20"/>
      <c r="AI2515" s="9"/>
      <c r="AJ2515" s="21"/>
      <c r="AK2515" s="33"/>
      <c r="AL2515" s="485" t="str">
        <f>IF(AA2515="","",AA2515)</f>
        <v>L-RT-008</v>
      </c>
      <c r="AM2515" s="3" t="str">
        <f>IF(AB2515="","",AB2515)</f>
        <v>A</v>
      </c>
      <c r="AN2515" s="702"/>
      <c r="AO2515" s="4"/>
      <c r="AP2515" s="5"/>
      <c r="AQ2515" s="5"/>
      <c r="AR2515" s="4"/>
      <c r="AS2515" s="5"/>
      <c r="AT2515" s="552"/>
      <c r="AU2515" s="553" t="str">
        <f>IF(AND(V2515&gt;0,X2515="A",AA2515&lt;&gt;"",AG2515&lt;&gt;"A",AJ2515&lt;&gt;"A",OR(AB2515="NR",AB2515="NT")),1,"")</f>
        <v/>
      </c>
      <c r="AV2515" s="554" t="str">
        <f>IF(AU2515="","",COUNTIF($AU$8:AU2515,AU2515))</f>
        <v/>
      </c>
      <c r="AW2515" s="553" t="str">
        <f>IF(AND(V2515&gt;0,X2515="A",AJ2515&lt;&gt;"A",OR(AB2515="",AB2515="NX")),1,"")</f>
        <v/>
      </c>
      <c r="AX2515" s="554" t="str">
        <f>IF(AW2515="","",COUNTIF($AW$8:AW2515,AW2515))</f>
        <v/>
      </c>
      <c r="AY2515" s="27"/>
      <c r="AZ2515" s="6"/>
      <c r="BA2515" s="7"/>
      <c r="BB2515" s="7"/>
    </row>
    <row r="2516" spans="1:54" ht="14.45" customHeight="1">
      <c r="A2516" s="472" t="s">
        <v>2766</v>
      </c>
      <c r="B2516" s="473" t="s">
        <v>1602</v>
      </c>
      <c r="C2516" s="714" t="s">
        <v>5302</v>
      </c>
      <c r="D2516" s="22">
        <v>23</v>
      </c>
      <c r="E2516" s="746" t="s">
        <v>4796</v>
      </c>
      <c r="F2516" s="760">
        <v>2093940</v>
      </c>
      <c r="G2516" s="475">
        <v>15421110</v>
      </c>
      <c r="H2516" s="476">
        <v>11.94</v>
      </c>
      <c r="I2516" s="474">
        <v>2091670</v>
      </c>
      <c r="J2516" s="475">
        <v>15421109</v>
      </c>
      <c r="K2516" s="478">
        <v>11.94</v>
      </c>
      <c r="L2516" s="9" t="s">
        <v>15</v>
      </c>
      <c r="M2516" s="546">
        <v>16</v>
      </c>
      <c r="N2516" s="9">
        <v>9.5299999999999994</v>
      </c>
      <c r="O2516" s="6" t="s">
        <v>4201</v>
      </c>
      <c r="P2516" s="479" t="s">
        <v>4202</v>
      </c>
      <c r="Q2516" s="10" t="s">
        <v>4797</v>
      </c>
      <c r="R2516" s="11"/>
      <c r="S2516" s="12"/>
      <c r="T2516" s="14">
        <v>46257</v>
      </c>
      <c r="U2516" s="15" t="s">
        <v>4656</v>
      </c>
      <c r="V2516" s="8">
        <v>46257</v>
      </c>
      <c r="W2516" s="13" t="s">
        <v>4798</v>
      </c>
      <c r="X2516" s="23" t="s">
        <v>4206</v>
      </c>
      <c r="Y2516" s="486">
        <v>125</v>
      </c>
      <c r="Z2516" s="483">
        <v>46260</v>
      </c>
      <c r="AA2516" s="24" t="s">
        <v>4788</v>
      </c>
      <c r="AB2516" s="484" t="s">
        <v>4206</v>
      </c>
      <c r="AC2516" s="16"/>
      <c r="AD2516" s="17"/>
      <c r="AE2516" s="18"/>
      <c r="AF2516" s="9"/>
      <c r="AG2516" s="19"/>
      <c r="AH2516" s="20"/>
      <c r="AI2516" s="9"/>
      <c r="AJ2516" s="21"/>
      <c r="AK2516" s="33"/>
      <c r="AL2516" s="485" t="str">
        <f>IF(AA2516="","",AA2516)</f>
        <v>L-RT-008</v>
      </c>
      <c r="AM2516" s="3" t="str">
        <f>IF(AB2516="","",AB2516)</f>
        <v>A</v>
      </c>
      <c r="AN2516" s="702"/>
      <c r="AO2516" s="4"/>
      <c r="AP2516" s="5"/>
      <c r="AQ2516" s="5"/>
      <c r="AR2516" s="4"/>
      <c r="AS2516" s="5"/>
      <c r="AT2516" s="552"/>
      <c r="AU2516" s="553" t="str">
        <f>IF(AND(V2516&gt;0,X2516="A",AA2516&lt;&gt;"",AG2516&lt;&gt;"A",AJ2516&lt;&gt;"A",OR(AB2516="NR",AB2516="NT")),1,"")</f>
        <v/>
      </c>
      <c r="AV2516" s="554" t="str">
        <f>IF(AU2516="","",COUNTIF($AU$8:AU2516,AU2516))</f>
        <v/>
      </c>
      <c r="AW2516" s="553" t="str">
        <f>IF(AND(V2516&gt;0,X2516="A",AJ2516&lt;&gt;"A",OR(AB2516="",AB2516="NX")),1,"")</f>
        <v/>
      </c>
      <c r="AX2516" s="554" t="str">
        <f>IF(AW2516="","",COUNTIF($AW$8:AW2516,AW2516))</f>
        <v/>
      </c>
      <c r="AY2516" s="27"/>
      <c r="AZ2516" s="6"/>
      <c r="BA2516" s="7"/>
      <c r="BB2516" s="7"/>
    </row>
    <row r="2517" spans="1:54" ht="14.45" customHeight="1">
      <c r="A2517" s="472" t="s">
        <v>2767</v>
      </c>
      <c r="B2517" s="473" t="s">
        <v>1602</v>
      </c>
      <c r="C2517" s="714" t="s">
        <v>5302</v>
      </c>
      <c r="D2517" s="22">
        <v>23</v>
      </c>
      <c r="E2517" s="746" t="s">
        <v>4799</v>
      </c>
      <c r="F2517" s="760">
        <v>2091670</v>
      </c>
      <c r="G2517" s="475">
        <v>15421109</v>
      </c>
      <c r="H2517" s="476">
        <v>11.94</v>
      </c>
      <c r="I2517" s="474">
        <v>2096000</v>
      </c>
      <c r="J2517" s="475">
        <v>15421111</v>
      </c>
      <c r="K2517" s="478">
        <v>11.94</v>
      </c>
      <c r="L2517" s="9" t="s">
        <v>15</v>
      </c>
      <c r="M2517" s="546">
        <v>16</v>
      </c>
      <c r="N2517" s="9">
        <v>9.5299999999999994</v>
      </c>
      <c r="O2517" s="6" t="s">
        <v>4201</v>
      </c>
      <c r="P2517" s="479" t="s">
        <v>4202</v>
      </c>
      <c r="Q2517" s="10" t="s">
        <v>4800</v>
      </c>
      <c r="R2517" s="11"/>
      <c r="S2517" s="12"/>
      <c r="T2517" s="14">
        <v>46257</v>
      </c>
      <c r="U2517" s="15" t="s">
        <v>4656</v>
      </c>
      <c r="V2517" s="8">
        <v>46257</v>
      </c>
      <c r="W2517" s="13" t="s">
        <v>4798</v>
      </c>
      <c r="X2517" s="23" t="s">
        <v>4206</v>
      </c>
      <c r="Y2517" s="486">
        <v>125</v>
      </c>
      <c r="Z2517" s="483">
        <v>46260</v>
      </c>
      <c r="AA2517" s="24" t="s">
        <v>4788</v>
      </c>
      <c r="AB2517" s="484" t="s">
        <v>4206</v>
      </c>
      <c r="AC2517" s="16"/>
      <c r="AD2517" s="17"/>
      <c r="AE2517" s="18"/>
      <c r="AF2517" s="9"/>
      <c r="AG2517" s="19"/>
      <c r="AH2517" s="20"/>
      <c r="AI2517" s="9"/>
      <c r="AJ2517" s="21"/>
      <c r="AK2517" s="33"/>
      <c r="AL2517" s="485" t="str">
        <f>IF(AA2517="","",AA2517)</f>
        <v>L-RT-008</v>
      </c>
      <c r="AM2517" s="3" t="str">
        <f>IF(AB2517="","",AB2517)</f>
        <v>A</v>
      </c>
      <c r="AN2517" s="702"/>
      <c r="AO2517" s="4"/>
      <c r="AP2517" s="5"/>
      <c r="AQ2517" s="5"/>
      <c r="AR2517" s="4"/>
      <c r="AS2517" s="5"/>
      <c r="AT2517" s="552"/>
      <c r="AU2517" s="553" t="str">
        <f>IF(AND(V2517&gt;0,X2517="A",AA2517&lt;&gt;"",AG2517&lt;&gt;"A",AJ2517&lt;&gt;"A",OR(AB2517="NR",AB2517="NT")),1,"")</f>
        <v/>
      </c>
      <c r="AV2517" s="554" t="str">
        <f>IF(AU2517="","",COUNTIF($AU$8:AU2517,AU2517))</f>
        <v/>
      </c>
      <c r="AW2517" s="553" t="str">
        <f>IF(AND(V2517&gt;0,X2517="A",AJ2517&lt;&gt;"A",OR(AB2517="",AB2517="NX")),1,"")</f>
        <v/>
      </c>
      <c r="AX2517" s="554" t="str">
        <f>IF(AW2517="","",COUNTIF($AW$8:AW2517,AW2517))</f>
        <v/>
      </c>
      <c r="AY2517" s="27"/>
      <c r="AZ2517" s="6"/>
      <c r="BA2517" s="7"/>
      <c r="BB2517" s="7"/>
    </row>
    <row r="2518" spans="1:54" ht="14.45" customHeight="1">
      <c r="A2518" s="472" t="s">
        <v>2768</v>
      </c>
      <c r="B2518" s="473" t="s">
        <v>1602</v>
      </c>
      <c r="C2518" s="714" t="s">
        <v>5302</v>
      </c>
      <c r="D2518" s="22">
        <v>23</v>
      </c>
      <c r="E2518" s="746" t="s">
        <v>5038</v>
      </c>
      <c r="F2518" s="760">
        <v>2096000</v>
      </c>
      <c r="G2518" s="475">
        <v>15421111</v>
      </c>
      <c r="H2518" s="476">
        <v>11.94</v>
      </c>
      <c r="I2518" s="474">
        <v>2095010</v>
      </c>
      <c r="J2518" s="475">
        <v>15421111</v>
      </c>
      <c r="K2518" s="478">
        <v>11.94</v>
      </c>
      <c r="L2518" s="9" t="s">
        <v>15</v>
      </c>
      <c r="M2518" s="546">
        <v>16</v>
      </c>
      <c r="N2518" s="9">
        <v>9.5299999999999994</v>
      </c>
      <c r="O2518" s="6" t="s">
        <v>4201</v>
      </c>
      <c r="P2518" s="479" t="s">
        <v>5033</v>
      </c>
      <c r="Q2518" s="10" t="s">
        <v>5193</v>
      </c>
      <c r="R2518" s="11"/>
      <c r="S2518" s="12"/>
      <c r="T2518" s="14">
        <v>46273</v>
      </c>
      <c r="U2518" s="15" t="s">
        <v>4656</v>
      </c>
      <c r="V2518" s="8">
        <v>46273</v>
      </c>
      <c r="W2518" s="13" t="s">
        <v>5034</v>
      </c>
      <c r="X2518" s="23" t="s">
        <v>4206</v>
      </c>
      <c r="Y2518" s="486">
        <v>140</v>
      </c>
      <c r="Z2518" s="483">
        <v>46275</v>
      </c>
      <c r="AA2518" s="24" t="s">
        <v>5194</v>
      </c>
      <c r="AB2518" s="484" t="s">
        <v>4206</v>
      </c>
      <c r="AC2518" s="16"/>
      <c r="AD2518" s="17"/>
      <c r="AE2518" s="18"/>
      <c r="AF2518" s="9"/>
      <c r="AG2518" s="19"/>
      <c r="AH2518" s="20"/>
      <c r="AI2518" s="9"/>
      <c r="AJ2518" s="21"/>
      <c r="AK2518" s="33"/>
      <c r="AL2518" s="485" t="str">
        <f>IF(AA2518="","",AA2518)</f>
        <v>L-RT-023</v>
      </c>
      <c r="AM2518" s="3" t="str">
        <f>IF(AB2518="","",AB2518)</f>
        <v>A</v>
      </c>
      <c r="AN2518" s="702"/>
      <c r="AO2518" s="4"/>
      <c r="AP2518" s="5"/>
      <c r="AQ2518" s="5"/>
      <c r="AR2518" s="4"/>
      <c r="AS2518" s="5"/>
      <c r="AT2518" s="552"/>
      <c r="AU2518" s="553" t="str">
        <f>IF(AND(V2518&gt;0,X2518="A",AA2518&lt;&gt;"",AG2518&lt;&gt;"A",AJ2518&lt;&gt;"A",OR(AB2518="NR",AB2518="NT")),1,"")</f>
        <v/>
      </c>
      <c r="AV2518" s="554" t="str">
        <f>IF(AU2518="","",COUNTIF($AU$8:AU2518,AU2518))</f>
        <v/>
      </c>
      <c r="AW2518" s="553" t="str">
        <f>IF(AND(V2518&gt;0,X2518="A",AJ2518&lt;&gt;"A",OR(AB2518="",AB2518="NX")),1,"")</f>
        <v/>
      </c>
      <c r="AX2518" s="554" t="str">
        <f>IF(AW2518="","",COUNTIF($AW$8:AW2518,AW2518))</f>
        <v/>
      </c>
      <c r="AY2518" s="27" t="s">
        <v>4798</v>
      </c>
      <c r="AZ2518" s="6" t="s">
        <v>4788</v>
      </c>
      <c r="BA2518" s="7"/>
      <c r="BB2518" s="7"/>
    </row>
    <row r="2519" spans="1:54" ht="14.45" customHeight="1">
      <c r="A2519" s="472" t="s">
        <v>2769</v>
      </c>
      <c r="B2519" s="473" t="s">
        <v>1602</v>
      </c>
      <c r="C2519" s="714" t="s">
        <v>5302</v>
      </c>
      <c r="D2519" s="22">
        <v>23</v>
      </c>
      <c r="E2519" s="746" t="s">
        <v>4801</v>
      </c>
      <c r="F2519" s="760">
        <v>2095010</v>
      </c>
      <c r="G2519" s="475">
        <v>15421111</v>
      </c>
      <c r="H2519" s="476">
        <v>11.94</v>
      </c>
      <c r="I2519" s="474">
        <v>2078720</v>
      </c>
      <c r="J2519" s="475">
        <v>15421101</v>
      </c>
      <c r="K2519" s="478">
        <v>11.94</v>
      </c>
      <c r="L2519" s="9" t="s">
        <v>15</v>
      </c>
      <c r="M2519" s="546">
        <v>16</v>
      </c>
      <c r="N2519" s="9">
        <v>9.5299999999999994</v>
      </c>
      <c r="O2519" s="6" t="s">
        <v>4201</v>
      </c>
      <c r="P2519" s="479" t="s">
        <v>4202</v>
      </c>
      <c r="Q2519" s="10" t="s">
        <v>4800</v>
      </c>
      <c r="R2519" s="11"/>
      <c r="S2519" s="12"/>
      <c r="T2519" s="14">
        <v>46257</v>
      </c>
      <c r="U2519" s="15" t="s">
        <v>4656</v>
      </c>
      <c r="V2519" s="8">
        <v>46257</v>
      </c>
      <c r="W2519" s="13" t="s">
        <v>4798</v>
      </c>
      <c r="X2519" s="23" t="s">
        <v>4206</v>
      </c>
      <c r="Y2519" s="486">
        <v>167</v>
      </c>
      <c r="Z2519" s="483">
        <v>46289</v>
      </c>
      <c r="AA2519" s="24" t="s">
        <v>5931</v>
      </c>
      <c r="AB2519" s="484" t="s">
        <v>4206</v>
      </c>
      <c r="AC2519" s="16"/>
      <c r="AD2519" s="17"/>
      <c r="AE2519" s="18"/>
      <c r="AF2519" s="9"/>
      <c r="AG2519" s="19"/>
      <c r="AH2519" s="20"/>
      <c r="AI2519" s="9"/>
      <c r="AJ2519" s="21"/>
      <c r="AK2519" s="33"/>
      <c r="AL2519" s="485" t="str">
        <f>IF(AA2519="","",AA2519)</f>
        <v>L-RT-057</v>
      </c>
      <c r="AM2519" s="3" t="str">
        <f>IF(AB2519="","",AB2519)</f>
        <v>A</v>
      </c>
      <c r="AN2519" s="702"/>
      <c r="AO2519" s="4"/>
      <c r="AP2519" s="5"/>
      <c r="AQ2519" s="5"/>
      <c r="AR2519" s="4"/>
      <c r="AS2519" s="5"/>
      <c r="AT2519" s="552"/>
      <c r="AU2519" s="553" t="str">
        <f>IF(AND(V2519&gt;0,X2519="A",AA2519&lt;&gt;"",AG2519&lt;&gt;"A",AJ2519&lt;&gt;"A",OR(AB2519="NR",AB2519="NT")),1,"")</f>
        <v/>
      </c>
      <c r="AV2519" s="554" t="str">
        <f>IF(AU2519="","",COUNTIF($AU$8:AU2519,AU2519))</f>
        <v/>
      </c>
      <c r="AW2519" s="553" t="str">
        <f>IF(AND(V2519&gt;0,X2519="A",AJ2519&lt;&gt;"A",OR(AB2519="",AB2519="NX")),1,"")</f>
        <v/>
      </c>
      <c r="AX2519" s="554" t="str">
        <f>IF(AW2519="","",COUNTIF($AW$8:AW2519,AW2519))</f>
        <v/>
      </c>
      <c r="AY2519" s="27"/>
      <c r="AZ2519" s="6"/>
      <c r="BA2519" s="7"/>
      <c r="BB2519" s="7"/>
    </row>
    <row r="2520" spans="1:54" ht="14.45" customHeight="1">
      <c r="A2520" s="472" t="s">
        <v>2770</v>
      </c>
      <c r="B2520" s="473" t="s">
        <v>1602</v>
      </c>
      <c r="C2520" s="714" t="s">
        <v>5302</v>
      </c>
      <c r="D2520" s="22">
        <v>23</v>
      </c>
      <c r="E2520" s="746" t="s">
        <v>4802</v>
      </c>
      <c r="F2520" s="760">
        <v>2078720</v>
      </c>
      <c r="G2520" s="475">
        <v>15421101</v>
      </c>
      <c r="H2520" s="476">
        <v>11.94</v>
      </c>
      <c r="I2520" s="474">
        <v>2089660</v>
      </c>
      <c r="J2520" s="475">
        <v>15421109</v>
      </c>
      <c r="K2520" s="478">
        <v>11.94</v>
      </c>
      <c r="L2520" s="9" t="s">
        <v>15</v>
      </c>
      <c r="M2520" s="546">
        <v>16</v>
      </c>
      <c r="N2520" s="9">
        <v>9.5299999999999994</v>
      </c>
      <c r="O2520" s="6" t="s">
        <v>4201</v>
      </c>
      <c r="P2520" s="479" t="s">
        <v>4202</v>
      </c>
      <c r="Q2520" s="10" t="s">
        <v>4800</v>
      </c>
      <c r="R2520" s="11"/>
      <c r="S2520" s="12"/>
      <c r="T2520" s="14">
        <v>46257</v>
      </c>
      <c r="U2520" s="15" t="s">
        <v>4656</v>
      </c>
      <c r="V2520" s="8">
        <v>46257</v>
      </c>
      <c r="W2520" s="13" t="s">
        <v>4798</v>
      </c>
      <c r="X2520" s="23" t="s">
        <v>4206</v>
      </c>
      <c r="Y2520" s="486">
        <v>167</v>
      </c>
      <c r="Z2520" s="483">
        <v>46289</v>
      </c>
      <c r="AA2520" s="24" t="s">
        <v>5931</v>
      </c>
      <c r="AB2520" s="484" t="s">
        <v>4206</v>
      </c>
      <c r="AC2520" s="16"/>
      <c r="AD2520" s="17"/>
      <c r="AE2520" s="18"/>
      <c r="AF2520" s="9"/>
      <c r="AG2520" s="19"/>
      <c r="AH2520" s="20"/>
      <c r="AI2520" s="9"/>
      <c r="AJ2520" s="21"/>
      <c r="AK2520" s="33"/>
      <c r="AL2520" s="485" t="str">
        <f>IF(AA2520="","",AA2520)</f>
        <v>L-RT-057</v>
      </c>
      <c r="AM2520" s="3" t="str">
        <f>IF(AB2520="","",AB2520)</f>
        <v>A</v>
      </c>
      <c r="AN2520" s="702"/>
      <c r="AO2520" s="4"/>
      <c r="AP2520" s="5"/>
      <c r="AQ2520" s="5"/>
      <c r="AR2520" s="4"/>
      <c r="AS2520" s="5"/>
      <c r="AT2520" s="552"/>
      <c r="AU2520" s="553" t="str">
        <f>IF(AND(V2520&gt;0,X2520="A",AA2520&lt;&gt;"",AG2520&lt;&gt;"A",AJ2520&lt;&gt;"A",OR(AB2520="NR",AB2520="NT")),1,"")</f>
        <v/>
      </c>
      <c r="AV2520" s="554" t="str">
        <f>IF(AU2520="","",COUNTIF($AU$8:AU2520,AU2520))</f>
        <v/>
      </c>
      <c r="AW2520" s="553" t="str">
        <f>IF(AND(V2520&gt;0,X2520="A",AJ2520&lt;&gt;"A",OR(AB2520="",AB2520="NX")),1,"")</f>
        <v/>
      </c>
      <c r="AX2520" s="554" t="str">
        <f>IF(AW2520="","",COUNTIF($AW$8:AW2520,AW2520))</f>
        <v/>
      </c>
      <c r="AY2520" s="27"/>
      <c r="AZ2520" s="6"/>
      <c r="BA2520" s="7"/>
      <c r="BB2520" s="7"/>
    </row>
    <row r="2521" spans="1:54" ht="14.45" customHeight="1">
      <c r="A2521" s="472" t="s">
        <v>2771</v>
      </c>
      <c r="B2521" s="473" t="s">
        <v>1602</v>
      </c>
      <c r="C2521" s="714" t="s">
        <v>5302</v>
      </c>
      <c r="D2521" s="22">
        <v>23</v>
      </c>
      <c r="E2521" s="746" t="s">
        <v>4803</v>
      </c>
      <c r="F2521" s="760">
        <v>2089660</v>
      </c>
      <c r="G2521" s="475">
        <v>15421109</v>
      </c>
      <c r="H2521" s="476">
        <v>11.94</v>
      </c>
      <c r="I2521" s="474">
        <v>2089810</v>
      </c>
      <c r="J2521" s="475">
        <v>15421109</v>
      </c>
      <c r="K2521" s="478">
        <v>11.94</v>
      </c>
      <c r="L2521" s="9" t="s">
        <v>15</v>
      </c>
      <c r="M2521" s="546">
        <v>16</v>
      </c>
      <c r="N2521" s="9">
        <v>9.5299999999999994</v>
      </c>
      <c r="O2521" s="6" t="s">
        <v>4201</v>
      </c>
      <c r="P2521" s="479" t="s">
        <v>4202</v>
      </c>
      <c r="Q2521" s="10" t="s">
        <v>4800</v>
      </c>
      <c r="R2521" s="11"/>
      <c r="S2521" s="12"/>
      <c r="T2521" s="14">
        <v>46257</v>
      </c>
      <c r="U2521" s="15" t="s">
        <v>4656</v>
      </c>
      <c r="V2521" s="8">
        <v>46257</v>
      </c>
      <c r="W2521" s="13" t="s">
        <v>4798</v>
      </c>
      <c r="X2521" s="23" t="s">
        <v>4206</v>
      </c>
      <c r="Y2521" s="486">
        <v>167</v>
      </c>
      <c r="Z2521" s="483">
        <v>46289</v>
      </c>
      <c r="AA2521" s="24" t="s">
        <v>5931</v>
      </c>
      <c r="AB2521" s="484" t="s">
        <v>4206</v>
      </c>
      <c r="AC2521" s="16"/>
      <c r="AD2521" s="17"/>
      <c r="AE2521" s="18"/>
      <c r="AF2521" s="9"/>
      <c r="AG2521" s="19"/>
      <c r="AH2521" s="20"/>
      <c r="AI2521" s="9"/>
      <c r="AJ2521" s="21"/>
      <c r="AK2521" s="33"/>
      <c r="AL2521" s="485" t="str">
        <f>IF(AA2521="","",AA2521)</f>
        <v>L-RT-057</v>
      </c>
      <c r="AM2521" s="3" t="str">
        <f>IF(AB2521="","",AB2521)</f>
        <v>A</v>
      </c>
      <c r="AN2521" s="702"/>
      <c r="AO2521" s="4"/>
      <c r="AP2521" s="5"/>
      <c r="AQ2521" s="5"/>
      <c r="AR2521" s="4"/>
      <c r="AS2521" s="5"/>
      <c r="AT2521" s="552"/>
      <c r="AU2521" s="553" t="str">
        <f>IF(AND(V2521&gt;0,X2521="A",AA2521&lt;&gt;"",AG2521&lt;&gt;"A",AJ2521&lt;&gt;"A",OR(AB2521="NR",AB2521="NT")),1,"")</f>
        <v/>
      </c>
      <c r="AV2521" s="554" t="str">
        <f>IF(AU2521="","",COUNTIF($AU$8:AU2521,AU2521))</f>
        <v/>
      </c>
      <c r="AW2521" s="553" t="str">
        <f>IF(AND(V2521&gt;0,X2521="A",AJ2521&lt;&gt;"A",OR(AB2521="",AB2521="NX")),1,"")</f>
        <v/>
      </c>
      <c r="AX2521" s="554" t="str">
        <f>IF(AW2521="","",COUNTIF($AW$8:AW2521,AW2521))</f>
        <v/>
      </c>
      <c r="AY2521" s="27"/>
      <c r="AZ2521" s="6"/>
      <c r="BA2521" s="7"/>
      <c r="BB2521" s="7"/>
    </row>
    <row r="2522" spans="1:54" ht="14.45" customHeight="1">
      <c r="A2522" s="472" t="s">
        <v>2772</v>
      </c>
      <c r="B2522" s="473" t="s">
        <v>1602</v>
      </c>
      <c r="C2522" s="714" t="s">
        <v>5302</v>
      </c>
      <c r="D2522" s="22">
        <v>23</v>
      </c>
      <c r="E2522" s="746" t="s">
        <v>6043</v>
      </c>
      <c r="F2522" s="760">
        <v>2089810</v>
      </c>
      <c r="G2522" s="475">
        <v>15421109</v>
      </c>
      <c r="H2522" s="476">
        <v>11.94</v>
      </c>
      <c r="I2522" s="474">
        <v>2095240</v>
      </c>
      <c r="J2522" s="475">
        <v>15421111</v>
      </c>
      <c r="K2522" s="478">
        <v>11.94</v>
      </c>
      <c r="L2522" s="9" t="s">
        <v>15</v>
      </c>
      <c r="M2522" s="546">
        <v>16</v>
      </c>
      <c r="N2522" s="9">
        <v>9.5299999999999994</v>
      </c>
      <c r="O2522" s="6" t="s">
        <v>4201</v>
      </c>
      <c r="P2522" s="479" t="s">
        <v>5033</v>
      </c>
      <c r="Q2522" s="10" t="s">
        <v>5193</v>
      </c>
      <c r="R2522" s="11"/>
      <c r="S2522" s="12"/>
      <c r="T2522" s="14">
        <v>46293</v>
      </c>
      <c r="U2522" s="15" t="s">
        <v>6299</v>
      </c>
      <c r="V2522" s="8">
        <v>46296</v>
      </c>
      <c r="W2522" s="13" t="s">
        <v>6298</v>
      </c>
      <c r="X2522" s="23" t="s">
        <v>4206</v>
      </c>
      <c r="Y2522" s="486">
        <v>195</v>
      </c>
      <c r="Z2522" s="483">
        <v>46296</v>
      </c>
      <c r="AA2522" s="24" t="s">
        <v>6262</v>
      </c>
      <c r="AB2522" s="484" t="s">
        <v>4206</v>
      </c>
      <c r="AC2522" s="16"/>
      <c r="AD2522" s="17"/>
      <c r="AE2522" s="18"/>
      <c r="AF2522" s="9"/>
      <c r="AG2522" s="19"/>
      <c r="AH2522" s="20"/>
      <c r="AI2522" s="9"/>
      <c r="AJ2522" s="21"/>
      <c r="AK2522" s="33"/>
      <c r="AL2522" s="485" t="str">
        <f>IF(AA2522="","",AA2522)</f>
        <v>L-RT-068</v>
      </c>
      <c r="AM2522" s="3" t="str">
        <f>IF(AB2522="","",AB2522)</f>
        <v>A</v>
      </c>
      <c r="AN2522" s="702"/>
      <c r="AO2522" s="4"/>
      <c r="AP2522" s="5"/>
      <c r="AQ2522" s="5"/>
      <c r="AR2522" s="4"/>
      <c r="AS2522" s="5"/>
      <c r="AT2522" s="552"/>
      <c r="AU2522" s="553" t="str">
        <f>IF(AND(V2522&gt;0,X2522="A",AA2522&lt;&gt;"",AG2522&lt;&gt;"A",AJ2522&lt;&gt;"A",OR(AB2522="NR",AB2522="NT")),1,"")</f>
        <v/>
      </c>
      <c r="AV2522" s="554" t="str">
        <f>IF(AU2522="","",COUNTIF($AU$8:AU2522,AU2522))</f>
        <v/>
      </c>
      <c r="AW2522" s="553" t="str">
        <f>IF(AND(V2522&gt;0,X2522="A",AJ2522&lt;&gt;"A",OR(AB2522="",AB2522="NX")),1,"")</f>
        <v/>
      </c>
      <c r="AX2522" s="554" t="str">
        <f>IF(AW2522="","",COUNTIF($AW$8:AW2522,AW2522))</f>
        <v/>
      </c>
      <c r="AY2522" s="13" t="s">
        <v>4798</v>
      </c>
      <c r="AZ2522" s="24" t="s">
        <v>5931</v>
      </c>
      <c r="BA2522" s="7"/>
      <c r="BB2522" s="7"/>
    </row>
    <row r="2523" spans="1:54" ht="14.45" customHeight="1">
      <c r="A2523" s="472" t="s">
        <v>2773</v>
      </c>
      <c r="B2523" s="473" t="s">
        <v>1602</v>
      </c>
      <c r="C2523" s="714" t="s">
        <v>5302</v>
      </c>
      <c r="D2523" s="22">
        <v>23</v>
      </c>
      <c r="E2523" s="746" t="s">
        <v>4804</v>
      </c>
      <c r="F2523" s="760">
        <v>2095240</v>
      </c>
      <c r="G2523" s="475">
        <v>15421111</v>
      </c>
      <c r="H2523" s="476">
        <v>11.94</v>
      </c>
      <c r="I2523" s="474">
        <v>2090310</v>
      </c>
      <c r="J2523" s="475">
        <v>15421109</v>
      </c>
      <c r="K2523" s="478">
        <v>11.94</v>
      </c>
      <c r="L2523" s="9" t="s">
        <v>15</v>
      </c>
      <c r="M2523" s="546">
        <v>16</v>
      </c>
      <c r="N2523" s="9">
        <v>9.5299999999999994</v>
      </c>
      <c r="O2523" s="6" t="s">
        <v>4201</v>
      </c>
      <c r="P2523" s="479" t="s">
        <v>4202</v>
      </c>
      <c r="Q2523" s="10" t="s">
        <v>4800</v>
      </c>
      <c r="R2523" s="11"/>
      <c r="S2523" s="12"/>
      <c r="T2523" s="14">
        <v>46257</v>
      </c>
      <c r="U2523" s="15" t="s">
        <v>4656</v>
      </c>
      <c r="V2523" s="8">
        <v>46257</v>
      </c>
      <c r="W2523" s="13" t="s">
        <v>4798</v>
      </c>
      <c r="X2523" s="23" t="s">
        <v>4206</v>
      </c>
      <c r="Y2523" s="486">
        <v>167</v>
      </c>
      <c r="Z2523" s="483">
        <v>46289</v>
      </c>
      <c r="AA2523" s="24" t="s">
        <v>5931</v>
      </c>
      <c r="AB2523" s="484" t="s">
        <v>4206</v>
      </c>
      <c r="AC2523" s="16"/>
      <c r="AD2523" s="17"/>
      <c r="AE2523" s="18"/>
      <c r="AF2523" s="9"/>
      <c r="AG2523" s="19"/>
      <c r="AH2523" s="20"/>
      <c r="AI2523" s="9"/>
      <c r="AJ2523" s="21"/>
      <c r="AK2523" s="33"/>
      <c r="AL2523" s="485" t="str">
        <f>IF(AA2523="","",AA2523)</f>
        <v>L-RT-057</v>
      </c>
      <c r="AM2523" s="3" t="str">
        <f>IF(AB2523="","",AB2523)</f>
        <v>A</v>
      </c>
      <c r="AN2523" s="702"/>
      <c r="AO2523" s="4"/>
      <c r="AP2523" s="5"/>
      <c r="AQ2523" s="5"/>
      <c r="AR2523" s="4"/>
      <c r="AS2523" s="5"/>
      <c r="AT2523" s="552"/>
      <c r="AU2523" s="553" t="str">
        <f>IF(AND(V2523&gt;0,X2523="A",AA2523&lt;&gt;"",AG2523&lt;&gt;"A",AJ2523&lt;&gt;"A",OR(AB2523="NR",AB2523="NT")),1,"")</f>
        <v/>
      </c>
      <c r="AV2523" s="554" t="str">
        <f>IF(AU2523="","",COUNTIF($AU$8:AU2523,AU2523))</f>
        <v/>
      </c>
      <c r="AW2523" s="553" t="str">
        <f>IF(AND(V2523&gt;0,X2523="A",AJ2523&lt;&gt;"A",OR(AB2523="",AB2523="NX")),1,"")</f>
        <v/>
      </c>
      <c r="AX2523" s="554" t="str">
        <f>IF(AW2523="","",COUNTIF($AW$8:AW2523,AW2523))</f>
        <v/>
      </c>
      <c r="AY2523" s="13" t="s">
        <v>4798</v>
      </c>
      <c r="AZ2523" s="6"/>
      <c r="BA2523" s="7"/>
      <c r="BB2523" s="7"/>
    </row>
    <row r="2524" spans="1:54" ht="14.45" customHeight="1">
      <c r="A2524" s="472" t="s">
        <v>2774</v>
      </c>
      <c r="B2524" s="473" t="s">
        <v>1602</v>
      </c>
      <c r="C2524" s="714" t="s">
        <v>4210</v>
      </c>
      <c r="D2524" s="22">
        <v>23</v>
      </c>
      <c r="E2524" s="746" t="s">
        <v>4805</v>
      </c>
      <c r="F2524" s="760">
        <v>2090310</v>
      </c>
      <c r="G2524" s="475">
        <v>15421109</v>
      </c>
      <c r="H2524" s="476">
        <v>11.94</v>
      </c>
      <c r="I2524" s="474"/>
      <c r="J2524" s="475"/>
      <c r="K2524" s="478"/>
      <c r="L2524" s="9"/>
      <c r="M2524" s="546"/>
      <c r="N2524" s="9"/>
      <c r="O2524" s="6"/>
      <c r="P2524" s="479"/>
      <c r="Q2524" s="10"/>
      <c r="R2524" s="11"/>
      <c r="S2524" s="12"/>
      <c r="T2524" s="14"/>
      <c r="U2524" s="15"/>
      <c r="V2524" s="8"/>
      <c r="W2524" s="13"/>
      <c r="X2524" s="23"/>
      <c r="Y2524" s="486"/>
      <c r="Z2524" s="483"/>
      <c r="AA2524" s="24"/>
      <c r="AB2524" s="484"/>
      <c r="AC2524" s="16"/>
      <c r="AD2524" s="17"/>
      <c r="AE2524" s="18"/>
      <c r="AF2524" s="9"/>
      <c r="AG2524" s="19"/>
      <c r="AH2524" s="20"/>
      <c r="AI2524" s="9"/>
      <c r="AJ2524" s="21"/>
      <c r="AK2524" s="33"/>
      <c r="AL2524" s="485" t="str">
        <f>IF(AA2524="","",AA2524)</f>
        <v/>
      </c>
      <c r="AM2524" s="3" t="str">
        <f>IF(AB2524="","",AB2524)</f>
        <v/>
      </c>
      <c r="AN2524" s="702"/>
      <c r="AO2524" s="4"/>
      <c r="AP2524" s="5"/>
      <c r="AQ2524" s="5"/>
      <c r="AR2524" s="4"/>
      <c r="AS2524" s="5"/>
      <c r="AT2524" s="552"/>
      <c r="AU2524" s="553" t="str">
        <f>IF(AND(V2524&gt;0,X2524="A",AA2524&lt;&gt;"",AG2524&lt;&gt;"A",AJ2524&lt;&gt;"A",OR(AB2524="NR",AB2524="NT")),1,"")</f>
        <v/>
      </c>
      <c r="AV2524" s="554" t="str">
        <f>IF(AU2524="","",COUNTIF($AU$8:AU2524,AU2524))</f>
        <v/>
      </c>
      <c r="AW2524" s="553" t="str">
        <f>IF(AND(V2524&gt;0,X2524="A",AJ2524&lt;&gt;"A",OR(AB2524="",AB2524="NX")),1,"")</f>
        <v/>
      </c>
      <c r="AX2524" s="554" t="str">
        <f>IF(AW2524="","",COUNTIF($AW$8:AW2524,AW2524))</f>
        <v/>
      </c>
      <c r="AY2524" s="13" t="s">
        <v>4798</v>
      </c>
      <c r="AZ2524" s="6"/>
      <c r="BA2524" s="7"/>
      <c r="BB2524" s="7"/>
    </row>
    <row r="2525" spans="1:54" ht="14.45" customHeight="1">
      <c r="A2525" s="472" t="s">
        <v>2775</v>
      </c>
      <c r="B2525" s="473" t="s">
        <v>1602</v>
      </c>
      <c r="C2525" s="714" t="s">
        <v>4210</v>
      </c>
      <c r="D2525" s="22">
        <v>23</v>
      </c>
      <c r="E2525" s="746" t="s">
        <v>4806</v>
      </c>
      <c r="F2525" s="760"/>
      <c r="G2525" s="475"/>
      <c r="H2525" s="476"/>
      <c r="I2525" s="474"/>
      <c r="J2525" s="475"/>
      <c r="K2525" s="478"/>
      <c r="L2525" s="9"/>
      <c r="M2525" s="546"/>
      <c r="N2525" s="9"/>
      <c r="O2525" s="6"/>
      <c r="P2525" s="479"/>
      <c r="Q2525" s="10"/>
      <c r="R2525" s="11"/>
      <c r="S2525" s="12"/>
      <c r="T2525" s="14"/>
      <c r="U2525" s="15"/>
      <c r="V2525" s="8"/>
      <c r="W2525" s="13"/>
      <c r="X2525" s="23"/>
      <c r="Y2525" s="486"/>
      <c r="Z2525" s="483"/>
      <c r="AA2525" s="24"/>
      <c r="AB2525" s="484"/>
      <c r="AC2525" s="16"/>
      <c r="AD2525" s="17"/>
      <c r="AE2525" s="18"/>
      <c r="AF2525" s="9"/>
      <c r="AG2525" s="19"/>
      <c r="AH2525" s="20"/>
      <c r="AI2525" s="9"/>
      <c r="AJ2525" s="21"/>
      <c r="AK2525" s="33"/>
      <c r="AL2525" s="485" t="str">
        <f>IF(AA2525="","",AA2525)</f>
        <v/>
      </c>
      <c r="AM2525" s="3" t="str">
        <f>IF(AB2525="","",AB2525)</f>
        <v/>
      </c>
      <c r="AN2525" s="702"/>
      <c r="AO2525" s="4"/>
      <c r="AP2525" s="5"/>
      <c r="AQ2525" s="5"/>
      <c r="AR2525" s="4"/>
      <c r="AS2525" s="5"/>
      <c r="AT2525" s="552"/>
      <c r="AU2525" s="553" t="str">
        <f>IF(AND(V2525&gt;0,X2525="A",AA2525&lt;&gt;"",AG2525&lt;&gt;"A",AJ2525&lt;&gt;"A",OR(AB2525="NR",AB2525="NT")),1,"")</f>
        <v/>
      </c>
      <c r="AV2525" s="554" t="str">
        <f>IF(AU2525="","",COUNTIF($AU$8:AU2525,AU2525))</f>
        <v/>
      </c>
      <c r="AW2525" s="553" t="str">
        <f>IF(AND(V2525&gt;0,X2525="A",AJ2525&lt;&gt;"A",OR(AB2525="",AB2525="NX")),1,"")</f>
        <v/>
      </c>
      <c r="AX2525" s="554" t="str">
        <f>IF(AW2525="","",COUNTIF($AW$8:AW2525,AW2525))</f>
        <v/>
      </c>
      <c r="AY2525" s="27"/>
      <c r="AZ2525" s="6"/>
      <c r="BA2525" s="7"/>
      <c r="BB2525" s="7"/>
    </row>
    <row r="2526" spans="1:54" ht="14.45" customHeight="1">
      <c r="A2526" s="472" t="s">
        <v>2776</v>
      </c>
      <c r="B2526" s="473" t="s">
        <v>1602</v>
      </c>
      <c r="C2526" s="714" t="s">
        <v>4210</v>
      </c>
      <c r="D2526" s="22">
        <v>23</v>
      </c>
      <c r="E2526" s="746" t="s">
        <v>4807</v>
      </c>
      <c r="F2526" s="760"/>
      <c r="G2526" s="475"/>
      <c r="H2526" s="476"/>
      <c r="I2526" s="474"/>
      <c r="J2526" s="475"/>
      <c r="K2526" s="478"/>
      <c r="L2526" s="9"/>
      <c r="M2526" s="546"/>
      <c r="N2526" s="9"/>
      <c r="O2526" s="6"/>
      <c r="P2526" s="479"/>
      <c r="Q2526" s="10"/>
      <c r="R2526" s="11"/>
      <c r="S2526" s="12"/>
      <c r="T2526" s="14"/>
      <c r="U2526" s="15"/>
      <c r="V2526" s="8"/>
      <c r="W2526" s="13"/>
      <c r="X2526" s="23"/>
      <c r="Y2526" s="486"/>
      <c r="Z2526" s="483"/>
      <c r="AA2526" s="24"/>
      <c r="AB2526" s="484"/>
      <c r="AC2526" s="16"/>
      <c r="AD2526" s="17"/>
      <c r="AE2526" s="18"/>
      <c r="AF2526" s="9"/>
      <c r="AG2526" s="19"/>
      <c r="AH2526" s="20"/>
      <c r="AI2526" s="9"/>
      <c r="AJ2526" s="21"/>
      <c r="AK2526" s="33"/>
      <c r="AL2526" s="485" t="str">
        <f>IF(AA2526="","",AA2526)</f>
        <v/>
      </c>
      <c r="AM2526" s="3" t="str">
        <f>IF(AB2526="","",AB2526)</f>
        <v/>
      </c>
      <c r="AN2526" s="702"/>
      <c r="AO2526" s="4"/>
      <c r="AP2526" s="5"/>
      <c r="AQ2526" s="5"/>
      <c r="AR2526" s="4"/>
      <c r="AS2526" s="5"/>
      <c r="AT2526" s="552"/>
      <c r="AU2526" s="553" t="str">
        <f>IF(AND(V2526&gt;0,X2526="A",AA2526&lt;&gt;"",AG2526&lt;&gt;"A",AJ2526&lt;&gt;"A",OR(AB2526="NR",AB2526="NT")),1,"")</f>
        <v/>
      </c>
      <c r="AV2526" s="554" t="str">
        <f>IF(AU2526="","",COUNTIF($AU$8:AU2526,AU2526))</f>
        <v/>
      </c>
      <c r="AW2526" s="553" t="str">
        <f>IF(AND(V2526&gt;0,X2526="A",AJ2526&lt;&gt;"A",OR(AB2526="",AB2526="NX")),1,"")</f>
        <v/>
      </c>
      <c r="AX2526" s="554" t="str">
        <f>IF(AW2526="","",COUNTIF($AW$8:AW2526,AW2526))</f>
        <v/>
      </c>
      <c r="AY2526" s="27"/>
      <c r="AZ2526" s="6"/>
      <c r="BA2526" s="7"/>
      <c r="BB2526" s="7"/>
    </row>
    <row r="2527" spans="1:54" ht="14.45" customHeight="1">
      <c r="A2527" s="472" t="s">
        <v>2777</v>
      </c>
      <c r="B2527" s="473" t="s">
        <v>1602</v>
      </c>
      <c r="C2527" s="714" t="s">
        <v>4210</v>
      </c>
      <c r="D2527" s="22">
        <v>23</v>
      </c>
      <c r="E2527" s="746" t="s">
        <v>4808</v>
      </c>
      <c r="F2527" s="760"/>
      <c r="G2527" s="475"/>
      <c r="H2527" s="476"/>
      <c r="I2527" s="474"/>
      <c r="J2527" s="475"/>
      <c r="K2527" s="478"/>
      <c r="L2527" s="9"/>
      <c r="M2527" s="546"/>
      <c r="N2527" s="9"/>
      <c r="O2527" s="6"/>
      <c r="P2527" s="479"/>
      <c r="Q2527" s="10"/>
      <c r="R2527" s="11"/>
      <c r="S2527" s="12"/>
      <c r="T2527" s="14"/>
      <c r="U2527" s="15"/>
      <c r="V2527" s="8"/>
      <c r="W2527" s="13"/>
      <c r="X2527" s="23"/>
      <c r="Y2527" s="486"/>
      <c r="Z2527" s="483"/>
      <c r="AA2527" s="24"/>
      <c r="AB2527" s="484"/>
      <c r="AC2527" s="16"/>
      <c r="AD2527" s="17"/>
      <c r="AE2527" s="18"/>
      <c r="AF2527" s="9"/>
      <c r="AG2527" s="19"/>
      <c r="AH2527" s="20"/>
      <c r="AI2527" s="9"/>
      <c r="AJ2527" s="21"/>
      <c r="AK2527" s="33"/>
      <c r="AL2527" s="485" t="str">
        <f>IF(AA2527="","",AA2527)</f>
        <v/>
      </c>
      <c r="AM2527" s="3" t="str">
        <f>IF(AB2527="","",AB2527)</f>
        <v/>
      </c>
      <c r="AN2527" s="702"/>
      <c r="AO2527" s="4"/>
      <c r="AP2527" s="5"/>
      <c r="AQ2527" s="5"/>
      <c r="AR2527" s="4"/>
      <c r="AS2527" s="5"/>
      <c r="AT2527" s="552"/>
      <c r="AU2527" s="553" t="str">
        <f>IF(AND(V2527&gt;0,X2527="A",AA2527&lt;&gt;"",AG2527&lt;&gt;"A",AJ2527&lt;&gt;"A",OR(AB2527="NR",AB2527="NT")),1,"")</f>
        <v/>
      </c>
      <c r="AV2527" s="554" t="str">
        <f>IF(AU2527="","",COUNTIF($AU$8:AU2527,AU2527))</f>
        <v/>
      </c>
      <c r="AW2527" s="553" t="str">
        <f>IF(AND(V2527&gt;0,X2527="A",AJ2527&lt;&gt;"A",OR(AB2527="",AB2527="NX")),1,"")</f>
        <v/>
      </c>
      <c r="AX2527" s="554" t="str">
        <f>IF(AW2527="","",COUNTIF($AW$8:AW2527,AW2527))</f>
        <v/>
      </c>
      <c r="AY2527" s="27"/>
      <c r="AZ2527" s="6"/>
      <c r="BA2527" s="7"/>
      <c r="BB2527" s="7"/>
    </row>
    <row r="2528" spans="1:54" ht="14.45" customHeight="1">
      <c r="A2528" s="472" t="s">
        <v>2778</v>
      </c>
      <c r="B2528" s="473" t="s">
        <v>1602</v>
      </c>
      <c r="C2528" s="714" t="s">
        <v>4210</v>
      </c>
      <c r="D2528" s="22">
        <v>23</v>
      </c>
      <c r="E2528" s="746" t="s">
        <v>4809</v>
      </c>
      <c r="F2528" s="760"/>
      <c r="G2528" s="475"/>
      <c r="H2528" s="476"/>
      <c r="I2528" s="474"/>
      <c r="J2528" s="475"/>
      <c r="K2528" s="478"/>
      <c r="L2528" s="9"/>
      <c r="M2528" s="546"/>
      <c r="N2528" s="9"/>
      <c r="O2528" s="6"/>
      <c r="P2528" s="479"/>
      <c r="Q2528" s="10"/>
      <c r="R2528" s="11"/>
      <c r="S2528" s="12"/>
      <c r="T2528" s="14"/>
      <c r="U2528" s="15"/>
      <c r="V2528" s="8"/>
      <c r="W2528" s="13"/>
      <c r="X2528" s="23"/>
      <c r="Y2528" s="486"/>
      <c r="Z2528" s="483"/>
      <c r="AA2528" s="24"/>
      <c r="AB2528" s="484"/>
      <c r="AC2528" s="16"/>
      <c r="AD2528" s="17"/>
      <c r="AE2528" s="18"/>
      <c r="AF2528" s="9"/>
      <c r="AG2528" s="19"/>
      <c r="AH2528" s="20"/>
      <c r="AI2528" s="9"/>
      <c r="AJ2528" s="21"/>
      <c r="AK2528" s="33"/>
      <c r="AL2528" s="485" t="str">
        <f>IF(AA2528="","",AA2528)</f>
        <v/>
      </c>
      <c r="AM2528" s="3" t="str">
        <f>IF(AB2528="","",AB2528)</f>
        <v/>
      </c>
      <c r="AN2528" s="702"/>
      <c r="AO2528" s="4"/>
      <c r="AP2528" s="5"/>
      <c r="AQ2528" s="5"/>
      <c r="AR2528" s="4"/>
      <c r="AS2528" s="5"/>
      <c r="AT2528" s="552"/>
      <c r="AU2528" s="553" t="str">
        <f>IF(AND(V2528&gt;0,X2528="A",AA2528&lt;&gt;"",AG2528&lt;&gt;"A",AJ2528&lt;&gt;"A",OR(AB2528="NR",AB2528="NT")),1,"")</f>
        <v/>
      </c>
      <c r="AV2528" s="554" t="str">
        <f>IF(AU2528="","",COUNTIF($AU$8:AU2528,AU2528))</f>
        <v/>
      </c>
      <c r="AW2528" s="553" t="str">
        <f>IF(AND(V2528&gt;0,X2528="A",AJ2528&lt;&gt;"A",OR(AB2528="",AB2528="NX")),1,"")</f>
        <v/>
      </c>
      <c r="AX2528" s="554" t="str">
        <f>IF(AW2528="","",COUNTIF($AW$8:AW2528,AW2528))</f>
        <v/>
      </c>
      <c r="AY2528" s="27"/>
      <c r="AZ2528" s="6"/>
      <c r="BA2528" s="7"/>
      <c r="BB2528" s="7"/>
    </row>
    <row r="2529" spans="1:54" ht="14.45" customHeight="1">
      <c r="A2529" s="472" t="s">
        <v>2779</v>
      </c>
      <c r="B2529" s="473" t="s">
        <v>1602</v>
      </c>
      <c r="C2529" s="714" t="s">
        <v>4210</v>
      </c>
      <c r="D2529" s="22">
        <v>23</v>
      </c>
      <c r="E2529" s="746" t="s">
        <v>4810</v>
      </c>
      <c r="F2529" s="760"/>
      <c r="G2529" s="475"/>
      <c r="H2529" s="476"/>
      <c r="I2529" s="474"/>
      <c r="J2529" s="475"/>
      <c r="K2529" s="478"/>
      <c r="L2529" s="9"/>
      <c r="M2529" s="546"/>
      <c r="N2529" s="9"/>
      <c r="O2529" s="6"/>
      <c r="P2529" s="479"/>
      <c r="Q2529" s="10"/>
      <c r="R2529" s="11"/>
      <c r="S2529" s="12"/>
      <c r="T2529" s="14"/>
      <c r="U2529" s="15"/>
      <c r="V2529" s="8"/>
      <c r="W2529" s="13"/>
      <c r="X2529" s="23"/>
      <c r="Y2529" s="486"/>
      <c r="Z2529" s="483"/>
      <c r="AA2529" s="24"/>
      <c r="AB2529" s="484"/>
      <c r="AC2529" s="16"/>
      <c r="AD2529" s="17"/>
      <c r="AE2529" s="18"/>
      <c r="AF2529" s="9"/>
      <c r="AG2529" s="19"/>
      <c r="AH2529" s="20"/>
      <c r="AI2529" s="9"/>
      <c r="AJ2529" s="21"/>
      <c r="AK2529" s="33"/>
      <c r="AL2529" s="485" t="str">
        <f>IF(AA2529="","",AA2529)</f>
        <v/>
      </c>
      <c r="AM2529" s="3" t="str">
        <f>IF(AB2529="","",AB2529)</f>
        <v/>
      </c>
      <c r="AN2529" s="702"/>
      <c r="AO2529" s="4"/>
      <c r="AP2529" s="5"/>
      <c r="AQ2529" s="5"/>
      <c r="AR2529" s="4"/>
      <c r="AS2529" s="5"/>
      <c r="AT2529" s="552"/>
      <c r="AU2529" s="553" t="str">
        <f>IF(AND(V2529&gt;0,X2529="A",AA2529&lt;&gt;"",AG2529&lt;&gt;"A",AJ2529&lt;&gt;"A",OR(AB2529="NR",AB2529="NT")),1,"")</f>
        <v/>
      </c>
      <c r="AV2529" s="554" t="str">
        <f>IF(AU2529="","",COUNTIF($AU$8:AU2529,AU2529))</f>
        <v/>
      </c>
      <c r="AW2529" s="553" t="str">
        <f>IF(AND(V2529&gt;0,X2529="A",AJ2529&lt;&gt;"A",OR(AB2529="",AB2529="NX")),1,"")</f>
        <v/>
      </c>
      <c r="AX2529" s="554" t="str">
        <f>IF(AW2529="","",COUNTIF($AW$8:AW2529,AW2529))</f>
        <v/>
      </c>
      <c r="AY2529" s="27"/>
      <c r="AZ2529" s="6"/>
      <c r="BA2529" s="7"/>
      <c r="BB2529" s="7"/>
    </row>
    <row r="2530" spans="1:54" ht="14.45" customHeight="1">
      <c r="A2530" s="472" t="s">
        <v>2780</v>
      </c>
      <c r="B2530" s="473" t="s">
        <v>1602</v>
      </c>
      <c r="C2530" s="714" t="s">
        <v>4210</v>
      </c>
      <c r="D2530" s="22">
        <v>23</v>
      </c>
      <c r="E2530" s="746" t="s">
        <v>4811</v>
      </c>
      <c r="F2530" s="760"/>
      <c r="G2530" s="475"/>
      <c r="H2530" s="476"/>
      <c r="I2530" s="474"/>
      <c r="J2530" s="475"/>
      <c r="K2530" s="478"/>
      <c r="L2530" s="9"/>
      <c r="M2530" s="546"/>
      <c r="N2530" s="9"/>
      <c r="O2530" s="6"/>
      <c r="P2530" s="479"/>
      <c r="Q2530" s="10"/>
      <c r="R2530" s="11"/>
      <c r="S2530" s="12"/>
      <c r="T2530" s="14"/>
      <c r="U2530" s="15"/>
      <c r="V2530" s="8"/>
      <c r="W2530" s="13"/>
      <c r="X2530" s="23"/>
      <c r="Y2530" s="486"/>
      <c r="Z2530" s="483"/>
      <c r="AA2530" s="24"/>
      <c r="AB2530" s="484"/>
      <c r="AC2530" s="16"/>
      <c r="AD2530" s="17"/>
      <c r="AE2530" s="18"/>
      <c r="AF2530" s="9"/>
      <c r="AG2530" s="19"/>
      <c r="AH2530" s="20"/>
      <c r="AI2530" s="9"/>
      <c r="AJ2530" s="21"/>
      <c r="AK2530" s="33"/>
      <c r="AL2530" s="485" t="str">
        <f>IF(AA2530="","",AA2530)</f>
        <v/>
      </c>
      <c r="AM2530" s="3" t="str">
        <f>IF(AB2530="","",AB2530)</f>
        <v/>
      </c>
      <c r="AN2530" s="702"/>
      <c r="AO2530" s="4"/>
      <c r="AP2530" s="5"/>
      <c r="AQ2530" s="5"/>
      <c r="AR2530" s="4"/>
      <c r="AS2530" s="5"/>
      <c r="AT2530" s="552"/>
      <c r="AU2530" s="553" t="str">
        <f>IF(AND(V2530&gt;0,X2530="A",AA2530&lt;&gt;"",AG2530&lt;&gt;"A",AJ2530&lt;&gt;"A",OR(AB2530="NR",AB2530="NT")),1,"")</f>
        <v/>
      </c>
      <c r="AV2530" s="554" t="str">
        <f>IF(AU2530="","",COUNTIF($AU$8:AU2530,AU2530))</f>
        <v/>
      </c>
      <c r="AW2530" s="553" t="str">
        <f>IF(AND(V2530&gt;0,X2530="A",AJ2530&lt;&gt;"A",OR(AB2530="",AB2530="NX")),1,"")</f>
        <v/>
      </c>
      <c r="AX2530" s="554" t="str">
        <f>IF(AW2530="","",COUNTIF($AW$8:AW2530,AW2530))</f>
        <v/>
      </c>
      <c r="AY2530" s="27"/>
      <c r="AZ2530" s="6"/>
      <c r="BA2530" s="7"/>
      <c r="BB2530" s="7"/>
    </row>
    <row r="2531" spans="1:54" ht="14.45" customHeight="1">
      <c r="A2531" s="472" t="s">
        <v>2781</v>
      </c>
      <c r="B2531" s="473" t="s">
        <v>1602</v>
      </c>
      <c r="C2531" s="714" t="s">
        <v>4210</v>
      </c>
      <c r="D2531" s="22">
        <v>23</v>
      </c>
      <c r="E2531" s="746" t="s">
        <v>4812</v>
      </c>
      <c r="F2531" s="760"/>
      <c r="G2531" s="475"/>
      <c r="H2531" s="476"/>
      <c r="I2531" s="474"/>
      <c r="J2531" s="475"/>
      <c r="K2531" s="478"/>
      <c r="L2531" s="9"/>
      <c r="M2531" s="546"/>
      <c r="N2531" s="9"/>
      <c r="O2531" s="6"/>
      <c r="P2531" s="479"/>
      <c r="Q2531" s="10"/>
      <c r="R2531" s="11"/>
      <c r="S2531" s="12"/>
      <c r="T2531" s="14"/>
      <c r="U2531" s="15"/>
      <c r="V2531" s="8"/>
      <c r="W2531" s="13"/>
      <c r="X2531" s="23"/>
      <c r="Y2531" s="486"/>
      <c r="Z2531" s="483"/>
      <c r="AA2531" s="24"/>
      <c r="AB2531" s="484"/>
      <c r="AC2531" s="16"/>
      <c r="AD2531" s="17"/>
      <c r="AE2531" s="18"/>
      <c r="AF2531" s="9"/>
      <c r="AG2531" s="19"/>
      <c r="AH2531" s="20"/>
      <c r="AI2531" s="9"/>
      <c r="AJ2531" s="21"/>
      <c r="AK2531" s="33"/>
      <c r="AL2531" s="485" t="str">
        <f>IF(AA2531="","",AA2531)</f>
        <v/>
      </c>
      <c r="AM2531" s="3" t="str">
        <f>IF(AB2531="","",AB2531)</f>
        <v/>
      </c>
      <c r="AN2531" s="702"/>
      <c r="AO2531" s="4"/>
      <c r="AP2531" s="5"/>
      <c r="AQ2531" s="5"/>
      <c r="AR2531" s="4"/>
      <c r="AS2531" s="5"/>
      <c r="AT2531" s="552"/>
      <c r="AU2531" s="553" t="str">
        <f>IF(AND(V2531&gt;0,X2531="A",AA2531&lt;&gt;"",AG2531&lt;&gt;"A",AJ2531&lt;&gt;"A",OR(AB2531="NR",AB2531="NT")),1,"")</f>
        <v/>
      </c>
      <c r="AV2531" s="554" t="str">
        <f>IF(AU2531="","",COUNTIF($AU$8:AU2531,AU2531))</f>
        <v/>
      </c>
      <c r="AW2531" s="553" t="str">
        <f>IF(AND(V2531&gt;0,X2531="A",AJ2531&lt;&gt;"A",OR(AB2531="",AB2531="NX")),1,"")</f>
        <v/>
      </c>
      <c r="AX2531" s="554" t="str">
        <f>IF(AW2531="","",COUNTIF($AW$8:AW2531,AW2531))</f>
        <v/>
      </c>
      <c r="AY2531" s="27"/>
      <c r="AZ2531" s="6"/>
      <c r="BA2531" s="7"/>
      <c r="BB2531" s="7"/>
    </row>
    <row r="2532" spans="1:54" ht="14.45" customHeight="1">
      <c r="A2532" s="472" t="s">
        <v>2782</v>
      </c>
      <c r="B2532" s="473" t="s">
        <v>1602</v>
      </c>
      <c r="C2532" s="714" t="s">
        <v>4210</v>
      </c>
      <c r="D2532" s="22">
        <v>23</v>
      </c>
      <c r="E2532" s="746" t="s">
        <v>4813</v>
      </c>
      <c r="F2532" s="760"/>
      <c r="G2532" s="475"/>
      <c r="H2532" s="476"/>
      <c r="I2532" s="474"/>
      <c r="J2532" s="475"/>
      <c r="K2532" s="478"/>
      <c r="L2532" s="9"/>
      <c r="M2532" s="546"/>
      <c r="N2532" s="9"/>
      <c r="O2532" s="6"/>
      <c r="P2532" s="479"/>
      <c r="Q2532" s="10"/>
      <c r="R2532" s="11"/>
      <c r="S2532" s="12"/>
      <c r="T2532" s="14"/>
      <c r="U2532" s="15"/>
      <c r="V2532" s="8"/>
      <c r="W2532" s="13"/>
      <c r="X2532" s="23"/>
      <c r="Y2532" s="486"/>
      <c r="Z2532" s="483"/>
      <c r="AA2532" s="24"/>
      <c r="AB2532" s="484"/>
      <c r="AC2532" s="16"/>
      <c r="AD2532" s="17"/>
      <c r="AE2532" s="18"/>
      <c r="AF2532" s="9"/>
      <c r="AG2532" s="19"/>
      <c r="AH2532" s="20"/>
      <c r="AI2532" s="9"/>
      <c r="AJ2532" s="21"/>
      <c r="AK2532" s="33"/>
      <c r="AL2532" s="485" t="str">
        <f>IF(AA2532="","",AA2532)</f>
        <v/>
      </c>
      <c r="AM2532" s="3" t="str">
        <f>IF(AB2532="","",AB2532)</f>
        <v/>
      </c>
      <c r="AN2532" s="702"/>
      <c r="AO2532" s="4"/>
      <c r="AP2532" s="5"/>
      <c r="AQ2532" s="5"/>
      <c r="AR2532" s="4"/>
      <c r="AS2532" s="5"/>
      <c r="AT2532" s="552"/>
      <c r="AU2532" s="553" t="str">
        <f>IF(AND(V2532&gt;0,X2532="A",AA2532&lt;&gt;"",AG2532&lt;&gt;"A",AJ2532&lt;&gt;"A",OR(AB2532="NR",AB2532="NT")),1,"")</f>
        <v/>
      </c>
      <c r="AV2532" s="554" t="str">
        <f>IF(AU2532="","",COUNTIF($AU$8:AU2532,AU2532))</f>
        <v/>
      </c>
      <c r="AW2532" s="553" t="str">
        <f>IF(AND(V2532&gt;0,X2532="A",AJ2532&lt;&gt;"A",OR(AB2532="",AB2532="NX")),1,"")</f>
        <v/>
      </c>
      <c r="AX2532" s="554" t="str">
        <f>IF(AW2532="","",COUNTIF($AW$8:AW2532,AW2532))</f>
        <v/>
      </c>
      <c r="AY2532" s="27"/>
      <c r="AZ2532" s="6"/>
      <c r="BA2532" s="7"/>
      <c r="BB2532" s="7"/>
    </row>
    <row r="2533" spans="1:54" ht="14.45" customHeight="1">
      <c r="A2533" s="472" t="s">
        <v>2783</v>
      </c>
      <c r="B2533" s="473" t="s">
        <v>1602</v>
      </c>
      <c r="C2533" s="714" t="s">
        <v>4210</v>
      </c>
      <c r="D2533" s="22">
        <v>23</v>
      </c>
      <c r="E2533" s="746" t="s">
        <v>4814</v>
      </c>
      <c r="F2533" s="760"/>
      <c r="G2533" s="475"/>
      <c r="H2533" s="476"/>
      <c r="I2533" s="474"/>
      <c r="J2533" s="475"/>
      <c r="K2533" s="478"/>
      <c r="L2533" s="9"/>
      <c r="M2533" s="546"/>
      <c r="N2533" s="9"/>
      <c r="O2533" s="6"/>
      <c r="P2533" s="479"/>
      <c r="Q2533" s="10"/>
      <c r="R2533" s="11"/>
      <c r="S2533" s="12"/>
      <c r="T2533" s="14"/>
      <c r="U2533" s="15"/>
      <c r="V2533" s="8"/>
      <c r="W2533" s="13"/>
      <c r="X2533" s="23"/>
      <c r="Y2533" s="486"/>
      <c r="Z2533" s="483"/>
      <c r="AA2533" s="24"/>
      <c r="AB2533" s="484"/>
      <c r="AC2533" s="16"/>
      <c r="AD2533" s="17"/>
      <c r="AE2533" s="18"/>
      <c r="AF2533" s="9"/>
      <c r="AG2533" s="19"/>
      <c r="AH2533" s="20"/>
      <c r="AI2533" s="9"/>
      <c r="AJ2533" s="21"/>
      <c r="AK2533" s="33"/>
      <c r="AL2533" s="485" t="str">
        <f>IF(AA2533="","",AA2533)</f>
        <v/>
      </c>
      <c r="AM2533" s="3" t="str">
        <f>IF(AB2533="","",AB2533)</f>
        <v/>
      </c>
      <c r="AN2533" s="702"/>
      <c r="AO2533" s="4"/>
      <c r="AP2533" s="5"/>
      <c r="AQ2533" s="5"/>
      <c r="AR2533" s="4"/>
      <c r="AS2533" s="5"/>
      <c r="AT2533" s="552"/>
      <c r="AU2533" s="553" t="str">
        <f>IF(AND(V2533&gt;0,X2533="A",AA2533&lt;&gt;"",AG2533&lt;&gt;"A",AJ2533&lt;&gt;"A",OR(AB2533="NR",AB2533="NT")),1,"")</f>
        <v/>
      </c>
      <c r="AV2533" s="554" t="str">
        <f>IF(AU2533="","",COUNTIF($AU$8:AU2533,AU2533))</f>
        <v/>
      </c>
      <c r="AW2533" s="553" t="str">
        <f>IF(AND(V2533&gt;0,X2533="A",AJ2533&lt;&gt;"A",OR(AB2533="",AB2533="NX")),1,"")</f>
        <v/>
      </c>
      <c r="AX2533" s="554" t="str">
        <f>IF(AW2533="","",COUNTIF($AW$8:AW2533,AW2533))</f>
        <v/>
      </c>
      <c r="AY2533" s="27"/>
      <c r="AZ2533" s="6"/>
      <c r="BA2533" s="7"/>
      <c r="BB2533" s="7"/>
    </row>
    <row r="2534" spans="1:54" ht="14.45" customHeight="1">
      <c r="A2534" s="472" t="s">
        <v>2784</v>
      </c>
      <c r="B2534" s="473" t="s">
        <v>1602</v>
      </c>
      <c r="C2534" s="714" t="s">
        <v>4210</v>
      </c>
      <c r="D2534" s="22">
        <v>23</v>
      </c>
      <c r="E2534" s="746" t="s">
        <v>4815</v>
      </c>
      <c r="F2534" s="760"/>
      <c r="G2534" s="475"/>
      <c r="H2534" s="476"/>
      <c r="I2534" s="474"/>
      <c r="J2534" s="475"/>
      <c r="K2534" s="478"/>
      <c r="L2534" s="9"/>
      <c r="M2534" s="546"/>
      <c r="N2534" s="9"/>
      <c r="O2534" s="6"/>
      <c r="P2534" s="479"/>
      <c r="Q2534" s="10"/>
      <c r="R2534" s="11"/>
      <c r="S2534" s="12"/>
      <c r="T2534" s="14"/>
      <c r="U2534" s="15"/>
      <c r="V2534" s="8"/>
      <c r="W2534" s="13"/>
      <c r="X2534" s="23"/>
      <c r="Y2534" s="486"/>
      <c r="Z2534" s="483"/>
      <c r="AA2534" s="24"/>
      <c r="AB2534" s="484"/>
      <c r="AC2534" s="16"/>
      <c r="AD2534" s="17"/>
      <c r="AE2534" s="18"/>
      <c r="AF2534" s="9"/>
      <c r="AG2534" s="19"/>
      <c r="AH2534" s="20"/>
      <c r="AI2534" s="9"/>
      <c r="AJ2534" s="21"/>
      <c r="AK2534" s="33"/>
      <c r="AL2534" s="485" t="str">
        <f>IF(AA2534="","",AA2534)</f>
        <v/>
      </c>
      <c r="AM2534" s="3" t="str">
        <f>IF(AB2534="","",AB2534)</f>
        <v/>
      </c>
      <c r="AN2534" s="702"/>
      <c r="AO2534" s="4"/>
      <c r="AP2534" s="5"/>
      <c r="AQ2534" s="5"/>
      <c r="AR2534" s="4"/>
      <c r="AS2534" s="5"/>
      <c r="AT2534" s="552"/>
      <c r="AU2534" s="553" t="str">
        <f>IF(AND(V2534&gt;0,X2534="A",AA2534&lt;&gt;"",AG2534&lt;&gt;"A",AJ2534&lt;&gt;"A",OR(AB2534="NR",AB2534="NT")),1,"")</f>
        <v/>
      </c>
      <c r="AV2534" s="554" t="str">
        <f>IF(AU2534="","",COUNTIF($AU$8:AU2534,AU2534))</f>
        <v/>
      </c>
      <c r="AW2534" s="553" t="str">
        <f>IF(AND(V2534&gt;0,X2534="A",AJ2534&lt;&gt;"A",OR(AB2534="",AB2534="NX")),1,"")</f>
        <v/>
      </c>
      <c r="AX2534" s="554" t="str">
        <f>IF(AW2534="","",COUNTIF($AW$8:AW2534,AW2534))</f>
        <v/>
      </c>
      <c r="AY2534" s="27"/>
      <c r="AZ2534" s="6"/>
      <c r="BA2534" s="7"/>
      <c r="BB2534" s="7"/>
    </row>
    <row r="2535" spans="1:54" ht="14.45" customHeight="1">
      <c r="A2535" s="472" t="s">
        <v>2785</v>
      </c>
      <c r="B2535" s="473" t="s">
        <v>1602</v>
      </c>
      <c r="C2535" s="714" t="s">
        <v>4210</v>
      </c>
      <c r="D2535" s="22">
        <v>23</v>
      </c>
      <c r="E2535" s="746" t="s">
        <v>4816</v>
      </c>
      <c r="F2535" s="760"/>
      <c r="G2535" s="475"/>
      <c r="H2535" s="476"/>
      <c r="I2535" s="474"/>
      <c r="J2535" s="475"/>
      <c r="K2535" s="478"/>
      <c r="L2535" s="9"/>
      <c r="M2535" s="546"/>
      <c r="N2535" s="9"/>
      <c r="O2535" s="6"/>
      <c r="P2535" s="479"/>
      <c r="Q2535" s="10"/>
      <c r="R2535" s="11"/>
      <c r="S2535" s="12"/>
      <c r="T2535" s="14"/>
      <c r="U2535" s="15"/>
      <c r="V2535" s="8"/>
      <c r="W2535" s="13"/>
      <c r="X2535" s="23"/>
      <c r="Y2535" s="486"/>
      <c r="Z2535" s="483"/>
      <c r="AA2535" s="24"/>
      <c r="AB2535" s="484"/>
      <c r="AC2535" s="16"/>
      <c r="AD2535" s="17"/>
      <c r="AE2535" s="18"/>
      <c r="AF2535" s="9"/>
      <c r="AG2535" s="19"/>
      <c r="AH2535" s="20"/>
      <c r="AI2535" s="9"/>
      <c r="AJ2535" s="21"/>
      <c r="AK2535" s="33"/>
      <c r="AL2535" s="485" t="str">
        <f>IF(AA2535="","",AA2535)</f>
        <v/>
      </c>
      <c r="AM2535" s="3" t="str">
        <f>IF(AB2535="","",AB2535)</f>
        <v/>
      </c>
      <c r="AN2535" s="702"/>
      <c r="AO2535" s="4"/>
      <c r="AP2535" s="5"/>
      <c r="AQ2535" s="5"/>
      <c r="AR2535" s="4"/>
      <c r="AS2535" s="5"/>
      <c r="AT2535" s="552"/>
      <c r="AU2535" s="553" t="str">
        <f>IF(AND(V2535&gt;0,X2535="A",AA2535&lt;&gt;"",AG2535&lt;&gt;"A",AJ2535&lt;&gt;"A",OR(AB2535="NR",AB2535="NT")),1,"")</f>
        <v/>
      </c>
      <c r="AV2535" s="554" t="str">
        <f>IF(AU2535="","",COUNTIF($AU$8:AU2535,AU2535))</f>
        <v/>
      </c>
      <c r="AW2535" s="553" t="str">
        <f>IF(AND(V2535&gt;0,X2535="A",AJ2535&lt;&gt;"A",OR(AB2535="",AB2535="NX")),1,"")</f>
        <v/>
      </c>
      <c r="AX2535" s="554" t="str">
        <f>IF(AW2535="","",COUNTIF($AW$8:AW2535,AW2535))</f>
        <v/>
      </c>
      <c r="AY2535" s="27"/>
      <c r="AZ2535" s="6"/>
      <c r="BA2535" s="7"/>
      <c r="BB2535" s="7"/>
    </row>
    <row r="2536" spans="1:54" ht="14.45" customHeight="1">
      <c r="A2536" s="472" t="s">
        <v>2786</v>
      </c>
      <c r="B2536" s="473" t="s">
        <v>1602</v>
      </c>
      <c r="C2536" s="714" t="s">
        <v>4210</v>
      </c>
      <c r="D2536" s="22">
        <v>23</v>
      </c>
      <c r="E2536" s="746" t="s">
        <v>4817</v>
      </c>
      <c r="F2536" s="760"/>
      <c r="G2536" s="475"/>
      <c r="H2536" s="476"/>
      <c r="I2536" s="474"/>
      <c r="J2536" s="475"/>
      <c r="K2536" s="478"/>
      <c r="L2536" s="9"/>
      <c r="M2536" s="546"/>
      <c r="N2536" s="9"/>
      <c r="O2536" s="6"/>
      <c r="P2536" s="479"/>
      <c r="Q2536" s="10"/>
      <c r="R2536" s="11"/>
      <c r="S2536" s="12"/>
      <c r="T2536" s="14"/>
      <c r="U2536" s="15"/>
      <c r="V2536" s="8"/>
      <c r="W2536" s="13"/>
      <c r="X2536" s="23"/>
      <c r="Y2536" s="486"/>
      <c r="Z2536" s="483"/>
      <c r="AA2536" s="24"/>
      <c r="AB2536" s="484"/>
      <c r="AC2536" s="16"/>
      <c r="AD2536" s="17"/>
      <c r="AE2536" s="18"/>
      <c r="AF2536" s="9"/>
      <c r="AG2536" s="19"/>
      <c r="AH2536" s="20"/>
      <c r="AI2536" s="9"/>
      <c r="AJ2536" s="21"/>
      <c r="AK2536" s="33"/>
      <c r="AL2536" s="485" t="str">
        <f>IF(AA2536="","",AA2536)</f>
        <v/>
      </c>
      <c r="AM2536" s="3" t="str">
        <f>IF(AB2536="","",AB2536)</f>
        <v/>
      </c>
      <c r="AN2536" s="702"/>
      <c r="AO2536" s="4"/>
      <c r="AP2536" s="5"/>
      <c r="AQ2536" s="5"/>
      <c r="AR2536" s="4"/>
      <c r="AS2536" s="5"/>
      <c r="AT2536" s="552"/>
      <c r="AU2536" s="553" t="str">
        <f>IF(AND(V2536&gt;0,X2536="A",AA2536&lt;&gt;"",AG2536&lt;&gt;"A",AJ2536&lt;&gt;"A",OR(AB2536="NR",AB2536="NT")),1,"")</f>
        <v/>
      </c>
      <c r="AV2536" s="554" t="str">
        <f>IF(AU2536="","",COUNTIF($AU$8:AU2536,AU2536))</f>
        <v/>
      </c>
      <c r="AW2536" s="553" t="str">
        <f>IF(AND(V2536&gt;0,X2536="A",AJ2536&lt;&gt;"A",OR(AB2536="",AB2536="NX")),1,"")</f>
        <v/>
      </c>
      <c r="AX2536" s="554" t="str">
        <f>IF(AW2536="","",COUNTIF($AW$8:AW2536,AW2536))</f>
        <v/>
      </c>
      <c r="AY2536" s="27"/>
      <c r="AZ2536" s="6"/>
      <c r="BA2536" s="7"/>
      <c r="BB2536" s="7"/>
    </row>
    <row r="2537" spans="1:54" ht="14.45" customHeight="1">
      <c r="A2537" s="472" t="s">
        <v>2787</v>
      </c>
      <c r="B2537" s="473" t="s">
        <v>1602</v>
      </c>
      <c r="C2537" s="714" t="s">
        <v>4210</v>
      </c>
      <c r="D2537" s="22">
        <v>23</v>
      </c>
      <c r="E2537" s="746" t="s">
        <v>4818</v>
      </c>
      <c r="F2537" s="760"/>
      <c r="G2537" s="475"/>
      <c r="H2537" s="476"/>
      <c r="I2537" s="474"/>
      <c r="J2537" s="475"/>
      <c r="K2537" s="478"/>
      <c r="L2537" s="9"/>
      <c r="M2537" s="546"/>
      <c r="N2537" s="9"/>
      <c r="O2537" s="6"/>
      <c r="P2537" s="479"/>
      <c r="Q2537" s="10"/>
      <c r="R2537" s="11"/>
      <c r="S2537" s="12"/>
      <c r="T2537" s="14"/>
      <c r="U2537" s="15"/>
      <c r="V2537" s="8"/>
      <c r="W2537" s="13"/>
      <c r="X2537" s="23"/>
      <c r="Y2537" s="486"/>
      <c r="Z2537" s="483"/>
      <c r="AA2537" s="24"/>
      <c r="AB2537" s="484"/>
      <c r="AC2537" s="16"/>
      <c r="AD2537" s="17"/>
      <c r="AE2537" s="18"/>
      <c r="AF2537" s="9"/>
      <c r="AG2537" s="19"/>
      <c r="AH2537" s="20"/>
      <c r="AI2537" s="9"/>
      <c r="AJ2537" s="21"/>
      <c r="AK2537" s="33"/>
      <c r="AL2537" s="485" t="str">
        <f>IF(AA2537="","",AA2537)</f>
        <v/>
      </c>
      <c r="AM2537" s="3" t="str">
        <f>IF(AB2537="","",AB2537)</f>
        <v/>
      </c>
      <c r="AN2537" s="702"/>
      <c r="AO2537" s="4"/>
      <c r="AP2537" s="5"/>
      <c r="AQ2537" s="5"/>
      <c r="AR2537" s="4"/>
      <c r="AS2537" s="5"/>
      <c r="AT2537" s="552"/>
      <c r="AU2537" s="553" t="str">
        <f>IF(AND(V2537&gt;0,X2537="A",AA2537&lt;&gt;"",AG2537&lt;&gt;"A",AJ2537&lt;&gt;"A",OR(AB2537="NR",AB2537="NT")),1,"")</f>
        <v/>
      </c>
      <c r="AV2537" s="554" t="str">
        <f>IF(AU2537="","",COUNTIF($AU$8:AU2537,AU2537))</f>
        <v/>
      </c>
      <c r="AW2537" s="553" t="str">
        <f>IF(AND(V2537&gt;0,X2537="A",AJ2537&lt;&gt;"A",OR(AB2537="",AB2537="NX")),1,"")</f>
        <v/>
      </c>
      <c r="AX2537" s="554" t="str">
        <f>IF(AW2537="","",COUNTIF($AW$8:AW2537,AW2537))</f>
        <v/>
      </c>
      <c r="AY2537" s="27"/>
      <c r="AZ2537" s="6"/>
      <c r="BA2537" s="7"/>
      <c r="BB2537" s="7"/>
    </row>
    <row r="2538" spans="1:54" ht="14.45" customHeight="1">
      <c r="A2538" s="472" t="s">
        <v>2788</v>
      </c>
      <c r="B2538" s="473" t="s">
        <v>1602</v>
      </c>
      <c r="C2538" s="714" t="s">
        <v>4210</v>
      </c>
      <c r="D2538" s="22">
        <v>23</v>
      </c>
      <c r="E2538" s="746" t="s">
        <v>4819</v>
      </c>
      <c r="F2538" s="760"/>
      <c r="G2538" s="475"/>
      <c r="H2538" s="476"/>
      <c r="I2538" s="474">
        <v>2086940</v>
      </c>
      <c r="J2538" s="475">
        <v>15421107</v>
      </c>
      <c r="K2538" s="478">
        <v>11.94</v>
      </c>
      <c r="L2538" s="9"/>
      <c r="M2538" s="546"/>
      <c r="N2538" s="9"/>
      <c r="O2538" s="6"/>
      <c r="P2538" s="479"/>
      <c r="Q2538" s="10"/>
      <c r="R2538" s="11"/>
      <c r="S2538" s="12"/>
      <c r="T2538" s="14"/>
      <c r="U2538" s="15"/>
      <c r="V2538" s="8"/>
      <c r="W2538" s="13"/>
      <c r="X2538" s="23"/>
      <c r="Y2538" s="486"/>
      <c r="Z2538" s="483"/>
      <c r="AA2538" s="24"/>
      <c r="AB2538" s="484"/>
      <c r="AC2538" s="16"/>
      <c r="AD2538" s="17"/>
      <c r="AE2538" s="18"/>
      <c r="AF2538" s="9"/>
      <c r="AG2538" s="19"/>
      <c r="AH2538" s="20"/>
      <c r="AI2538" s="9"/>
      <c r="AJ2538" s="21"/>
      <c r="AK2538" s="33"/>
      <c r="AL2538" s="485" t="str">
        <f>IF(AA2538="","",AA2538)</f>
        <v/>
      </c>
      <c r="AM2538" s="3" t="str">
        <f>IF(AB2538="","",AB2538)</f>
        <v/>
      </c>
      <c r="AN2538" s="702"/>
      <c r="AO2538" s="4"/>
      <c r="AP2538" s="5"/>
      <c r="AQ2538" s="5"/>
      <c r="AR2538" s="4"/>
      <c r="AS2538" s="5"/>
      <c r="AT2538" s="552"/>
      <c r="AU2538" s="553" t="str">
        <f>IF(AND(V2538&gt;0,X2538="A",AA2538&lt;&gt;"",AG2538&lt;&gt;"A",AJ2538&lt;&gt;"A",OR(AB2538="NR",AB2538="NT")),1,"")</f>
        <v/>
      </c>
      <c r="AV2538" s="554" t="str">
        <f>IF(AU2538="","",COUNTIF($AU$8:AU2538,AU2538))</f>
        <v/>
      </c>
      <c r="AW2538" s="553" t="str">
        <f>IF(AND(V2538&gt;0,X2538="A",AJ2538&lt;&gt;"A",OR(AB2538="",AB2538="NX")),1,"")</f>
        <v/>
      </c>
      <c r="AX2538" s="554" t="str">
        <f>IF(AW2538="","",COUNTIF($AW$8:AW2538,AW2538))</f>
        <v/>
      </c>
      <c r="AY2538" s="27"/>
      <c r="AZ2538" s="6"/>
      <c r="BA2538" s="7"/>
      <c r="BB2538" s="7"/>
    </row>
    <row r="2539" spans="1:54" ht="14.45" customHeight="1">
      <c r="A2539" s="472" t="s">
        <v>2789</v>
      </c>
      <c r="B2539" s="473" t="s">
        <v>1602</v>
      </c>
      <c r="C2539" s="714" t="s">
        <v>5301</v>
      </c>
      <c r="D2539" s="22">
        <v>23</v>
      </c>
      <c r="E2539" s="746" t="s">
        <v>4820</v>
      </c>
      <c r="F2539" s="760">
        <v>2086940</v>
      </c>
      <c r="G2539" s="475">
        <v>15421107</v>
      </c>
      <c r="H2539" s="476">
        <v>11.94</v>
      </c>
      <c r="I2539" s="474">
        <v>2092320</v>
      </c>
      <c r="J2539" s="475">
        <v>15421110</v>
      </c>
      <c r="K2539" s="478">
        <v>11.94</v>
      </c>
      <c r="L2539" s="9" t="s">
        <v>15</v>
      </c>
      <c r="M2539" s="546">
        <v>16</v>
      </c>
      <c r="N2539" s="9">
        <v>9.5299999999999994</v>
      </c>
      <c r="O2539" s="6" t="s">
        <v>4201</v>
      </c>
      <c r="P2539" s="479" t="s">
        <v>4202</v>
      </c>
      <c r="Q2539" s="10" t="s">
        <v>4800</v>
      </c>
      <c r="R2539" s="11"/>
      <c r="S2539" s="12"/>
      <c r="T2539" s="14">
        <v>46257</v>
      </c>
      <c r="U2539" s="15" t="s">
        <v>4656</v>
      </c>
      <c r="V2539" s="8">
        <v>46257</v>
      </c>
      <c r="W2539" s="13" t="s">
        <v>4798</v>
      </c>
      <c r="X2539" s="23" t="s">
        <v>4206</v>
      </c>
      <c r="Y2539" s="486">
        <v>195</v>
      </c>
      <c r="Z2539" s="483">
        <v>46296</v>
      </c>
      <c r="AA2539" s="24" t="s">
        <v>6262</v>
      </c>
      <c r="AB2539" s="484" t="s">
        <v>4206</v>
      </c>
      <c r="AC2539" s="16"/>
      <c r="AD2539" s="17"/>
      <c r="AE2539" s="18"/>
      <c r="AF2539" s="9"/>
      <c r="AG2539" s="19"/>
      <c r="AH2539" s="20"/>
      <c r="AI2539" s="9"/>
      <c r="AJ2539" s="21"/>
      <c r="AK2539" s="33"/>
      <c r="AL2539" s="485" t="str">
        <f>IF(AA2539="","",AA2539)</f>
        <v>L-RT-068</v>
      </c>
      <c r="AM2539" s="3" t="str">
        <f>IF(AB2539="","",AB2539)</f>
        <v>A</v>
      </c>
      <c r="AN2539" s="702"/>
      <c r="AO2539" s="4"/>
      <c r="AP2539" s="5"/>
      <c r="AQ2539" s="5"/>
      <c r="AR2539" s="4"/>
      <c r="AS2539" s="5"/>
      <c r="AT2539" s="552"/>
      <c r="AU2539" s="553" t="str">
        <f>IF(AND(V2539&gt;0,X2539="A",AA2539&lt;&gt;"",AG2539&lt;&gt;"A",AJ2539&lt;&gt;"A",OR(AB2539="NR",AB2539="NT")),1,"")</f>
        <v/>
      </c>
      <c r="AV2539" s="554" t="str">
        <f>IF(AU2539="","",COUNTIF($AU$8:AU2539,AU2539))</f>
        <v/>
      </c>
      <c r="AW2539" s="553" t="str">
        <f>IF(AND(V2539&gt;0,X2539="A",AJ2539&lt;&gt;"A",OR(AB2539="",AB2539="NX")),1,"")</f>
        <v/>
      </c>
      <c r="AX2539" s="554" t="str">
        <f>IF(AW2539="","",COUNTIF($AW$8:AW2539,AW2539))</f>
        <v/>
      </c>
      <c r="AY2539" s="27"/>
      <c r="AZ2539" s="6"/>
      <c r="BA2539" s="7"/>
      <c r="BB2539" s="7"/>
    </row>
    <row r="2540" spans="1:54" ht="14.45" customHeight="1">
      <c r="A2540" s="472" t="s">
        <v>2790</v>
      </c>
      <c r="B2540" s="473" t="s">
        <v>1602</v>
      </c>
      <c r="C2540" s="714" t="s">
        <v>5301</v>
      </c>
      <c r="D2540" s="22">
        <v>23</v>
      </c>
      <c r="E2540" s="746" t="s">
        <v>6041</v>
      </c>
      <c r="F2540" s="760">
        <v>2092320</v>
      </c>
      <c r="G2540" s="475">
        <v>15421110</v>
      </c>
      <c r="H2540" s="476">
        <v>11.94</v>
      </c>
      <c r="I2540" s="474">
        <v>2097930</v>
      </c>
      <c r="J2540" s="475">
        <v>15421102</v>
      </c>
      <c r="K2540" s="478">
        <v>11.94</v>
      </c>
      <c r="L2540" s="9" t="s">
        <v>15</v>
      </c>
      <c r="M2540" s="546">
        <v>16</v>
      </c>
      <c r="N2540" s="9">
        <v>9.5299999999999994</v>
      </c>
      <c r="O2540" s="6" t="s">
        <v>4201</v>
      </c>
      <c r="P2540" s="479" t="s">
        <v>5033</v>
      </c>
      <c r="Q2540" s="10" t="s">
        <v>5193</v>
      </c>
      <c r="R2540" s="11"/>
      <c r="S2540" s="12"/>
      <c r="T2540" s="14">
        <v>46293</v>
      </c>
      <c r="U2540" s="15" t="s">
        <v>6201</v>
      </c>
      <c r="V2540" s="8">
        <v>46298</v>
      </c>
      <c r="W2540" s="13" t="s">
        <v>6396</v>
      </c>
      <c r="X2540" s="23" t="s">
        <v>4206</v>
      </c>
      <c r="Y2540" s="486">
        <v>195</v>
      </c>
      <c r="Z2540" s="483">
        <v>46296</v>
      </c>
      <c r="AA2540" s="24" t="s">
        <v>6262</v>
      </c>
      <c r="AB2540" s="484" t="s">
        <v>4206</v>
      </c>
      <c r="AC2540" s="16"/>
      <c r="AD2540" s="17"/>
      <c r="AE2540" s="18"/>
      <c r="AF2540" s="9"/>
      <c r="AG2540" s="19"/>
      <c r="AH2540" s="20"/>
      <c r="AI2540" s="9"/>
      <c r="AJ2540" s="21"/>
      <c r="AK2540" s="33"/>
      <c r="AL2540" s="485" t="str">
        <f>IF(AA2540="","",AA2540)</f>
        <v>L-RT-068</v>
      </c>
      <c r="AM2540" s="3" t="str">
        <f>IF(AB2540="","",AB2540)</f>
        <v>A</v>
      </c>
      <c r="AN2540" s="702"/>
      <c r="AO2540" s="4"/>
      <c r="AP2540" s="5"/>
      <c r="AQ2540" s="5"/>
      <c r="AR2540" s="4"/>
      <c r="AS2540" s="5"/>
      <c r="AT2540" s="552"/>
      <c r="AU2540" s="553" t="str">
        <f>IF(AND(V2540&gt;0,X2540="A",AA2540&lt;&gt;"",AG2540&lt;&gt;"A",AJ2540&lt;&gt;"A",OR(AB2540="NR",AB2540="NT")),1,"")</f>
        <v/>
      </c>
      <c r="AV2540" s="554" t="str">
        <f>IF(AU2540="","",COUNTIF($AU$8:AU2540,AU2540))</f>
        <v/>
      </c>
      <c r="AW2540" s="553" t="str">
        <f>IF(AND(V2540&gt;0,X2540="A",AJ2540&lt;&gt;"A",OR(AB2540="",AB2540="NX")),1,"")</f>
        <v/>
      </c>
      <c r="AX2540" s="554" t="str">
        <f>IF(AW2540="","",COUNTIF($AW$8:AW2540,AW2540))</f>
        <v/>
      </c>
      <c r="AY2540" s="13" t="s">
        <v>4798</v>
      </c>
      <c r="AZ2540" s="24" t="s">
        <v>5931</v>
      </c>
      <c r="BA2540" s="7"/>
      <c r="BB2540" s="7"/>
    </row>
    <row r="2541" spans="1:54" ht="14.45" customHeight="1">
      <c r="A2541" s="472" t="s">
        <v>2791</v>
      </c>
      <c r="B2541" s="473" t="s">
        <v>1602</v>
      </c>
      <c r="C2541" s="714" t="s">
        <v>5301</v>
      </c>
      <c r="D2541" s="22">
        <v>23</v>
      </c>
      <c r="E2541" s="746" t="s">
        <v>6042</v>
      </c>
      <c r="F2541" s="760">
        <v>2097930</v>
      </c>
      <c r="G2541" s="475">
        <v>15421102</v>
      </c>
      <c r="H2541" s="476">
        <v>11.94</v>
      </c>
      <c r="I2541" s="474">
        <v>2096880</v>
      </c>
      <c r="J2541" s="475">
        <v>15421111</v>
      </c>
      <c r="K2541" s="478">
        <v>11.94</v>
      </c>
      <c r="L2541" s="9" t="s">
        <v>15</v>
      </c>
      <c r="M2541" s="546">
        <v>16</v>
      </c>
      <c r="N2541" s="9">
        <v>9.5299999999999994</v>
      </c>
      <c r="O2541" s="6" t="s">
        <v>4201</v>
      </c>
      <c r="P2541" s="479" t="s">
        <v>5033</v>
      </c>
      <c r="Q2541" s="10" t="s">
        <v>5193</v>
      </c>
      <c r="R2541" s="11"/>
      <c r="S2541" s="12"/>
      <c r="T2541" s="14">
        <v>46293</v>
      </c>
      <c r="U2541" s="15" t="s">
        <v>6201</v>
      </c>
      <c r="V2541" s="8">
        <v>46298</v>
      </c>
      <c r="W2541" s="13" t="s">
        <v>6396</v>
      </c>
      <c r="X2541" s="23" t="s">
        <v>4206</v>
      </c>
      <c r="Y2541" s="486">
        <v>195</v>
      </c>
      <c r="Z2541" s="483">
        <v>46301</v>
      </c>
      <c r="AA2541" s="24" t="s">
        <v>6439</v>
      </c>
      <c r="AB2541" s="484" t="s">
        <v>4206</v>
      </c>
      <c r="AC2541" s="16"/>
      <c r="AD2541" s="17"/>
      <c r="AE2541" s="18"/>
      <c r="AF2541" s="9"/>
      <c r="AG2541" s="19"/>
      <c r="AH2541" s="20"/>
      <c r="AI2541" s="9"/>
      <c r="AJ2541" s="21"/>
      <c r="AK2541" s="33"/>
      <c r="AL2541" s="485" t="str">
        <f>IF(AA2541="","",AA2541)</f>
        <v>L-RT-072</v>
      </c>
      <c r="AM2541" s="3" t="str">
        <f>IF(AB2541="","",AB2541)</f>
        <v>A</v>
      </c>
      <c r="AN2541" s="702" t="s">
        <v>5075</v>
      </c>
      <c r="AO2541" s="4"/>
      <c r="AP2541" s="5"/>
      <c r="AQ2541" s="5"/>
      <c r="AR2541" s="4"/>
      <c r="AS2541" s="5"/>
      <c r="AT2541" s="552"/>
      <c r="AU2541" s="553" t="str">
        <f>IF(AND(V2541&gt;0,X2541="A",AA2541&lt;&gt;"",AG2541&lt;&gt;"A",AJ2541&lt;&gt;"A",OR(AB2541="NR",AB2541="NT")),1,"")</f>
        <v/>
      </c>
      <c r="AV2541" s="554" t="str">
        <f>IF(AU2541="","",COUNTIF($AU$8:AU2541,AU2541))</f>
        <v/>
      </c>
      <c r="AW2541" s="553" t="str">
        <f>IF(AND(V2541&gt;0,X2541="A",AJ2541&lt;&gt;"A",OR(AB2541="",AB2541="NX")),1,"")</f>
        <v/>
      </c>
      <c r="AX2541" s="554" t="str">
        <f>IF(AW2541="","",COUNTIF($AW$8:AW2541,AW2541))</f>
        <v/>
      </c>
      <c r="AY2541" s="13" t="s">
        <v>4798</v>
      </c>
      <c r="AZ2541" s="24" t="s">
        <v>5931</v>
      </c>
      <c r="BA2541" s="7"/>
      <c r="BB2541" s="7"/>
    </row>
    <row r="2542" spans="1:54" ht="14.45" customHeight="1">
      <c r="A2542" s="472" t="s">
        <v>2792</v>
      </c>
      <c r="B2542" s="473" t="s">
        <v>1602</v>
      </c>
      <c r="C2542" s="714" t="s">
        <v>5301</v>
      </c>
      <c r="D2542" s="22">
        <v>23</v>
      </c>
      <c r="E2542" s="746" t="s">
        <v>4821</v>
      </c>
      <c r="F2542" s="760">
        <v>2096880</v>
      </c>
      <c r="G2542" s="475">
        <v>15421111</v>
      </c>
      <c r="H2542" s="476">
        <v>11.94</v>
      </c>
      <c r="I2542" s="474">
        <v>2083770</v>
      </c>
      <c r="J2542" s="475">
        <v>15421105</v>
      </c>
      <c r="K2542" s="478">
        <v>11.94</v>
      </c>
      <c r="L2542" s="9" t="s">
        <v>15</v>
      </c>
      <c r="M2542" s="546">
        <v>16</v>
      </c>
      <c r="N2542" s="9">
        <v>9.5299999999999994</v>
      </c>
      <c r="O2542" s="6" t="s">
        <v>4201</v>
      </c>
      <c r="P2542" s="479" t="s">
        <v>4202</v>
      </c>
      <c r="Q2542" s="10" t="s">
        <v>4800</v>
      </c>
      <c r="R2542" s="11"/>
      <c r="S2542" s="12"/>
      <c r="T2542" s="14">
        <v>46257</v>
      </c>
      <c r="U2542" s="15" t="s">
        <v>4656</v>
      </c>
      <c r="V2542" s="8">
        <v>46257</v>
      </c>
      <c r="W2542" s="13" t="s">
        <v>4798</v>
      </c>
      <c r="X2542" s="23" t="s">
        <v>4206</v>
      </c>
      <c r="Y2542" s="486">
        <v>167</v>
      </c>
      <c r="Z2542" s="483">
        <v>46289</v>
      </c>
      <c r="AA2542" s="24" t="s">
        <v>5931</v>
      </c>
      <c r="AB2542" s="484" t="s">
        <v>4206</v>
      </c>
      <c r="AC2542" s="16"/>
      <c r="AD2542" s="17"/>
      <c r="AE2542" s="18"/>
      <c r="AF2542" s="9"/>
      <c r="AG2542" s="19"/>
      <c r="AH2542" s="20"/>
      <c r="AI2542" s="9"/>
      <c r="AJ2542" s="21"/>
      <c r="AK2542" s="33"/>
      <c r="AL2542" s="485" t="str">
        <f>IF(AA2542="","",AA2542)</f>
        <v>L-RT-057</v>
      </c>
      <c r="AM2542" s="3" t="str">
        <f>IF(AB2542="","",AB2542)</f>
        <v>A</v>
      </c>
      <c r="AN2542" s="702"/>
      <c r="AO2542" s="4"/>
      <c r="AP2542" s="5"/>
      <c r="AQ2542" s="5"/>
      <c r="AR2542" s="4"/>
      <c r="AS2542" s="5"/>
      <c r="AT2542" s="552"/>
      <c r="AU2542" s="553" t="str">
        <f>IF(AND(V2542&gt;0,X2542="A",AA2542&lt;&gt;"",AG2542&lt;&gt;"A",AJ2542&lt;&gt;"A",OR(AB2542="NR",AB2542="NT")),1,"")</f>
        <v/>
      </c>
      <c r="AV2542" s="554" t="str">
        <f>IF(AU2542="","",COUNTIF($AU$8:AU2542,AU2542))</f>
        <v/>
      </c>
      <c r="AW2542" s="553" t="str">
        <f>IF(AND(V2542&gt;0,X2542="A",AJ2542&lt;&gt;"A",OR(AB2542="",AB2542="NX")),1,"")</f>
        <v/>
      </c>
      <c r="AX2542" s="554" t="str">
        <f>IF(AW2542="","",COUNTIF($AW$8:AW2542,AW2542))</f>
        <v/>
      </c>
      <c r="AY2542" s="13" t="s">
        <v>4798</v>
      </c>
      <c r="AZ2542" s="6"/>
      <c r="BA2542" s="7"/>
      <c r="BB2542" s="7"/>
    </row>
    <row r="2543" spans="1:54" ht="14.45" customHeight="1">
      <c r="A2543" s="472" t="s">
        <v>2793</v>
      </c>
      <c r="B2543" s="473" t="s">
        <v>1602</v>
      </c>
      <c r="C2543" s="714" t="s">
        <v>5301</v>
      </c>
      <c r="D2543" s="22">
        <v>23</v>
      </c>
      <c r="E2543" s="746" t="s">
        <v>4822</v>
      </c>
      <c r="F2543" s="760">
        <v>2083770</v>
      </c>
      <c r="G2543" s="475">
        <v>15421105</v>
      </c>
      <c r="H2543" s="476">
        <v>11.94</v>
      </c>
      <c r="I2543" s="474">
        <v>2090400</v>
      </c>
      <c r="J2543" s="475">
        <v>15421109</v>
      </c>
      <c r="K2543" s="478">
        <v>11.94</v>
      </c>
      <c r="L2543" s="9" t="s">
        <v>15</v>
      </c>
      <c r="M2543" s="546">
        <v>16</v>
      </c>
      <c r="N2543" s="9">
        <v>9.5299999999999994</v>
      </c>
      <c r="O2543" s="6" t="s">
        <v>4201</v>
      </c>
      <c r="P2543" s="479" t="s">
        <v>4202</v>
      </c>
      <c r="Q2543" s="10" t="s">
        <v>4800</v>
      </c>
      <c r="R2543" s="11"/>
      <c r="S2543" s="12"/>
      <c r="T2543" s="14">
        <v>46257</v>
      </c>
      <c r="U2543" s="15" t="s">
        <v>4656</v>
      </c>
      <c r="V2543" s="8">
        <v>46257</v>
      </c>
      <c r="W2543" s="13" t="s">
        <v>4798</v>
      </c>
      <c r="X2543" s="23" t="s">
        <v>4206</v>
      </c>
      <c r="Y2543" s="486">
        <v>125</v>
      </c>
      <c r="Z2543" s="483">
        <v>46258</v>
      </c>
      <c r="AA2543" s="24" t="s">
        <v>4823</v>
      </c>
      <c r="AB2543" s="484" t="s">
        <v>4206</v>
      </c>
      <c r="AC2543" s="16"/>
      <c r="AD2543" s="17"/>
      <c r="AE2543" s="18"/>
      <c r="AF2543" s="9"/>
      <c r="AG2543" s="19"/>
      <c r="AH2543" s="20"/>
      <c r="AI2543" s="9"/>
      <c r="AJ2543" s="21"/>
      <c r="AK2543" s="33"/>
      <c r="AL2543" s="485" t="str">
        <f>IF(AA2543="","",AA2543)</f>
        <v>L-RT-007</v>
      </c>
      <c r="AM2543" s="3" t="str">
        <f>IF(AB2543="","",AB2543)</f>
        <v>A</v>
      </c>
      <c r="AN2543" s="702"/>
      <c r="AO2543" s="4"/>
      <c r="AP2543" s="5"/>
      <c r="AQ2543" s="5"/>
      <c r="AR2543" s="4"/>
      <c r="AS2543" s="5"/>
      <c r="AT2543" s="552"/>
      <c r="AU2543" s="553" t="str">
        <f>IF(AND(V2543&gt;0,X2543="A",AA2543&lt;&gt;"",AG2543&lt;&gt;"A",AJ2543&lt;&gt;"A",OR(AB2543="NR",AB2543="NT")),1,"")</f>
        <v/>
      </c>
      <c r="AV2543" s="554" t="str">
        <f>IF(AU2543="","",COUNTIF($AU$8:AU2543,AU2543))</f>
        <v/>
      </c>
      <c r="AW2543" s="553" t="str">
        <f>IF(AND(V2543&gt;0,X2543="A",AJ2543&lt;&gt;"A",OR(AB2543="",AB2543="NX")),1,"")</f>
        <v/>
      </c>
      <c r="AX2543" s="554" t="str">
        <f>IF(AW2543="","",COUNTIF($AW$8:AW2543,AW2543))</f>
        <v/>
      </c>
      <c r="AY2543" s="27"/>
      <c r="AZ2543" s="6"/>
      <c r="BA2543" s="7"/>
      <c r="BB2543" s="7"/>
    </row>
    <row r="2544" spans="1:54" ht="14.45" customHeight="1">
      <c r="A2544" s="472" t="s">
        <v>2794</v>
      </c>
      <c r="B2544" s="473" t="s">
        <v>1602</v>
      </c>
      <c r="C2544" s="714" t="s">
        <v>5301</v>
      </c>
      <c r="D2544" s="22">
        <v>23</v>
      </c>
      <c r="E2544" s="746" t="s">
        <v>4824</v>
      </c>
      <c r="F2544" s="760">
        <v>2090400</v>
      </c>
      <c r="G2544" s="475">
        <v>15421109</v>
      </c>
      <c r="H2544" s="476">
        <v>11.94</v>
      </c>
      <c r="I2544" s="474">
        <v>2095160</v>
      </c>
      <c r="J2544" s="475">
        <v>15421111</v>
      </c>
      <c r="K2544" s="478">
        <v>11.94</v>
      </c>
      <c r="L2544" s="9" t="s">
        <v>15</v>
      </c>
      <c r="M2544" s="546">
        <v>16</v>
      </c>
      <c r="N2544" s="9">
        <v>9.5299999999999994</v>
      </c>
      <c r="O2544" s="6" t="s">
        <v>4201</v>
      </c>
      <c r="P2544" s="479" t="s">
        <v>4202</v>
      </c>
      <c r="Q2544" s="10" t="s">
        <v>4800</v>
      </c>
      <c r="R2544" s="11"/>
      <c r="S2544" s="12"/>
      <c r="T2544" s="14">
        <v>46257</v>
      </c>
      <c r="U2544" s="15" t="s">
        <v>4656</v>
      </c>
      <c r="V2544" s="8">
        <v>46257</v>
      </c>
      <c r="W2544" s="13" t="s">
        <v>4798</v>
      </c>
      <c r="X2544" s="23" t="s">
        <v>4206</v>
      </c>
      <c r="Y2544" s="486">
        <v>125</v>
      </c>
      <c r="Z2544" s="483">
        <v>46258</v>
      </c>
      <c r="AA2544" s="24" t="s">
        <v>4823</v>
      </c>
      <c r="AB2544" s="484" t="s">
        <v>4206</v>
      </c>
      <c r="AC2544" s="16"/>
      <c r="AD2544" s="17"/>
      <c r="AE2544" s="18"/>
      <c r="AF2544" s="9"/>
      <c r="AG2544" s="19"/>
      <c r="AH2544" s="20"/>
      <c r="AI2544" s="9"/>
      <c r="AJ2544" s="21"/>
      <c r="AK2544" s="33"/>
      <c r="AL2544" s="485" t="str">
        <f>IF(AA2544="","",AA2544)</f>
        <v>L-RT-007</v>
      </c>
      <c r="AM2544" s="3" t="str">
        <f>IF(AB2544="","",AB2544)</f>
        <v>A</v>
      </c>
      <c r="AN2544" s="702"/>
      <c r="AO2544" s="4"/>
      <c r="AP2544" s="5"/>
      <c r="AQ2544" s="5"/>
      <c r="AR2544" s="4"/>
      <c r="AS2544" s="5"/>
      <c r="AT2544" s="552"/>
      <c r="AU2544" s="553" t="str">
        <f>IF(AND(V2544&gt;0,X2544="A",AA2544&lt;&gt;"",AG2544&lt;&gt;"A",AJ2544&lt;&gt;"A",OR(AB2544="NR",AB2544="NT")),1,"")</f>
        <v/>
      </c>
      <c r="AV2544" s="554" t="str">
        <f>IF(AU2544="","",COUNTIF($AU$8:AU2544,AU2544))</f>
        <v/>
      </c>
      <c r="AW2544" s="553" t="str">
        <f>IF(AND(V2544&gt;0,X2544="A",AJ2544&lt;&gt;"A",OR(AB2544="",AB2544="NX")),1,"")</f>
        <v/>
      </c>
      <c r="AX2544" s="554" t="str">
        <f>IF(AW2544="","",COUNTIF($AW$8:AW2544,AW2544))</f>
        <v/>
      </c>
      <c r="AY2544" s="27"/>
      <c r="AZ2544" s="6"/>
      <c r="BA2544" s="7"/>
      <c r="BB2544" s="7"/>
    </row>
    <row r="2545" spans="1:54" ht="14.45" customHeight="1">
      <c r="A2545" s="472" t="s">
        <v>2795</v>
      </c>
      <c r="B2545" s="473" t="s">
        <v>1602</v>
      </c>
      <c r="C2545" s="714" t="s">
        <v>5301</v>
      </c>
      <c r="D2545" s="22">
        <v>23</v>
      </c>
      <c r="E2545" s="746" t="s">
        <v>4825</v>
      </c>
      <c r="F2545" s="760">
        <v>2095160</v>
      </c>
      <c r="G2545" s="475">
        <v>15421111</v>
      </c>
      <c r="H2545" s="476">
        <v>11.94</v>
      </c>
      <c r="I2545" s="474">
        <v>2089750</v>
      </c>
      <c r="J2545" s="475">
        <v>15421109</v>
      </c>
      <c r="K2545" s="478">
        <v>11.94</v>
      </c>
      <c r="L2545" s="9" t="s">
        <v>15</v>
      </c>
      <c r="M2545" s="546">
        <v>16</v>
      </c>
      <c r="N2545" s="9">
        <v>9.5299999999999994</v>
      </c>
      <c r="O2545" s="6" t="s">
        <v>4201</v>
      </c>
      <c r="P2545" s="479" t="s">
        <v>4202</v>
      </c>
      <c r="Q2545" s="10" t="s">
        <v>4800</v>
      </c>
      <c r="R2545" s="11"/>
      <c r="S2545" s="12"/>
      <c r="T2545" s="14">
        <v>46257</v>
      </c>
      <c r="U2545" s="15" t="s">
        <v>4656</v>
      </c>
      <c r="V2545" s="8">
        <v>46257</v>
      </c>
      <c r="W2545" s="13" t="s">
        <v>4798</v>
      </c>
      <c r="X2545" s="23" t="s">
        <v>4206</v>
      </c>
      <c r="Y2545" s="486">
        <v>125</v>
      </c>
      <c r="Z2545" s="483">
        <v>46258</v>
      </c>
      <c r="AA2545" s="24" t="s">
        <v>4823</v>
      </c>
      <c r="AB2545" s="484" t="s">
        <v>4206</v>
      </c>
      <c r="AC2545" s="16"/>
      <c r="AD2545" s="17"/>
      <c r="AE2545" s="18"/>
      <c r="AF2545" s="9"/>
      <c r="AG2545" s="19"/>
      <c r="AH2545" s="20"/>
      <c r="AI2545" s="9"/>
      <c r="AJ2545" s="21"/>
      <c r="AK2545" s="33"/>
      <c r="AL2545" s="485" t="str">
        <f>IF(AA2545="","",AA2545)</f>
        <v>L-RT-007</v>
      </c>
      <c r="AM2545" s="3" t="str">
        <f>IF(AB2545="","",AB2545)</f>
        <v>A</v>
      </c>
      <c r="AN2545" s="702"/>
      <c r="AO2545" s="4"/>
      <c r="AP2545" s="5"/>
      <c r="AQ2545" s="5"/>
      <c r="AR2545" s="4"/>
      <c r="AS2545" s="5"/>
      <c r="AT2545" s="552"/>
      <c r="AU2545" s="553" t="str">
        <f>IF(AND(V2545&gt;0,X2545="A",AA2545&lt;&gt;"",AG2545&lt;&gt;"A",AJ2545&lt;&gt;"A",OR(AB2545="NR",AB2545="NT")),1,"")</f>
        <v/>
      </c>
      <c r="AV2545" s="554" t="str">
        <f>IF(AU2545="","",COUNTIF($AU$8:AU2545,AU2545))</f>
        <v/>
      </c>
      <c r="AW2545" s="553" t="str">
        <f>IF(AND(V2545&gt;0,X2545="A",AJ2545&lt;&gt;"A",OR(AB2545="",AB2545="NX")),1,"")</f>
        <v/>
      </c>
      <c r="AX2545" s="554" t="str">
        <f>IF(AW2545="","",COUNTIF($AW$8:AW2545,AW2545))</f>
        <v/>
      </c>
      <c r="AY2545" s="27"/>
      <c r="AZ2545" s="6"/>
      <c r="BA2545" s="7"/>
      <c r="BB2545" s="7"/>
    </row>
    <row r="2546" spans="1:54" ht="14.45" customHeight="1">
      <c r="A2546" s="472" t="s">
        <v>2796</v>
      </c>
      <c r="B2546" s="473" t="s">
        <v>1602</v>
      </c>
      <c r="C2546" s="714" t="s">
        <v>5301</v>
      </c>
      <c r="D2546" s="22">
        <v>23</v>
      </c>
      <c r="E2546" s="746" t="s">
        <v>4826</v>
      </c>
      <c r="F2546" s="760">
        <v>2089750</v>
      </c>
      <c r="G2546" s="475">
        <v>15421109</v>
      </c>
      <c r="H2546" s="476">
        <v>11.94</v>
      </c>
      <c r="I2546" s="474">
        <v>2097050</v>
      </c>
      <c r="J2546" s="475">
        <v>15421111</v>
      </c>
      <c r="K2546" s="478">
        <v>11.94</v>
      </c>
      <c r="L2546" s="9" t="s">
        <v>15</v>
      </c>
      <c r="M2546" s="546">
        <v>16</v>
      </c>
      <c r="N2546" s="9">
        <v>9.5299999999999994</v>
      </c>
      <c r="O2546" s="6" t="s">
        <v>4201</v>
      </c>
      <c r="P2546" s="479" t="s">
        <v>4202</v>
      </c>
      <c r="Q2546" s="10" t="s">
        <v>4800</v>
      </c>
      <c r="R2546" s="11"/>
      <c r="S2546" s="12"/>
      <c r="T2546" s="14">
        <v>46257</v>
      </c>
      <c r="U2546" s="15" t="s">
        <v>4656</v>
      </c>
      <c r="V2546" s="8">
        <v>46257</v>
      </c>
      <c r="W2546" s="13" t="s">
        <v>4798</v>
      </c>
      <c r="X2546" s="23" t="s">
        <v>4206</v>
      </c>
      <c r="Y2546" s="486">
        <v>125</v>
      </c>
      <c r="Z2546" s="483">
        <v>46258</v>
      </c>
      <c r="AA2546" s="24" t="s">
        <v>4823</v>
      </c>
      <c r="AB2546" s="484" t="s">
        <v>4206</v>
      </c>
      <c r="AC2546" s="16"/>
      <c r="AD2546" s="17"/>
      <c r="AE2546" s="18"/>
      <c r="AF2546" s="9"/>
      <c r="AG2546" s="19"/>
      <c r="AH2546" s="20"/>
      <c r="AI2546" s="9"/>
      <c r="AJ2546" s="21"/>
      <c r="AK2546" s="33"/>
      <c r="AL2546" s="485" t="str">
        <f>IF(AA2546="","",AA2546)</f>
        <v>L-RT-007</v>
      </c>
      <c r="AM2546" s="3" t="str">
        <f>IF(AB2546="","",AB2546)</f>
        <v>A</v>
      </c>
      <c r="AN2546" s="702"/>
      <c r="AO2546" s="4"/>
      <c r="AP2546" s="5"/>
      <c r="AQ2546" s="5"/>
      <c r="AR2546" s="4"/>
      <c r="AS2546" s="5"/>
      <c r="AT2546" s="552"/>
      <c r="AU2546" s="553" t="str">
        <f>IF(AND(V2546&gt;0,X2546="A",AA2546&lt;&gt;"",AG2546&lt;&gt;"A",AJ2546&lt;&gt;"A",OR(AB2546="NR",AB2546="NT")),1,"")</f>
        <v/>
      </c>
      <c r="AV2546" s="554" t="str">
        <f>IF(AU2546="","",COUNTIF($AU$8:AU2546,AU2546))</f>
        <v/>
      </c>
      <c r="AW2546" s="553" t="str">
        <f>IF(AND(V2546&gt;0,X2546="A",AJ2546&lt;&gt;"A",OR(AB2546="",AB2546="NX")),1,"")</f>
        <v/>
      </c>
      <c r="AX2546" s="554" t="str">
        <f>IF(AW2546="","",COUNTIF($AW$8:AW2546,AW2546))</f>
        <v/>
      </c>
      <c r="AY2546" s="27"/>
      <c r="AZ2546" s="6"/>
      <c r="BA2546" s="7"/>
      <c r="BB2546" s="7"/>
    </row>
    <row r="2547" spans="1:54" ht="14.45" customHeight="1">
      <c r="A2547" s="472" t="s">
        <v>2797</v>
      </c>
      <c r="B2547" s="473" t="s">
        <v>1602</v>
      </c>
      <c r="C2547" s="714" t="s">
        <v>5301</v>
      </c>
      <c r="D2547" s="22">
        <v>23</v>
      </c>
      <c r="E2547" s="746" t="s">
        <v>4827</v>
      </c>
      <c r="F2547" s="760">
        <v>2097050</v>
      </c>
      <c r="G2547" s="475">
        <v>15421111</v>
      </c>
      <c r="H2547" s="476">
        <v>11.94</v>
      </c>
      <c r="I2547" s="474">
        <v>2091450</v>
      </c>
      <c r="J2547" s="475">
        <v>15421109</v>
      </c>
      <c r="K2547" s="478">
        <v>11.94</v>
      </c>
      <c r="L2547" s="9" t="s">
        <v>15</v>
      </c>
      <c r="M2547" s="546">
        <v>16</v>
      </c>
      <c r="N2547" s="9">
        <v>9.5299999999999994</v>
      </c>
      <c r="O2547" s="6" t="s">
        <v>4201</v>
      </c>
      <c r="P2547" s="479" t="s">
        <v>4202</v>
      </c>
      <c r="Q2547" s="10" t="s">
        <v>4800</v>
      </c>
      <c r="R2547" s="11"/>
      <c r="S2547" s="12"/>
      <c r="T2547" s="14">
        <v>46257</v>
      </c>
      <c r="U2547" s="15" t="s">
        <v>4656</v>
      </c>
      <c r="V2547" s="8">
        <v>46257</v>
      </c>
      <c r="W2547" s="13" t="s">
        <v>4798</v>
      </c>
      <c r="X2547" s="23" t="s">
        <v>4206</v>
      </c>
      <c r="Y2547" s="486">
        <v>125</v>
      </c>
      <c r="Z2547" s="483">
        <v>46258</v>
      </c>
      <c r="AA2547" s="24" t="s">
        <v>4823</v>
      </c>
      <c r="AB2547" s="484" t="s">
        <v>4206</v>
      </c>
      <c r="AC2547" s="16"/>
      <c r="AD2547" s="17"/>
      <c r="AE2547" s="18"/>
      <c r="AF2547" s="9"/>
      <c r="AG2547" s="19"/>
      <c r="AH2547" s="20"/>
      <c r="AI2547" s="9"/>
      <c r="AJ2547" s="21"/>
      <c r="AK2547" s="33"/>
      <c r="AL2547" s="485" t="str">
        <f>IF(AA2547="","",AA2547)</f>
        <v>L-RT-007</v>
      </c>
      <c r="AM2547" s="3" t="str">
        <f>IF(AB2547="","",AB2547)</f>
        <v>A</v>
      </c>
      <c r="AN2547" s="702"/>
      <c r="AO2547" s="4"/>
      <c r="AP2547" s="5"/>
      <c r="AQ2547" s="5"/>
      <c r="AR2547" s="4"/>
      <c r="AS2547" s="5"/>
      <c r="AT2547" s="552"/>
      <c r="AU2547" s="553" t="str">
        <f>IF(AND(V2547&gt;0,X2547="A",AA2547&lt;&gt;"",AG2547&lt;&gt;"A",AJ2547&lt;&gt;"A",OR(AB2547="NR",AB2547="NT")),1,"")</f>
        <v/>
      </c>
      <c r="AV2547" s="554" t="str">
        <f>IF(AU2547="","",COUNTIF($AU$8:AU2547,AU2547))</f>
        <v/>
      </c>
      <c r="AW2547" s="553" t="str">
        <f>IF(AND(V2547&gt;0,X2547="A",AJ2547&lt;&gt;"A",OR(AB2547="",AB2547="NX")),1,"")</f>
        <v/>
      </c>
      <c r="AX2547" s="554" t="str">
        <f>IF(AW2547="","",COUNTIF($AW$8:AW2547,AW2547))</f>
        <v/>
      </c>
      <c r="AY2547" s="27"/>
      <c r="AZ2547" s="6"/>
      <c r="BA2547" s="7"/>
      <c r="BB2547" s="7"/>
    </row>
    <row r="2548" spans="1:54" ht="14.45" customHeight="1">
      <c r="A2548" s="472" t="s">
        <v>2798</v>
      </c>
      <c r="B2548" s="473" t="s">
        <v>1602</v>
      </c>
      <c r="C2548" s="714" t="s">
        <v>5301</v>
      </c>
      <c r="D2548" s="22">
        <v>23</v>
      </c>
      <c r="E2548" s="746" t="s">
        <v>4828</v>
      </c>
      <c r="F2548" s="760">
        <v>2091450</v>
      </c>
      <c r="G2548" s="475">
        <v>15421109</v>
      </c>
      <c r="H2548" s="476">
        <v>11.94</v>
      </c>
      <c r="I2548" s="474">
        <v>2084370</v>
      </c>
      <c r="J2548" s="475">
        <v>15421106</v>
      </c>
      <c r="K2548" s="478">
        <v>11.94</v>
      </c>
      <c r="L2548" s="9" t="s">
        <v>15</v>
      </c>
      <c r="M2548" s="546">
        <v>16</v>
      </c>
      <c r="N2548" s="9">
        <v>9.5299999999999994</v>
      </c>
      <c r="O2548" s="6" t="s">
        <v>4201</v>
      </c>
      <c r="P2548" s="479" t="s">
        <v>4202</v>
      </c>
      <c r="Q2548" s="10" t="s">
        <v>4800</v>
      </c>
      <c r="R2548" s="11"/>
      <c r="S2548" s="12"/>
      <c r="T2548" s="14">
        <v>46257</v>
      </c>
      <c r="U2548" s="15" t="s">
        <v>4656</v>
      </c>
      <c r="V2548" s="8">
        <v>46257</v>
      </c>
      <c r="W2548" s="13" t="s">
        <v>4829</v>
      </c>
      <c r="X2548" s="23" t="s">
        <v>4206</v>
      </c>
      <c r="Y2548" s="486">
        <v>125</v>
      </c>
      <c r="Z2548" s="483">
        <v>46258</v>
      </c>
      <c r="AA2548" s="24" t="s">
        <v>4823</v>
      </c>
      <c r="AB2548" s="484" t="s">
        <v>4206</v>
      </c>
      <c r="AC2548" s="16"/>
      <c r="AD2548" s="17"/>
      <c r="AE2548" s="18"/>
      <c r="AF2548" s="9"/>
      <c r="AG2548" s="19"/>
      <c r="AH2548" s="20"/>
      <c r="AI2548" s="9"/>
      <c r="AJ2548" s="21"/>
      <c r="AK2548" s="33"/>
      <c r="AL2548" s="485" t="str">
        <f>IF(AA2548="","",AA2548)</f>
        <v>L-RT-007</v>
      </c>
      <c r="AM2548" s="3" t="str">
        <f>IF(AB2548="","",AB2548)</f>
        <v>A</v>
      </c>
      <c r="AN2548" s="702"/>
      <c r="AO2548" s="4"/>
      <c r="AP2548" s="5"/>
      <c r="AQ2548" s="5"/>
      <c r="AR2548" s="4"/>
      <c r="AS2548" s="5"/>
      <c r="AT2548" s="552"/>
      <c r="AU2548" s="553" t="str">
        <f>IF(AND(V2548&gt;0,X2548="A",AA2548&lt;&gt;"",AG2548&lt;&gt;"A",AJ2548&lt;&gt;"A",OR(AB2548="NR",AB2548="NT")),1,"")</f>
        <v/>
      </c>
      <c r="AV2548" s="554" t="str">
        <f>IF(AU2548="","",COUNTIF($AU$8:AU2548,AU2548))</f>
        <v/>
      </c>
      <c r="AW2548" s="553" t="str">
        <f>IF(AND(V2548&gt;0,X2548="A",AJ2548&lt;&gt;"A",OR(AB2548="",AB2548="NX")),1,"")</f>
        <v/>
      </c>
      <c r="AX2548" s="554" t="str">
        <f>IF(AW2548="","",COUNTIF($AW$8:AW2548,AW2548))</f>
        <v/>
      </c>
      <c r="AY2548" s="27"/>
      <c r="AZ2548" s="6"/>
      <c r="BA2548" s="7"/>
      <c r="BB2548" s="7"/>
    </row>
    <row r="2549" spans="1:54" ht="14.45" customHeight="1">
      <c r="A2549" s="472" t="s">
        <v>2799</v>
      </c>
      <c r="B2549" s="473" t="s">
        <v>1602</v>
      </c>
      <c r="C2549" s="714" t="s">
        <v>5301</v>
      </c>
      <c r="D2549" s="22">
        <v>23</v>
      </c>
      <c r="E2549" s="746" t="s">
        <v>4830</v>
      </c>
      <c r="F2549" s="760">
        <v>2084370</v>
      </c>
      <c r="G2549" s="475">
        <v>15421106</v>
      </c>
      <c r="H2549" s="476">
        <v>11.94</v>
      </c>
      <c r="I2549" s="474">
        <v>2084750</v>
      </c>
      <c r="J2549" s="475">
        <v>15421106</v>
      </c>
      <c r="K2549" s="478">
        <v>11.94</v>
      </c>
      <c r="L2549" s="9" t="s">
        <v>15</v>
      </c>
      <c r="M2549" s="546">
        <v>16</v>
      </c>
      <c r="N2549" s="9">
        <v>9.5299999999999994</v>
      </c>
      <c r="O2549" s="6" t="s">
        <v>4201</v>
      </c>
      <c r="P2549" s="479" t="s">
        <v>4202</v>
      </c>
      <c r="Q2549" s="10" t="s">
        <v>4800</v>
      </c>
      <c r="R2549" s="11"/>
      <c r="S2549" s="12"/>
      <c r="T2549" s="14">
        <v>46257</v>
      </c>
      <c r="U2549" s="15" t="s">
        <v>4656</v>
      </c>
      <c r="V2549" s="8">
        <v>46257</v>
      </c>
      <c r="W2549" s="13" t="s">
        <v>4829</v>
      </c>
      <c r="X2549" s="23" t="s">
        <v>4206</v>
      </c>
      <c r="Y2549" s="486">
        <v>125</v>
      </c>
      <c r="Z2549" s="483">
        <v>46258</v>
      </c>
      <c r="AA2549" s="24" t="s">
        <v>4823</v>
      </c>
      <c r="AB2549" s="484" t="s">
        <v>4206</v>
      </c>
      <c r="AC2549" s="16"/>
      <c r="AD2549" s="17"/>
      <c r="AE2549" s="18"/>
      <c r="AF2549" s="9"/>
      <c r="AG2549" s="19"/>
      <c r="AH2549" s="20"/>
      <c r="AI2549" s="9"/>
      <c r="AJ2549" s="21"/>
      <c r="AK2549" s="33"/>
      <c r="AL2549" s="485" t="str">
        <f>IF(AA2549="","",AA2549)</f>
        <v>L-RT-007</v>
      </c>
      <c r="AM2549" s="3" t="str">
        <f>IF(AB2549="","",AB2549)</f>
        <v>A</v>
      </c>
      <c r="AN2549" s="702"/>
      <c r="AO2549" s="4"/>
      <c r="AP2549" s="5"/>
      <c r="AQ2549" s="5"/>
      <c r="AR2549" s="4"/>
      <c r="AS2549" s="5"/>
      <c r="AT2549" s="552"/>
      <c r="AU2549" s="553" t="str">
        <f>IF(AND(V2549&gt;0,X2549="A",AA2549&lt;&gt;"",AG2549&lt;&gt;"A",AJ2549&lt;&gt;"A",OR(AB2549="NR",AB2549="NT")),1,"")</f>
        <v/>
      </c>
      <c r="AV2549" s="554" t="str">
        <f>IF(AU2549="","",COUNTIF($AU$8:AU2549,AU2549))</f>
        <v/>
      </c>
      <c r="AW2549" s="553" t="str">
        <f>IF(AND(V2549&gt;0,X2549="A",AJ2549&lt;&gt;"A",OR(AB2549="",AB2549="NX")),1,"")</f>
        <v/>
      </c>
      <c r="AX2549" s="554" t="str">
        <f>IF(AW2549="","",COUNTIF($AW$8:AW2549,AW2549))</f>
        <v/>
      </c>
      <c r="AY2549" s="27"/>
      <c r="AZ2549" s="6"/>
      <c r="BA2549" s="7"/>
      <c r="BB2549" s="7"/>
    </row>
    <row r="2550" spans="1:54" ht="14.45" customHeight="1">
      <c r="A2550" s="472" t="s">
        <v>2800</v>
      </c>
      <c r="B2550" s="473" t="s">
        <v>1602</v>
      </c>
      <c r="C2550" s="714" t="s">
        <v>5301</v>
      </c>
      <c r="D2550" s="22">
        <v>23</v>
      </c>
      <c r="E2550" s="746" t="s">
        <v>4831</v>
      </c>
      <c r="F2550" s="760">
        <v>2084750</v>
      </c>
      <c r="G2550" s="475">
        <v>15421106</v>
      </c>
      <c r="H2550" s="476">
        <v>11.94</v>
      </c>
      <c r="I2550" s="474">
        <v>2085100</v>
      </c>
      <c r="J2550" s="475">
        <v>15421106</v>
      </c>
      <c r="K2550" s="478">
        <v>11.94</v>
      </c>
      <c r="L2550" s="9" t="s">
        <v>15</v>
      </c>
      <c r="M2550" s="546">
        <v>16</v>
      </c>
      <c r="N2550" s="9">
        <v>9.5299999999999994</v>
      </c>
      <c r="O2550" s="6" t="s">
        <v>4201</v>
      </c>
      <c r="P2550" s="479" t="s">
        <v>4202</v>
      </c>
      <c r="Q2550" s="10" t="s">
        <v>4800</v>
      </c>
      <c r="R2550" s="11"/>
      <c r="S2550" s="12"/>
      <c r="T2550" s="14">
        <v>46257</v>
      </c>
      <c r="U2550" s="15" t="s">
        <v>4656</v>
      </c>
      <c r="V2550" s="8">
        <v>46257</v>
      </c>
      <c r="W2550" s="13" t="s">
        <v>4829</v>
      </c>
      <c r="X2550" s="23" t="s">
        <v>4206</v>
      </c>
      <c r="Y2550" s="486">
        <v>125</v>
      </c>
      <c r="Z2550" s="483">
        <v>46258</v>
      </c>
      <c r="AA2550" s="24" t="s">
        <v>4823</v>
      </c>
      <c r="AB2550" s="484" t="s">
        <v>4206</v>
      </c>
      <c r="AC2550" s="16"/>
      <c r="AD2550" s="17"/>
      <c r="AE2550" s="18"/>
      <c r="AF2550" s="9"/>
      <c r="AG2550" s="19"/>
      <c r="AH2550" s="20"/>
      <c r="AI2550" s="9"/>
      <c r="AJ2550" s="21"/>
      <c r="AK2550" s="33"/>
      <c r="AL2550" s="485" t="str">
        <f>IF(AA2550="","",AA2550)</f>
        <v>L-RT-007</v>
      </c>
      <c r="AM2550" s="3" t="str">
        <f>IF(AB2550="","",AB2550)</f>
        <v>A</v>
      </c>
      <c r="AN2550" s="702"/>
      <c r="AO2550" s="4"/>
      <c r="AP2550" s="5"/>
      <c r="AQ2550" s="5"/>
      <c r="AR2550" s="4"/>
      <c r="AS2550" s="5"/>
      <c r="AT2550" s="552"/>
      <c r="AU2550" s="553" t="str">
        <f>IF(AND(V2550&gt;0,X2550="A",AA2550&lt;&gt;"",AG2550&lt;&gt;"A",AJ2550&lt;&gt;"A",OR(AB2550="NR",AB2550="NT")),1,"")</f>
        <v/>
      </c>
      <c r="AV2550" s="554" t="str">
        <f>IF(AU2550="","",COUNTIF($AU$8:AU2550,AU2550))</f>
        <v/>
      </c>
      <c r="AW2550" s="553" t="str">
        <f>IF(AND(V2550&gt;0,X2550="A",AJ2550&lt;&gt;"A",OR(AB2550="",AB2550="NX")),1,"")</f>
        <v/>
      </c>
      <c r="AX2550" s="554" t="str">
        <f>IF(AW2550="","",COUNTIF($AW$8:AW2550,AW2550))</f>
        <v/>
      </c>
      <c r="AY2550" s="27"/>
      <c r="AZ2550" s="6"/>
      <c r="BA2550" s="7"/>
      <c r="BB2550" s="7"/>
    </row>
    <row r="2551" spans="1:54" ht="14.45" customHeight="1">
      <c r="A2551" s="472" t="s">
        <v>2801</v>
      </c>
      <c r="B2551" s="473" t="s">
        <v>1602</v>
      </c>
      <c r="C2551" s="714" t="s">
        <v>5301</v>
      </c>
      <c r="D2551" s="22">
        <v>23</v>
      </c>
      <c r="E2551" s="746" t="s">
        <v>4832</v>
      </c>
      <c r="F2551" s="760">
        <v>2085100</v>
      </c>
      <c r="G2551" s="475">
        <v>15421106</v>
      </c>
      <c r="H2551" s="476">
        <v>11.94</v>
      </c>
      <c r="I2551" s="474">
        <v>2095790</v>
      </c>
      <c r="J2551" s="475">
        <v>15421111</v>
      </c>
      <c r="K2551" s="478">
        <v>11.94</v>
      </c>
      <c r="L2551" s="9" t="s">
        <v>15</v>
      </c>
      <c r="M2551" s="546">
        <v>16</v>
      </c>
      <c r="N2551" s="9">
        <v>9.5299999999999994</v>
      </c>
      <c r="O2551" s="6" t="s">
        <v>4201</v>
      </c>
      <c r="P2551" s="479" t="s">
        <v>4202</v>
      </c>
      <c r="Q2551" s="10" t="s">
        <v>4833</v>
      </c>
      <c r="R2551" s="11"/>
      <c r="S2551" s="12"/>
      <c r="T2551" s="14">
        <v>46256</v>
      </c>
      <c r="U2551" s="15" t="s">
        <v>4656</v>
      </c>
      <c r="V2551" s="8">
        <v>46256</v>
      </c>
      <c r="W2551" s="13" t="s">
        <v>4834</v>
      </c>
      <c r="X2551" s="23" t="s">
        <v>4206</v>
      </c>
      <c r="Y2551" s="486">
        <v>125</v>
      </c>
      <c r="Z2551" s="483">
        <v>46258</v>
      </c>
      <c r="AA2551" s="24" t="s">
        <v>4823</v>
      </c>
      <c r="AB2551" s="484" t="s">
        <v>4206</v>
      </c>
      <c r="AC2551" s="16"/>
      <c r="AD2551" s="17"/>
      <c r="AE2551" s="18"/>
      <c r="AF2551" s="9"/>
      <c r="AG2551" s="19"/>
      <c r="AH2551" s="20"/>
      <c r="AI2551" s="9"/>
      <c r="AJ2551" s="21"/>
      <c r="AK2551" s="33"/>
      <c r="AL2551" s="485" t="str">
        <f>IF(AA2551="","",AA2551)</f>
        <v>L-RT-007</v>
      </c>
      <c r="AM2551" s="3" t="str">
        <f>IF(AB2551="","",AB2551)</f>
        <v>A</v>
      </c>
      <c r="AN2551" s="702"/>
      <c r="AO2551" s="4"/>
      <c r="AP2551" s="5"/>
      <c r="AQ2551" s="5"/>
      <c r="AR2551" s="4"/>
      <c r="AS2551" s="5"/>
      <c r="AT2551" s="552"/>
      <c r="AU2551" s="553" t="str">
        <f>IF(AND(V2551&gt;0,X2551="A",AA2551&lt;&gt;"",AG2551&lt;&gt;"A",AJ2551&lt;&gt;"A",OR(AB2551="NR",AB2551="NT")),1,"")</f>
        <v/>
      </c>
      <c r="AV2551" s="554" t="str">
        <f>IF(AU2551="","",COUNTIF($AU$8:AU2551,AU2551))</f>
        <v/>
      </c>
      <c r="AW2551" s="553" t="str">
        <f>IF(AND(V2551&gt;0,X2551="A",AJ2551&lt;&gt;"A",OR(AB2551="",AB2551="NX")),1,"")</f>
        <v/>
      </c>
      <c r="AX2551" s="554" t="str">
        <f>IF(AW2551="","",COUNTIF($AW$8:AW2551,AW2551))</f>
        <v/>
      </c>
      <c r="AY2551" s="27"/>
      <c r="AZ2551" s="6"/>
      <c r="BA2551" s="7"/>
      <c r="BB2551" s="7"/>
    </row>
    <row r="2552" spans="1:54" ht="14.45" customHeight="1">
      <c r="A2552" s="472" t="s">
        <v>2802</v>
      </c>
      <c r="B2552" s="473" t="s">
        <v>1602</v>
      </c>
      <c r="C2552" s="714" t="s">
        <v>5301</v>
      </c>
      <c r="D2552" s="22">
        <v>23</v>
      </c>
      <c r="E2552" s="746" t="s">
        <v>4835</v>
      </c>
      <c r="F2552" s="760">
        <v>2095790</v>
      </c>
      <c r="G2552" s="475">
        <v>15421111</v>
      </c>
      <c r="H2552" s="476">
        <v>11.94</v>
      </c>
      <c r="I2552" s="474">
        <v>2090790</v>
      </c>
      <c r="J2552" s="475">
        <v>15421111</v>
      </c>
      <c r="K2552" s="478">
        <v>11.94</v>
      </c>
      <c r="L2552" s="9" t="s">
        <v>15</v>
      </c>
      <c r="M2552" s="546">
        <v>16</v>
      </c>
      <c r="N2552" s="9">
        <v>9.5299999999999994</v>
      </c>
      <c r="O2552" s="6" t="s">
        <v>4201</v>
      </c>
      <c r="P2552" s="479" t="s">
        <v>4202</v>
      </c>
      <c r="Q2552" s="10" t="s">
        <v>4833</v>
      </c>
      <c r="R2552" s="11"/>
      <c r="S2552" s="12"/>
      <c r="T2552" s="14">
        <v>46256</v>
      </c>
      <c r="U2552" s="15" t="s">
        <v>4656</v>
      </c>
      <c r="V2552" s="8">
        <v>46256</v>
      </c>
      <c r="W2552" s="13" t="s">
        <v>4834</v>
      </c>
      <c r="X2552" s="23" t="s">
        <v>4206</v>
      </c>
      <c r="Y2552" s="486">
        <v>125</v>
      </c>
      <c r="Z2552" s="483">
        <v>46258</v>
      </c>
      <c r="AA2552" s="24" t="s">
        <v>4823</v>
      </c>
      <c r="AB2552" s="484" t="s">
        <v>4206</v>
      </c>
      <c r="AC2552" s="16"/>
      <c r="AD2552" s="17"/>
      <c r="AE2552" s="18"/>
      <c r="AF2552" s="9"/>
      <c r="AG2552" s="19"/>
      <c r="AH2552" s="20"/>
      <c r="AI2552" s="9"/>
      <c r="AJ2552" s="21"/>
      <c r="AK2552" s="33"/>
      <c r="AL2552" s="485" t="str">
        <f>IF(AA2552="","",AA2552)</f>
        <v>L-RT-007</v>
      </c>
      <c r="AM2552" s="3" t="str">
        <f>IF(AB2552="","",AB2552)</f>
        <v>A</v>
      </c>
      <c r="AN2552" s="702"/>
      <c r="AO2552" s="4"/>
      <c r="AP2552" s="5"/>
      <c r="AQ2552" s="5"/>
      <c r="AR2552" s="4"/>
      <c r="AS2552" s="5"/>
      <c r="AT2552" s="552"/>
      <c r="AU2552" s="553" t="str">
        <f>IF(AND(V2552&gt;0,X2552="A",AA2552&lt;&gt;"",AG2552&lt;&gt;"A",AJ2552&lt;&gt;"A",OR(AB2552="NR",AB2552="NT")),1,"")</f>
        <v/>
      </c>
      <c r="AV2552" s="554" t="str">
        <f>IF(AU2552="","",COUNTIF($AU$8:AU2552,AU2552))</f>
        <v/>
      </c>
      <c r="AW2552" s="553" t="str">
        <f>IF(AND(V2552&gt;0,X2552="A",AJ2552&lt;&gt;"A",OR(AB2552="",AB2552="NX")),1,"")</f>
        <v/>
      </c>
      <c r="AX2552" s="554" t="str">
        <f>IF(AW2552="","",COUNTIF($AW$8:AW2552,AW2552))</f>
        <v/>
      </c>
      <c r="AY2552" s="27"/>
      <c r="AZ2552" s="6"/>
      <c r="BA2552" s="7"/>
      <c r="BB2552" s="7"/>
    </row>
    <row r="2553" spans="1:54" ht="14.45" customHeight="1">
      <c r="A2553" s="472" t="s">
        <v>2803</v>
      </c>
      <c r="B2553" s="473" t="s">
        <v>1602</v>
      </c>
      <c r="C2553" s="714" t="s">
        <v>5301</v>
      </c>
      <c r="D2553" s="22">
        <v>23</v>
      </c>
      <c r="E2553" s="746" t="s">
        <v>4836</v>
      </c>
      <c r="F2553" s="760">
        <v>2090790</v>
      </c>
      <c r="G2553" s="475">
        <v>15421111</v>
      </c>
      <c r="H2553" s="476">
        <v>11.94</v>
      </c>
      <c r="I2553" s="474">
        <v>2090200</v>
      </c>
      <c r="J2553" s="475">
        <v>15421107</v>
      </c>
      <c r="K2553" s="478">
        <v>11.94</v>
      </c>
      <c r="L2553" s="9" t="s">
        <v>15</v>
      </c>
      <c r="M2553" s="546">
        <v>16</v>
      </c>
      <c r="N2553" s="9">
        <v>9.5299999999999994</v>
      </c>
      <c r="O2553" s="6" t="s">
        <v>4201</v>
      </c>
      <c r="P2553" s="479" t="s">
        <v>4202</v>
      </c>
      <c r="Q2553" s="10" t="s">
        <v>4833</v>
      </c>
      <c r="R2553" s="11"/>
      <c r="S2553" s="12"/>
      <c r="T2553" s="14">
        <v>46256</v>
      </c>
      <c r="U2553" s="15" t="s">
        <v>4656</v>
      </c>
      <c r="V2553" s="8">
        <v>46256</v>
      </c>
      <c r="W2553" s="13" t="s">
        <v>4834</v>
      </c>
      <c r="X2553" s="23" t="s">
        <v>4206</v>
      </c>
      <c r="Y2553" s="486">
        <v>125</v>
      </c>
      <c r="Z2553" s="483">
        <v>46257</v>
      </c>
      <c r="AA2553" s="24" t="s">
        <v>4837</v>
      </c>
      <c r="AB2553" s="484" t="s">
        <v>4206</v>
      </c>
      <c r="AC2553" s="16"/>
      <c r="AD2553" s="17"/>
      <c r="AE2553" s="18"/>
      <c r="AF2553" s="9"/>
      <c r="AG2553" s="19"/>
      <c r="AH2553" s="20"/>
      <c r="AI2553" s="9"/>
      <c r="AJ2553" s="21"/>
      <c r="AK2553" s="33"/>
      <c r="AL2553" s="485" t="str">
        <f>IF(AA2553="","",AA2553)</f>
        <v>L-RT-006</v>
      </c>
      <c r="AM2553" s="3" t="str">
        <f>IF(AB2553="","",AB2553)</f>
        <v>A</v>
      </c>
      <c r="AN2553" s="702"/>
      <c r="AO2553" s="4"/>
      <c r="AP2553" s="5"/>
      <c r="AQ2553" s="5"/>
      <c r="AR2553" s="4"/>
      <c r="AS2553" s="5"/>
      <c r="AT2553" s="552"/>
      <c r="AU2553" s="553" t="str">
        <f>IF(AND(V2553&gt;0,X2553="A",AA2553&lt;&gt;"",AG2553&lt;&gt;"A",AJ2553&lt;&gt;"A",OR(AB2553="NR",AB2553="NT")),1,"")</f>
        <v/>
      </c>
      <c r="AV2553" s="554" t="str">
        <f>IF(AU2553="","",COUNTIF($AU$8:AU2553,AU2553))</f>
        <v/>
      </c>
      <c r="AW2553" s="553" t="str">
        <f>IF(AND(V2553&gt;0,X2553="A",AJ2553&lt;&gt;"A",OR(AB2553="",AB2553="NX")),1,"")</f>
        <v/>
      </c>
      <c r="AX2553" s="554" t="str">
        <f>IF(AW2553="","",COUNTIF($AW$8:AW2553,AW2553))</f>
        <v/>
      </c>
      <c r="AY2553" s="27"/>
      <c r="AZ2553" s="6"/>
      <c r="BA2553" s="7"/>
      <c r="BB2553" s="7"/>
    </row>
    <row r="2554" spans="1:54" ht="14.45" customHeight="1">
      <c r="A2554" s="472" t="s">
        <v>2804</v>
      </c>
      <c r="B2554" s="473" t="s">
        <v>1602</v>
      </c>
      <c r="C2554" s="714" t="s">
        <v>5301</v>
      </c>
      <c r="D2554" s="22">
        <v>23</v>
      </c>
      <c r="E2554" s="746" t="s">
        <v>4838</v>
      </c>
      <c r="F2554" s="760">
        <v>2090200</v>
      </c>
      <c r="G2554" s="475">
        <v>15421107</v>
      </c>
      <c r="H2554" s="476">
        <v>11.94</v>
      </c>
      <c r="I2554" s="474">
        <v>2084480</v>
      </c>
      <c r="J2554" s="475">
        <v>15421109</v>
      </c>
      <c r="K2554" s="478">
        <v>11.94</v>
      </c>
      <c r="L2554" s="9" t="s">
        <v>15</v>
      </c>
      <c r="M2554" s="546">
        <v>16</v>
      </c>
      <c r="N2554" s="9">
        <v>9.5299999999999994</v>
      </c>
      <c r="O2554" s="6" t="s">
        <v>4201</v>
      </c>
      <c r="P2554" s="479" t="s">
        <v>4202</v>
      </c>
      <c r="Q2554" s="10" t="s">
        <v>4833</v>
      </c>
      <c r="R2554" s="11"/>
      <c r="S2554" s="12"/>
      <c r="T2554" s="14">
        <v>46256</v>
      </c>
      <c r="U2554" s="15" t="s">
        <v>4656</v>
      </c>
      <c r="V2554" s="8">
        <v>46256</v>
      </c>
      <c r="W2554" s="13" t="s">
        <v>4834</v>
      </c>
      <c r="X2554" s="23" t="s">
        <v>4206</v>
      </c>
      <c r="Y2554" s="486">
        <v>125</v>
      </c>
      <c r="Z2554" s="483">
        <v>46257</v>
      </c>
      <c r="AA2554" s="24" t="s">
        <v>4837</v>
      </c>
      <c r="AB2554" s="484" t="s">
        <v>4206</v>
      </c>
      <c r="AC2554" s="16"/>
      <c r="AD2554" s="17"/>
      <c r="AE2554" s="18"/>
      <c r="AF2554" s="9"/>
      <c r="AG2554" s="19"/>
      <c r="AH2554" s="20"/>
      <c r="AI2554" s="9"/>
      <c r="AJ2554" s="21"/>
      <c r="AK2554" s="33"/>
      <c r="AL2554" s="485" t="str">
        <f>IF(AA2554="","",AA2554)</f>
        <v>L-RT-006</v>
      </c>
      <c r="AM2554" s="3" t="str">
        <f>IF(AB2554="","",AB2554)</f>
        <v>A</v>
      </c>
      <c r="AN2554" s="702"/>
      <c r="AO2554" s="4"/>
      <c r="AP2554" s="5"/>
      <c r="AQ2554" s="5"/>
      <c r="AR2554" s="4"/>
      <c r="AS2554" s="5"/>
      <c r="AT2554" s="552"/>
      <c r="AU2554" s="553" t="str">
        <f>IF(AND(V2554&gt;0,X2554="A",AA2554&lt;&gt;"",AG2554&lt;&gt;"A",AJ2554&lt;&gt;"A",OR(AB2554="NR",AB2554="NT")),1,"")</f>
        <v/>
      </c>
      <c r="AV2554" s="554" t="str">
        <f>IF(AU2554="","",COUNTIF($AU$8:AU2554,AU2554))</f>
        <v/>
      </c>
      <c r="AW2554" s="553" t="str">
        <f>IF(AND(V2554&gt;0,X2554="A",AJ2554&lt;&gt;"A",OR(AB2554="",AB2554="NX")),1,"")</f>
        <v/>
      </c>
      <c r="AX2554" s="554" t="str">
        <f>IF(AW2554="","",COUNTIF($AW$8:AW2554,AW2554))</f>
        <v/>
      </c>
      <c r="AY2554" s="27"/>
      <c r="AZ2554" s="6"/>
      <c r="BA2554" s="7"/>
      <c r="BB2554" s="7"/>
    </row>
    <row r="2555" spans="1:54" ht="14.45" customHeight="1">
      <c r="A2555" s="472" t="s">
        <v>2805</v>
      </c>
      <c r="B2555" s="473" t="s">
        <v>1602</v>
      </c>
      <c r="C2555" s="714" t="s">
        <v>5301</v>
      </c>
      <c r="D2555" s="22">
        <v>23</v>
      </c>
      <c r="E2555" s="746" t="s">
        <v>4839</v>
      </c>
      <c r="F2555" s="760">
        <v>2084480</v>
      </c>
      <c r="G2555" s="475">
        <v>15421109</v>
      </c>
      <c r="H2555" s="476">
        <v>11.94</v>
      </c>
      <c r="I2555" s="474">
        <v>2083960</v>
      </c>
      <c r="J2555" s="475">
        <v>15421106</v>
      </c>
      <c r="K2555" s="478">
        <v>11.94</v>
      </c>
      <c r="L2555" s="9" t="s">
        <v>15</v>
      </c>
      <c r="M2555" s="546">
        <v>16</v>
      </c>
      <c r="N2555" s="9">
        <v>9.5299999999999994</v>
      </c>
      <c r="O2555" s="6" t="s">
        <v>4201</v>
      </c>
      <c r="P2555" s="479" t="s">
        <v>4202</v>
      </c>
      <c r="Q2555" s="10" t="s">
        <v>4833</v>
      </c>
      <c r="R2555" s="11"/>
      <c r="S2555" s="12"/>
      <c r="T2555" s="14">
        <v>46256</v>
      </c>
      <c r="U2555" s="15" t="s">
        <v>4656</v>
      </c>
      <c r="V2555" s="8">
        <v>46256</v>
      </c>
      <c r="W2555" s="13" t="s">
        <v>4834</v>
      </c>
      <c r="X2555" s="23" t="s">
        <v>4206</v>
      </c>
      <c r="Y2555" s="486">
        <v>125</v>
      </c>
      <c r="Z2555" s="483">
        <v>46257</v>
      </c>
      <c r="AA2555" s="24" t="s">
        <v>4837</v>
      </c>
      <c r="AB2555" s="484" t="s">
        <v>4206</v>
      </c>
      <c r="AC2555" s="16"/>
      <c r="AD2555" s="17"/>
      <c r="AE2555" s="18"/>
      <c r="AF2555" s="9"/>
      <c r="AG2555" s="19"/>
      <c r="AH2555" s="20"/>
      <c r="AI2555" s="9"/>
      <c r="AJ2555" s="21"/>
      <c r="AK2555" s="33"/>
      <c r="AL2555" s="485" t="str">
        <f>IF(AA2555="","",AA2555)</f>
        <v>L-RT-006</v>
      </c>
      <c r="AM2555" s="3" t="str">
        <f>IF(AB2555="","",AB2555)</f>
        <v>A</v>
      </c>
      <c r="AN2555" s="702"/>
      <c r="AO2555" s="4"/>
      <c r="AP2555" s="5"/>
      <c r="AQ2555" s="5"/>
      <c r="AR2555" s="4"/>
      <c r="AS2555" s="5"/>
      <c r="AT2555" s="552"/>
      <c r="AU2555" s="553" t="str">
        <f>IF(AND(V2555&gt;0,X2555="A",AA2555&lt;&gt;"",AG2555&lt;&gt;"A",AJ2555&lt;&gt;"A",OR(AB2555="NR",AB2555="NT")),1,"")</f>
        <v/>
      </c>
      <c r="AV2555" s="554" t="str">
        <f>IF(AU2555="","",COUNTIF($AU$8:AU2555,AU2555))</f>
        <v/>
      </c>
      <c r="AW2555" s="553" t="str">
        <f>IF(AND(V2555&gt;0,X2555="A",AJ2555&lt;&gt;"A",OR(AB2555="",AB2555="NX")),1,"")</f>
        <v/>
      </c>
      <c r="AX2555" s="554" t="str">
        <f>IF(AW2555="","",COUNTIF($AW$8:AW2555,AW2555))</f>
        <v/>
      </c>
      <c r="AY2555" s="27"/>
      <c r="AZ2555" s="6"/>
      <c r="BA2555" s="7"/>
      <c r="BB2555" s="7"/>
    </row>
    <row r="2556" spans="1:54" ht="14.45" customHeight="1">
      <c r="A2556" s="472" t="s">
        <v>2806</v>
      </c>
      <c r="B2556" s="473" t="s">
        <v>1602</v>
      </c>
      <c r="C2556" s="714" t="s">
        <v>5301</v>
      </c>
      <c r="D2556" s="22">
        <v>23</v>
      </c>
      <c r="E2556" s="746" t="s">
        <v>4840</v>
      </c>
      <c r="F2556" s="760">
        <v>2083960</v>
      </c>
      <c r="G2556" s="475">
        <v>15421106</v>
      </c>
      <c r="H2556" s="476">
        <v>11.94</v>
      </c>
      <c r="I2556" s="474">
        <v>2090720</v>
      </c>
      <c r="J2556" s="475">
        <v>15421106</v>
      </c>
      <c r="K2556" s="478">
        <v>11.94</v>
      </c>
      <c r="L2556" s="9" t="s">
        <v>15</v>
      </c>
      <c r="M2556" s="546">
        <v>16</v>
      </c>
      <c r="N2556" s="9">
        <v>9.5299999999999994</v>
      </c>
      <c r="O2556" s="6" t="s">
        <v>4201</v>
      </c>
      <c r="P2556" s="479" t="s">
        <v>4202</v>
      </c>
      <c r="Q2556" s="10" t="s">
        <v>4833</v>
      </c>
      <c r="R2556" s="11"/>
      <c r="S2556" s="12"/>
      <c r="T2556" s="14">
        <v>46256</v>
      </c>
      <c r="U2556" s="15" t="s">
        <v>4656</v>
      </c>
      <c r="V2556" s="8">
        <v>46256</v>
      </c>
      <c r="W2556" s="13" t="s">
        <v>4834</v>
      </c>
      <c r="X2556" s="23" t="s">
        <v>4206</v>
      </c>
      <c r="Y2556" s="486">
        <v>125</v>
      </c>
      <c r="Z2556" s="483">
        <v>46257</v>
      </c>
      <c r="AA2556" s="24" t="s">
        <v>4837</v>
      </c>
      <c r="AB2556" s="484" t="s">
        <v>4206</v>
      </c>
      <c r="AC2556" s="16"/>
      <c r="AD2556" s="17"/>
      <c r="AE2556" s="18"/>
      <c r="AF2556" s="9"/>
      <c r="AG2556" s="19"/>
      <c r="AH2556" s="20"/>
      <c r="AI2556" s="9"/>
      <c r="AJ2556" s="21"/>
      <c r="AK2556" s="33"/>
      <c r="AL2556" s="485" t="str">
        <f>IF(AA2556="","",AA2556)</f>
        <v>L-RT-006</v>
      </c>
      <c r="AM2556" s="3" t="str">
        <f>IF(AB2556="","",AB2556)</f>
        <v>A</v>
      </c>
      <c r="AN2556" s="702"/>
      <c r="AO2556" s="4"/>
      <c r="AP2556" s="5"/>
      <c r="AQ2556" s="5"/>
      <c r="AR2556" s="4"/>
      <c r="AS2556" s="5"/>
      <c r="AT2556" s="552"/>
      <c r="AU2556" s="553" t="str">
        <f>IF(AND(V2556&gt;0,X2556="A",AA2556&lt;&gt;"",AG2556&lt;&gt;"A",AJ2556&lt;&gt;"A",OR(AB2556="NR",AB2556="NT")),1,"")</f>
        <v/>
      </c>
      <c r="AV2556" s="554" t="str">
        <f>IF(AU2556="","",COUNTIF($AU$8:AU2556,AU2556))</f>
        <v/>
      </c>
      <c r="AW2556" s="553" t="str">
        <f>IF(AND(V2556&gt;0,X2556="A",AJ2556&lt;&gt;"A",OR(AB2556="",AB2556="NX")),1,"")</f>
        <v/>
      </c>
      <c r="AX2556" s="554" t="str">
        <f>IF(AW2556="","",COUNTIF($AW$8:AW2556,AW2556))</f>
        <v/>
      </c>
      <c r="AY2556" s="27"/>
      <c r="AZ2556" s="6"/>
      <c r="BA2556" s="7"/>
      <c r="BB2556" s="7"/>
    </row>
    <row r="2557" spans="1:54" ht="14.45" customHeight="1">
      <c r="A2557" s="472" t="s">
        <v>2807</v>
      </c>
      <c r="B2557" s="473" t="s">
        <v>1602</v>
      </c>
      <c r="C2557" s="714" t="s">
        <v>5301</v>
      </c>
      <c r="D2557" s="22">
        <v>23</v>
      </c>
      <c r="E2557" s="746" t="s">
        <v>4841</v>
      </c>
      <c r="F2557" s="760">
        <v>2090720</v>
      </c>
      <c r="G2557" s="475">
        <v>15421106</v>
      </c>
      <c r="H2557" s="476">
        <v>11.94</v>
      </c>
      <c r="I2557" s="474">
        <v>2088370</v>
      </c>
      <c r="J2557" s="475">
        <v>15421109</v>
      </c>
      <c r="K2557" s="478">
        <v>11.94</v>
      </c>
      <c r="L2557" s="9" t="s">
        <v>15</v>
      </c>
      <c r="M2557" s="546">
        <v>16</v>
      </c>
      <c r="N2557" s="9">
        <v>9.5299999999999994</v>
      </c>
      <c r="O2557" s="6" t="s">
        <v>4201</v>
      </c>
      <c r="P2557" s="479" t="s">
        <v>4202</v>
      </c>
      <c r="Q2557" s="10" t="s">
        <v>4833</v>
      </c>
      <c r="R2557" s="11"/>
      <c r="S2557" s="12"/>
      <c r="T2557" s="14">
        <v>46256</v>
      </c>
      <c r="U2557" s="15" t="s">
        <v>4656</v>
      </c>
      <c r="V2557" s="8">
        <v>46256</v>
      </c>
      <c r="W2557" s="13" t="s">
        <v>4834</v>
      </c>
      <c r="X2557" s="23" t="s">
        <v>4206</v>
      </c>
      <c r="Y2557" s="486">
        <v>125</v>
      </c>
      <c r="Z2557" s="483">
        <v>46257</v>
      </c>
      <c r="AA2557" s="24" t="s">
        <v>4837</v>
      </c>
      <c r="AB2557" s="484" t="s">
        <v>4206</v>
      </c>
      <c r="AC2557" s="16"/>
      <c r="AD2557" s="17"/>
      <c r="AE2557" s="18"/>
      <c r="AF2557" s="9"/>
      <c r="AG2557" s="19"/>
      <c r="AH2557" s="20"/>
      <c r="AI2557" s="9"/>
      <c r="AJ2557" s="21"/>
      <c r="AK2557" s="33"/>
      <c r="AL2557" s="485" t="str">
        <f>IF(AA2557="","",AA2557)</f>
        <v>L-RT-006</v>
      </c>
      <c r="AM2557" s="3" t="str">
        <f>IF(AB2557="","",AB2557)</f>
        <v>A</v>
      </c>
      <c r="AN2557" s="702"/>
      <c r="AO2557" s="4"/>
      <c r="AP2557" s="5"/>
      <c r="AQ2557" s="5"/>
      <c r="AR2557" s="4"/>
      <c r="AS2557" s="5"/>
      <c r="AT2557" s="552"/>
      <c r="AU2557" s="553" t="str">
        <f>IF(AND(V2557&gt;0,X2557="A",AA2557&lt;&gt;"",AG2557&lt;&gt;"A",AJ2557&lt;&gt;"A",OR(AB2557="NR",AB2557="NT")),1,"")</f>
        <v/>
      </c>
      <c r="AV2557" s="554" t="str">
        <f>IF(AU2557="","",COUNTIF($AU$8:AU2557,AU2557))</f>
        <v/>
      </c>
      <c r="AW2557" s="553" t="str">
        <f>IF(AND(V2557&gt;0,X2557="A",AJ2557&lt;&gt;"A",OR(AB2557="",AB2557="NX")),1,"")</f>
        <v/>
      </c>
      <c r="AX2557" s="554" t="str">
        <f>IF(AW2557="","",COUNTIF($AW$8:AW2557,AW2557))</f>
        <v/>
      </c>
      <c r="AY2557" s="27"/>
      <c r="AZ2557" s="6"/>
      <c r="BA2557" s="7"/>
      <c r="BB2557" s="7"/>
    </row>
    <row r="2558" spans="1:54" ht="14.45" customHeight="1">
      <c r="A2558" s="472" t="s">
        <v>2808</v>
      </c>
      <c r="B2558" s="473" t="s">
        <v>1602</v>
      </c>
      <c r="C2558" s="714" t="s">
        <v>5301</v>
      </c>
      <c r="D2558" s="22">
        <v>23</v>
      </c>
      <c r="E2558" s="746" t="s">
        <v>4842</v>
      </c>
      <c r="F2558" s="760">
        <v>2088370</v>
      </c>
      <c r="G2558" s="475">
        <v>15421109</v>
      </c>
      <c r="H2558" s="476">
        <v>11.94</v>
      </c>
      <c r="I2558" s="474">
        <v>2087090</v>
      </c>
      <c r="J2558" s="475">
        <v>15421108</v>
      </c>
      <c r="K2558" s="478">
        <v>11.94</v>
      </c>
      <c r="L2558" s="9" t="s">
        <v>15</v>
      </c>
      <c r="M2558" s="546">
        <v>16</v>
      </c>
      <c r="N2558" s="9">
        <v>9.5299999999999994</v>
      </c>
      <c r="O2558" s="6" t="s">
        <v>4201</v>
      </c>
      <c r="P2558" s="479" t="s">
        <v>4202</v>
      </c>
      <c r="Q2558" s="10" t="s">
        <v>4833</v>
      </c>
      <c r="R2558" s="11"/>
      <c r="S2558" s="12"/>
      <c r="T2558" s="14">
        <v>46256</v>
      </c>
      <c r="U2558" s="15" t="s">
        <v>4656</v>
      </c>
      <c r="V2558" s="8">
        <v>46256</v>
      </c>
      <c r="W2558" s="13" t="s">
        <v>4834</v>
      </c>
      <c r="X2558" s="23" t="s">
        <v>4206</v>
      </c>
      <c r="Y2558" s="486">
        <v>125</v>
      </c>
      <c r="Z2558" s="483">
        <v>46257</v>
      </c>
      <c r="AA2558" s="24" t="s">
        <v>4837</v>
      </c>
      <c r="AB2558" s="484" t="s">
        <v>4206</v>
      </c>
      <c r="AC2558" s="16"/>
      <c r="AD2558" s="17"/>
      <c r="AE2558" s="18"/>
      <c r="AF2558" s="9"/>
      <c r="AG2558" s="19"/>
      <c r="AH2558" s="20"/>
      <c r="AI2558" s="9"/>
      <c r="AJ2558" s="21"/>
      <c r="AK2558" s="33"/>
      <c r="AL2558" s="485" t="str">
        <f>IF(AA2558="","",AA2558)</f>
        <v>L-RT-006</v>
      </c>
      <c r="AM2558" s="3" t="str">
        <f>IF(AB2558="","",AB2558)</f>
        <v>A</v>
      </c>
      <c r="AN2558" s="702"/>
      <c r="AO2558" s="4"/>
      <c r="AP2558" s="5"/>
      <c r="AQ2558" s="5"/>
      <c r="AR2558" s="4"/>
      <c r="AS2558" s="5"/>
      <c r="AT2558" s="552"/>
      <c r="AU2558" s="553" t="str">
        <f>IF(AND(V2558&gt;0,X2558="A",AA2558&lt;&gt;"",AG2558&lt;&gt;"A",AJ2558&lt;&gt;"A",OR(AB2558="NR",AB2558="NT")),1,"")</f>
        <v/>
      </c>
      <c r="AV2558" s="554" t="str">
        <f>IF(AU2558="","",COUNTIF($AU$8:AU2558,AU2558))</f>
        <v/>
      </c>
      <c r="AW2558" s="553" t="str">
        <f>IF(AND(V2558&gt;0,X2558="A",AJ2558&lt;&gt;"A",OR(AB2558="",AB2558="NX")),1,"")</f>
        <v/>
      </c>
      <c r="AX2558" s="554" t="str">
        <f>IF(AW2558="","",COUNTIF($AW$8:AW2558,AW2558))</f>
        <v/>
      </c>
      <c r="AY2558" s="27"/>
      <c r="AZ2558" s="6"/>
      <c r="BA2558" s="7"/>
      <c r="BB2558" s="7"/>
    </row>
    <row r="2559" spans="1:54" ht="14.45" customHeight="1">
      <c r="A2559" s="472" t="s">
        <v>2809</v>
      </c>
      <c r="B2559" s="473" t="s">
        <v>1602</v>
      </c>
      <c r="C2559" s="714" t="s">
        <v>5301</v>
      </c>
      <c r="D2559" s="22">
        <v>23</v>
      </c>
      <c r="E2559" s="746" t="s">
        <v>4843</v>
      </c>
      <c r="F2559" s="760">
        <v>2087090</v>
      </c>
      <c r="G2559" s="475">
        <v>15421108</v>
      </c>
      <c r="H2559" s="476">
        <v>11.94</v>
      </c>
      <c r="I2559" s="474">
        <v>2083370</v>
      </c>
      <c r="J2559" s="475">
        <v>15421111</v>
      </c>
      <c r="K2559" s="478">
        <v>11.94</v>
      </c>
      <c r="L2559" s="9" t="s">
        <v>15</v>
      </c>
      <c r="M2559" s="546">
        <v>16</v>
      </c>
      <c r="N2559" s="9">
        <v>9.5299999999999994</v>
      </c>
      <c r="O2559" s="6" t="s">
        <v>4201</v>
      </c>
      <c r="P2559" s="479" t="s">
        <v>4202</v>
      </c>
      <c r="Q2559" s="10" t="s">
        <v>4833</v>
      </c>
      <c r="R2559" s="11"/>
      <c r="S2559" s="12"/>
      <c r="T2559" s="14">
        <v>46256</v>
      </c>
      <c r="U2559" s="15" t="s">
        <v>4656</v>
      </c>
      <c r="V2559" s="8">
        <v>46256</v>
      </c>
      <c r="W2559" s="13" t="s">
        <v>4834</v>
      </c>
      <c r="X2559" s="23" t="s">
        <v>4206</v>
      </c>
      <c r="Y2559" s="486">
        <v>125</v>
      </c>
      <c r="Z2559" s="483">
        <v>46257</v>
      </c>
      <c r="AA2559" s="24" t="s">
        <v>4837</v>
      </c>
      <c r="AB2559" s="484" t="s">
        <v>4206</v>
      </c>
      <c r="AC2559" s="16"/>
      <c r="AD2559" s="17"/>
      <c r="AE2559" s="18"/>
      <c r="AF2559" s="9"/>
      <c r="AG2559" s="19"/>
      <c r="AH2559" s="20"/>
      <c r="AI2559" s="9"/>
      <c r="AJ2559" s="21"/>
      <c r="AK2559" s="33"/>
      <c r="AL2559" s="485" t="str">
        <f>IF(AA2559="","",AA2559)</f>
        <v>L-RT-006</v>
      </c>
      <c r="AM2559" s="3" t="str">
        <f>IF(AB2559="","",AB2559)</f>
        <v>A</v>
      </c>
      <c r="AN2559" s="702"/>
      <c r="AO2559" s="4"/>
      <c r="AP2559" s="5"/>
      <c r="AQ2559" s="5"/>
      <c r="AR2559" s="4"/>
      <c r="AS2559" s="5"/>
      <c r="AT2559" s="552"/>
      <c r="AU2559" s="553" t="str">
        <f>IF(AND(V2559&gt;0,X2559="A",AA2559&lt;&gt;"",AG2559&lt;&gt;"A",AJ2559&lt;&gt;"A",OR(AB2559="NR",AB2559="NT")),1,"")</f>
        <v/>
      </c>
      <c r="AV2559" s="554" t="str">
        <f>IF(AU2559="","",COUNTIF($AU$8:AU2559,AU2559))</f>
        <v/>
      </c>
      <c r="AW2559" s="553" t="str">
        <f>IF(AND(V2559&gt;0,X2559="A",AJ2559&lt;&gt;"A",OR(AB2559="",AB2559="NX")),1,"")</f>
        <v/>
      </c>
      <c r="AX2559" s="554" t="str">
        <f>IF(AW2559="","",COUNTIF($AW$8:AW2559,AW2559))</f>
        <v/>
      </c>
      <c r="AY2559" s="27"/>
      <c r="AZ2559" s="6"/>
      <c r="BA2559" s="7"/>
      <c r="BB2559" s="7"/>
    </row>
    <row r="2560" spans="1:54" ht="14.45" customHeight="1">
      <c r="A2560" s="472" t="s">
        <v>2810</v>
      </c>
      <c r="B2560" s="473" t="s">
        <v>1602</v>
      </c>
      <c r="C2560" s="714" t="s">
        <v>5301</v>
      </c>
      <c r="D2560" s="22">
        <v>23</v>
      </c>
      <c r="E2560" s="746" t="s">
        <v>4844</v>
      </c>
      <c r="F2560" s="760">
        <v>2083370</v>
      </c>
      <c r="G2560" s="475">
        <v>15421111</v>
      </c>
      <c r="H2560" s="476">
        <v>11.94</v>
      </c>
      <c r="I2560" s="474">
        <v>2091690</v>
      </c>
      <c r="J2560" s="475">
        <v>15421105</v>
      </c>
      <c r="K2560" s="478">
        <v>11.94</v>
      </c>
      <c r="L2560" s="9" t="s">
        <v>15</v>
      </c>
      <c r="M2560" s="546">
        <v>16</v>
      </c>
      <c r="N2560" s="9">
        <v>9.5299999999999994</v>
      </c>
      <c r="O2560" s="6" t="s">
        <v>4201</v>
      </c>
      <c r="P2560" s="479" t="s">
        <v>4202</v>
      </c>
      <c r="Q2560" s="10" t="s">
        <v>4833</v>
      </c>
      <c r="R2560" s="11"/>
      <c r="S2560" s="12"/>
      <c r="T2560" s="14">
        <v>46256</v>
      </c>
      <c r="U2560" s="15" t="s">
        <v>4656</v>
      </c>
      <c r="V2560" s="8">
        <v>46256</v>
      </c>
      <c r="W2560" s="13" t="s">
        <v>4834</v>
      </c>
      <c r="X2560" s="23" t="s">
        <v>4206</v>
      </c>
      <c r="Y2560" s="486">
        <v>125</v>
      </c>
      <c r="Z2560" s="483">
        <v>46257</v>
      </c>
      <c r="AA2560" s="24" t="s">
        <v>4837</v>
      </c>
      <c r="AB2560" s="484" t="s">
        <v>4206</v>
      </c>
      <c r="AC2560" s="16"/>
      <c r="AD2560" s="17"/>
      <c r="AE2560" s="18"/>
      <c r="AF2560" s="9"/>
      <c r="AG2560" s="19"/>
      <c r="AH2560" s="20"/>
      <c r="AI2560" s="9"/>
      <c r="AJ2560" s="21"/>
      <c r="AK2560" s="33"/>
      <c r="AL2560" s="485" t="str">
        <f>IF(AA2560="","",AA2560)</f>
        <v>L-RT-006</v>
      </c>
      <c r="AM2560" s="3" t="str">
        <f>IF(AB2560="","",AB2560)</f>
        <v>A</v>
      </c>
      <c r="AN2560" s="702"/>
      <c r="AO2560" s="4"/>
      <c r="AP2560" s="5"/>
      <c r="AQ2560" s="5"/>
      <c r="AR2560" s="4"/>
      <c r="AS2560" s="5"/>
      <c r="AT2560" s="552"/>
      <c r="AU2560" s="553" t="str">
        <f>IF(AND(V2560&gt;0,X2560="A",AA2560&lt;&gt;"",AG2560&lt;&gt;"A",AJ2560&lt;&gt;"A",OR(AB2560="NR",AB2560="NT")),1,"")</f>
        <v/>
      </c>
      <c r="AV2560" s="554" t="str">
        <f>IF(AU2560="","",COUNTIF($AU$8:AU2560,AU2560))</f>
        <v/>
      </c>
      <c r="AW2560" s="553" t="str">
        <f>IF(AND(V2560&gt;0,X2560="A",AJ2560&lt;&gt;"A",OR(AB2560="",AB2560="NX")),1,"")</f>
        <v/>
      </c>
      <c r="AX2560" s="554" t="str">
        <f>IF(AW2560="","",COUNTIF($AW$8:AW2560,AW2560))</f>
        <v/>
      </c>
      <c r="AY2560" s="27"/>
      <c r="AZ2560" s="6"/>
      <c r="BA2560" s="7"/>
      <c r="BB2560" s="7"/>
    </row>
    <row r="2561" spans="1:54" ht="14.45" customHeight="1">
      <c r="A2561" s="472" t="s">
        <v>2811</v>
      </c>
      <c r="B2561" s="473" t="s">
        <v>1602</v>
      </c>
      <c r="C2561" s="714" t="s">
        <v>5301</v>
      </c>
      <c r="D2561" s="22">
        <v>23</v>
      </c>
      <c r="E2561" s="746" t="s">
        <v>4845</v>
      </c>
      <c r="F2561" s="760">
        <v>2091690</v>
      </c>
      <c r="G2561" s="475">
        <v>15421105</v>
      </c>
      <c r="H2561" s="476">
        <v>11.94</v>
      </c>
      <c r="I2561" s="474">
        <v>2083850</v>
      </c>
      <c r="J2561" s="475">
        <v>15421105</v>
      </c>
      <c r="K2561" s="478">
        <v>11.94</v>
      </c>
      <c r="L2561" s="9" t="s">
        <v>15</v>
      </c>
      <c r="M2561" s="546">
        <v>16</v>
      </c>
      <c r="N2561" s="9">
        <v>9.5299999999999994</v>
      </c>
      <c r="O2561" s="6" t="s">
        <v>4201</v>
      </c>
      <c r="P2561" s="479" t="s">
        <v>4202</v>
      </c>
      <c r="Q2561" s="10" t="s">
        <v>4833</v>
      </c>
      <c r="R2561" s="11"/>
      <c r="S2561" s="12"/>
      <c r="T2561" s="14">
        <v>46256</v>
      </c>
      <c r="U2561" s="15" t="s">
        <v>4656</v>
      </c>
      <c r="V2561" s="8">
        <v>46256</v>
      </c>
      <c r="W2561" s="13" t="s">
        <v>4834</v>
      </c>
      <c r="X2561" s="23" t="s">
        <v>4206</v>
      </c>
      <c r="Y2561" s="486">
        <v>125</v>
      </c>
      <c r="Z2561" s="483">
        <v>46257</v>
      </c>
      <c r="AA2561" s="24" t="s">
        <v>4837</v>
      </c>
      <c r="AB2561" s="484" t="s">
        <v>4206</v>
      </c>
      <c r="AC2561" s="16"/>
      <c r="AD2561" s="17"/>
      <c r="AE2561" s="18"/>
      <c r="AF2561" s="9"/>
      <c r="AG2561" s="19"/>
      <c r="AH2561" s="20"/>
      <c r="AI2561" s="9"/>
      <c r="AJ2561" s="21"/>
      <c r="AK2561" s="33"/>
      <c r="AL2561" s="485" t="str">
        <f>IF(AA2561="","",AA2561)</f>
        <v>L-RT-006</v>
      </c>
      <c r="AM2561" s="3" t="str">
        <f>IF(AB2561="","",AB2561)</f>
        <v>A</v>
      </c>
      <c r="AN2561" s="702"/>
      <c r="AO2561" s="4"/>
      <c r="AP2561" s="5"/>
      <c r="AQ2561" s="5"/>
      <c r="AR2561" s="4"/>
      <c r="AS2561" s="5"/>
      <c r="AT2561" s="552"/>
      <c r="AU2561" s="553" t="str">
        <f>IF(AND(V2561&gt;0,X2561="A",AA2561&lt;&gt;"",AG2561&lt;&gt;"A",AJ2561&lt;&gt;"A",OR(AB2561="NR",AB2561="NT")),1,"")</f>
        <v/>
      </c>
      <c r="AV2561" s="554" t="str">
        <f>IF(AU2561="","",COUNTIF($AU$8:AU2561,AU2561))</f>
        <v/>
      </c>
      <c r="AW2561" s="553" t="str">
        <f>IF(AND(V2561&gt;0,X2561="A",AJ2561&lt;&gt;"A",OR(AB2561="",AB2561="NX")),1,"")</f>
        <v/>
      </c>
      <c r="AX2561" s="554" t="str">
        <f>IF(AW2561="","",COUNTIF($AW$8:AW2561,AW2561))</f>
        <v/>
      </c>
      <c r="AY2561" s="27"/>
      <c r="AZ2561" s="6"/>
      <c r="BA2561" s="7"/>
      <c r="BB2561" s="7"/>
    </row>
    <row r="2562" spans="1:54" ht="14.45" customHeight="1">
      <c r="A2562" s="472" t="s">
        <v>2812</v>
      </c>
      <c r="B2562" s="473" t="s">
        <v>1602</v>
      </c>
      <c r="C2562" s="714" t="s">
        <v>5301</v>
      </c>
      <c r="D2562" s="22">
        <v>23</v>
      </c>
      <c r="E2562" s="746" t="s">
        <v>4846</v>
      </c>
      <c r="F2562" s="760">
        <v>2083850</v>
      </c>
      <c r="G2562" s="475">
        <v>15421105</v>
      </c>
      <c r="H2562" s="476">
        <v>11.94</v>
      </c>
      <c r="I2562" s="474">
        <v>2093250</v>
      </c>
      <c r="J2562" s="475">
        <v>15421110</v>
      </c>
      <c r="K2562" s="478">
        <v>11.94</v>
      </c>
      <c r="L2562" s="9" t="s">
        <v>15</v>
      </c>
      <c r="M2562" s="546">
        <v>16</v>
      </c>
      <c r="N2562" s="9">
        <v>9.5299999999999994</v>
      </c>
      <c r="O2562" s="6" t="s">
        <v>4201</v>
      </c>
      <c r="P2562" s="479" t="s">
        <v>4202</v>
      </c>
      <c r="Q2562" s="10" t="s">
        <v>4833</v>
      </c>
      <c r="R2562" s="11"/>
      <c r="S2562" s="12"/>
      <c r="T2562" s="14">
        <v>46256</v>
      </c>
      <c r="U2562" s="15" t="s">
        <v>4656</v>
      </c>
      <c r="V2562" s="8">
        <v>46256</v>
      </c>
      <c r="W2562" s="13" t="s">
        <v>4834</v>
      </c>
      <c r="X2562" s="23" t="s">
        <v>4206</v>
      </c>
      <c r="Y2562" s="486">
        <v>125</v>
      </c>
      <c r="Z2562" s="483">
        <v>46257</v>
      </c>
      <c r="AA2562" s="24" t="s">
        <v>4837</v>
      </c>
      <c r="AB2562" s="484" t="s">
        <v>4206</v>
      </c>
      <c r="AC2562" s="16"/>
      <c r="AD2562" s="17"/>
      <c r="AE2562" s="18"/>
      <c r="AF2562" s="9"/>
      <c r="AG2562" s="19"/>
      <c r="AH2562" s="20"/>
      <c r="AI2562" s="9"/>
      <c r="AJ2562" s="21"/>
      <c r="AK2562" s="33"/>
      <c r="AL2562" s="485" t="str">
        <f>IF(AA2562="","",AA2562)</f>
        <v>L-RT-006</v>
      </c>
      <c r="AM2562" s="3" t="str">
        <f>IF(AB2562="","",AB2562)</f>
        <v>A</v>
      </c>
      <c r="AN2562" s="702"/>
      <c r="AO2562" s="4"/>
      <c r="AP2562" s="5"/>
      <c r="AQ2562" s="5"/>
      <c r="AR2562" s="4"/>
      <c r="AS2562" s="5"/>
      <c r="AT2562" s="552"/>
      <c r="AU2562" s="553" t="str">
        <f>IF(AND(V2562&gt;0,X2562="A",AA2562&lt;&gt;"",AG2562&lt;&gt;"A",AJ2562&lt;&gt;"A",OR(AB2562="NR",AB2562="NT")),1,"")</f>
        <v/>
      </c>
      <c r="AV2562" s="554" t="str">
        <f>IF(AU2562="","",COUNTIF($AU$8:AU2562,AU2562))</f>
        <v/>
      </c>
      <c r="AW2562" s="553" t="str">
        <f>IF(AND(V2562&gt;0,X2562="A",AJ2562&lt;&gt;"A",OR(AB2562="",AB2562="NX")),1,"")</f>
        <v/>
      </c>
      <c r="AX2562" s="554" t="str">
        <f>IF(AW2562="","",COUNTIF($AW$8:AW2562,AW2562))</f>
        <v/>
      </c>
      <c r="AY2562" s="27"/>
      <c r="AZ2562" s="6"/>
      <c r="BA2562" s="7"/>
      <c r="BB2562" s="7"/>
    </row>
    <row r="2563" spans="1:54" ht="14.45" customHeight="1">
      <c r="A2563" s="472" t="s">
        <v>2813</v>
      </c>
      <c r="B2563" s="473" t="s">
        <v>1602</v>
      </c>
      <c r="C2563" s="714" t="s">
        <v>5301</v>
      </c>
      <c r="D2563" s="22">
        <v>23</v>
      </c>
      <c r="E2563" s="746" t="s">
        <v>4847</v>
      </c>
      <c r="F2563" s="760">
        <v>2093250</v>
      </c>
      <c r="G2563" s="475">
        <v>15421110</v>
      </c>
      <c r="H2563" s="476">
        <v>11.94</v>
      </c>
      <c r="I2563" s="474">
        <v>2097820</v>
      </c>
      <c r="J2563" s="475">
        <v>15421112</v>
      </c>
      <c r="K2563" s="478">
        <v>11.94</v>
      </c>
      <c r="L2563" s="9" t="s">
        <v>15</v>
      </c>
      <c r="M2563" s="546">
        <v>16</v>
      </c>
      <c r="N2563" s="9">
        <v>9.5299999999999994</v>
      </c>
      <c r="O2563" s="6" t="s">
        <v>4201</v>
      </c>
      <c r="P2563" s="479" t="s">
        <v>4202</v>
      </c>
      <c r="Q2563" s="10" t="s">
        <v>4833</v>
      </c>
      <c r="R2563" s="11"/>
      <c r="S2563" s="12"/>
      <c r="T2563" s="14">
        <v>46256</v>
      </c>
      <c r="U2563" s="15" t="s">
        <v>4656</v>
      </c>
      <c r="V2563" s="8">
        <v>46256</v>
      </c>
      <c r="W2563" s="13" t="s">
        <v>4834</v>
      </c>
      <c r="X2563" s="23" t="s">
        <v>4206</v>
      </c>
      <c r="Y2563" s="486">
        <v>125</v>
      </c>
      <c r="Z2563" s="483">
        <v>46257</v>
      </c>
      <c r="AA2563" s="24" t="s">
        <v>4837</v>
      </c>
      <c r="AB2563" s="484" t="s">
        <v>4206</v>
      </c>
      <c r="AC2563" s="16"/>
      <c r="AD2563" s="17"/>
      <c r="AE2563" s="18"/>
      <c r="AF2563" s="9"/>
      <c r="AG2563" s="19"/>
      <c r="AH2563" s="20"/>
      <c r="AI2563" s="9"/>
      <c r="AJ2563" s="21"/>
      <c r="AK2563" s="33"/>
      <c r="AL2563" s="485" t="str">
        <f>IF(AA2563="","",AA2563)</f>
        <v>L-RT-006</v>
      </c>
      <c r="AM2563" s="3" t="str">
        <f>IF(AB2563="","",AB2563)</f>
        <v>A</v>
      </c>
      <c r="AN2563" s="702"/>
      <c r="AO2563" s="4"/>
      <c r="AP2563" s="5"/>
      <c r="AQ2563" s="5"/>
      <c r="AR2563" s="4"/>
      <c r="AS2563" s="5"/>
      <c r="AT2563" s="552"/>
      <c r="AU2563" s="553" t="str">
        <f>IF(AND(V2563&gt;0,X2563="A",AA2563&lt;&gt;"",AG2563&lt;&gt;"A",AJ2563&lt;&gt;"A",OR(AB2563="NR",AB2563="NT")),1,"")</f>
        <v/>
      </c>
      <c r="AV2563" s="554" t="str">
        <f>IF(AU2563="","",COUNTIF($AU$8:AU2563,AU2563))</f>
        <v/>
      </c>
      <c r="AW2563" s="553" t="str">
        <f>IF(AND(V2563&gt;0,X2563="A",AJ2563&lt;&gt;"A",OR(AB2563="",AB2563="NX")),1,"")</f>
        <v/>
      </c>
      <c r="AX2563" s="554" t="str">
        <f>IF(AW2563="","",COUNTIF($AW$8:AW2563,AW2563))</f>
        <v/>
      </c>
      <c r="AY2563" s="27"/>
      <c r="AZ2563" s="6"/>
      <c r="BA2563" s="7"/>
      <c r="BB2563" s="7"/>
    </row>
    <row r="2564" spans="1:54" ht="14.45" customHeight="1">
      <c r="A2564" s="472" t="s">
        <v>2814</v>
      </c>
      <c r="B2564" s="473" t="s">
        <v>1602</v>
      </c>
      <c r="C2564" s="714" t="s">
        <v>5301</v>
      </c>
      <c r="D2564" s="22">
        <v>23</v>
      </c>
      <c r="E2564" s="746" t="s">
        <v>4848</v>
      </c>
      <c r="F2564" s="760">
        <v>2097820</v>
      </c>
      <c r="G2564" s="475">
        <v>15421112</v>
      </c>
      <c r="H2564" s="476">
        <v>11.94</v>
      </c>
      <c r="I2564" s="474">
        <v>2095940</v>
      </c>
      <c r="J2564" s="475">
        <v>15421111</v>
      </c>
      <c r="K2564" s="478">
        <v>11.94</v>
      </c>
      <c r="L2564" s="9" t="s">
        <v>15</v>
      </c>
      <c r="M2564" s="546">
        <v>16</v>
      </c>
      <c r="N2564" s="9">
        <v>9.5299999999999994</v>
      </c>
      <c r="O2564" s="6" t="s">
        <v>4201</v>
      </c>
      <c r="P2564" s="479" t="s">
        <v>4202</v>
      </c>
      <c r="Q2564" s="10" t="s">
        <v>4833</v>
      </c>
      <c r="R2564" s="11"/>
      <c r="S2564" s="12"/>
      <c r="T2564" s="14">
        <v>46256</v>
      </c>
      <c r="U2564" s="15" t="s">
        <v>4656</v>
      </c>
      <c r="V2564" s="8">
        <v>46256</v>
      </c>
      <c r="W2564" s="13" t="s">
        <v>4834</v>
      </c>
      <c r="X2564" s="23" t="s">
        <v>4206</v>
      </c>
      <c r="Y2564" s="486">
        <v>125</v>
      </c>
      <c r="Z2564" s="483">
        <v>46257</v>
      </c>
      <c r="AA2564" s="24" t="s">
        <v>4837</v>
      </c>
      <c r="AB2564" s="484" t="s">
        <v>4206</v>
      </c>
      <c r="AC2564" s="16"/>
      <c r="AD2564" s="17"/>
      <c r="AE2564" s="18"/>
      <c r="AF2564" s="9"/>
      <c r="AG2564" s="19"/>
      <c r="AH2564" s="20"/>
      <c r="AI2564" s="9"/>
      <c r="AJ2564" s="21"/>
      <c r="AK2564" s="33"/>
      <c r="AL2564" s="485" t="str">
        <f>IF(AA2564="","",AA2564)</f>
        <v>L-RT-006</v>
      </c>
      <c r="AM2564" s="3" t="str">
        <f>IF(AB2564="","",AB2564)</f>
        <v>A</v>
      </c>
      <c r="AN2564" s="702"/>
      <c r="AO2564" s="4"/>
      <c r="AP2564" s="5"/>
      <c r="AQ2564" s="5"/>
      <c r="AR2564" s="4"/>
      <c r="AS2564" s="5"/>
      <c r="AT2564" s="552"/>
      <c r="AU2564" s="553" t="str">
        <f>IF(AND(V2564&gt;0,X2564="A",AA2564&lt;&gt;"",AG2564&lt;&gt;"A",AJ2564&lt;&gt;"A",OR(AB2564="NR",AB2564="NT")),1,"")</f>
        <v/>
      </c>
      <c r="AV2564" s="554" t="str">
        <f>IF(AU2564="","",COUNTIF($AU$8:AU2564,AU2564))</f>
        <v/>
      </c>
      <c r="AW2564" s="553" t="str">
        <f>IF(AND(V2564&gt;0,X2564="A",AJ2564&lt;&gt;"A",OR(AB2564="",AB2564="NX")),1,"")</f>
        <v/>
      </c>
      <c r="AX2564" s="554" t="str">
        <f>IF(AW2564="","",COUNTIF($AW$8:AW2564,AW2564))</f>
        <v/>
      </c>
      <c r="AY2564" s="27"/>
      <c r="AZ2564" s="6"/>
      <c r="BA2564" s="7"/>
      <c r="BB2564" s="7"/>
    </row>
    <row r="2565" spans="1:54" ht="14.45" customHeight="1">
      <c r="A2565" s="472" t="s">
        <v>2815</v>
      </c>
      <c r="B2565" s="473" t="s">
        <v>1602</v>
      </c>
      <c r="C2565" s="714" t="s">
        <v>5301</v>
      </c>
      <c r="D2565" s="22">
        <v>23</v>
      </c>
      <c r="E2565" s="746" t="s">
        <v>4849</v>
      </c>
      <c r="F2565" s="760">
        <v>2095940</v>
      </c>
      <c r="G2565" s="475">
        <v>15421111</v>
      </c>
      <c r="H2565" s="476">
        <v>11.94</v>
      </c>
      <c r="I2565" s="474">
        <v>2089730</v>
      </c>
      <c r="J2565" s="475">
        <v>15421109</v>
      </c>
      <c r="K2565" s="478">
        <v>11.94</v>
      </c>
      <c r="L2565" s="9" t="s">
        <v>15</v>
      </c>
      <c r="M2565" s="546">
        <v>16</v>
      </c>
      <c r="N2565" s="9">
        <v>9.5299999999999994</v>
      </c>
      <c r="O2565" s="6" t="s">
        <v>4201</v>
      </c>
      <c r="P2565" s="479" t="s">
        <v>4202</v>
      </c>
      <c r="Q2565" s="10" t="s">
        <v>4850</v>
      </c>
      <c r="R2565" s="11"/>
      <c r="S2565" s="12"/>
      <c r="T2565" s="14">
        <v>46255</v>
      </c>
      <c r="U2565" s="15" t="s">
        <v>4851</v>
      </c>
      <c r="V2565" s="8">
        <v>46255</v>
      </c>
      <c r="W2565" s="13" t="s">
        <v>4852</v>
      </c>
      <c r="X2565" s="23" t="s">
        <v>4206</v>
      </c>
      <c r="Y2565" s="486">
        <v>125</v>
      </c>
      <c r="Z2565" s="483">
        <v>46257</v>
      </c>
      <c r="AA2565" s="24" t="s">
        <v>4837</v>
      </c>
      <c r="AB2565" s="484" t="s">
        <v>4206</v>
      </c>
      <c r="AC2565" s="16"/>
      <c r="AD2565" s="17"/>
      <c r="AE2565" s="18"/>
      <c r="AF2565" s="9"/>
      <c r="AG2565" s="19"/>
      <c r="AH2565" s="20"/>
      <c r="AI2565" s="9"/>
      <c r="AJ2565" s="21"/>
      <c r="AK2565" s="33"/>
      <c r="AL2565" s="485" t="str">
        <f>IF(AA2565="","",AA2565)</f>
        <v>L-RT-006</v>
      </c>
      <c r="AM2565" s="3" t="str">
        <f>IF(AB2565="","",AB2565)</f>
        <v>A</v>
      </c>
      <c r="AN2565" s="702"/>
      <c r="AO2565" s="4"/>
      <c r="AP2565" s="5"/>
      <c r="AQ2565" s="5"/>
      <c r="AR2565" s="4"/>
      <c r="AS2565" s="5"/>
      <c r="AT2565" s="552"/>
      <c r="AU2565" s="553" t="str">
        <f>IF(AND(V2565&gt;0,X2565="A",AA2565&lt;&gt;"",AG2565&lt;&gt;"A",AJ2565&lt;&gt;"A",OR(AB2565="NR",AB2565="NT")),1,"")</f>
        <v/>
      </c>
      <c r="AV2565" s="554" t="str">
        <f>IF(AU2565="","",COUNTIF($AU$8:AU2565,AU2565))</f>
        <v/>
      </c>
      <c r="AW2565" s="553" t="str">
        <f>IF(AND(V2565&gt;0,X2565="A",AJ2565&lt;&gt;"A",OR(AB2565="",AB2565="NX")),1,"")</f>
        <v/>
      </c>
      <c r="AX2565" s="554" t="str">
        <f>IF(AW2565="","",COUNTIF($AW$8:AW2565,AW2565))</f>
        <v/>
      </c>
      <c r="AY2565" s="27"/>
      <c r="AZ2565" s="6"/>
      <c r="BA2565" s="7"/>
      <c r="BB2565" s="7"/>
    </row>
    <row r="2566" spans="1:54" ht="14.45" customHeight="1">
      <c r="A2566" s="472" t="s">
        <v>2816</v>
      </c>
      <c r="B2566" s="473" t="s">
        <v>1602</v>
      </c>
      <c r="C2566" s="714" t="s">
        <v>5301</v>
      </c>
      <c r="D2566" s="22">
        <v>23</v>
      </c>
      <c r="E2566" s="746" t="s">
        <v>4853</v>
      </c>
      <c r="F2566" s="760">
        <v>2089730</v>
      </c>
      <c r="G2566" s="475">
        <v>15421109</v>
      </c>
      <c r="H2566" s="476">
        <v>11.94</v>
      </c>
      <c r="I2566" s="474">
        <v>2090490</v>
      </c>
      <c r="J2566" s="475">
        <v>15421109</v>
      </c>
      <c r="K2566" s="478">
        <v>11.94</v>
      </c>
      <c r="L2566" s="9" t="s">
        <v>15</v>
      </c>
      <c r="M2566" s="546">
        <v>16</v>
      </c>
      <c r="N2566" s="9">
        <v>9.5299999999999994</v>
      </c>
      <c r="O2566" s="6" t="s">
        <v>4201</v>
      </c>
      <c r="P2566" s="479" t="s">
        <v>4202</v>
      </c>
      <c r="Q2566" s="10" t="s">
        <v>4850</v>
      </c>
      <c r="R2566" s="11"/>
      <c r="S2566" s="12"/>
      <c r="T2566" s="14">
        <v>46255</v>
      </c>
      <c r="U2566" s="15" t="s">
        <v>4851</v>
      </c>
      <c r="V2566" s="8">
        <v>46255</v>
      </c>
      <c r="W2566" s="13" t="s">
        <v>4852</v>
      </c>
      <c r="X2566" s="23" t="s">
        <v>4206</v>
      </c>
      <c r="Y2566" s="486">
        <v>125</v>
      </c>
      <c r="Z2566" s="483">
        <v>46257</v>
      </c>
      <c r="AA2566" s="24" t="s">
        <v>4837</v>
      </c>
      <c r="AB2566" s="484" t="s">
        <v>4206</v>
      </c>
      <c r="AC2566" s="16"/>
      <c r="AD2566" s="17"/>
      <c r="AE2566" s="18"/>
      <c r="AF2566" s="9"/>
      <c r="AG2566" s="19"/>
      <c r="AH2566" s="20"/>
      <c r="AI2566" s="9"/>
      <c r="AJ2566" s="21"/>
      <c r="AK2566" s="33"/>
      <c r="AL2566" s="485" t="str">
        <f>IF(AA2566="","",AA2566)</f>
        <v>L-RT-006</v>
      </c>
      <c r="AM2566" s="3" t="str">
        <f>IF(AB2566="","",AB2566)</f>
        <v>A</v>
      </c>
      <c r="AN2566" s="702"/>
      <c r="AO2566" s="4"/>
      <c r="AP2566" s="5"/>
      <c r="AQ2566" s="5"/>
      <c r="AR2566" s="4"/>
      <c r="AS2566" s="5"/>
      <c r="AT2566" s="552"/>
      <c r="AU2566" s="553" t="str">
        <f>IF(AND(V2566&gt;0,X2566="A",AA2566&lt;&gt;"",AG2566&lt;&gt;"A",AJ2566&lt;&gt;"A",OR(AB2566="NR",AB2566="NT")),1,"")</f>
        <v/>
      </c>
      <c r="AV2566" s="554" t="str">
        <f>IF(AU2566="","",COUNTIF($AU$8:AU2566,AU2566))</f>
        <v/>
      </c>
      <c r="AW2566" s="553" t="str">
        <f>IF(AND(V2566&gt;0,X2566="A",AJ2566&lt;&gt;"A",OR(AB2566="",AB2566="NX")),1,"")</f>
        <v/>
      </c>
      <c r="AX2566" s="554" t="str">
        <f>IF(AW2566="","",COUNTIF($AW$8:AW2566,AW2566))</f>
        <v/>
      </c>
      <c r="AY2566" s="27"/>
      <c r="AZ2566" s="6"/>
      <c r="BA2566" s="7"/>
      <c r="BB2566" s="7"/>
    </row>
    <row r="2567" spans="1:54" ht="14.45" customHeight="1">
      <c r="A2567" s="472" t="s">
        <v>2817</v>
      </c>
      <c r="B2567" s="473" t="s">
        <v>1602</v>
      </c>
      <c r="C2567" s="714" t="s">
        <v>5301</v>
      </c>
      <c r="D2567" s="22">
        <v>23</v>
      </c>
      <c r="E2567" s="746" t="s">
        <v>4854</v>
      </c>
      <c r="F2567" s="760">
        <v>2090490</v>
      </c>
      <c r="G2567" s="475">
        <v>15421109</v>
      </c>
      <c r="H2567" s="476">
        <v>11.94</v>
      </c>
      <c r="I2567" s="474">
        <v>2086040</v>
      </c>
      <c r="J2567" s="475">
        <v>15421107</v>
      </c>
      <c r="K2567" s="478">
        <v>11.94</v>
      </c>
      <c r="L2567" s="9" t="s">
        <v>15</v>
      </c>
      <c r="M2567" s="546">
        <v>16</v>
      </c>
      <c r="N2567" s="9">
        <v>9.5299999999999994</v>
      </c>
      <c r="O2567" s="6" t="s">
        <v>4201</v>
      </c>
      <c r="P2567" s="479" t="s">
        <v>4202</v>
      </c>
      <c r="Q2567" s="10" t="s">
        <v>4855</v>
      </c>
      <c r="R2567" s="11"/>
      <c r="S2567" s="12"/>
      <c r="T2567" s="14">
        <v>46255</v>
      </c>
      <c r="U2567" s="15" t="s">
        <v>4851</v>
      </c>
      <c r="V2567" s="8">
        <v>46255</v>
      </c>
      <c r="W2567" s="13" t="s">
        <v>4852</v>
      </c>
      <c r="X2567" s="23" t="s">
        <v>4206</v>
      </c>
      <c r="Y2567" s="486">
        <v>125</v>
      </c>
      <c r="Z2567" s="483">
        <v>46256</v>
      </c>
      <c r="AA2567" s="24" t="s">
        <v>4856</v>
      </c>
      <c r="AB2567" s="484" t="s">
        <v>4206</v>
      </c>
      <c r="AC2567" s="16"/>
      <c r="AD2567" s="17"/>
      <c r="AE2567" s="18"/>
      <c r="AF2567" s="9"/>
      <c r="AG2567" s="19"/>
      <c r="AH2567" s="20"/>
      <c r="AI2567" s="9"/>
      <c r="AJ2567" s="21"/>
      <c r="AK2567" s="33"/>
      <c r="AL2567" s="485" t="str">
        <f>IF(AA2567="","",AA2567)</f>
        <v>L-RT-005</v>
      </c>
      <c r="AM2567" s="3" t="str">
        <f>IF(AB2567="","",AB2567)</f>
        <v>A</v>
      </c>
      <c r="AN2567" s="702"/>
      <c r="AO2567" s="4"/>
      <c r="AP2567" s="5"/>
      <c r="AQ2567" s="5"/>
      <c r="AR2567" s="4"/>
      <c r="AS2567" s="5"/>
      <c r="AT2567" s="552"/>
      <c r="AU2567" s="553" t="str">
        <f>IF(AND(V2567&gt;0,X2567="A",AA2567&lt;&gt;"",AG2567&lt;&gt;"A",AJ2567&lt;&gt;"A",OR(AB2567="NR",AB2567="NT")),1,"")</f>
        <v/>
      </c>
      <c r="AV2567" s="554" t="str">
        <f>IF(AU2567="","",COUNTIF($AU$8:AU2567,AU2567))</f>
        <v/>
      </c>
      <c r="AW2567" s="553" t="str">
        <f>IF(AND(V2567&gt;0,X2567="A",AJ2567&lt;&gt;"A",OR(AB2567="",AB2567="NX")),1,"")</f>
        <v/>
      </c>
      <c r="AX2567" s="554" t="str">
        <f>IF(AW2567="","",COUNTIF($AW$8:AW2567,AW2567))</f>
        <v/>
      </c>
      <c r="AY2567" s="27"/>
      <c r="AZ2567" s="6"/>
      <c r="BA2567" s="7"/>
      <c r="BB2567" s="7"/>
    </row>
    <row r="2568" spans="1:54" ht="14.45" customHeight="1">
      <c r="A2568" s="472" t="s">
        <v>2818</v>
      </c>
      <c r="B2568" s="473" t="s">
        <v>1602</v>
      </c>
      <c r="C2568" s="714" t="s">
        <v>5301</v>
      </c>
      <c r="D2568" s="22">
        <v>23</v>
      </c>
      <c r="E2568" s="746" t="s">
        <v>4857</v>
      </c>
      <c r="F2568" s="760">
        <v>2086040</v>
      </c>
      <c r="G2568" s="475">
        <v>15421107</v>
      </c>
      <c r="H2568" s="476">
        <v>11.94</v>
      </c>
      <c r="I2568" s="474">
        <v>2089800</v>
      </c>
      <c r="J2568" s="475">
        <v>15421107</v>
      </c>
      <c r="K2568" s="478">
        <v>11.94</v>
      </c>
      <c r="L2568" s="9" t="s">
        <v>15</v>
      </c>
      <c r="M2568" s="546">
        <v>16</v>
      </c>
      <c r="N2568" s="9">
        <v>9.5299999999999994</v>
      </c>
      <c r="O2568" s="6" t="s">
        <v>4201</v>
      </c>
      <c r="P2568" s="479" t="s">
        <v>4202</v>
      </c>
      <c r="Q2568" s="10" t="s">
        <v>4855</v>
      </c>
      <c r="R2568" s="11"/>
      <c r="S2568" s="12"/>
      <c r="T2568" s="14">
        <v>46255</v>
      </c>
      <c r="U2568" s="15" t="s">
        <v>4851</v>
      </c>
      <c r="V2568" s="8">
        <v>46255</v>
      </c>
      <c r="W2568" s="13" t="s">
        <v>4852</v>
      </c>
      <c r="X2568" s="23" t="s">
        <v>4206</v>
      </c>
      <c r="Y2568" s="486">
        <v>125</v>
      </c>
      <c r="Z2568" s="483">
        <v>46256</v>
      </c>
      <c r="AA2568" s="24" t="s">
        <v>4856</v>
      </c>
      <c r="AB2568" s="484" t="s">
        <v>4206</v>
      </c>
      <c r="AC2568" s="16"/>
      <c r="AD2568" s="17"/>
      <c r="AE2568" s="18"/>
      <c r="AF2568" s="9"/>
      <c r="AG2568" s="19"/>
      <c r="AH2568" s="20"/>
      <c r="AI2568" s="9"/>
      <c r="AJ2568" s="21"/>
      <c r="AK2568" s="33"/>
      <c r="AL2568" s="485" t="str">
        <f>IF(AA2568="","",AA2568)</f>
        <v>L-RT-005</v>
      </c>
      <c r="AM2568" s="3" t="str">
        <f>IF(AB2568="","",AB2568)</f>
        <v>A</v>
      </c>
      <c r="AN2568" s="702"/>
      <c r="AO2568" s="4"/>
      <c r="AP2568" s="5"/>
      <c r="AQ2568" s="5"/>
      <c r="AR2568" s="4"/>
      <c r="AS2568" s="5"/>
      <c r="AT2568" s="552"/>
      <c r="AU2568" s="553" t="str">
        <f>IF(AND(V2568&gt;0,X2568="A",AA2568&lt;&gt;"",AG2568&lt;&gt;"A",AJ2568&lt;&gt;"A",OR(AB2568="NR",AB2568="NT")),1,"")</f>
        <v/>
      </c>
      <c r="AV2568" s="554" t="str">
        <f>IF(AU2568="","",COUNTIF($AU$8:AU2568,AU2568))</f>
        <v/>
      </c>
      <c r="AW2568" s="553" t="str">
        <f>IF(AND(V2568&gt;0,X2568="A",AJ2568&lt;&gt;"A",OR(AB2568="",AB2568="NX")),1,"")</f>
        <v/>
      </c>
      <c r="AX2568" s="554" t="str">
        <f>IF(AW2568="","",COUNTIF($AW$8:AW2568,AW2568))</f>
        <v/>
      </c>
      <c r="AY2568" s="27"/>
      <c r="AZ2568" s="6"/>
      <c r="BA2568" s="7"/>
      <c r="BB2568" s="7"/>
    </row>
    <row r="2569" spans="1:54" ht="14.45" customHeight="1">
      <c r="A2569" s="472" t="s">
        <v>2819</v>
      </c>
      <c r="B2569" s="473" t="s">
        <v>1602</v>
      </c>
      <c r="C2569" s="714" t="s">
        <v>5301</v>
      </c>
      <c r="D2569" s="22">
        <v>23</v>
      </c>
      <c r="E2569" s="746" t="s">
        <v>4858</v>
      </c>
      <c r="F2569" s="760">
        <v>2089800</v>
      </c>
      <c r="G2569" s="475">
        <v>15421107</v>
      </c>
      <c r="H2569" s="476">
        <v>11.94</v>
      </c>
      <c r="I2569" s="474">
        <v>2090510</v>
      </c>
      <c r="J2569" s="475">
        <v>15421109</v>
      </c>
      <c r="K2569" s="478">
        <v>11.94</v>
      </c>
      <c r="L2569" s="9" t="s">
        <v>15</v>
      </c>
      <c r="M2569" s="546">
        <v>16</v>
      </c>
      <c r="N2569" s="9">
        <v>9.5299999999999994</v>
      </c>
      <c r="O2569" s="6" t="s">
        <v>4201</v>
      </c>
      <c r="P2569" s="479" t="s">
        <v>4202</v>
      </c>
      <c r="Q2569" s="10" t="s">
        <v>4855</v>
      </c>
      <c r="R2569" s="11"/>
      <c r="S2569" s="12"/>
      <c r="T2569" s="14">
        <v>46255</v>
      </c>
      <c r="U2569" s="15" t="s">
        <v>4851</v>
      </c>
      <c r="V2569" s="8">
        <v>46255</v>
      </c>
      <c r="W2569" s="13" t="s">
        <v>4852</v>
      </c>
      <c r="X2569" s="23" t="s">
        <v>4206</v>
      </c>
      <c r="Y2569" s="486">
        <v>125</v>
      </c>
      <c r="Z2569" s="483">
        <v>46256</v>
      </c>
      <c r="AA2569" s="24" t="s">
        <v>4856</v>
      </c>
      <c r="AB2569" s="484" t="s">
        <v>4206</v>
      </c>
      <c r="AC2569" s="16"/>
      <c r="AD2569" s="17"/>
      <c r="AE2569" s="18"/>
      <c r="AF2569" s="9"/>
      <c r="AG2569" s="19"/>
      <c r="AH2569" s="20"/>
      <c r="AI2569" s="9"/>
      <c r="AJ2569" s="21"/>
      <c r="AK2569" s="33"/>
      <c r="AL2569" s="485" t="str">
        <f>IF(AA2569="","",AA2569)</f>
        <v>L-RT-005</v>
      </c>
      <c r="AM2569" s="3" t="str">
        <f>IF(AB2569="","",AB2569)</f>
        <v>A</v>
      </c>
      <c r="AN2569" s="702"/>
      <c r="AO2569" s="4"/>
      <c r="AP2569" s="5"/>
      <c r="AQ2569" s="5"/>
      <c r="AR2569" s="4"/>
      <c r="AS2569" s="5"/>
      <c r="AT2569" s="552"/>
      <c r="AU2569" s="553" t="str">
        <f>IF(AND(V2569&gt;0,X2569="A",AA2569&lt;&gt;"",AG2569&lt;&gt;"A",AJ2569&lt;&gt;"A",OR(AB2569="NR",AB2569="NT")),1,"")</f>
        <v/>
      </c>
      <c r="AV2569" s="554" t="str">
        <f>IF(AU2569="","",COUNTIF($AU$8:AU2569,AU2569))</f>
        <v/>
      </c>
      <c r="AW2569" s="553" t="str">
        <f>IF(AND(V2569&gt;0,X2569="A",AJ2569&lt;&gt;"A",OR(AB2569="",AB2569="NX")),1,"")</f>
        <v/>
      </c>
      <c r="AX2569" s="554" t="str">
        <f>IF(AW2569="","",COUNTIF($AW$8:AW2569,AW2569))</f>
        <v/>
      </c>
      <c r="AY2569" s="27"/>
      <c r="AZ2569" s="6"/>
      <c r="BA2569" s="7"/>
      <c r="BB2569" s="7"/>
    </row>
    <row r="2570" spans="1:54" ht="14.45" customHeight="1">
      <c r="A2570" s="472" t="s">
        <v>2820</v>
      </c>
      <c r="B2570" s="473" t="s">
        <v>1602</v>
      </c>
      <c r="C2570" s="714" t="s">
        <v>5301</v>
      </c>
      <c r="D2570" s="22">
        <v>23</v>
      </c>
      <c r="E2570" s="746" t="s">
        <v>4859</v>
      </c>
      <c r="F2570" s="760">
        <v>2090510</v>
      </c>
      <c r="G2570" s="475">
        <v>15421109</v>
      </c>
      <c r="H2570" s="476">
        <v>11.94</v>
      </c>
      <c r="I2570" s="474">
        <v>2088020</v>
      </c>
      <c r="J2570" s="475">
        <v>15421108</v>
      </c>
      <c r="K2570" s="478">
        <v>11.94</v>
      </c>
      <c r="L2570" s="9" t="s">
        <v>15</v>
      </c>
      <c r="M2570" s="546">
        <v>16</v>
      </c>
      <c r="N2570" s="9">
        <v>9.5299999999999994</v>
      </c>
      <c r="O2570" s="6" t="s">
        <v>4201</v>
      </c>
      <c r="P2570" s="479" t="s">
        <v>4202</v>
      </c>
      <c r="Q2570" s="10" t="s">
        <v>4855</v>
      </c>
      <c r="R2570" s="11"/>
      <c r="S2570" s="12"/>
      <c r="T2570" s="14">
        <v>46255</v>
      </c>
      <c r="U2570" s="15" t="s">
        <v>4851</v>
      </c>
      <c r="V2570" s="8">
        <v>46255</v>
      </c>
      <c r="W2570" s="13" t="s">
        <v>4852</v>
      </c>
      <c r="X2570" s="23" t="s">
        <v>4206</v>
      </c>
      <c r="Y2570" s="486">
        <v>125</v>
      </c>
      <c r="Z2570" s="483">
        <v>46256</v>
      </c>
      <c r="AA2570" s="24" t="s">
        <v>4856</v>
      </c>
      <c r="AB2570" s="484" t="s">
        <v>4206</v>
      </c>
      <c r="AC2570" s="16"/>
      <c r="AD2570" s="17"/>
      <c r="AE2570" s="18"/>
      <c r="AF2570" s="9"/>
      <c r="AG2570" s="19"/>
      <c r="AH2570" s="20"/>
      <c r="AI2570" s="9"/>
      <c r="AJ2570" s="21"/>
      <c r="AK2570" s="33"/>
      <c r="AL2570" s="485" t="str">
        <f>IF(AA2570="","",AA2570)</f>
        <v>L-RT-005</v>
      </c>
      <c r="AM2570" s="3" t="str">
        <f>IF(AB2570="","",AB2570)</f>
        <v>A</v>
      </c>
      <c r="AN2570" s="702"/>
      <c r="AO2570" s="4"/>
      <c r="AP2570" s="5"/>
      <c r="AQ2570" s="5"/>
      <c r="AR2570" s="4"/>
      <c r="AS2570" s="5"/>
      <c r="AT2570" s="552"/>
      <c r="AU2570" s="553" t="str">
        <f>IF(AND(V2570&gt;0,X2570="A",AA2570&lt;&gt;"",AG2570&lt;&gt;"A",AJ2570&lt;&gt;"A",OR(AB2570="NR",AB2570="NT")),1,"")</f>
        <v/>
      </c>
      <c r="AV2570" s="554" t="str">
        <f>IF(AU2570="","",COUNTIF($AU$8:AU2570,AU2570))</f>
        <v/>
      </c>
      <c r="AW2570" s="553" t="str">
        <f>IF(AND(V2570&gt;0,X2570="A",AJ2570&lt;&gt;"A",OR(AB2570="",AB2570="NX")),1,"")</f>
        <v/>
      </c>
      <c r="AX2570" s="554" t="str">
        <f>IF(AW2570="","",COUNTIF($AW$8:AW2570,AW2570))</f>
        <v/>
      </c>
      <c r="AY2570" s="27"/>
      <c r="AZ2570" s="6"/>
      <c r="BA2570" s="7"/>
      <c r="BB2570" s="7"/>
    </row>
    <row r="2571" spans="1:54" ht="14.45" customHeight="1">
      <c r="A2571" s="472" t="s">
        <v>2821</v>
      </c>
      <c r="B2571" s="473" t="s">
        <v>1602</v>
      </c>
      <c r="C2571" s="714" t="s">
        <v>5301</v>
      </c>
      <c r="D2571" s="22">
        <v>23</v>
      </c>
      <c r="E2571" s="746" t="s">
        <v>4860</v>
      </c>
      <c r="F2571" s="760">
        <v>2088020</v>
      </c>
      <c r="G2571" s="475">
        <v>15421108</v>
      </c>
      <c r="H2571" s="476">
        <v>11.94</v>
      </c>
      <c r="I2571" s="474">
        <v>2090300</v>
      </c>
      <c r="J2571" s="475">
        <v>2091050</v>
      </c>
      <c r="K2571" s="478">
        <v>11.94</v>
      </c>
      <c r="L2571" s="9" t="s">
        <v>15</v>
      </c>
      <c r="M2571" s="546">
        <v>16</v>
      </c>
      <c r="N2571" s="9">
        <v>9.5299999999999994</v>
      </c>
      <c r="O2571" s="6" t="s">
        <v>4201</v>
      </c>
      <c r="P2571" s="479" t="s">
        <v>4202</v>
      </c>
      <c r="Q2571" s="10" t="s">
        <v>4855</v>
      </c>
      <c r="R2571" s="11"/>
      <c r="S2571" s="12"/>
      <c r="T2571" s="14">
        <v>46255</v>
      </c>
      <c r="U2571" s="15" t="s">
        <v>4851</v>
      </c>
      <c r="V2571" s="8">
        <v>46255</v>
      </c>
      <c r="W2571" s="13" t="s">
        <v>4852</v>
      </c>
      <c r="X2571" s="23" t="s">
        <v>4206</v>
      </c>
      <c r="Y2571" s="486">
        <v>125</v>
      </c>
      <c r="Z2571" s="483">
        <v>46256</v>
      </c>
      <c r="AA2571" s="24" t="s">
        <v>4856</v>
      </c>
      <c r="AB2571" s="484" t="s">
        <v>4206</v>
      </c>
      <c r="AC2571" s="16"/>
      <c r="AD2571" s="17"/>
      <c r="AE2571" s="18"/>
      <c r="AF2571" s="9"/>
      <c r="AG2571" s="19"/>
      <c r="AH2571" s="20"/>
      <c r="AI2571" s="9"/>
      <c r="AJ2571" s="21"/>
      <c r="AK2571" s="33"/>
      <c r="AL2571" s="485" t="str">
        <f>IF(AA2571="","",AA2571)</f>
        <v>L-RT-005</v>
      </c>
      <c r="AM2571" s="3" t="str">
        <f>IF(AB2571="","",AB2571)</f>
        <v>A</v>
      </c>
      <c r="AN2571" s="702"/>
      <c r="AO2571" s="4"/>
      <c r="AP2571" s="5"/>
      <c r="AQ2571" s="5"/>
      <c r="AR2571" s="4"/>
      <c r="AS2571" s="5"/>
      <c r="AT2571" s="552"/>
      <c r="AU2571" s="553" t="str">
        <f>IF(AND(V2571&gt;0,X2571="A",AA2571&lt;&gt;"",AG2571&lt;&gt;"A",AJ2571&lt;&gt;"A",OR(AB2571="NR",AB2571="NT")),1,"")</f>
        <v/>
      </c>
      <c r="AV2571" s="554" t="str">
        <f>IF(AU2571="","",COUNTIF($AU$8:AU2571,AU2571))</f>
        <v/>
      </c>
      <c r="AW2571" s="553" t="str">
        <f>IF(AND(V2571&gt;0,X2571="A",AJ2571&lt;&gt;"A",OR(AB2571="",AB2571="NX")),1,"")</f>
        <v/>
      </c>
      <c r="AX2571" s="554" t="str">
        <f>IF(AW2571="","",COUNTIF($AW$8:AW2571,AW2571))</f>
        <v/>
      </c>
      <c r="AY2571" s="27"/>
      <c r="AZ2571" s="6"/>
      <c r="BA2571" s="7"/>
      <c r="BB2571" s="7"/>
    </row>
    <row r="2572" spans="1:54" ht="14.45" customHeight="1">
      <c r="A2572" s="472" t="s">
        <v>2822</v>
      </c>
      <c r="B2572" s="473" t="s">
        <v>1602</v>
      </c>
      <c r="C2572" s="714" t="s">
        <v>5301</v>
      </c>
      <c r="D2572" s="22">
        <v>23</v>
      </c>
      <c r="E2572" s="746" t="s">
        <v>4861</v>
      </c>
      <c r="F2572" s="760">
        <v>2090300</v>
      </c>
      <c r="G2572" s="475">
        <v>2091050</v>
      </c>
      <c r="H2572" s="476">
        <v>11.94</v>
      </c>
      <c r="I2572" s="474">
        <v>2091050</v>
      </c>
      <c r="J2572" s="475">
        <v>15421109</v>
      </c>
      <c r="K2572" s="478">
        <v>11.94</v>
      </c>
      <c r="L2572" s="9" t="s">
        <v>15</v>
      </c>
      <c r="M2572" s="546">
        <v>16</v>
      </c>
      <c r="N2572" s="9">
        <v>9.5299999999999994</v>
      </c>
      <c r="O2572" s="6" t="s">
        <v>4201</v>
      </c>
      <c r="P2572" s="479" t="s">
        <v>4202</v>
      </c>
      <c r="Q2572" s="10" t="s">
        <v>4855</v>
      </c>
      <c r="R2572" s="11"/>
      <c r="S2572" s="12"/>
      <c r="T2572" s="14">
        <v>46255</v>
      </c>
      <c r="U2572" s="15" t="s">
        <v>4851</v>
      </c>
      <c r="V2572" s="8">
        <v>46255</v>
      </c>
      <c r="W2572" s="13" t="s">
        <v>4852</v>
      </c>
      <c r="X2572" s="23" t="s">
        <v>4206</v>
      </c>
      <c r="Y2572" s="486">
        <v>125</v>
      </c>
      <c r="Z2572" s="483">
        <v>46256</v>
      </c>
      <c r="AA2572" s="24" t="s">
        <v>4856</v>
      </c>
      <c r="AB2572" s="484" t="s">
        <v>4206</v>
      </c>
      <c r="AC2572" s="16"/>
      <c r="AD2572" s="17"/>
      <c r="AE2572" s="18"/>
      <c r="AF2572" s="9"/>
      <c r="AG2572" s="19"/>
      <c r="AH2572" s="20"/>
      <c r="AI2572" s="9"/>
      <c r="AJ2572" s="21"/>
      <c r="AK2572" s="33"/>
      <c r="AL2572" s="485" t="str">
        <f>IF(AA2572="","",AA2572)</f>
        <v>L-RT-005</v>
      </c>
      <c r="AM2572" s="3" t="str">
        <f>IF(AB2572="","",AB2572)</f>
        <v>A</v>
      </c>
      <c r="AN2572" s="702"/>
      <c r="AO2572" s="4"/>
      <c r="AP2572" s="5"/>
      <c r="AQ2572" s="5"/>
      <c r="AR2572" s="4"/>
      <c r="AS2572" s="5"/>
      <c r="AT2572" s="552"/>
      <c r="AU2572" s="553" t="str">
        <f>IF(AND(V2572&gt;0,X2572="A",AA2572&lt;&gt;"",AG2572&lt;&gt;"A",AJ2572&lt;&gt;"A",OR(AB2572="NR",AB2572="NT")),1,"")</f>
        <v/>
      </c>
      <c r="AV2572" s="554" t="str">
        <f>IF(AU2572="","",COUNTIF($AU$8:AU2572,AU2572))</f>
        <v/>
      </c>
      <c r="AW2572" s="553" t="str">
        <f>IF(AND(V2572&gt;0,X2572="A",AJ2572&lt;&gt;"A",OR(AB2572="",AB2572="NX")),1,"")</f>
        <v/>
      </c>
      <c r="AX2572" s="554" t="str">
        <f>IF(AW2572="","",COUNTIF($AW$8:AW2572,AW2572))</f>
        <v/>
      </c>
      <c r="AY2572" s="27"/>
      <c r="AZ2572" s="6"/>
      <c r="BA2572" s="7"/>
      <c r="BB2572" s="7"/>
    </row>
    <row r="2573" spans="1:54" ht="14.45" customHeight="1">
      <c r="A2573" s="472" t="s">
        <v>2823</v>
      </c>
      <c r="B2573" s="473" t="s">
        <v>1602</v>
      </c>
      <c r="C2573" s="714" t="s">
        <v>5301</v>
      </c>
      <c r="D2573" s="22">
        <v>24</v>
      </c>
      <c r="E2573" s="746" t="s">
        <v>4862</v>
      </c>
      <c r="F2573" s="760">
        <v>2091050</v>
      </c>
      <c r="G2573" s="475">
        <v>15421109</v>
      </c>
      <c r="H2573" s="476">
        <v>11.94</v>
      </c>
      <c r="I2573" s="474">
        <v>2090710</v>
      </c>
      <c r="J2573" s="475">
        <v>15421109</v>
      </c>
      <c r="K2573" s="478">
        <v>11.94</v>
      </c>
      <c r="L2573" s="9" t="s">
        <v>15</v>
      </c>
      <c r="M2573" s="546">
        <v>16</v>
      </c>
      <c r="N2573" s="9">
        <v>9.5299999999999994</v>
      </c>
      <c r="O2573" s="6" t="s">
        <v>4201</v>
      </c>
      <c r="P2573" s="479" t="s">
        <v>4202</v>
      </c>
      <c r="Q2573" s="10" t="s">
        <v>4850</v>
      </c>
      <c r="R2573" s="11"/>
      <c r="S2573" s="12"/>
      <c r="T2573" s="14">
        <v>46253</v>
      </c>
      <c r="U2573" s="15" t="s">
        <v>4851</v>
      </c>
      <c r="V2573" s="8">
        <v>46254</v>
      </c>
      <c r="W2573" s="13" t="s">
        <v>4863</v>
      </c>
      <c r="X2573" s="23" t="s">
        <v>4206</v>
      </c>
      <c r="Y2573" s="486">
        <v>125</v>
      </c>
      <c r="Z2573" s="483">
        <v>46256</v>
      </c>
      <c r="AA2573" s="24" t="s">
        <v>4856</v>
      </c>
      <c r="AB2573" s="484" t="s">
        <v>4206</v>
      </c>
      <c r="AC2573" s="16"/>
      <c r="AD2573" s="17"/>
      <c r="AE2573" s="18"/>
      <c r="AF2573" s="9"/>
      <c r="AG2573" s="19"/>
      <c r="AH2573" s="20"/>
      <c r="AI2573" s="9"/>
      <c r="AJ2573" s="21"/>
      <c r="AK2573" s="33"/>
      <c r="AL2573" s="485" t="str">
        <f>IF(AA2573="","",AA2573)</f>
        <v>L-RT-005</v>
      </c>
      <c r="AM2573" s="3" t="str">
        <f>IF(AB2573="","",AB2573)</f>
        <v>A</v>
      </c>
      <c r="AN2573" s="702"/>
      <c r="AO2573" s="4"/>
      <c r="AP2573" s="5"/>
      <c r="AQ2573" s="5"/>
      <c r="AR2573" s="4"/>
      <c r="AS2573" s="5"/>
      <c r="AT2573" s="552"/>
      <c r="AU2573" s="553" t="str">
        <f>IF(AND(V2573&gt;0,X2573="A",AA2573&lt;&gt;"",AG2573&lt;&gt;"A",AJ2573&lt;&gt;"A",OR(AB2573="NR",AB2573="NT")),1,"")</f>
        <v/>
      </c>
      <c r="AV2573" s="554" t="str">
        <f>IF(AU2573="","",COUNTIF($AU$8:AU2573,AU2573))</f>
        <v/>
      </c>
      <c r="AW2573" s="553" t="str">
        <f>IF(AND(V2573&gt;0,X2573="A",AJ2573&lt;&gt;"A",OR(AB2573="",AB2573="NX")),1,"")</f>
        <v/>
      </c>
      <c r="AX2573" s="554" t="str">
        <f>IF(AW2573="","",COUNTIF($AW$8:AW2573,AW2573))</f>
        <v/>
      </c>
      <c r="AY2573" s="27"/>
      <c r="AZ2573" s="6"/>
      <c r="BA2573" s="7"/>
      <c r="BB2573" s="7"/>
    </row>
    <row r="2574" spans="1:54" ht="14.45" customHeight="1">
      <c r="A2574" s="472" t="s">
        <v>2824</v>
      </c>
      <c r="B2574" s="473" t="s">
        <v>1602</v>
      </c>
      <c r="C2574" s="714" t="s">
        <v>5301</v>
      </c>
      <c r="D2574" s="22">
        <v>24</v>
      </c>
      <c r="E2574" s="746" t="s">
        <v>4864</v>
      </c>
      <c r="F2574" s="760">
        <v>2090710</v>
      </c>
      <c r="G2574" s="475">
        <v>15421109</v>
      </c>
      <c r="H2574" s="476">
        <v>11.94</v>
      </c>
      <c r="I2574" s="474">
        <v>2089840</v>
      </c>
      <c r="J2574" s="475">
        <v>154211</v>
      </c>
      <c r="K2574" s="478">
        <v>11.94</v>
      </c>
      <c r="L2574" s="9" t="s">
        <v>15</v>
      </c>
      <c r="M2574" s="546">
        <v>16</v>
      </c>
      <c r="N2574" s="9">
        <v>9.5299999999999994</v>
      </c>
      <c r="O2574" s="6" t="s">
        <v>4201</v>
      </c>
      <c r="P2574" s="479" t="s">
        <v>4202</v>
      </c>
      <c r="Q2574" s="10" t="s">
        <v>4855</v>
      </c>
      <c r="R2574" s="11"/>
      <c r="S2574" s="12"/>
      <c r="T2574" s="14">
        <v>46253</v>
      </c>
      <c r="U2574" s="15" t="s">
        <v>4851</v>
      </c>
      <c r="V2574" s="8">
        <v>46254</v>
      </c>
      <c r="W2574" s="13" t="s">
        <v>4863</v>
      </c>
      <c r="X2574" s="23" t="s">
        <v>4206</v>
      </c>
      <c r="Y2574" s="486">
        <v>125</v>
      </c>
      <c r="Z2574" s="483">
        <v>46256</v>
      </c>
      <c r="AA2574" s="24" t="s">
        <v>4856</v>
      </c>
      <c r="AB2574" s="484" t="s">
        <v>4206</v>
      </c>
      <c r="AC2574" s="16"/>
      <c r="AD2574" s="17"/>
      <c r="AE2574" s="18"/>
      <c r="AF2574" s="9"/>
      <c r="AG2574" s="19"/>
      <c r="AH2574" s="20"/>
      <c r="AI2574" s="9"/>
      <c r="AJ2574" s="21"/>
      <c r="AK2574" s="33"/>
      <c r="AL2574" s="485" t="str">
        <f>IF(AA2574="","",AA2574)</f>
        <v>L-RT-005</v>
      </c>
      <c r="AM2574" s="3" t="str">
        <f>IF(AB2574="","",AB2574)</f>
        <v>A</v>
      </c>
      <c r="AN2574" s="702"/>
      <c r="AO2574" s="4"/>
      <c r="AP2574" s="5"/>
      <c r="AQ2574" s="5"/>
      <c r="AR2574" s="4"/>
      <c r="AS2574" s="5"/>
      <c r="AT2574" s="552"/>
      <c r="AU2574" s="553" t="str">
        <f>IF(AND(V2574&gt;0,X2574="A",AA2574&lt;&gt;"",AG2574&lt;&gt;"A",AJ2574&lt;&gt;"A",OR(AB2574="NR",AB2574="NT")),1,"")</f>
        <v/>
      </c>
      <c r="AV2574" s="554" t="str">
        <f>IF(AU2574="","",COUNTIF($AU$8:AU2574,AU2574))</f>
        <v/>
      </c>
      <c r="AW2574" s="553" t="str">
        <f>IF(AND(V2574&gt;0,X2574="A",AJ2574&lt;&gt;"A",OR(AB2574="",AB2574="NX")),1,"")</f>
        <v/>
      </c>
      <c r="AX2574" s="554" t="str">
        <f>IF(AW2574="","",COUNTIF($AW$8:AW2574,AW2574))</f>
        <v/>
      </c>
      <c r="AY2574" s="27"/>
      <c r="AZ2574" s="6"/>
      <c r="BA2574" s="7"/>
      <c r="BB2574" s="7"/>
    </row>
    <row r="2575" spans="1:54" ht="14.45" customHeight="1">
      <c r="A2575" s="472" t="s">
        <v>2825</v>
      </c>
      <c r="B2575" s="473" t="s">
        <v>1602</v>
      </c>
      <c r="C2575" s="714" t="s">
        <v>5301</v>
      </c>
      <c r="D2575" s="22">
        <v>24</v>
      </c>
      <c r="E2575" s="746" t="s">
        <v>4865</v>
      </c>
      <c r="F2575" s="760">
        <v>2089840</v>
      </c>
      <c r="G2575" s="475">
        <v>154211</v>
      </c>
      <c r="H2575" s="476">
        <v>11.94</v>
      </c>
      <c r="I2575" s="474">
        <v>2084140</v>
      </c>
      <c r="J2575" s="475">
        <v>15421106</v>
      </c>
      <c r="K2575" s="478">
        <v>11.94</v>
      </c>
      <c r="L2575" s="9" t="s">
        <v>15</v>
      </c>
      <c r="M2575" s="546">
        <v>16</v>
      </c>
      <c r="N2575" s="9">
        <v>9.5299999999999994</v>
      </c>
      <c r="O2575" s="6" t="s">
        <v>4201</v>
      </c>
      <c r="P2575" s="479" t="s">
        <v>4202</v>
      </c>
      <c r="Q2575" s="10" t="s">
        <v>4855</v>
      </c>
      <c r="R2575" s="11"/>
      <c r="S2575" s="12"/>
      <c r="T2575" s="14">
        <v>46253</v>
      </c>
      <c r="U2575" s="15" t="s">
        <v>4851</v>
      </c>
      <c r="V2575" s="8">
        <v>46254</v>
      </c>
      <c r="W2575" s="13" t="s">
        <v>4863</v>
      </c>
      <c r="X2575" s="23" t="s">
        <v>4206</v>
      </c>
      <c r="Y2575" s="486">
        <v>125</v>
      </c>
      <c r="Z2575" s="483">
        <v>46256</v>
      </c>
      <c r="AA2575" s="24" t="s">
        <v>4856</v>
      </c>
      <c r="AB2575" s="484" t="s">
        <v>4206</v>
      </c>
      <c r="AC2575" s="16"/>
      <c r="AD2575" s="17"/>
      <c r="AE2575" s="18"/>
      <c r="AF2575" s="9"/>
      <c r="AG2575" s="19"/>
      <c r="AH2575" s="20"/>
      <c r="AI2575" s="9"/>
      <c r="AJ2575" s="21"/>
      <c r="AK2575" s="33"/>
      <c r="AL2575" s="485" t="str">
        <f>IF(AA2575="","",AA2575)</f>
        <v>L-RT-005</v>
      </c>
      <c r="AM2575" s="3" t="str">
        <f>IF(AB2575="","",AB2575)</f>
        <v>A</v>
      </c>
      <c r="AN2575" s="702"/>
      <c r="AO2575" s="4"/>
      <c r="AP2575" s="5"/>
      <c r="AQ2575" s="5"/>
      <c r="AR2575" s="4"/>
      <c r="AS2575" s="5"/>
      <c r="AT2575" s="552"/>
      <c r="AU2575" s="553" t="str">
        <f>IF(AND(V2575&gt;0,X2575="A",AA2575&lt;&gt;"",AG2575&lt;&gt;"A",AJ2575&lt;&gt;"A",OR(AB2575="NR",AB2575="NT")),1,"")</f>
        <v/>
      </c>
      <c r="AV2575" s="554" t="str">
        <f>IF(AU2575="","",COUNTIF($AU$8:AU2575,AU2575))</f>
        <v/>
      </c>
      <c r="AW2575" s="553" t="str">
        <f>IF(AND(V2575&gt;0,X2575="A",AJ2575&lt;&gt;"A",OR(AB2575="",AB2575="NX")),1,"")</f>
        <v/>
      </c>
      <c r="AX2575" s="554" t="str">
        <f>IF(AW2575="","",COUNTIF($AW$8:AW2575,AW2575))</f>
        <v/>
      </c>
      <c r="AY2575" s="27"/>
      <c r="AZ2575" s="6"/>
      <c r="BA2575" s="7"/>
      <c r="BB2575" s="7"/>
    </row>
    <row r="2576" spans="1:54" ht="14.45" customHeight="1">
      <c r="A2576" s="472" t="s">
        <v>2826</v>
      </c>
      <c r="B2576" s="473" t="s">
        <v>1602</v>
      </c>
      <c r="C2576" s="714" t="s">
        <v>5301</v>
      </c>
      <c r="D2576" s="22">
        <v>24</v>
      </c>
      <c r="E2576" s="746" t="s">
        <v>5957</v>
      </c>
      <c r="F2576" s="760">
        <v>2084140</v>
      </c>
      <c r="G2576" s="475">
        <v>15421106</v>
      </c>
      <c r="H2576" s="476">
        <v>11.94</v>
      </c>
      <c r="I2576" s="474">
        <v>2087570</v>
      </c>
      <c r="J2576" s="475">
        <v>15421108</v>
      </c>
      <c r="K2576" s="478">
        <v>11.94</v>
      </c>
      <c r="L2576" s="9" t="s">
        <v>15</v>
      </c>
      <c r="M2576" s="546">
        <v>16</v>
      </c>
      <c r="N2576" s="9">
        <v>9.5299999999999994</v>
      </c>
      <c r="O2576" s="6" t="s">
        <v>4201</v>
      </c>
      <c r="P2576" s="479" t="s">
        <v>5033</v>
      </c>
      <c r="Q2576" s="10" t="s">
        <v>5958</v>
      </c>
      <c r="R2576" s="11"/>
      <c r="S2576" s="12"/>
      <c r="T2576" s="14">
        <v>46289</v>
      </c>
      <c r="U2576" s="15" t="s">
        <v>4851</v>
      </c>
      <c r="V2576" s="8">
        <v>46289</v>
      </c>
      <c r="W2576" s="13" t="s">
        <v>5983</v>
      </c>
      <c r="X2576" s="23" t="s">
        <v>4206</v>
      </c>
      <c r="Y2576" s="486">
        <v>195</v>
      </c>
      <c r="Z2576" s="483">
        <v>46293</v>
      </c>
      <c r="AA2576" s="24" t="s">
        <v>6039</v>
      </c>
      <c r="AB2576" s="484" t="s">
        <v>4206</v>
      </c>
      <c r="AC2576" s="16"/>
      <c r="AD2576" s="17"/>
      <c r="AE2576" s="18"/>
      <c r="AF2576" s="9"/>
      <c r="AG2576" s="19"/>
      <c r="AH2576" s="20"/>
      <c r="AI2576" s="9"/>
      <c r="AJ2576" s="21"/>
      <c r="AK2576" s="33"/>
      <c r="AL2576" s="485" t="str">
        <f>IF(AA2576="","",AA2576)</f>
        <v>L-RT-063</v>
      </c>
      <c r="AM2576" s="3" t="str">
        <f>IF(AB2576="","",AB2576)</f>
        <v>A</v>
      </c>
      <c r="AN2576" s="702"/>
      <c r="AO2576" s="4"/>
      <c r="AP2576" s="5"/>
      <c r="AQ2576" s="5"/>
      <c r="AR2576" s="4"/>
      <c r="AS2576" s="5"/>
      <c r="AT2576" s="552"/>
      <c r="AU2576" s="553" t="str">
        <f>IF(AND(V2576&gt;0,X2576="A",AA2576&lt;&gt;"",AG2576&lt;&gt;"A",AJ2576&lt;&gt;"A",OR(AB2576="NR",AB2576="NT")),1,"")</f>
        <v/>
      </c>
      <c r="AV2576" s="554" t="str">
        <f>IF(AU2576="","",COUNTIF($AU$8:AU2576,AU2576))</f>
        <v/>
      </c>
      <c r="AW2576" s="553" t="str">
        <f>IF(AND(V2576&gt;0,X2576="A",AJ2576&lt;&gt;"A",OR(AB2576="",AB2576="NX")),1,"")</f>
        <v/>
      </c>
      <c r="AX2576" s="554" t="str">
        <f>IF(AW2576="","",COUNTIF($AW$8:AW2576,AW2576))</f>
        <v/>
      </c>
      <c r="AY2576" s="13" t="s">
        <v>4863</v>
      </c>
      <c r="AZ2576" s="24" t="s">
        <v>4856</v>
      </c>
      <c r="BA2576" s="7"/>
      <c r="BB2576" s="7"/>
    </row>
    <row r="2577" spans="1:54" ht="14.45" customHeight="1">
      <c r="A2577" s="472" t="s">
        <v>2827</v>
      </c>
      <c r="B2577" s="473" t="s">
        <v>1602</v>
      </c>
      <c r="C2577" s="714" t="s">
        <v>5301</v>
      </c>
      <c r="D2577" s="22">
        <v>24</v>
      </c>
      <c r="E2577" s="746" t="s">
        <v>5039</v>
      </c>
      <c r="F2577" s="760">
        <v>2087570</v>
      </c>
      <c r="G2577" s="475">
        <v>15421108</v>
      </c>
      <c r="H2577" s="476">
        <v>11.94</v>
      </c>
      <c r="I2577" s="474">
        <v>2086510</v>
      </c>
      <c r="J2577" s="475">
        <v>15421107</v>
      </c>
      <c r="K2577" s="478">
        <v>11.94</v>
      </c>
      <c r="L2577" s="9" t="s">
        <v>15</v>
      </c>
      <c r="M2577" s="546">
        <v>16</v>
      </c>
      <c r="N2577" s="9">
        <v>9.5299999999999994</v>
      </c>
      <c r="O2577" s="6" t="s">
        <v>4201</v>
      </c>
      <c r="P2577" s="479" t="s">
        <v>5033</v>
      </c>
      <c r="Q2577" s="10" t="s">
        <v>5193</v>
      </c>
      <c r="R2577" s="11"/>
      <c r="S2577" s="12"/>
      <c r="T2577" s="14">
        <v>46273</v>
      </c>
      <c r="U2577" s="15" t="s">
        <v>4851</v>
      </c>
      <c r="V2577" s="8">
        <v>46273</v>
      </c>
      <c r="W2577" s="13" t="s">
        <v>5034</v>
      </c>
      <c r="X2577" s="23" t="s">
        <v>4206</v>
      </c>
      <c r="Y2577" s="486">
        <v>140</v>
      </c>
      <c r="Z2577" s="483">
        <v>46275</v>
      </c>
      <c r="AA2577" s="24" t="s">
        <v>5194</v>
      </c>
      <c r="AB2577" s="484" t="s">
        <v>4206</v>
      </c>
      <c r="AC2577" s="16"/>
      <c r="AD2577" s="17"/>
      <c r="AE2577" s="18"/>
      <c r="AF2577" s="9"/>
      <c r="AG2577" s="19"/>
      <c r="AH2577" s="20"/>
      <c r="AI2577" s="9"/>
      <c r="AJ2577" s="21"/>
      <c r="AK2577" s="33"/>
      <c r="AL2577" s="485" t="str">
        <f>IF(AA2577="","",AA2577)</f>
        <v>L-RT-023</v>
      </c>
      <c r="AM2577" s="3" t="str">
        <f>IF(AB2577="","",AB2577)</f>
        <v>A</v>
      </c>
      <c r="AN2577" s="702"/>
      <c r="AO2577" s="4"/>
      <c r="AP2577" s="5"/>
      <c r="AQ2577" s="5"/>
      <c r="AR2577" s="4"/>
      <c r="AS2577" s="5"/>
      <c r="AT2577" s="552"/>
      <c r="AU2577" s="553" t="str">
        <f>IF(AND(V2577&gt;0,X2577="A",AA2577&lt;&gt;"",AG2577&lt;&gt;"A",AJ2577&lt;&gt;"A",OR(AB2577="NR",AB2577="NT")),1,"")</f>
        <v/>
      </c>
      <c r="AV2577" s="554" t="str">
        <f>IF(AU2577="","",COUNTIF($AU$8:AU2577,AU2577))</f>
        <v/>
      </c>
      <c r="AW2577" s="553" t="str">
        <f>IF(AND(V2577&gt;0,X2577="A",AJ2577&lt;&gt;"A",OR(AB2577="",AB2577="NX")),1,"")</f>
        <v/>
      </c>
      <c r="AX2577" s="554" t="str">
        <f>IF(AW2577="","",COUNTIF($AW$8:AW2577,AW2577))</f>
        <v/>
      </c>
      <c r="AY2577" s="27" t="s">
        <v>4863</v>
      </c>
      <c r="AZ2577" s="6" t="s">
        <v>4866</v>
      </c>
      <c r="BA2577" s="7"/>
      <c r="BB2577" s="7"/>
    </row>
    <row r="2578" spans="1:54" ht="14.45" customHeight="1">
      <c r="A2578" s="472" t="s">
        <v>2828</v>
      </c>
      <c r="B2578" s="473" t="s">
        <v>1602</v>
      </c>
      <c r="C2578" s="714" t="s">
        <v>5301</v>
      </c>
      <c r="D2578" s="22">
        <v>24</v>
      </c>
      <c r="E2578" s="746" t="s">
        <v>5040</v>
      </c>
      <c r="F2578" s="760">
        <v>2086510</v>
      </c>
      <c r="G2578" s="475">
        <v>15421107</v>
      </c>
      <c r="H2578" s="476">
        <v>11.94</v>
      </c>
      <c r="I2578" s="474">
        <v>2079060</v>
      </c>
      <c r="J2578" s="475">
        <v>15421102</v>
      </c>
      <c r="K2578" s="478">
        <v>11.94</v>
      </c>
      <c r="L2578" s="9" t="s">
        <v>15</v>
      </c>
      <c r="M2578" s="546">
        <v>16</v>
      </c>
      <c r="N2578" s="9">
        <v>9.5299999999999994</v>
      </c>
      <c r="O2578" s="6" t="s">
        <v>4201</v>
      </c>
      <c r="P2578" s="479" t="s">
        <v>5033</v>
      </c>
      <c r="Q2578" s="10" t="s">
        <v>5193</v>
      </c>
      <c r="R2578" s="11"/>
      <c r="S2578" s="12"/>
      <c r="T2578" s="14">
        <v>46273</v>
      </c>
      <c r="U2578" s="15" t="s">
        <v>4851</v>
      </c>
      <c r="V2578" s="8">
        <v>46273</v>
      </c>
      <c r="W2578" s="13" t="s">
        <v>5034</v>
      </c>
      <c r="X2578" s="23" t="s">
        <v>4206</v>
      </c>
      <c r="Y2578" s="486">
        <v>140</v>
      </c>
      <c r="Z2578" s="483">
        <v>46275</v>
      </c>
      <c r="AA2578" s="24" t="s">
        <v>5194</v>
      </c>
      <c r="AB2578" s="484" t="s">
        <v>4206</v>
      </c>
      <c r="AC2578" s="16"/>
      <c r="AD2578" s="17"/>
      <c r="AE2578" s="18"/>
      <c r="AF2578" s="9"/>
      <c r="AG2578" s="19"/>
      <c r="AH2578" s="20"/>
      <c r="AI2578" s="9"/>
      <c r="AJ2578" s="21"/>
      <c r="AK2578" s="33"/>
      <c r="AL2578" s="485" t="str">
        <f>IF(AA2578="","",AA2578)</f>
        <v>L-RT-023</v>
      </c>
      <c r="AM2578" s="3" t="str">
        <f>IF(AB2578="","",AB2578)</f>
        <v>A</v>
      </c>
      <c r="AN2578" s="702"/>
      <c r="AO2578" s="4"/>
      <c r="AP2578" s="5"/>
      <c r="AQ2578" s="5"/>
      <c r="AR2578" s="4"/>
      <c r="AS2578" s="5"/>
      <c r="AT2578" s="552"/>
      <c r="AU2578" s="553" t="str">
        <f>IF(AND(V2578&gt;0,X2578="A",AA2578&lt;&gt;"",AG2578&lt;&gt;"A",AJ2578&lt;&gt;"A",OR(AB2578="NR",AB2578="NT")),1,"")</f>
        <v/>
      </c>
      <c r="AV2578" s="554" t="str">
        <f>IF(AU2578="","",COUNTIF($AU$8:AU2578,AU2578))</f>
        <v/>
      </c>
      <c r="AW2578" s="553" t="str">
        <f>IF(AND(V2578&gt;0,X2578="A",AJ2578&lt;&gt;"A",OR(AB2578="",AB2578="NX")),1,"")</f>
        <v/>
      </c>
      <c r="AX2578" s="554" t="str">
        <f>IF(AW2578="","",COUNTIF($AW$8:AW2578,AW2578))</f>
        <v/>
      </c>
      <c r="AY2578" s="27" t="s">
        <v>4863</v>
      </c>
      <c r="AZ2578" s="6" t="s">
        <v>4866</v>
      </c>
      <c r="BA2578" s="7"/>
      <c r="BB2578" s="7"/>
    </row>
    <row r="2579" spans="1:54" ht="14.45" customHeight="1">
      <c r="A2579" s="472" t="s">
        <v>2829</v>
      </c>
      <c r="B2579" s="473" t="s">
        <v>1602</v>
      </c>
      <c r="C2579" s="714" t="s">
        <v>5301</v>
      </c>
      <c r="D2579" s="22">
        <v>24</v>
      </c>
      <c r="E2579" s="746" t="s">
        <v>4867</v>
      </c>
      <c r="F2579" s="760">
        <v>2079060</v>
      </c>
      <c r="G2579" s="475">
        <v>15421102</v>
      </c>
      <c r="H2579" s="476">
        <v>11.94</v>
      </c>
      <c r="I2579" s="474">
        <v>2097480</v>
      </c>
      <c r="J2579" s="475">
        <v>15421112</v>
      </c>
      <c r="K2579" s="478">
        <v>11.94</v>
      </c>
      <c r="L2579" s="9" t="s">
        <v>15</v>
      </c>
      <c r="M2579" s="546">
        <v>16</v>
      </c>
      <c r="N2579" s="9">
        <v>9.5299999999999994</v>
      </c>
      <c r="O2579" s="6" t="s">
        <v>4201</v>
      </c>
      <c r="P2579" s="479" t="s">
        <v>4202</v>
      </c>
      <c r="Q2579" s="10" t="s">
        <v>4855</v>
      </c>
      <c r="R2579" s="11"/>
      <c r="S2579" s="12"/>
      <c r="T2579" s="14">
        <v>46253</v>
      </c>
      <c r="U2579" s="15" t="s">
        <v>4851</v>
      </c>
      <c r="V2579" s="8">
        <v>46254</v>
      </c>
      <c r="W2579" s="13" t="s">
        <v>4863</v>
      </c>
      <c r="X2579" s="23" t="s">
        <v>4206</v>
      </c>
      <c r="Y2579" s="486">
        <v>118</v>
      </c>
      <c r="Z2579" s="483">
        <v>46255</v>
      </c>
      <c r="AA2579" s="24" t="s">
        <v>4866</v>
      </c>
      <c r="AB2579" s="484" t="s">
        <v>4206</v>
      </c>
      <c r="AC2579" s="16"/>
      <c r="AD2579" s="17"/>
      <c r="AE2579" s="18"/>
      <c r="AF2579" s="9"/>
      <c r="AG2579" s="19"/>
      <c r="AH2579" s="20"/>
      <c r="AI2579" s="9"/>
      <c r="AJ2579" s="21"/>
      <c r="AK2579" s="33"/>
      <c r="AL2579" s="485" t="str">
        <f>IF(AA2579="","",AA2579)</f>
        <v>L-RT-004</v>
      </c>
      <c r="AM2579" s="3" t="str">
        <f>IF(AB2579="","",AB2579)</f>
        <v>A</v>
      </c>
      <c r="AN2579" s="702"/>
      <c r="AO2579" s="4"/>
      <c r="AP2579" s="5"/>
      <c r="AQ2579" s="5"/>
      <c r="AR2579" s="4"/>
      <c r="AS2579" s="5"/>
      <c r="AT2579" s="552"/>
      <c r="AU2579" s="553" t="str">
        <f>IF(AND(V2579&gt;0,X2579="A",AA2579&lt;&gt;"",AG2579&lt;&gt;"A",AJ2579&lt;&gt;"A",OR(AB2579="NR",AB2579="NT")),1,"")</f>
        <v/>
      </c>
      <c r="AV2579" s="554" t="str">
        <f>IF(AU2579="","",COUNTIF($AU$8:AU2579,AU2579))</f>
        <v/>
      </c>
      <c r="AW2579" s="553" t="str">
        <f>IF(AND(V2579&gt;0,X2579="A",AJ2579&lt;&gt;"A",OR(AB2579="",AB2579="NX")),1,"")</f>
        <v/>
      </c>
      <c r="AX2579" s="554" t="str">
        <f>IF(AW2579="","",COUNTIF($AW$8:AW2579,AW2579))</f>
        <v/>
      </c>
      <c r="AY2579" s="27"/>
      <c r="AZ2579" s="6"/>
      <c r="BA2579" s="7"/>
      <c r="BB2579" s="7"/>
    </row>
    <row r="2580" spans="1:54" ht="14.45" customHeight="1">
      <c r="A2580" s="472" t="s">
        <v>2830</v>
      </c>
      <c r="B2580" s="473" t="s">
        <v>1602</v>
      </c>
      <c r="C2580" s="714" t="s">
        <v>4210</v>
      </c>
      <c r="D2580" s="22">
        <v>24</v>
      </c>
      <c r="E2580" s="746" t="s">
        <v>4868</v>
      </c>
      <c r="F2580" s="760">
        <v>2097480</v>
      </c>
      <c r="G2580" s="475">
        <v>15421112</v>
      </c>
      <c r="H2580" s="476">
        <v>11.94</v>
      </c>
      <c r="I2580" s="474"/>
      <c r="J2580" s="475"/>
      <c r="K2580" s="478"/>
      <c r="L2580" s="9"/>
      <c r="M2580" s="546"/>
      <c r="N2580" s="9"/>
      <c r="O2580" s="6"/>
      <c r="P2580" s="479"/>
      <c r="Q2580" s="10"/>
      <c r="R2580" s="11"/>
      <c r="S2580" s="12"/>
      <c r="T2580" s="14"/>
      <c r="U2580" s="15"/>
      <c r="V2580" s="8"/>
      <c r="W2580" s="13"/>
      <c r="X2580" s="23"/>
      <c r="Y2580" s="486"/>
      <c r="Z2580" s="483"/>
      <c r="AA2580" s="24"/>
      <c r="AB2580" s="484"/>
      <c r="AC2580" s="16"/>
      <c r="AD2580" s="17"/>
      <c r="AE2580" s="18"/>
      <c r="AF2580" s="9"/>
      <c r="AG2580" s="19"/>
      <c r="AH2580" s="20"/>
      <c r="AI2580" s="9"/>
      <c r="AJ2580" s="21"/>
      <c r="AK2580" s="33"/>
      <c r="AL2580" s="485" t="str">
        <f>IF(AA2580="","",AA2580)</f>
        <v/>
      </c>
      <c r="AM2580" s="3" t="str">
        <f>IF(AB2580="","",AB2580)</f>
        <v/>
      </c>
      <c r="AN2580" s="702"/>
      <c r="AO2580" s="4"/>
      <c r="AP2580" s="5"/>
      <c r="AQ2580" s="5"/>
      <c r="AR2580" s="4"/>
      <c r="AS2580" s="5"/>
      <c r="AT2580" s="552"/>
      <c r="AU2580" s="553" t="str">
        <f>IF(AND(V2580&gt;0,X2580="A",AA2580&lt;&gt;"",AG2580&lt;&gt;"A",AJ2580&lt;&gt;"A",OR(AB2580="NR",AB2580="NT")),1,"")</f>
        <v/>
      </c>
      <c r="AV2580" s="554" t="str">
        <f>IF(AU2580="","",COUNTIF($AU$8:AU2580,AU2580))</f>
        <v/>
      </c>
      <c r="AW2580" s="553" t="str">
        <f>IF(AND(V2580&gt;0,X2580="A",AJ2580&lt;&gt;"A",OR(AB2580="",AB2580="NX")),1,"")</f>
        <v/>
      </c>
      <c r="AX2580" s="554" t="str">
        <f>IF(AW2580="","",COUNTIF($AW$8:AW2580,AW2580))</f>
        <v/>
      </c>
      <c r="AY2580" s="27"/>
      <c r="AZ2580" s="6"/>
      <c r="BA2580" s="7"/>
      <c r="BB2580" s="7"/>
    </row>
    <row r="2581" spans="1:54" ht="14.45" customHeight="1">
      <c r="A2581" s="472" t="s">
        <v>2831</v>
      </c>
      <c r="B2581" s="473" t="s">
        <v>1602</v>
      </c>
      <c r="C2581" s="714" t="s">
        <v>4210</v>
      </c>
      <c r="D2581" s="22">
        <v>24</v>
      </c>
      <c r="E2581" s="746" t="s">
        <v>4869</v>
      </c>
      <c r="F2581" s="760"/>
      <c r="G2581" s="475"/>
      <c r="H2581" s="476"/>
      <c r="I2581" s="474"/>
      <c r="J2581" s="475"/>
      <c r="K2581" s="478"/>
      <c r="L2581" s="9"/>
      <c r="M2581" s="546"/>
      <c r="N2581" s="9"/>
      <c r="O2581" s="6"/>
      <c r="P2581" s="479"/>
      <c r="Q2581" s="10"/>
      <c r="R2581" s="11"/>
      <c r="S2581" s="12"/>
      <c r="T2581" s="14"/>
      <c r="U2581" s="15"/>
      <c r="V2581" s="8"/>
      <c r="W2581" s="13"/>
      <c r="X2581" s="23"/>
      <c r="Y2581" s="486"/>
      <c r="Z2581" s="483"/>
      <c r="AA2581" s="24"/>
      <c r="AB2581" s="484"/>
      <c r="AC2581" s="16"/>
      <c r="AD2581" s="17"/>
      <c r="AE2581" s="18"/>
      <c r="AF2581" s="9"/>
      <c r="AG2581" s="19"/>
      <c r="AH2581" s="20"/>
      <c r="AI2581" s="9"/>
      <c r="AJ2581" s="21"/>
      <c r="AK2581" s="33"/>
      <c r="AL2581" s="485" t="str">
        <f>IF(AA2581="","",AA2581)</f>
        <v/>
      </c>
      <c r="AM2581" s="3" t="str">
        <f>IF(AB2581="","",AB2581)</f>
        <v/>
      </c>
      <c r="AN2581" s="702"/>
      <c r="AO2581" s="4"/>
      <c r="AP2581" s="5"/>
      <c r="AQ2581" s="5"/>
      <c r="AR2581" s="4"/>
      <c r="AS2581" s="5"/>
      <c r="AT2581" s="552"/>
      <c r="AU2581" s="553" t="str">
        <f>IF(AND(V2581&gt;0,X2581="A",AA2581&lt;&gt;"",AG2581&lt;&gt;"A",AJ2581&lt;&gt;"A",OR(AB2581="NR",AB2581="NT")),1,"")</f>
        <v/>
      </c>
      <c r="AV2581" s="554" t="str">
        <f>IF(AU2581="","",COUNTIF($AU$8:AU2581,AU2581))</f>
        <v/>
      </c>
      <c r="AW2581" s="553" t="str">
        <f>IF(AND(V2581&gt;0,X2581="A",AJ2581&lt;&gt;"A",OR(AB2581="",AB2581="NX")),1,"")</f>
        <v/>
      </c>
      <c r="AX2581" s="554" t="str">
        <f>IF(AW2581="","",COUNTIF($AW$8:AW2581,AW2581))</f>
        <v/>
      </c>
      <c r="AY2581" s="27"/>
      <c r="AZ2581" s="6"/>
      <c r="BA2581" s="7"/>
      <c r="BB2581" s="7"/>
    </row>
    <row r="2582" spans="1:54" ht="14.45" customHeight="1">
      <c r="A2582" s="472" t="s">
        <v>2832</v>
      </c>
      <c r="B2582" s="473" t="s">
        <v>1602</v>
      </c>
      <c r="C2582" s="714" t="s">
        <v>4210</v>
      </c>
      <c r="D2582" s="22">
        <v>24</v>
      </c>
      <c r="E2582" s="746" t="s">
        <v>4870</v>
      </c>
      <c r="F2582" s="760"/>
      <c r="G2582" s="475"/>
      <c r="H2582" s="476"/>
      <c r="I2582" s="474"/>
      <c r="J2582" s="475"/>
      <c r="K2582" s="478"/>
      <c r="L2582" s="9"/>
      <c r="M2582" s="546"/>
      <c r="N2582" s="9"/>
      <c r="O2582" s="6"/>
      <c r="P2582" s="479"/>
      <c r="Q2582" s="10"/>
      <c r="R2582" s="11"/>
      <c r="S2582" s="12"/>
      <c r="T2582" s="14"/>
      <c r="U2582" s="15"/>
      <c r="V2582" s="8"/>
      <c r="W2582" s="13"/>
      <c r="X2582" s="23"/>
      <c r="Y2582" s="486"/>
      <c r="Z2582" s="483"/>
      <c r="AA2582" s="24"/>
      <c r="AB2582" s="484"/>
      <c r="AC2582" s="16"/>
      <c r="AD2582" s="17"/>
      <c r="AE2582" s="18"/>
      <c r="AF2582" s="9"/>
      <c r="AG2582" s="19"/>
      <c r="AH2582" s="20"/>
      <c r="AI2582" s="9"/>
      <c r="AJ2582" s="21"/>
      <c r="AK2582" s="33"/>
      <c r="AL2582" s="485" t="str">
        <f>IF(AA2582="","",AA2582)</f>
        <v/>
      </c>
      <c r="AM2582" s="3" t="str">
        <f>IF(AB2582="","",AB2582)</f>
        <v/>
      </c>
      <c r="AN2582" s="702"/>
      <c r="AO2582" s="4"/>
      <c r="AP2582" s="5"/>
      <c r="AQ2582" s="5"/>
      <c r="AR2582" s="4"/>
      <c r="AS2582" s="5"/>
      <c r="AT2582" s="552"/>
      <c r="AU2582" s="553" t="str">
        <f>IF(AND(V2582&gt;0,X2582="A",AA2582&lt;&gt;"",AG2582&lt;&gt;"A",AJ2582&lt;&gt;"A",OR(AB2582="NR",AB2582="NT")),1,"")</f>
        <v/>
      </c>
      <c r="AV2582" s="554" t="str">
        <f>IF(AU2582="","",COUNTIF($AU$8:AU2582,AU2582))</f>
        <v/>
      </c>
      <c r="AW2582" s="553" t="str">
        <f>IF(AND(V2582&gt;0,X2582="A",AJ2582&lt;&gt;"A",OR(AB2582="",AB2582="NX")),1,"")</f>
        <v/>
      </c>
      <c r="AX2582" s="554" t="str">
        <f>IF(AW2582="","",COUNTIF($AW$8:AW2582,AW2582))</f>
        <v/>
      </c>
      <c r="AY2582" s="27"/>
      <c r="AZ2582" s="6"/>
      <c r="BA2582" s="7"/>
      <c r="BB2582" s="7"/>
    </row>
    <row r="2583" spans="1:54" ht="14.45" customHeight="1">
      <c r="A2583" s="472" t="s">
        <v>2833</v>
      </c>
      <c r="B2583" s="473" t="s">
        <v>1602</v>
      </c>
      <c r="C2583" s="714" t="s">
        <v>4210</v>
      </c>
      <c r="D2583" s="22">
        <v>24</v>
      </c>
      <c r="E2583" s="746" t="s">
        <v>4871</v>
      </c>
      <c r="F2583" s="760"/>
      <c r="G2583" s="475"/>
      <c r="H2583" s="476"/>
      <c r="I2583" s="474">
        <v>2096620</v>
      </c>
      <c r="J2583" s="475">
        <v>15421111</v>
      </c>
      <c r="K2583" s="478">
        <v>11.94</v>
      </c>
      <c r="L2583" s="9"/>
      <c r="M2583" s="546"/>
      <c r="N2583" s="9"/>
      <c r="O2583" s="6"/>
      <c r="P2583" s="479"/>
      <c r="Q2583" s="10"/>
      <c r="R2583" s="11"/>
      <c r="S2583" s="12"/>
      <c r="T2583" s="14"/>
      <c r="U2583" s="15"/>
      <c r="V2583" s="8"/>
      <c r="W2583" s="13"/>
      <c r="X2583" s="23"/>
      <c r="Y2583" s="486"/>
      <c r="Z2583" s="483"/>
      <c r="AA2583" s="24"/>
      <c r="AB2583" s="484"/>
      <c r="AC2583" s="16"/>
      <c r="AD2583" s="17"/>
      <c r="AE2583" s="18"/>
      <c r="AF2583" s="9"/>
      <c r="AG2583" s="19"/>
      <c r="AH2583" s="20"/>
      <c r="AI2583" s="9"/>
      <c r="AJ2583" s="21"/>
      <c r="AK2583" s="33"/>
      <c r="AL2583" s="485" t="str">
        <f>IF(AA2583="","",AA2583)</f>
        <v/>
      </c>
      <c r="AM2583" s="3" t="str">
        <f>IF(AB2583="","",AB2583)</f>
        <v/>
      </c>
      <c r="AN2583" s="702"/>
      <c r="AO2583" s="4"/>
      <c r="AP2583" s="5"/>
      <c r="AQ2583" s="5"/>
      <c r="AR2583" s="4"/>
      <c r="AS2583" s="5"/>
      <c r="AT2583" s="552"/>
      <c r="AU2583" s="553" t="str">
        <f>IF(AND(V2583&gt;0,X2583="A",AA2583&lt;&gt;"",AG2583&lt;&gt;"A",AJ2583&lt;&gt;"A",OR(AB2583="NR",AB2583="NT")),1,"")</f>
        <v/>
      </c>
      <c r="AV2583" s="554" t="str">
        <f>IF(AU2583="","",COUNTIF($AU$8:AU2583,AU2583))</f>
        <v/>
      </c>
      <c r="AW2583" s="553" t="str">
        <f>IF(AND(V2583&gt;0,X2583="A",AJ2583&lt;&gt;"A",OR(AB2583="",AB2583="NX")),1,"")</f>
        <v/>
      </c>
      <c r="AX2583" s="554" t="str">
        <f>IF(AW2583="","",COUNTIF($AW$8:AW2583,AW2583))</f>
        <v/>
      </c>
      <c r="AY2583" s="27"/>
      <c r="AZ2583" s="6"/>
      <c r="BA2583" s="7"/>
      <c r="BB2583" s="7"/>
    </row>
    <row r="2584" spans="1:54" ht="14.45" customHeight="1">
      <c r="A2584" s="472" t="s">
        <v>2834</v>
      </c>
      <c r="B2584" s="473" t="s">
        <v>1602</v>
      </c>
      <c r="C2584" s="714" t="s">
        <v>5300</v>
      </c>
      <c r="D2584" s="22">
        <v>24</v>
      </c>
      <c r="E2584" s="746" t="s">
        <v>4872</v>
      </c>
      <c r="F2584" s="760">
        <v>2096620</v>
      </c>
      <c r="G2584" s="475">
        <v>15421111</v>
      </c>
      <c r="H2584" s="476">
        <v>11.94</v>
      </c>
      <c r="I2584" s="474">
        <v>2087060</v>
      </c>
      <c r="J2584" s="475">
        <v>15421107</v>
      </c>
      <c r="K2584" s="478">
        <v>11.94</v>
      </c>
      <c r="L2584" s="9" t="s">
        <v>15</v>
      </c>
      <c r="M2584" s="546">
        <v>16</v>
      </c>
      <c r="N2584" s="9">
        <v>9.5299999999999994</v>
      </c>
      <c r="O2584" s="6" t="s">
        <v>4201</v>
      </c>
      <c r="P2584" s="479" t="s">
        <v>4202</v>
      </c>
      <c r="Q2584" s="10" t="s">
        <v>4855</v>
      </c>
      <c r="R2584" s="11"/>
      <c r="S2584" s="12"/>
      <c r="T2584" s="14">
        <v>46253</v>
      </c>
      <c r="U2584" s="15" t="s">
        <v>4851</v>
      </c>
      <c r="V2584" s="8">
        <v>46254</v>
      </c>
      <c r="W2584" s="13" t="s">
        <v>4863</v>
      </c>
      <c r="X2584" s="23" t="s">
        <v>4206</v>
      </c>
      <c r="Y2584" s="486">
        <v>118</v>
      </c>
      <c r="Z2584" s="483">
        <v>46255</v>
      </c>
      <c r="AA2584" s="24" t="s">
        <v>4866</v>
      </c>
      <c r="AB2584" s="484" t="s">
        <v>4206</v>
      </c>
      <c r="AC2584" s="16"/>
      <c r="AD2584" s="17"/>
      <c r="AE2584" s="18"/>
      <c r="AF2584" s="9"/>
      <c r="AG2584" s="19"/>
      <c r="AH2584" s="20"/>
      <c r="AI2584" s="9"/>
      <c r="AJ2584" s="21"/>
      <c r="AK2584" s="33"/>
      <c r="AL2584" s="485" t="str">
        <f>IF(AA2584="","",AA2584)</f>
        <v>L-RT-004</v>
      </c>
      <c r="AM2584" s="3" t="str">
        <f>IF(AB2584="","",AB2584)</f>
        <v>A</v>
      </c>
      <c r="AN2584" s="702"/>
      <c r="AO2584" s="4"/>
      <c r="AP2584" s="5"/>
      <c r="AQ2584" s="5"/>
      <c r="AR2584" s="4"/>
      <c r="AS2584" s="5"/>
      <c r="AT2584" s="552"/>
      <c r="AU2584" s="553" t="str">
        <f>IF(AND(V2584&gt;0,X2584="A",AA2584&lt;&gt;"",AG2584&lt;&gt;"A",AJ2584&lt;&gt;"A",OR(AB2584="NR",AB2584="NT")),1,"")</f>
        <v/>
      </c>
      <c r="AV2584" s="554" t="str">
        <f>IF(AU2584="","",COUNTIF($AU$8:AU2584,AU2584))</f>
        <v/>
      </c>
      <c r="AW2584" s="553" t="str">
        <f>IF(AND(V2584&gt;0,X2584="A",AJ2584&lt;&gt;"A",OR(AB2584="",AB2584="NX")),1,"")</f>
        <v/>
      </c>
      <c r="AX2584" s="554" t="str">
        <f>IF(AW2584="","",COUNTIF($AW$8:AW2584,AW2584))</f>
        <v/>
      </c>
      <c r="AY2584" s="27"/>
      <c r="AZ2584" s="6"/>
      <c r="BA2584" s="7"/>
      <c r="BB2584" s="7"/>
    </row>
    <row r="2585" spans="1:54" ht="14.45" customHeight="1">
      <c r="A2585" s="472" t="s">
        <v>2835</v>
      </c>
      <c r="B2585" s="473" t="s">
        <v>1602</v>
      </c>
      <c r="C2585" s="714" t="s">
        <v>5300</v>
      </c>
      <c r="D2585" s="22">
        <v>24</v>
      </c>
      <c r="E2585" s="746" t="s">
        <v>4873</v>
      </c>
      <c r="F2585" s="760">
        <v>2087060</v>
      </c>
      <c r="G2585" s="475">
        <v>15421107</v>
      </c>
      <c r="H2585" s="476">
        <v>11.94</v>
      </c>
      <c r="I2585" s="474">
        <v>2086980</v>
      </c>
      <c r="J2585" s="475">
        <v>15421107</v>
      </c>
      <c r="K2585" s="478">
        <v>11.94</v>
      </c>
      <c r="L2585" s="9" t="s">
        <v>15</v>
      </c>
      <c r="M2585" s="546">
        <v>16</v>
      </c>
      <c r="N2585" s="9">
        <v>9.5299999999999994</v>
      </c>
      <c r="O2585" s="6" t="s">
        <v>4201</v>
      </c>
      <c r="P2585" s="479" t="s">
        <v>4202</v>
      </c>
      <c r="Q2585" s="10" t="s">
        <v>4855</v>
      </c>
      <c r="R2585" s="11"/>
      <c r="S2585" s="12"/>
      <c r="T2585" s="14">
        <v>46253</v>
      </c>
      <c r="U2585" s="15" t="s">
        <v>4851</v>
      </c>
      <c r="V2585" s="8">
        <v>46254</v>
      </c>
      <c r="W2585" s="13" t="s">
        <v>4863</v>
      </c>
      <c r="X2585" s="23" t="s">
        <v>4206</v>
      </c>
      <c r="Y2585" s="486">
        <v>118</v>
      </c>
      <c r="Z2585" s="483">
        <v>46255</v>
      </c>
      <c r="AA2585" s="24" t="s">
        <v>4866</v>
      </c>
      <c r="AB2585" s="484" t="s">
        <v>4206</v>
      </c>
      <c r="AC2585" s="16"/>
      <c r="AD2585" s="17"/>
      <c r="AE2585" s="18"/>
      <c r="AF2585" s="9"/>
      <c r="AG2585" s="19"/>
      <c r="AH2585" s="20"/>
      <c r="AI2585" s="9"/>
      <c r="AJ2585" s="21"/>
      <c r="AK2585" s="33"/>
      <c r="AL2585" s="485" t="str">
        <f>IF(AA2585="","",AA2585)</f>
        <v>L-RT-004</v>
      </c>
      <c r="AM2585" s="3" t="str">
        <f>IF(AB2585="","",AB2585)</f>
        <v>A</v>
      </c>
      <c r="AN2585" s="702"/>
      <c r="AO2585" s="4"/>
      <c r="AP2585" s="5"/>
      <c r="AQ2585" s="5"/>
      <c r="AR2585" s="4"/>
      <c r="AS2585" s="5"/>
      <c r="AT2585" s="552"/>
      <c r="AU2585" s="553" t="str">
        <f>IF(AND(V2585&gt;0,X2585="A",AA2585&lt;&gt;"",AG2585&lt;&gt;"A",AJ2585&lt;&gt;"A",OR(AB2585="NR",AB2585="NT")),1,"")</f>
        <v/>
      </c>
      <c r="AV2585" s="554" t="str">
        <f>IF(AU2585="","",COUNTIF($AU$8:AU2585,AU2585))</f>
        <v/>
      </c>
      <c r="AW2585" s="553" t="str">
        <f>IF(AND(V2585&gt;0,X2585="A",AJ2585&lt;&gt;"A",OR(AB2585="",AB2585="NX")),1,"")</f>
        <v/>
      </c>
      <c r="AX2585" s="554" t="str">
        <f>IF(AW2585="","",COUNTIF($AW$8:AW2585,AW2585))</f>
        <v/>
      </c>
      <c r="AY2585" s="27"/>
      <c r="AZ2585" s="6"/>
      <c r="BA2585" s="7"/>
      <c r="BB2585" s="7"/>
    </row>
    <row r="2586" spans="1:54" ht="14.45" customHeight="1">
      <c r="A2586" s="472" t="s">
        <v>2836</v>
      </c>
      <c r="B2586" s="473" t="s">
        <v>1602</v>
      </c>
      <c r="C2586" s="714" t="s">
        <v>5300</v>
      </c>
      <c r="D2586" s="22">
        <v>24</v>
      </c>
      <c r="E2586" s="746" t="s">
        <v>4874</v>
      </c>
      <c r="F2586" s="760">
        <v>2086980</v>
      </c>
      <c r="G2586" s="475">
        <v>15421107</v>
      </c>
      <c r="H2586" s="476">
        <v>11.94</v>
      </c>
      <c r="I2586" s="474">
        <v>2095000</v>
      </c>
      <c r="J2586" s="475">
        <v>15421111</v>
      </c>
      <c r="K2586" s="478">
        <v>11.94</v>
      </c>
      <c r="L2586" s="9" t="s">
        <v>15</v>
      </c>
      <c r="M2586" s="546">
        <v>16</v>
      </c>
      <c r="N2586" s="9">
        <v>9.5299999999999994</v>
      </c>
      <c r="O2586" s="6" t="s">
        <v>4201</v>
      </c>
      <c r="P2586" s="479" t="s">
        <v>4202</v>
      </c>
      <c r="Q2586" s="10" t="s">
        <v>4855</v>
      </c>
      <c r="R2586" s="11"/>
      <c r="S2586" s="12"/>
      <c r="T2586" s="14">
        <v>46253</v>
      </c>
      <c r="U2586" s="15" t="s">
        <v>4851</v>
      </c>
      <c r="V2586" s="8">
        <v>46254</v>
      </c>
      <c r="W2586" s="13" t="s">
        <v>4863</v>
      </c>
      <c r="X2586" s="23" t="s">
        <v>4206</v>
      </c>
      <c r="Y2586" s="486">
        <v>118</v>
      </c>
      <c r="Z2586" s="483">
        <v>46256</v>
      </c>
      <c r="AA2586" s="24" t="s">
        <v>4856</v>
      </c>
      <c r="AB2586" s="484" t="s">
        <v>4206</v>
      </c>
      <c r="AC2586" s="16"/>
      <c r="AD2586" s="17"/>
      <c r="AE2586" s="18"/>
      <c r="AF2586" s="9"/>
      <c r="AG2586" s="19"/>
      <c r="AH2586" s="20"/>
      <c r="AI2586" s="9"/>
      <c r="AJ2586" s="21"/>
      <c r="AK2586" s="33"/>
      <c r="AL2586" s="485" t="str">
        <f>IF(AA2586="","",AA2586)</f>
        <v>L-RT-005</v>
      </c>
      <c r="AM2586" s="3" t="str">
        <f>IF(AB2586="","",AB2586)</f>
        <v>A</v>
      </c>
      <c r="AN2586" s="702"/>
      <c r="AO2586" s="4"/>
      <c r="AP2586" s="5"/>
      <c r="AQ2586" s="5"/>
      <c r="AR2586" s="4"/>
      <c r="AS2586" s="5"/>
      <c r="AT2586" s="552"/>
      <c r="AU2586" s="553" t="str">
        <f>IF(AND(V2586&gt;0,X2586="A",AA2586&lt;&gt;"",AG2586&lt;&gt;"A",AJ2586&lt;&gt;"A",OR(AB2586="NR",AB2586="NT")),1,"")</f>
        <v/>
      </c>
      <c r="AV2586" s="554" t="str">
        <f>IF(AU2586="","",COUNTIF($AU$8:AU2586,AU2586))</f>
        <v/>
      </c>
      <c r="AW2586" s="553" t="str">
        <f>IF(AND(V2586&gt;0,X2586="A",AJ2586&lt;&gt;"A",OR(AB2586="",AB2586="NX")),1,"")</f>
        <v/>
      </c>
      <c r="AX2586" s="554" t="str">
        <f>IF(AW2586="","",COUNTIF($AW$8:AW2586,AW2586))</f>
        <v/>
      </c>
      <c r="AY2586" s="27"/>
      <c r="AZ2586" s="6"/>
      <c r="BA2586" s="7"/>
      <c r="BB2586" s="7"/>
    </row>
    <row r="2587" spans="1:54" ht="14.45" customHeight="1">
      <c r="A2587" s="472" t="s">
        <v>2837</v>
      </c>
      <c r="B2587" s="473" t="s">
        <v>1602</v>
      </c>
      <c r="C2587" s="714" t="s">
        <v>5300</v>
      </c>
      <c r="D2587" s="22">
        <v>24</v>
      </c>
      <c r="E2587" s="746" t="s">
        <v>4875</v>
      </c>
      <c r="F2587" s="760">
        <v>2095000</v>
      </c>
      <c r="G2587" s="475">
        <v>15421111</v>
      </c>
      <c r="H2587" s="476">
        <v>11.94</v>
      </c>
      <c r="I2587" s="474">
        <v>2092970</v>
      </c>
      <c r="J2587" s="475">
        <v>15421110</v>
      </c>
      <c r="K2587" s="478">
        <v>11.94</v>
      </c>
      <c r="L2587" s="9" t="s">
        <v>15</v>
      </c>
      <c r="M2587" s="546">
        <v>16</v>
      </c>
      <c r="N2587" s="9">
        <v>9.5299999999999994</v>
      </c>
      <c r="O2587" s="6" t="s">
        <v>4201</v>
      </c>
      <c r="P2587" s="479" t="s">
        <v>4202</v>
      </c>
      <c r="Q2587" s="10" t="s">
        <v>4855</v>
      </c>
      <c r="R2587" s="11"/>
      <c r="S2587" s="12"/>
      <c r="T2587" s="14">
        <v>46253</v>
      </c>
      <c r="U2587" s="15" t="s">
        <v>4851</v>
      </c>
      <c r="V2587" s="8">
        <v>46254</v>
      </c>
      <c r="W2587" s="13" t="s">
        <v>4863</v>
      </c>
      <c r="X2587" s="23" t="s">
        <v>4206</v>
      </c>
      <c r="Y2587" s="486">
        <v>118</v>
      </c>
      <c r="Z2587" s="483">
        <v>46255</v>
      </c>
      <c r="AA2587" s="24" t="s">
        <v>4866</v>
      </c>
      <c r="AB2587" s="484" t="s">
        <v>4206</v>
      </c>
      <c r="AC2587" s="16"/>
      <c r="AD2587" s="17"/>
      <c r="AE2587" s="18"/>
      <c r="AF2587" s="9"/>
      <c r="AG2587" s="19"/>
      <c r="AH2587" s="20"/>
      <c r="AI2587" s="9"/>
      <c r="AJ2587" s="21"/>
      <c r="AK2587" s="33"/>
      <c r="AL2587" s="485" t="str">
        <f>IF(AA2587="","",AA2587)</f>
        <v>L-RT-004</v>
      </c>
      <c r="AM2587" s="3" t="str">
        <f>IF(AB2587="","",AB2587)</f>
        <v>A</v>
      </c>
      <c r="AN2587" s="702"/>
      <c r="AO2587" s="4"/>
      <c r="AP2587" s="5"/>
      <c r="AQ2587" s="5"/>
      <c r="AR2587" s="4"/>
      <c r="AS2587" s="5"/>
      <c r="AT2587" s="552"/>
      <c r="AU2587" s="553" t="str">
        <f>IF(AND(V2587&gt;0,X2587="A",AA2587&lt;&gt;"",AG2587&lt;&gt;"A",AJ2587&lt;&gt;"A",OR(AB2587="NR",AB2587="NT")),1,"")</f>
        <v/>
      </c>
      <c r="AV2587" s="554" t="str">
        <f>IF(AU2587="","",COUNTIF($AU$8:AU2587,AU2587))</f>
        <v/>
      </c>
      <c r="AW2587" s="553" t="str">
        <f>IF(AND(V2587&gt;0,X2587="A",AJ2587&lt;&gt;"A",OR(AB2587="",AB2587="NX")),1,"")</f>
        <v/>
      </c>
      <c r="AX2587" s="554" t="str">
        <f>IF(AW2587="","",COUNTIF($AW$8:AW2587,AW2587))</f>
        <v/>
      </c>
      <c r="AY2587" s="27"/>
      <c r="AZ2587" s="6"/>
      <c r="BA2587" s="7"/>
      <c r="BB2587" s="7"/>
    </row>
    <row r="2588" spans="1:54" ht="14.45" customHeight="1">
      <c r="A2588" s="472" t="s">
        <v>2838</v>
      </c>
      <c r="B2588" s="473" t="s">
        <v>1602</v>
      </c>
      <c r="C2588" s="714" t="s">
        <v>5300</v>
      </c>
      <c r="D2588" s="22">
        <v>24</v>
      </c>
      <c r="E2588" s="746" t="s">
        <v>4876</v>
      </c>
      <c r="F2588" s="760">
        <v>2092970</v>
      </c>
      <c r="G2588" s="475">
        <v>15421110</v>
      </c>
      <c r="H2588" s="476">
        <v>11.94</v>
      </c>
      <c r="I2588" s="474">
        <v>2092650</v>
      </c>
      <c r="J2588" s="475">
        <v>15421110</v>
      </c>
      <c r="K2588" s="478">
        <v>11.94</v>
      </c>
      <c r="L2588" s="9" t="s">
        <v>15</v>
      </c>
      <c r="M2588" s="546">
        <v>16</v>
      </c>
      <c r="N2588" s="9">
        <v>9.5299999999999994</v>
      </c>
      <c r="O2588" s="6" t="s">
        <v>4201</v>
      </c>
      <c r="P2588" s="479" t="s">
        <v>4202</v>
      </c>
      <c r="Q2588" s="10" t="s">
        <v>4855</v>
      </c>
      <c r="R2588" s="11"/>
      <c r="S2588" s="12"/>
      <c r="T2588" s="14">
        <v>46253</v>
      </c>
      <c r="U2588" s="15" t="s">
        <v>4851</v>
      </c>
      <c r="V2588" s="8">
        <v>46254</v>
      </c>
      <c r="W2588" s="13" t="s">
        <v>4863</v>
      </c>
      <c r="X2588" s="23" t="s">
        <v>4206</v>
      </c>
      <c r="Y2588" s="486">
        <v>118</v>
      </c>
      <c r="Z2588" s="483">
        <v>46255</v>
      </c>
      <c r="AA2588" s="24" t="s">
        <v>4866</v>
      </c>
      <c r="AB2588" s="484" t="s">
        <v>4206</v>
      </c>
      <c r="AC2588" s="16"/>
      <c r="AD2588" s="17"/>
      <c r="AE2588" s="18"/>
      <c r="AF2588" s="9"/>
      <c r="AG2588" s="19"/>
      <c r="AH2588" s="20"/>
      <c r="AI2588" s="9"/>
      <c r="AJ2588" s="21"/>
      <c r="AK2588" s="33"/>
      <c r="AL2588" s="485" t="str">
        <f>IF(AA2588="","",AA2588)</f>
        <v>L-RT-004</v>
      </c>
      <c r="AM2588" s="3" t="str">
        <f>IF(AB2588="","",AB2588)</f>
        <v>A</v>
      </c>
      <c r="AN2588" s="702"/>
      <c r="AO2588" s="4"/>
      <c r="AP2588" s="5"/>
      <c r="AQ2588" s="5"/>
      <c r="AR2588" s="4"/>
      <c r="AS2588" s="5"/>
      <c r="AT2588" s="552"/>
      <c r="AU2588" s="553" t="str">
        <f>IF(AND(V2588&gt;0,X2588="A",AA2588&lt;&gt;"",AG2588&lt;&gt;"A",AJ2588&lt;&gt;"A",OR(AB2588="NR",AB2588="NT")),1,"")</f>
        <v/>
      </c>
      <c r="AV2588" s="554" t="str">
        <f>IF(AU2588="","",COUNTIF($AU$8:AU2588,AU2588))</f>
        <v/>
      </c>
      <c r="AW2588" s="553" t="str">
        <f>IF(AND(V2588&gt;0,X2588="A",AJ2588&lt;&gt;"A",OR(AB2588="",AB2588="NX")),1,"")</f>
        <v/>
      </c>
      <c r="AX2588" s="554" t="str">
        <f>IF(AW2588="","",COUNTIF($AW$8:AW2588,AW2588))</f>
        <v/>
      </c>
      <c r="AY2588" s="27"/>
      <c r="AZ2588" s="6"/>
      <c r="BA2588" s="7"/>
      <c r="BB2588" s="7"/>
    </row>
    <row r="2589" spans="1:54" ht="14.45" customHeight="1">
      <c r="A2589" s="472" t="s">
        <v>2839</v>
      </c>
      <c r="B2589" s="473" t="s">
        <v>1602</v>
      </c>
      <c r="C2589" s="714" t="s">
        <v>5300</v>
      </c>
      <c r="D2589" s="22">
        <v>24</v>
      </c>
      <c r="E2589" s="746" t="s">
        <v>4877</v>
      </c>
      <c r="F2589" s="760">
        <v>2092650</v>
      </c>
      <c r="G2589" s="475">
        <v>15421110</v>
      </c>
      <c r="H2589" s="476">
        <v>11.94</v>
      </c>
      <c r="I2589" s="474">
        <v>2090780</v>
      </c>
      <c r="J2589" s="475">
        <v>15421109</v>
      </c>
      <c r="K2589" s="478">
        <v>11.94</v>
      </c>
      <c r="L2589" s="9" t="s">
        <v>15</v>
      </c>
      <c r="M2589" s="546">
        <v>16</v>
      </c>
      <c r="N2589" s="9">
        <v>9.5299999999999994</v>
      </c>
      <c r="O2589" s="6" t="s">
        <v>4201</v>
      </c>
      <c r="P2589" s="479" t="s">
        <v>4202</v>
      </c>
      <c r="Q2589" s="10" t="s">
        <v>4855</v>
      </c>
      <c r="R2589" s="11"/>
      <c r="S2589" s="12"/>
      <c r="T2589" s="14">
        <v>46253</v>
      </c>
      <c r="U2589" s="15" t="s">
        <v>4851</v>
      </c>
      <c r="V2589" s="8">
        <v>46253</v>
      </c>
      <c r="W2589" s="13" t="s">
        <v>4878</v>
      </c>
      <c r="X2589" s="23" t="s">
        <v>4206</v>
      </c>
      <c r="Y2589" s="486">
        <v>118</v>
      </c>
      <c r="Z2589" s="483">
        <v>46255</v>
      </c>
      <c r="AA2589" s="24" t="s">
        <v>4866</v>
      </c>
      <c r="AB2589" s="484" t="s">
        <v>4206</v>
      </c>
      <c r="AC2589" s="16"/>
      <c r="AD2589" s="17"/>
      <c r="AE2589" s="18"/>
      <c r="AF2589" s="9"/>
      <c r="AG2589" s="19"/>
      <c r="AH2589" s="20"/>
      <c r="AI2589" s="9"/>
      <c r="AJ2589" s="21"/>
      <c r="AK2589" s="33"/>
      <c r="AL2589" s="485" t="str">
        <f>IF(AA2589="","",AA2589)</f>
        <v>L-RT-004</v>
      </c>
      <c r="AM2589" s="3" t="str">
        <f>IF(AB2589="","",AB2589)</f>
        <v>A</v>
      </c>
      <c r="AN2589" s="702"/>
      <c r="AO2589" s="4"/>
      <c r="AP2589" s="5"/>
      <c r="AQ2589" s="5"/>
      <c r="AR2589" s="4"/>
      <c r="AS2589" s="5"/>
      <c r="AT2589" s="552"/>
      <c r="AU2589" s="553" t="str">
        <f>IF(AND(V2589&gt;0,X2589="A",AA2589&lt;&gt;"",AG2589&lt;&gt;"A",AJ2589&lt;&gt;"A",OR(AB2589="NR",AB2589="NT")),1,"")</f>
        <v/>
      </c>
      <c r="AV2589" s="554" t="str">
        <f>IF(AU2589="","",COUNTIF($AU$8:AU2589,AU2589))</f>
        <v/>
      </c>
      <c r="AW2589" s="553" t="str">
        <f>IF(AND(V2589&gt;0,X2589="A",AJ2589&lt;&gt;"A",OR(AB2589="",AB2589="NX")),1,"")</f>
        <v/>
      </c>
      <c r="AX2589" s="554" t="str">
        <f>IF(AW2589="","",COUNTIF($AW$8:AW2589,AW2589))</f>
        <v/>
      </c>
      <c r="AY2589" s="27"/>
      <c r="AZ2589" s="6"/>
      <c r="BA2589" s="7"/>
      <c r="BB2589" s="7"/>
    </row>
    <row r="2590" spans="1:54" ht="14.45" customHeight="1">
      <c r="A2590" s="472" t="s">
        <v>2840</v>
      </c>
      <c r="B2590" s="473" t="s">
        <v>1602</v>
      </c>
      <c r="C2590" s="714" t="s">
        <v>5300</v>
      </c>
      <c r="D2590" s="22">
        <v>24</v>
      </c>
      <c r="E2590" s="746" t="s">
        <v>4879</v>
      </c>
      <c r="F2590" s="760">
        <v>2090780</v>
      </c>
      <c r="G2590" s="475">
        <v>15421109</v>
      </c>
      <c r="H2590" s="476">
        <v>11.94</v>
      </c>
      <c r="I2590" s="474">
        <v>2083310</v>
      </c>
      <c r="J2590" s="475">
        <v>15421105</v>
      </c>
      <c r="K2590" s="478">
        <v>11.94</v>
      </c>
      <c r="L2590" s="9" t="s">
        <v>15</v>
      </c>
      <c r="M2590" s="546">
        <v>16</v>
      </c>
      <c r="N2590" s="9">
        <v>9.5299999999999994</v>
      </c>
      <c r="O2590" s="6" t="s">
        <v>4201</v>
      </c>
      <c r="P2590" s="479" t="s">
        <v>4202</v>
      </c>
      <c r="Q2590" s="10" t="s">
        <v>4855</v>
      </c>
      <c r="R2590" s="11"/>
      <c r="S2590" s="12"/>
      <c r="T2590" s="14">
        <v>46253</v>
      </c>
      <c r="U2590" s="15" t="s">
        <v>4851</v>
      </c>
      <c r="V2590" s="8">
        <v>46253</v>
      </c>
      <c r="W2590" s="13" t="s">
        <v>4878</v>
      </c>
      <c r="X2590" s="23" t="s">
        <v>4206</v>
      </c>
      <c r="Y2590" s="486">
        <v>118</v>
      </c>
      <c r="Z2590" s="483">
        <v>46255</v>
      </c>
      <c r="AA2590" s="24" t="s">
        <v>4866</v>
      </c>
      <c r="AB2590" s="484" t="s">
        <v>4206</v>
      </c>
      <c r="AC2590" s="16"/>
      <c r="AD2590" s="17"/>
      <c r="AE2590" s="18"/>
      <c r="AF2590" s="9"/>
      <c r="AG2590" s="19"/>
      <c r="AH2590" s="20"/>
      <c r="AI2590" s="9"/>
      <c r="AJ2590" s="21"/>
      <c r="AK2590" s="33"/>
      <c r="AL2590" s="485" t="str">
        <f>IF(AA2590="","",AA2590)</f>
        <v>L-RT-004</v>
      </c>
      <c r="AM2590" s="3" t="str">
        <f>IF(AB2590="","",AB2590)</f>
        <v>A</v>
      </c>
      <c r="AN2590" s="702"/>
      <c r="AO2590" s="4"/>
      <c r="AP2590" s="5"/>
      <c r="AQ2590" s="5"/>
      <c r="AR2590" s="4"/>
      <c r="AS2590" s="5"/>
      <c r="AT2590" s="552"/>
      <c r="AU2590" s="553" t="str">
        <f>IF(AND(V2590&gt;0,X2590="A",AA2590&lt;&gt;"",AG2590&lt;&gt;"A",AJ2590&lt;&gt;"A",OR(AB2590="NR",AB2590="NT")),1,"")</f>
        <v/>
      </c>
      <c r="AV2590" s="554" t="str">
        <f>IF(AU2590="","",COUNTIF($AU$8:AU2590,AU2590))</f>
        <v/>
      </c>
      <c r="AW2590" s="553" t="str">
        <f>IF(AND(V2590&gt;0,X2590="A",AJ2590&lt;&gt;"A",OR(AB2590="",AB2590="NX")),1,"")</f>
        <v/>
      </c>
      <c r="AX2590" s="554" t="str">
        <f>IF(AW2590="","",COUNTIF($AW$8:AW2590,AW2590))</f>
        <v/>
      </c>
      <c r="AY2590" s="27"/>
      <c r="AZ2590" s="6"/>
      <c r="BA2590" s="7"/>
      <c r="BB2590" s="7"/>
    </row>
    <row r="2591" spans="1:54" ht="14.45" customHeight="1">
      <c r="A2591" s="472" t="s">
        <v>2841</v>
      </c>
      <c r="B2591" s="473" t="s">
        <v>1602</v>
      </c>
      <c r="C2591" s="714" t="s">
        <v>5300</v>
      </c>
      <c r="D2591" s="22">
        <v>24</v>
      </c>
      <c r="E2591" s="746" t="s">
        <v>4880</v>
      </c>
      <c r="F2591" s="760">
        <v>2083310</v>
      </c>
      <c r="G2591" s="475">
        <v>15421105</v>
      </c>
      <c r="H2591" s="476">
        <v>11.94</v>
      </c>
      <c r="I2591" s="474">
        <v>2088520</v>
      </c>
      <c r="J2591" s="475">
        <v>15421108</v>
      </c>
      <c r="K2591" s="478">
        <v>11.94</v>
      </c>
      <c r="L2591" s="9" t="s">
        <v>15</v>
      </c>
      <c r="M2591" s="546">
        <v>16</v>
      </c>
      <c r="N2591" s="9">
        <v>9.5299999999999994</v>
      </c>
      <c r="O2591" s="6" t="s">
        <v>4201</v>
      </c>
      <c r="P2591" s="479" t="s">
        <v>4202</v>
      </c>
      <c r="Q2591" s="10" t="s">
        <v>4855</v>
      </c>
      <c r="R2591" s="11"/>
      <c r="S2591" s="12"/>
      <c r="T2591" s="14">
        <v>46253</v>
      </c>
      <c r="U2591" s="15" t="s">
        <v>4851</v>
      </c>
      <c r="V2591" s="8">
        <v>46253</v>
      </c>
      <c r="W2591" s="13" t="s">
        <v>4878</v>
      </c>
      <c r="X2591" s="23" t="s">
        <v>4206</v>
      </c>
      <c r="Y2591" s="486">
        <v>118</v>
      </c>
      <c r="Z2591" s="483">
        <v>46255</v>
      </c>
      <c r="AA2591" s="24" t="s">
        <v>4866</v>
      </c>
      <c r="AB2591" s="484" t="s">
        <v>4206</v>
      </c>
      <c r="AC2591" s="16"/>
      <c r="AD2591" s="17"/>
      <c r="AE2591" s="18"/>
      <c r="AF2591" s="9"/>
      <c r="AG2591" s="19"/>
      <c r="AH2591" s="20"/>
      <c r="AI2591" s="9"/>
      <c r="AJ2591" s="21"/>
      <c r="AK2591" s="33"/>
      <c r="AL2591" s="485" t="str">
        <f>IF(AA2591="","",AA2591)</f>
        <v>L-RT-004</v>
      </c>
      <c r="AM2591" s="3" t="str">
        <f>IF(AB2591="","",AB2591)</f>
        <v>A</v>
      </c>
      <c r="AN2591" s="702"/>
      <c r="AO2591" s="4"/>
      <c r="AP2591" s="5"/>
      <c r="AQ2591" s="5"/>
      <c r="AR2591" s="4"/>
      <c r="AS2591" s="5"/>
      <c r="AT2591" s="552"/>
      <c r="AU2591" s="553" t="str">
        <f>IF(AND(V2591&gt;0,X2591="A",AA2591&lt;&gt;"",AG2591&lt;&gt;"A",AJ2591&lt;&gt;"A",OR(AB2591="NR",AB2591="NT")),1,"")</f>
        <v/>
      </c>
      <c r="AV2591" s="554" t="str">
        <f>IF(AU2591="","",COUNTIF($AU$8:AU2591,AU2591))</f>
        <v/>
      </c>
      <c r="AW2591" s="553" t="str">
        <f>IF(AND(V2591&gt;0,X2591="A",AJ2591&lt;&gt;"A",OR(AB2591="",AB2591="NX")),1,"")</f>
        <v/>
      </c>
      <c r="AX2591" s="554" t="str">
        <f>IF(AW2591="","",COUNTIF($AW$8:AW2591,AW2591))</f>
        <v/>
      </c>
      <c r="AY2591" s="27"/>
      <c r="AZ2591" s="6"/>
      <c r="BA2591" s="7"/>
      <c r="BB2591" s="7"/>
    </row>
    <row r="2592" spans="1:54" ht="14.45" customHeight="1">
      <c r="A2592" s="472" t="s">
        <v>2842</v>
      </c>
      <c r="B2592" s="473" t="s">
        <v>1602</v>
      </c>
      <c r="C2592" s="714" t="s">
        <v>4210</v>
      </c>
      <c r="D2592" s="22">
        <v>24</v>
      </c>
      <c r="E2592" s="746" t="s">
        <v>4881</v>
      </c>
      <c r="F2592" s="760">
        <v>2088520</v>
      </c>
      <c r="G2592" s="475">
        <v>15421108</v>
      </c>
      <c r="H2592" s="476">
        <v>11.94</v>
      </c>
      <c r="I2592" s="474"/>
      <c r="J2592" s="475"/>
      <c r="K2592" s="478"/>
      <c r="L2592" s="9"/>
      <c r="M2592" s="546"/>
      <c r="N2592" s="9"/>
      <c r="O2592" s="6"/>
      <c r="P2592" s="479"/>
      <c r="Q2592" s="10"/>
      <c r="R2592" s="11"/>
      <c r="S2592" s="12"/>
      <c r="T2592" s="14"/>
      <c r="U2592" s="15"/>
      <c r="V2592" s="8"/>
      <c r="W2592" s="13"/>
      <c r="X2592" s="23"/>
      <c r="Y2592" s="486"/>
      <c r="Z2592" s="483"/>
      <c r="AA2592" s="24"/>
      <c r="AB2592" s="484"/>
      <c r="AC2592" s="16"/>
      <c r="AD2592" s="17"/>
      <c r="AE2592" s="18"/>
      <c r="AF2592" s="9"/>
      <c r="AG2592" s="19"/>
      <c r="AH2592" s="20"/>
      <c r="AI2592" s="9"/>
      <c r="AJ2592" s="21"/>
      <c r="AK2592" s="33"/>
      <c r="AL2592" s="485" t="str">
        <f>IF(AA2592="","",AA2592)</f>
        <v/>
      </c>
      <c r="AM2592" s="3" t="str">
        <f>IF(AB2592="","",AB2592)</f>
        <v/>
      </c>
      <c r="AN2592" s="702"/>
      <c r="AO2592" s="4"/>
      <c r="AP2592" s="5"/>
      <c r="AQ2592" s="5"/>
      <c r="AR2592" s="4"/>
      <c r="AS2592" s="5"/>
      <c r="AT2592" s="552"/>
      <c r="AU2592" s="553" t="str">
        <f>IF(AND(V2592&gt;0,X2592="A",AA2592&lt;&gt;"",AG2592&lt;&gt;"A",AJ2592&lt;&gt;"A",OR(AB2592="NR",AB2592="NT")),1,"")</f>
        <v/>
      </c>
      <c r="AV2592" s="554" t="str">
        <f>IF(AU2592="","",COUNTIF($AU$8:AU2592,AU2592))</f>
        <v/>
      </c>
      <c r="AW2592" s="553" t="str">
        <f>IF(AND(V2592&gt;0,X2592="A",AJ2592&lt;&gt;"A",OR(AB2592="",AB2592="NX")),1,"")</f>
        <v/>
      </c>
      <c r="AX2592" s="554" t="str">
        <f>IF(AW2592="","",COUNTIF($AW$8:AW2592,AW2592))</f>
        <v/>
      </c>
      <c r="AY2592" s="27"/>
      <c r="AZ2592" s="6"/>
      <c r="BA2592" s="7"/>
      <c r="BB2592" s="7"/>
    </row>
    <row r="2593" spans="1:54" ht="14.45" customHeight="1">
      <c r="A2593" s="472" t="s">
        <v>2843</v>
      </c>
      <c r="B2593" s="473" t="s">
        <v>1602</v>
      </c>
      <c r="C2593" s="714" t="s">
        <v>4210</v>
      </c>
      <c r="D2593" s="22">
        <v>24</v>
      </c>
      <c r="E2593" s="746" t="s">
        <v>4882</v>
      </c>
      <c r="F2593" s="760"/>
      <c r="G2593" s="475"/>
      <c r="H2593" s="476"/>
      <c r="I2593" s="474"/>
      <c r="J2593" s="475"/>
      <c r="K2593" s="478"/>
      <c r="L2593" s="9"/>
      <c r="M2593" s="546"/>
      <c r="N2593" s="9"/>
      <c r="O2593" s="6"/>
      <c r="P2593" s="479"/>
      <c r="Q2593" s="10"/>
      <c r="R2593" s="11"/>
      <c r="S2593" s="12"/>
      <c r="T2593" s="14"/>
      <c r="U2593" s="15"/>
      <c r="V2593" s="8"/>
      <c r="W2593" s="13"/>
      <c r="X2593" s="23"/>
      <c r="Y2593" s="486"/>
      <c r="Z2593" s="483"/>
      <c r="AA2593" s="24"/>
      <c r="AB2593" s="484"/>
      <c r="AC2593" s="16"/>
      <c r="AD2593" s="17"/>
      <c r="AE2593" s="18"/>
      <c r="AF2593" s="9"/>
      <c r="AG2593" s="19"/>
      <c r="AH2593" s="20"/>
      <c r="AI2593" s="9"/>
      <c r="AJ2593" s="21"/>
      <c r="AK2593" s="33"/>
      <c r="AL2593" s="485" t="str">
        <f>IF(AA2593="","",AA2593)</f>
        <v/>
      </c>
      <c r="AM2593" s="3" t="str">
        <f>IF(AB2593="","",AB2593)</f>
        <v/>
      </c>
      <c r="AN2593" s="702"/>
      <c r="AO2593" s="4"/>
      <c r="AP2593" s="5"/>
      <c r="AQ2593" s="5"/>
      <c r="AR2593" s="4"/>
      <c r="AS2593" s="5"/>
      <c r="AT2593" s="552"/>
      <c r="AU2593" s="553" t="str">
        <f>IF(AND(V2593&gt;0,X2593="A",AA2593&lt;&gt;"",AG2593&lt;&gt;"A",AJ2593&lt;&gt;"A",OR(AB2593="NR",AB2593="NT")),1,"")</f>
        <v/>
      </c>
      <c r="AV2593" s="554" t="str">
        <f>IF(AU2593="","",COUNTIF($AU$8:AU2593,AU2593))</f>
        <v/>
      </c>
      <c r="AW2593" s="553" t="str">
        <f>IF(AND(V2593&gt;0,X2593="A",AJ2593&lt;&gt;"A",OR(AB2593="",AB2593="NX")),1,"")</f>
        <v/>
      </c>
      <c r="AX2593" s="554" t="str">
        <f>IF(AW2593="","",COUNTIF($AW$8:AW2593,AW2593))</f>
        <v/>
      </c>
      <c r="AY2593" s="27"/>
      <c r="AZ2593" s="6"/>
      <c r="BA2593" s="7"/>
      <c r="BB2593" s="7"/>
    </row>
    <row r="2594" spans="1:54" ht="14.45" customHeight="1">
      <c r="A2594" s="472" t="s">
        <v>2844</v>
      </c>
      <c r="B2594" s="473" t="s">
        <v>1602</v>
      </c>
      <c r="C2594" s="714" t="s">
        <v>4210</v>
      </c>
      <c r="D2594" s="22">
        <v>24</v>
      </c>
      <c r="E2594" s="746" t="s">
        <v>4883</v>
      </c>
      <c r="F2594" s="760"/>
      <c r="G2594" s="475"/>
      <c r="H2594" s="476"/>
      <c r="I2594" s="474"/>
      <c r="J2594" s="475"/>
      <c r="K2594" s="478"/>
      <c r="L2594" s="9"/>
      <c r="M2594" s="546"/>
      <c r="N2594" s="9"/>
      <c r="O2594" s="6"/>
      <c r="P2594" s="479"/>
      <c r="Q2594" s="10"/>
      <c r="R2594" s="11"/>
      <c r="S2594" s="12"/>
      <c r="T2594" s="14"/>
      <c r="U2594" s="15"/>
      <c r="V2594" s="8"/>
      <c r="W2594" s="13"/>
      <c r="X2594" s="23"/>
      <c r="Y2594" s="486"/>
      <c r="Z2594" s="483"/>
      <c r="AA2594" s="24"/>
      <c r="AB2594" s="484"/>
      <c r="AC2594" s="16"/>
      <c r="AD2594" s="17"/>
      <c r="AE2594" s="18"/>
      <c r="AF2594" s="9"/>
      <c r="AG2594" s="19"/>
      <c r="AH2594" s="20"/>
      <c r="AI2594" s="9"/>
      <c r="AJ2594" s="21"/>
      <c r="AK2594" s="33"/>
      <c r="AL2594" s="485" t="str">
        <f>IF(AA2594="","",AA2594)</f>
        <v/>
      </c>
      <c r="AM2594" s="3" t="str">
        <f>IF(AB2594="","",AB2594)</f>
        <v/>
      </c>
      <c r="AN2594" s="702"/>
      <c r="AO2594" s="4"/>
      <c r="AP2594" s="5"/>
      <c r="AQ2594" s="5"/>
      <c r="AR2594" s="4"/>
      <c r="AS2594" s="5"/>
      <c r="AT2594" s="552"/>
      <c r="AU2594" s="553" t="str">
        <f>IF(AND(V2594&gt;0,X2594="A",AA2594&lt;&gt;"",AG2594&lt;&gt;"A",AJ2594&lt;&gt;"A",OR(AB2594="NR",AB2594="NT")),1,"")</f>
        <v/>
      </c>
      <c r="AV2594" s="554" t="str">
        <f>IF(AU2594="","",COUNTIF($AU$8:AU2594,AU2594))</f>
        <v/>
      </c>
      <c r="AW2594" s="553" t="str">
        <f>IF(AND(V2594&gt;0,X2594="A",AJ2594&lt;&gt;"A",OR(AB2594="",AB2594="NX")),1,"")</f>
        <v/>
      </c>
      <c r="AX2594" s="554" t="str">
        <f>IF(AW2594="","",COUNTIF($AW$8:AW2594,AW2594))</f>
        <v/>
      </c>
      <c r="AY2594" s="27"/>
      <c r="AZ2594" s="6"/>
      <c r="BA2594" s="7"/>
      <c r="BB2594" s="7"/>
    </row>
    <row r="2595" spans="1:54" ht="14.45" customHeight="1">
      <c r="A2595" s="472" t="s">
        <v>2845</v>
      </c>
      <c r="B2595" s="473" t="s">
        <v>1602</v>
      </c>
      <c r="C2595" s="714" t="s">
        <v>4210</v>
      </c>
      <c r="D2595" s="22">
        <v>24</v>
      </c>
      <c r="E2595" s="746" t="s">
        <v>4884</v>
      </c>
      <c r="F2595" s="760"/>
      <c r="G2595" s="475"/>
      <c r="H2595" s="476"/>
      <c r="I2595" s="474">
        <v>2091850</v>
      </c>
      <c r="J2595" s="475">
        <v>15421109</v>
      </c>
      <c r="K2595" s="478">
        <v>11.94</v>
      </c>
      <c r="L2595" s="9"/>
      <c r="M2595" s="546"/>
      <c r="N2595" s="9"/>
      <c r="O2595" s="6"/>
      <c r="P2595" s="479"/>
      <c r="Q2595" s="10"/>
      <c r="R2595" s="11"/>
      <c r="S2595" s="12"/>
      <c r="T2595" s="14"/>
      <c r="U2595" s="15"/>
      <c r="V2595" s="8"/>
      <c r="W2595" s="13"/>
      <c r="X2595" s="23"/>
      <c r="Y2595" s="486"/>
      <c r="Z2595" s="483"/>
      <c r="AA2595" s="24"/>
      <c r="AB2595" s="484"/>
      <c r="AC2595" s="16"/>
      <c r="AD2595" s="17"/>
      <c r="AE2595" s="18"/>
      <c r="AF2595" s="9"/>
      <c r="AG2595" s="19"/>
      <c r="AH2595" s="20"/>
      <c r="AI2595" s="9"/>
      <c r="AJ2595" s="21"/>
      <c r="AK2595" s="33"/>
      <c r="AL2595" s="485" t="str">
        <f>IF(AA2595="","",AA2595)</f>
        <v/>
      </c>
      <c r="AM2595" s="3" t="str">
        <f>IF(AB2595="","",AB2595)</f>
        <v/>
      </c>
      <c r="AN2595" s="702"/>
      <c r="AO2595" s="4"/>
      <c r="AP2595" s="5"/>
      <c r="AQ2595" s="5"/>
      <c r="AR2595" s="4"/>
      <c r="AS2595" s="5"/>
      <c r="AT2595" s="552"/>
      <c r="AU2595" s="553" t="str">
        <f>IF(AND(V2595&gt;0,X2595="A",AA2595&lt;&gt;"",AG2595&lt;&gt;"A",AJ2595&lt;&gt;"A",OR(AB2595="NR",AB2595="NT")),1,"")</f>
        <v/>
      </c>
      <c r="AV2595" s="554" t="str">
        <f>IF(AU2595="","",COUNTIF($AU$8:AU2595,AU2595))</f>
        <v/>
      </c>
      <c r="AW2595" s="553" t="str">
        <f>IF(AND(V2595&gt;0,X2595="A",AJ2595&lt;&gt;"A",OR(AB2595="",AB2595="NX")),1,"")</f>
        <v/>
      </c>
      <c r="AX2595" s="554" t="str">
        <f>IF(AW2595="","",COUNTIF($AW$8:AW2595,AW2595))</f>
        <v/>
      </c>
      <c r="AY2595" s="27"/>
      <c r="AZ2595" s="6"/>
      <c r="BA2595" s="7"/>
      <c r="BB2595" s="7"/>
    </row>
    <row r="2596" spans="1:54" ht="14.45" customHeight="1">
      <c r="A2596" s="472" t="s">
        <v>2846</v>
      </c>
      <c r="B2596" s="473" t="s">
        <v>1602</v>
      </c>
      <c r="C2596" s="714" t="s">
        <v>5293</v>
      </c>
      <c r="D2596" s="22">
        <v>24</v>
      </c>
      <c r="E2596" s="746" t="s">
        <v>4885</v>
      </c>
      <c r="F2596" s="760">
        <v>2091850</v>
      </c>
      <c r="G2596" s="475">
        <v>15421109</v>
      </c>
      <c r="H2596" s="476">
        <v>11.94</v>
      </c>
      <c r="I2596" s="474">
        <v>2095510</v>
      </c>
      <c r="J2596" s="475">
        <v>15421111</v>
      </c>
      <c r="K2596" s="478">
        <v>11.94</v>
      </c>
      <c r="L2596" s="9" t="s">
        <v>15</v>
      </c>
      <c r="M2596" s="546">
        <v>16</v>
      </c>
      <c r="N2596" s="9">
        <v>9.5299999999999994</v>
      </c>
      <c r="O2596" s="6" t="s">
        <v>4201</v>
      </c>
      <c r="P2596" s="479" t="s">
        <v>4202</v>
      </c>
      <c r="Q2596" s="10" t="s">
        <v>4855</v>
      </c>
      <c r="R2596" s="11"/>
      <c r="S2596" s="12"/>
      <c r="T2596" s="14">
        <v>46253</v>
      </c>
      <c r="U2596" s="15" t="s">
        <v>4851</v>
      </c>
      <c r="V2596" s="8">
        <v>46253</v>
      </c>
      <c r="W2596" s="13" t="s">
        <v>4878</v>
      </c>
      <c r="X2596" s="23" t="s">
        <v>4206</v>
      </c>
      <c r="Y2596" s="486">
        <v>118</v>
      </c>
      <c r="Z2596" s="483">
        <v>46255</v>
      </c>
      <c r="AA2596" s="24" t="s">
        <v>4866</v>
      </c>
      <c r="AB2596" s="484" t="s">
        <v>4206</v>
      </c>
      <c r="AC2596" s="16"/>
      <c r="AD2596" s="17"/>
      <c r="AE2596" s="18"/>
      <c r="AF2596" s="9"/>
      <c r="AG2596" s="19"/>
      <c r="AH2596" s="20"/>
      <c r="AI2596" s="9"/>
      <c r="AJ2596" s="21"/>
      <c r="AK2596" s="33"/>
      <c r="AL2596" s="485" t="str">
        <f>IF(AA2596="","",AA2596)</f>
        <v>L-RT-004</v>
      </c>
      <c r="AM2596" s="3" t="str">
        <f>IF(AB2596="","",AB2596)</f>
        <v>A</v>
      </c>
      <c r="AN2596" s="702"/>
      <c r="AO2596" s="4"/>
      <c r="AP2596" s="5"/>
      <c r="AQ2596" s="5"/>
      <c r="AR2596" s="4"/>
      <c r="AS2596" s="5"/>
      <c r="AT2596" s="552"/>
      <c r="AU2596" s="553" t="str">
        <f>IF(AND(V2596&gt;0,X2596="A",AA2596&lt;&gt;"",AG2596&lt;&gt;"A",AJ2596&lt;&gt;"A",OR(AB2596="NR",AB2596="NT")),1,"")</f>
        <v/>
      </c>
      <c r="AV2596" s="554" t="str">
        <f>IF(AU2596="","",COUNTIF($AU$8:AU2596,AU2596))</f>
        <v/>
      </c>
      <c r="AW2596" s="553" t="str">
        <f>IF(AND(V2596&gt;0,X2596="A",AJ2596&lt;&gt;"A",OR(AB2596="",AB2596="NX")),1,"")</f>
        <v/>
      </c>
      <c r="AX2596" s="554" t="str">
        <f>IF(AW2596="","",COUNTIF($AW$8:AW2596,AW2596))</f>
        <v/>
      </c>
      <c r="AY2596" s="27"/>
      <c r="AZ2596" s="6"/>
      <c r="BA2596" s="7"/>
      <c r="BB2596" s="7"/>
    </row>
    <row r="2597" spans="1:54" ht="14.45" customHeight="1">
      <c r="A2597" s="472" t="s">
        <v>2847</v>
      </c>
      <c r="B2597" s="473" t="s">
        <v>1602</v>
      </c>
      <c r="C2597" s="714" t="s">
        <v>5293</v>
      </c>
      <c r="D2597" s="22">
        <v>24</v>
      </c>
      <c r="E2597" s="746" t="s">
        <v>4886</v>
      </c>
      <c r="F2597" s="760">
        <v>2095510</v>
      </c>
      <c r="G2597" s="475">
        <v>15421111</v>
      </c>
      <c r="H2597" s="476">
        <v>11.94</v>
      </c>
      <c r="I2597" s="474">
        <v>207420</v>
      </c>
      <c r="J2597" s="475">
        <v>15421112</v>
      </c>
      <c r="K2597" s="478">
        <v>11.94</v>
      </c>
      <c r="L2597" s="9" t="s">
        <v>15</v>
      </c>
      <c r="M2597" s="546">
        <v>16</v>
      </c>
      <c r="N2597" s="9">
        <v>9.5299999999999994</v>
      </c>
      <c r="O2597" s="6" t="s">
        <v>4201</v>
      </c>
      <c r="P2597" s="479" t="s">
        <v>4202</v>
      </c>
      <c r="Q2597" s="10" t="s">
        <v>4855</v>
      </c>
      <c r="R2597" s="11"/>
      <c r="S2597" s="12"/>
      <c r="T2597" s="14">
        <v>46253</v>
      </c>
      <c r="U2597" s="15" t="s">
        <v>4851</v>
      </c>
      <c r="V2597" s="8">
        <v>46253</v>
      </c>
      <c r="W2597" s="13" t="s">
        <v>4878</v>
      </c>
      <c r="X2597" s="23" t="s">
        <v>4206</v>
      </c>
      <c r="Y2597" s="486">
        <v>118</v>
      </c>
      <c r="Z2597" s="483">
        <v>46258</v>
      </c>
      <c r="AA2597" s="24" t="s">
        <v>4823</v>
      </c>
      <c r="AB2597" s="484" t="s">
        <v>4206</v>
      </c>
      <c r="AC2597" s="16"/>
      <c r="AD2597" s="17"/>
      <c r="AE2597" s="18"/>
      <c r="AF2597" s="9"/>
      <c r="AG2597" s="19"/>
      <c r="AH2597" s="20"/>
      <c r="AI2597" s="9"/>
      <c r="AJ2597" s="21"/>
      <c r="AK2597" s="33"/>
      <c r="AL2597" s="485" t="str">
        <f>IF(AA2597="","",AA2597)</f>
        <v>L-RT-007</v>
      </c>
      <c r="AM2597" s="3" t="str">
        <f>IF(AB2597="","",AB2597)</f>
        <v>A</v>
      </c>
      <c r="AN2597" s="702"/>
      <c r="AO2597" s="4"/>
      <c r="AP2597" s="5"/>
      <c r="AQ2597" s="5"/>
      <c r="AR2597" s="4"/>
      <c r="AS2597" s="5"/>
      <c r="AT2597" s="552"/>
      <c r="AU2597" s="553" t="str">
        <f>IF(AND(V2597&gt;0,X2597="A",AA2597&lt;&gt;"",AG2597&lt;&gt;"A",AJ2597&lt;&gt;"A",OR(AB2597="NR",AB2597="NT")),1,"")</f>
        <v/>
      </c>
      <c r="AV2597" s="554" t="str">
        <f>IF(AU2597="","",COUNTIF($AU$8:AU2597,AU2597))</f>
        <v/>
      </c>
      <c r="AW2597" s="553" t="str">
        <f>IF(AND(V2597&gt;0,X2597="A",AJ2597&lt;&gt;"A",OR(AB2597="",AB2597="NX")),1,"")</f>
        <v/>
      </c>
      <c r="AX2597" s="554" t="str">
        <f>IF(AW2597="","",COUNTIF($AW$8:AW2597,AW2597))</f>
        <v/>
      </c>
      <c r="AY2597" s="27"/>
      <c r="AZ2597" s="6"/>
      <c r="BA2597" s="7"/>
      <c r="BB2597" s="7"/>
    </row>
    <row r="2598" spans="1:54" ht="14.45" customHeight="1">
      <c r="A2598" s="472" t="s">
        <v>2848</v>
      </c>
      <c r="B2598" s="473" t="s">
        <v>1602</v>
      </c>
      <c r="C2598" s="714" t="s">
        <v>5293</v>
      </c>
      <c r="D2598" s="22">
        <v>24</v>
      </c>
      <c r="E2598" s="746" t="s">
        <v>4887</v>
      </c>
      <c r="F2598" s="760">
        <v>207420</v>
      </c>
      <c r="G2598" s="475">
        <v>15421112</v>
      </c>
      <c r="H2598" s="476">
        <v>11.94</v>
      </c>
      <c r="I2598" s="474">
        <v>2094070</v>
      </c>
      <c r="J2598" s="475">
        <v>15421110</v>
      </c>
      <c r="K2598" s="478">
        <v>11.94</v>
      </c>
      <c r="L2598" s="9" t="s">
        <v>15</v>
      </c>
      <c r="M2598" s="546">
        <v>16</v>
      </c>
      <c r="N2598" s="9">
        <v>9.5299999999999994</v>
      </c>
      <c r="O2598" s="6" t="s">
        <v>4201</v>
      </c>
      <c r="P2598" s="479" t="s">
        <v>4202</v>
      </c>
      <c r="Q2598" s="10" t="s">
        <v>4855</v>
      </c>
      <c r="R2598" s="11"/>
      <c r="S2598" s="12"/>
      <c r="T2598" s="14">
        <v>46253</v>
      </c>
      <c r="U2598" s="15" t="s">
        <v>4851</v>
      </c>
      <c r="V2598" s="8">
        <v>46253</v>
      </c>
      <c r="W2598" s="13" t="s">
        <v>4878</v>
      </c>
      <c r="X2598" s="23" t="s">
        <v>4206</v>
      </c>
      <c r="Y2598" s="486">
        <v>118</v>
      </c>
      <c r="Z2598" s="483">
        <v>46256</v>
      </c>
      <c r="AA2598" s="24" t="s">
        <v>4856</v>
      </c>
      <c r="AB2598" s="484" t="s">
        <v>4206</v>
      </c>
      <c r="AC2598" s="16"/>
      <c r="AD2598" s="17"/>
      <c r="AE2598" s="18"/>
      <c r="AF2598" s="9"/>
      <c r="AG2598" s="19"/>
      <c r="AH2598" s="20"/>
      <c r="AI2598" s="9"/>
      <c r="AJ2598" s="21"/>
      <c r="AK2598" s="33"/>
      <c r="AL2598" s="485" t="str">
        <f>IF(AA2598="","",AA2598)</f>
        <v>L-RT-005</v>
      </c>
      <c r="AM2598" s="3" t="str">
        <f>IF(AB2598="","",AB2598)</f>
        <v>A</v>
      </c>
      <c r="AN2598" s="702"/>
      <c r="AO2598" s="4"/>
      <c r="AP2598" s="5"/>
      <c r="AQ2598" s="5"/>
      <c r="AR2598" s="4"/>
      <c r="AS2598" s="5"/>
      <c r="AT2598" s="552"/>
      <c r="AU2598" s="553" t="str">
        <f>IF(AND(V2598&gt;0,X2598="A",AA2598&lt;&gt;"",AG2598&lt;&gt;"A",AJ2598&lt;&gt;"A",OR(AB2598="NR",AB2598="NT")),1,"")</f>
        <v/>
      </c>
      <c r="AV2598" s="554" t="str">
        <f>IF(AU2598="","",COUNTIF($AU$8:AU2598,AU2598))</f>
        <v/>
      </c>
      <c r="AW2598" s="553" t="str">
        <f>IF(AND(V2598&gt;0,X2598="A",AJ2598&lt;&gt;"A",OR(AB2598="",AB2598="NX")),1,"")</f>
        <v/>
      </c>
      <c r="AX2598" s="554" t="str">
        <f>IF(AW2598="","",COUNTIF($AW$8:AW2598,AW2598))</f>
        <v/>
      </c>
      <c r="AY2598" s="27"/>
      <c r="AZ2598" s="6"/>
      <c r="BA2598" s="7"/>
      <c r="BB2598" s="7"/>
    </row>
    <row r="2599" spans="1:54" ht="14.45" customHeight="1">
      <c r="A2599" s="472" t="s">
        <v>2849</v>
      </c>
      <c r="B2599" s="473" t="s">
        <v>1602</v>
      </c>
      <c r="C2599" s="714" t="s">
        <v>5293</v>
      </c>
      <c r="D2599" s="22">
        <v>24</v>
      </c>
      <c r="E2599" s="746" t="s">
        <v>5041</v>
      </c>
      <c r="F2599" s="760">
        <v>2094070</v>
      </c>
      <c r="G2599" s="475">
        <v>15421110</v>
      </c>
      <c r="H2599" s="476">
        <v>11.94</v>
      </c>
      <c r="I2599" s="474">
        <v>2085830</v>
      </c>
      <c r="J2599" s="475">
        <v>15421107</v>
      </c>
      <c r="K2599" s="478">
        <v>11.94</v>
      </c>
      <c r="L2599" s="9" t="s">
        <v>15</v>
      </c>
      <c r="M2599" s="546">
        <v>16</v>
      </c>
      <c r="N2599" s="9">
        <v>9.5299999999999994</v>
      </c>
      <c r="O2599" s="6" t="s">
        <v>4201</v>
      </c>
      <c r="P2599" s="479" t="s">
        <v>5033</v>
      </c>
      <c r="Q2599" s="10" t="s">
        <v>5193</v>
      </c>
      <c r="R2599" s="11"/>
      <c r="S2599" s="12"/>
      <c r="T2599" s="14">
        <v>46273</v>
      </c>
      <c r="U2599" s="15" t="s">
        <v>4851</v>
      </c>
      <c r="V2599" s="8">
        <v>46273</v>
      </c>
      <c r="W2599" s="13" t="s">
        <v>5034</v>
      </c>
      <c r="X2599" s="23" t="s">
        <v>4206</v>
      </c>
      <c r="Y2599" s="486">
        <v>140</v>
      </c>
      <c r="Z2599" s="483">
        <v>46275</v>
      </c>
      <c r="AA2599" s="24" t="s">
        <v>5194</v>
      </c>
      <c r="AB2599" s="484" t="s">
        <v>4206</v>
      </c>
      <c r="AC2599" s="16"/>
      <c r="AD2599" s="17"/>
      <c r="AE2599" s="18"/>
      <c r="AF2599" s="9"/>
      <c r="AG2599" s="19"/>
      <c r="AH2599" s="20"/>
      <c r="AI2599" s="9"/>
      <c r="AJ2599" s="21"/>
      <c r="AK2599" s="33"/>
      <c r="AL2599" s="485" t="str">
        <f>IF(AA2599="","",AA2599)</f>
        <v>L-RT-023</v>
      </c>
      <c r="AM2599" s="3" t="str">
        <f>IF(AB2599="","",AB2599)</f>
        <v>A</v>
      </c>
      <c r="AN2599" s="702"/>
      <c r="AO2599" s="4"/>
      <c r="AP2599" s="5"/>
      <c r="AQ2599" s="5"/>
      <c r="AR2599" s="4"/>
      <c r="AS2599" s="5"/>
      <c r="AT2599" s="552"/>
      <c r="AU2599" s="553" t="str">
        <f>IF(AND(V2599&gt;0,X2599="A",AA2599&lt;&gt;"",AG2599&lt;&gt;"A",AJ2599&lt;&gt;"A",OR(AB2599="NR",AB2599="NT")),1,"")</f>
        <v/>
      </c>
      <c r="AV2599" s="554" t="str">
        <f>IF(AU2599="","",COUNTIF($AU$8:AU2599,AU2599))</f>
        <v/>
      </c>
      <c r="AW2599" s="553" t="str">
        <f>IF(AND(V2599&gt;0,X2599="A",AJ2599&lt;&gt;"A",OR(AB2599="",AB2599="NX")),1,"")</f>
        <v/>
      </c>
      <c r="AX2599" s="554" t="str">
        <f>IF(AW2599="","",COUNTIF($AW$8:AW2599,AW2599))</f>
        <v/>
      </c>
      <c r="AY2599" s="27" t="s">
        <v>4878</v>
      </c>
      <c r="AZ2599" s="6" t="s">
        <v>4866</v>
      </c>
      <c r="BA2599" s="7"/>
      <c r="BB2599" s="7"/>
    </row>
    <row r="2600" spans="1:54" ht="14.45" customHeight="1">
      <c r="A2600" s="472" t="s">
        <v>2850</v>
      </c>
      <c r="B2600" s="473" t="s">
        <v>1602</v>
      </c>
      <c r="C2600" s="714" t="s">
        <v>5293</v>
      </c>
      <c r="D2600" s="22">
        <v>24</v>
      </c>
      <c r="E2600" s="746" t="s">
        <v>4888</v>
      </c>
      <c r="F2600" s="760">
        <v>2085830</v>
      </c>
      <c r="G2600" s="475">
        <v>15421107</v>
      </c>
      <c r="H2600" s="476">
        <v>11.94</v>
      </c>
      <c r="I2600" s="474">
        <v>2080660</v>
      </c>
      <c r="J2600" s="475">
        <v>15421103</v>
      </c>
      <c r="K2600" s="478">
        <v>11.94</v>
      </c>
      <c r="L2600" s="9" t="s">
        <v>15</v>
      </c>
      <c r="M2600" s="546">
        <v>16</v>
      </c>
      <c r="N2600" s="9">
        <v>9.5299999999999994</v>
      </c>
      <c r="O2600" s="6" t="s">
        <v>4201</v>
      </c>
      <c r="P2600" s="479" t="s">
        <v>4202</v>
      </c>
      <c r="Q2600" s="10" t="s">
        <v>4855</v>
      </c>
      <c r="R2600" s="11"/>
      <c r="S2600" s="12"/>
      <c r="T2600" s="14">
        <v>46253</v>
      </c>
      <c r="U2600" s="15" t="s">
        <v>4851</v>
      </c>
      <c r="V2600" s="8">
        <v>46253</v>
      </c>
      <c r="W2600" s="13" t="s">
        <v>4878</v>
      </c>
      <c r="X2600" s="23" t="s">
        <v>4206</v>
      </c>
      <c r="Y2600" s="486">
        <v>118</v>
      </c>
      <c r="Z2600" s="483">
        <v>46254</v>
      </c>
      <c r="AA2600" s="24" t="s">
        <v>4889</v>
      </c>
      <c r="AB2600" s="484" t="s">
        <v>4206</v>
      </c>
      <c r="AC2600" s="16"/>
      <c r="AD2600" s="17"/>
      <c r="AE2600" s="18"/>
      <c r="AF2600" s="9"/>
      <c r="AG2600" s="19"/>
      <c r="AH2600" s="20"/>
      <c r="AI2600" s="9"/>
      <c r="AJ2600" s="21"/>
      <c r="AK2600" s="33"/>
      <c r="AL2600" s="485" t="str">
        <f>IF(AA2600="","",AA2600)</f>
        <v>L-RT-003</v>
      </c>
      <c r="AM2600" s="3" t="str">
        <f>IF(AB2600="","",AB2600)</f>
        <v>A</v>
      </c>
      <c r="AN2600" s="702"/>
      <c r="AO2600" s="4"/>
      <c r="AP2600" s="5"/>
      <c r="AQ2600" s="5"/>
      <c r="AR2600" s="4"/>
      <c r="AS2600" s="5"/>
      <c r="AT2600" s="552"/>
      <c r="AU2600" s="553" t="str">
        <f>IF(AND(V2600&gt;0,X2600="A",AA2600&lt;&gt;"",AG2600&lt;&gt;"A",AJ2600&lt;&gt;"A",OR(AB2600="NR",AB2600="NT")),1,"")</f>
        <v/>
      </c>
      <c r="AV2600" s="554" t="str">
        <f>IF(AU2600="","",COUNTIF($AU$8:AU2600,AU2600))</f>
        <v/>
      </c>
      <c r="AW2600" s="553" t="str">
        <f>IF(AND(V2600&gt;0,X2600="A",AJ2600&lt;&gt;"A",OR(AB2600="",AB2600="NX")),1,"")</f>
        <v/>
      </c>
      <c r="AX2600" s="554" t="str">
        <f>IF(AW2600="","",COUNTIF($AW$8:AW2600,AW2600))</f>
        <v/>
      </c>
      <c r="AY2600" s="27"/>
      <c r="AZ2600" s="6"/>
      <c r="BA2600" s="7"/>
      <c r="BB2600" s="7"/>
    </row>
    <row r="2601" spans="1:54" ht="14.45" customHeight="1">
      <c r="A2601" s="472" t="s">
        <v>2851</v>
      </c>
      <c r="B2601" s="473" t="s">
        <v>1602</v>
      </c>
      <c r="C2601" s="714" t="s">
        <v>5293</v>
      </c>
      <c r="D2601" s="22">
        <v>24</v>
      </c>
      <c r="E2601" s="746" t="s">
        <v>4890</v>
      </c>
      <c r="F2601" s="760">
        <v>2080660</v>
      </c>
      <c r="G2601" s="475">
        <v>15421103</v>
      </c>
      <c r="H2601" s="476">
        <v>11.94</v>
      </c>
      <c r="I2601" s="474">
        <v>2088430</v>
      </c>
      <c r="J2601" s="475">
        <v>15421110</v>
      </c>
      <c r="K2601" s="478">
        <v>11.94</v>
      </c>
      <c r="L2601" s="9" t="s">
        <v>15</v>
      </c>
      <c r="M2601" s="546">
        <v>16</v>
      </c>
      <c r="N2601" s="9">
        <v>9.5299999999999994</v>
      </c>
      <c r="O2601" s="6" t="s">
        <v>4201</v>
      </c>
      <c r="P2601" s="479" t="s">
        <v>4202</v>
      </c>
      <c r="Q2601" s="10" t="s">
        <v>4855</v>
      </c>
      <c r="R2601" s="11"/>
      <c r="S2601" s="12"/>
      <c r="T2601" s="14">
        <v>46253</v>
      </c>
      <c r="U2601" s="15" t="s">
        <v>4851</v>
      </c>
      <c r="V2601" s="8">
        <v>46253</v>
      </c>
      <c r="W2601" s="13" t="s">
        <v>4878</v>
      </c>
      <c r="X2601" s="23" t="s">
        <v>4206</v>
      </c>
      <c r="Y2601" s="486">
        <v>118</v>
      </c>
      <c r="Z2601" s="483">
        <v>46254</v>
      </c>
      <c r="AA2601" s="24" t="s">
        <v>4889</v>
      </c>
      <c r="AB2601" s="484" t="s">
        <v>4206</v>
      </c>
      <c r="AC2601" s="16"/>
      <c r="AD2601" s="17"/>
      <c r="AE2601" s="18"/>
      <c r="AF2601" s="9"/>
      <c r="AG2601" s="19"/>
      <c r="AH2601" s="20"/>
      <c r="AI2601" s="9"/>
      <c r="AJ2601" s="21"/>
      <c r="AK2601" s="33"/>
      <c r="AL2601" s="485" t="str">
        <f>IF(AA2601="","",AA2601)</f>
        <v>L-RT-003</v>
      </c>
      <c r="AM2601" s="3" t="str">
        <f>IF(AB2601="","",AB2601)</f>
        <v>A</v>
      </c>
      <c r="AN2601" s="702"/>
      <c r="AO2601" s="4"/>
      <c r="AP2601" s="5"/>
      <c r="AQ2601" s="5"/>
      <c r="AR2601" s="4"/>
      <c r="AS2601" s="5"/>
      <c r="AT2601" s="552"/>
      <c r="AU2601" s="553" t="str">
        <f>IF(AND(V2601&gt;0,X2601="A",AA2601&lt;&gt;"",AG2601&lt;&gt;"A",AJ2601&lt;&gt;"A",OR(AB2601="NR",AB2601="NT")),1,"")</f>
        <v/>
      </c>
      <c r="AV2601" s="554" t="str">
        <f>IF(AU2601="","",COUNTIF($AU$8:AU2601,AU2601))</f>
        <v/>
      </c>
      <c r="AW2601" s="553" t="str">
        <f>IF(AND(V2601&gt;0,X2601="A",AJ2601&lt;&gt;"A",OR(AB2601="",AB2601="NX")),1,"")</f>
        <v/>
      </c>
      <c r="AX2601" s="554" t="str">
        <f>IF(AW2601="","",COUNTIF($AW$8:AW2601,AW2601))</f>
        <v/>
      </c>
      <c r="AY2601" s="27"/>
      <c r="AZ2601" s="6"/>
      <c r="BA2601" s="7"/>
      <c r="BB2601" s="7"/>
    </row>
    <row r="2602" spans="1:54" ht="14.45" customHeight="1">
      <c r="A2602" s="472" t="s">
        <v>2852</v>
      </c>
      <c r="B2602" s="473" t="s">
        <v>1602</v>
      </c>
      <c r="C2602" s="714" t="s">
        <v>5293</v>
      </c>
      <c r="D2602" s="22">
        <v>24</v>
      </c>
      <c r="E2602" s="746" t="s">
        <v>4891</v>
      </c>
      <c r="F2602" s="760">
        <v>2088430</v>
      </c>
      <c r="G2602" s="475">
        <v>15421110</v>
      </c>
      <c r="H2602" s="476">
        <v>11.94</v>
      </c>
      <c r="I2602" s="474">
        <v>2088550</v>
      </c>
      <c r="J2602" s="475">
        <v>15421108</v>
      </c>
      <c r="K2602" s="478">
        <v>11.94</v>
      </c>
      <c r="L2602" s="9" t="s">
        <v>15</v>
      </c>
      <c r="M2602" s="546">
        <v>16</v>
      </c>
      <c r="N2602" s="9">
        <v>9.5299999999999994</v>
      </c>
      <c r="O2602" s="6" t="s">
        <v>4201</v>
      </c>
      <c r="P2602" s="479" t="s">
        <v>4202</v>
      </c>
      <c r="Q2602" s="10" t="s">
        <v>4855</v>
      </c>
      <c r="R2602" s="11"/>
      <c r="S2602" s="12"/>
      <c r="T2602" s="14">
        <v>46253</v>
      </c>
      <c r="U2602" s="15" t="s">
        <v>4851</v>
      </c>
      <c r="V2602" s="8">
        <v>46253</v>
      </c>
      <c r="W2602" s="13" t="s">
        <v>4878</v>
      </c>
      <c r="X2602" s="23" t="s">
        <v>4206</v>
      </c>
      <c r="Y2602" s="486">
        <v>118</v>
      </c>
      <c r="Z2602" s="483">
        <v>46254</v>
      </c>
      <c r="AA2602" s="24" t="s">
        <v>4889</v>
      </c>
      <c r="AB2602" s="484" t="s">
        <v>4206</v>
      </c>
      <c r="AC2602" s="16"/>
      <c r="AD2602" s="17"/>
      <c r="AE2602" s="18"/>
      <c r="AF2602" s="9"/>
      <c r="AG2602" s="19"/>
      <c r="AH2602" s="20"/>
      <c r="AI2602" s="9"/>
      <c r="AJ2602" s="21"/>
      <c r="AK2602" s="33"/>
      <c r="AL2602" s="485" t="str">
        <f>IF(AA2602="","",AA2602)</f>
        <v>L-RT-003</v>
      </c>
      <c r="AM2602" s="3" t="str">
        <f>IF(AB2602="","",AB2602)</f>
        <v>A</v>
      </c>
      <c r="AN2602" s="702"/>
      <c r="AO2602" s="4"/>
      <c r="AP2602" s="5"/>
      <c r="AQ2602" s="5"/>
      <c r="AR2602" s="4"/>
      <c r="AS2602" s="5"/>
      <c r="AT2602" s="552"/>
      <c r="AU2602" s="553" t="str">
        <f>IF(AND(V2602&gt;0,X2602="A",AA2602&lt;&gt;"",AG2602&lt;&gt;"A",AJ2602&lt;&gt;"A",OR(AB2602="NR",AB2602="NT")),1,"")</f>
        <v/>
      </c>
      <c r="AV2602" s="554" t="str">
        <f>IF(AU2602="","",COUNTIF($AU$8:AU2602,AU2602))</f>
        <v/>
      </c>
      <c r="AW2602" s="553" t="str">
        <f>IF(AND(V2602&gt;0,X2602="A",AJ2602&lt;&gt;"A",OR(AB2602="",AB2602="NX")),1,"")</f>
        <v/>
      </c>
      <c r="AX2602" s="554" t="str">
        <f>IF(AW2602="","",COUNTIF($AW$8:AW2602,AW2602))</f>
        <v/>
      </c>
      <c r="AY2602" s="27"/>
      <c r="AZ2602" s="6"/>
      <c r="BA2602" s="7"/>
      <c r="BB2602" s="7"/>
    </row>
    <row r="2603" spans="1:54" ht="14.45" customHeight="1">
      <c r="A2603" s="472" t="s">
        <v>2853</v>
      </c>
      <c r="B2603" s="473" t="s">
        <v>1602</v>
      </c>
      <c r="C2603" s="714" t="s">
        <v>5293</v>
      </c>
      <c r="D2603" s="22">
        <v>24</v>
      </c>
      <c r="E2603" s="746" t="s">
        <v>4892</v>
      </c>
      <c r="F2603" s="760">
        <v>2088550</v>
      </c>
      <c r="G2603" s="475">
        <v>15421108</v>
      </c>
      <c r="H2603" s="476">
        <v>11.94</v>
      </c>
      <c r="I2603" s="474">
        <v>2090280</v>
      </c>
      <c r="J2603" s="475">
        <v>15421109</v>
      </c>
      <c r="K2603" s="478">
        <v>11.94</v>
      </c>
      <c r="L2603" s="9" t="s">
        <v>15</v>
      </c>
      <c r="M2603" s="546">
        <v>16</v>
      </c>
      <c r="N2603" s="9">
        <v>9.5299999999999994</v>
      </c>
      <c r="O2603" s="6" t="s">
        <v>4201</v>
      </c>
      <c r="P2603" s="479" t="s">
        <v>4202</v>
      </c>
      <c r="Q2603" s="10" t="s">
        <v>4855</v>
      </c>
      <c r="R2603" s="11"/>
      <c r="S2603" s="12"/>
      <c r="T2603" s="14">
        <v>46253</v>
      </c>
      <c r="U2603" s="15" t="s">
        <v>4851</v>
      </c>
      <c r="V2603" s="8">
        <v>46253</v>
      </c>
      <c r="W2603" s="13" t="s">
        <v>4878</v>
      </c>
      <c r="X2603" s="23" t="s">
        <v>4206</v>
      </c>
      <c r="Y2603" s="486">
        <v>118</v>
      </c>
      <c r="Z2603" s="483">
        <v>46254</v>
      </c>
      <c r="AA2603" s="24" t="s">
        <v>4889</v>
      </c>
      <c r="AB2603" s="484" t="s">
        <v>4206</v>
      </c>
      <c r="AC2603" s="16"/>
      <c r="AD2603" s="17"/>
      <c r="AE2603" s="18"/>
      <c r="AF2603" s="9"/>
      <c r="AG2603" s="19"/>
      <c r="AH2603" s="20"/>
      <c r="AI2603" s="9"/>
      <c r="AJ2603" s="21"/>
      <c r="AK2603" s="33"/>
      <c r="AL2603" s="485" t="str">
        <f>IF(AA2603="","",AA2603)</f>
        <v>L-RT-003</v>
      </c>
      <c r="AM2603" s="3" t="str">
        <f>IF(AB2603="","",AB2603)</f>
        <v>A</v>
      </c>
      <c r="AN2603" s="702"/>
      <c r="AO2603" s="4"/>
      <c r="AP2603" s="5"/>
      <c r="AQ2603" s="5"/>
      <c r="AR2603" s="4"/>
      <c r="AS2603" s="5"/>
      <c r="AT2603" s="552"/>
      <c r="AU2603" s="553" t="str">
        <f>IF(AND(V2603&gt;0,X2603="A",AA2603&lt;&gt;"",AG2603&lt;&gt;"A",AJ2603&lt;&gt;"A",OR(AB2603="NR",AB2603="NT")),1,"")</f>
        <v/>
      </c>
      <c r="AV2603" s="554" t="str">
        <f>IF(AU2603="","",COUNTIF($AU$8:AU2603,AU2603))</f>
        <v/>
      </c>
      <c r="AW2603" s="553" t="str">
        <f>IF(AND(V2603&gt;0,X2603="A",AJ2603&lt;&gt;"A",OR(AB2603="",AB2603="NX")),1,"")</f>
        <v/>
      </c>
      <c r="AX2603" s="554" t="str">
        <f>IF(AW2603="","",COUNTIF($AW$8:AW2603,AW2603))</f>
        <v/>
      </c>
      <c r="AY2603" s="27"/>
      <c r="AZ2603" s="6"/>
      <c r="BA2603" s="7"/>
      <c r="BB2603" s="7"/>
    </row>
    <row r="2604" spans="1:54" ht="14.45" customHeight="1">
      <c r="A2604" s="472" t="s">
        <v>2854</v>
      </c>
      <c r="B2604" s="473" t="s">
        <v>1602</v>
      </c>
      <c r="C2604" s="714" t="s">
        <v>4210</v>
      </c>
      <c r="D2604" s="22">
        <v>24</v>
      </c>
      <c r="E2604" s="746" t="s">
        <v>4893</v>
      </c>
      <c r="F2604" s="760">
        <v>2090280</v>
      </c>
      <c r="G2604" s="475">
        <v>15421109</v>
      </c>
      <c r="H2604" s="476">
        <v>11.94</v>
      </c>
      <c r="I2604" s="474"/>
      <c r="J2604" s="475"/>
      <c r="K2604" s="478"/>
      <c r="L2604" s="9"/>
      <c r="M2604" s="546"/>
      <c r="N2604" s="9"/>
      <c r="O2604" s="6"/>
      <c r="P2604" s="479"/>
      <c r="Q2604" s="10"/>
      <c r="R2604" s="11"/>
      <c r="S2604" s="12"/>
      <c r="T2604" s="14"/>
      <c r="U2604" s="15"/>
      <c r="V2604" s="8"/>
      <c r="W2604" s="13"/>
      <c r="X2604" s="23"/>
      <c r="Y2604" s="486"/>
      <c r="Z2604" s="483"/>
      <c r="AA2604" s="24"/>
      <c r="AB2604" s="484"/>
      <c r="AC2604" s="16"/>
      <c r="AD2604" s="17"/>
      <c r="AE2604" s="18"/>
      <c r="AF2604" s="9"/>
      <c r="AG2604" s="19"/>
      <c r="AH2604" s="20"/>
      <c r="AI2604" s="9"/>
      <c r="AJ2604" s="21"/>
      <c r="AK2604" s="33"/>
      <c r="AL2604" s="485" t="str">
        <f>IF(AA2604="","",AA2604)</f>
        <v/>
      </c>
      <c r="AM2604" s="3" t="str">
        <f>IF(AB2604="","",AB2604)</f>
        <v/>
      </c>
      <c r="AN2604" s="702"/>
      <c r="AO2604" s="4"/>
      <c r="AP2604" s="5"/>
      <c r="AQ2604" s="5"/>
      <c r="AR2604" s="4"/>
      <c r="AS2604" s="5"/>
      <c r="AT2604" s="552"/>
      <c r="AU2604" s="553" t="str">
        <f>IF(AND(V2604&gt;0,X2604="A",AA2604&lt;&gt;"",AG2604&lt;&gt;"A",AJ2604&lt;&gt;"A",OR(AB2604="NR",AB2604="NT")),1,"")</f>
        <v/>
      </c>
      <c r="AV2604" s="554" t="str">
        <f>IF(AU2604="","",COUNTIF($AU$8:AU2604,AU2604))</f>
        <v/>
      </c>
      <c r="AW2604" s="553" t="str">
        <f>IF(AND(V2604&gt;0,X2604="A",AJ2604&lt;&gt;"A",OR(AB2604="",AB2604="NX")),1,"")</f>
        <v/>
      </c>
      <c r="AX2604" s="554" t="str">
        <f>IF(AW2604="","",COUNTIF($AW$8:AW2604,AW2604))</f>
        <v/>
      </c>
      <c r="AY2604" s="27"/>
      <c r="AZ2604" s="6"/>
      <c r="BA2604" s="7"/>
      <c r="BB2604" s="7"/>
    </row>
    <row r="2605" spans="1:54" ht="14.45" customHeight="1">
      <c r="A2605" s="472" t="s">
        <v>2855</v>
      </c>
      <c r="B2605" s="473" t="s">
        <v>1602</v>
      </c>
      <c r="C2605" s="714" t="s">
        <v>4210</v>
      </c>
      <c r="D2605" s="22">
        <v>24</v>
      </c>
      <c r="E2605" s="746" t="s">
        <v>4894</v>
      </c>
      <c r="F2605" s="760"/>
      <c r="G2605" s="475"/>
      <c r="H2605" s="476"/>
      <c r="I2605" s="474"/>
      <c r="J2605" s="475"/>
      <c r="K2605" s="478"/>
      <c r="L2605" s="9"/>
      <c r="M2605" s="546"/>
      <c r="N2605" s="9"/>
      <c r="O2605" s="6"/>
      <c r="P2605" s="479"/>
      <c r="Q2605" s="10"/>
      <c r="R2605" s="11"/>
      <c r="S2605" s="12"/>
      <c r="T2605" s="14"/>
      <c r="U2605" s="15"/>
      <c r="V2605" s="8"/>
      <c r="W2605" s="13"/>
      <c r="X2605" s="23"/>
      <c r="Y2605" s="486"/>
      <c r="Z2605" s="483"/>
      <c r="AA2605" s="24"/>
      <c r="AB2605" s="484"/>
      <c r="AC2605" s="16"/>
      <c r="AD2605" s="17"/>
      <c r="AE2605" s="18"/>
      <c r="AF2605" s="9"/>
      <c r="AG2605" s="19"/>
      <c r="AH2605" s="20"/>
      <c r="AI2605" s="9"/>
      <c r="AJ2605" s="21"/>
      <c r="AK2605" s="33"/>
      <c r="AL2605" s="485" t="str">
        <f>IF(AA2605="","",AA2605)</f>
        <v/>
      </c>
      <c r="AM2605" s="3" t="str">
        <f>IF(AB2605="","",AB2605)</f>
        <v/>
      </c>
      <c r="AN2605" s="702"/>
      <c r="AO2605" s="4"/>
      <c r="AP2605" s="5"/>
      <c r="AQ2605" s="5"/>
      <c r="AR2605" s="4"/>
      <c r="AS2605" s="5"/>
      <c r="AT2605" s="552"/>
      <c r="AU2605" s="553" t="str">
        <f>IF(AND(V2605&gt;0,X2605="A",AA2605&lt;&gt;"",AG2605&lt;&gt;"A",AJ2605&lt;&gt;"A",OR(AB2605="NR",AB2605="NT")),1,"")</f>
        <v/>
      </c>
      <c r="AV2605" s="554" t="str">
        <f>IF(AU2605="","",COUNTIF($AU$8:AU2605,AU2605))</f>
        <v/>
      </c>
      <c r="AW2605" s="553" t="str">
        <f>IF(AND(V2605&gt;0,X2605="A",AJ2605&lt;&gt;"A",OR(AB2605="",AB2605="NX")),1,"")</f>
        <v/>
      </c>
      <c r="AX2605" s="554" t="str">
        <f>IF(AW2605="","",COUNTIF($AW$8:AW2605,AW2605))</f>
        <v/>
      </c>
      <c r="AY2605" s="27"/>
      <c r="AZ2605" s="6"/>
      <c r="BA2605" s="7"/>
      <c r="BB2605" s="7"/>
    </row>
    <row r="2606" spans="1:54" ht="14.45" customHeight="1">
      <c r="A2606" s="472" t="s">
        <v>2856</v>
      </c>
      <c r="B2606" s="473" t="s">
        <v>1602</v>
      </c>
      <c r="C2606" s="714" t="s">
        <v>4210</v>
      </c>
      <c r="D2606" s="22">
        <v>24</v>
      </c>
      <c r="E2606" s="746" t="s">
        <v>4895</v>
      </c>
      <c r="F2606" s="760"/>
      <c r="G2606" s="475"/>
      <c r="H2606" s="476"/>
      <c r="I2606" s="474"/>
      <c r="J2606" s="475"/>
      <c r="K2606" s="478"/>
      <c r="L2606" s="9"/>
      <c r="M2606" s="546"/>
      <c r="N2606" s="9"/>
      <c r="O2606" s="6"/>
      <c r="P2606" s="479"/>
      <c r="Q2606" s="10"/>
      <c r="R2606" s="11"/>
      <c r="S2606" s="12"/>
      <c r="T2606" s="14"/>
      <c r="U2606" s="15"/>
      <c r="V2606" s="8"/>
      <c r="W2606" s="13"/>
      <c r="X2606" s="23"/>
      <c r="Y2606" s="486"/>
      <c r="Z2606" s="483"/>
      <c r="AA2606" s="24"/>
      <c r="AB2606" s="484"/>
      <c r="AC2606" s="16"/>
      <c r="AD2606" s="17"/>
      <c r="AE2606" s="18"/>
      <c r="AF2606" s="9"/>
      <c r="AG2606" s="19"/>
      <c r="AH2606" s="20"/>
      <c r="AI2606" s="9"/>
      <c r="AJ2606" s="21"/>
      <c r="AK2606" s="33"/>
      <c r="AL2606" s="485" t="str">
        <f>IF(AA2606="","",AA2606)</f>
        <v/>
      </c>
      <c r="AM2606" s="3" t="str">
        <f>IF(AB2606="","",AB2606)</f>
        <v/>
      </c>
      <c r="AN2606" s="702"/>
      <c r="AO2606" s="4"/>
      <c r="AP2606" s="5"/>
      <c r="AQ2606" s="5"/>
      <c r="AR2606" s="4"/>
      <c r="AS2606" s="5"/>
      <c r="AT2606" s="552"/>
      <c r="AU2606" s="553" t="str">
        <f>IF(AND(V2606&gt;0,X2606="A",AA2606&lt;&gt;"",AG2606&lt;&gt;"A",AJ2606&lt;&gt;"A",OR(AB2606="NR",AB2606="NT")),1,"")</f>
        <v/>
      </c>
      <c r="AV2606" s="554" t="str">
        <f>IF(AU2606="","",COUNTIF($AU$8:AU2606,AU2606))</f>
        <v/>
      </c>
      <c r="AW2606" s="553" t="str">
        <f>IF(AND(V2606&gt;0,X2606="A",AJ2606&lt;&gt;"A",OR(AB2606="",AB2606="NX")),1,"")</f>
        <v/>
      </c>
      <c r="AX2606" s="554" t="str">
        <f>IF(AW2606="","",COUNTIF($AW$8:AW2606,AW2606))</f>
        <v/>
      </c>
      <c r="AY2606" s="27"/>
      <c r="AZ2606" s="6"/>
      <c r="BA2606" s="7"/>
      <c r="BB2606" s="7"/>
    </row>
    <row r="2607" spans="1:54" ht="14.45" customHeight="1">
      <c r="A2607" s="472" t="s">
        <v>2857</v>
      </c>
      <c r="B2607" s="473" t="s">
        <v>1602</v>
      </c>
      <c r="C2607" s="714" t="s">
        <v>4210</v>
      </c>
      <c r="D2607" s="22">
        <v>24</v>
      </c>
      <c r="E2607" s="746" t="s">
        <v>4896</v>
      </c>
      <c r="F2607" s="760"/>
      <c r="G2607" s="475"/>
      <c r="H2607" s="476"/>
      <c r="I2607" s="474">
        <v>2088910</v>
      </c>
      <c r="J2607" s="475">
        <v>15421108</v>
      </c>
      <c r="K2607" s="478">
        <v>11.94</v>
      </c>
      <c r="L2607" s="9"/>
      <c r="M2607" s="546"/>
      <c r="N2607" s="9"/>
      <c r="O2607" s="6"/>
      <c r="P2607" s="479"/>
      <c r="Q2607" s="10"/>
      <c r="R2607" s="11"/>
      <c r="S2607" s="12"/>
      <c r="T2607" s="14"/>
      <c r="U2607" s="15"/>
      <c r="V2607" s="8"/>
      <c r="W2607" s="13"/>
      <c r="X2607" s="23"/>
      <c r="Y2607" s="486"/>
      <c r="Z2607" s="483"/>
      <c r="AA2607" s="24"/>
      <c r="AB2607" s="484"/>
      <c r="AC2607" s="16"/>
      <c r="AD2607" s="17"/>
      <c r="AE2607" s="18"/>
      <c r="AF2607" s="9"/>
      <c r="AG2607" s="19"/>
      <c r="AH2607" s="20"/>
      <c r="AI2607" s="9"/>
      <c r="AJ2607" s="21"/>
      <c r="AK2607" s="33"/>
      <c r="AL2607" s="485" t="str">
        <f>IF(AA2607="","",AA2607)</f>
        <v/>
      </c>
      <c r="AM2607" s="3" t="str">
        <f>IF(AB2607="","",AB2607)</f>
        <v/>
      </c>
      <c r="AN2607" s="702"/>
      <c r="AO2607" s="4"/>
      <c r="AP2607" s="5"/>
      <c r="AQ2607" s="5"/>
      <c r="AR2607" s="4"/>
      <c r="AS2607" s="5"/>
      <c r="AT2607" s="552"/>
      <c r="AU2607" s="553" t="str">
        <f>IF(AND(V2607&gt;0,X2607="A",AA2607&lt;&gt;"",AG2607&lt;&gt;"A",AJ2607&lt;&gt;"A",OR(AB2607="NR",AB2607="NT")),1,"")</f>
        <v/>
      </c>
      <c r="AV2607" s="554" t="str">
        <f>IF(AU2607="","",COUNTIF($AU$8:AU2607,AU2607))</f>
        <v/>
      </c>
      <c r="AW2607" s="553" t="str">
        <f>IF(AND(V2607&gt;0,X2607="A",AJ2607&lt;&gt;"A",OR(AB2607="",AB2607="NX")),1,"")</f>
        <v/>
      </c>
      <c r="AX2607" s="554" t="str">
        <f>IF(AW2607="","",COUNTIF($AW$8:AW2607,AW2607))</f>
        <v/>
      </c>
      <c r="AY2607" s="27"/>
      <c r="AZ2607" s="6"/>
      <c r="BA2607" s="7"/>
      <c r="BB2607" s="7"/>
    </row>
    <row r="2608" spans="1:54" ht="14.45" customHeight="1">
      <c r="A2608" s="472" t="s">
        <v>2858</v>
      </c>
      <c r="B2608" s="473" t="s">
        <v>1602</v>
      </c>
      <c r="C2608" s="714" t="s">
        <v>5292</v>
      </c>
      <c r="D2608" s="22">
        <v>24</v>
      </c>
      <c r="E2608" s="746" t="s">
        <v>4897</v>
      </c>
      <c r="F2608" s="760">
        <v>2088910</v>
      </c>
      <c r="G2608" s="475">
        <v>15421108</v>
      </c>
      <c r="H2608" s="476">
        <v>11.94</v>
      </c>
      <c r="I2608" s="474">
        <v>2084170</v>
      </c>
      <c r="J2608" s="475">
        <v>15421106</v>
      </c>
      <c r="K2608" s="478">
        <v>11.94</v>
      </c>
      <c r="L2608" s="9" t="s">
        <v>15</v>
      </c>
      <c r="M2608" s="546">
        <v>16</v>
      </c>
      <c r="N2608" s="9">
        <v>9.5299999999999994</v>
      </c>
      <c r="O2608" s="6" t="s">
        <v>4201</v>
      </c>
      <c r="P2608" s="479" t="s">
        <v>4202</v>
      </c>
      <c r="Q2608" s="10" t="s">
        <v>4855</v>
      </c>
      <c r="R2608" s="11"/>
      <c r="S2608" s="12"/>
      <c r="T2608" s="14">
        <v>46253</v>
      </c>
      <c r="U2608" s="15" t="s">
        <v>4851</v>
      </c>
      <c r="V2608" s="8">
        <v>46253</v>
      </c>
      <c r="W2608" s="13" t="s">
        <v>4878</v>
      </c>
      <c r="X2608" s="23" t="s">
        <v>4206</v>
      </c>
      <c r="Y2608" s="486">
        <v>118</v>
      </c>
      <c r="Z2608" s="483">
        <v>46254</v>
      </c>
      <c r="AA2608" s="24" t="s">
        <v>4889</v>
      </c>
      <c r="AB2608" s="484" t="s">
        <v>4206</v>
      </c>
      <c r="AC2608" s="16"/>
      <c r="AD2608" s="17"/>
      <c r="AE2608" s="18"/>
      <c r="AF2608" s="9"/>
      <c r="AG2608" s="19"/>
      <c r="AH2608" s="20"/>
      <c r="AI2608" s="9"/>
      <c r="AJ2608" s="21"/>
      <c r="AK2608" s="33"/>
      <c r="AL2608" s="485" t="str">
        <f>IF(AA2608="","",AA2608)</f>
        <v>L-RT-003</v>
      </c>
      <c r="AM2608" s="3" t="str">
        <f>IF(AB2608="","",AB2608)</f>
        <v>A</v>
      </c>
      <c r="AN2608" s="702"/>
      <c r="AO2608" s="4"/>
      <c r="AP2608" s="5"/>
      <c r="AQ2608" s="5"/>
      <c r="AR2608" s="4"/>
      <c r="AS2608" s="5"/>
      <c r="AT2608" s="552"/>
      <c r="AU2608" s="553" t="str">
        <f>IF(AND(V2608&gt;0,X2608="A",AA2608&lt;&gt;"",AG2608&lt;&gt;"A",AJ2608&lt;&gt;"A",OR(AB2608="NR",AB2608="NT")),1,"")</f>
        <v/>
      </c>
      <c r="AV2608" s="554" t="str">
        <f>IF(AU2608="","",COUNTIF($AU$8:AU2608,AU2608))</f>
        <v/>
      </c>
      <c r="AW2608" s="553" t="str">
        <f>IF(AND(V2608&gt;0,X2608="A",AJ2608&lt;&gt;"A",OR(AB2608="",AB2608="NX")),1,"")</f>
        <v/>
      </c>
      <c r="AX2608" s="554" t="str">
        <f>IF(AW2608="","",COUNTIF($AW$8:AW2608,AW2608))</f>
        <v/>
      </c>
      <c r="AY2608" s="27"/>
      <c r="AZ2608" s="6"/>
      <c r="BA2608" s="7"/>
      <c r="BB2608" s="7"/>
    </row>
    <row r="2609" spans="1:54" ht="14.45" customHeight="1">
      <c r="A2609" s="472" t="s">
        <v>4970</v>
      </c>
      <c r="B2609" s="473" t="s">
        <v>1602</v>
      </c>
      <c r="C2609" s="714" t="s">
        <v>5292</v>
      </c>
      <c r="D2609" s="22">
        <v>24</v>
      </c>
      <c r="E2609" s="746" t="s">
        <v>4898</v>
      </c>
      <c r="F2609" s="760">
        <v>2084270</v>
      </c>
      <c r="G2609" s="475">
        <v>15421106</v>
      </c>
      <c r="H2609" s="476">
        <v>11.94</v>
      </c>
      <c r="I2609" s="474">
        <v>2083160</v>
      </c>
      <c r="J2609" s="475">
        <v>15421105</v>
      </c>
      <c r="K2609" s="478">
        <v>11.94</v>
      </c>
      <c r="L2609" s="9" t="s">
        <v>15</v>
      </c>
      <c r="M2609" s="546">
        <v>16</v>
      </c>
      <c r="N2609" s="9">
        <v>9.5299999999999994</v>
      </c>
      <c r="O2609" s="6" t="s">
        <v>4201</v>
      </c>
      <c r="P2609" s="479" t="s">
        <v>4202</v>
      </c>
      <c r="Q2609" s="10" t="s">
        <v>4855</v>
      </c>
      <c r="R2609" s="11"/>
      <c r="S2609" s="12"/>
      <c r="T2609" s="14">
        <v>46252</v>
      </c>
      <c r="U2609" s="15" t="s">
        <v>4851</v>
      </c>
      <c r="V2609" s="8">
        <v>46252</v>
      </c>
      <c r="W2609" s="13" t="s">
        <v>4899</v>
      </c>
      <c r="X2609" s="23" t="s">
        <v>4206</v>
      </c>
      <c r="Y2609" s="486">
        <v>118</v>
      </c>
      <c r="Z2609" s="483">
        <v>46254</v>
      </c>
      <c r="AA2609" s="24" t="s">
        <v>4889</v>
      </c>
      <c r="AB2609" s="484" t="s">
        <v>4206</v>
      </c>
      <c r="AC2609" s="16"/>
      <c r="AD2609" s="17"/>
      <c r="AE2609" s="18"/>
      <c r="AF2609" s="9"/>
      <c r="AG2609" s="19"/>
      <c r="AH2609" s="20"/>
      <c r="AI2609" s="9"/>
      <c r="AJ2609" s="21"/>
      <c r="AK2609" s="33"/>
      <c r="AL2609" s="485" t="str">
        <f>IF(AA2609="","",AA2609)</f>
        <v>L-RT-003</v>
      </c>
      <c r="AM2609" s="3" t="str">
        <f>IF(AB2609="","",AB2609)</f>
        <v>A</v>
      </c>
      <c r="AN2609" s="702"/>
      <c r="AO2609" s="4"/>
      <c r="AP2609" s="5"/>
      <c r="AQ2609" s="5"/>
      <c r="AR2609" s="4"/>
      <c r="AS2609" s="5"/>
      <c r="AT2609" s="552"/>
      <c r="AU2609" s="553" t="str">
        <f>IF(AND(V2609&gt;0,X2609="A",AA2609&lt;&gt;"",AG2609&lt;&gt;"A",AJ2609&lt;&gt;"A",OR(AB2609="NR",AB2609="NT")),1,"")</f>
        <v/>
      </c>
      <c r="AV2609" s="554" t="str">
        <f>IF(AU2609="","",COUNTIF($AU$8:AU2609,AU2609))</f>
        <v/>
      </c>
      <c r="AW2609" s="553" t="str">
        <f>IF(AND(V2609&gt;0,X2609="A",AJ2609&lt;&gt;"A",OR(AB2609="",AB2609="NX")),1,"")</f>
        <v/>
      </c>
      <c r="AX2609" s="554" t="str">
        <f>IF(AW2609="","",COUNTIF($AW$8:AW2609,AW2609))</f>
        <v/>
      </c>
      <c r="AY2609" s="27"/>
      <c r="AZ2609" s="6"/>
      <c r="BA2609" s="7"/>
      <c r="BB2609" s="7"/>
    </row>
    <row r="2610" spans="1:54" ht="14.45" customHeight="1">
      <c r="A2610" s="472" t="s">
        <v>4971</v>
      </c>
      <c r="B2610" s="473" t="s">
        <v>1602</v>
      </c>
      <c r="C2610" s="714" t="s">
        <v>5292</v>
      </c>
      <c r="D2610" s="22">
        <v>24</v>
      </c>
      <c r="E2610" s="746" t="s">
        <v>4900</v>
      </c>
      <c r="F2610" s="760">
        <v>2083160</v>
      </c>
      <c r="G2610" s="475">
        <v>15421105</v>
      </c>
      <c r="H2610" s="476">
        <v>11.94</v>
      </c>
      <c r="I2610" s="474">
        <v>2078680</v>
      </c>
      <c r="J2610" s="475">
        <v>15421101</v>
      </c>
      <c r="K2610" s="478">
        <v>11.94</v>
      </c>
      <c r="L2610" s="9" t="s">
        <v>15</v>
      </c>
      <c r="M2610" s="546">
        <v>16</v>
      </c>
      <c r="N2610" s="9">
        <v>9.5299999999999994</v>
      </c>
      <c r="O2610" s="6" t="s">
        <v>4201</v>
      </c>
      <c r="P2610" s="479" t="s">
        <v>4202</v>
      </c>
      <c r="Q2610" s="10" t="s">
        <v>4855</v>
      </c>
      <c r="R2610" s="11"/>
      <c r="S2610" s="12"/>
      <c r="T2610" s="14">
        <v>46252</v>
      </c>
      <c r="U2610" s="15" t="s">
        <v>4851</v>
      </c>
      <c r="V2610" s="8">
        <v>46252</v>
      </c>
      <c r="W2610" s="13" t="s">
        <v>4899</v>
      </c>
      <c r="X2610" s="23" t="s">
        <v>4206</v>
      </c>
      <c r="Y2610" s="486">
        <v>118</v>
      </c>
      <c r="Z2610" s="483">
        <v>46254</v>
      </c>
      <c r="AA2610" s="24" t="s">
        <v>4889</v>
      </c>
      <c r="AB2610" s="484" t="s">
        <v>4206</v>
      </c>
      <c r="AC2610" s="16"/>
      <c r="AD2610" s="17"/>
      <c r="AE2610" s="18"/>
      <c r="AF2610" s="9"/>
      <c r="AG2610" s="19"/>
      <c r="AH2610" s="20"/>
      <c r="AI2610" s="9"/>
      <c r="AJ2610" s="21"/>
      <c r="AK2610" s="33"/>
      <c r="AL2610" s="485" t="str">
        <f>IF(AA2610="","",AA2610)</f>
        <v>L-RT-003</v>
      </c>
      <c r="AM2610" s="3" t="str">
        <f>IF(AB2610="","",AB2610)</f>
        <v>A</v>
      </c>
      <c r="AN2610" s="702"/>
      <c r="AO2610" s="4"/>
      <c r="AP2610" s="5"/>
      <c r="AQ2610" s="5"/>
      <c r="AR2610" s="4"/>
      <c r="AS2610" s="5"/>
      <c r="AT2610" s="552"/>
      <c r="AU2610" s="553" t="str">
        <f>IF(AND(V2610&gt;0,X2610="A",AA2610&lt;&gt;"",AG2610&lt;&gt;"A",AJ2610&lt;&gt;"A",OR(AB2610="NR",AB2610="NT")),1,"")</f>
        <v/>
      </c>
      <c r="AV2610" s="554" t="str">
        <f>IF(AU2610="","",COUNTIF($AU$8:AU2610,AU2610))</f>
        <v/>
      </c>
      <c r="AW2610" s="553" t="str">
        <f>IF(AND(V2610&gt;0,X2610="A",AJ2610&lt;&gt;"A",OR(AB2610="",AB2610="NX")),1,"")</f>
        <v/>
      </c>
      <c r="AX2610" s="554" t="str">
        <f>IF(AW2610="","",COUNTIF($AW$8:AW2610,AW2610))</f>
        <v/>
      </c>
      <c r="AY2610" s="27"/>
      <c r="AZ2610" s="6"/>
      <c r="BA2610" s="7"/>
      <c r="BB2610" s="7"/>
    </row>
    <row r="2611" spans="1:54" ht="14.45" customHeight="1">
      <c r="A2611" s="472" t="s">
        <v>4972</v>
      </c>
      <c r="B2611" s="473" t="s">
        <v>1602</v>
      </c>
      <c r="C2611" s="714" t="s">
        <v>5292</v>
      </c>
      <c r="D2611" s="22">
        <v>24</v>
      </c>
      <c r="E2611" s="746" t="s">
        <v>4901</v>
      </c>
      <c r="F2611" s="760">
        <v>2078680</v>
      </c>
      <c r="G2611" s="475">
        <v>15421101</v>
      </c>
      <c r="H2611" s="476">
        <v>11.94</v>
      </c>
      <c r="I2611" s="474">
        <v>2086100</v>
      </c>
      <c r="J2611" s="475">
        <v>15421107</v>
      </c>
      <c r="K2611" s="478">
        <v>11.94</v>
      </c>
      <c r="L2611" s="9" t="s">
        <v>15</v>
      </c>
      <c r="M2611" s="546">
        <v>16</v>
      </c>
      <c r="N2611" s="9">
        <v>9.5299999999999994</v>
      </c>
      <c r="O2611" s="6" t="s">
        <v>4201</v>
      </c>
      <c r="P2611" s="479" t="s">
        <v>4202</v>
      </c>
      <c r="Q2611" s="10" t="s">
        <v>4855</v>
      </c>
      <c r="R2611" s="11"/>
      <c r="S2611" s="12"/>
      <c r="T2611" s="14">
        <v>46252</v>
      </c>
      <c r="U2611" s="15" t="s">
        <v>4851</v>
      </c>
      <c r="V2611" s="8">
        <v>46252</v>
      </c>
      <c r="W2611" s="13" t="s">
        <v>4899</v>
      </c>
      <c r="X2611" s="23" t="s">
        <v>4206</v>
      </c>
      <c r="Y2611" s="486">
        <v>118</v>
      </c>
      <c r="Z2611" s="483">
        <v>46254</v>
      </c>
      <c r="AA2611" s="24" t="s">
        <v>4889</v>
      </c>
      <c r="AB2611" s="484" t="s">
        <v>4206</v>
      </c>
      <c r="AC2611" s="16"/>
      <c r="AD2611" s="17"/>
      <c r="AE2611" s="18"/>
      <c r="AF2611" s="9"/>
      <c r="AG2611" s="19"/>
      <c r="AH2611" s="20"/>
      <c r="AI2611" s="9"/>
      <c r="AJ2611" s="21"/>
      <c r="AK2611" s="33"/>
      <c r="AL2611" s="485" t="str">
        <f>IF(AA2611="","",AA2611)</f>
        <v>L-RT-003</v>
      </c>
      <c r="AM2611" s="3" t="str">
        <f>IF(AB2611="","",AB2611)</f>
        <v>A</v>
      </c>
      <c r="AN2611" s="702"/>
      <c r="AO2611" s="4"/>
      <c r="AP2611" s="5"/>
      <c r="AQ2611" s="5"/>
      <c r="AR2611" s="4"/>
      <c r="AS2611" s="5"/>
      <c r="AT2611" s="552"/>
      <c r="AU2611" s="553" t="str">
        <f>IF(AND(V2611&gt;0,X2611="A",AA2611&lt;&gt;"",AG2611&lt;&gt;"A",AJ2611&lt;&gt;"A",OR(AB2611="NR",AB2611="NT")),1,"")</f>
        <v/>
      </c>
      <c r="AV2611" s="554" t="str">
        <f>IF(AU2611="","",COUNTIF($AU$8:AU2611,AU2611))</f>
        <v/>
      </c>
      <c r="AW2611" s="553" t="str">
        <f>IF(AND(V2611&gt;0,X2611="A",AJ2611&lt;&gt;"A",OR(AB2611="",AB2611="NX")),1,"")</f>
        <v/>
      </c>
      <c r="AX2611" s="554" t="str">
        <f>IF(AW2611="","",COUNTIF($AW$8:AW2611,AW2611))</f>
        <v/>
      </c>
      <c r="AY2611" s="27"/>
      <c r="AZ2611" s="6"/>
      <c r="BA2611" s="7"/>
      <c r="BB2611" s="7"/>
    </row>
    <row r="2612" spans="1:54" ht="14.45" customHeight="1">
      <c r="A2612" s="472" t="s">
        <v>4973</v>
      </c>
      <c r="B2612" s="473" t="s">
        <v>1602</v>
      </c>
      <c r="C2612" s="714" t="s">
        <v>5292</v>
      </c>
      <c r="D2612" s="22">
        <v>24</v>
      </c>
      <c r="E2612" s="746" t="s">
        <v>4902</v>
      </c>
      <c r="F2612" s="760">
        <v>2086100</v>
      </c>
      <c r="G2612" s="475">
        <v>15421107</v>
      </c>
      <c r="H2612" s="476">
        <v>11.94</v>
      </c>
      <c r="I2612" s="474">
        <v>2088250</v>
      </c>
      <c r="J2612" s="475">
        <v>15421108</v>
      </c>
      <c r="K2612" s="478">
        <v>11.94</v>
      </c>
      <c r="L2612" s="9" t="s">
        <v>15</v>
      </c>
      <c r="M2612" s="546">
        <v>16</v>
      </c>
      <c r="N2612" s="9">
        <v>9.5299999999999994</v>
      </c>
      <c r="O2612" s="6" t="s">
        <v>4201</v>
      </c>
      <c r="P2612" s="479" t="s">
        <v>4202</v>
      </c>
      <c r="Q2612" s="10" t="s">
        <v>4855</v>
      </c>
      <c r="R2612" s="11"/>
      <c r="S2612" s="12"/>
      <c r="T2612" s="14">
        <v>46252</v>
      </c>
      <c r="U2612" s="15" t="s">
        <v>4851</v>
      </c>
      <c r="V2612" s="8">
        <v>46252</v>
      </c>
      <c r="W2612" s="13" t="s">
        <v>4899</v>
      </c>
      <c r="X2612" s="23" t="s">
        <v>4206</v>
      </c>
      <c r="Y2612" s="486">
        <v>118</v>
      </c>
      <c r="Z2612" s="483">
        <v>46254</v>
      </c>
      <c r="AA2612" s="24" t="s">
        <v>4889</v>
      </c>
      <c r="AB2612" s="484" t="s">
        <v>4206</v>
      </c>
      <c r="AC2612" s="16"/>
      <c r="AD2612" s="17"/>
      <c r="AE2612" s="18"/>
      <c r="AF2612" s="9"/>
      <c r="AG2612" s="19"/>
      <c r="AH2612" s="20"/>
      <c r="AI2612" s="9"/>
      <c r="AJ2612" s="21"/>
      <c r="AK2612" s="33"/>
      <c r="AL2612" s="485" t="str">
        <f>IF(AA2612="","",AA2612)</f>
        <v>L-RT-003</v>
      </c>
      <c r="AM2612" s="3" t="str">
        <f>IF(AB2612="","",AB2612)</f>
        <v>A</v>
      </c>
      <c r="AN2612" s="702"/>
      <c r="AO2612" s="4"/>
      <c r="AP2612" s="5"/>
      <c r="AQ2612" s="5"/>
      <c r="AR2612" s="4"/>
      <c r="AS2612" s="5"/>
      <c r="AT2612" s="552"/>
      <c r="AU2612" s="553" t="str">
        <f>IF(AND(V2612&gt;0,X2612="A",AA2612&lt;&gt;"",AG2612&lt;&gt;"A",AJ2612&lt;&gt;"A",OR(AB2612="NR",AB2612="NT")),1,"")</f>
        <v/>
      </c>
      <c r="AV2612" s="554" t="str">
        <f>IF(AU2612="","",COUNTIF($AU$8:AU2612,AU2612))</f>
        <v/>
      </c>
      <c r="AW2612" s="553" t="str">
        <f>IF(AND(V2612&gt;0,X2612="A",AJ2612&lt;&gt;"A",OR(AB2612="",AB2612="NX")),1,"")</f>
        <v/>
      </c>
      <c r="AX2612" s="554" t="str">
        <f>IF(AW2612="","",COUNTIF($AW$8:AW2612,AW2612))</f>
        <v/>
      </c>
      <c r="AY2612" s="27"/>
      <c r="AZ2612" s="6"/>
      <c r="BA2612" s="7"/>
      <c r="BB2612" s="7"/>
    </row>
    <row r="2613" spans="1:54" ht="14.45" customHeight="1">
      <c r="A2613" s="472" t="s">
        <v>4974</v>
      </c>
      <c r="B2613" s="473" t="s">
        <v>1602</v>
      </c>
      <c r="C2613" s="714" t="s">
        <v>5292</v>
      </c>
      <c r="D2613" s="22">
        <v>24</v>
      </c>
      <c r="E2613" s="746" t="s">
        <v>4903</v>
      </c>
      <c r="F2613" s="760">
        <v>2088250</v>
      </c>
      <c r="G2613" s="475">
        <v>15421108</v>
      </c>
      <c r="H2613" s="476">
        <v>11.94</v>
      </c>
      <c r="I2613" s="474">
        <v>2089340</v>
      </c>
      <c r="J2613" s="475">
        <v>15421108</v>
      </c>
      <c r="K2613" s="478">
        <v>11.94</v>
      </c>
      <c r="L2613" s="9" t="s">
        <v>15</v>
      </c>
      <c r="M2613" s="546">
        <v>16</v>
      </c>
      <c r="N2613" s="9">
        <v>9.5299999999999994</v>
      </c>
      <c r="O2613" s="6" t="s">
        <v>4201</v>
      </c>
      <c r="P2613" s="479" t="s">
        <v>4202</v>
      </c>
      <c r="Q2613" s="10" t="s">
        <v>4855</v>
      </c>
      <c r="R2613" s="11"/>
      <c r="S2613" s="12"/>
      <c r="T2613" s="14">
        <v>46252</v>
      </c>
      <c r="U2613" s="15" t="s">
        <v>4851</v>
      </c>
      <c r="V2613" s="8">
        <v>46252</v>
      </c>
      <c r="W2613" s="13" t="s">
        <v>4899</v>
      </c>
      <c r="X2613" s="23" t="s">
        <v>4206</v>
      </c>
      <c r="Y2613" s="486">
        <v>118</v>
      </c>
      <c r="Z2613" s="483">
        <v>46254</v>
      </c>
      <c r="AA2613" s="24" t="s">
        <v>4889</v>
      </c>
      <c r="AB2613" s="484" t="s">
        <v>4206</v>
      </c>
      <c r="AC2613" s="16"/>
      <c r="AD2613" s="17"/>
      <c r="AE2613" s="18"/>
      <c r="AF2613" s="9"/>
      <c r="AG2613" s="19"/>
      <c r="AH2613" s="20"/>
      <c r="AI2613" s="9"/>
      <c r="AJ2613" s="21"/>
      <c r="AK2613" s="33"/>
      <c r="AL2613" s="485" t="str">
        <f>IF(AA2613="","",AA2613)</f>
        <v>L-RT-003</v>
      </c>
      <c r="AM2613" s="3" t="str">
        <f>IF(AB2613="","",AB2613)</f>
        <v>A</v>
      </c>
      <c r="AN2613" s="702"/>
      <c r="AO2613" s="4"/>
      <c r="AP2613" s="5"/>
      <c r="AQ2613" s="5"/>
      <c r="AR2613" s="4"/>
      <c r="AS2613" s="5"/>
      <c r="AT2613" s="552"/>
      <c r="AU2613" s="553" t="str">
        <f>IF(AND(V2613&gt;0,X2613="A",AA2613&lt;&gt;"",AG2613&lt;&gt;"A",AJ2613&lt;&gt;"A",OR(AB2613="NR",AB2613="NT")),1,"")</f>
        <v/>
      </c>
      <c r="AV2613" s="554" t="str">
        <f>IF(AU2613="","",COUNTIF($AU$8:AU2613,AU2613))</f>
        <v/>
      </c>
      <c r="AW2613" s="553" t="str">
        <f>IF(AND(V2613&gt;0,X2613="A",AJ2613&lt;&gt;"A",OR(AB2613="",AB2613="NX")),1,"")</f>
        <v/>
      </c>
      <c r="AX2613" s="554" t="str">
        <f>IF(AW2613="","",COUNTIF($AW$8:AW2613,AW2613))</f>
        <v/>
      </c>
      <c r="AY2613" s="27"/>
      <c r="AZ2613" s="6"/>
      <c r="BA2613" s="7"/>
      <c r="BB2613" s="7"/>
    </row>
    <row r="2614" spans="1:54" ht="14.45" customHeight="1">
      <c r="A2614" s="472" t="s">
        <v>4975</v>
      </c>
      <c r="B2614" s="473" t="s">
        <v>1602</v>
      </c>
      <c r="C2614" s="714" t="s">
        <v>5292</v>
      </c>
      <c r="D2614" s="22">
        <v>24</v>
      </c>
      <c r="E2614" s="746" t="s">
        <v>4904</v>
      </c>
      <c r="F2614" s="760">
        <v>2089340</v>
      </c>
      <c r="G2614" s="475">
        <v>15421108</v>
      </c>
      <c r="H2614" s="476">
        <v>11.94</v>
      </c>
      <c r="I2614" s="474">
        <v>2083950</v>
      </c>
      <c r="J2614" s="475">
        <v>15421101</v>
      </c>
      <c r="K2614" s="478">
        <v>11.94</v>
      </c>
      <c r="L2614" s="9" t="s">
        <v>15</v>
      </c>
      <c r="M2614" s="546">
        <v>16</v>
      </c>
      <c r="N2614" s="9">
        <v>9.5299999999999994</v>
      </c>
      <c r="O2614" s="6" t="s">
        <v>4201</v>
      </c>
      <c r="P2614" s="479" t="s">
        <v>4202</v>
      </c>
      <c r="Q2614" s="10" t="s">
        <v>4855</v>
      </c>
      <c r="R2614" s="11"/>
      <c r="S2614" s="12"/>
      <c r="T2614" s="14">
        <v>46252</v>
      </c>
      <c r="U2614" s="15" t="s">
        <v>4851</v>
      </c>
      <c r="V2614" s="8">
        <v>46252</v>
      </c>
      <c r="W2614" s="13" t="s">
        <v>4899</v>
      </c>
      <c r="X2614" s="23" t="s">
        <v>4206</v>
      </c>
      <c r="Y2614" s="486">
        <v>118</v>
      </c>
      <c r="Z2614" s="483">
        <v>46254</v>
      </c>
      <c r="AA2614" s="24" t="s">
        <v>4889</v>
      </c>
      <c r="AB2614" s="484" t="s">
        <v>4206</v>
      </c>
      <c r="AC2614" s="16"/>
      <c r="AD2614" s="17"/>
      <c r="AE2614" s="18"/>
      <c r="AF2614" s="9"/>
      <c r="AG2614" s="19"/>
      <c r="AH2614" s="20"/>
      <c r="AI2614" s="9"/>
      <c r="AJ2614" s="21"/>
      <c r="AK2614" s="33"/>
      <c r="AL2614" s="485" t="str">
        <f>IF(AA2614="","",AA2614)</f>
        <v>L-RT-003</v>
      </c>
      <c r="AM2614" s="3" t="str">
        <f>IF(AB2614="","",AB2614)</f>
        <v>A</v>
      </c>
      <c r="AN2614" s="702"/>
      <c r="AO2614" s="4"/>
      <c r="AP2614" s="5"/>
      <c r="AQ2614" s="5"/>
      <c r="AR2614" s="4"/>
      <c r="AS2614" s="5"/>
      <c r="AT2614" s="552"/>
      <c r="AU2614" s="553" t="str">
        <f>IF(AND(V2614&gt;0,X2614="A",AA2614&lt;&gt;"",AG2614&lt;&gt;"A",AJ2614&lt;&gt;"A",OR(AB2614="NR",AB2614="NT")),1,"")</f>
        <v/>
      </c>
      <c r="AV2614" s="554" t="str">
        <f>IF(AU2614="","",COUNTIF($AU$8:AU2614,AU2614))</f>
        <v/>
      </c>
      <c r="AW2614" s="553" t="str">
        <f>IF(AND(V2614&gt;0,X2614="A",AJ2614&lt;&gt;"A",OR(AB2614="",AB2614="NX")),1,"")</f>
        <v/>
      </c>
      <c r="AX2614" s="554" t="str">
        <f>IF(AW2614="","",COUNTIF($AW$8:AW2614,AW2614))</f>
        <v/>
      </c>
      <c r="AY2614" s="27"/>
      <c r="AZ2614" s="6"/>
      <c r="BA2614" s="7"/>
      <c r="BB2614" s="7"/>
    </row>
    <row r="2615" spans="1:54" ht="14.45" customHeight="1">
      <c r="A2615" s="472" t="s">
        <v>4976</v>
      </c>
      <c r="B2615" s="473" t="s">
        <v>1602</v>
      </c>
      <c r="C2615" s="714" t="s">
        <v>5292</v>
      </c>
      <c r="D2615" s="22">
        <v>24</v>
      </c>
      <c r="E2615" s="746" t="s">
        <v>4905</v>
      </c>
      <c r="F2615" s="760">
        <v>2083950</v>
      </c>
      <c r="G2615" s="475">
        <v>15421101</v>
      </c>
      <c r="H2615" s="476">
        <v>11.94</v>
      </c>
      <c r="I2615" s="474">
        <v>2083110</v>
      </c>
      <c r="J2615" s="475">
        <v>15421108</v>
      </c>
      <c r="K2615" s="478">
        <v>11.94</v>
      </c>
      <c r="L2615" s="9" t="s">
        <v>15</v>
      </c>
      <c r="M2615" s="546">
        <v>16</v>
      </c>
      <c r="N2615" s="9">
        <v>9.5299999999999994</v>
      </c>
      <c r="O2615" s="6" t="s">
        <v>4201</v>
      </c>
      <c r="P2615" s="479" t="s">
        <v>4202</v>
      </c>
      <c r="Q2615" s="10" t="s">
        <v>4855</v>
      </c>
      <c r="R2615" s="11"/>
      <c r="S2615" s="12"/>
      <c r="T2615" s="14">
        <v>46252</v>
      </c>
      <c r="U2615" s="15" t="s">
        <v>4851</v>
      </c>
      <c r="V2615" s="8">
        <v>46252</v>
      </c>
      <c r="W2615" s="13" t="s">
        <v>4899</v>
      </c>
      <c r="X2615" s="23" t="s">
        <v>4206</v>
      </c>
      <c r="Y2615" s="486">
        <v>118</v>
      </c>
      <c r="Z2615" s="483">
        <v>46254</v>
      </c>
      <c r="AA2615" s="24" t="s">
        <v>4889</v>
      </c>
      <c r="AB2615" s="484" t="s">
        <v>4206</v>
      </c>
      <c r="AC2615" s="16"/>
      <c r="AD2615" s="17"/>
      <c r="AE2615" s="18"/>
      <c r="AF2615" s="9"/>
      <c r="AG2615" s="19"/>
      <c r="AH2615" s="20"/>
      <c r="AI2615" s="9"/>
      <c r="AJ2615" s="21"/>
      <c r="AK2615" s="33"/>
      <c r="AL2615" s="485" t="str">
        <f>IF(AA2615="","",AA2615)</f>
        <v>L-RT-003</v>
      </c>
      <c r="AM2615" s="3" t="str">
        <f>IF(AB2615="","",AB2615)</f>
        <v>A</v>
      </c>
      <c r="AN2615" s="702"/>
      <c r="AO2615" s="4"/>
      <c r="AP2615" s="5"/>
      <c r="AQ2615" s="5"/>
      <c r="AR2615" s="4"/>
      <c r="AS2615" s="5"/>
      <c r="AT2615" s="552"/>
      <c r="AU2615" s="553" t="str">
        <f>IF(AND(V2615&gt;0,X2615="A",AA2615&lt;&gt;"",AG2615&lt;&gt;"A",AJ2615&lt;&gt;"A",OR(AB2615="NR",AB2615="NT")),1,"")</f>
        <v/>
      </c>
      <c r="AV2615" s="554" t="str">
        <f>IF(AU2615="","",COUNTIF($AU$8:AU2615,AU2615))</f>
        <v/>
      </c>
      <c r="AW2615" s="553" t="str">
        <f>IF(AND(V2615&gt;0,X2615="A",AJ2615&lt;&gt;"A",OR(AB2615="",AB2615="NX")),1,"")</f>
        <v/>
      </c>
      <c r="AX2615" s="554" t="str">
        <f>IF(AW2615="","",COUNTIF($AW$8:AW2615,AW2615))</f>
        <v/>
      </c>
      <c r="AY2615" s="27"/>
      <c r="AZ2615" s="6"/>
      <c r="BA2615" s="7"/>
      <c r="BB2615" s="7"/>
    </row>
    <row r="2616" spans="1:54" ht="14.45" customHeight="1">
      <c r="A2616" s="472" t="s">
        <v>4977</v>
      </c>
      <c r="B2616" s="473" t="s">
        <v>1602</v>
      </c>
      <c r="C2616" s="714" t="s">
        <v>5292</v>
      </c>
      <c r="D2616" s="22">
        <v>24</v>
      </c>
      <c r="E2616" s="746" t="s">
        <v>4906</v>
      </c>
      <c r="F2616" s="760">
        <v>2083110</v>
      </c>
      <c r="G2616" s="475">
        <v>15421108</v>
      </c>
      <c r="H2616" s="476">
        <v>11.94</v>
      </c>
      <c r="I2616" s="474">
        <v>2096190</v>
      </c>
      <c r="J2616" s="475">
        <v>15421111</v>
      </c>
      <c r="K2616" s="478">
        <v>11.94</v>
      </c>
      <c r="L2616" s="9" t="s">
        <v>15</v>
      </c>
      <c r="M2616" s="546">
        <v>16</v>
      </c>
      <c r="N2616" s="9">
        <v>9.5299999999999994</v>
      </c>
      <c r="O2616" s="6" t="s">
        <v>4201</v>
      </c>
      <c r="P2616" s="479" t="s">
        <v>4202</v>
      </c>
      <c r="Q2616" s="10" t="s">
        <v>4855</v>
      </c>
      <c r="R2616" s="11"/>
      <c r="S2616" s="12"/>
      <c r="T2616" s="14">
        <v>46252</v>
      </c>
      <c r="U2616" s="15" t="s">
        <v>4851</v>
      </c>
      <c r="V2616" s="8">
        <v>46252</v>
      </c>
      <c r="W2616" s="13" t="s">
        <v>4899</v>
      </c>
      <c r="X2616" s="23" t="s">
        <v>4206</v>
      </c>
      <c r="Y2616" s="486">
        <v>118</v>
      </c>
      <c r="Z2616" s="483">
        <v>46254</v>
      </c>
      <c r="AA2616" s="24" t="s">
        <v>4889</v>
      </c>
      <c r="AB2616" s="484" t="s">
        <v>4206</v>
      </c>
      <c r="AC2616" s="16"/>
      <c r="AD2616" s="17"/>
      <c r="AE2616" s="18"/>
      <c r="AF2616" s="9"/>
      <c r="AG2616" s="19"/>
      <c r="AH2616" s="20"/>
      <c r="AI2616" s="9"/>
      <c r="AJ2616" s="21"/>
      <c r="AK2616" s="33"/>
      <c r="AL2616" s="485" t="str">
        <f>IF(AA2616="","",AA2616)</f>
        <v>L-RT-003</v>
      </c>
      <c r="AM2616" s="3" t="str">
        <f>IF(AB2616="","",AB2616)</f>
        <v>A</v>
      </c>
      <c r="AN2616" s="702"/>
      <c r="AO2616" s="4"/>
      <c r="AP2616" s="5"/>
      <c r="AQ2616" s="5"/>
      <c r="AR2616" s="4"/>
      <c r="AS2616" s="5"/>
      <c r="AT2616" s="552"/>
      <c r="AU2616" s="553" t="str">
        <f>IF(AND(V2616&gt;0,X2616="A",AA2616&lt;&gt;"",AG2616&lt;&gt;"A",AJ2616&lt;&gt;"A",OR(AB2616="NR",AB2616="NT")),1,"")</f>
        <v/>
      </c>
      <c r="AV2616" s="554" t="str">
        <f>IF(AU2616="","",COUNTIF($AU$8:AU2616,AU2616))</f>
        <v/>
      </c>
      <c r="AW2616" s="553" t="str">
        <f>IF(AND(V2616&gt;0,X2616="A",AJ2616&lt;&gt;"A",OR(AB2616="",AB2616="NX")),1,"")</f>
        <v/>
      </c>
      <c r="AX2616" s="554" t="str">
        <f>IF(AW2616="","",COUNTIF($AW$8:AW2616,AW2616))</f>
        <v/>
      </c>
      <c r="AY2616" s="27"/>
      <c r="AZ2616" s="6"/>
      <c r="BA2616" s="7"/>
      <c r="BB2616" s="7"/>
    </row>
    <row r="2617" spans="1:54" ht="14.45" customHeight="1">
      <c r="A2617" s="472" t="s">
        <v>4978</v>
      </c>
      <c r="B2617" s="473" t="s">
        <v>1602</v>
      </c>
      <c r="C2617" s="714" t="s">
        <v>5292</v>
      </c>
      <c r="D2617" s="22">
        <v>24</v>
      </c>
      <c r="E2617" s="746" t="s">
        <v>4907</v>
      </c>
      <c r="F2617" s="760">
        <v>2096190</v>
      </c>
      <c r="G2617" s="475">
        <v>15421111</v>
      </c>
      <c r="H2617" s="476">
        <v>11.94</v>
      </c>
      <c r="I2617" s="474">
        <v>2095020</v>
      </c>
      <c r="J2617" s="475">
        <v>15421111</v>
      </c>
      <c r="K2617" s="478">
        <v>11.94</v>
      </c>
      <c r="L2617" s="9" t="s">
        <v>15</v>
      </c>
      <c r="M2617" s="546">
        <v>16</v>
      </c>
      <c r="N2617" s="9">
        <v>9.5299999999999994</v>
      </c>
      <c r="O2617" s="6" t="s">
        <v>4201</v>
      </c>
      <c r="P2617" s="479" t="s">
        <v>4202</v>
      </c>
      <c r="Q2617" s="10" t="s">
        <v>4855</v>
      </c>
      <c r="R2617" s="11"/>
      <c r="S2617" s="12"/>
      <c r="T2617" s="14">
        <v>46252</v>
      </c>
      <c r="U2617" s="15" t="s">
        <v>4851</v>
      </c>
      <c r="V2617" s="8">
        <v>46252</v>
      </c>
      <c r="W2617" s="13" t="s">
        <v>4899</v>
      </c>
      <c r="X2617" s="23" t="s">
        <v>4206</v>
      </c>
      <c r="Y2617" s="486">
        <v>118</v>
      </c>
      <c r="Z2617" s="483">
        <v>46254</v>
      </c>
      <c r="AA2617" s="24" t="s">
        <v>4889</v>
      </c>
      <c r="AB2617" s="484" t="s">
        <v>4206</v>
      </c>
      <c r="AC2617" s="16"/>
      <c r="AD2617" s="17"/>
      <c r="AE2617" s="18"/>
      <c r="AF2617" s="9"/>
      <c r="AG2617" s="19"/>
      <c r="AH2617" s="20"/>
      <c r="AI2617" s="9"/>
      <c r="AJ2617" s="21"/>
      <c r="AK2617" s="33"/>
      <c r="AL2617" s="485" t="str">
        <f>IF(AA2617="","",AA2617)</f>
        <v>L-RT-003</v>
      </c>
      <c r="AM2617" s="3" t="str">
        <f>IF(AB2617="","",AB2617)</f>
        <v>A</v>
      </c>
      <c r="AN2617" s="702"/>
      <c r="AO2617" s="4"/>
      <c r="AP2617" s="5"/>
      <c r="AQ2617" s="5"/>
      <c r="AR2617" s="4"/>
      <c r="AS2617" s="5"/>
      <c r="AT2617" s="552"/>
      <c r="AU2617" s="553" t="str">
        <f>IF(AND(V2617&gt;0,X2617="A",AA2617&lt;&gt;"",AG2617&lt;&gt;"A",AJ2617&lt;&gt;"A",OR(AB2617="NR",AB2617="NT")),1,"")</f>
        <v/>
      </c>
      <c r="AV2617" s="554" t="str">
        <f>IF(AU2617="","",COUNTIF($AU$8:AU2617,AU2617))</f>
        <v/>
      </c>
      <c r="AW2617" s="553" t="str">
        <f>IF(AND(V2617&gt;0,X2617="A",AJ2617&lt;&gt;"A",OR(AB2617="",AB2617="NX")),1,"")</f>
        <v/>
      </c>
      <c r="AX2617" s="554" t="str">
        <f>IF(AW2617="","",COUNTIF($AW$8:AW2617,AW2617))</f>
        <v/>
      </c>
      <c r="AY2617" s="27"/>
      <c r="AZ2617" s="6"/>
      <c r="BA2617" s="7"/>
      <c r="BB2617" s="7"/>
    </row>
    <row r="2618" spans="1:54" ht="14.45" customHeight="1">
      <c r="A2618" s="472" t="s">
        <v>4979</v>
      </c>
      <c r="B2618" s="473" t="s">
        <v>1602</v>
      </c>
      <c r="C2618" s="714" t="s">
        <v>5292</v>
      </c>
      <c r="D2618" s="22">
        <v>24</v>
      </c>
      <c r="E2618" s="746" t="s">
        <v>4908</v>
      </c>
      <c r="F2618" s="760">
        <v>2095020</v>
      </c>
      <c r="G2618" s="475">
        <v>15421111</v>
      </c>
      <c r="H2618" s="476">
        <v>11.94</v>
      </c>
      <c r="I2618" s="474">
        <v>2091710</v>
      </c>
      <c r="J2618" s="475">
        <v>15421109</v>
      </c>
      <c r="K2618" s="478">
        <v>11.94</v>
      </c>
      <c r="L2618" s="9" t="s">
        <v>15</v>
      </c>
      <c r="M2618" s="546">
        <v>16</v>
      </c>
      <c r="N2618" s="9">
        <v>9.5299999999999994</v>
      </c>
      <c r="O2618" s="6" t="s">
        <v>4201</v>
      </c>
      <c r="P2618" s="479" t="s">
        <v>4202</v>
      </c>
      <c r="Q2618" s="10" t="s">
        <v>4855</v>
      </c>
      <c r="R2618" s="11"/>
      <c r="S2618" s="12"/>
      <c r="T2618" s="14">
        <v>46252</v>
      </c>
      <c r="U2618" s="15" t="s">
        <v>4851</v>
      </c>
      <c r="V2618" s="8">
        <v>46252</v>
      </c>
      <c r="W2618" s="13" t="s">
        <v>4899</v>
      </c>
      <c r="X2618" s="23" t="s">
        <v>4206</v>
      </c>
      <c r="Y2618" s="486">
        <v>118</v>
      </c>
      <c r="Z2618" s="483">
        <v>46254</v>
      </c>
      <c r="AA2618" s="24" t="s">
        <v>4889</v>
      </c>
      <c r="AB2618" s="484" t="s">
        <v>4206</v>
      </c>
      <c r="AC2618" s="16"/>
      <c r="AD2618" s="17"/>
      <c r="AE2618" s="18"/>
      <c r="AF2618" s="9"/>
      <c r="AG2618" s="19"/>
      <c r="AH2618" s="20"/>
      <c r="AI2618" s="9"/>
      <c r="AJ2618" s="21"/>
      <c r="AK2618" s="33"/>
      <c r="AL2618" s="485" t="str">
        <f>IF(AA2618="","",AA2618)</f>
        <v>L-RT-003</v>
      </c>
      <c r="AM2618" s="3" t="str">
        <f>IF(AB2618="","",AB2618)</f>
        <v>A</v>
      </c>
      <c r="AN2618" s="702"/>
      <c r="AO2618" s="4"/>
      <c r="AP2618" s="5"/>
      <c r="AQ2618" s="5"/>
      <c r="AR2618" s="4"/>
      <c r="AS2618" s="5"/>
      <c r="AT2618" s="552"/>
      <c r="AU2618" s="553" t="str">
        <f>IF(AND(V2618&gt;0,X2618="A",AA2618&lt;&gt;"",AG2618&lt;&gt;"A",AJ2618&lt;&gt;"A",OR(AB2618="NR",AB2618="NT")),1,"")</f>
        <v/>
      </c>
      <c r="AV2618" s="554" t="str">
        <f>IF(AU2618="","",COUNTIF($AU$8:AU2618,AU2618))</f>
        <v/>
      </c>
      <c r="AW2618" s="553" t="str">
        <f>IF(AND(V2618&gt;0,X2618="A",AJ2618&lt;&gt;"A",OR(AB2618="",AB2618="NX")),1,"")</f>
        <v/>
      </c>
      <c r="AX2618" s="554" t="str">
        <f>IF(AW2618="","",COUNTIF($AW$8:AW2618,AW2618))</f>
        <v/>
      </c>
      <c r="AY2618" s="27"/>
      <c r="AZ2618" s="6"/>
      <c r="BA2618" s="7"/>
      <c r="BB2618" s="7"/>
    </row>
    <row r="2619" spans="1:54" ht="14.45" customHeight="1">
      <c r="A2619" s="472" t="s">
        <v>4980</v>
      </c>
      <c r="B2619" s="473" t="s">
        <v>1602</v>
      </c>
      <c r="C2619" s="714" t="s">
        <v>5292</v>
      </c>
      <c r="D2619" s="22">
        <v>24</v>
      </c>
      <c r="E2619" s="746" t="s">
        <v>4909</v>
      </c>
      <c r="F2619" s="760">
        <v>2091710</v>
      </c>
      <c r="G2619" s="475">
        <v>15421109</v>
      </c>
      <c r="H2619" s="476">
        <v>11.94</v>
      </c>
      <c r="I2619" s="474">
        <v>2083440</v>
      </c>
      <c r="J2619" s="475">
        <v>15421105</v>
      </c>
      <c r="K2619" s="478">
        <v>11.94</v>
      </c>
      <c r="L2619" s="9" t="s">
        <v>15</v>
      </c>
      <c r="M2619" s="546">
        <v>16</v>
      </c>
      <c r="N2619" s="9">
        <v>9.5299999999999994</v>
      </c>
      <c r="O2619" s="6" t="s">
        <v>4201</v>
      </c>
      <c r="P2619" s="479" t="s">
        <v>4202</v>
      </c>
      <c r="Q2619" s="10" t="s">
        <v>4855</v>
      </c>
      <c r="R2619" s="11"/>
      <c r="S2619" s="12"/>
      <c r="T2619" s="14">
        <v>46252</v>
      </c>
      <c r="U2619" s="15" t="s">
        <v>4851</v>
      </c>
      <c r="V2619" s="8">
        <v>46252</v>
      </c>
      <c r="W2619" s="13" t="s">
        <v>4899</v>
      </c>
      <c r="X2619" s="23" t="s">
        <v>4206</v>
      </c>
      <c r="Y2619" s="486">
        <v>118</v>
      </c>
      <c r="Z2619" s="483">
        <v>46254</v>
      </c>
      <c r="AA2619" s="24" t="s">
        <v>4910</v>
      </c>
      <c r="AB2619" s="484" t="s">
        <v>4206</v>
      </c>
      <c r="AC2619" s="16"/>
      <c r="AD2619" s="17"/>
      <c r="AE2619" s="18"/>
      <c r="AF2619" s="9"/>
      <c r="AG2619" s="19"/>
      <c r="AH2619" s="20"/>
      <c r="AI2619" s="9"/>
      <c r="AJ2619" s="21"/>
      <c r="AK2619" s="33"/>
      <c r="AL2619" s="485" t="str">
        <f>IF(AA2619="","",AA2619)</f>
        <v>L-RT-001</v>
      </c>
      <c r="AM2619" s="3" t="str">
        <f>IF(AB2619="","",AB2619)</f>
        <v>A</v>
      </c>
      <c r="AN2619" s="702"/>
      <c r="AO2619" s="4"/>
      <c r="AP2619" s="5"/>
      <c r="AQ2619" s="5"/>
      <c r="AR2619" s="4"/>
      <c r="AS2619" s="5"/>
      <c r="AT2619" s="552"/>
      <c r="AU2619" s="553" t="str">
        <f>IF(AND(V2619&gt;0,X2619="A",AA2619&lt;&gt;"",AG2619&lt;&gt;"A",AJ2619&lt;&gt;"A",OR(AB2619="NR",AB2619="NT")),1,"")</f>
        <v/>
      </c>
      <c r="AV2619" s="554" t="str">
        <f>IF(AU2619="","",COUNTIF($AU$8:AU2619,AU2619))</f>
        <v/>
      </c>
      <c r="AW2619" s="553" t="str">
        <f>IF(AND(V2619&gt;0,X2619="A",AJ2619&lt;&gt;"A",OR(AB2619="",AB2619="NX")),1,"")</f>
        <v/>
      </c>
      <c r="AX2619" s="554" t="str">
        <f>IF(AW2619="","",COUNTIF($AW$8:AW2619,AW2619))</f>
        <v/>
      </c>
      <c r="AY2619" s="27"/>
      <c r="AZ2619" s="6"/>
      <c r="BA2619" s="7"/>
      <c r="BB2619" s="7"/>
    </row>
    <row r="2620" spans="1:54" ht="14.45" customHeight="1">
      <c r="A2620" s="472" t="s">
        <v>4981</v>
      </c>
      <c r="B2620" s="473" t="s">
        <v>1602</v>
      </c>
      <c r="C2620" s="714" t="s">
        <v>5292</v>
      </c>
      <c r="D2620" s="22">
        <v>24</v>
      </c>
      <c r="E2620" s="746" t="s">
        <v>4911</v>
      </c>
      <c r="F2620" s="760">
        <v>2083440</v>
      </c>
      <c r="G2620" s="475">
        <v>15421105</v>
      </c>
      <c r="H2620" s="476">
        <v>11.94</v>
      </c>
      <c r="I2620" s="474">
        <v>2083380</v>
      </c>
      <c r="J2620" s="475">
        <v>15421105</v>
      </c>
      <c r="K2620" s="478">
        <v>11.94</v>
      </c>
      <c r="L2620" s="9" t="s">
        <v>15</v>
      </c>
      <c r="M2620" s="546">
        <v>16</v>
      </c>
      <c r="N2620" s="9">
        <v>9.5299999999999994</v>
      </c>
      <c r="O2620" s="6" t="s">
        <v>4201</v>
      </c>
      <c r="P2620" s="479" t="s">
        <v>4202</v>
      </c>
      <c r="Q2620" s="10" t="s">
        <v>4855</v>
      </c>
      <c r="R2620" s="11"/>
      <c r="S2620" s="12"/>
      <c r="T2620" s="14">
        <v>46252</v>
      </c>
      <c r="U2620" s="15" t="s">
        <v>4851</v>
      </c>
      <c r="V2620" s="8">
        <v>46252</v>
      </c>
      <c r="W2620" s="13" t="s">
        <v>4899</v>
      </c>
      <c r="X2620" s="23" t="s">
        <v>4206</v>
      </c>
      <c r="Y2620" s="486">
        <v>118</v>
      </c>
      <c r="Z2620" s="483">
        <v>46254</v>
      </c>
      <c r="AA2620" s="24" t="s">
        <v>4910</v>
      </c>
      <c r="AB2620" s="484" t="s">
        <v>4206</v>
      </c>
      <c r="AC2620" s="16"/>
      <c r="AD2620" s="17"/>
      <c r="AE2620" s="18"/>
      <c r="AF2620" s="9"/>
      <c r="AG2620" s="19"/>
      <c r="AH2620" s="20"/>
      <c r="AI2620" s="9"/>
      <c r="AJ2620" s="21"/>
      <c r="AK2620" s="33"/>
      <c r="AL2620" s="485" t="str">
        <f>IF(AA2620="","",AA2620)</f>
        <v>L-RT-001</v>
      </c>
      <c r="AM2620" s="3" t="str">
        <f>IF(AB2620="","",AB2620)</f>
        <v>A</v>
      </c>
      <c r="AN2620" s="702"/>
      <c r="AO2620" s="4"/>
      <c r="AP2620" s="5"/>
      <c r="AQ2620" s="5"/>
      <c r="AR2620" s="4"/>
      <c r="AS2620" s="5"/>
      <c r="AT2620" s="552"/>
      <c r="AU2620" s="553" t="str">
        <f>IF(AND(V2620&gt;0,X2620="A",AA2620&lt;&gt;"",AG2620&lt;&gt;"A",AJ2620&lt;&gt;"A",OR(AB2620="NR",AB2620="NT")),1,"")</f>
        <v/>
      </c>
      <c r="AV2620" s="554" t="str">
        <f>IF(AU2620="","",COUNTIF($AU$8:AU2620,AU2620))</f>
        <v/>
      </c>
      <c r="AW2620" s="553" t="str">
        <f>IF(AND(V2620&gt;0,X2620="A",AJ2620&lt;&gt;"A",OR(AB2620="",AB2620="NX")),1,"")</f>
        <v/>
      </c>
      <c r="AX2620" s="554" t="str">
        <f>IF(AW2620="","",COUNTIF($AW$8:AW2620,AW2620))</f>
        <v/>
      </c>
      <c r="AY2620" s="27"/>
      <c r="AZ2620" s="6"/>
      <c r="BA2620" s="7"/>
      <c r="BB2620" s="7"/>
    </row>
    <row r="2621" spans="1:54" ht="14.45" customHeight="1">
      <c r="A2621" s="472" t="s">
        <v>4982</v>
      </c>
      <c r="B2621" s="473" t="s">
        <v>1602</v>
      </c>
      <c r="C2621" s="714" t="s">
        <v>5292</v>
      </c>
      <c r="D2621" s="22">
        <v>24</v>
      </c>
      <c r="E2621" s="746" t="s">
        <v>4912</v>
      </c>
      <c r="F2621" s="760">
        <v>2083380</v>
      </c>
      <c r="G2621" s="475">
        <v>15421105</v>
      </c>
      <c r="H2621" s="476">
        <v>11.94</v>
      </c>
      <c r="I2621" s="474">
        <v>2085840</v>
      </c>
      <c r="J2621" s="475">
        <v>15421107</v>
      </c>
      <c r="K2621" s="478">
        <v>11.94</v>
      </c>
      <c r="L2621" s="9" t="s">
        <v>15</v>
      </c>
      <c r="M2621" s="546">
        <v>16</v>
      </c>
      <c r="N2621" s="9">
        <v>9.5299999999999994</v>
      </c>
      <c r="O2621" s="6" t="s">
        <v>4201</v>
      </c>
      <c r="P2621" s="479" t="s">
        <v>4202</v>
      </c>
      <c r="Q2621" s="10" t="s">
        <v>4855</v>
      </c>
      <c r="R2621" s="11"/>
      <c r="S2621" s="12"/>
      <c r="T2621" s="14">
        <v>46252</v>
      </c>
      <c r="U2621" s="15" t="s">
        <v>4851</v>
      </c>
      <c r="V2621" s="8">
        <v>46252</v>
      </c>
      <c r="W2621" s="13" t="s">
        <v>4899</v>
      </c>
      <c r="X2621" s="23" t="s">
        <v>4206</v>
      </c>
      <c r="Y2621" s="486">
        <v>118</v>
      </c>
      <c r="Z2621" s="483">
        <v>46254</v>
      </c>
      <c r="AA2621" s="24" t="s">
        <v>4910</v>
      </c>
      <c r="AB2621" s="484" t="s">
        <v>4206</v>
      </c>
      <c r="AC2621" s="16"/>
      <c r="AD2621" s="17"/>
      <c r="AE2621" s="18"/>
      <c r="AF2621" s="9"/>
      <c r="AG2621" s="19"/>
      <c r="AH2621" s="20"/>
      <c r="AI2621" s="9"/>
      <c r="AJ2621" s="21"/>
      <c r="AK2621" s="33"/>
      <c r="AL2621" s="485" t="str">
        <f>IF(AA2621="","",AA2621)</f>
        <v>L-RT-001</v>
      </c>
      <c r="AM2621" s="3" t="str">
        <f>IF(AB2621="","",AB2621)</f>
        <v>A</v>
      </c>
      <c r="AN2621" s="702"/>
      <c r="AO2621" s="4"/>
      <c r="AP2621" s="5"/>
      <c r="AQ2621" s="5"/>
      <c r="AR2621" s="4"/>
      <c r="AS2621" s="5"/>
      <c r="AT2621" s="552"/>
      <c r="AU2621" s="553" t="str">
        <f>IF(AND(V2621&gt;0,X2621="A",AA2621&lt;&gt;"",AG2621&lt;&gt;"A",AJ2621&lt;&gt;"A",OR(AB2621="NR",AB2621="NT")),1,"")</f>
        <v/>
      </c>
      <c r="AV2621" s="554" t="str">
        <f>IF(AU2621="","",COUNTIF($AU$8:AU2621,AU2621))</f>
        <v/>
      </c>
      <c r="AW2621" s="553" t="str">
        <f>IF(AND(V2621&gt;0,X2621="A",AJ2621&lt;&gt;"A",OR(AB2621="",AB2621="NX")),1,"")</f>
        <v/>
      </c>
      <c r="AX2621" s="554" t="str">
        <f>IF(AW2621="","",COUNTIF($AW$8:AW2621,AW2621))</f>
        <v/>
      </c>
      <c r="AY2621" s="27"/>
      <c r="AZ2621" s="6"/>
      <c r="BA2621" s="7"/>
      <c r="BB2621" s="7"/>
    </row>
    <row r="2622" spans="1:54" ht="14.45" customHeight="1">
      <c r="A2622" s="472" t="s">
        <v>4983</v>
      </c>
      <c r="B2622" s="473" t="s">
        <v>1602</v>
      </c>
      <c r="C2622" s="714" t="s">
        <v>5292</v>
      </c>
      <c r="D2622" s="22">
        <v>24</v>
      </c>
      <c r="E2622" s="746" t="s">
        <v>5042</v>
      </c>
      <c r="F2622" s="760">
        <v>2085840</v>
      </c>
      <c r="G2622" s="475">
        <v>15421107</v>
      </c>
      <c r="H2622" s="476">
        <v>11.94</v>
      </c>
      <c r="I2622" s="474">
        <v>2089640</v>
      </c>
      <c r="J2622" s="475">
        <v>15421109</v>
      </c>
      <c r="K2622" s="478">
        <v>11.94</v>
      </c>
      <c r="L2622" s="9" t="s">
        <v>15</v>
      </c>
      <c r="M2622" s="546">
        <v>16</v>
      </c>
      <c r="N2622" s="9">
        <v>9.5299999999999994</v>
      </c>
      <c r="O2622" s="6" t="s">
        <v>4201</v>
      </c>
      <c r="P2622" s="479" t="s">
        <v>5033</v>
      </c>
      <c r="Q2622" s="10" t="s">
        <v>5193</v>
      </c>
      <c r="R2622" s="11"/>
      <c r="S2622" s="12"/>
      <c r="T2622" s="14">
        <v>46273</v>
      </c>
      <c r="U2622" s="15" t="s">
        <v>4851</v>
      </c>
      <c r="V2622" s="8">
        <v>46273</v>
      </c>
      <c r="W2622" s="13" t="s">
        <v>5034</v>
      </c>
      <c r="X2622" s="23" t="s">
        <v>4206</v>
      </c>
      <c r="Y2622" s="486">
        <v>140</v>
      </c>
      <c r="Z2622" s="483">
        <v>46275</v>
      </c>
      <c r="AA2622" s="24" t="s">
        <v>5194</v>
      </c>
      <c r="AB2622" s="484" t="s">
        <v>4206</v>
      </c>
      <c r="AC2622" s="16"/>
      <c r="AD2622" s="17"/>
      <c r="AE2622" s="18"/>
      <c r="AF2622" s="9"/>
      <c r="AG2622" s="19"/>
      <c r="AH2622" s="20"/>
      <c r="AI2622" s="9"/>
      <c r="AJ2622" s="21"/>
      <c r="AK2622" s="33"/>
      <c r="AL2622" s="485" t="str">
        <f>IF(AA2622="","",AA2622)</f>
        <v>L-RT-023</v>
      </c>
      <c r="AM2622" s="3" t="str">
        <f>IF(AB2622="","",AB2622)</f>
        <v>A</v>
      </c>
      <c r="AN2622" s="702"/>
      <c r="AO2622" s="4"/>
      <c r="AP2622" s="5"/>
      <c r="AQ2622" s="5"/>
      <c r="AR2622" s="4"/>
      <c r="AS2622" s="5"/>
      <c r="AT2622" s="552"/>
      <c r="AU2622" s="553" t="str">
        <f>IF(AND(V2622&gt;0,X2622="A",AA2622&lt;&gt;"",AG2622&lt;&gt;"A",AJ2622&lt;&gt;"A",OR(AB2622="NR",AB2622="NT")),1,"")</f>
        <v/>
      </c>
      <c r="AV2622" s="554" t="str">
        <f>IF(AU2622="","",COUNTIF($AU$8:AU2622,AU2622))</f>
        <v/>
      </c>
      <c r="AW2622" s="553" t="str">
        <f>IF(AND(V2622&gt;0,X2622="A",AJ2622&lt;&gt;"A",OR(AB2622="",AB2622="NX")),1,"")</f>
        <v/>
      </c>
      <c r="AX2622" s="554" t="str">
        <f>IF(AW2622="","",COUNTIF($AW$8:AW2622,AW2622))</f>
        <v/>
      </c>
      <c r="AY2622" s="27" t="s">
        <v>4899</v>
      </c>
      <c r="AZ2622" s="6" t="s">
        <v>4910</v>
      </c>
      <c r="BA2622" s="7"/>
      <c r="BB2622" s="7"/>
    </row>
    <row r="2623" spans="1:54" ht="14.45" customHeight="1">
      <c r="A2623" s="472" t="s">
        <v>4984</v>
      </c>
      <c r="B2623" s="473" t="s">
        <v>1602</v>
      </c>
      <c r="C2623" s="714" t="s">
        <v>5292</v>
      </c>
      <c r="D2623" s="22">
        <v>24</v>
      </c>
      <c r="E2623" s="746" t="s">
        <v>4913</v>
      </c>
      <c r="F2623" s="760">
        <v>2089640</v>
      </c>
      <c r="G2623" s="475">
        <v>15421109</v>
      </c>
      <c r="H2623" s="476">
        <v>11.94</v>
      </c>
      <c r="I2623" s="474">
        <v>2090650</v>
      </c>
      <c r="J2623" s="475">
        <v>15421106</v>
      </c>
      <c r="K2623" s="478">
        <v>11.94</v>
      </c>
      <c r="L2623" s="9" t="s">
        <v>15</v>
      </c>
      <c r="M2623" s="546">
        <v>16</v>
      </c>
      <c r="N2623" s="9">
        <v>9.5299999999999994</v>
      </c>
      <c r="O2623" s="6" t="s">
        <v>4201</v>
      </c>
      <c r="P2623" s="479" t="s">
        <v>4202</v>
      </c>
      <c r="Q2623" s="10" t="s">
        <v>4855</v>
      </c>
      <c r="R2623" s="11"/>
      <c r="S2623" s="12"/>
      <c r="T2623" s="14">
        <v>46251</v>
      </c>
      <c r="U2623" s="15" t="s">
        <v>4851</v>
      </c>
      <c r="V2623" s="8">
        <v>46251</v>
      </c>
      <c r="W2623" s="13" t="s">
        <v>4914</v>
      </c>
      <c r="X2623" s="23" t="s">
        <v>4206</v>
      </c>
      <c r="Y2623" s="486">
        <v>118</v>
      </c>
      <c r="Z2623" s="483">
        <v>46254</v>
      </c>
      <c r="AA2623" s="24" t="s">
        <v>4910</v>
      </c>
      <c r="AB2623" s="484" t="s">
        <v>4206</v>
      </c>
      <c r="AC2623" s="16"/>
      <c r="AD2623" s="17"/>
      <c r="AE2623" s="18"/>
      <c r="AF2623" s="9"/>
      <c r="AG2623" s="19"/>
      <c r="AH2623" s="20"/>
      <c r="AI2623" s="9"/>
      <c r="AJ2623" s="21"/>
      <c r="AK2623" s="33"/>
      <c r="AL2623" s="485" t="str">
        <f>IF(AA2623="","",AA2623)</f>
        <v>L-RT-001</v>
      </c>
      <c r="AM2623" s="3" t="str">
        <f>IF(AB2623="","",AB2623)</f>
        <v>A</v>
      </c>
      <c r="AN2623" s="702"/>
      <c r="AO2623" s="4"/>
      <c r="AP2623" s="5"/>
      <c r="AQ2623" s="5"/>
      <c r="AR2623" s="4"/>
      <c r="AS2623" s="5"/>
      <c r="AT2623" s="552"/>
      <c r="AU2623" s="553" t="str">
        <f>IF(AND(V2623&gt;0,X2623="A",AA2623&lt;&gt;"",AG2623&lt;&gt;"A",AJ2623&lt;&gt;"A",OR(AB2623="NR",AB2623="NT")),1,"")</f>
        <v/>
      </c>
      <c r="AV2623" s="554" t="str">
        <f>IF(AU2623="","",COUNTIF($AU$8:AU2623,AU2623))</f>
        <v/>
      </c>
      <c r="AW2623" s="553" t="str">
        <f>IF(AND(V2623&gt;0,X2623="A",AJ2623&lt;&gt;"A",OR(AB2623="",AB2623="NX")),1,"")</f>
        <v/>
      </c>
      <c r="AX2623" s="554" t="str">
        <f>IF(AW2623="","",COUNTIF($AW$8:AW2623,AW2623))</f>
        <v/>
      </c>
      <c r="AY2623" s="27"/>
      <c r="AZ2623" s="6"/>
      <c r="BA2623" s="7"/>
      <c r="BB2623" s="7"/>
    </row>
    <row r="2624" spans="1:54" ht="14.45" customHeight="1">
      <c r="A2624" s="472" t="s">
        <v>4985</v>
      </c>
      <c r="B2624" s="473" t="s">
        <v>1602</v>
      </c>
      <c r="C2624" s="714" t="s">
        <v>5292</v>
      </c>
      <c r="D2624" s="22">
        <v>24</v>
      </c>
      <c r="E2624" s="746" t="s">
        <v>4915</v>
      </c>
      <c r="F2624" s="760">
        <v>2090650</v>
      </c>
      <c r="G2624" s="475">
        <v>15421106</v>
      </c>
      <c r="H2624" s="476">
        <v>11.94</v>
      </c>
      <c r="I2624" s="474">
        <v>2048440</v>
      </c>
      <c r="J2624" s="475">
        <v>15421100</v>
      </c>
      <c r="K2624" s="478">
        <v>11.94</v>
      </c>
      <c r="L2624" s="9" t="s">
        <v>15</v>
      </c>
      <c r="M2624" s="546">
        <v>16</v>
      </c>
      <c r="N2624" s="9">
        <v>9.5299999999999994</v>
      </c>
      <c r="O2624" s="6" t="s">
        <v>4201</v>
      </c>
      <c r="P2624" s="479" t="s">
        <v>4202</v>
      </c>
      <c r="Q2624" s="10" t="s">
        <v>4855</v>
      </c>
      <c r="R2624" s="11"/>
      <c r="S2624" s="12"/>
      <c r="T2624" s="14">
        <v>46251</v>
      </c>
      <c r="U2624" s="15" t="s">
        <v>4851</v>
      </c>
      <c r="V2624" s="8">
        <v>46251</v>
      </c>
      <c r="W2624" s="13" t="s">
        <v>4914</v>
      </c>
      <c r="X2624" s="23" t="s">
        <v>4206</v>
      </c>
      <c r="Y2624" s="486">
        <v>118</v>
      </c>
      <c r="Z2624" s="483">
        <v>46254</v>
      </c>
      <c r="AA2624" s="24" t="s">
        <v>4910</v>
      </c>
      <c r="AB2624" s="484" t="s">
        <v>4206</v>
      </c>
      <c r="AC2624" s="16"/>
      <c r="AD2624" s="17"/>
      <c r="AE2624" s="18"/>
      <c r="AF2624" s="9"/>
      <c r="AG2624" s="19"/>
      <c r="AH2624" s="20"/>
      <c r="AI2624" s="9"/>
      <c r="AJ2624" s="21"/>
      <c r="AK2624" s="33"/>
      <c r="AL2624" s="485" t="str">
        <f>IF(AA2624="","",AA2624)</f>
        <v>L-RT-001</v>
      </c>
      <c r="AM2624" s="3" t="str">
        <f>IF(AB2624="","",AB2624)</f>
        <v>A</v>
      </c>
      <c r="AN2624" s="702"/>
      <c r="AO2624" s="4"/>
      <c r="AP2624" s="5"/>
      <c r="AQ2624" s="5"/>
      <c r="AR2624" s="4"/>
      <c r="AS2624" s="5"/>
      <c r="AT2624" s="552"/>
      <c r="AU2624" s="553" t="str">
        <f>IF(AND(V2624&gt;0,X2624="A",AA2624&lt;&gt;"",AG2624&lt;&gt;"A",AJ2624&lt;&gt;"A",OR(AB2624="NR",AB2624="NT")),1,"")</f>
        <v/>
      </c>
      <c r="AV2624" s="554" t="str">
        <f>IF(AU2624="","",COUNTIF($AU$8:AU2624,AU2624))</f>
        <v/>
      </c>
      <c r="AW2624" s="553" t="str">
        <f>IF(AND(V2624&gt;0,X2624="A",AJ2624&lt;&gt;"A",OR(AB2624="",AB2624="NX")),1,"")</f>
        <v/>
      </c>
      <c r="AX2624" s="554" t="str">
        <f>IF(AW2624="","",COUNTIF($AW$8:AW2624,AW2624))</f>
        <v/>
      </c>
      <c r="AY2624" s="27"/>
      <c r="AZ2624" s="6"/>
      <c r="BA2624" s="7"/>
      <c r="BB2624" s="7"/>
    </row>
    <row r="2625" spans="1:54" ht="14.45" customHeight="1">
      <c r="A2625" s="472" t="s">
        <v>4986</v>
      </c>
      <c r="B2625" s="473" t="s">
        <v>1602</v>
      </c>
      <c r="C2625" s="714" t="s">
        <v>5292</v>
      </c>
      <c r="D2625" s="22">
        <v>24</v>
      </c>
      <c r="E2625" s="746" t="s">
        <v>4916</v>
      </c>
      <c r="F2625" s="760">
        <v>2048440</v>
      </c>
      <c r="G2625" s="475">
        <v>15421100</v>
      </c>
      <c r="H2625" s="476">
        <v>11.94</v>
      </c>
      <c r="I2625" s="474">
        <v>2086580</v>
      </c>
      <c r="J2625" s="475">
        <v>15421111</v>
      </c>
      <c r="K2625" s="478">
        <v>11.94</v>
      </c>
      <c r="L2625" s="9" t="s">
        <v>15</v>
      </c>
      <c r="M2625" s="546">
        <v>16</v>
      </c>
      <c r="N2625" s="9">
        <v>9.5299999999999994</v>
      </c>
      <c r="O2625" s="6" t="s">
        <v>4201</v>
      </c>
      <c r="P2625" s="479" t="s">
        <v>4202</v>
      </c>
      <c r="Q2625" s="10" t="s">
        <v>4855</v>
      </c>
      <c r="R2625" s="11"/>
      <c r="S2625" s="12"/>
      <c r="T2625" s="14">
        <v>46251</v>
      </c>
      <c r="U2625" s="15" t="s">
        <v>4851</v>
      </c>
      <c r="V2625" s="8">
        <v>46251</v>
      </c>
      <c r="W2625" s="13" t="s">
        <v>4914</v>
      </c>
      <c r="X2625" s="23" t="s">
        <v>4206</v>
      </c>
      <c r="Y2625" s="486">
        <v>118</v>
      </c>
      <c r="Z2625" s="483">
        <v>46254</v>
      </c>
      <c r="AA2625" s="24" t="s">
        <v>4910</v>
      </c>
      <c r="AB2625" s="484" t="s">
        <v>4206</v>
      </c>
      <c r="AC2625" s="16"/>
      <c r="AD2625" s="17"/>
      <c r="AE2625" s="18"/>
      <c r="AF2625" s="9"/>
      <c r="AG2625" s="19"/>
      <c r="AH2625" s="20"/>
      <c r="AI2625" s="9"/>
      <c r="AJ2625" s="21"/>
      <c r="AK2625" s="33"/>
      <c r="AL2625" s="485" t="str">
        <f>IF(AA2625="","",AA2625)</f>
        <v>L-RT-001</v>
      </c>
      <c r="AM2625" s="3" t="str">
        <f>IF(AB2625="","",AB2625)</f>
        <v>A</v>
      </c>
      <c r="AN2625" s="702"/>
      <c r="AO2625" s="4"/>
      <c r="AP2625" s="5"/>
      <c r="AQ2625" s="5"/>
      <c r="AR2625" s="4"/>
      <c r="AS2625" s="5"/>
      <c r="AT2625" s="552"/>
      <c r="AU2625" s="553" t="str">
        <f>IF(AND(V2625&gt;0,X2625="A",AA2625&lt;&gt;"",AG2625&lt;&gt;"A",AJ2625&lt;&gt;"A",OR(AB2625="NR",AB2625="NT")),1,"")</f>
        <v/>
      </c>
      <c r="AV2625" s="554" t="str">
        <f>IF(AU2625="","",COUNTIF($AU$8:AU2625,AU2625))</f>
        <v/>
      </c>
      <c r="AW2625" s="553" t="str">
        <f>IF(AND(V2625&gt;0,X2625="A",AJ2625&lt;&gt;"A",OR(AB2625="",AB2625="NX")),1,"")</f>
        <v/>
      </c>
      <c r="AX2625" s="554" t="str">
        <f>IF(AW2625="","",COUNTIF($AW$8:AW2625,AW2625))</f>
        <v/>
      </c>
      <c r="AY2625" s="27"/>
      <c r="AZ2625" s="6"/>
      <c r="BA2625" s="7"/>
      <c r="BB2625" s="7"/>
    </row>
    <row r="2626" spans="1:54" ht="14.45" customHeight="1">
      <c r="A2626" s="472" t="s">
        <v>4987</v>
      </c>
      <c r="B2626" s="473" t="s">
        <v>1602</v>
      </c>
      <c r="C2626" s="714" t="s">
        <v>5292</v>
      </c>
      <c r="D2626" s="22">
        <v>24</v>
      </c>
      <c r="E2626" s="746" t="s">
        <v>4917</v>
      </c>
      <c r="F2626" s="760">
        <v>2086580</v>
      </c>
      <c r="G2626" s="475">
        <v>15421111</v>
      </c>
      <c r="H2626" s="476">
        <v>11.94</v>
      </c>
      <c r="I2626" s="474">
        <v>2095150</v>
      </c>
      <c r="J2626" s="475">
        <v>15421111</v>
      </c>
      <c r="K2626" s="478">
        <v>11.94</v>
      </c>
      <c r="L2626" s="9" t="s">
        <v>15</v>
      </c>
      <c r="M2626" s="546">
        <v>16</v>
      </c>
      <c r="N2626" s="9">
        <v>9.5299999999999994</v>
      </c>
      <c r="O2626" s="6" t="s">
        <v>4201</v>
      </c>
      <c r="P2626" s="479" t="s">
        <v>4202</v>
      </c>
      <c r="Q2626" s="10" t="s">
        <v>4855</v>
      </c>
      <c r="R2626" s="11"/>
      <c r="S2626" s="12"/>
      <c r="T2626" s="14">
        <v>46251</v>
      </c>
      <c r="U2626" s="15" t="s">
        <v>4851</v>
      </c>
      <c r="V2626" s="8">
        <v>46251</v>
      </c>
      <c r="W2626" s="13" t="s">
        <v>4914</v>
      </c>
      <c r="X2626" s="23" t="s">
        <v>4206</v>
      </c>
      <c r="Y2626" s="486">
        <v>118</v>
      </c>
      <c r="Z2626" s="483">
        <v>46254</v>
      </c>
      <c r="AA2626" s="24" t="s">
        <v>4910</v>
      </c>
      <c r="AB2626" s="484" t="s">
        <v>4206</v>
      </c>
      <c r="AC2626" s="16"/>
      <c r="AD2626" s="17"/>
      <c r="AE2626" s="18"/>
      <c r="AF2626" s="9"/>
      <c r="AG2626" s="19"/>
      <c r="AH2626" s="20"/>
      <c r="AI2626" s="9"/>
      <c r="AJ2626" s="21"/>
      <c r="AK2626" s="33"/>
      <c r="AL2626" s="485" t="str">
        <f>IF(AA2626="","",AA2626)</f>
        <v>L-RT-001</v>
      </c>
      <c r="AM2626" s="3" t="str">
        <f>IF(AB2626="","",AB2626)</f>
        <v>A</v>
      </c>
      <c r="AN2626" s="702"/>
      <c r="AO2626" s="4"/>
      <c r="AP2626" s="5"/>
      <c r="AQ2626" s="5"/>
      <c r="AR2626" s="4"/>
      <c r="AS2626" s="5"/>
      <c r="AT2626" s="552"/>
      <c r="AU2626" s="553" t="str">
        <f>IF(AND(V2626&gt;0,X2626="A",AA2626&lt;&gt;"",AG2626&lt;&gt;"A",AJ2626&lt;&gt;"A",OR(AB2626="NR",AB2626="NT")),1,"")</f>
        <v/>
      </c>
      <c r="AV2626" s="554" t="str">
        <f>IF(AU2626="","",COUNTIF($AU$8:AU2626,AU2626))</f>
        <v/>
      </c>
      <c r="AW2626" s="553" t="str">
        <f>IF(AND(V2626&gt;0,X2626="A",AJ2626&lt;&gt;"A",OR(AB2626="",AB2626="NX")),1,"")</f>
        <v/>
      </c>
      <c r="AX2626" s="554" t="str">
        <f>IF(AW2626="","",COUNTIF($AW$8:AW2626,AW2626))</f>
        <v/>
      </c>
      <c r="AY2626" s="27"/>
      <c r="AZ2626" s="6"/>
      <c r="BA2626" s="7"/>
      <c r="BB2626" s="7"/>
    </row>
    <row r="2627" spans="1:54" ht="14.45" customHeight="1">
      <c r="A2627" s="472" t="s">
        <v>5011</v>
      </c>
      <c r="B2627" s="473" t="s">
        <v>1602</v>
      </c>
      <c r="C2627" s="714" t="s">
        <v>5292</v>
      </c>
      <c r="D2627" s="22">
        <v>24</v>
      </c>
      <c r="E2627" s="746" t="s">
        <v>4918</v>
      </c>
      <c r="F2627" s="760">
        <v>2095150</v>
      </c>
      <c r="G2627" s="475">
        <v>15421111</v>
      </c>
      <c r="H2627" s="476">
        <v>11.94</v>
      </c>
      <c r="I2627" s="474">
        <v>2095980</v>
      </c>
      <c r="J2627" s="475">
        <v>15421104</v>
      </c>
      <c r="K2627" s="478">
        <v>11.94</v>
      </c>
      <c r="L2627" s="9" t="s">
        <v>15</v>
      </c>
      <c r="M2627" s="546">
        <v>16</v>
      </c>
      <c r="N2627" s="9">
        <v>9.5299999999999994</v>
      </c>
      <c r="O2627" s="6" t="s">
        <v>4201</v>
      </c>
      <c r="P2627" s="479" t="s">
        <v>4202</v>
      </c>
      <c r="Q2627" s="10" t="s">
        <v>4855</v>
      </c>
      <c r="R2627" s="11"/>
      <c r="S2627" s="12"/>
      <c r="T2627" s="14">
        <v>46251</v>
      </c>
      <c r="U2627" s="15" t="s">
        <v>4851</v>
      </c>
      <c r="V2627" s="8">
        <v>46251</v>
      </c>
      <c r="W2627" s="13" t="s">
        <v>4914</v>
      </c>
      <c r="X2627" s="23" t="s">
        <v>4206</v>
      </c>
      <c r="Y2627" s="486">
        <v>118</v>
      </c>
      <c r="Z2627" s="483">
        <v>46254</v>
      </c>
      <c r="AA2627" s="24" t="s">
        <v>4910</v>
      </c>
      <c r="AB2627" s="484" t="s">
        <v>4206</v>
      </c>
      <c r="AC2627" s="16"/>
      <c r="AD2627" s="17"/>
      <c r="AE2627" s="18"/>
      <c r="AF2627" s="9"/>
      <c r="AG2627" s="19"/>
      <c r="AH2627" s="20"/>
      <c r="AI2627" s="9"/>
      <c r="AJ2627" s="21"/>
      <c r="AK2627" s="33"/>
      <c r="AL2627" s="485" t="str">
        <f>IF(AA2627="","",AA2627)</f>
        <v>L-RT-001</v>
      </c>
      <c r="AM2627" s="3" t="str">
        <f>IF(AB2627="","",AB2627)</f>
        <v>A</v>
      </c>
      <c r="AN2627" s="702"/>
      <c r="AO2627" s="4"/>
      <c r="AP2627" s="5"/>
      <c r="AQ2627" s="5"/>
      <c r="AR2627" s="4"/>
      <c r="AS2627" s="5"/>
      <c r="AT2627" s="552"/>
      <c r="AU2627" s="553" t="str">
        <f>IF(AND(V2627&gt;0,X2627="A",AA2627&lt;&gt;"",AG2627&lt;&gt;"A",AJ2627&lt;&gt;"A",OR(AB2627="NR",AB2627="NT")),1,"")</f>
        <v/>
      </c>
      <c r="AV2627" s="554" t="str">
        <f>IF(AU2627="","",COUNTIF($AU$8:AU2627,AU2627))</f>
        <v/>
      </c>
      <c r="AW2627" s="553" t="str">
        <f>IF(AND(V2627&gt;0,X2627="A",AJ2627&lt;&gt;"A",OR(AB2627="",AB2627="NX")),1,"")</f>
        <v/>
      </c>
      <c r="AX2627" s="554" t="str">
        <f>IF(AW2627="","",COUNTIF($AW$8:AW2627,AW2627))</f>
        <v/>
      </c>
      <c r="AY2627" s="27"/>
      <c r="AZ2627" s="6"/>
      <c r="BA2627" s="7"/>
      <c r="BB2627" s="7"/>
    </row>
    <row r="2628" spans="1:54" ht="14.45" customHeight="1">
      <c r="A2628" s="472" t="s">
        <v>5012</v>
      </c>
      <c r="B2628" s="473" t="s">
        <v>1602</v>
      </c>
      <c r="C2628" s="714" t="s">
        <v>5292</v>
      </c>
      <c r="D2628" s="22">
        <v>24</v>
      </c>
      <c r="E2628" s="746" t="s">
        <v>4919</v>
      </c>
      <c r="F2628" s="760">
        <v>2095980</v>
      </c>
      <c r="G2628" s="475">
        <v>15421104</v>
      </c>
      <c r="H2628" s="476">
        <v>11.94</v>
      </c>
      <c r="I2628" s="474">
        <v>2082320</v>
      </c>
      <c r="J2628" s="475">
        <v>15421108</v>
      </c>
      <c r="K2628" s="478">
        <v>11.94</v>
      </c>
      <c r="L2628" s="9" t="s">
        <v>15</v>
      </c>
      <c r="M2628" s="546">
        <v>16</v>
      </c>
      <c r="N2628" s="9">
        <v>9.5299999999999994</v>
      </c>
      <c r="O2628" s="6" t="s">
        <v>4201</v>
      </c>
      <c r="P2628" s="479" t="s">
        <v>4202</v>
      </c>
      <c r="Q2628" s="10" t="s">
        <v>4855</v>
      </c>
      <c r="R2628" s="11"/>
      <c r="S2628" s="12"/>
      <c r="T2628" s="14">
        <v>46251</v>
      </c>
      <c r="U2628" s="15" t="s">
        <v>4851</v>
      </c>
      <c r="V2628" s="8">
        <v>46251</v>
      </c>
      <c r="W2628" s="13" t="s">
        <v>4914</v>
      </c>
      <c r="X2628" s="23" t="s">
        <v>4206</v>
      </c>
      <c r="Y2628" s="486">
        <v>118</v>
      </c>
      <c r="Z2628" s="483">
        <v>46254</v>
      </c>
      <c r="AA2628" s="24" t="s">
        <v>4910</v>
      </c>
      <c r="AB2628" s="484" t="s">
        <v>4206</v>
      </c>
      <c r="AC2628" s="16"/>
      <c r="AD2628" s="17"/>
      <c r="AE2628" s="18"/>
      <c r="AF2628" s="9"/>
      <c r="AG2628" s="19"/>
      <c r="AH2628" s="20"/>
      <c r="AI2628" s="9"/>
      <c r="AJ2628" s="21"/>
      <c r="AK2628" s="33"/>
      <c r="AL2628" s="485" t="str">
        <f>IF(AA2628="","",AA2628)</f>
        <v>L-RT-001</v>
      </c>
      <c r="AM2628" s="3" t="str">
        <f>IF(AB2628="","",AB2628)</f>
        <v>A</v>
      </c>
      <c r="AN2628" s="702"/>
      <c r="AO2628" s="4"/>
      <c r="AP2628" s="5"/>
      <c r="AQ2628" s="5"/>
      <c r="AR2628" s="4"/>
      <c r="AS2628" s="5"/>
      <c r="AT2628" s="552"/>
      <c r="AU2628" s="553" t="str">
        <f>IF(AND(V2628&gt;0,X2628="A",AA2628&lt;&gt;"",AG2628&lt;&gt;"A",AJ2628&lt;&gt;"A",OR(AB2628="NR",AB2628="NT")),1,"")</f>
        <v/>
      </c>
      <c r="AV2628" s="554" t="str">
        <f>IF(AU2628="","",COUNTIF($AU$8:AU2628,AU2628))</f>
        <v/>
      </c>
      <c r="AW2628" s="553" t="str">
        <f>IF(AND(V2628&gt;0,X2628="A",AJ2628&lt;&gt;"A",OR(AB2628="",AB2628="NX")),1,"")</f>
        <v/>
      </c>
      <c r="AX2628" s="554" t="str">
        <f>IF(AW2628="","",COUNTIF($AW$8:AW2628,AW2628))</f>
        <v/>
      </c>
      <c r="AY2628" s="27"/>
      <c r="AZ2628" s="6"/>
      <c r="BA2628" s="7"/>
      <c r="BB2628" s="7"/>
    </row>
    <row r="2629" spans="1:54" ht="14.45" customHeight="1">
      <c r="A2629" s="472" t="s">
        <v>5013</v>
      </c>
      <c r="B2629" s="473" t="s">
        <v>1602</v>
      </c>
      <c r="C2629" s="714" t="s">
        <v>5292</v>
      </c>
      <c r="D2629" s="22">
        <v>24</v>
      </c>
      <c r="E2629" s="746" t="s">
        <v>4920</v>
      </c>
      <c r="F2629" s="760">
        <v>2082320</v>
      </c>
      <c r="G2629" s="475">
        <v>15421108</v>
      </c>
      <c r="H2629" s="476">
        <v>11.94</v>
      </c>
      <c r="I2629" s="474">
        <v>2087840</v>
      </c>
      <c r="J2629" s="475">
        <v>15421108</v>
      </c>
      <c r="K2629" s="478">
        <v>11.94</v>
      </c>
      <c r="L2629" s="9" t="s">
        <v>15</v>
      </c>
      <c r="M2629" s="546">
        <v>16</v>
      </c>
      <c r="N2629" s="9">
        <v>9.5299999999999994</v>
      </c>
      <c r="O2629" s="6" t="s">
        <v>4201</v>
      </c>
      <c r="P2629" s="479" t="s">
        <v>4202</v>
      </c>
      <c r="Q2629" s="10" t="s">
        <v>4855</v>
      </c>
      <c r="R2629" s="11"/>
      <c r="S2629" s="12"/>
      <c r="T2629" s="14">
        <v>46251</v>
      </c>
      <c r="U2629" s="15" t="s">
        <v>4851</v>
      </c>
      <c r="V2629" s="8">
        <v>46250</v>
      </c>
      <c r="W2629" s="13" t="s">
        <v>4921</v>
      </c>
      <c r="X2629" s="23" t="s">
        <v>4206</v>
      </c>
      <c r="Y2629" s="486">
        <v>118</v>
      </c>
      <c r="Z2629" s="483">
        <v>46254</v>
      </c>
      <c r="AA2629" s="24" t="s">
        <v>4910</v>
      </c>
      <c r="AB2629" s="484" t="s">
        <v>4206</v>
      </c>
      <c r="AC2629" s="16"/>
      <c r="AD2629" s="17"/>
      <c r="AE2629" s="18"/>
      <c r="AF2629" s="9"/>
      <c r="AG2629" s="19"/>
      <c r="AH2629" s="20"/>
      <c r="AI2629" s="9"/>
      <c r="AJ2629" s="21"/>
      <c r="AK2629" s="33"/>
      <c r="AL2629" s="485" t="str">
        <f>IF(AA2629="","",AA2629)</f>
        <v>L-RT-001</v>
      </c>
      <c r="AM2629" s="3" t="str">
        <f>IF(AB2629="","",AB2629)</f>
        <v>A</v>
      </c>
      <c r="AN2629" s="702"/>
      <c r="AO2629" s="4"/>
      <c r="AP2629" s="5"/>
      <c r="AQ2629" s="5"/>
      <c r="AR2629" s="4"/>
      <c r="AS2629" s="5"/>
      <c r="AT2629" s="552"/>
      <c r="AU2629" s="553" t="str">
        <f>IF(AND(V2629&gt;0,X2629="A",AA2629&lt;&gt;"",AG2629&lt;&gt;"A",AJ2629&lt;&gt;"A",OR(AB2629="NR",AB2629="NT")),1,"")</f>
        <v/>
      </c>
      <c r="AV2629" s="554" t="str">
        <f>IF(AU2629="","",COUNTIF($AU$8:AU2629,AU2629))</f>
        <v/>
      </c>
      <c r="AW2629" s="553" t="str">
        <f>IF(AND(V2629&gt;0,X2629="A",AJ2629&lt;&gt;"A",OR(AB2629="",AB2629="NX")),1,"")</f>
        <v/>
      </c>
      <c r="AX2629" s="554" t="str">
        <f>IF(AW2629="","",COUNTIF($AW$8:AW2629,AW2629))</f>
        <v/>
      </c>
      <c r="AY2629" s="27"/>
      <c r="AZ2629" s="6"/>
      <c r="BA2629" s="7"/>
      <c r="BB2629" s="7"/>
    </row>
    <row r="2630" spans="1:54" ht="14.45" customHeight="1">
      <c r="A2630" s="472" t="s">
        <v>5014</v>
      </c>
      <c r="B2630" s="473" t="s">
        <v>1602</v>
      </c>
      <c r="C2630" s="714" t="s">
        <v>5292</v>
      </c>
      <c r="D2630" s="22">
        <v>24</v>
      </c>
      <c r="E2630" s="746" t="s">
        <v>4922</v>
      </c>
      <c r="F2630" s="760">
        <v>2087840</v>
      </c>
      <c r="G2630" s="475">
        <v>15421108</v>
      </c>
      <c r="H2630" s="476">
        <v>11.94</v>
      </c>
      <c r="I2630" s="474">
        <v>2087990</v>
      </c>
      <c r="J2630" s="475">
        <v>15421108</v>
      </c>
      <c r="K2630" s="478">
        <v>11.94</v>
      </c>
      <c r="L2630" s="9" t="s">
        <v>15</v>
      </c>
      <c r="M2630" s="546">
        <v>16</v>
      </c>
      <c r="N2630" s="9">
        <v>9.5299999999999994</v>
      </c>
      <c r="O2630" s="6" t="s">
        <v>4201</v>
      </c>
      <c r="P2630" s="479" t="s">
        <v>4202</v>
      </c>
      <c r="Q2630" s="10" t="s">
        <v>4855</v>
      </c>
      <c r="R2630" s="11"/>
      <c r="S2630" s="12"/>
      <c r="T2630" s="14">
        <v>46251</v>
      </c>
      <c r="U2630" s="15" t="s">
        <v>4851</v>
      </c>
      <c r="V2630" s="8">
        <v>46250</v>
      </c>
      <c r="W2630" s="13" t="s">
        <v>4921</v>
      </c>
      <c r="X2630" s="23" t="s">
        <v>4206</v>
      </c>
      <c r="Y2630" s="486">
        <v>118</v>
      </c>
      <c r="Z2630" s="483">
        <v>46254</v>
      </c>
      <c r="AA2630" s="24" t="s">
        <v>4910</v>
      </c>
      <c r="AB2630" s="484" t="s">
        <v>4206</v>
      </c>
      <c r="AC2630" s="16"/>
      <c r="AD2630" s="17"/>
      <c r="AE2630" s="18"/>
      <c r="AF2630" s="9"/>
      <c r="AG2630" s="19"/>
      <c r="AH2630" s="20"/>
      <c r="AI2630" s="9"/>
      <c r="AJ2630" s="21"/>
      <c r="AK2630" s="33"/>
      <c r="AL2630" s="485" t="str">
        <f>IF(AA2630="","",AA2630)</f>
        <v>L-RT-001</v>
      </c>
      <c r="AM2630" s="3" t="str">
        <f>IF(AB2630="","",AB2630)</f>
        <v>A</v>
      </c>
      <c r="AN2630" s="702"/>
      <c r="AO2630" s="4"/>
      <c r="AP2630" s="5"/>
      <c r="AQ2630" s="5"/>
      <c r="AR2630" s="4"/>
      <c r="AS2630" s="5"/>
      <c r="AT2630" s="552"/>
      <c r="AU2630" s="553" t="str">
        <f>IF(AND(V2630&gt;0,X2630="A",AA2630&lt;&gt;"",AG2630&lt;&gt;"A",AJ2630&lt;&gt;"A",OR(AB2630="NR",AB2630="NT")),1,"")</f>
        <v/>
      </c>
      <c r="AV2630" s="554" t="str">
        <f>IF(AU2630="","",COUNTIF($AU$8:AU2630,AU2630))</f>
        <v/>
      </c>
      <c r="AW2630" s="553" t="str">
        <f>IF(AND(V2630&gt;0,X2630="A",AJ2630&lt;&gt;"A",OR(AB2630="",AB2630="NX")),1,"")</f>
        <v/>
      </c>
      <c r="AX2630" s="554" t="str">
        <f>IF(AW2630="","",COUNTIF($AW$8:AW2630,AW2630))</f>
        <v/>
      </c>
      <c r="AY2630" s="27"/>
      <c r="AZ2630" s="6"/>
      <c r="BA2630" s="7"/>
      <c r="BB2630" s="7"/>
    </row>
    <row r="2631" spans="1:54" ht="14.45" customHeight="1">
      <c r="A2631" s="472" t="s">
        <v>5015</v>
      </c>
      <c r="B2631" s="473" t="s">
        <v>1602</v>
      </c>
      <c r="C2631" s="714" t="s">
        <v>5292</v>
      </c>
      <c r="D2631" s="22">
        <v>24</v>
      </c>
      <c r="E2631" s="746" t="s">
        <v>4923</v>
      </c>
      <c r="F2631" s="760">
        <v>2087990</v>
      </c>
      <c r="G2631" s="475">
        <v>15421108</v>
      </c>
      <c r="H2631" s="476">
        <v>11.94</v>
      </c>
      <c r="I2631" s="474">
        <v>2082410</v>
      </c>
      <c r="J2631" s="475">
        <v>15421104</v>
      </c>
      <c r="K2631" s="478">
        <v>11.94</v>
      </c>
      <c r="L2631" s="9" t="s">
        <v>15</v>
      </c>
      <c r="M2631" s="546">
        <v>16</v>
      </c>
      <c r="N2631" s="9">
        <v>9.5299999999999994</v>
      </c>
      <c r="O2631" s="6" t="s">
        <v>4201</v>
      </c>
      <c r="P2631" s="479" t="s">
        <v>4202</v>
      </c>
      <c r="Q2631" s="10" t="s">
        <v>4855</v>
      </c>
      <c r="R2631" s="11"/>
      <c r="S2631" s="12"/>
      <c r="T2631" s="14">
        <v>46251</v>
      </c>
      <c r="U2631" s="15" t="s">
        <v>4851</v>
      </c>
      <c r="V2631" s="8">
        <v>46250</v>
      </c>
      <c r="W2631" s="13" t="s">
        <v>4921</v>
      </c>
      <c r="X2631" s="23" t="s">
        <v>4206</v>
      </c>
      <c r="Y2631" s="486">
        <v>118</v>
      </c>
      <c r="Z2631" s="483">
        <v>46254</v>
      </c>
      <c r="AA2631" s="24" t="s">
        <v>4910</v>
      </c>
      <c r="AB2631" s="484" t="s">
        <v>4206</v>
      </c>
      <c r="AC2631" s="16"/>
      <c r="AD2631" s="17"/>
      <c r="AE2631" s="18"/>
      <c r="AF2631" s="9"/>
      <c r="AG2631" s="19"/>
      <c r="AH2631" s="20"/>
      <c r="AI2631" s="9"/>
      <c r="AJ2631" s="21"/>
      <c r="AK2631" s="33"/>
      <c r="AL2631" s="485" t="str">
        <f>IF(AA2631="","",AA2631)</f>
        <v>L-RT-001</v>
      </c>
      <c r="AM2631" s="3" t="str">
        <f>IF(AB2631="","",AB2631)</f>
        <v>A</v>
      </c>
      <c r="AN2631" s="702"/>
      <c r="AO2631" s="4"/>
      <c r="AP2631" s="5"/>
      <c r="AQ2631" s="5"/>
      <c r="AR2631" s="4"/>
      <c r="AS2631" s="5"/>
      <c r="AT2631" s="552"/>
      <c r="AU2631" s="553" t="str">
        <f>IF(AND(V2631&gt;0,X2631="A",AA2631&lt;&gt;"",AG2631&lt;&gt;"A",AJ2631&lt;&gt;"A",OR(AB2631="NR",AB2631="NT")),1,"")</f>
        <v/>
      </c>
      <c r="AV2631" s="554" t="str">
        <f>IF(AU2631="","",COUNTIF($AU$8:AU2631,AU2631))</f>
        <v/>
      </c>
      <c r="AW2631" s="553" t="str">
        <f>IF(AND(V2631&gt;0,X2631="A",AJ2631&lt;&gt;"A",OR(AB2631="",AB2631="NX")),1,"")</f>
        <v/>
      </c>
      <c r="AX2631" s="554" t="str">
        <f>IF(AW2631="","",COUNTIF($AW$8:AW2631,AW2631))</f>
        <v/>
      </c>
      <c r="AY2631" s="27"/>
      <c r="AZ2631" s="6"/>
      <c r="BA2631" s="7"/>
      <c r="BB2631" s="7"/>
    </row>
    <row r="2632" spans="1:54" ht="14.45" customHeight="1">
      <c r="A2632" s="472" t="s">
        <v>5016</v>
      </c>
      <c r="B2632" s="473" t="s">
        <v>1602</v>
      </c>
      <c r="C2632" s="714" t="s">
        <v>5292</v>
      </c>
      <c r="D2632" s="22">
        <v>24</v>
      </c>
      <c r="E2632" s="746" t="s">
        <v>4924</v>
      </c>
      <c r="F2632" s="760">
        <v>2082410</v>
      </c>
      <c r="G2632" s="475">
        <v>15421104</v>
      </c>
      <c r="H2632" s="476">
        <v>11.94</v>
      </c>
      <c r="I2632" s="474">
        <v>2089570</v>
      </c>
      <c r="J2632" s="475">
        <v>15421109</v>
      </c>
      <c r="K2632" s="478">
        <v>11.94</v>
      </c>
      <c r="L2632" s="9" t="s">
        <v>15</v>
      </c>
      <c r="M2632" s="546">
        <v>16</v>
      </c>
      <c r="N2632" s="9">
        <v>9.5299999999999994</v>
      </c>
      <c r="O2632" s="6" t="s">
        <v>4201</v>
      </c>
      <c r="P2632" s="479" t="s">
        <v>4202</v>
      </c>
      <c r="Q2632" s="10" t="s">
        <v>4855</v>
      </c>
      <c r="R2632" s="11"/>
      <c r="S2632" s="12"/>
      <c r="T2632" s="14">
        <v>46251</v>
      </c>
      <c r="U2632" s="15" t="s">
        <v>4851</v>
      </c>
      <c r="V2632" s="8">
        <v>46250</v>
      </c>
      <c r="W2632" s="13" t="s">
        <v>4921</v>
      </c>
      <c r="X2632" s="23" t="s">
        <v>4206</v>
      </c>
      <c r="Y2632" s="486">
        <v>118</v>
      </c>
      <c r="Z2632" s="483">
        <v>46254</v>
      </c>
      <c r="AA2632" s="24" t="s">
        <v>4910</v>
      </c>
      <c r="AB2632" s="484" t="s">
        <v>4206</v>
      </c>
      <c r="AC2632" s="16"/>
      <c r="AD2632" s="17"/>
      <c r="AE2632" s="18"/>
      <c r="AF2632" s="9"/>
      <c r="AG2632" s="19"/>
      <c r="AH2632" s="20"/>
      <c r="AI2632" s="9"/>
      <c r="AJ2632" s="21"/>
      <c r="AK2632" s="33"/>
      <c r="AL2632" s="485" t="str">
        <f>IF(AA2632="","",AA2632)</f>
        <v>L-RT-001</v>
      </c>
      <c r="AM2632" s="3" t="str">
        <f>IF(AB2632="","",AB2632)</f>
        <v>A</v>
      </c>
      <c r="AN2632" s="702"/>
      <c r="AO2632" s="4"/>
      <c r="AP2632" s="5"/>
      <c r="AQ2632" s="5"/>
      <c r="AR2632" s="4"/>
      <c r="AS2632" s="5"/>
      <c r="AT2632" s="552"/>
      <c r="AU2632" s="553" t="str">
        <f>IF(AND(V2632&gt;0,X2632="A",AA2632&lt;&gt;"",AG2632&lt;&gt;"A",AJ2632&lt;&gt;"A",OR(AB2632="NR",AB2632="NT")),1,"")</f>
        <v/>
      </c>
      <c r="AV2632" s="554" t="str">
        <f>IF(AU2632="","",COUNTIF($AU$8:AU2632,AU2632))</f>
        <v/>
      </c>
      <c r="AW2632" s="553" t="str">
        <f>IF(AND(V2632&gt;0,X2632="A",AJ2632&lt;&gt;"A",OR(AB2632="",AB2632="NX")),1,"")</f>
        <v/>
      </c>
      <c r="AX2632" s="554" t="str">
        <f>IF(AW2632="","",COUNTIF($AW$8:AW2632,AW2632))</f>
        <v/>
      </c>
      <c r="AY2632" s="27"/>
      <c r="AZ2632" s="6"/>
      <c r="BA2632" s="7"/>
      <c r="BB2632" s="7"/>
    </row>
    <row r="2633" spans="1:54" ht="14.45" customHeight="1">
      <c r="A2633" s="472" t="s">
        <v>5017</v>
      </c>
      <c r="B2633" s="473" t="s">
        <v>1602</v>
      </c>
      <c r="C2633" s="714" t="s">
        <v>5292</v>
      </c>
      <c r="D2633" s="22">
        <v>24</v>
      </c>
      <c r="E2633" s="746" t="s">
        <v>4925</v>
      </c>
      <c r="F2633" s="760">
        <v>2089570</v>
      </c>
      <c r="G2633" s="475">
        <v>15421109</v>
      </c>
      <c r="H2633" s="476">
        <v>11.94</v>
      </c>
      <c r="I2633" s="474">
        <v>2081900</v>
      </c>
      <c r="J2633" s="475">
        <v>15421103</v>
      </c>
      <c r="K2633" s="478">
        <v>11.94</v>
      </c>
      <c r="L2633" s="9" t="s">
        <v>15</v>
      </c>
      <c r="M2633" s="546">
        <v>16</v>
      </c>
      <c r="N2633" s="9">
        <v>9.5299999999999994</v>
      </c>
      <c r="O2633" s="6" t="s">
        <v>4201</v>
      </c>
      <c r="P2633" s="479" t="s">
        <v>4202</v>
      </c>
      <c r="Q2633" s="10" t="s">
        <v>4855</v>
      </c>
      <c r="R2633" s="11"/>
      <c r="S2633" s="12"/>
      <c r="T2633" s="14">
        <v>46251</v>
      </c>
      <c r="U2633" s="15" t="s">
        <v>4851</v>
      </c>
      <c r="V2633" s="8">
        <v>46250</v>
      </c>
      <c r="W2633" s="13" t="s">
        <v>4921</v>
      </c>
      <c r="X2633" s="23" t="s">
        <v>4206</v>
      </c>
      <c r="Y2633" s="486">
        <v>118</v>
      </c>
      <c r="Z2633" s="483">
        <v>46254</v>
      </c>
      <c r="AA2633" s="24" t="s">
        <v>4910</v>
      </c>
      <c r="AB2633" s="484" t="s">
        <v>4206</v>
      </c>
      <c r="AC2633" s="16"/>
      <c r="AD2633" s="17"/>
      <c r="AE2633" s="18"/>
      <c r="AF2633" s="9"/>
      <c r="AG2633" s="19"/>
      <c r="AH2633" s="20"/>
      <c r="AI2633" s="9"/>
      <c r="AJ2633" s="21"/>
      <c r="AK2633" s="33"/>
      <c r="AL2633" s="485" t="str">
        <f>IF(AA2633="","",AA2633)</f>
        <v>L-RT-001</v>
      </c>
      <c r="AM2633" s="3" t="str">
        <f>IF(AB2633="","",AB2633)</f>
        <v>A</v>
      </c>
      <c r="AN2633" s="702"/>
      <c r="AO2633" s="4"/>
      <c r="AP2633" s="5"/>
      <c r="AQ2633" s="5"/>
      <c r="AR2633" s="4"/>
      <c r="AS2633" s="5"/>
      <c r="AT2633" s="552"/>
      <c r="AU2633" s="553" t="str">
        <f>IF(AND(V2633&gt;0,X2633="A",AA2633&lt;&gt;"",AG2633&lt;&gt;"A",AJ2633&lt;&gt;"A",OR(AB2633="NR",AB2633="NT")),1,"")</f>
        <v/>
      </c>
      <c r="AV2633" s="554" t="str">
        <f>IF(AU2633="","",COUNTIF($AU$8:AU2633,AU2633))</f>
        <v/>
      </c>
      <c r="AW2633" s="553" t="str">
        <f>IF(AND(V2633&gt;0,X2633="A",AJ2633&lt;&gt;"A",OR(AB2633="",AB2633="NX")),1,"")</f>
        <v/>
      </c>
      <c r="AX2633" s="554" t="str">
        <f>IF(AW2633="","",COUNTIF($AW$8:AW2633,AW2633))</f>
        <v/>
      </c>
      <c r="AY2633" s="27"/>
      <c r="AZ2633" s="6"/>
      <c r="BA2633" s="7"/>
      <c r="BB2633" s="7"/>
    </row>
    <row r="2634" spans="1:54" ht="14.45" customHeight="1">
      <c r="A2634" s="472" t="s">
        <v>5018</v>
      </c>
      <c r="B2634" s="473" t="s">
        <v>1602</v>
      </c>
      <c r="C2634" s="714" t="s">
        <v>5292</v>
      </c>
      <c r="D2634" s="22">
        <v>24</v>
      </c>
      <c r="E2634" s="746" t="s">
        <v>5043</v>
      </c>
      <c r="F2634" s="760">
        <v>2081900</v>
      </c>
      <c r="G2634" s="475">
        <v>15421103</v>
      </c>
      <c r="H2634" s="476">
        <v>11.94</v>
      </c>
      <c r="I2634" s="474">
        <v>2079190</v>
      </c>
      <c r="J2634" s="475">
        <v>15421102</v>
      </c>
      <c r="K2634" s="478">
        <v>11.94</v>
      </c>
      <c r="L2634" s="9" t="s">
        <v>15</v>
      </c>
      <c r="M2634" s="546">
        <v>16</v>
      </c>
      <c r="N2634" s="9">
        <v>9.5299999999999994</v>
      </c>
      <c r="O2634" s="6" t="s">
        <v>4201</v>
      </c>
      <c r="P2634" s="479" t="s">
        <v>5033</v>
      </c>
      <c r="Q2634" s="10" t="s">
        <v>5193</v>
      </c>
      <c r="R2634" s="11"/>
      <c r="S2634" s="12"/>
      <c r="T2634" s="14">
        <v>46273</v>
      </c>
      <c r="U2634" s="15" t="s">
        <v>4851</v>
      </c>
      <c r="V2634" s="8">
        <v>46273</v>
      </c>
      <c r="W2634" s="13" t="s">
        <v>5034</v>
      </c>
      <c r="X2634" s="23" t="s">
        <v>4206</v>
      </c>
      <c r="Y2634" s="486">
        <v>140</v>
      </c>
      <c r="Z2634" s="483">
        <v>46275</v>
      </c>
      <c r="AA2634" s="24" t="s">
        <v>5194</v>
      </c>
      <c r="AB2634" s="484" t="s">
        <v>4206</v>
      </c>
      <c r="AC2634" s="16"/>
      <c r="AD2634" s="17"/>
      <c r="AE2634" s="18"/>
      <c r="AF2634" s="9"/>
      <c r="AG2634" s="19"/>
      <c r="AH2634" s="20"/>
      <c r="AI2634" s="9"/>
      <c r="AJ2634" s="21"/>
      <c r="AK2634" s="33"/>
      <c r="AL2634" s="485" t="str">
        <f>IF(AA2634="","",AA2634)</f>
        <v>L-RT-023</v>
      </c>
      <c r="AM2634" s="3" t="str">
        <f>IF(AB2634="","",AB2634)</f>
        <v>A</v>
      </c>
      <c r="AN2634" s="702"/>
      <c r="AO2634" s="4"/>
      <c r="AP2634" s="5"/>
      <c r="AQ2634" s="5"/>
      <c r="AR2634" s="4"/>
      <c r="AS2634" s="5"/>
      <c r="AT2634" s="552"/>
      <c r="AU2634" s="553" t="str">
        <f>IF(AND(V2634&gt;0,X2634="A",AA2634&lt;&gt;"",AG2634&lt;&gt;"A",AJ2634&lt;&gt;"A",OR(AB2634="NR",AB2634="NT")),1,"")</f>
        <v/>
      </c>
      <c r="AV2634" s="554" t="str">
        <f>IF(AU2634="","",COUNTIF($AU$8:AU2634,AU2634))</f>
        <v/>
      </c>
      <c r="AW2634" s="553" t="str">
        <f>IF(AND(V2634&gt;0,X2634="A",AJ2634&lt;&gt;"A",OR(AB2634="",AB2634="NX")),1,"")</f>
        <v/>
      </c>
      <c r="AX2634" s="554" t="str">
        <f>IF(AW2634="","",COUNTIF($AW$8:AW2634,AW2634))</f>
        <v/>
      </c>
      <c r="AY2634" s="27" t="s">
        <v>4921</v>
      </c>
      <c r="AZ2634" s="6" t="s">
        <v>4927</v>
      </c>
      <c r="BA2634" s="7"/>
      <c r="BB2634" s="7"/>
    </row>
    <row r="2635" spans="1:54" ht="14.45" customHeight="1">
      <c r="A2635" s="472" t="s">
        <v>5019</v>
      </c>
      <c r="B2635" s="473" t="s">
        <v>1602</v>
      </c>
      <c r="C2635" s="714" t="s">
        <v>5292</v>
      </c>
      <c r="D2635" s="22">
        <v>24</v>
      </c>
      <c r="E2635" s="746" t="s">
        <v>4928</v>
      </c>
      <c r="F2635" s="760">
        <v>2079190</v>
      </c>
      <c r="G2635" s="475">
        <v>15421102</v>
      </c>
      <c r="H2635" s="476">
        <v>11.94</v>
      </c>
      <c r="I2635" s="474">
        <v>2096950</v>
      </c>
      <c r="J2635" s="475">
        <v>15421111</v>
      </c>
      <c r="K2635" s="478">
        <v>11.94</v>
      </c>
      <c r="L2635" s="9" t="s">
        <v>15</v>
      </c>
      <c r="M2635" s="546">
        <v>16</v>
      </c>
      <c r="N2635" s="9">
        <v>9.5299999999999994</v>
      </c>
      <c r="O2635" s="6" t="s">
        <v>4201</v>
      </c>
      <c r="P2635" s="479" t="s">
        <v>4202</v>
      </c>
      <c r="Q2635" s="10" t="s">
        <v>4926</v>
      </c>
      <c r="R2635" s="11"/>
      <c r="S2635" s="12"/>
      <c r="T2635" s="14">
        <v>46251</v>
      </c>
      <c r="U2635" s="15" t="s">
        <v>4851</v>
      </c>
      <c r="V2635" s="8">
        <v>46250</v>
      </c>
      <c r="W2635" s="13" t="s">
        <v>4921</v>
      </c>
      <c r="X2635" s="23" t="s">
        <v>4206</v>
      </c>
      <c r="Y2635" s="486">
        <v>118</v>
      </c>
      <c r="Z2635" s="483">
        <v>46254</v>
      </c>
      <c r="AA2635" s="24" t="s">
        <v>4927</v>
      </c>
      <c r="AB2635" s="484" t="s">
        <v>4206</v>
      </c>
      <c r="AC2635" s="16"/>
      <c r="AD2635" s="17"/>
      <c r="AE2635" s="18"/>
      <c r="AF2635" s="9"/>
      <c r="AG2635" s="19"/>
      <c r="AH2635" s="20"/>
      <c r="AI2635" s="9"/>
      <c r="AJ2635" s="21"/>
      <c r="AK2635" s="33"/>
      <c r="AL2635" s="485" t="str">
        <f>IF(AA2635="","",AA2635)</f>
        <v>L-RT-002</v>
      </c>
      <c r="AM2635" s="3" t="str">
        <f>IF(AB2635="","",AB2635)</f>
        <v>A</v>
      </c>
      <c r="AN2635" s="702"/>
      <c r="AO2635" s="4"/>
      <c r="AP2635" s="5"/>
      <c r="AQ2635" s="5"/>
      <c r="AR2635" s="4"/>
      <c r="AS2635" s="5"/>
      <c r="AT2635" s="552"/>
      <c r="AU2635" s="553" t="str">
        <f>IF(AND(V2635&gt;0,X2635="A",AA2635&lt;&gt;"",AG2635&lt;&gt;"A",AJ2635&lt;&gt;"A",OR(AB2635="NR",AB2635="NT")),1,"")</f>
        <v/>
      </c>
      <c r="AV2635" s="554" t="str">
        <f>IF(AU2635="","",COUNTIF($AU$8:AU2635,AU2635))</f>
        <v/>
      </c>
      <c r="AW2635" s="553" t="str">
        <f>IF(AND(V2635&gt;0,X2635="A",AJ2635&lt;&gt;"A",OR(AB2635="",AB2635="NX")),1,"")</f>
        <v/>
      </c>
      <c r="AX2635" s="554" t="str">
        <f>IF(AW2635="","",COUNTIF($AW$8:AW2635,AW2635))</f>
        <v/>
      </c>
      <c r="AY2635" s="27"/>
      <c r="AZ2635" s="6"/>
      <c r="BA2635" s="7"/>
      <c r="BB2635" s="7"/>
    </row>
    <row r="2636" spans="1:54" ht="14.45" customHeight="1">
      <c r="A2636" s="472" t="s">
        <v>5020</v>
      </c>
      <c r="B2636" s="473" t="s">
        <v>1602</v>
      </c>
      <c r="C2636" s="714" t="s">
        <v>5292</v>
      </c>
      <c r="D2636" s="22">
        <v>24</v>
      </c>
      <c r="E2636" s="746" t="s">
        <v>4929</v>
      </c>
      <c r="F2636" s="760">
        <v>2096950</v>
      </c>
      <c r="G2636" s="475">
        <v>15421111</v>
      </c>
      <c r="H2636" s="476">
        <v>11.94</v>
      </c>
      <c r="I2636" s="474">
        <v>2097940</v>
      </c>
      <c r="J2636" s="475">
        <v>15421112</v>
      </c>
      <c r="K2636" s="478">
        <v>11.94</v>
      </c>
      <c r="L2636" s="9" t="s">
        <v>15</v>
      </c>
      <c r="M2636" s="546">
        <v>16</v>
      </c>
      <c r="N2636" s="9">
        <v>9.5299999999999994</v>
      </c>
      <c r="O2636" s="6" t="s">
        <v>4201</v>
      </c>
      <c r="P2636" s="479" t="s">
        <v>4202</v>
      </c>
      <c r="Q2636" s="10" t="s">
        <v>4926</v>
      </c>
      <c r="R2636" s="11"/>
      <c r="S2636" s="12"/>
      <c r="T2636" s="14">
        <v>46251</v>
      </c>
      <c r="U2636" s="15" t="s">
        <v>4851</v>
      </c>
      <c r="V2636" s="8">
        <v>46250</v>
      </c>
      <c r="W2636" s="13" t="s">
        <v>4921</v>
      </c>
      <c r="X2636" s="23" t="s">
        <v>4206</v>
      </c>
      <c r="Y2636" s="486">
        <v>118</v>
      </c>
      <c r="Z2636" s="483">
        <v>46254</v>
      </c>
      <c r="AA2636" s="24" t="s">
        <v>4927</v>
      </c>
      <c r="AB2636" s="484" t="s">
        <v>4206</v>
      </c>
      <c r="AC2636" s="16"/>
      <c r="AD2636" s="17"/>
      <c r="AE2636" s="18"/>
      <c r="AF2636" s="9"/>
      <c r="AG2636" s="19"/>
      <c r="AH2636" s="20"/>
      <c r="AI2636" s="9"/>
      <c r="AJ2636" s="21"/>
      <c r="AK2636" s="33"/>
      <c r="AL2636" s="485" t="str">
        <f>IF(AA2636="","",AA2636)</f>
        <v>L-RT-002</v>
      </c>
      <c r="AM2636" s="3" t="str">
        <f>IF(AB2636="","",AB2636)</f>
        <v>A</v>
      </c>
      <c r="AN2636" s="702"/>
      <c r="AO2636" s="4"/>
      <c r="AP2636" s="5"/>
      <c r="AQ2636" s="5"/>
      <c r="AR2636" s="4"/>
      <c r="AS2636" s="5"/>
      <c r="AT2636" s="552"/>
      <c r="AU2636" s="553" t="str">
        <f>IF(AND(V2636&gt;0,X2636="A",AA2636&lt;&gt;"",AG2636&lt;&gt;"A",AJ2636&lt;&gt;"A",OR(AB2636="NR",AB2636="NT")),1,"")</f>
        <v/>
      </c>
      <c r="AV2636" s="554" t="str">
        <f>IF(AU2636="","",COUNTIF($AU$8:AU2636,AU2636))</f>
        <v/>
      </c>
      <c r="AW2636" s="553" t="str">
        <f>IF(AND(V2636&gt;0,X2636="A",AJ2636&lt;&gt;"A",OR(AB2636="",AB2636="NX")),1,"")</f>
        <v/>
      </c>
      <c r="AX2636" s="554" t="str">
        <f>IF(AW2636="","",COUNTIF($AW$8:AW2636,AW2636))</f>
        <v/>
      </c>
      <c r="AY2636" s="27"/>
      <c r="AZ2636" s="6"/>
      <c r="BA2636" s="7"/>
      <c r="BB2636" s="7"/>
    </row>
    <row r="2637" spans="1:54" ht="14.45" customHeight="1">
      <c r="A2637" s="472" t="s">
        <v>5021</v>
      </c>
      <c r="B2637" s="473" t="s">
        <v>1602</v>
      </c>
      <c r="C2637" s="714" t="s">
        <v>5292</v>
      </c>
      <c r="D2637" s="22">
        <v>24</v>
      </c>
      <c r="E2637" s="746" t="s">
        <v>4930</v>
      </c>
      <c r="F2637" s="760">
        <v>2097940</v>
      </c>
      <c r="G2637" s="475">
        <v>15421112</v>
      </c>
      <c r="H2637" s="476">
        <v>11.94</v>
      </c>
      <c r="I2637" s="474">
        <v>2091910</v>
      </c>
      <c r="J2637" s="475">
        <v>15421109</v>
      </c>
      <c r="K2637" s="478">
        <v>11.94</v>
      </c>
      <c r="L2637" s="9" t="s">
        <v>15</v>
      </c>
      <c r="M2637" s="546">
        <v>16</v>
      </c>
      <c r="N2637" s="9">
        <v>9.5299999999999994</v>
      </c>
      <c r="O2637" s="6" t="s">
        <v>4201</v>
      </c>
      <c r="P2637" s="479" t="s">
        <v>4202</v>
      </c>
      <c r="Q2637" s="10" t="s">
        <v>4926</v>
      </c>
      <c r="R2637" s="11"/>
      <c r="S2637" s="12"/>
      <c r="T2637" s="14">
        <v>46251</v>
      </c>
      <c r="U2637" s="15" t="s">
        <v>4851</v>
      </c>
      <c r="V2637" s="8">
        <v>46250</v>
      </c>
      <c r="W2637" s="13" t="s">
        <v>4921</v>
      </c>
      <c r="X2637" s="23" t="s">
        <v>4206</v>
      </c>
      <c r="Y2637" s="486">
        <v>118</v>
      </c>
      <c r="Z2637" s="483">
        <v>46254</v>
      </c>
      <c r="AA2637" s="24" t="s">
        <v>4927</v>
      </c>
      <c r="AB2637" s="484" t="s">
        <v>4206</v>
      </c>
      <c r="AC2637" s="16"/>
      <c r="AD2637" s="17"/>
      <c r="AE2637" s="18"/>
      <c r="AF2637" s="9"/>
      <c r="AG2637" s="19"/>
      <c r="AH2637" s="20"/>
      <c r="AI2637" s="9"/>
      <c r="AJ2637" s="21"/>
      <c r="AK2637" s="33"/>
      <c r="AL2637" s="485" t="str">
        <f>IF(AA2637="","",AA2637)</f>
        <v>L-RT-002</v>
      </c>
      <c r="AM2637" s="3" t="str">
        <f>IF(AB2637="","",AB2637)</f>
        <v>A</v>
      </c>
      <c r="AN2637" s="702"/>
      <c r="AO2637" s="4"/>
      <c r="AP2637" s="5"/>
      <c r="AQ2637" s="5"/>
      <c r="AR2637" s="4"/>
      <c r="AS2637" s="5"/>
      <c r="AT2637" s="552"/>
      <c r="AU2637" s="553" t="str">
        <f>IF(AND(V2637&gt;0,X2637="A",AA2637&lt;&gt;"",AG2637&lt;&gt;"A",AJ2637&lt;&gt;"A",OR(AB2637="NR",AB2637="NT")),1,"")</f>
        <v/>
      </c>
      <c r="AV2637" s="554" t="str">
        <f>IF(AU2637="","",COUNTIF($AU$8:AU2637,AU2637))</f>
        <v/>
      </c>
      <c r="AW2637" s="553" t="str">
        <f>IF(AND(V2637&gt;0,X2637="A",AJ2637&lt;&gt;"A",OR(AB2637="",AB2637="NX")),1,"")</f>
        <v/>
      </c>
      <c r="AX2637" s="554" t="str">
        <f>IF(AW2637="","",COUNTIF($AW$8:AW2637,AW2637))</f>
        <v/>
      </c>
      <c r="AY2637" s="27"/>
      <c r="AZ2637" s="6"/>
      <c r="BA2637" s="7"/>
      <c r="BB2637" s="7"/>
    </row>
    <row r="2638" spans="1:54" ht="14.45" customHeight="1">
      <c r="A2638" s="472" t="s">
        <v>5022</v>
      </c>
      <c r="B2638" s="473" t="s">
        <v>1602</v>
      </c>
      <c r="C2638" s="714" t="s">
        <v>5292</v>
      </c>
      <c r="D2638" s="22">
        <v>24</v>
      </c>
      <c r="E2638" s="746" t="s">
        <v>4931</v>
      </c>
      <c r="F2638" s="760">
        <v>2091910</v>
      </c>
      <c r="G2638" s="475">
        <v>15421109</v>
      </c>
      <c r="H2638" s="476">
        <v>11.94</v>
      </c>
      <c r="I2638" s="474">
        <v>2083150</v>
      </c>
      <c r="J2638" s="475">
        <v>15421105</v>
      </c>
      <c r="K2638" s="478">
        <v>11.94</v>
      </c>
      <c r="L2638" s="9" t="s">
        <v>15</v>
      </c>
      <c r="M2638" s="546">
        <v>16</v>
      </c>
      <c r="N2638" s="9">
        <v>9.5299999999999994</v>
      </c>
      <c r="O2638" s="6" t="s">
        <v>4201</v>
      </c>
      <c r="P2638" s="479" t="s">
        <v>4202</v>
      </c>
      <c r="Q2638" s="10" t="s">
        <v>4926</v>
      </c>
      <c r="R2638" s="11"/>
      <c r="S2638" s="12"/>
      <c r="T2638" s="14">
        <v>46251</v>
      </c>
      <c r="U2638" s="15" t="s">
        <v>4851</v>
      </c>
      <c r="V2638" s="8">
        <v>46250</v>
      </c>
      <c r="W2638" s="13" t="s">
        <v>4921</v>
      </c>
      <c r="X2638" s="23" t="s">
        <v>4206</v>
      </c>
      <c r="Y2638" s="486">
        <v>118</v>
      </c>
      <c r="Z2638" s="483">
        <v>46254</v>
      </c>
      <c r="AA2638" s="24" t="s">
        <v>4927</v>
      </c>
      <c r="AB2638" s="484" t="s">
        <v>4206</v>
      </c>
      <c r="AC2638" s="16"/>
      <c r="AD2638" s="17"/>
      <c r="AE2638" s="18"/>
      <c r="AF2638" s="9"/>
      <c r="AG2638" s="19"/>
      <c r="AH2638" s="20"/>
      <c r="AI2638" s="9"/>
      <c r="AJ2638" s="21"/>
      <c r="AK2638" s="33"/>
      <c r="AL2638" s="485" t="str">
        <f>IF(AA2638="","",AA2638)</f>
        <v>L-RT-002</v>
      </c>
      <c r="AM2638" s="3" t="str">
        <f>IF(AB2638="","",AB2638)</f>
        <v>A</v>
      </c>
      <c r="AN2638" s="702"/>
      <c r="AO2638" s="4"/>
      <c r="AP2638" s="5"/>
      <c r="AQ2638" s="5"/>
      <c r="AR2638" s="4"/>
      <c r="AS2638" s="5"/>
      <c r="AT2638" s="552"/>
      <c r="AU2638" s="553" t="str">
        <f>IF(AND(V2638&gt;0,X2638="A",AA2638&lt;&gt;"",AG2638&lt;&gt;"A",AJ2638&lt;&gt;"A",OR(AB2638="NR",AB2638="NT")),1,"")</f>
        <v/>
      </c>
      <c r="AV2638" s="554" t="str">
        <f>IF(AU2638="","",COUNTIF($AU$8:AU2638,AU2638))</f>
        <v/>
      </c>
      <c r="AW2638" s="553" t="str">
        <f>IF(AND(V2638&gt;0,X2638="A",AJ2638&lt;&gt;"A",OR(AB2638="",AB2638="NX")),1,"")</f>
        <v/>
      </c>
      <c r="AX2638" s="554" t="str">
        <f>IF(AW2638="","",COUNTIF($AW$8:AW2638,AW2638))</f>
        <v/>
      </c>
      <c r="AY2638" s="27"/>
      <c r="AZ2638" s="6"/>
      <c r="BA2638" s="7"/>
      <c r="BB2638" s="7"/>
    </row>
    <row r="2639" spans="1:54" ht="14.45" customHeight="1">
      <c r="A2639" s="472" t="s">
        <v>5023</v>
      </c>
      <c r="B2639" s="473" t="s">
        <v>1602</v>
      </c>
      <c r="C2639" s="714" t="s">
        <v>5292</v>
      </c>
      <c r="D2639" s="22">
        <v>24</v>
      </c>
      <c r="E2639" s="746" t="s">
        <v>4932</v>
      </c>
      <c r="F2639" s="760">
        <v>2083150</v>
      </c>
      <c r="G2639" s="475">
        <v>15421105</v>
      </c>
      <c r="H2639" s="476">
        <v>11.94</v>
      </c>
      <c r="I2639" s="474">
        <v>2083790</v>
      </c>
      <c r="J2639" s="475">
        <v>15421105</v>
      </c>
      <c r="K2639" s="478">
        <v>11.94</v>
      </c>
      <c r="L2639" s="9" t="s">
        <v>15</v>
      </c>
      <c r="M2639" s="546">
        <v>16</v>
      </c>
      <c r="N2639" s="9">
        <v>9.5299999999999994</v>
      </c>
      <c r="O2639" s="6" t="s">
        <v>4201</v>
      </c>
      <c r="P2639" s="479" t="s">
        <v>4202</v>
      </c>
      <c r="Q2639" s="10" t="s">
        <v>4926</v>
      </c>
      <c r="R2639" s="11"/>
      <c r="S2639" s="12"/>
      <c r="T2639" s="14">
        <v>46251</v>
      </c>
      <c r="U2639" s="15" t="s">
        <v>4851</v>
      </c>
      <c r="V2639" s="8">
        <v>46250</v>
      </c>
      <c r="W2639" s="13" t="s">
        <v>4921</v>
      </c>
      <c r="X2639" s="23" t="s">
        <v>4206</v>
      </c>
      <c r="Y2639" s="486">
        <v>118</v>
      </c>
      <c r="Z2639" s="483">
        <v>46254</v>
      </c>
      <c r="AA2639" s="24" t="s">
        <v>4927</v>
      </c>
      <c r="AB2639" s="484" t="s">
        <v>4206</v>
      </c>
      <c r="AC2639" s="16"/>
      <c r="AD2639" s="17"/>
      <c r="AE2639" s="18"/>
      <c r="AF2639" s="9"/>
      <c r="AG2639" s="19"/>
      <c r="AH2639" s="20"/>
      <c r="AI2639" s="9"/>
      <c r="AJ2639" s="21"/>
      <c r="AK2639" s="33"/>
      <c r="AL2639" s="485" t="str">
        <f>IF(AA2639="","",AA2639)</f>
        <v>L-RT-002</v>
      </c>
      <c r="AM2639" s="3" t="str">
        <f>IF(AB2639="","",AB2639)</f>
        <v>A</v>
      </c>
      <c r="AN2639" s="702"/>
      <c r="AO2639" s="4"/>
      <c r="AP2639" s="5"/>
      <c r="AQ2639" s="5"/>
      <c r="AR2639" s="4"/>
      <c r="AS2639" s="5"/>
      <c r="AT2639" s="552"/>
      <c r="AU2639" s="553" t="str">
        <f>IF(AND(V2639&gt;0,X2639="A",AA2639&lt;&gt;"",AG2639&lt;&gt;"A",AJ2639&lt;&gt;"A",OR(AB2639="NR",AB2639="NT")),1,"")</f>
        <v/>
      </c>
      <c r="AV2639" s="554" t="str">
        <f>IF(AU2639="","",COUNTIF($AU$8:AU2639,AU2639))</f>
        <v/>
      </c>
      <c r="AW2639" s="553" t="str">
        <f>IF(AND(V2639&gt;0,X2639="A",AJ2639&lt;&gt;"A",OR(AB2639="",AB2639="NX")),1,"")</f>
        <v/>
      </c>
      <c r="AX2639" s="554" t="str">
        <f>IF(AW2639="","",COUNTIF($AW$8:AW2639,AW2639))</f>
        <v/>
      </c>
      <c r="AY2639" s="27"/>
      <c r="AZ2639" s="6"/>
      <c r="BA2639" s="7"/>
      <c r="BB2639" s="7"/>
    </row>
    <row r="2640" spans="1:54" ht="14.45" customHeight="1">
      <c r="A2640" s="472" t="s">
        <v>5024</v>
      </c>
      <c r="B2640" s="473" t="s">
        <v>1602</v>
      </c>
      <c r="C2640" s="714" t="s">
        <v>5292</v>
      </c>
      <c r="D2640" s="22">
        <v>24</v>
      </c>
      <c r="E2640" s="746" t="s">
        <v>4933</v>
      </c>
      <c r="F2640" s="760">
        <v>2083790</v>
      </c>
      <c r="G2640" s="475">
        <v>15421105</v>
      </c>
      <c r="H2640" s="476">
        <v>11.94</v>
      </c>
      <c r="I2640" s="474">
        <v>2088740</v>
      </c>
      <c r="J2640" s="475">
        <v>15421108</v>
      </c>
      <c r="K2640" s="478">
        <v>11.94</v>
      </c>
      <c r="L2640" s="9" t="s">
        <v>15</v>
      </c>
      <c r="M2640" s="546">
        <v>16</v>
      </c>
      <c r="N2640" s="9">
        <v>9.5299999999999994</v>
      </c>
      <c r="O2640" s="6" t="s">
        <v>4201</v>
      </c>
      <c r="P2640" s="479" t="s">
        <v>4202</v>
      </c>
      <c r="Q2640" s="10" t="s">
        <v>4926</v>
      </c>
      <c r="R2640" s="11"/>
      <c r="S2640" s="12"/>
      <c r="T2640" s="14">
        <v>46251</v>
      </c>
      <c r="U2640" s="15" t="s">
        <v>4851</v>
      </c>
      <c r="V2640" s="8">
        <v>46250</v>
      </c>
      <c r="W2640" s="13" t="s">
        <v>4921</v>
      </c>
      <c r="X2640" s="23" t="s">
        <v>4206</v>
      </c>
      <c r="Y2640" s="486">
        <v>118</v>
      </c>
      <c r="Z2640" s="483">
        <v>46254</v>
      </c>
      <c r="AA2640" s="24" t="s">
        <v>4927</v>
      </c>
      <c r="AB2640" s="484" t="s">
        <v>4206</v>
      </c>
      <c r="AC2640" s="16"/>
      <c r="AD2640" s="17"/>
      <c r="AE2640" s="18"/>
      <c r="AF2640" s="9"/>
      <c r="AG2640" s="19"/>
      <c r="AH2640" s="20"/>
      <c r="AI2640" s="9"/>
      <c r="AJ2640" s="21"/>
      <c r="AK2640" s="33"/>
      <c r="AL2640" s="485" t="str">
        <f>IF(AA2640="","",AA2640)</f>
        <v>L-RT-002</v>
      </c>
      <c r="AM2640" s="3" t="str">
        <f>IF(AB2640="","",AB2640)</f>
        <v>A</v>
      </c>
      <c r="AN2640" s="702"/>
      <c r="AO2640" s="4"/>
      <c r="AP2640" s="5"/>
      <c r="AQ2640" s="5"/>
      <c r="AR2640" s="4"/>
      <c r="AS2640" s="5"/>
      <c r="AT2640" s="552"/>
      <c r="AU2640" s="553" t="str">
        <f>IF(AND(V2640&gt;0,X2640="A",AA2640&lt;&gt;"",AG2640&lt;&gt;"A",AJ2640&lt;&gt;"A",OR(AB2640="NR",AB2640="NT")),1,"")</f>
        <v/>
      </c>
      <c r="AV2640" s="554" t="str">
        <f>IF(AU2640="","",COUNTIF($AU$8:AU2640,AU2640))</f>
        <v/>
      </c>
      <c r="AW2640" s="553" t="str">
        <f>IF(AND(V2640&gt;0,X2640="A",AJ2640&lt;&gt;"A",OR(AB2640="",AB2640="NX")),1,"")</f>
        <v/>
      </c>
      <c r="AX2640" s="554" t="str">
        <f>IF(AW2640="","",COUNTIF($AW$8:AW2640,AW2640))</f>
        <v/>
      </c>
      <c r="AY2640" s="27"/>
      <c r="AZ2640" s="6"/>
      <c r="BA2640" s="7"/>
      <c r="BB2640" s="7"/>
    </row>
    <row r="2641" spans="1:54" ht="14.45" customHeight="1">
      <c r="A2641" s="472" t="s">
        <v>5025</v>
      </c>
      <c r="B2641" s="473" t="s">
        <v>1602</v>
      </c>
      <c r="C2641" s="714" t="s">
        <v>5292</v>
      </c>
      <c r="D2641" s="22">
        <v>24</v>
      </c>
      <c r="E2641" s="746" t="s">
        <v>4934</v>
      </c>
      <c r="F2641" s="760">
        <v>2088740</v>
      </c>
      <c r="G2641" s="475">
        <v>15421108</v>
      </c>
      <c r="H2641" s="476">
        <v>11.94</v>
      </c>
      <c r="I2641" s="474">
        <v>2088320</v>
      </c>
      <c r="J2641" s="475">
        <v>15421108</v>
      </c>
      <c r="K2641" s="478">
        <v>11.94</v>
      </c>
      <c r="L2641" s="9" t="s">
        <v>15</v>
      </c>
      <c r="M2641" s="546">
        <v>16</v>
      </c>
      <c r="N2641" s="9">
        <v>9.5299999999999994</v>
      </c>
      <c r="O2641" s="6" t="s">
        <v>4201</v>
      </c>
      <c r="P2641" s="479" t="s">
        <v>4202</v>
      </c>
      <c r="Q2641" s="10" t="s">
        <v>4926</v>
      </c>
      <c r="R2641" s="11"/>
      <c r="S2641" s="12"/>
      <c r="T2641" s="14">
        <v>46251</v>
      </c>
      <c r="U2641" s="15" t="s">
        <v>4851</v>
      </c>
      <c r="V2641" s="8">
        <v>46250</v>
      </c>
      <c r="W2641" s="13" t="s">
        <v>4921</v>
      </c>
      <c r="X2641" s="23" t="s">
        <v>4206</v>
      </c>
      <c r="Y2641" s="486">
        <v>118</v>
      </c>
      <c r="Z2641" s="483">
        <v>46254</v>
      </c>
      <c r="AA2641" s="24" t="s">
        <v>4927</v>
      </c>
      <c r="AB2641" s="484" t="s">
        <v>4206</v>
      </c>
      <c r="AC2641" s="16"/>
      <c r="AD2641" s="17"/>
      <c r="AE2641" s="18"/>
      <c r="AF2641" s="9"/>
      <c r="AG2641" s="19"/>
      <c r="AH2641" s="20"/>
      <c r="AI2641" s="9"/>
      <c r="AJ2641" s="21"/>
      <c r="AK2641" s="33"/>
      <c r="AL2641" s="485" t="str">
        <f>IF(AA2641="","",AA2641)</f>
        <v>L-RT-002</v>
      </c>
      <c r="AM2641" s="3" t="str">
        <f>IF(AB2641="","",AB2641)</f>
        <v>A</v>
      </c>
      <c r="AN2641" s="702"/>
      <c r="AO2641" s="4"/>
      <c r="AP2641" s="5"/>
      <c r="AQ2641" s="5"/>
      <c r="AR2641" s="4"/>
      <c r="AS2641" s="5"/>
      <c r="AT2641" s="552"/>
      <c r="AU2641" s="553" t="str">
        <f>IF(AND(V2641&gt;0,X2641="A",AA2641&lt;&gt;"",AG2641&lt;&gt;"A",AJ2641&lt;&gt;"A",OR(AB2641="NR",AB2641="NT")),1,"")</f>
        <v/>
      </c>
      <c r="AV2641" s="554" t="str">
        <f>IF(AU2641="","",COUNTIF($AU$8:AU2641,AU2641))</f>
        <v/>
      </c>
      <c r="AW2641" s="553" t="str">
        <f>IF(AND(V2641&gt;0,X2641="A",AJ2641&lt;&gt;"A",OR(AB2641="",AB2641="NX")),1,"")</f>
        <v/>
      </c>
      <c r="AX2641" s="554" t="str">
        <f>IF(AW2641="","",COUNTIF($AW$8:AW2641,AW2641))</f>
        <v/>
      </c>
      <c r="AY2641" s="27"/>
      <c r="AZ2641" s="6"/>
      <c r="BA2641" s="7"/>
      <c r="BB2641" s="7"/>
    </row>
    <row r="2642" spans="1:54" ht="14.45" customHeight="1">
      <c r="A2642" s="472" t="s">
        <v>5026</v>
      </c>
      <c r="B2642" s="473" t="s">
        <v>1602</v>
      </c>
      <c r="C2642" s="714" t="s">
        <v>5292</v>
      </c>
      <c r="D2642" s="22">
        <v>24</v>
      </c>
      <c r="E2642" s="746" t="s">
        <v>4935</v>
      </c>
      <c r="F2642" s="760">
        <v>2088320</v>
      </c>
      <c r="G2642" s="475">
        <v>15421108</v>
      </c>
      <c r="H2642" s="476">
        <v>11.94</v>
      </c>
      <c r="I2642" s="474">
        <v>2083010</v>
      </c>
      <c r="J2642" s="475">
        <v>15421105</v>
      </c>
      <c r="K2642" s="478">
        <v>11.94</v>
      </c>
      <c r="L2642" s="9" t="s">
        <v>15</v>
      </c>
      <c r="M2642" s="546">
        <v>16</v>
      </c>
      <c r="N2642" s="9">
        <v>9.5299999999999994</v>
      </c>
      <c r="O2642" s="6" t="s">
        <v>4201</v>
      </c>
      <c r="P2642" s="479" t="s">
        <v>4202</v>
      </c>
      <c r="Q2642" s="10" t="s">
        <v>4926</v>
      </c>
      <c r="R2642" s="11"/>
      <c r="S2642" s="12"/>
      <c r="T2642" s="14">
        <v>46251</v>
      </c>
      <c r="U2642" s="15" t="s">
        <v>4851</v>
      </c>
      <c r="V2642" s="8">
        <v>46250</v>
      </c>
      <c r="W2642" s="13" t="s">
        <v>4921</v>
      </c>
      <c r="X2642" s="23" t="s">
        <v>4206</v>
      </c>
      <c r="Y2642" s="486">
        <v>118</v>
      </c>
      <c r="Z2642" s="483">
        <v>46254</v>
      </c>
      <c r="AA2642" s="24" t="s">
        <v>4927</v>
      </c>
      <c r="AB2642" s="484" t="s">
        <v>4206</v>
      </c>
      <c r="AC2642" s="16"/>
      <c r="AD2642" s="17"/>
      <c r="AE2642" s="18"/>
      <c r="AF2642" s="9"/>
      <c r="AG2642" s="19"/>
      <c r="AH2642" s="20"/>
      <c r="AI2642" s="9"/>
      <c r="AJ2642" s="21"/>
      <c r="AK2642" s="33"/>
      <c r="AL2642" s="485" t="str">
        <f>IF(AA2642="","",AA2642)</f>
        <v>L-RT-002</v>
      </c>
      <c r="AM2642" s="3" t="str">
        <f>IF(AB2642="","",AB2642)</f>
        <v>A</v>
      </c>
      <c r="AN2642" s="702"/>
      <c r="AO2642" s="4"/>
      <c r="AP2642" s="5"/>
      <c r="AQ2642" s="5"/>
      <c r="AR2642" s="4"/>
      <c r="AS2642" s="5"/>
      <c r="AT2642" s="552"/>
      <c r="AU2642" s="553" t="str">
        <f>IF(AND(V2642&gt;0,X2642="A",AA2642&lt;&gt;"",AG2642&lt;&gt;"A",AJ2642&lt;&gt;"A",OR(AB2642="NR",AB2642="NT")),1,"")</f>
        <v/>
      </c>
      <c r="AV2642" s="554" t="str">
        <f>IF(AU2642="","",COUNTIF($AU$8:AU2642,AU2642))</f>
        <v/>
      </c>
      <c r="AW2642" s="553" t="str">
        <f>IF(AND(V2642&gt;0,X2642="A",AJ2642&lt;&gt;"A",OR(AB2642="",AB2642="NX")),1,"")</f>
        <v/>
      </c>
      <c r="AX2642" s="554" t="str">
        <f>IF(AW2642="","",COUNTIF($AW$8:AW2642,AW2642))</f>
        <v/>
      </c>
      <c r="AY2642" s="27"/>
      <c r="AZ2642" s="6"/>
      <c r="BA2642" s="7"/>
      <c r="BB2642" s="7"/>
    </row>
    <row r="2643" spans="1:54" ht="14.45" customHeight="1">
      <c r="A2643" s="472" t="s">
        <v>5027</v>
      </c>
      <c r="B2643" s="473" t="s">
        <v>1602</v>
      </c>
      <c r="C2643" s="714" t="s">
        <v>5292</v>
      </c>
      <c r="D2643" s="22">
        <v>24</v>
      </c>
      <c r="E2643" s="746" t="s">
        <v>4936</v>
      </c>
      <c r="F2643" s="760">
        <v>2083010</v>
      </c>
      <c r="G2643" s="475">
        <v>15421105</v>
      </c>
      <c r="H2643" s="476">
        <v>11.94</v>
      </c>
      <c r="I2643" s="474">
        <v>2084710</v>
      </c>
      <c r="J2643" s="475">
        <v>15421106</v>
      </c>
      <c r="K2643" s="478">
        <v>11.94</v>
      </c>
      <c r="L2643" s="9" t="s">
        <v>15</v>
      </c>
      <c r="M2643" s="546">
        <v>16</v>
      </c>
      <c r="N2643" s="9">
        <v>9.5299999999999994</v>
      </c>
      <c r="O2643" s="6" t="s">
        <v>4201</v>
      </c>
      <c r="P2643" s="479" t="s">
        <v>4202</v>
      </c>
      <c r="Q2643" s="10" t="s">
        <v>4926</v>
      </c>
      <c r="R2643" s="11"/>
      <c r="S2643" s="12"/>
      <c r="T2643" s="14">
        <v>46251</v>
      </c>
      <c r="U2643" s="15" t="s">
        <v>4851</v>
      </c>
      <c r="V2643" s="8">
        <v>46250</v>
      </c>
      <c r="W2643" s="13" t="s">
        <v>4921</v>
      </c>
      <c r="X2643" s="23" t="s">
        <v>4206</v>
      </c>
      <c r="Y2643" s="486">
        <v>118</v>
      </c>
      <c r="Z2643" s="483">
        <v>46254</v>
      </c>
      <c r="AA2643" s="24" t="s">
        <v>4927</v>
      </c>
      <c r="AB2643" s="484" t="s">
        <v>4206</v>
      </c>
      <c r="AC2643" s="16"/>
      <c r="AD2643" s="17"/>
      <c r="AE2643" s="18"/>
      <c r="AF2643" s="9"/>
      <c r="AG2643" s="19"/>
      <c r="AH2643" s="20"/>
      <c r="AI2643" s="9"/>
      <c r="AJ2643" s="21"/>
      <c r="AK2643" s="33"/>
      <c r="AL2643" s="485" t="str">
        <f>IF(AA2643="","",AA2643)</f>
        <v>L-RT-002</v>
      </c>
      <c r="AM2643" s="3" t="str">
        <f>IF(AB2643="","",AB2643)</f>
        <v>A</v>
      </c>
      <c r="AN2643" s="702"/>
      <c r="AO2643" s="4"/>
      <c r="AP2643" s="5"/>
      <c r="AQ2643" s="5"/>
      <c r="AR2643" s="4"/>
      <c r="AS2643" s="5"/>
      <c r="AT2643" s="552"/>
      <c r="AU2643" s="553" t="str">
        <f>IF(AND(V2643&gt;0,X2643="A",AA2643&lt;&gt;"",AG2643&lt;&gt;"A",AJ2643&lt;&gt;"A",OR(AB2643="NR",AB2643="NT")),1,"")</f>
        <v/>
      </c>
      <c r="AV2643" s="554" t="str">
        <f>IF(AU2643="","",COUNTIF($AU$8:AU2643,AU2643))</f>
        <v/>
      </c>
      <c r="AW2643" s="553" t="str">
        <f>IF(AND(V2643&gt;0,X2643="A",AJ2643&lt;&gt;"A",OR(AB2643="",AB2643="NX")),1,"")</f>
        <v/>
      </c>
      <c r="AX2643" s="554" t="str">
        <f>IF(AW2643="","",COUNTIF($AW$8:AW2643,AW2643))</f>
        <v/>
      </c>
      <c r="AY2643" s="27"/>
      <c r="AZ2643" s="6"/>
      <c r="BA2643" s="7"/>
      <c r="BB2643" s="7"/>
    </row>
    <row r="2644" spans="1:54" ht="14.45" customHeight="1">
      <c r="A2644" s="472" t="s">
        <v>5028</v>
      </c>
      <c r="B2644" s="473" t="s">
        <v>1602</v>
      </c>
      <c r="C2644" s="714" t="s">
        <v>5292</v>
      </c>
      <c r="D2644" s="22">
        <v>24</v>
      </c>
      <c r="E2644" s="746" t="s">
        <v>4937</v>
      </c>
      <c r="F2644" s="760">
        <v>2084710</v>
      </c>
      <c r="G2644" s="475">
        <v>15421106</v>
      </c>
      <c r="H2644" s="476">
        <v>11.94</v>
      </c>
      <c r="I2644" s="474">
        <v>2083000</v>
      </c>
      <c r="J2644" s="475">
        <v>15421105</v>
      </c>
      <c r="K2644" s="478">
        <v>11.94</v>
      </c>
      <c r="L2644" s="9" t="s">
        <v>15</v>
      </c>
      <c r="M2644" s="546">
        <v>16</v>
      </c>
      <c r="N2644" s="9">
        <v>9.5299999999999994</v>
      </c>
      <c r="O2644" s="6" t="s">
        <v>4201</v>
      </c>
      <c r="P2644" s="479" t="s">
        <v>4202</v>
      </c>
      <c r="Q2644" s="10" t="s">
        <v>4926</v>
      </c>
      <c r="R2644" s="11"/>
      <c r="S2644" s="12"/>
      <c r="T2644" s="14">
        <v>46251</v>
      </c>
      <c r="U2644" s="15" t="s">
        <v>4851</v>
      </c>
      <c r="V2644" s="8">
        <v>46250</v>
      </c>
      <c r="W2644" s="13" t="s">
        <v>4921</v>
      </c>
      <c r="X2644" s="23" t="s">
        <v>4206</v>
      </c>
      <c r="Y2644" s="486">
        <v>118</v>
      </c>
      <c r="Z2644" s="483">
        <v>46254</v>
      </c>
      <c r="AA2644" s="24" t="s">
        <v>4927</v>
      </c>
      <c r="AB2644" s="484" t="s">
        <v>4206</v>
      </c>
      <c r="AC2644" s="16"/>
      <c r="AD2644" s="17"/>
      <c r="AE2644" s="18"/>
      <c r="AF2644" s="9"/>
      <c r="AG2644" s="19"/>
      <c r="AH2644" s="20"/>
      <c r="AI2644" s="9"/>
      <c r="AJ2644" s="21"/>
      <c r="AK2644" s="33"/>
      <c r="AL2644" s="485" t="str">
        <f>IF(AA2644="","",AA2644)</f>
        <v>L-RT-002</v>
      </c>
      <c r="AM2644" s="3" t="str">
        <f>IF(AB2644="","",AB2644)</f>
        <v>A</v>
      </c>
      <c r="AN2644" s="702"/>
      <c r="AO2644" s="4"/>
      <c r="AP2644" s="5"/>
      <c r="AQ2644" s="5"/>
      <c r="AR2644" s="4"/>
      <c r="AS2644" s="5"/>
      <c r="AT2644" s="552"/>
      <c r="AU2644" s="553" t="str">
        <f>IF(AND(V2644&gt;0,X2644="A",AA2644&lt;&gt;"",AG2644&lt;&gt;"A",AJ2644&lt;&gt;"A",OR(AB2644="NR",AB2644="NT")),1,"")</f>
        <v/>
      </c>
      <c r="AV2644" s="554" t="str">
        <f>IF(AU2644="","",COUNTIF($AU$8:AU2644,AU2644))</f>
        <v/>
      </c>
      <c r="AW2644" s="553" t="str">
        <f>IF(AND(V2644&gt;0,X2644="A",AJ2644&lt;&gt;"A",OR(AB2644="",AB2644="NX")),1,"")</f>
        <v/>
      </c>
      <c r="AX2644" s="554" t="str">
        <f>IF(AW2644="","",COUNTIF($AW$8:AW2644,AW2644))</f>
        <v/>
      </c>
      <c r="AY2644" s="27"/>
      <c r="AZ2644" s="6"/>
      <c r="BA2644" s="7"/>
      <c r="BB2644" s="7"/>
    </row>
    <row r="2645" spans="1:54" ht="14.45" customHeight="1">
      <c r="A2645" s="472" t="s">
        <v>5029</v>
      </c>
      <c r="B2645" s="473" t="s">
        <v>1602</v>
      </c>
      <c r="C2645" s="714" t="s">
        <v>5292</v>
      </c>
      <c r="D2645" s="22">
        <v>24</v>
      </c>
      <c r="E2645" s="746" t="s">
        <v>4938</v>
      </c>
      <c r="F2645" s="760">
        <v>2083000</v>
      </c>
      <c r="G2645" s="475">
        <v>15421105</v>
      </c>
      <c r="H2645" s="476">
        <v>11.94</v>
      </c>
      <c r="I2645" s="474">
        <v>2082990</v>
      </c>
      <c r="J2645" s="475">
        <v>15421105</v>
      </c>
      <c r="K2645" s="478">
        <v>11.94</v>
      </c>
      <c r="L2645" s="9" t="s">
        <v>15</v>
      </c>
      <c r="M2645" s="546">
        <v>16</v>
      </c>
      <c r="N2645" s="9">
        <v>9.5299999999999994</v>
      </c>
      <c r="O2645" s="6" t="s">
        <v>4201</v>
      </c>
      <c r="P2645" s="479" t="s">
        <v>4202</v>
      </c>
      <c r="Q2645" s="10" t="s">
        <v>4926</v>
      </c>
      <c r="R2645" s="11"/>
      <c r="S2645" s="12"/>
      <c r="T2645" s="14">
        <v>46251</v>
      </c>
      <c r="U2645" s="15" t="s">
        <v>4851</v>
      </c>
      <c r="V2645" s="8">
        <v>46250</v>
      </c>
      <c r="W2645" s="13" t="s">
        <v>4921</v>
      </c>
      <c r="X2645" s="23" t="s">
        <v>4206</v>
      </c>
      <c r="Y2645" s="486">
        <v>118</v>
      </c>
      <c r="Z2645" s="483">
        <v>46254</v>
      </c>
      <c r="AA2645" s="24" t="s">
        <v>4927</v>
      </c>
      <c r="AB2645" s="484" t="s">
        <v>4206</v>
      </c>
      <c r="AC2645" s="16"/>
      <c r="AD2645" s="17"/>
      <c r="AE2645" s="18"/>
      <c r="AF2645" s="9"/>
      <c r="AG2645" s="19"/>
      <c r="AH2645" s="20"/>
      <c r="AI2645" s="9"/>
      <c r="AJ2645" s="21"/>
      <c r="AK2645" s="33"/>
      <c r="AL2645" s="485" t="str">
        <f>IF(AA2645="","",AA2645)</f>
        <v>L-RT-002</v>
      </c>
      <c r="AM2645" s="3" t="str">
        <f>IF(AB2645="","",AB2645)</f>
        <v>A</v>
      </c>
      <c r="AN2645" s="702"/>
      <c r="AO2645" s="4"/>
      <c r="AP2645" s="5"/>
      <c r="AQ2645" s="5"/>
      <c r="AR2645" s="4"/>
      <c r="AS2645" s="5"/>
      <c r="AT2645" s="552"/>
      <c r="AU2645" s="553" t="str">
        <f>IF(AND(V2645&gt;0,X2645="A",AA2645&lt;&gt;"",AG2645&lt;&gt;"A",AJ2645&lt;&gt;"A",OR(AB2645="NR",AB2645="NT")),1,"")</f>
        <v/>
      </c>
      <c r="AV2645" s="554" t="str">
        <f>IF(AU2645="","",COUNTIF($AU$8:AU2645,AU2645))</f>
        <v/>
      </c>
      <c r="AW2645" s="553" t="str">
        <f>IF(AND(V2645&gt;0,X2645="A",AJ2645&lt;&gt;"A",OR(AB2645="",AB2645="NX")),1,"")</f>
        <v/>
      </c>
      <c r="AX2645" s="554" t="str">
        <f>IF(AW2645="","",COUNTIF($AW$8:AW2645,AW2645))</f>
        <v/>
      </c>
      <c r="AY2645" s="27"/>
      <c r="AZ2645" s="6"/>
      <c r="BA2645" s="7"/>
      <c r="BB2645" s="7"/>
    </row>
    <row r="2646" spans="1:54" ht="14.45" customHeight="1">
      <c r="A2646" s="472" t="s">
        <v>5030</v>
      </c>
      <c r="B2646" s="473" t="s">
        <v>1602</v>
      </c>
      <c r="C2646" s="714"/>
      <c r="D2646" s="22"/>
      <c r="E2646" s="746"/>
      <c r="F2646" s="760">
        <v>2082990</v>
      </c>
      <c r="G2646" s="475">
        <v>15421105</v>
      </c>
      <c r="H2646" s="476">
        <v>11.94</v>
      </c>
      <c r="I2646" s="474"/>
      <c r="J2646" s="475"/>
      <c r="K2646" s="478"/>
      <c r="L2646" s="9"/>
      <c r="M2646" s="546"/>
      <c r="N2646" s="9"/>
      <c r="O2646" s="6"/>
      <c r="P2646" s="479"/>
      <c r="Q2646" s="10"/>
      <c r="R2646" s="11"/>
      <c r="S2646" s="12"/>
      <c r="T2646" s="14"/>
      <c r="U2646" s="15"/>
      <c r="V2646" s="8"/>
      <c r="W2646" s="13"/>
      <c r="X2646" s="23"/>
      <c r="Y2646" s="486"/>
      <c r="Z2646" s="483" t="s">
        <v>1139</v>
      </c>
      <c r="AA2646" s="24"/>
      <c r="AB2646" s="484"/>
      <c r="AC2646" s="16"/>
      <c r="AD2646" s="17"/>
      <c r="AE2646" s="18"/>
      <c r="AF2646" s="9"/>
      <c r="AG2646" s="19"/>
      <c r="AH2646" s="20"/>
      <c r="AI2646" s="9"/>
      <c r="AJ2646" s="21"/>
      <c r="AK2646" s="33"/>
      <c r="AL2646" s="485" t="str">
        <f>IF(AA2646="","",AA2646)</f>
        <v/>
      </c>
      <c r="AM2646" s="3" t="str">
        <f>IF(AB2646="","",AB2646)</f>
        <v/>
      </c>
      <c r="AN2646" s="702"/>
      <c r="AO2646" s="4"/>
      <c r="AP2646" s="5"/>
      <c r="AQ2646" s="5"/>
      <c r="AR2646" s="4"/>
      <c r="AS2646" s="5"/>
      <c r="AT2646" s="552"/>
      <c r="AU2646" s="553" t="str">
        <f>IF(AND(V2646&gt;0,X2646="A",AA2646&lt;&gt;"",AG2646&lt;&gt;"A",AJ2646&lt;&gt;"A",OR(AB2646="NR",AB2646="NT")),1,"")</f>
        <v/>
      </c>
      <c r="AV2646" s="554" t="str">
        <f>IF(AU2646="","",COUNTIF($AU$8:AU2646,AU2646))</f>
        <v/>
      </c>
      <c r="AW2646" s="553" t="str">
        <f>IF(AND(V2646&gt;0,X2646="A",AJ2646&lt;&gt;"A",OR(AB2646="",AB2646="NX")),1,"")</f>
        <v/>
      </c>
      <c r="AX2646" s="554" t="str">
        <f>IF(AW2646="","",COUNTIF($AW$8:AW2646,AW2646))</f>
        <v/>
      </c>
      <c r="AY2646" s="27"/>
      <c r="AZ2646" s="6"/>
      <c r="BA2646" s="7"/>
      <c r="BB2646" s="7"/>
    </row>
    <row r="2647" spans="1:54" ht="14.45" customHeight="1">
      <c r="A2647" s="472" t="s">
        <v>5082</v>
      </c>
      <c r="B2647" s="473" t="s">
        <v>1602</v>
      </c>
      <c r="C2647" s="714"/>
      <c r="D2647" s="22"/>
      <c r="E2647" s="746"/>
      <c r="F2647" s="760"/>
      <c r="G2647" s="475"/>
      <c r="H2647" s="476"/>
      <c r="I2647" s="474"/>
      <c r="J2647" s="475"/>
      <c r="K2647" s="478"/>
      <c r="L2647" s="9"/>
      <c r="M2647" s="546"/>
      <c r="N2647" s="9"/>
      <c r="O2647" s="6"/>
      <c r="P2647" s="479"/>
      <c r="Q2647" s="10"/>
      <c r="R2647" s="11"/>
      <c r="S2647" s="12"/>
      <c r="T2647" s="14"/>
      <c r="U2647" s="15"/>
      <c r="V2647" s="8"/>
      <c r="W2647" s="13"/>
      <c r="X2647" s="23"/>
      <c r="Y2647" s="486"/>
      <c r="Z2647" s="483"/>
      <c r="AA2647" s="24"/>
      <c r="AB2647" s="484"/>
      <c r="AC2647" s="16"/>
      <c r="AD2647" s="17"/>
      <c r="AE2647" s="18"/>
      <c r="AF2647" s="9"/>
      <c r="AG2647" s="19"/>
      <c r="AH2647" s="20"/>
      <c r="AI2647" s="9"/>
      <c r="AJ2647" s="21"/>
      <c r="AK2647" s="33"/>
      <c r="AL2647" s="485" t="str">
        <f>IF(AA2647="","",AA2647)</f>
        <v/>
      </c>
      <c r="AM2647" s="3" t="str">
        <f>IF(AB2647="","",AB2647)</f>
        <v/>
      </c>
      <c r="AN2647" s="702"/>
      <c r="AO2647" s="4"/>
      <c r="AP2647" s="5"/>
      <c r="AQ2647" s="5"/>
      <c r="AR2647" s="4"/>
      <c r="AS2647" s="5"/>
      <c r="AT2647" s="552"/>
      <c r="AU2647" s="553" t="str">
        <f>IF(AND(V2647&gt;0,X2647="A",AA2647&lt;&gt;"",AG2647&lt;&gt;"A",AJ2647&lt;&gt;"A",OR(AB2647="NR",AB2647="NT")),1,"")</f>
        <v/>
      </c>
      <c r="AV2647" s="554" t="str">
        <f>IF(AU2647="","",COUNTIF($AU$8:AU2647,AU2647))</f>
        <v/>
      </c>
      <c r="AW2647" s="553" t="str">
        <f>IF(AND(V2647&gt;0,X2647="A",AJ2647&lt;&gt;"A",OR(AB2647="",AB2647="NX")),1,"")</f>
        <v/>
      </c>
      <c r="AX2647" s="554" t="str">
        <f>IF(AW2647="","",COUNTIF($AW$8:AW2647,AW2647))</f>
        <v/>
      </c>
      <c r="AY2647" s="27"/>
      <c r="AZ2647" s="6"/>
      <c r="BA2647" s="7"/>
      <c r="BB2647" s="7"/>
    </row>
    <row r="2648" spans="1:54" ht="14.45" customHeight="1">
      <c r="A2648" s="472" t="s">
        <v>5083</v>
      </c>
      <c r="B2648" s="473" t="s">
        <v>1602</v>
      </c>
      <c r="C2648" s="714"/>
      <c r="D2648" s="22"/>
      <c r="E2648" s="746"/>
      <c r="F2648" s="760"/>
      <c r="G2648" s="475"/>
      <c r="H2648" s="476"/>
      <c r="I2648" s="474"/>
      <c r="J2648" s="475"/>
      <c r="K2648" s="478"/>
      <c r="L2648" s="9"/>
      <c r="M2648" s="546"/>
      <c r="N2648" s="9"/>
      <c r="O2648" s="6"/>
      <c r="P2648" s="479"/>
      <c r="Q2648" s="10"/>
      <c r="R2648" s="11"/>
      <c r="S2648" s="12"/>
      <c r="T2648" s="14"/>
      <c r="U2648" s="15"/>
      <c r="V2648" s="8"/>
      <c r="W2648" s="13"/>
      <c r="X2648" s="23"/>
      <c r="Y2648" s="486"/>
      <c r="Z2648" s="483"/>
      <c r="AA2648" s="24"/>
      <c r="AB2648" s="484"/>
      <c r="AC2648" s="16"/>
      <c r="AD2648" s="17"/>
      <c r="AE2648" s="18"/>
      <c r="AF2648" s="9"/>
      <c r="AG2648" s="19"/>
      <c r="AH2648" s="20"/>
      <c r="AI2648" s="9"/>
      <c r="AJ2648" s="21"/>
      <c r="AK2648" s="33"/>
      <c r="AL2648" s="485" t="str">
        <f>IF(AA2648="","",AA2648)</f>
        <v/>
      </c>
      <c r="AM2648" s="3" t="str">
        <f>IF(AB2648="","",AB2648)</f>
        <v/>
      </c>
      <c r="AN2648" s="702"/>
      <c r="AO2648" s="4"/>
      <c r="AP2648" s="5"/>
      <c r="AQ2648" s="5"/>
      <c r="AR2648" s="4"/>
      <c r="AS2648" s="5"/>
      <c r="AT2648" s="552"/>
      <c r="AU2648" s="553" t="str">
        <f>IF(AND(V2648&gt;0,X2648="A",AA2648&lt;&gt;"",AG2648&lt;&gt;"A",AJ2648&lt;&gt;"A",OR(AB2648="NR",AB2648="NT")),1,"")</f>
        <v/>
      </c>
      <c r="AV2648" s="554" t="str">
        <f>IF(AU2648="","",COUNTIF($AU$8:AU2648,AU2648))</f>
        <v/>
      </c>
      <c r="AW2648" s="553" t="str">
        <f>IF(AND(V2648&gt;0,X2648="A",AJ2648&lt;&gt;"A",OR(AB2648="",AB2648="NX")),1,"")</f>
        <v/>
      </c>
      <c r="AX2648" s="554" t="str">
        <f>IF(AW2648="","",COUNTIF($AW$8:AW2648,AW2648))</f>
        <v/>
      </c>
      <c r="AY2648" s="27"/>
      <c r="AZ2648" s="6"/>
      <c r="BA2648" s="7"/>
      <c r="BB2648" s="7"/>
    </row>
    <row r="2649" spans="1:54" ht="14.45" customHeight="1">
      <c r="A2649" s="472" t="s">
        <v>5084</v>
      </c>
      <c r="B2649" s="473" t="s">
        <v>1602</v>
      </c>
      <c r="C2649" s="714"/>
      <c r="D2649" s="22"/>
      <c r="E2649" s="746"/>
      <c r="F2649" s="760"/>
      <c r="G2649" s="475"/>
      <c r="H2649" s="476"/>
      <c r="I2649" s="474"/>
      <c r="J2649" s="475"/>
      <c r="K2649" s="478"/>
      <c r="L2649" s="9"/>
      <c r="M2649" s="546"/>
      <c r="N2649" s="9"/>
      <c r="O2649" s="6"/>
      <c r="P2649" s="479"/>
      <c r="Q2649" s="10"/>
      <c r="R2649" s="11"/>
      <c r="S2649" s="12"/>
      <c r="T2649" s="14"/>
      <c r="U2649" s="15"/>
      <c r="V2649" s="8"/>
      <c r="W2649" s="13"/>
      <c r="X2649" s="23"/>
      <c r="Y2649" s="486"/>
      <c r="Z2649" s="483"/>
      <c r="AA2649" s="24"/>
      <c r="AB2649" s="484"/>
      <c r="AC2649" s="16"/>
      <c r="AD2649" s="17"/>
      <c r="AE2649" s="18"/>
      <c r="AF2649" s="9"/>
      <c r="AG2649" s="19"/>
      <c r="AH2649" s="20"/>
      <c r="AI2649" s="9"/>
      <c r="AJ2649" s="21"/>
      <c r="AK2649" s="33"/>
      <c r="AL2649" s="485" t="str">
        <f>IF(AA2649="","",AA2649)</f>
        <v/>
      </c>
      <c r="AM2649" s="3" t="str">
        <f>IF(AB2649="","",AB2649)</f>
        <v/>
      </c>
      <c r="AN2649" s="702"/>
      <c r="AO2649" s="4"/>
      <c r="AP2649" s="5"/>
      <c r="AQ2649" s="5"/>
      <c r="AR2649" s="4"/>
      <c r="AS2649" s="5"/>
      <c r="AT2649" s="552"/>
      <c r="AU2649" s="553" t="str">
        <f>IF(AND(V2649&gt;0,X2649="A",AA2649&lt;&gt;"",AG2649&lt;&gt;"A",AJ2649&lt;&gt;"A",OR(AB2649="NR",AB2649="NT")),1,"")</f>
        <v/>
      </c>
      <c r="AV2649" s="554" t="str">
        <f>IF(AU2649="","",COUNTIF($AU$8:AU2649,AU2649))</f>
        <v/>
      </c>
      <c r="AW2649" s="553" t="str">
        <f>IF(AND(V2649&gt;0,X2649="A",AJ2649&lt;&gt;"A",OR(AB2649="",AB2649="NX")),1,"")</f>
        <v/>
      </c>
      <c r="AX2649" s="554" t="str">
        <f>IF(AW2649="","",COUNTIF($AW$8:AW2649,AW2649))</f>
        <v/>
      </c>
      <c r="AY2649" s="27"/>
      <c r="AZ2649" s="6"/>
      <c r="BA2649" s="7"/>
      <c r="BB2649" s="7"/>
    </row>
    <row r="2650" spans="1:54" ht="14.45" customHeight="1">
      <c r="A2650" s="472" t="s">
        <v>5085</v>
      </c>
      <c r="B2650" s="473" t="s">
        <v>1602</v>
      </c>
      <c r="C2650" s="714"/>
      <c r="D2650" s="22"/>
      <c r="E2650" s="746"/>
      <c r="F2650" s="760"/>
      <c r="G2650" s="475"/>
      <c r="H2650" s="476"/>
      <c r="I2650" s="474"/>
      <c r="J2650" s="475"/>
      <c r="K2650" s="478"/>
      <c r="L2650" s="9"/>
      <c r="M2650" s="546"/>
      <c r="N2650" s="9"/>
      <c r="O2650" s="6"/>
      <c r="P2650" s="479"/>
      <c r="Q2650" s="10"/>
      <c r="R2650" s="11"/>
      <c r="S2650" s="12"/>
      <c r="T2650" s="14"/>
      <c r="U2650" s="15"/>
      <c r="V2650" s="8"/>
      <c r="W2650" s="13"/>
      <c r="X2650" s="23"/>
      <c r="Y2650" s="486"/>
      <c r="Z2650" s="483"/>
      <c r="AA2650" s="24"/>
      <c r="AB2650" s="484"/>
      <c r="AC2650" s="16"/>
      <c r="AD2650" s="17"/>
      <c r="AE2650" s="18"/>
      <c r="AF2650" s="9"/>
      <c r="AG2650" s="19"/>
      <c r="AH2650" s="20"/>
      <c r="AI2650" s="9"/>
      <c r="AJ2650" s="21"/>
      <c r="AK2650" s="33"/>
      <c r="AL2650" s="485" t="str">
        <f>IF(AA2650="","",AA2650)</f>
        <v/>
      </c>
      <c r="AM2650" s="3" t="str">
        <f>IF(AB2650="","",AB2650)</f>
        <v/>
      </c>
      <c r="AN2650" s="702"/>
      <c r="AO2650" s="4"/>
      <c r="AP2650" s="5"/>
      <c r="AQ2650" s="5"/>
      <c r="AR2650" s="4"/>
      <c r="AS2650" s="5"/>
      <c r="AT2650" s="552"/>
      <c r="AU2650" s="553" t="str">
        <f>IF(AND(V2650&gt;0,X2650="A",AA2650&lt;&gt;"",AG2650&lt;&gt;"A",AJ2650&lt;&gt;"A",OR(AB2650="NR",AB2650="NT")),1,"")</f>
        <v/>
      </c>
      <c r="AV2650" s="554" t="str">
        <f>IF(AU2650="","",COUNTIF($AU$8:AU2650,AU2650))</f>
        <v/>
      </c>
      <c r="AW2650" s="553" t="str">
        <f>IF(AND(V2650&gt;0,X2650="A",AJ2650&lt;&gt;"A",OR(AB2650="",AB2650="NX")),1,"")</f>
        <v/>
      </c>
      <c r="AX2650" s="554" t="str">
        <f>IF(AW2650="","",COUNTIF($AW$8:AW2650,AW2650))</f>
        <v/>
      </c>
      <c r="AY2650" s="27"/>
      <c r="AZ2650" s="6"/>
      <c r="BA2650" s="7"/>
      <c r="BB2650" s="7"/>
    </row>
    <row r="2651" spans="1:54" ht="14.45" customHeight="1">
      <c r="A2651" s="472" t="s">
        <v>5086</v>
      </c>
      <c r="B2651" s="473" t="s">
        <v>1602</v>
      </c>
      <c r="C2651" s="714"/>
      <c r="D2651" s="22"/>
      <c r="E2651" s="746"/>
      <c r="F2651" s="760"/>
      <c r="G2651" s="475"/>
      <c r="H2651" s="476"/>
      <c r="I2651" s="474"/>
      <c r="J2651" s="475"/>
      <c r="K2651" s="478"/>
      <c r="L2651" s="9"/>
      <c r="M2651" s="546"/>
      <c r="N2651" s="9"/>
      <c r="O2651" s="6"/>
      <c r="P2651" s="479"/>
      <c r="Q2651" s="10"/>
      <c r="R2651" s="11"/>
      <c r="S2651" s="12"/>
      <c r="T2651" s="14"/>
      <c r="U2651" s="15"/>
      <c r="V2651" s="8"/>
      <c r="W2651" s="13"/>
      <c r="X2651" s="23"/>
      <c r="Y2651" s="486"/>
      <c r="Z2651" s="483"/>
      <c r="AA2651" s="24"/>
      <c r="AB2651" s="484"/>
      <c r="AC2651" s="16"/>
      <c r="AD2651" s="17"/>
      <c r="AE2651" s="18"/>
      <c r="AF2651" s="9"/>
      <c r="AG2651" s="19"/>
      <c r="AH2651" s="20"/>
      <c r="AI2651" s="9"/>
      <c r="AJ2651" s="21"/>
      <c r="AK2651" s="33"/>
      <c r="AL2651" s="485" t="str">
        <f>IF(AA2651="","",AA2651)</f>
        <v/>
      </c>
      <c r="AM2651" s="3" t="str">
        <f>IF(AB2651="","",AB2651)</f>
        <v/>
      </c>
      <c r="AN2651" s="702"/>
      <c r="AO2651" s="4"/>
      <c r="AP2651" s="5"/>
      <c r="AQ2651" s="5"/>
      <c r="AR2651" s="4"/>
      <c r="AS2651" s="5"/>
      <c r="AT2651" s="552"/>
      <c r="AU2651" s="553" t="str">
        <f>IF(AND(V2651&gt;0,X2651="A",AA2651&lt;&gt;"",AG2651&lt;&gt;"A",AJ2651&lt;&gt;"A",OR(AB2651="NR",AB2651="NT")),1,"")</f>
        <v/>
      </c>
      <c r="AV2651" s="554" t="str">
        <f>IF(AU2651="","",COUNTIF($AU$8:AU2651,AU2651))</f>
        <v/>
      </c>
      <c r="AW2651" s="553" t="str">
        <f>IF(AND(V2651&gt;0,X2651="A",AJ2651&lt;&gt;"A",OR(AB2651="",AB2651="NX")),1,"")</f>
        <v/>
      </c>
      <c r="AX2651" s="554" t="str">
        <f>IF(AW2651="","",COUNTIF($AW$8:AW2651,AW2651))</f>
        <v/>
      </c>
      <c r="AY2651" s="27"/>
      <c r="AZ2651" s="6"/>
      <c r="BA2651" s="7"/>
      <c r="BB2651" s="7"/>
    </row>
    <row r="2652" spans="1:54" ht="14.45" customHeight="1">
      <c r="A2652" s="472" t="s">
        <v>5087</v>
      </c>
      <c r="B2652" s="473" t="s">
        <v>1602</v>
      </c>
      <c r="C2652" s="714"/>
      <c r="D2652" s="22"/>
      <c r="E2652" s="746"/>
      <c r="F2652" s="760"/>
      <c r="G2652" s="475"/>
      <c r="H2652" s="476"/>
      <c r="I2652" s="474"/>
      <c r="J2652" s="475"/>
      <c r="K2652" s="478"/>
      <c r="L2652" s="9"/>
      <c r="M2652" s="546"/>
      <c r="N2652" s="9"/>
      <c r="O2652" s="6"/>
      <c r="P2652" s="479"/>
      <c r="Q2652" s="10"/>
      <c r="R2652" s="11"/>
      <c r="S2652" s="12"/>
      <c r="T2652" s="14"/>
      <c r="U2652" s="15"/>
      <c r="V2652" s="8"/>
      <c r="W2652" s="13"/>
      <c r="X2652" s="23"/>
      <c r="Y2652" s="486"/>
      <c r="Z2652" s="483"/>
      <c r="AA2652" s="24"/>
      <c r="AB2652" s="484"/>
      <c r="AC2652" s="16"/>
      <c r="AD2652" s="17"/>
      <c r="AE2652" s="18"/>
      <c r="AF2652" s="9"/>
      <c r="AG2652" s="19"/>
      <c r="AH2652" s="20"/>
      <c r="AI2652" s="9"/>
      <c r="AJ2652" s="21"/>
      <c r="AK2652" s="33"/>
      <c r="AL2652" s="485" t="str">
        <f>IF(AA2652="","",AA2652)</f>
        <v/>
      </c>
      <c r="AM2652" s="3" t="str">
        <f>IF(AB2652="","",AB2652)</f>
        <v/>
      </c>
      <c r="AN2652" s="702"/>
      <c r="AO2652" s="4"/>
      <c r="AP2652" s="5"/>
      <c r="AQ2652" s="5"/>
      <c r="AR2652" s="4"/>
      <c r="AS2652" s="5"/>
      <c r="AT2652" s="552"/>
      <c r="AU2652" s="553" t="str">
        <f>IF(AND(V2652&gt;0,X2652="A",AA2652&lt;&gt;"",AG2652&lt;&gt;"A",AJ2652&lt;&gt;"A",OR(AB2652="NR",AB2652="NT")),1,"")</f>
        <v/>
      </c>
      <c r="AV2652" s="554" t="str">
        <f>IF(AU2652="","",COUNTIF($AU$8:AU2652,AU2652))</f>
        <v/>
      </c>
      <c r="AW2652" s="553" t="str">
        <f>IF(AND(V2652&gt;0,X2652="A",AJ2652&lt;&gt;"A",OR(AB2652="",AB2652="NX")),1,"")</f>
        <v/>
      </c>
      <c r="AX2652" s="554" t="str">
        <f>IF(AW2652="","",COUNTIF($AW$8:AW2652,AW2652))</f>
        <v/>
      </c>
      <c r="AY2652" s="27"/>
      <c r="AZ2652" s="6"/>
      <c r="BA2652" s="7"/>
      <c r="BB2652" s="7"/>
    </row>
    <row r="2653" spans="1:54" ht="14.45" customHeight="1">
      <c r="A2653" s="472" t="s">
        <v>5088</v>
      </c>
      <c r="B2653" s="473" t="s">
        <v>1602</v>
      </c>
      <c r="C2653" s="714"/>
      <c r="D2653" s="22"/>
      <c r="E2653" s="746"/>
      <c r="F2653" s="760"/>
      <c r="G2653" s="475"/>
      <c r="H2653" s="476"/>
      <c r="I2653" s="474"/>
      <c r="J2653" s="475"/>
      <c r="K2653" s="478"/>
      <c r="L2653" s="9"/>
      <c r="M2653" s="546"/>
      <c r="N2653" s="9"/>
      <c r="O2653" s="6"/>
      <c r="P2653" s="479"/>
      <c r="Q2653" s="10"/>
      <c r="R2653" s="11"/>
      <c r="S2653" s="12"/>
      <c r="T2653" s="14"/>
      <c r="U2653" s="15"/>
      <c r="V2653" s="8"/>
      <c r="W2653" s="13"/>
      <c r="X2653" s="23"/>
      <c r="Y2653" s="486"/>
      <c r="Z2653" s="483"/>
      <c r="AA2653" s="24"/>
      <c r="AB2653" s="484"/>
      <c r="AC2653" s="16"/>
      <c r="AD2653" s="17"/>
      <c r="AE2653" s="18"/>
      <c r="AF2653" s="9"/>
      <c r="AG2653" s="19"/>
      <c r="AH2653" s="20"/>
      <c r="AI2653" s="9"/>
      <c r="AJ2653" s="21"/>
      <c r="AK2653" s="33"/>
      <c r="AL2653" s="485" t="str">
        <f>IF(AA2653="","",AA2653)</f>
        <v/>
      </c>
      <c r="AM2653" s="3" t="str">
        <f>IF(AB2653="","",AB2653)</f>
        <v/>
      </c>
      <c r="AN2653" s="702"/>
      <c r="AO2653" s="4"/>
      <c r="AP2653" s="5"/>
      <c r="AQ2653" s="5"/>
      <c r="AR2653" s="4"/>
      <c r="AS2653" s="5"/>
      <c r="AT2653" s="552"/>
      <c r="AU2653" s="553" t="str">
        <f>IF(AND(V2653&gt;0,X2653="A",AA2653&lt;&gt;"",AG2653&lt;&gt;"A",AJ2653&lt;&gt;"A",OR(AB2653="NR",AB2653="NT")),1,"")</f>
        <v/>
      </c>
      <c r="AV2653" s="554" t="str">
        <f>IF(AU2653="","",COUNTIF($AU$8:AU2653,AU2653))</f>
        <v/>
      </c>
      <c r="AW2653" s="553" t="str">
        <f>IF(AND(V2653&gt;0,X2653="A",AJ2653&lt;&gt;"A",OR(AB2653="",AB2653="NX")),1,"")</f>
        <v/>
      </c>
      <c r="AX2653" s="554" t="str">
        <f>IF(AW2653="","",COUNTIF($AW$8:AW2653,AW2653))</f>
        <v/>
      </c>
      <c r="AY2653" s="27"/>
      <c r="AZ2653" s="6"/>
      <c r="BA2653" s="7"/>
      <c r="BB2653" s="7"/>
    </row>
    <row r="2654" spans="1:54" ht="14.45" customHeight="1">
      <c r="A2654" s="472" t="s">
        <v>5089</v>
      </c>
      <c r="B2654" s="473" t="s">
        <v>1602</v>
      </c>
      <c r="C2654" s="714"/>
      <c r="D2654" s="22"/>
      <c r="E2654" s="746"/>
      <c r="F2654" s="760"/>
      <c r="G2654" s="475"/>
      <c r="H2654" s="476"/>
      <c r="I2654" s="474"/>
      <c r="J2654" s="475"/>
      <c r="K2654" s="478"/>
      <c r="L2654" s="9"/>
      <c r="M2654" s="546"/>
      <c r="N2654" s="9"/>
      <c r="O2654" s="6"/>
      <c r="P2654" s="479"/>
      <c r="Q2654" s="10"/>
      <c r="R2654" s="11"/>
      <c r="S2654" s="12"/>
      <c r="T2654" s="14"/>
      <c r="U2654" s="15"/>
      <c r="V2654" s="8"/>
      <c r="W2654" s="13"/>
      <c r="X2654" s="23"/>
      <c r="Y2654" s="486"/>
      <c r="Z2654" s="483"/>
      <c r="AA2654" s="24"/>
      <c r="AB2654" s="484"/>
      <c r="AC2654" s="16"/>
      <c r="AD2654" s="17"/>
      <c r="AE2654" s="18"/>
      <c r="AF2654" s="9"/>
      <c r="AG2654" s="19"/>
      <c r="AH2654" s="20"/>
      <c r="AI2654" s="9"/>
      <c r="AJ2654" s="21"/>
      <c r="AK2654" s="33"/>
      <c r="AL2654" s="485" t="str">
        <f>IF(AA2654="","",AA2654)</f>
        <v/>
      </c>
      <c r="AM2654" s="3" t="str">
        <f>IF(AB2654="","",AB2654)</f>
        <v/>
      </c>
      <c r="AN2654" s="702"/>
      <c r="AO2654" s="4"/>
      <c r="AP2654" s="5"/>
      <c r="AQ2654" s="5"/>
      <c r="AR2654" s="4"/>
      <c r="AS2654" s="5"/>
      <c r="AT2654" s="552"/>
      <c r="AU2654" s="553" t="str">
        <f>IF(AND(V2654&gt;0,X2654="A",AA2654&lt;&gt;"",AG2654&lt;&gt;"A",AJ2654&lt;&gt;"A",OR(AB2654="NR",AB2654="NT")),1,"")</f>
        <v/>
      </c>
      <c r="AV2654" s="554" t="str">
        <f>IF(AU2654="","",COUNTIF($AU$8:AU2654,AU2654))</f>
        <v/>
      </c>
      <c r="AW2654" s="553" t="str">
        <f>IF(AND(V2654&gt;0,X2654="A",AJ2654&lt;&gt;"A",OR(AB2654="",AB2654="NX")),1,"")</f>
        <v/>
      </c>
      <c r="AX2654" s="554" t="str">
        <f>IF(AW2654="","",COUNTIF($AW$8:AW2654,AW2654))</f>
        <v/>
      </c>
      <c r="AY2654" s="27"/>
      <c r="AZ2654" s="6"/>
      <c r="BA2654" s="7"/>
      <c r="BB2654" s="7"/>
    </row>
    <row r="2655" spans="1:54" ht="14.45" customHeight="1">
      <c r="A2655" s="472" t="s">
        <v>5090</v>
      </c>
      <c r="B2655" s="473" t="s">
        <v>1602</v>
      </c>
      <c r="C2655" s="714"/>
      <c r="D2655" s="22"/>
      <c r="E2655" s="746"/>
      <c r="F2655" s="760"/>
      <c r="G2655" s="475"/>
      <c r="H2655" s="476"/>
      <c r="I2655" s="474"/>
      <c r="J2655" s="475"/>
      <c r="K2655" s="478"/>
      <c r="L2655" s="9"/>
      <c r="M2655" s="546"/>
      <c r="N2655" s="9"/>
      <c r="O2655" s="6"/>
      <c r="P2655" s="479"/>
      <c r="Q2655" s="10"/>
      <c r="R2655" s="11"/>
      <c r="S2655" s="12"/>
      <c r="T2655" s="14"/>
      <c r="U2655" s="15"/>
      <c r="V2655" s="8"/>
      <c r="W2655" s="13"/>
      <c r="X2655" s="23"/>
      <c r="Y2655" s="486"/>
      <c r="Z2655" s="483"/>
      <c r="AA2655" s="24"/>
      <c r="AB2655" s="484"/>
      <c r="AC2655" s="16"/>
      <c r="AD2655" s="17"/>
      <c r="AE2655" s="18"/>
      <c r="AF2655" s="9"/>
      <c r="AG2655" s="19"/>
      <c r="AH2655" s="20"/>
      <c r="AI2655" s="9"/>
      <c r="AJ2655" s="21"/>
      <c r="AK2655" s="33"/>
      <c r="AL2655" s="485" t="str">
        <f>IF(AA2655="","",AA2655)</f>
        <v/>
      </c>
      <c r="AM2655" s="3" t="str">
        <f>IF(AB2655="","",AB2655)</f>
        <v/>
      </c>
      <c r="AN2655" s="702"/>
      <c r="AO2655" s="4"/>
      <c r="AP2655" s="5"/>
      <c r="AQ2655" s="5"/>
      <c r="AR2655" s="4"/>
      <c r="AS2655" s="5"/>
      <c r="AT2655" s="552"/>
      <c r="AU2655" s="553" t="str">
        <f>IF(AND(V2655&gt;0,X2655="A",AA2655&lt;&gt;"",AG2655&lt;&gt;"A",AJ2655&lt;&gt;"A",OR(AB2655="NR",AB2655="NT")),1,"")</f>
        <v/>
      </c>
      <c r="AV2655" s="554" t="str">
        <f>IF(AU2655="","",COUNTIF($AU$8:AU2655,AU2655))</f>
        <v/>
      </c>
      <c r="AW2655" s="553" t="str">
        <f>IF(AND(V2655&gt;0,X2655="A",AJ2655&lt;&gt;"A",OR(AB2655="",AB2655="NX")),1,"")</f>
        <v/>
      </c>
      <c r="AX2655" s="554" t="str">
        <f>IF(AW2655="","",COUNTIF($AW$8:AW2655,AW2655))</f>
        <v/>
      </c>
      <c r="AY2655" s="27"/>
      <c r="AZ2655" s="6"/>
      <c r="BA2655" s="7"/>
      <c r="BB2655" s="7"/>
    </row>
    <row r="2656" spans="1:54" ht="14.45" customHeight="1">
      <c r="A2656" s="472" t="s">
        <v>5091</v>
      </c>
      <c r="B2656" s="473" t="s">
        <v>1602</v>
      </c>
      <c r="C2656" s="714"/>
      <c r="D2656" s="22"/>
      <c r="E2656" s="746"/>
      <c r="F2656" s="760"/>
      <c r="G2656" s="475"/>
      <c r="H2656" s="476"/>
      <c r="I2656" s="474"/>
      <c r="J2656" s="475"/>
      <c r="K2656" s="478"/>
      <c r="L2656" s="9"/>
      <c r="M2656" s="546"/>
      <c r="N2656" s="9"/>
      <c r="O2656" s="6"/>
      <c r="P2656" s="479"/>
      <c r="Q2656" s="10"/>
      <c r="R2656" s="11"/>
      <c r="S2656" s="12"/>
      <c r="T2656" s="14"/>
      <c r="U2656" s="15"/>
      <c r="V2656" s="8"/>
      <c r="W2656" s="13"/>
      <c r="X2656" s="23"/>
      <c r="Y2656" s="486"/>
      <c r="Z2656" s="483"/>
      <c r="AA2656" s="24"/>
      <c r="AB2656" s="484"/>
      <c r="AC2656" s="16"/>
      <c r="AD2656" s="17"/>
      <c r="AE2656" s="18"/>
      <c r="AF2656" s="9"/>
      <c r="AG2656" s="19"/>
      <c r="AH2656" s="20"/>
      <c r="AI2656" s="9"/>
      <c r="AJ2656" s="21"/>
      <c r="AK2656" s="33"/>
      <c r="AL2656" s="485" t="str">
        <f>IF(AA2656="","",AA2656)</f>
        <v/>
      </c>
      <c r="AM2656" s="3" t="str">
        <f>IF(AB2656="","",AB2656)</f>
        <v/>
      </c>
      <c r="AN2656" s="702"/>
      <c r="AO2656" s="4"/>
      <c r="AP2656" s="5"/>
      <c r="AQ2656" s="5"/>
      <c r="AR2656" s="4"/>
      <c r="AS2656" s="5"/>
      <c r="AT2656" s="552"/>
      <c r="AU2656" s="553" t="str">
        <f>IF(AND(V2656&gt;0,X2656="A",AA2656&lt;&gt;"",AG2656&lt;&gt;"A",AJ2656&lt;&gt;"A",OR(AB2656="NR",AB2656="NT")),1,"")</f>
        <v/>
      </c>
      <c r="AV2656" s="554" t="str">
        <f>IF(AU2656="","",COUNTIF($AU$8:AU2656,AU2656))</f>
        <v/>
      </c>
      <c r="AW2656" s="553" t="str">
        <f>IF(AND(V2656&gt;0,X2656="A",AJ2656&lt;&gt;"A",OR(AB2656="",AB2656="NX")),1,"")</f>
        <v/>
      </c>
      <c r="AX2656" s="554" t="str">
        <f>IF(AW2656="","",COUNTIF($AW$8:AW2656,AW2656))</f>
        <v/>
      </c>
      <c r="AY2656" s="27"/>
      <c r="AZ2656" s="6"/>
      <c r="BA2656" s="7"/>
      <c r="BB2656" s="7"/>
    </row>
    <row r="2657" spans="1:54" ht="14.45" customHeight="1">
      <c r="A2657" s="472" t="s">
        <v>5092</v>
      </c>
      <c r="B2657" s="473" t="s">
        <v>1602</v>
      </c>
      <c r="C2657" s="714"/>
      <c r="D2657" s="22"/>
      <c r="E2657" s="746"/>
      <c r="F2657" s="760"/>
      <c r="G2657" s="475"/>
      <c r="H2657" s="476"/>
      <c r="I2657" s="474"/>
      <c r="J2657" s="475"/>
      <c r="K2657" s="478"/>
      <c r="L2657" s="9"/>
      <c r="M2657" s="546"/>
      <c r="N2657" s="9"/>
      <c r="O2657" s="6"/>
      <c r="P2657" s="479"/>
      <c r="Q2657" s="10"/>
      <c r="R2657" s="11"/>
      <c r="S2657" s="12"/>
      <c r="T2657" s="14"/>
      <c r="U2657" s="15"/>
      <c r="V2657" s="8"/>
      <c r="W2657" s="13"/>
      <c r="X2657" s="23"/>
      <c r="Y2657" s="486"/>
      <c r="Z2657" s="483"/>
      <c r="AA2657" s="24"/>
      <c r="AB2657" s="484"/>
      <c r="AC2657" s="16"/>
      <c r="AD2657" s="17"/>
      <c r="AE2657" s="18"/>
      <c r="AF2657" s="9"/>
      <c r="AG2657" s="19"/>
      <c r="AH2657" s="20"/>
      <c r="AI2657" s="9"/>
      <c r="AJ2657" s="21"/>
      <c r="AK2657" s="33"/>
      <c r="AL2657" s="485" t="str">
        <f>IF(AA2657="","",AA2657)</f>
        <v/>
      </c>
      <c r="AM2657" s="3" t="str">
        <f>IF(AB2657="","",AB2657)</f>
        <v/>
      </c>
      <c r="AN2657" s="702"/>
      <c r="AO2657" s="4"/>
      <c r="AP2657" s="5"/>
      <c r="AQ2657" s="5"/>
      <c r="AR2657" s="4"/>
      <c r="AS2657" s="5"/>
      <c r="AT2657" s="552"/>
      <c r="AU2657" s="553" t="str">
        <f>IF(AND(V2657&gt;0,X2657="A",AA2657&lt;&gt;"",AG2657&lt;&gt;"A",AJ2657&lt;&gt;"A",OR(AB2657="NR",AB2657="NT")),1,"")</f>
        <v/>
      </c>
      <c r="AV2657" s="554" t="str">
        <f>IF(AU2657="","",COUNTIF($AU$8:AU2657,AU2657))</f>
        <v/>
      </c>
      <c r="AW2657" s="553" t="str">
        <f>IF(AND(V2657&gt;0,X2657="A",AJ2657&lt;&gt;"A",OR(AB2657="",AB2657="NX")),1,"")</f>
        <v/>
      </c>
      <c r="AX2657" s="554" t="str">
        <f>IF(AW2657="","",COUNTIF($AW$8:AW2657,AW2657))</f>
        <v/>
      </c>
      <c r="AY2657" s="27"/>
      <c r="AZ2657" s="6"/>
      <c r="BA2657" s="7"/>
      <c r="BB2657" s="7"/>
    </row>
    <row r="2658" spans="1:54" ht="14.45" customHeight="1">
      <c r="A2658" s="472" t="s">
        <v>5093</v>
      </c>
      <c r="B2658" s="473" t="s">
        <v>1602</v>
      </c>
      <c r="C2658" s="714"/>
      <c r="D2658" s="22"/>
      <c r="E2658" s="746"/>
      <c r="F2658" s="760"/>
      <c r="G2658" s="475"/>
      <c r="H2658" s="476"/>
      <c r="I2658" s="474"/>
      <c r="J2658" s="475"/>
      <c r="K2658" s="478"/>
      <c r="L2658" s="9"/>
      <c r="M2658" s="546"/>
      <c r="N2658" s="9"/>
      <c r="O2658" s="6"/>
      <c r="P2658" s="479"/>
      <c r="Q2658" s="10"/>
      <c r="R2658" s="11"/>
      <c r="S2658" s="12"/>
      <c r="T2658" s="14"/>
      <c r="U2658" s="15"/>
      <c r="V2658" s="8"/>
      <c r="W2658" s="13"/>
      <c r="X2658" s="23"/>
      <c r="Y2658" s="486"/>
      <c r="Z2658" s="483"/>
      <c r="AA2658" s="24"/>
      <c r="AB2658" s="484"/>
      <c r="AC2658" s="16"/>
      <c r="AD2658" s="17"/>
      <c r="AE2658" s="18"/>
      <c r="AF2658" s="9"/>
      <c r="AG2658" s="19"/>
      <c r="AH2658" s="20"/>
      <c r="AI2658" s="9"/>
      <c r="AJ2658" s="21"/>
      <c r="AK2658" s="33"/>
      <c r="AL2658" s="485" t="str">
        <f>IF(AA2658="","",AA2658)</f>
        <v/>
      </c>
      <c r="AM2658" s="3" t="str">
        <f>IF(AB2658="","",AB2658)</f>
        <v/>
      </c>
      <c r="AN2658" s="702"/>
      <c r="AO2658" s="4"/>
      <c r="AP2658" s="5"/>
      <c r="AQ2658" s="5"/>
      <c r="AR2658" s="4"/>
      <c r="AS2658" s="5"/>
      <c r="AT2658" s="552"/>
      <c r="AU2658" s="553" t="str">
        <f>IF(AND(V2658&gt;0,X2658="A",AA2658&lt;&gt;"",AG2658&lt;&gt;"A",AJ2658&lt;&gt;"A",OR(AB2658="NR",AB2658="NT")),1,"")</f>
        <v/>
      </c>
      <c r="AV2658" s="554" t="str">
        <f>IF(AU2658="","",COUNTIF($AU$8:AU2658,AU2658))</f>
        <v/>
      </c>
      <c r="AW2658" s="553" t="str">
        <f>IF(AND(V2658&gt;0,X2658="A",AJ2658&lt;&gt;"A",OR(AB2658="",AB2658="NX")),1,"")</f>
        <v/>
      </c>
      <c r="AX2658" s="554" t="str">
        <f>IF(AW2658="","",COUNTIF($AW$8:AW2658,AW2658))</f>
        <v/>
      </c>
      <c r="AY2658" s="27"/>
      <c r="AZ2658" s="6"/>
      <c r="BA2658" s="7"/>
      <c r="BB2658" s="7"/>
    </row>
    <row r="2659" spans="1:54" ht="14.45" customHeight="1">
      <c r="A2659" s="472" t="s">
        <v>5094</v>
      </c>
      <c r="B2659" s="473" t="s">
        <v>1602</v>
      </c>
      <c r="C2659" s="714"/>
      <c r="D2659" s="22"/>
      <c r="E2659" s="746"/>
      <c r="F2659" s="760"/>
      <c r="G2659" s="475"/>
      <c r="H2659" s="476"/>
      <c r="I2659" s="474"/>
      <c r="J2659" s="475"/>
      <c r="K2659" s="478"/>
      <c r="L2659" s="9"/>
      <c r="M2659" s="546"/>
      <c r="N2659" s="9"/>
      <c r="O2659" s="6"/>
      <c r="P2659" s="479"/>
      <c r="Q2659" s="10"/>
      <c r="R2659" s="11"/>
      <c r="S2659" s="12"/>
      <c r="T2659" s="14"/>
      <c r="U2659" s="15"/>
      <c r="V2659" s="8"/>
      <c r="W2659" s="13"/>
      <c r="X2659" s="23"/>
      <c r="Y2659" s="486"/>
      <c r="Z2659" s="483"/>
      <c r="AA2659" s="24"/>
      <c r="AB2659" s="484"/>
      <c r="AC2659" s="16"/>
      <c r="AD2659" s="17"/>
      <c r="AE2659" s="18"/>
      <c r="AF2659" s="9"/>
      <c r="AG2659" s="19"/>
      <c r="AH2659" s="20"/>
      <c r="AI2659" s="9"/>
      <c r="AJ2659" s="21"/>
      <c r="AK2659" s="33"/>
      <c r="AL2659" s="485" t="str">
        <f>IF(AA2659="","",AA2659)</f>
        <v/>
      </c>
      <c r="AM2659" s="3" t="str">
        <f>IF(AB2659="","",AB2659)</f>
        <v/>
      </c>
      <c r="AN2659" s="702"/>
      <c r="AO2659" s="4"/>
      <c r="AP2659" s="5"/>
      <c r="AQ2659" s="5"/>
      <c r="AR2659" s="4"/>
      <c r="AS2659" s="5"/>
      <c r="AT2659" s="552"/>
      <c r="AU2659" s="553" t="str">
        <f>IF(AND(V2659&gt;0,X2659="A",AA2659&lt;&gt;"",AG2659&lt;&gt;"A",AJ2659&lt;&gt;"A",OR(AB2659="NR",AB2659="NT")),1,"")</f>
        <v/>
      </c>
      <c r="AV2659" s="554" t="str">
        <f>IF(AU2659="","",COUNTIF($AU$8:AU2659,AU2659))</f>
        <v/>
      </c>
      <c r="AW2659" s="553" t="str">
        <f>IF(AND(V2659&gt;0,X2659="A",AJ2659&lt;&gt;"A",OR(AB2659="",AB2659="NX")),1,"")</f>
        <v/>
      </c>
      <c r="AX2659" s="554" t="str">
        <f>IF(AW2659="","",COUNTIF($AW$8:AW2659,AW2659))</f>
        <v/>
      </c>
      <c r="AY2659" s="27"/>
      <c r="AZ2659" s="6"/>
      <c r="BA2659" s="7"/>
      <c r="BB2659" s="7"/>
    </row>
    <row r="2660" spans="1:54" ht="14.45" customHeight="1">
      <c r="A2660" s="472" t="s">
        <v>5095</v>
      </c>
      <c r="B2660" s="473" t="s">
        <v>1602</v>
      </c>
      <c r="C2660" s="714"/>
      <c r="D2660" s="22"/>
      <c r="E2660" s="746"/>
      <c r="F2660" s="760"/>
      <c r="G2660" s="475"/>
      <c r="H2660" s="476"/>
      <c r="I2660" s="474"/>
      <c r="J2660" s="475"/>
      <c r="K2660" s="478"/>
      <c r="L2660" s="9"/>
      <c r="M2660" s="546"/>
      <c r="N2660" s="9"/>
      <c r="O2660" s="6"/>
      <c r="P2660" s="479"/>
      <c r="Q2660" s="10"/>
      <c r="R2660" s="11"/>
      <c r="S2660" s="12"/>
      <c r="T2660" s="14"/>
      <c r="U2660" s="15"/>
      <c r="V2660" s="8"/>
      <c r="W2660" s="13"/>
      <c r="X2660" s="23"/>
      <c r="Y2660" s="486"/>
      <c r="Z2660" s="483"/>
      <c r="AA2660" s="24"/>
      <c r="AB2660" s="484"/>
      <c r="AC2660" s="16"/>
      <c r="AD2660" s="17"/>
      <c r="AE2660" s="18"/>
      <c r="AF2660" s="9"/>
      <c r="AG2660" s="19"/>
      <c r="AH2660" s="20"/>
      <c r="AI2660" s="9"/>
      <c r="AJ2660" s="21"/>
      <c r="AK2660" s="33"/>
      <c r="AL2660" s="485" t="str">
        <f>IF(AA2660="","",AA2660)</f>
        <v/>
      </c>
      <c r="AM2660" s="3" t="str">
        <f>IF(AB2660="","",AB2660)</f>
        <v/>
      </c>
      <c r="AN2660" s="702"/>
      <c r="AO2660" s="4"/>
      <c r="AP2660" s="5"/>
      <c r="AQ2660" s="5"/>
      <c r="AR2660" s="4"/>
      <c r="AS2660" s="5"/>
      <c r="AT2660" s="552"/>
      <c r="AU2660" s="553" t="str">
        <f>IF(AND(V2660&gt;0,X2660="A",AA2660&lt;&gt;"",AG2660&lt;&gt;"A",AJ2660&lt;&gt;"A",OR(AB2660="NR",AB2660="NT")),1,"")</f>
        <v/>
      </c>
      <c r="AV2660" s="554" t="str">
        <f>IF(AU2660="","",COUNTIF($AU$8:AU2660,AU2660))</f>
        <v/>
      </c>
      <c r="AW2660" s="553" t="str">
        <f>IF(AND(V2660&gt;0,X2660="A",AJ2660&lt;&gt;"A",OR(AB2660="",AB2660="NX")),1,"")</f>
        <v/>
      </c>
      <c r="AX2660" s="554" t="str">
        <f>IF(AW2660="","",COUNTIF($AW$8:AW2660,AW2660))</f>
        <v/>
      </c>
      <c r="AY2660" s="27"/>
      <c r="AZ2660" s="6"/>
      <c r="BA2660" s="7"/>
      <c r="BB2660" s="7"/>
    </row>
    <row r="2661" spans="1:54" ht="14.45" customHeight="1">
      <c r="A2661" s="472" t="s">
        <v>5096</v>
      </c>
      <c r="B2661" s="473" t="s">
        <v>1602</v>
      </c>
      <c r="C2661" s="714"/>
      <c r="D2661" s="22"/>
      <c r="E2661" s="746"/>
      <c r="F2661" s="760"/>
      <c r="G2661" s="475"/>
      <c r="H2661" s="476"/>
      <c r="I2661" s="474"/>
      <c r="J2661" s="475"/>
      <c r="K2661" s="478"/>
      <c r="L2661" s="9"/>
      <c r="M2661" s="546"/>
      <c r="N2661" s="9"/>
      <c r="O2661" s="6"/>
      <c r="P2661" s="479"/>
      <c r="Q2661" s="10"/>
      <c r="R2661" s="11"/>
      <c r="S2661" s="12"/>
      <c r="T2661" s="14"/>
      <c r="U2661" s="15"/>
      <c r="V2661" s="8"/>
      <c r="W2661" s="13"/>
      <c r="X2661" s="23"/>
      <c r="Y2661" s="486"/>
      <c r="Z2661" s="483"/>
      <c r="AA2661" s="24"/>
      <c r="AB2661" s="484"/>
      <c r="AC2661" s="16"/>
      <c r="AD2661" s="17"/>
      <c r="AE2661" s="18"/>
      <c r="AF2661" s="9"/>
      <c r="AG2661" s="19"/>
      <c r="AH2661" s="20"/>
      <c r="AI2661" s="9"/>
      <c r="AJ2661" s="21"/>
      <c r="AK2661" s="33"/>
      <c r="AL2661" s="485" t="str">
        <f>IF(AA2661="","",AA2661)</f>
        <v/>
      </c>
      <c r="AM2661" s="3" t="str">
        <f>IF(AB2661="","",AB2661)</f>
        <v/>
      </c>
      <c r="AN2661" s="702"/>
      <c r="AO2661" s="4"/>
      <c r="AP2661" s="5"/>
      <c r="AQ2661" s="5"/>
      <c r="AR2661" s="4"/>
      <c r="AS2661" s="5"/>
      <c r="AT2661" s="552"/>
      <c r="AU2661" s="553" t="str">
        <f>IF(AND(V2661&gt;0,X2661="A",AA2661&lt;&gt;"",AG2661&lt;&gt;"A",AJ2661&lt;&gt;"A",OR(AB2661="NR",AB2661="NT")),1,"")</f>
        <v/>
      </c>
      <c r="AV2661" s="554" t="str">
        <f>IF(AU2661="","",COUNTIF($AU$8:AU2661,AU2661))</f>
        <v/>
      </c>
      <c r="AW2661" s="553" t="str">
        <f>IF(AND(V2661&gt;0,X2661="A",AJ2661&lt;&gt;"A",OR(AB2661="",AB2661="NX")),1,"")</f>
        <v/>
      </c>
      <c r="AX2661" s="554" t="str">
        <f>IF(AW2661="","",COUNTIF($AW$8:AW2661,AW2661))</f>
        <v/>
      </c>
      <c r="AY2661" s="27"/>
      <c r="AZ2661" s="6"/>
      <c r="BA2661" s="7"/>
      <c r="BB2661" s="7"/>
    </row>
    <row r="2662" spans="1:54" ht="14.45" customHeight="1">
      <c r="A2662" s="472" t="s">
        <v>5097</v>
      </c>
      <c r="B2662" s="473" t="s">
        <v>1602</v>
      </c>
      <c r="C2662" s="714"/>
      <c r="D2662" s="22"/>
      <c r="E2662" s="746"/>
      <c r="F2662" s="760"/>
      <c r="G2662" s="475"/>
      <c r="H2662" s="476"/>
      <c r="I2662" s="474"/>
      <c r="J2662" s="475"/>
      <c r="K2662" s="478"/>
      <c r="L2662" s="9"/>
      <c r="M2662" s="546"/>
      <c r="N2662" s="9"/>
      <c r="O2662" s="6"/>
      <c r="P2662" s="479"/>
      <c r="Q2662" s="10"/>
      <c r="R2662" s="11"/>
      <c r="S2662" s="12"/>
      <c r="T2662" s="14"/>
      <c r="U2662" s="15"/>
      <c r="V2662" s="8"/>
      <c r="W2662" s="13"/>
      <c r="X2662" s="23"/>
      <c r="Y2662" s="486"/>
      <c r="Z2662" s="483"/>
      <c r="AA2662" s="24"/>
      <c r="AB2662" s="484"/>
      <c r="AC2662" s="16"/>
      <c r="AD2662" s="17"/>
      <c r="AE2662" s="18"/>
      <c r="AF2662" s="9"/>
      <c r="AG2662" s="19"/>
      <c r="AH2662" s="20"/>
      <c r="AI2662" s="9"/>
      <c r="AJ2662" s="21"/>
      <c r="AK2662" s="33"/>
      <c r="AL2662" s="485" t="str">
        <f>IF(AA2662="","",AA2662)</f>
        <v/>
      </c>
      <c r="AM2662" s="3" t="str">
        <f>IF(AB2662="","",AB2662)</f>
        <v/>
      </c>
      <c r="AN2662" s="702"/>
      <c r="AO2662" s="4"/>
      <c r="AP2662" s="5"/>
      <c r="AQ2662" s="5"/>
      <c r="AR2662" s="4"/>
      <c r="AS2662" s="5"/>
      <c r="AT2662" s="552"/>
      <c r="AU2662" s="553" t="str">
        <f>IF(AND(V2662&gt;0,X2662="A",AA2662&lt;&gt;"",AG2662&lt;&gt;"A",AJ2662&lt;&gt;"A",OR(AB2662="NR",AB2662="NT")),1,"")</f>
        <v/>
      </c>
      <c r="AV2662" s="554" t="str">
        <f>IF(AU2662="","",COUNTIF($AU$8:AU2662,AU2662))</f>
        <v/>
      </c>
      <c r="AW2662" s="553" t="str">
        <f>IF(AND(V2662&gt;0,X2662="A",AJ2662&lt;&gt;"A",OR(AB2662="",AB2662="NX")),1,"")</f>
        <v/>
      </c>
      <c r="AX2662" s="554" t="str">
        <f>IF(AW2662="","",COUNTIF($AW$8:AW2662,AW2662))</f>
        <v/>
      </c>
      <c r="AY2662" s="27"/>
      <c r="AZ2662" s="6"/>
      <c r="BA2662" s="7"/>
      <c r="BB2662" s="7"/>
    </row>
    <row r="2663" spans="1:54" ht="14.45" customHeight="1">
      <c r="A2663" s="472" t="s">
        <v>5098</v>
      </c>
      <c r="B2663" s="473" t="s">
        <v>1602</v>
      </c>
      <c r="C2663" s="714"/>
      <c r="D2663" s="22"/>
      <c r="E2663" s="746"/>
      <c r="F2663" s="760"/>
      <c r="G2663" s="475"/>
      <c r="H2663" s="476"/>
      <c r="I2663" s="474"/>
      <c r="J2663" s="475"/>
      <c r="K2663" s="478"/>
      <c r="L2663" s="9"/>
      <c r="M2663" s="546"/>
      <c r="N2663" s="9"/>
      <c r="O2663" s="6"/>
      <c r="P2663" s="479"/>
      <c r="Q2663" s="10"/>
      <c r="R2663" s="11"/>
      <c r="S2663" s="12"/>
      <c r="T2663" s="14"/>
      <c r="U2663" s="15"/>
      <c r="V2663" s="8"/>
      <c r="W2663" s="13"/>
      <c r="X2663" s="23"/>
      <c r="Y2663" s="486"/>
      <c r="Z2663" s="483"/>
      <c r="AA2663" s="24"/>
      <c r="AB2663" s="484"/>
      <c r="AC2663" s="16"/>
      <c r="AD2663" s="17"/>
      <c r="AE2663" s="18"/>
      <c r="AF2663" s="9"/>
      <c r="AG2663" s="19"/>
      <c r="AH2663" s="20"/>
      <c r="AI2663" s="9"/>
      <c r="AJ2663" s="21"/>
      <c r="AK2663" s="33"/>
      <c r="AL2663" s="485" t="str">
        <f>IF(AA2663="","",AA2663)</f>
        <v/>
      </c>
      <c r="AM2663" s="3" t="str">
        <f>IF(AB2663="","",AB2663)</f>
        <v/>
      </c>
      <c r="AN2663" s="702"/>
      <c r="AO2663" s="4"/>
      <c r="AP2663" s="5"/>
      <c r="AQ2663" s="5"/>
      <c r="AR2663" s="4"/>
      <c r="AS2663" s="5"/>
      <c r="AT2663" s="552"/>
      <c r="AU2663" s="553" t="str">
        <f>IF(AND(V2663&gt;0,X2663="A",AA2663&lt;&gt;"",AG2663&lt;&gt;"A",AJ2663&lt;&gt;"A",OR(AB2663="NR",AB2663="NT")),1,"")</f>
        <v/>
      </c>
      <c r="AV2663" s="554" t="str">
        <f>IF(AU2663="","",COUNTIF($AU$8:AU2663,AU2663))</f>
        <v/>
      </c>
      <c r="AW2663" s="553" t="str">
        <f>IF(AND(V2663&gt;0,X2663="A",AJ2663&lt;&gt;"A",OR(AB2663="",AB2663="NX")),1,"")</f>
        <v/>
      </c>
      <c r="AX2663" s="554" t="str">
        <f>IF(AW2663="","",COUNTIF($AW$8:AW2663,AW2663))</f>
        <v/>
      </c>
      <c r="AY2663" s="27"/>
      <c r="AZ2663" s="6"/>
      <c r="BA2663" s="7"/>
      <c r="BB2663" s="7"/>
    </row>
    <row r="2664" spans="1:54" ht="14.45" customHeight="1">
      <c r="A2664" s="472" t="s">
        <v>5099</v>
      </c>
      <c r="B2664" s="473" t="s">
        <v>1602</v>
      </c>
      <c r="C2664" s="714"/>
      <c r="D2664" s="22"/>
      <c r="E2664" s="746"/>
      <c r="F2664" s="760"/>
      <c r="G2664" s="475"/>
      <c r="H2664" s="476"/>
      <c r="I2664" s="474"/>
      <c r="J2664" s="475"/>
      <c r="K2664" s="478"/>
      <c r="L2664" s="9"/>
      <c r="M2664" s="546"/>
      <c r="N2664" s="9"/>
      <c r="O2664" s="6"/>
      <c r="P2664" s="479"/>
      <c r="Q2664" s="10"/>
      <c r="R2664" s="11"/>
      <c r="S2664" s="12"/>
      <c r="T2664" s="14"/>
      <c r="U2664" s="15"/>
      <c r="V2664" s="8"/>
      <c r="W2664" s="13"/>
      <c r="X2664" s="23"/>
      <c r="Y2664" s="486"/>
      <c r="Z2664" s="483"/>
      <c r="AA2664" s="24"/>
      <c r="AB2664" s="484"/>
      <c r="AC2664" s="16"/>
      <c r="AD2664" s="17"/>
      <c r="AE2664" s="18"/>
      <c r="AF2664" s="9"/>
      <c r="AG2664" s="19"/>
      <c r="AH2664" s="20"/>
      <c r="AI2664" s="9"/>
      <c r="AJ2664" s="21"/>
      <c r="AK2664" s="33"/>
      <c r="AL2664" s="485" t="str">
        <f>IF(AA2664="","",AA2664)</f>
        <v/>
      </c>
      <c r="AM2664" s="3" t="str">
        <f>IF(AB2664="","",AB2664)</f>
        <v/>
      </c>
      <c r="AN2664" s="702"/>
      <c r="AO2664" s="4"/>
      <c r="AP2664" s="5"/>
      <c r="AQ2664" s="5"/>
      <c r="AR2664" s="4"/>
      <c r="AS2664" s="5"/>
      <c r="AT2664" s="552"/>
      <c r="AU2664" s="553" t="str">
        <f>IF(AND(V2664&gt;0,X2664="A",AA2664&lt;&gt;"",AG2664&lt;&gt;"A",AJ2664&lt;&gt;"A",OR(AB2664="NR",AB2664="NT")),1,"")</f>
        <v/>
      </c>
      <c r="AV2664" s="554" t="str">
        <f>IF(AU2664="","",COUNTIF($AU$8:AU2664,AU2664))</f>
        <v/>
      </c>
      <c r="AW2664" s="553" t="str">
        <f>IF(AND(V2664&gt;0,X2664="A",AJ2664&lt;&gt;"A",OR(AB2664="",AB2664="NX")),1,"")</f>
        <v/>
      </c>
      <c r="AX2664" s="554" t="str">
        <f>IF(AW2664="","",COUNTIF($AW$8:AW2664,AW2664))</f>
        <v/>
      </c>
      <c r="AY2664" s="27"/>
      <c r="AZ2664" s="6"/>
      <c r="BA2664" s="7"/>
      <c r="BB2664" s="7"/>
    </row>
    <row r="2665" spans="1:54" ht="14.45" customHeight="1">
      <c r="A2665" s="472" t="s">
        <v>5100</v>
      </c>
      <c r="B2665" s="473" t="s">
        <v>1602</v>
      </c>
      <c r="C2665" s="714"/>
      <c r="D2665" s="22"/>
      <c r="E2665" s="746"/>
      <c r="F2665" s="760"/>
      <c r="G2665" s="475"/>
      <c r="H2665" s="476"/>
      <c r="I2665" s="474"/>
      <c r="J2665" s="475"/>
      <c r="K2665" s="478"/>
      <c r="L2665" s="9"/>
      <c r="M2665" s="546"/>
      <c r="N2665" s="9"/>
      <c r="O2665" s="6"/>
      <c r="P2665" s="479"/>
      <c r="Q2665" s="10"/>
      <c r="R2665" s="11"/>
      <c r="S2665" s="12"/>
      <c r="T2665" s="14"/>
      <c r="U2665" s="15"/>
      <c r="V2665" s="8"/>
      <c r="W2665" s="13"/>
      <c r="X2665" s="23"/>
      <c r="Y2665" s="486"/>
      <c r="Z2665" s="483"/>
      <c r="AA2665" s="24"/>
      <c r="AB2665" s="484"/>
      <c r="AC2665" s="16"/>
      <c r="AD2665" s="17"/>
      <c r="AE2665" s="18"/>
      <c r="AF2665" s="9"/>
      <c r="AG2665" s="19"/>
      <c r="AH2665" s="20"/>
      <c r="AI2665" s="9"/>
      <c r="AJ2665" s="21"/>
      <c r="AK2665" s="33"/>
      <c r="AL2665" s="485" t="str">
        <f>IF(AA2665="","",AA2665)</f>
        <v/>
      </c>
      <c r="AM2665" s="3" t="str">
        <f>IF(AB2665="","",AB2665)</f>
        <v/>
      </c>
      <c r="AN2665" s="702"/>
      <c r="AO2665" s="4"/>
      <c r="AP2665" s="5"/>
      <c r="AQ2665" s="5"/>
      <c r="AR2665" s="4"/>
      <c r="AS2665" s="5"/>
      <c r="AT2665" s="552"/>
      <c r="AU2665" s="553" t="str">
        <f>IF(AND(V2665&gt;0,X2665="A",AA2665&lt;&gt;"",AG2665&lt;&gt;"A",AJ2665&lt;&gt;"A",OR(AB2665="NR",AB2665="NT")),1,"")</f>
        <v/>
      </c>
      <c r="AV2665" s="554" t="str">
        <f>IF(AU2665="","",COUNTIF($AU$8:AU2665,AU2665))</f>
        <v/>
      </c>
      <c r="AW2665" s="553" t="str">
        <f>IF(AND(V2665&gt;0,X2665="A",AJ2665&lt;&gt;"A",OR(AB2665="",AB2665="NX")),1,"")</f>
        <v/>
      </c>
      <c r="AX2665" s="554" t="str">
        <f>IF(AW2665="","",COUNTIF($AW$8:AW2665,AW2665))</f>
        <v/>
      </c>
      <c r="AY2665" s="27"/>
      <c r="AZ2665" s="6"/>
      <c r="BA2665" s="7"/>
      <c r="BB2665" s="7"/>
    </row>
    <row r="2666" spans="1:54" ht="14.45" customHeight="1">
      <c r="A2666" s="472" t="s">
        <v>5101</v>
      </c>
      <c r="B2666" s="473" t="s">
        <v>1602</v>
      </c>
      <c r="C2666" s="714"/>
      <c r="D2666" s="22"/>
      <c r="E2666" s="746"/>
      <c r="F2666" s="760"/>
      <c r="G2666" s="475"/>
      <c r="H2666" s="476"/>
      <c r="I2666" s="474"/>
      <c r="J2666" s="475"/>
      <c r="K2666" s="478"/>
      <c r="L2666" s="9"/>
      <c r="M2666" s="546"/>
      <c r="N2666" s="9"/>
      <c r="O2666" s="6"/>
      <c r="P2666" s="479"/>
      <c r="Q2666" s="10"/>
      <c r="R2666" s="11"/>
      <c r="S2666" s="12"/>
      <c r="T2666" s="14"/>
      <c r="U2666" s="15"/>
      <c r="V2666" s="8"/>
      <c r="W2666" s="13"/>
      <c r="X2666" s="23"/>
      <c r="Y2666" s="486"/>
      <c r="Z2666" s="483"/>
      <c r="AA2666" s="24"/>
      <c r="AB2666" s="484"/>
      <c r="AC2666" s="16"/>
      <c r="AD2666" s="17"/>
      <c r="AE2666" s="18"/>
      <c r="AF2666" s="9"/>
      <c r="AG2666" s="19"/>
      <c r="AH2666" s="20"/>
      <c r="AI2666" s="9"/>
      <c r="AJ2666" s="21"/>
      <c r="AK2666" s="33"/>
      <c r="AL2666" s="485" t="str">
        <f>IF(AA2666="","",AA2666)</f>
        <v/>
      </c>
      <c r="AM2666" s="3" t="str">
        <f>IF(AB2666="","",AB2666)</f>
        <v/>
      </c>
      <c r="AN2666" s="702"/>
      <c r="AO2666" s="4"/>
      <c r="AP2666" s="5"/>
      <c r="AQ2666" s="5"/>
      <c r="AR2666" s="4"/>
      <c r="AS2666" s="5"/>
      <c r="AT2666" s="552"/>
      <c r="AU2666" s="553" t="str">
        <f>IF(AND(V2666&gt;0,X2666="A",AA2666&lt;&gt;"",AG2666&lt;&gt;"A",AJ2666&lt;&gt;"A",OR(AB2666="NR",AB2666="NT")),1,"")</f>
        <v/>
      </c>
      <c r="AV2666" s="554" t="str">
        <f>IF(AU2666="","",COUNTIF($AU$8:AU2666,AU2666))</f>
        <v/>
      </c>
      <c r="AW2666" s="553" t="str">
        <f>IF(AND(V2666&gt;0,X2666="A",AJ2666&lt;&gt;"A",OR(AB2666="",AB2666="NX")),1,"")</f>
        <v/>
      </c>
      <c r="AX2666" s="554" t="str">
        <f>IF(AW2666="","",COUNTIF($AW$8:AW2666,AW2666))</f>
        <v/>
      </c>
      <c r="AY2666" s="27"/>
      <c r="AZ2666" s="6"/>
      <c r="BA2666" s="7"/>
      <c r="BB2666" s="7"/>
    </row>
    <row r="2667" spans="1:54" ht="14.45" customHeight="1">
      <c r="A2667" s="472" t="s">
        <v>5102</v>
      </c>
      <c r="B2667" s="473" t="s">
        <v>1602</v>
      </c>
      <c r="C2667" s="714"/>
      <c r="D2667" s="22"/>
      <c r="E2667" s="746"/>
      <c r="F2667" s="760"/>
      <c r="G2667" s="475"/>
      <c r="H2667" s="476"/>
      <c r="I2667" s="474"/>
      <c r="J2667" s="475"/>
      <c r="K2667" s="478"/>
      <c r="L2667" s="9"/>
      <c r="M2667" s="546"/>
      <c r="N2667" s="9"/>
      <c r="O2667" s="6"/>
      <c r="P2667" s="479"/>
      <c r="Q2667" s="10"/>
      <c r="R2667" s="11"/>
      <c r="S2667" s="12"/>
      <c r="T2667" s="14"/>
      <c r="U2667" s="15"/>
      <c r="V2667" s="8"/>
      <c r="W2667" s="13"/>
      <c r="X2667" s="23"/>
      <c r="Y2667" s="486"/>
      <c r="Z2667" s="483"/>
      <c r="AA2667" s="24"/>
      <c r="AB2667" s="484"/>
      <c r="AC2667" s="16"/>
      <c r="AD2667" s="17"/>
      <c r="AE2667" s="18"/>
      <c r="AF2667" s="9"/>
      <c r="AG2667" s="19"/>
      <c r="AH2667" s="20"/>
      <c r="AI2667" s="9"/>
      <c r="AJ2667" s="21"/>
      <c r="AK2667" s="33"/>
      <c r="AL2667" s="485" t="str">
        <f>IF(AA2667="","",AA2667)</f>
        <v/>
      </c>
      <c r="AM2667" s="3" t="str">
        <f>IF(AB2667="","",AB2667)</f>
        <v/>
      </c>
      <c r="AN2667" s="702"/>
      <c r="AO2667" s="4"/>
      <c r="AP2667" s="5"/>
      <c r="AQ2667" s="5"/>
      <c r="AR2667" s="4"/>
      <c r="AS2667" s="5"/>
      <c r="AT2667" s="552"/>
      <c r="AU2667" s="553" t="str">
        <f>IF(AND(V2667&gt;0,X2667="A",AA2667&lt;&gt;"",AG2667&lt;&gt;"A",AJ2667&lt;&gt;"A",OR(AB2667="NR",AB2667="NT")),1,"")</f>
        <v/>
      </c>
      <c r="AV2667" s="554" t="str">
        <f>IF(AU2667="","",COUNTIF($AU$8:AU2667,AU2667))</f>
        <v/>
      </c>
      <c r="AW2667" s="553" t="str">
        <f>IF(AND(V2667&gt;0,X2667="A",AJ2667&lt;&gt;"A",OR(AB2667="",AB2667="NX")),1,"")</f>
        <v/>
      </c>
      <c r="AX2667" s="554" t="str">
        <f>IF(AW2667="","",COUNTIF($AW$8:AW2667,AW2667))</f>
        <v/>
      </c>
      <c r="AY2667" s="27"/>
      <c r="AZ2667" s="6"/>
      <c r="BA2667" s="7"/>
      <c r="BB2667" s="7"/>
    </row>
    <row r="2668" spans="1:54" ht="14.45" customHeight="1">
      <c r="A2668" s="472" t="s">
        <v>5103</v>
      </c>
      <c r="B2668" s="473" t="s">
        <v>1602</v>
      </c>
      <c r="C2668" s="714"/>
      <c r="D2668" s="22"/>
      <c r="E2668" s="746"/>
      <c r="F2668" s="760"/>
      <c r="G2668" s="475"/>
      <c r="H2668" s="476"/>
      <c r="I2668" s="474"/>
      <c r="J2668" s="475"/>
      <c r="K2668" s="478"/>
      <c r="L2668" s="9"/>
      <c r="M2668" s="546"/>
      <c r="N2668" s="9"/>
      <c r="O2668" s="6"/>
      <c r="P2668" s="479"/>
      <c r="Q2668" s="10"/>
      <c r="R2668" s="11"/>
      <c r="S2668" s="12"/>
      <c r="T2668" s="14"/>
      <c r="U2668" s="15"/>
      <c r="V2668" s="8"/>
      <c r="W2668" s="13"/>
      <c r="X2668" s="23"/>
      <c r="Y2668" s="486"/>
      <c r="Z2668" s="483"/>
      <c r="AA2668" s="24"/>
      <c r="AB2668" s="484"/>
      <c r="AC2668" s="16"/>
      <c r="AD2668" s="17"/>
      <c r="AE2668" s="18"/>
      <c r="AF2668" s="9"/>
      <c r="AG2668" s="19"/>
      <c r="AH2668" s="20"/>
      <c r="AI2668" s="9"/>
      <c r="AJ2668" s="21"/>
      <c r="AK2668" s="33"/>
      <c r="AL2668" s="485" t="str">
        <f>IF(AA2668="","",AA2668)</f>
        <v/>
      </c>
      <c r="AM2668" s="3" t="str">
        <f>IF(AB2668="","",AB2668)</f>
        <v/>
      </c>
      <c r="AN2668" s="702"/>
      <c r="AO2668" s="4"/>
      <c r="AP2668" s="5"/>
      <c r="AQ2668" s="5"/>
      <c r="AR2668" s="4"/>
      <c r="AS2668" s="5"/>
      <c r="AT2668" s="552"/>
      <c r="AU2668" s="553" t="str">
        <f>IF(AND(V2668&gt;0,X2668="A",AA2668&lt;&gt;"",AG2668&lt;&gt;"A",AJ2668&lt;&gt;"A",OR(AB2668="NR",AB2668="NT")),1,"")</f>
        <v/>
      </c>
      <c r="AV2668" s="554" t="str">
        <f>IF(AU2668="","",COUNTIF($AU$8:AU2668,AU2668))</f>
        <v/>
      </c>
      <c r="AW2668" s="553" t="str">
        <f>IF(AND(V2668&gt;0,X2668="A",AJ2668&lt;&gt;"A",OR(AB2668="",AB2668="NX")),1,"")</f>
        <v/>
      </c>
      <c r="AX2668" s="554" t="str">
        <f>IF(AW2668="","",COUNTIF($AW$8:AW2668,AW2668))</f>
        <v/>
      </c>
      <c r="AY2668" s="27"/>
      <c r="AZ2668" s="6"/>
      <c r="BA2668" s="7"/>
      <c r="BB2668" s="7"/>
    </row>
    <row r="2669" spans="1:54" ht="14.45" customHeight="1">
      <c r="A2669" s="472" t="s">
        <v>5105</v>
      </c>
      <c r="B2669" s="473" t="s">
        <v>1602</v>
      </c>
      <c r="C2669" s="714"/>
      <c r="D2669" s="22"/>
      <c r="E2669" s="746"/>
      <c r="F2669" s="760"/>
      <c r="G2669" s="475"/>
      <c r="H2669" s="476"/>
      <c r="I2669" s="474"/>
      <c r="J2669" s="475"/>
      <c r="K2669" s="478"/>
      <c r="L2669" s="9"/>
      <c r="M2669" s="546"/>
      <c r="N2669" s="9"/>
      <c r="O2669" s="6"/>
      <c r="P2669" s="479"/>
      <c r="Q2669" s="10"/>
      <c r="R2669" s="11"/>
      <c r="S2669" s="12"/>
      <c r="T2669" s="14"/>
      <c r="U2669" s="15"/>
      <c r="V2669" s="8"/>
      <c r="W2669" s="13"/>
      <c r="X2669" s="23"/>
      <c r="Y2669" s="486"/>
      <c r="Z2669" s="483"/>
      <c r="AA2669" s="24"/>
      <c r="AB2669" s="484"/>
      <c r="AC2669" s="16"/>
      <c r="AD2669" s="17"/>
      <c r="AE2669" s="18"/>
      <c r="AF2669" s="9"/>
      <c r="AG2669" s="19"/>
      <c r="AH2669" s="20"/>
      <c r="AI2669" s="9"/>
      <c r="AJ2669" s="21"/>
      <c r="AK2669" s="33"/>
      <c r="AL2669" s="485" t="str">
        <f>IF(AA2669="","",AA2669)</f>
        <v/>
      </c>
      <c r="AM2669" s="3" t="str">
        <f>IF(AB2669="","",AB2669)</f>
        <v/>
      </c>
      <c r="AN2669" s="702"/>
      <c r="AO2669" s="4"/>
      <c r="AP2669" s="5"/>
      <c r="AQ2669" s="5"/>
      <c r="AR2669" s="4"/>
      <c r="AS2669" s="5"/>
      <c r="AT2669" s="552"/>
      <c r="AU2669" s="553" t="str">
        <f>IF(AND(V2669&gt;0,X2669="A",AA2669&lt;&gt;"",AG2669&lt;&gt;"A",AJ2669&lt;&gt;"A",OR(AB2669="NR",AB2669="NT")),1,"")</f>
        <v/>
      </c>
      <c r="AV2669" s="554" t="str">
        <f>IF(AU2669="","",COUNTIF($AU$8:AU2669,AU2669))</f>
        <v/>
      </c>
      <c r="AW2669" s="553" t="str">
        <f>IF(AND(V2669&gt;0,X2669="A",AJ2669&lt;&gt;"A",OR(AB2669="",AB2669="NX")),1,"")</f>
        <v/>
      </c>
      <c r="AX2669" s="554" t="str">
        <f>IF(AW2669="","",COUNTIF($AW$8:AW2669,AW2669))</f>
        <v/>
      </c>
      <c r="AY2669" s="27"/>
      <c r="AZ2669" s="6"/>
      <c r="BA2669" s="7"/>
      <c r="BB2669" s="7"/>
    </row>
    <row r="2670" spans="1:54" ht="14.45" customHeight="1">
      <c r="A2670" s="472" t="s">
        <v>5106</v>
      </c>
      <c r="B2670" s="473" t="s">
        <v>1602</v>
      </c>
      <c r="C2670" s="714"/>
      <c r="D2670" s="22"/>
      <c r="E2670" s="746"/>
      <c r="F2670" s="760"/>
      <c r="G2670" s="475"/>
      <c r="H2670" s="476"/>
      <c r="I2670" s="474"/>
      <c r="J2670" s="475"/>
      <c r="K2670" s="478"/>
      <c r="L2670" s="9"/>
      <c r="M2670" s="546"/>
      <c r="N2670" s="9"/>
      <c r="O2670" s="6"/>
      <c r="P2670" s="479"/>
      <c r="Q2670" s="10"/>
      <c r="R2670" s="11"/>
      <c r="S2670" s="12"/>
      <c r="T2670" s="14"/>
      <c r="U2670" s="15"/>
      <c r="V2670" s="8"/>
      <c r="W2670" s="13"/>
      <c r="X2670" s="23"/>
      <c r="Y2670" s="486"/>
      <c r="Z2670" s="483"/>
      <c r="AA2670" s="24"/>
      <c r="AB2670" s="484"/>
      <c r="AC2670" s="16"/>
      <c r="AD2670" s="17"/>
      <c r="AE2670" s="18"/>
      <c r="AF2670" s="9"/>
      <c r="AG2670" s="19"/>
      <c r="AH2670" s="20"/>
      <c r="AI2670" s="9"/>
      <c r="AJ2670" s="21"/>
      <c r="AK2670" s="33"/>
      <c r="AL2670" s="485" t="str">
        <f>IF(AA2670="","",AA2670)</f>
        <v/>
      </c>
      <c r="AM2670" s="3" t="str">
        <f>IF(AB2670="","",AB2670)</f>
        <v/>
      </c>
      <c r="AN2670" s="702"/>
      <c r="AO2670" s="4"/>
      <c r="AP2670" s="5"/>
      <c r="AQ2670" s="5"/>
      <c r="AR2670" s="4"/>
      <c r="AS2670" s="5"/>
      <c r="AT2670" s="552"/>
      <c r="AU2670" s="553" t="str">
        <f>IF(AND(V2670&gt;0,X2670="A",AA2670&lt;&gt;"",AG2670&lt;&gt;"A",AJ2670&lt;&gt;"A",OR(AB2670="NR",AB2670="NT")),1,"")</f>
        <v/>
      </c>
      <c r="AV2670" s="554" t="str">
        <f>IF(AU2670="","",COUNTIF($AU$8:AU2670,AU2670))</f>
        <v/>
      </c>
      <c r="AW2670" s="553" t="str">
        <f>IF(AND(V2670&gt;0,X2670="A",AJ2670&lt;&gt;"A",OR(AB2670="",AB2670="NX")),1,"")</f>
        <v/>
      </c>
      <c r="AX2670" s="554" t="str">
        <f>IF(AW2670="","",COUNTIF($AW$8:AW2670,AW2670))</f>
        <v/>
      </c>
      <c r="AY2670" s="27"/>
      <c r="AZ2670" s="6"/>
      <c r="BA2670" s="7"/>
      <c r="BB2670" s="7"/>
    </row>
    <row r="2671" spans="1:54" ht="14.45" customHeight="1">
      <c r="A2671" s="472" t="s">
        <v>5107</v>
      </c>
      <c r="B2671" s="473" t="s">
        <v>1602</v>
      </c>
      <c r="C2671" s="714"/>
      <c r="D2671" s="22"/>
      <c r="E2671" s="746"/>
      <c r="F2671" s="760"/>
      <c r="G2671" s="475"/>
      <c r="H2671" s="476"/>
      <c r="I2671" s="474"/>
      <c r="J2671" s="475"/>
      <c r="K2671" s="478"/>
      <c r="L2671" s="9"/>
      <c r="M2671" s="546"/>
      <c r="N2671" s="9"/>
      <c r="O2671" s="6"/>
      <c r="P2671" s="479"/>
      <c r="Q2671" s="10"/>
      <c r="R2671" s="11"/>
      <c r="S2671" s="12"/>
      <c r="T2671" s="14"/>
      <c r="U2671" s="15"/>
      <c r="V2671" s="8"/>
      <c r="W2671" s="13"/>
      <c r="X2671" s="23"/>
      <c r="Y2671" s="486"/>
      <c r="Z2671" s="483"/>
      <c r="AA2671" s="24"/>
      <c r="AB2671" s="484"/>
      <c r="AC2671" s="16"/>
      <c r="AD2671" s="17"/>
      <c r="AE2671" s="18"/>
      <c r="AF2671" s="9"/>
      <c r="AG2671" s="19"/>
      <c r="AH2671" s="20"/>
      <c r="AI2671" s="9"/>
      <c r="AJ2671" s="21"/>
      <c r="AK2671" s="33"/>
      <c r="AL2671" s="485" t="str">
        <f>IF(AA2671="","",AA2671)</f>
        <v/>
      </c>
      <c r="AM2671" s="3" t="str">
        <f>IF(AB2671="","",AB2671)</f>
        <v/>
      </c>
      <c r="AN2671" s="702"/>
      <c r="AO2671" s="4"/>
      <c r="AP2671" s="5"/>
      <c r="AQ2671" s="5"/>
      <c r="AR2671" s="4"/>
      <c r="AS2671" s="5"/>
      <c r="AT2671" s="552"/>
      <c r="AU2671" s="553" t="str">
        <f>IF(AND(V2671&gt;0,X2671="A",AA2671&lt;&gt;"",AG2671&lt;&gt;"A",AJ2671&lt;&gt;"A",OR(AB2671="NR",AB2671="NT")),1,"")</f>
        <v/>
      </c>
      <c r="AV2671" s="554" t="str">
        <f>IF(AU2671="","",COUNTIF($AU$8:AU2671,AU2671))</f>
        <v/>
      </c>
      <c r="AW2671" s="553" t="str">
        <f>IF(AND(V2671&gt;0,X2671="A",AJ2671&lt;&gt;"A",OR(AB2671="",AB2671="NX")),1,"")</f>
        <v/>
      </c>
      <c r="AX2671" s="554" t="str">
        <f>IF(AW2671="","",COUNTIF($AW$8:AW2671,AW2671))</f>
        <v/>
      </c>
      <c r="AY2671" s="27"/>
      <c r="AZ2671" s="6"/>
      <c r="BA2671" s="7"/>
      <c r="BB2671" s="7"/>
    </row>
    <row r="2672" spans="1:54" ht="14.45" customHeight="1">
      <c r="A2672" s="472" t="s">
        <v>5108</v>
      </c>
      <c r="B2672" s="473" t="s">
        <v>1602</v>
      </c>
      <c r="C2672" s="714"/>
      <c r="D2672" s="22"/>
      <c r="E2672" s="746"/>
      <c r="F2672" s="760"/>
      <c r="G2672" s="475"/>
      <c r="H2672" s="476"/>
      <c r="I2672" s="474"/>
      <c r="J2672" s="475"/>
      <c r="K2672" s="478"/>
      <c r="L2672" s="9"/>
      <c r="M2672" s="546"/>
      <c r="N2672" s="9"/>
      <c r="O2672" s="6"/>
      <c r="P2672" s="479"/>
      <c r="Q2672" s="10"/>
      <c r="R2672" s="11"/>
      <c r="S2672" s="12"/>
      <c r="T2672" s="14"/>
      <c r="U2672" s="15"/>
      <c r="V2672" s="8"/>
      <c r="W2672" s="13"/>
      <c r="X2672" s="23"/>
      <c r="Y2672" s="486"/>
      <c r="Z2672" s="483"/>
      <c r="AA2672" s="24"/>
      <c r="AB2672" s="484"/>
      <c r="AC2672" s="16"/>
      <c r="AD2672" s="17"/>
      <c r="AE2672" s="18"/>
      <c r="AF2672" s="9"/>
      <c r="AG2672" s="19"/>
      <c r="AH2672" s="20"/>
      <c r="AI2672" s="9"/>
      <c r="AJ2672" s="21"/>
      <c r="AK2672" s="33"/>
      <c r="AL2672" s="485" t="str">
        <f>IF(AA2672="","",AA2672)</f>
        <v/>
      </c>
      <c r="AM2672" s="3" t="str">
        <f>IF(AB2672="","",AB2672)</f>
        <v/>
      </c>
      <c r="AN2672" s="702"/>
      <c r="AO2672" s="4"/>
      <c r="AP2672" s="5"/>
      <c r="AQ2672" s="5"/>
      <c r="AR2672" s="4"/>
      <c r="AS2672" s="5"/>
      <c r="AT2672" s="552"/>
      <c r="AU2672" s="553" t="str">
        <f>IF(AND(V2672&gt;0,X2672="A",AA2672&lt;&gt;"",AG2672&lt;&gt;"A",AJ2672&lt;&gt;"A",OR(AB2672="NR",AB2672="NT")),1,"")</f>
        <v/>
      </c>
      <c r="AV2672" s="554" t="str">
        <f>IF(AU2672="","",COUNTIF($AU$8:AU2672,AU2672))</f>
        <v/>
      </c>
      <c r="AW2672" s="553" t="str">
        <f>IF(AND(V2672&gt;0,X2672="A",AJ2672&lt;&gt;"A",OR(AB2672="",AB2672="NX")),1,"")</f>
        <v/>
      </c>
      <c r="AX2672" s="554" t="str">
        <f>IF(AW2672="","",COUNTIF($AW$8:AW2672,AW2672))</f>
        <v/>
      </c>
      <c r="AY2672" s="27"/>
      <c r="AZ2672" s="6"/>
      <c r="BA2672" s="7"/>
      <c r="BB2672" s="7"/>
    </row>
    <row r="2673" spans="1:54" ht="14.45" customHeight="1">
      <c r="A2673" s="472" t="s">
        <v>5109</v>
      </c>
      <c r="B2673" s="473" t="s">
        <v>1602</v>
      </c>
      <c r="C2673" s="714"/>
      <c r="D2673" s="22"/>
      <c r="E2673" s="746"/>
      <c r="F2673" s="760"/>
      <c r="G2673" s="475"/>
      <c r="H2673" s="476"/>
      <c r="I2673" s="474"/>
      <c r="J2673" s="475"/>
      <c r="K2673" s="478"/>
      <c r="L2673" s="9"/>
      <c r="M2673" s="546"/>
      <c r="N2673" s="9"/>
      <c r="O2673" s="6"/>
      <c r="P2673" s="479"/>
      <c r="Q2673" s="10"/>
      <c r="R2673" s="11"/>
      <c r="S2673" s="12"/>
      <c r="T2673" s="14"/>
      <c r="U2673" s="15"/>
      <c r="V2673" s="8"/>
      <c r="W2673" s="13"/>
      <c r="X2673" s="23"/>
      <c r="Y2673" s="486"/>
      <c r="Z2673" s="483"/>
      <c r="AA2673" s="24"/>
      <c r="AB2673" s="484"/>
      <c r="AC2673" s="16"/>
      <c r="AD2673" s="17"/>
      <c r="AE2673" s="18"/>
      <c r="AF2673" s="9"/>
      <c r="AG2673" s="19"/>
      <c r="AH2673" s="20"/>
      <c r="AI2673" s="9"/>
      <c r="AJ2673" s="21"/>
      <c r="AK2673" s="33"/>
      <c r="AL2673" s="485" t="str">
        <f>IF(AA2673="","",AA2673)</f>
        <v/>
      </c>
      <c r="AM2673" s="3" t="str">
        <f>IF(AB2673="","",AB2673)</f>
        <v/>
      </c>
      <c r="AN2673" s="702"/>
      <c r="AO2673" s="4"/>
      <c r="AP2673" s="5"/>
      <c r="AQ2673" s="5"/>
      <c r="AR2673" s="4"/>
      <c r="AS2673" s="5"/>
      <c r="AT2673" s="552"/>
      <c r="AU2673" s="553" t="str">
        <f>IF(AND(V2673&gt;0,X2673="A",AA2673&lt;&gt;"",AG2673&lt;&gt;"A",AJ2673&lt;&gt;"A",OR(AB2673="NR",AB2673="NT")),1,"")</f>
        <v/>
      </c>
      <c r="AV2673" s="554" t="str">
        <f>IF(AU2673="","",COUNTIF($AU$8:AU2673,AU2673))</f>
        <v/>
      </c>
      <c r="AW2673" s="553" t="str">
        <f>IF(AND(V2673&gt;0,X2673="A",AJ2673&lt;&gt;"A",OR(AB2673="",AB2673="NX")),1,"")</f>
        <v/>
      </c>
      <c r="AX2673" s="554" t="str">
        <f>IF(AW2673="","",COUNTIF($AW$8:AW2673,AW2673))</f>
        <v/>
      </c>
      <c r="AY2673" s="27"/>
      <c r="AZ2673" s="6"/>
      <c r="BA2673" s="7"/>
      <c r="BB2673" s="7"/>
    </row>
    <row r="2674" spans="1:54" ht="14.45" customHeight="1">
      <c r="A2674" s="472" t="s">
        <v>5110</v>
      </c>
      <c r="B2674" s="473" t="s">
        <v>1602</v>
      </c>
      <c r="C2674" s="714"/>
      <c r="D2674" s="22"/>
      <c r="E2674" s="746"/>
      <c r="F2674" s="760"/>
      <c r="G2674" s="475"/>
      <c r="H2674" s="476"/>
      <c r="I2674" s="474"/>
      <c r="J2674" s="475"/>
      <c r="K2674" s="478"/>
      <c r="L2674" s="9"/>
      <c r="M2674" s="546"/>
      <c r="N2674" s="9"/>
      <c r="O2674" s="6"/>
      <c r="P2674" s="479"/>
      <c r="Q2674" s="10"/>
      <c r="R2674" s="11"/>
      <c r="S2674" s="12"/>
      <c r="T2674" s="14"/>
      <c r="U2674" s="15"/>
      <c r="V2674" s="8"/>
      <c r="W2674" s="13"/>
      <c r="X2674" s="23"/>
      <c r="Y2674" s="486"/>
      <c r="Z2674" s="483"/>
      <c r="AA2674" s="24"/>
      <c r="AB2674" s="484"/>
      <c r="AC2674" s="16"/>
      <c r="AD2674" s="17"/>
      <c r="AE2674" s="18"/>
      <c r="AF2674" s="9"/>
      <c r="AG2674" s="19"/>
      <c r="AH2674" s="20"/>
      <c r="AI2674" s="9"/>
      <c r="AJ2674" s="21"/>
      <c r="AK2674" s="33"/>
      <c r="AL2674" s="485" t="str">
        <f>IF(AA2674="","",AA2674)</f>
        <v/>
      </c>
      <c r="AM2674" s="3" t="str">
        <f>IF(AB2674="","",AB2674)</f>
        <v/>
      </c>
      <c r="AN2674" s="702"/>
      <c r="AO2674" s="4"/>
      <c r="AP2674" s="5"/>
      <c r="AQ2674" s="5"/>
      <c r="AR2674" s="4"/>
      <c r="AS2674" s="5"/>
      <c r="AT2674" s="552"/>
      <c r="AU2674" s="553" t="str">
        <f>IF(AND(V2674&gt;0,X2674="A",AA2674&lt;&gt;"",AG2674&lt;&gt;"A",AJ2674&lt;&gt;"A",OR(AB2674="NR",AB2674="NT")),1,"")</f>
        <v/>
      </c>
      <c r="AV2674" s="554" t="str">
        <f>IF(AU2674="","",COUNTIF($AU$8:AU2674,AU2674))</f>
        <v/>
      </c>
      <c r="AW2674" s="553" t="str">
        <f>IF(AND(V2674&gt;0,X2674="A",AJ2674&lt;&gt;"A",OR(AB2674="",AB2674="NX")),1,"")</f>
        <v/>
      </c>
      <c r="AX2674" s="554" t="str">
        <f>IF(AW2674="","",COUNTIF($AW$8:AW2674,AW2674))</f>
        <v/>
      </c>
      <c r="AY2674" s="27"/>
      <c r="AZ2674" s="6"/>
      <c r="BA2674" s="7"/>
      <c r="BB2674" s="7"/>
    </row>
    <row r="2675" spans="1:54" ht="14.45" customHeight="1">
      <c r="A2675" s="472" t="s">
        <v>5111</v>
      </c>
      <c r="B2675" s="473" t="s">
        <v>1602</v>
      </c>
      <c r="C2675" s="714"/>
      <c r="D2675" s="22"/>
      <c r="E2675" s="746"/>
      <c r="F2675" s="760"/>
      <c r="G2675" s="475"/>
      <c r="H2675" s="476"/>
      <c r="I2675" s="474"/>
      <c r="J2675" s="475"/>
      <c r="K2675" s="478"/>
      <c r="L2675" s="9"/>
      <c r="M2675" s="546"/>
      <c r="N2675" s="9"/>
      <c r="O2675" s="6"/>
      <c r="P2675" s="479"/>
      <c r="Q2675" s="10"/>
      <c r="R2675" s="11"/>
      <c r="S2675" s="12"/>
      <c r="T2675" s="14"/>
      <c r="U2675" s="15"/>
      <c r="V2675" s="8"/>
      <c r="W2675" s="13"/>
      <c r="X2675" s="23"/>
      <c r="Y2675" s="486"/>
      <c r="Z2675" s="483"/>
      <c r="AA2675" s="24"/>
      <c r="AB2675" s="484"/>
      <c r="AC2675" s="16"/>
      <c r="AD2675" s="17"/>
      <c r="AE2675" s="18"/>
      <c r="AF2675" s="9"/>
      <c r="AG2675" s="19"/>
      <c r="AH2675" s="20"/>
      <c r="AI2675" s="9"/>
      <c r="AJ2675" s="21"/>
      <c r="AK2675" s="33"/>
      <c r="AL2675" s="485" t="str">
        <f>IF(AA2675="","",AA2675)</f>
        <v/>
      </c>
      <c r="AM2675" s="3" t="str">
        <f>IF(AB2675="","",AB2675)</f>
        <v/>
      </c>
      <c r="AN2675" s="702"/>
      <c r="AO2675" s="4"/>
      <c r="AP2675" s="5"/>
      <c r="AQ2675" s="5"/>
      <c r="AR2675" s="4"/>
      <c r="AS2675" s="5"/>
      <c r="AT2675" s="552"/>
      <c r="AU2675" s="553" t="str">
        <f>IF(AND(V2675&gt;0,X2675="A",AA2675&lt;&gt;"",AG2675&lt;&gt;"A",AJ2675&lt;&gt;"A",OR(AB2675="NR",AB2675="NT")),1,"")</f>
        <v/>
      </c>
      <c r="AV2675" s="554" t="str">
        <f>IF(AU2675="","",COUNTIF($AU$8:AU2675,AU2675))</f>
        <v/>
      </c>
      <c r="AW2675" s="553" t="str">
        <f>IF(AND(V2675&gt;0,X2675="A",AJ2675&lt;&gt;"A",OR(AB2675="",AB2675="NX")),1,"")</f>
        <v/>
      </c>
      <c r="AX2675" s="554" t="str">
        <f>IF(AW2675="","",COUNTIF($AW$8:AW2675,AW2675))</f>
        <v/>
      </c>
      <c r="AY2675" s="27"/>
      <c r="AZ2675" s="6"/>
      <c r="BA2675" s="7"/>
      <c r="BB2675" s="7"/>
    </row>
    <row r="2676" spans="1:54" ht="14.45" customHeight="1">
      <c r="A2676" s="472" t="s">
        <v>5112</v>
      </c>
      <c r="B2676" s="473" t="s">
        <v>1602</v>
      </c>
      <c r="C2676" s="714"/>
      <c r="D2676" s="22"/>
      <c r="E2676" s="746"/>
      <c r="F2676" s="760"/>
      <c r="G2676" s="475"/>
      <c r="H2676" s="476"/>
      <c r="I2676" s="474"/>
      <c r="J2676" s="475"/>
      <c r="K2676" s="478"/>
      <c r="L2676" s="9"/>
      <c r="M2676" s="546"/>
      <c r="N2676" s="9"/>
      <c r="O2676" s="6"/>
      <c r="P2676" s="479"/>
      <c r="Q2676" s="10"/>
      <c r="R2676" s="11"/>
      <c r="S2676" s="12"/>
      <c r="T2676" s="14"/>
      <c r="U2676" s="15"/>
      <c r="V2676" s="8"/>
      <c r="W2676" s="13"/>
      <c r="X2676" s="23"/>
      <c r="Y2676" s="486"/>
      <c r="Z2676" s="483"/>
      <c r="AA2676" s="24"/>
      <c r="AB2676" s="484"/>
      <c r="AC2676" s="16"/>
      <c r="AD2676" s="17"/>
      <c r="AE2676" s="18"/>
      <c r="AF2676" s="9"/>
      <c r="AG2676" s="19"/>
      <c r="AH2676" s="20"/>
      <c r="AI2676" s="9"/>
      <c r="AJ2676" s="21"/>
      <c r="AK2676" s="33"/>
      <c r="AL2676" s="485" t="str">
        <f>IF(AA2676="","",AA2676)</f>
        <v/>
      </c>
      <c r="AM2676" s="3" t="str">
        <f>IF(AB2676="","",AB2676)</f>
        <v/>
      </c>
      <c r="AN2676" s="702"/>
      <c r="AO2676" s="4"/>
      <c r="AP2676" s="5"/>
      <c r="AQ2676" s="5"/>
      <c r="AR2676" s="4"/>
      <c r="AS2676" s="5"/>
      <c r="AT2676" s="552"/>
      <c r="AU2676" s="553" t="str">
        <f>IF(AND(V2676&gt;0,X2676="A",AA2676&lt;&gt;"",AG2676&lt;&gt;"A",AJ2676&lt;&gt;"A",OR(AB2676="NR",AB2676="NT")),1,"")</f>
        <v/>
      </c>
      <c r="AV2676" s="554" t="str">
        <f>IF(AU2676="","",COUNTIF($AU$8:AU2676,AU2676))</f>
        <v/>
      </c>
      <c r="AW2676" s="553" t="str">
        <f>IF(AND(V2676&gt;0,X2676="A",AJ2676&lt;&gt;"A",OR(AB2676="",AB2676="NX")),1,"")</f>
        <v/>
      </c>
      <c r="AX2676" s="554" t="str">
        <f>IF(AW2676="","",COUNTIF($AW$8:AW2676,AW2676))</f>
        <v/>
      </c>
      <c r="AY2676" s="27"/>
      <c r="AZ2676" s="6"/>
      <c r="BA2676" s="7"/>
      <c r="BB2676" s="7"/>
    </row>
    <row r="2677" spans="1:54" ht="14.45" customHeight="1">
      <c r="A2677" s="472" t="s">
        <v>5113</v>
      </c>
      <c r="B2677" s="473" t="s">
        <v>1602</v>
      </c>
      <c r="C2677" s="714"/>
      <c r="D2677" s="22"/>
      <c r="E2677" s="746"/>
      <c r="F2677" s="760"/>
      <c r="G2677" s="475"/>
      <c r="H2677" s="476"/>
      <c r="I2677" s="474"/>
      <c r="J2677" s="475"/>
      <c r="K2677" s="478"/>
      <c r="L2677" s="9"/>
      <c r="M2677" s="546"/>
      <c r="N2677" s="9"/>
      <c r="O2677" s="6"/>
      <c r="P2677" s="479"/>
      <c r="Q2677" s="10"/>
      <c r="R2677" s="11"/>
      <c r="S2677" s="12"/>
      <c r="T2677" s="14"/>
      <c r="U2677" s="15"/>
      <c r="V2677" s="8"/>
      <c r="W2677" s="13"/>
      <c r="X2677" s="23"/>
      <c r="Y2677" s="486"/>
      <c r="Z2677" s="483"/>
      <c r="AA2677" s="24"/>
      <c r="AB2677" s="484"/>
      <c r="AC2677" s="16"/>
      <c r="AD2677" s="17"/>
      <c r="AE2677" s="18"/>
      <c r="AF2677" s="9"/>
      <c r="AG2677" s="19"/>
      <c r="AH2677" s="20"/>
      <c r="AI2677" s="9"/>
      <c r="AJ2677" s="21"/>
      <c r="AK2677" s="33"/>
      <c r="AL2677" s="485" t="str">
        <f>IF(AA2677="","",AA2677)</f>
        <v/>
      </c>
      <c r="AM2677" s="3" t="str">
        <f>IF(AB2677="","",AB2677)</f>
        <v/>
      </c>
      <c r="AN2677" s="702"/>
      <c r="AO2677" s="4"/>
      <c r="AP2677" s="5"/>
      <c r="AQ2677" s="5"/>
      <c r="AR2677" s="4"/>
      <c r="AS2677" s="5"/>
      <c r="AT2677" s="552"/>
      <c r="AU2677" s="553" t="str">
        <f>IF(AND(V2677&gt;0,X2677="A",AA2677&lt;&gt;"",AG2677&lt;&gt;"A",AJ2677&lt;&gt;"A",OR(AB2677="NR",AB2677="NT")),1,"")</f>
        <v/>
      </c>
      <c r="AV2677" s="554" t="str">
        <f>IF(AU2677="","",COUNTIF($AU$8:AU2677,AU2677))</f>
        <v/>
      </c>
      <c r="AW2677" s="553" t="str">
        <f>IF(AND(V2677&gt;0,X2677="A",AJ2677&lt;&gt;"A",OR(AB2677="",AB2677="NX")),1,"")</f>
        <v/>
      </c>
      <c r="AX2677" s="554" t="str">
        <f>IF(AW2677="","",COUNTIF($AW$8:AW2677,AW2677))</f>
        <v/>
      </c>
      <c r="AY2677" s="27"/>
      <c r="AZ2677" s="6"/>
      <c r="BA2677" s="7"/>
      <c r="BB2677" s="7"/>
    </row>
    <row r="2678" spans="1:54" ht="14.45" customHeight="1">
      <c r="A2678" s="472" t="s">
        <v>5114</v>
      </c>
      <c r="B2678" s="473" t="s">
        <v>1602</v>
      </c>
      <c r="C2678" s="714"/>
      <c r="D2678" s="22"/>
      <c r="E2678" s="746"/>
      <c r="F2678" s="760"/>
      <c r="G2678" s="475"/>
      <c r="H2678" s="476"/>
      <c r="I2678" s="474"/>
      <c r="J2678" s="475"/>
      <c r="K2678" s="478"/>
      <c r="L2678" s="9"/>
      <c r="M2678" s="546"/>
      <c r="N2678" s="9"/>
      <c r="O2678" s="6"/>
      <c r="P2678" s="479"/>
      <c r="Q2678" s="10"/>
      <c r="R2678" s="11"/>
      <c r="S2678" s="12"/>
      <c r="T2678" s="14"/>
      <c r="U2678" s="15"/>
      <c r="V2678" s="8"/>
      <c r="W2678" s="13"/>
      <c r="X2678" s="23"/>
      <c r="Y2678" s="486"/>
      <c r="Z2678" s="483"/>
      <c r="AA2678" s="24"/>
      <c r="AB2678" s="484"/>
      <c r="AC2678" s="16"/>
      <c r="AD2678" s="17"/>
      <c r="AE2678" s="18"/>
      <c r="AF2678" s="9"/>
      <c r="AG2678" s="19"/>
      <c r="AH2678" s="20"/>
      <c r="AI2678" s="9"/>
      <c r="AJ2678" s="21"/>
      <c r="AK2678" s="33"/>
      <c r="AL2678" s="485" t="str">
        <f>IF(AA2678="","",AA2678)</f>
        <v/>
      </c>
      <c r="AM2678" s="3" t="str">
        <f>IF(AB2678="","",AB2678)</f>
        <v/>
      </c>
      <c r="AN2678" s="702"/>
      <c r="AO2678" s="4"/>
      <c r="AP2678" s="5"/>
      <c r="AQ2678" s="5"/>
      <c r="AR2678" s="4"/>
      <c r="AS2678" s="5"/>
      <c r="AT2678" s="552"/>
      <c r="AU2678" s="553" t="str">
        <f>IF(AND(V2678&gt;0,X2678="A",AA2678&lt;&gt;"",AG2678&lt;&gt;"A",AJ2678&lt;&gt;"A",OR(AB2678="NR",AB2678="NT")),1,"")</f>
        <v/>
      </c>
      <c r="AV2678" s="554" t="str">
        <f>IF(AU2678="","",COUNTIF($AU$8:AU2678,AU2678))</f>
        <v/>
      </c>
      <c r="AW2678" s="553" t="str">
        <f>IF(AND(V2678&gt;0,X2678="A",AJ2678&lt;&gt;"A",OR(AB2678="",AB2678="NX")),1,"")</f>
        <v/>
      </c>
      <c r="AX2678" s="554" t="str">
        <f>IF(AW2678="","",COUNTIF($AW$8:AW2678,AW2678))</f>
        <v/>
      </c>
      <c r="AY2678" s="27"/>
      <c r="AZ2678" s="6"/>
      <c r="BA2678" s="7"/>
      <c r="BB2678" s="7"/>
    </row>
    <row r="2679" spans="1:54" ht="14.45" customHeight="1">
      <c r="A2679" s="472" t="s">
        <v>5115</v>
      </c>
      <c r="B2679" s="473" t="s">
        <v>1602</v>
      </c>
      <c r="C2679" s="714"/>
      <c r="D2679" s="22"/>
      <c r="E2679" s="746"/>
      <c r="F2679" s="760"/>
      <c r="G2679" s="475"/>
      <c r="H2679" s="476"/>
      <c r="I2679" s="474"/>
      <c r="J2679" s="475"/>
      <c r="K2679" s="478"/>
      <c r="L2679" s="9"/>
      <c r="M2679" s="546"/>
      <c r="N2679" s="9"/>
      <c r="O2679" s="6"/>
      <c r="P2679" s="479"/>
      <c r="Q2679" s="10"/>
      <c r="R2679" s="11"/>
      <c r="S2679" s="12"/>
      <c r="T2679" s="14"/>
      <c r="U2679" s="15"/>
      <c r="V2679" s="8"/>
      <c r="W2679" s="13"/>
      <c r="X2679" s="23"/>
      <c r="Y2679" s="486"/>
      <c r="Z2679" s="483"/>
      <c r="AA2679" s="24"/>
      <c r="AB2679" s="484"/>
      <c r="AC2679" s="16"/>
      <c r="AD2679" s="17"/>
      <c r="AE2679" s="18"/>
      <c r="AF2679" s="9"/>
      <c r="AG2679" s="19"/>
      <c r="AH2679" s="20"/>
      <c r="AI2679" s="9"/>
      <c r="AJ2679" s="21"/>
      <c r="AK2679" s="33"/>
      <c r="AL2679" s="485" t="str">
        <f>IF(AA2679="","",AA2679)</f>
        <v/>
      </c>
      <c r="AM2679" s="3" t="str">
        <f>IF(AB2679="","",AB2679)</f>
        <v/>
      </c>
      <c r="AN2679" s="702"/>
      <c r="AO2679" s="4"/>
      <c r="AP2679" s="5"/>
      <c r="AQ2679" s="5"/>
      <c r="AR2679" s="4"/>
      <c r="AS2679" s="5"/>
      <c r="AT2679" s="552"/>
      <c r="AU2679" s="553" t="str">
        <f>IF(AND(V2679&gt;0,X2679="A",AA2679&lt;&gt;"",AG2679&lt;&gt;"A",AJ2679&lt;&gt;"A",OR(AB2679="NR",AB2679="NT")),1,"")</f>
        <v/>
      </c>
      <c r="AV2679" s="554" t="str">
        <f>IF(AU2679="","",COUNTIF($AU$8:AU2679,AU2679))</f>
        <v/>
      </c>
      <c r="AW2679" s="553" t="str">
        <f>IF(AND(V2679&gt;0,X2679="A",AJ2679&lt;&gt;"A",OR(AB2679="",AB2679="NX")),1,"")</f>
        <v/>
      </c>
      <c r="AX2679" s="554" t="str">
        <f>IF(AW2679="","",COUNTIF($AW$8:AW2679,AW2679))</f>
        <v/>
      </c>
      <c r="AY2679" s="27"/>
      <c r="AZ2679" s="6"/>
      <c r="BA2679" s="7"/>
      <c r="BB2679" s="7"/>
    </row>
    <row r="2680" spans="1:54" ht="14.45" customHeight="1">
      <c r="A2680" s="472" t="s">
        <v>5116</v>
      </c>
      <c r="B2680" s="473" t="s">
        <v>1602</v>
      </c>
      <c r="C2680" s="714"/>
      <c r="D2680" s="22"/>
      <c r="E2680" s="746"/>
      <c r="F2680" s="760"/>
      <c r="G2680" s="475"/>
      <c r="H2680" s="476"/>
      <c r="I2680" s="474"/>
      <c r="J2680" s="475"/>
      <c r="K2680" s="478"/>
      <c r="L2680" s="9"/>
      <c r="M2680" s="546"/>
      <c r="N2680" s="9"/>
      <c r="O2680" s="6"/>
      <c r="P2680" s="479"/>
      <c r="Q2680" s="10"/>
      <c r="R2680" s="11"/>
      <c r="S2680" s="12"/>
      <c r="T2680" s="14"/>
      <c r="U2680" s="15"/>
      <c r="V2680" s="8"/>
      <c r="W2680" s="13"/>
      <c r="X2680" s="23"/>
      <c r="Y2680" s="486"/>
      <c r="Z2680" s="483"/>
      <c r="AA2680" s="24"/>
      <c r="AB2680" s="484"/>
      <c r="AC2680" s="16"/>
      <c r="AD2680" s="17"/>
      <c r="AE2680" s="18"/>
      <c r="AF2680" s="9"/>
      <c r="AG2680" s="19"/>
      <c r="AH2680" s="20"/>
      <c r="AI2680" s="9"/>
      <c r="AJ2680" s="21"/>
      <c r="AK2680" s="33"/>
      <c r="AL2680" s="485" t="str">
        <f>IF(AA2680="","",AA2680)</f>
        <v/>
      </c>
      <c r="AM2680" s="3" t="str">
        <f>IF(AB2680="","",AB2680)</f>
        <v/>
      </c>
      <c r="AN2680" s="702"/>
      <c r="AO2680" s="4"/>
      <c r="AP2680" s="5"/>
      <c r="AQ2680" s="5"/>
      <c r="AR2680" s="4"/>
      <c r="AS2680" s="5"/>
      <c r="AT2680" s="552"/>
      <c r="AU2680" s="553" t="str">
        <f>IF(AND(V2680&gt;0,X2680="A",AA2680&lt;&gt;"",AG2680&lt;&gt;"A",AJ2680&lt;&gt;"A",OR(AB2680="NR",AB2680="NT")),1,"")</f>
        <v/>
      </c>
      <c r="AV2680" s="554" t="str">
        <f>IF(AU2680="","",COUNTIF($AU$8:AU2680,AU2680))</f>
        <v/>
      </c>
      <c r="AW2680" s="553" t="str">
        <f>IF(AND(V2680&gt;0,X2680="A",AJ2680&lt;&gt;"A",OR(AB2680="",AB2680="NX")),1,"")</f>
        <v/>
      </c>
      <c r="AX2680" s="554" t="str">
        <f>IF(AW2680="","",COUNTIF($AW$8:AW2680,AW2680))</f>
        <v/>
      </c>
      <c r="AY2680" s="27"/>
      <c r="AZ2680" s="6"/>
      <c r="BA2680" s="7"/>
      <c r="BB2680" s="7"/>
    </row>
    <row r="2681" spans="1:54" ht="14.45" customHeight="1">
      <c r="A2681" s="472" t="s">
        <v>5117</v>
      </c>
      <c r="B2681" s="473" t="s">
        <v>1602</v>
      </c>
      <c r="C2681" s="714"/>
      <c r="D2681" s="22"/>
      <c r="E2681" s="746"/>
      <c r="F2681" s="760"/>
      <c r="G2681" s="475"/>
      <c r="H2681" s="476"/>
      <c r="I2681" s="474"/>
      <c r="J2681" s="475"/>
      <c r="K2681" s="478"/>
      <c r="L2681" s="9"/>
      <c r="M2681" s="546"/>
      <c r="N2681" s="9"/>
      <c r="O2681" s="6"/>
      <c r="P2681" s="479"/>
      <c r="Q2681" s="10"/>
      <c r="R2681" s="11"/>
      <c r="S2681" s="12"/>
      <c r="T2681" s="14"/>
      <c r="U2681" s="15"/>
      <c r="V2681" s="8"/>
      <c r="W2681" s="13"/>
      <c r="X2681" s="23"/>
      <c r="Y2681" s="486"/>
      <c r="Z2681" s="483"/>
      <c r="AA2681" s="24"/>
      <c r="AB2681" s="484"/>
      <c r="AC2681" s="16"/>
      <c r="AD2681" s="17"/>
      <c r="AE2681" s="18"/>
      <c r="AF2681" s="9"/>
      <c r="AG2681" s="19"/>
      <c r="AH2681" s="20"/>
      <c r="AI2681" s="9"/>
      <c r="AJ2681" s="21"/>
      <c r="AK2681" s="33"/>
      <c r="AL2681" s="485" t="str">
        <f>IF(AA2681="","",AA2681)</f>
        <v/>
      </c>
      <c r="AM2681" s="3" t="str">
        <f>IF(AB2681="","",AB2681)</f>
        <v/>
      </c>
      <c r="AN2681" s="702"/>
      <c r="AO2681" s="4"/>
      <c r="AP2681" s="5"/>
      <c r="AQ2681" s="5"/>
      <c r="AR2681" s="4"/>
      <c r="AS2681" s="5"/>
      <c r="AT2681" s="552"/>
      <c r="AU2681" s="553" t="str">
        <f>IF(AND(V2681&gt;0,X2681="A",AA2681&lt;&gt;"",AG2681&lt;&gt;"A",AJ2681&lt;&gt;"A",OR(AB2681="NR",AB2681="NT")),1,"")</f>
        <v/>
      </c>
      <c r="AV2681" s="554" t="str">
        <f>IF(AU2681="","",COUNTIF($AU$8:AU2681,AU2681))</f>
        <v/>
      </c>
      <c r="AW2681" s="553" t="str">
        <f>IF(AND(V2681&gt;0,X2681="A",AJ2681&lt;&gt;"A",OR(AB2681="",AB2681="NX")),1,"")</f>
        <v/>
      </c>
      <c r="AX2681" s="554" t="str">
        <f>IF(AW2681="","",COUNTIF($AW$8:AW2681,AW2681))</f>
        <v/>
      </c>
      <c r="AY2681" s="27"/>
      <c r="AZ2681" s="6"/>
      <c r="BA2681" s="7"/>
      <c r="BB2681" s="7"/>
    </row>
    <row r="2682" spans="1:54" ht="14.45" customHeight="1">
      <c r="A2682" s="472" t="s">
        <v>5118</v>
      </c>
      <c r="B2682" s="473" t="s">
        <v>1602</v>
      </c>
      <c r="C2682" s="714"/>
      <c r="D2682" s="22"/>
      <c r="E2682" s="746"/>
      <c r="F2682" s="760"/>
      <c r="G2682" s="475"/>
      <c r="H2682" s="476"/>
      <c r="I2682" s="474"/>
      <c r="J2682" s="475"/>
      <c r="K2682" s="478"/>
      <c r="L2682" s="9"/>
      <c r="M2682" s="546"/>
      <c r="N2682" s="9"/>
      <c r="O2682" s="6"/>
      <c r="P2682" s="479"/>
      <c r="Q2682" s="10"/>
      <c r="R2682" s="11"/>
      <c r="S2682" s="12"/>
      <c r="T2682" s="14"/>
      <c r="U2682" s="15"/>
      <c r="V2682" s="8"/>
      <c r="W2682" s="13"/>
      <c r="X2682" s="23"/>
      <c r="Y2682" s="486"/>
      <c r="Z2682" s="483"/>
      <c r="AA2682" s="24"/>
      <c r="AB2682" s="484"/>
      <c r="AC2682" s="16"/>
      <c r="AD2682" s="17"/>
      <c r="AE2682" s="18"/>
      <c r="AF2682" s="9"/>
      <c r="AG2682" s="19"/>
      <c r="AH2682" s="20"/>
      <c r="AI2682" s="9"/>
      <c r="AJ2682" s="21"/>
      <c r="AK2682" s="33"/>
      <c r="AL2682" s="485" t="str">
        <f>IF(AA2682="","",AA2682)</f>
        <v/>
      </c>
      <c r="AM2682" s="3" t="str">
        <f>IF(AB2682="","",AB2682)</f>
        <v/>
      </c>
      <c r="AN2682" s="702"/>
      <c r="AO2682" s="4"/>
      <c r="AP2682" s="5"/>
      <c r="AQ2682" s="5"/>
      <c r="AR2682" s="4"/>
      <c r="AS2682" s="5"/>
      <c r="AT2682" s="552"/>
      <c r="AU2682" s="553" t="str">
        <f>IF(AND(V2682&gt;0,X2682="A",AA2682&lt;&gt;"",AG2682&lt;&gt;"A",AJ2682&lt;&gt;"A",OR(AB2682="NR",AB2682="NT")),1,"")</f>
        <v/>
      </c>
      <c r="AV2682" s="554" t="str">
        <f>IF(AU2682="","",COUNTIF($AU$8:AU2682,AU2682))</f>
        <v/>
      </c>
      <c r="AW2682" s="553" t="str">
        <f>IF(AND(V2682&gt;0,X2682="A",AJ2682&lt;&gt;"A",OR(AB2682="",AB2682="NX")),1,"")</f>
        <v/>
      </c>
      <c r="AX2682" s="554" t="str">
        <f>IF(AW2682="","",COUNTIF($AW$8:AW2682,AW2682))</f>
        <v/>
      </c>
      <c r="AY2682" s="27"/>
      <c r="AZ2682" s="6"/>
      <c r="BA2682" s="7"/>
      <c r="BB2682" s="7"/>
    </row>
    <row r="2683" spans="1:54" ht="14.45" customHeight="1">
      <c r="A2683" s="472" t="s">
        <v>5119</v>
      </c>
      <c r="B2683" s="473" t="s">
        <v>1602</v>
      </c>
      <c r="C2683" s="714"/>
      <c r="D2683" s="22"/>
      <c r="E2683" s="746"/>
      <c r="F2683" s="760"/>
      <c r="G2683" s="475"/>
      <c r="H2683" s="476"/>
      <c r="I2683" s="474"/>
      <c r="J2683" s="475"/>
      <c r="K2683" s="478"/>
      <c r="L2683" s="9"/>
      <c r="M2683" s="546"/>
      <c r="N2683" s="9"/>
      <c r="O2683" s="6"/>
      <c r="P2683" s="479"/>
      <c r="Q2683" s="10"/>
      <c r="R2683" s="11"/>
      <c r="S2683" s="12"/>
      <c r="T2683" s="14"/>
      <c r="U2683" s="15"/>
      <c r="V2683" s="8"/>
      <c r="W2683" s="13"/>
      <c r="X2683" s="23"/>
      <c r="Y2683" s="486"/>
      <c r="Z2683" s="483"/>
      <c r="AA2683" s="24"/>
      <c r="AB2683" s="484"/>
      <c r="AC2683" s="16"/>
      <c r="AD2683" s="17"/>
      <c r="AE2683" s="18"/>
      <c r="AF2683" s="9"/>
      <c r="AG2683" s="19"/>
      <c r="AH2683" s="20"/>
      <c r="AI2683" s="9"/>
      <c r="AJ2683" s="21"/>
      <c r="AK2683" s="33"/>
      <c r="AL2683" s="485" t="str">
        <f>IF(AA2683="","",AA2683)</f>
        <v/>
      </c>
      <c r="AM2683" s="3" t="str">
        <f>IF(AB2683="","",AB2683)</f>
        <v/>
      </c>
      <c r="AN2683" s="702"/>
      <c r="AO2683" s="4"/>
      <c r="AP2683" s="5"/>
      <c r="AQ2683" s="5"/>
      <c r="AR2683" s="4"/>
      <c r="AS2683" s="5"/>
      <c r="AT2683" s="552"/>
      <c r="AU2683" s="553" t="str">
        <f>IF(AND(V2683&gt;0,X2683="A",AA2683&lt;&gt;"",AG2683&lt;&gt;"A",AJ2683&lt;&gt;"A",OR(AB2683="NR",AB2683="NT")),1,"")</f>
        <v/>
      </c>
      <c r="AV2683" s="554" t="str">
        <f>IF(AU2683="","",COUNTIF($AU$8:AU2683,AU2683))</f>
        <v/>
      </c>
      <c r="AW2683" s="553" t="str">
        <f>IF(AND(V2683&gt;0,X2683="A",AJ2683&lt;&gt;"A",OR(AB2683="",AB2683="NX")),1,"")</f>
        <v/>
      </c>
      <c r="AX2683" s="554" t="str">
        <f>IF(AW2683="","",COUNTIF($AW$8:AW2683,AW2683))</f>
        <v/>
      </c>
      <c r="AY2683" s="27"/>
      <c r="AZ2683" s="6"/>
      <c r="BA2683" s="7"/>
      <c r="BB2683" s="7"/>
    </row>
    <row r="2684" spans="1:54" ht="14.45" customHeight="1">
      <c r="A2684" s="472" t="s">
        <v>5120</v>
      </c>
      <c r="B2684" s="473" t="s">
        <v>1602</v>
      </c>
      <c r="C2684" s="714"/>
      <c r="D2684" s="22"/>
      <c r="E2684" s="746"/>
      <c r="F2684" s="760"/>
      <c r="G2684" s="475"/>
      <c r="H2684" s="476"/>
      <c r="I2684" s="474"/>
      <c r="J2684" s="475"/>
      <c r="K2684" s="478"/>
      <c r="L2684" s="9"/>
      <c r="M2684" s="546"/>
      <c r="N2684" s="9"/>
      <c r="O2684" s="6"/>
      <c r="P2684" s="479"/>
      <c r="Q2684" s="10"/>
      <c r="R2684" s="11"/>
      <c r="S2684" s="12"/>
      <c r="T2684" s="14"/>
      <c r="U2684" s="15"/>
      <c r="V2684" s="8"/>
      <c r="W2684" s="13"/>
      <c r="X2684" s="23"/>
      <c r="Y2684" s="486"/>
      <c r="Z2684" s="483"/>
      <c r="AA2684" s="24"/>
      <c r="AB2684" s="484"/>
      <c r="AC2684" s="16"/>
      <c r="AD2684" s="17"/>
      <c r="AE2684" s="18"/>
      <c r="AF2684" s="9"/>
      <c r="AG2684" s="19"/>
      <c r="AH2684" s="20"/>
      <c r="AI2684" s="9"/>
      <c r="AJ2684" s="21"/>
      <c r="AK2684" s="33"/>
      <c r="AL2684" s="485" t="str">
        <f>IF(AA2684="","",AA2684)</f>
        <v/>
      </c>
      <c r="AM2684" s="3" t="str">
        <f>IF(AB2684="","",AB2684)</f>
        <v/>
      </c>
      <c r="AN2684" s="702"/>
      <c r="AO2684" s="4"/>
      <c r="AP2684" s="5"/>
      <c r="AQ2684" s="5"/>
      <c r="AR2684" s="4"/>
      <c r="AS2684" s="5"/>
      <c r="AT2684" s="552"/>
      <c r="AU2684" s="553" t="str">
        <f>IF(AND(V2684&gt;0,X2684="A",AA2684&lt;&gt;"",AG2684&lt;&gt;"A",AJ2684&lt;&gt;"A",OR(AB2684="NR",AB2684="NT")),1,"")</f>
        <v/>
      </c>
      <c r="AV2684" s="554" t="str">
        <f>IF(AU2684="","",COUNTIF($AU$8:AU2684,AU2684))</f>
        <v/>
      </c>
      <c r="AW2684" s="553" t="str">
        <f>IF(AND(V2684&gt;0,X2684="A",AJ2684&lt;&gt;"A",OR(AB2684="",AB2684="NX")),1,"")</f>
        <v/>
      </c>
      <c r="AX2684" s="554" t="str">
        <f>IF(AW2684="","",COUNTIF($AW$8:AW2684,AW2684))</f>
        <v/>
      </c>
      <c r="AY2684" s="27"/>
      <c r="AZ2684" s="6"/>
      <c r="BA2684" s="7"/>
      <c r="BB2684" s="7"/>
    </row>
    <row r="2685" spans="1:54" ht="14.45" customHeight="1">
      <c r="A2685" s="472" t="s">
        <v>5121</v>
      </c>
      <c r="B2685" s="473" t="s">
        <v>1602</v>
      </c>
      <c r="C2685" s="714"/>
      <c r="D2685" s="22"/>
      <c r="E2685" s="746"/>
      <c r="F2685" s="760"/>
      <c r="G2685" s="475"/>
      <c r="H2685" s="476"/>
      <c r="I2685" s="474"/>
      <c r="J2685" s="475"/>
      <c r="K2685" s="478"/>
      <c r="L2685" s="9"/>
      <c r="M2685" s="546"/>
      <c r="N2685" s="9"/>
      <c r="O2685" s="6"/>
      <c r="P2685" s="479"/>
      <c r="Q2685" s="10"/>
      <c r="R2685" s="11"/>
      <c r="S2685" s="12"/>
      <c r="T2685" s="14"/>
      <c r="U2685" s="15"/>
      <c r="V2685" s="8"/>
      <c r="W2685" s="13"/>
      <c r="X2685" s="23"/>
      <c r="Y2685" s="486"/>
      <c r="Z2685" s="483"/>
      <c r="AA2685" s="24"/>
      <c r="AB2685" s="484"/>
      <c r="AC2685" s="16"/>
      <c r="AD2685" s="17"/>
      <c r="AE2685" s="18"/>
      <c r="AF2685" s="9"/>
      <c r="AG2685" s="19"/>
      <c r="AH2685" s="20"/>
      <c r="AI2685" s="9"/>
      <c r="AJ2685" s="21"/>
      <c r="AK2685" s="33"/>
      <c r="AL2685" s="485" t="str">
        <f>IF(AA2685="","",AA2685)</f>
        <v/>
      </c>
      <c r="AM2685" s="3" t="str">
        <f>IF(AB2685="","",AB2685)</f>
        <v/>
      </c>
      <c r="AN2685" s="702"/>
      <c r="AO2685" s="4"/>
      <c r="AP2685" s="5"/>
      <c r="AQ2685" s="5"/>
      <c r="AR2685" s="4"/>
      <c r="AS2685" s="5"/>
      <c r="AT2685" s="552"/>
      <c r="AU2685" s="553" t="str">
        <f>IF(AND(V2685&gt;0,X2685="A",AA2685&lt;&gt;"",AG2685&lt;&gt;"A",AJ2685&lt;&gt;"A",OR(AB2685="NR",AB2685="NT")),1,"")</f>
        <v/>
      </c>
      <c r="AV2685" s="554" t="str">
        <f>IF(AU2685="","",COUNTIF($AU$8:AU2685,AU2685))</f>
        <v/>
      </c>
      <c r="AW2685" s="553" t="str">
        <f>IF(AND(V2685&gt;0,X2685="A",AJ2685&lt;&gt;"A",OR(AB2685="",AB2685="NX")),1,"")</f>
        <v/>
      </c>
      <c r="AX2685" s="554" t="str">
        <f>IF(AW2685="","",COUNTIF($AW$8:AW2685,AW2685))</f>
        <v/>
      </c>
      <c r="AY2685" s="27"/>
      <c r="AZ2685" s="6"/>
      <c r="BA2685" s="7"/>
      <c r="BB2685" s="7"/>
    </row>
    <row r="2686" spans="1:54" ht="14.45" customHeight="1">
      <c r="A2686" s="472" t="s">
        <v>5122</v>
      </c>
      <c r="B2686" s="473" t="s">
        <v>1602</v>
      </c>
      <c r="C2686" s="714"/>
      <c r="D2686" s="22"/>
      <c r="E2686" s="746"/>
      <c r="F2686" s="760"/>
      <c r="G2686" s="475"/>
      <c r="H2686" s="476"/>
      <c r="I2686" s="474"/>
      <c r="J2686" s="475"/>
      <c r="K2686" s="478"/>
      <c r="L2686" s="9"/>
      <c r="M2686" s="546"/>
      <c r="N2686" s="9"/>
      <c r="O2686" s="6"/>
      <c r="P2686" s="479"/>
      <c r="Q2686" s="10"/>
      <c r="R2686" s="11"/>
      <c r="S2686" s="12"/>
      <c r="T2686" s="14"/>
      <c r="U2686" s="15"/>
      <c r="V2686" s="8"/>
      <c r="W2686" s="13"/>
      <c r="X2686" s="23"/>
      <c r="Y2686" s="486"/>
      <c r="Z2686" s="483"/>
      <c r="AA2686" s="24"/>
      <c r="AB2686" s="484"/>
      <c r="AC2686" s="16"/>
      <c r="AD2686" s="17"/>
      <c r="AE2686" s="18"/>
      <c r="AF2686" s="9"/>
      <c r="AG2686" s="19"/>
      <c r="AH2686" s="20"/>
      <c r="AI2686" s="9"/>
      <c r="AJ2686" s="21"/>
      <c r="AK2686" s="33"/>
      <c r="AL2686" s="485" t="str">
        <f>IF(AA2686="","",AA2686)</f>
        <v/>
      </c>
      <c r="AM2686" s="3" t="str">
        <f>IF(AB2686="","",AB2686)</f>
        <v/>
      </c>
      <c r="AN2686" s="702"/>
      <c r="AO2686" s="4"/>
      <c r="AP2686" s="5"/>
      <c r="AQ2686" s="5"/>
      <c r="AR2686" s="4"/>
      <c r="AS2686" s="5"/>
      <c r="AT2686" s="552"/>
      <c r="AU2686" s="553" t="str">
        <f>IF(AND(V2686&gt;0,X2686="A",AA2686&lt;&gt;"",AG2686&lt;&gt;"A",AJ2686&lt;&gt;"A",OR(AB2686="NR",AB2686="NT")),1,"")</f>
        <v/>
      </c>
      <c r="AV2686" s="554" t="str">
        <f>IF(AU2686="","",COUNTIF($AU$8:AU2686,AU2686))</f>
        <v/>
      </c>
      <c r="AW2686" s="553" t="str">
        <f>IF(AND(V2686&gt;0,X2686="A",AJ2686&lt;&gt;"A",OR(AB2686="",AB2686="NX")),1,"")</f>
        <v/>
      </c>
      <c r="AX2686" s="554" t="str">
        <f>IF(AW2686="","",COUNTIF($AW$8:AW2686,AW2686))</f>
        <v/>
      </c>
      <c r="AY2686" s="27"/>
      <c r="AZ2686" s="6"/>
      <c r="BA2686" s="7"/>
      <c r="BB2686" s="7"/>
    </row>
    <row r="2687" spans="1:54" ht="14.45" customHeight="1">
      <c r="A2687" s="472" t="s">
        <v>5123</v>
      </c>
      <c r="B2687" s="473" t="s">
        <v>1602</v>
      </c>
      <c r="C2687" s="714"/>
      <c r="D2687" s="22"/>
      <c r="E2687" s="746"/>
      <c r="F2687" s="760"/>
      <c r="G2687" s="475"/>
      <c r="H2687" s="476"/>
      <c r="I2687" s="474"/>
      <c r="J2687" s="475"/>
      <c r="K2687" s="478"/>
      <c r="L2687" s="9"/>
      <c r="M2687" s="546"/>
      <c r="N2687" s="9"/>
      <c r="O2687" s="6"/>
      <c r="P2687" s="479"/>
      <c r="Q2687" s="10"/>
      <c r="R2687" s="11"/>
      <c r="S2687" s="12"/>
      <c r="T2687" s="14"/>
      <c r="U2687" s="15"/>
      <c r="V2687" s="8"/>
      <c r="W2687" s="13"/>
      <c r="X2687" s="23"/>
      <c r="Y2687" s="486"/>
      <c r="Z2687" s="483"/>
      <c r="AA2687" s="24"/>
      <c r="AB2687" s="484"/>
      <c r="AC2687" s="16"/>
      <c r="AD2687" s="17"/>
      <c r="AE2687" s="18"/>
      <c r="AF2687" s="9"/>
      <c r="AG2687" s="19"/>
      <c r="AH2687" s="20"/>
      <c r="AI2687" s="9"/>
      <c r="AJ2687" s="21"/>
      <c r="AK2687" s="33"/>
      <c r="AL2687" s="485" t="str">
        <f>IF(AA2687="","",AA2687)</f>
        <v/>
      </c>
      <c r="AM2687" s="3" t="str">
        <f>IF(AB2687="","",AB2687)</f>
        <v/>
      </c>
      <c r="AN2687" s="702"/>
      <c r="AO2687" s="4"/>
      <c r="AP2687" s="5"/>
      <c r="AQ2687" s="5"/>
      <c r="AR2687" s="4"/>
      <c r="AS2687" s="5"/>
      <c r="AT2687" s="552"/>
      <c r="AU2687" s="553" t="str">
        <f>IF(AND(V2687&gt;0,X2687="A",AA2687&lt;&gt;"",AG2687&lt;&gt;"A",AJ2687&lt;&gt;"A",OR(AB2687="NR",AB2687="NT")),1,"")</f>
        <v/>
      </c>
      <c r="AV2687" s="554" t="str">
        <f>IF(AU2687="","",COUNTIF($AU$8:AU2687,AU2687))</f>
        <v/>
      </c>
      <c r="AW2687" s="553" t="str">
        <f>IF(AND(V2687&gt;0,X2687="A",AJ2687&lt;&gt;"A",OR(AB2687="",AB2687="NX")),1,"")</f>
        <v/>
      </c>
      <c r="AX2687" s="554" t="str">
        <f>IF(AW2687="","",COUNTIF($AW$8:AW2687,AW2687))</f>
        <v/>
      </c>
      <c r="AY2687" s="27"/>
      <c r="AZ2687" s="6"/>
      <c r="BA2687" s="7"/>
      <c r="BB2687" s="7"/>
    </row>
    <row r="2688" spans="1:54" ht="14.45" customHeight="1">
      <c r="A2688" s="472" t="s">
        <v>5124</v>
      </c>
      <c r="B2688" s="473" t="s">
        <v>1602</v>
      </c>
      <c r="C2688" s="714"/>
      <c r="D2688" s="22"/>
      <c r="E2688" s="746"/>
      <c r="F2688" s="760"/>
      <c r="G2688" s="475"/>
      <c r="H2688" s="476"/>
      <c r="I2688" s="474"/>
      <c r="J2688" s="475"/>
      <c r="K2688" s="478"/>
      <c r="L2688" s="9"/>
      <c r="M2688" s="546"/>
      <c r="N2688" s="9"/>
      <c r="O2688" s="6"/>
      <c r="P2688" s="479"/>
      <c r="Q2688" s="10"/>
      <c r="R2688" s="11"/>
      <c r="S2688" s="12"/>
      <c r="T2688" s="14"/>
      <c r="U2688" s="15"/>
      <c r="V2688" s="8"/>
      <c r="W2688" s="13"/>
      <c r="X2688" s="23"/>
      <c r="Y2688" s="486"/>
      <c r="Z2688" s="483"/>
      <c r="AA2688" s="24"/>
      <c r="AB2688" s="484"/>
      <c r="AC2688" s="16"/>
      <c r="AD2688" s="17"/>
      <c r="AE2688" s="18"/>
      <c r="AF2688" s="9"/>
      <c r="AG2688" s="19"/>
      <c r="AH2688" s="20"/>
      <c r="AI2688" s="9"/>
      <c r="AJ2688" s="21"/>
      <c r="AK2688" s="33"/>
      <c r="AL2688" s="485" t="str">
        <f>IF(AA2688="","",AA2688)</f>
        <v/>
      </c>
      <c r="AM2688" s="3" t="str">
        <f>IF(AB2688="","",AB2688)</f>
        <v/>
      </c>
      <c r="AN2688" s="702"/>
      <c r="AO2688" s="4"/>
      <c r="AP2688" s="5"/>
      <c r="AQ2688" s="5"/>
      <c r="AR2688" s="4"/>
      <c r="AS2688" s="5"/>
      <c r="AT2688" s="552"/>
      <c r="AU2688" s="553" t="str">
        <f>IF(AND(V2688&gt;0,X2688="A",AA2688&lt;&gt;"",AG2688&lt;&gt;"A",AJ2688&lt;&gt;"A",OR(AB2688="NR",AB2688="NT")),1,"")</f>
        <v/>
      </c>
      <c r="AV2688" s="554" t="str">
        <f>IF(AU2688="","",COUNTIF($AU$8:AU2688,AU2688))</f>
        <v/>
      </c>
      <c r="AW2688" s="553" t="str">
        <f>IF(AND(V2688&gt;0,X2688="A",AJ2688&lt;&gt;"A",OR(AB2688="",AB2688="NX")),1,"")</f>
        <v/>
      </c>
      <c r="AX2688" s="554" t="str">
        <f>IF(AW2688="","",COUNTIF($AW$8:AW2688,AW2688))</f>
        <v/>
      </c>
      <c r="AY2688" s="27"/>
      <c r="AZ2688" s="6"/>
      <c r="BA2688" s="7"/>
      <c r="BB2688" s="7"/>
    </row>
    <row r="2689" spans="1:54" ht="14.45" customHeight="1">
      <c r="A2689" s="472" t="s">
        <v>5125</v>
      </c>
      <c r="B2689" s="473" t="s">
        <v>1602</v>
      </c>
      <c r="C2689" s="714"/>
      <c r="D2689" s="22"/>
      <c r="E2689" s="746"/>
      <c r="F2689" s="760"/>
      <c r="G2689" s="475"/>
      <c r="H2689" s="476"/>
      <c r="I2689" s="474"/>
      <c r="J2689" s="475"/>
      <c r="K2689" s="478"/>
      <c r="L2689" s="9"/>
      <c r="M2689" s="546"/>
      <c r="N2689" s="9"/>
      <c r="O2689" s="6"/>
      <c r="P2689" s="479"/>
      <c r="Q2689" s="10"/>
      <c r="R2689" s="11"/>
      <c r="S2689" s="12"/>
      <c r="T2689" s="14"/>
      <c r="U2689" s="15"/>
      <c r="V2689" s="8"/>
      <c r="W2689" s="13"/>
      <c r="X2689" s="23"/>
      <c r="Y2689" s="486"/>
      <c r="Z2689" s="483"/>
      <c r="AA2689" s="24"/>
      <c r="AB2689" s="484"/>
      <c r="AC2689" s="16"/>
      <c r="AD2689" s="17"/>
      <c r="AE2689" s="18"/>
      <c r="AF2689" s="9"/>
      <c r="AG2689" s="19"/>
      <c r="AH2689" s="20"/>
      <c r="AI2689" s="9"/>
      <c r="AJ2689" s="21"/>
      <c r="AK2689" s="33"/>
      <c r="AL2689" s="485" t="str">
        <f>IF(AA2689="","",AA2689)</f>
        <v/>
      </c>
      <c r="AM2689" s="3" t="str">
        <f>IF(AB2689="","",AB2689)</f>
        <v/>
      </c>
      <c r="AN2689" s="702"/>
      <c r="AO2689" s="4"/>
      <c r="AP2689" s="5"/>
      <c r="AQ2689" s="5"/>
      <c r="AR2689" s="4"/>
      <c r="AS2689" s="5"/>
      <c r="AT2689" s="552"/>
      <c r="AU2689" s="553" t="str">
        <f>IF(AND(V2689&gt;0,X2689="A",AA2689&lt;&gt;"",AG2689&lt;&gt;"A",AJ2689&lt;&gt;"A",OR(AB2689="NR",AB2689="NT")),1,"")</f>
        <v/>
      </c>
      <c r="AV2689" s="554" t="str">
        <f>IF(AU2689="","",COUNTIF($AU$8:AU2689,AU2689))</f>
        <v/>
      </c>
      <c r="AW2689" s="553" t="str">
        <f>IF(AND(V2689&gt;0,X2689="A",AJ2689&lt;&gt;"A",OR(AB2689="",AB2689="NX")),1,"")</f>
        <v/>
      </c>
      <c r="AX2689" s="554" t="str">
        <f>IF(AW2689="","",COUNTIF($AW$8:AW2689,AW2689))</f>
        <v/>
      </c>
      <c r="AY2689" s="27"/>
      <c r="AZ2689" s="6"/>
      <c r="BA2689" s="7"/>
      <c r="BB2689" s="7"/>
    </row>
    <row r="2690" spans="1:54" ht="14.45" customHeight="1">
      <c r="A2690" s="472" t="s">
        <v>5126</v>
      </c>
      <c r="B2690" s="473" t="s">
        <v>1602</v>
      </c>
      <c r="C2690" s="714"/>
      <c r="D2690" s="22"/>
      <c r="E2690" s="746"/>
      <c r="F2690" s="760"/>
      <c r="G2690" s="475"/>
      <c r="H2690" s="476"/>
      <c r="I2690" s="474"/>
      <c r="J2690" s="475"/>
      <c r="K2690" s="478"/>
      <c r="L2690" s="9"/>
      <c r="M2690" s="546"/>
      <c r="N2690" s="9"/>
      <c r="O2690" s="6"/>
      <c r="P2690" s="479"/>
      <c r="Q2690" s="10"/>
      <c r="R2690" s="11"/>
      <c r="S2690" s="12"/>
      <c r="T2690" s="14"/>
      <c r="U2690" s="15"/>
      <c r="V2690" s="8"/>
      <c r="W2690" s="13"/>
      <c r="X2690" s="23"/>
      <c r="Y2690" s="486"/>
      <c r="Z2690" s="483"/>
      <c r="AA2690" s="24"/>
      <c r="AB2690" s="484"/>
      <c r="AC2690" s="16"/>
      <c r="AD2690" s="17"/>
      <c r="AE2690" s="18"/>
      <c r="AF2690" s="9"/>
      <c r="AG2690" s="19"/>
      <c r="AH2690" s="20"/>
      <c r="AI2690" s="9"/>
      <c r="AJ2690" s="21"/>
      <c r="AK2690" s="33"/>
      <c r="AL2690" s="485" t="str">
        <f>IF(AA2690="","",AA2690)</f>
        <v/>
      </c>
      <c r="AM2690" s="3" t="str">
        <f>IF(AB2690="","",AB2690)</f>
        <v/>
      </c>
      <c r="AN2690" s="702"/>
      <c r="AO2690" s="4"/>
      <c r="AP2690" s="5"/>
      <c r="AQ2690" s="5"/>
      <c r="AR2690" s="4"/>
      <c r="AS2690" s="5"/>
      <c r="AT2690" s="552"/>
      <c r="AU2690" s="553" t="str">
        <f>IF(AND(V2690&gt;0,X2690="A",AA2690&lt;&gt;"",AG2690&lt;&gt;"A",AJ2690&lt;&gt;"A",OR(AB2690="NR",AB2690="NT")),1,"")</f>
        <v/>
      </c>
      <c r="AV2690" s="554" t="str">
        <f>IF(AU2690="","",COUNTIF($AU$8:AU2690,AU2690))</f>
        <v/>
      </c>
      <c r="AW2690" s="553" t="str">
        <f>IF(AND(V2690&gt;0,X2690="A",AJ2690&lt;&gt;"A",OR(AB2690="",AB2690="NX")),1,"")</f>
        <v/>
      </c>
      <c r="AX2690" s="554" t="str">
        <f>IF(AW2690="","",COUNTIF($AW$8:AW2690,AW2690))</f>
        <v/>
      </c>
      <c r="AY2690" s="27"/>
      <c r="AZ2690" s="6"/>
      <c r="BA2690" s="7"/>
      <c r="BB2690" s="7"/>
    </row>
    <row r="2691" spans="1:54" ht="14.45" customHeight="1">
      <c r="A2691" s="472" t="s">
        <v>5127</v>
      </c>
      <c r="B2691" s="473" t="s">
        <v>1602</v>
      </c>
      <c r="C2691" s="714"/>
      <c r="D2691" s="22"/>
      <c r="E2691" s="746"/>
      <c r="F2691" s="760"/>
      <c r="G2691" s="475"/>
      <c r="H2691" s="476"/>
      <c r="I2691" s="474"/>
      <c r="J2691" s="475"/>
      <c r="K2691" s="478"/>
      <c r="L2691" s="9"/>
      <c r="M2691" s="546"/>
      <c r="N2691" s="9"/>
      <c r="O2691" s="6"/>
      <c r="P2691" s="479"/>
      <c r="Q2691" s="10"/>
      <c r="R2691" s="11"/>
      <c r="S2691" s="12"/>
      <c r="T2691" s="14"/>
      <c r="U2691" s="15"/>
      <c r="V2691" s="8"/>
      <c r="W2691" s="13"/>
      <c r="X2691" s="23"/>
      <c r="Y2691" s="486"/>
      <c r="Z2691" s="483"/>
      <c r="AA2691" s="24"/>
      <c r="AB2691" s="484"/>
      <c r="AC2691" s="16"/>
      <c r="AD2691" s="17"/>
      <c r="AE2691" s="18"/>
      <c r="AF2691" s="9"/>
      <c r="AG2691" s="19"/>
      <c r="AH2691" s="20"/>
      <c r="AI2691" s="9"/>
      <c r="AJ2691" s="21"/>
      <c r="AK2691" s="33"/>
      <c r="AL2691" s="485" t="str">
        <f>IF(AA2691="","",AA2691)</f>
        <v/>
      </c>
      <c r="AM2691" s="3" t="str">
        <f>IF(AB2691="","",AB2691)</f>
        <v/>
      </c>
      <c r="AN2691" s="702"/>
      <c r="AO2691" s="4"/>
      <c r="AP2691" s="5"/>
      <c r="AQ2691" s="5"/>
      <c r="AR2691" s="4"/>
      <c r="AS2691" s="5"/>
      <c r="AT2691" s="552"/>
      <c r="AU2691" s="553" t="str">
        <f>IF(AND(V2691&gt;0,X2691="A",AA2691&lt;&gt;"",AG2691&lt;&gt;"A",AJ2691&lt;&gt;"A",OR(AB2691="NR",AB2691="NT")),1,"")</f>
        <v/>
      </c>
      <c r="AV2691" s="554" t="str">
        <f>IF(AU2691="","",COUNTIF($AU$8:AU2691,AU2691))</f>
        <v/>
      </c>
      <c r="AW2691" s="553" t="str">
        <f>IF(AND(V2691&gt;0,X2691="A",AJ2691&lt;&gt;"A",OR(AB2691="",AB2691="NX")),1,"")</f>
        <v/>
      </c>
      <c r="AX2691" s="554" t="str">
        <f>IF(AW2691="","",COUNTIF($AW$8:AW2691,AW2691))</f>
        <v/>
      </c>
      <c r="AY2691" s="27"/>
      <c r="AZ2691" s="6"/>
      <c r="BA2691" s="7"/>
      <c r="BB2691" s="7"/>
    </row>
    <row r="2692" spans="1:54" ht="14.45" customHeight="1">
      <c r="A2692" s="472" t="s">
        <v>5128</v>
      </c>
      <c r="B2692" s="473" t="s">
        <v>1602</v>
      </c>
      <c r="C2692" s="714"/>
      <c r="D2692" s="22"/>
      <c r="E2692" s="746"/>
      <c r="F2692" s="760"/>
      <c r="G2692" s="475"/>
      <c r="H2692" s="476"/>
      <c r="I2692" s="474"/>
      <c r="J2692" s="475"/>
      <c r="K2692" s="478"/>
      <c r="L2692" s="9"/>
      <c r="M2692" s="546"/>
      <c r="N2692" s="9"/>
      <c r="O2692" s="6"/>
      <c r="P2692" s="479"/>
      <c r="Q2692" s="10"/>
      <c r="R2692" s="11"/>
      <c r="S2692" s="12"/>
      <c r="T2692" s="14"/>
      <c r="U2692" s="15"/>
      <c r="V2692" s="8"/>
      <c r="W2692" s="13"/>
      <c r="X2692" s="23"/>
      <c r="Y2692" s="486"/>
      <c r="Z2692" s="483"/>
      <c r="AA2692" s="24"/>
      <c r="AB2692" s="484"/>
      <c r="AC2692" s="16"/>
      <c r="AD2692" s="17"/>
      <c r="AE2692" s="18"/>
      <c r="AF2692" s="9"/>
      <c r="AG2692" s="19"/>
      <c r="AH2692" s="20"/>
      <c r="AI2692" s="9"/>
      <c r="AJ2692" s="21"/>
      <c r="AK2692" s="33"/>
      <c r="AL2692" s="485" t="str">
        <f>IF(AA2692="","",AA2692)</f>
        <v/>
      </c>
      <c r="AM2692" s="3" t="str">
        <f>IF(AB2692="","",AB2692)</f>
        <v/>
      </c>
      <c r="AN2692" s="702"/>
      <c r="AO2692" s="4"/>
      <c r="AP2692" s="5"/>
      <c r="AQ2692" s="5"/>
      <c r="AR2692" s="4"/>
      <c r="AS2692" s="5"/>
      <c r="AT2692" s="552"/>
      <c r="AU2692" s="553" t="str">
        <f>IF(AND(V2692&gt;0,X2692="A",AA2692&lt;&gt;"",AG2692&lt;&gt;"A",AJ2692&lt;&gt;"A",OR(AB2692="NR",AB2692="NT")),1,"")</f>
        <v/>
      </c>
      <c r="AV2692" s="554" t="str">
        <f>IF(AU2692="","",COUNTIF($AU$8:AU2692,AU2692))</f>
        <v/>
      </c>
      <c r="AW2692" s="553" t="str">
        <f>IF(AND(V2692&gt;0,X2692="A",AJ2692&lt;&gt;"A",OR(AB2692="",AB2692="NX")),1,"")</f>
        <v/>
      </c>
      <c r="AX2692" s="554" t="str">
        <f>IF(AW2692="","",COUNTIF($AW$8:AW2692,AW2692))</f>
        <v/>
      </c>
      <c r="AY2692" s="27"/>
      <c r="AZ2692" s="6"/>
      <c r="BA2692" s="7"/>
      <c r="BB2692" s="7"/>
    </row>
    <row r="2693" spans="1:54" ht="14.45" customHeight="1">
      <c r="A2693" s="472" t="s">
        <v>5129</v>
      </c>
      <c r="B2693" s="473" t="s">
        <v>1602</v>
      </c>
      <c r="C2693" s="714"/>
      <c r="D2693" s="22"/>
      <c r="E2693" s="746"/>
      <c r="F2693" s="760"/>
      <c r="G2693" s="475"/>
      <c r="H2693" s="476"/>
      <c r="I2693" s="474"/>
      <c r="J2693" s="475"/>
      <c r="K2693" s="478"/>
      <c r="L2693" s="9"/>
      <c r="M2693" s="546"/>
      <c r="N2693" s="9"/>
      <c r="O2693" s="6"/>
      <c r="P2693" s="479"/>
      <c r="Q2693" s="10"/>
      <c r="R2693" s="11"/>
      <c r="S2693" s="12"/>
      <c r="T2693" s="14"/>
      <c r="U2693" s="15"/>
      <c r="V2693" s="8"/>
      <c r="W2693" s="13"/>
      <c r="X2693" s="23"/>
      <c r="Y2693" s="486"/>
      <c r="Z2693" s="483"/>
      <c r="AA2693" s="24"/>
      <c r="AB2693" s="484"/>
      <c r="AC2693" s="16"/>
      <c r="AD2693" s="17"/>
      <c r="AE2693" s="18"/>
      <c r="AF2693" s="9"/>
      <c r="AG2693" s="19"/>
      <c r="AH2693" s="20"/>
      <c r="AI2693" s="9"/>
      <c r="AJ2693" s="21"/>
      <c r="AK2693" s="33"/>
      <c r="AL2693" s="485" t="str">
        <f>IF(AA2693="","",AA2693)</f>
        <v/>
      </c>
      <c r="AM2693" s="3" t="str">
        <f>IF(AB2693="","",AB2693)</f>
        <v/>
      </c>
      <c r="AN2693" s="702"/>
      <c r="AO2693" s="4"/>
      <c r="AP2693" s="5"/>
      <c r="AQ2693" s="5"/>
      <c r="AR2693" s="4"/>
      <c r="AS2693" s="5"/>
      <c r="AT2693" s="552"/>
      <c r="AU2693" s="553" t="str">
        <f>IF(AND(V2693&gt;0,X2693="A",AA2693&lt;&gt;"",AG2693&lt;&gt;"A",AJ2693&lt;&gt;"A",OR(AB2693="NR",AB2693="NT")),1,"")</f>
        <v/>
      </c>
      <c r="AV2693" s="554" t="str">
        <f>IF(AU2693="","",COUNTIF($AU$8:AU2693,AU2693))</f>
        <v/>
      </c>
      <c r="AW2693" s="553" t="str">
        <f>IF(AND(V2693&gt;0,X2693="A",AJ2693&lt;&gt;"A",OR(AB2693="",AB2693="NX")),1,"")</f>
        <v/>
      </c>
      <c r="AX2693" s="554" t="str">
        <f>IF(AW2693="","",COUNTIF($AW$8:AW2693,AW2693))</f>
        <v/>
      </c>
      <c r="AY2693" s="27"/>
      <c r="AZ2693" s="6"/>
      <c r="BA2693" s="7"/>
      <c r="BB2693" s="7"/>
    </row>
    <row r="2694" spans="1:54" ht="14.45" customHeight="1">
      <c r="A2694" s="472" t="s">
        <v>5130</v>
      </c>
      <c r="B2694" s="473" t="s">
        <v>1602</v>
      </c>
      <c r="C2694" s="714"/>
      <c r="D2694" s="22"/>
      <c r="E2694" s="746"/>
      <c r="F2694" s="760"/>
      <c r="G2694" s="475"/>
      <c r="H2694" s="476"/>
      <c r="I2694" s="474"/>
      <c r="J2694" s="475"/>
      <c r="K2694" s="478"/>
      <c r="L2694" s="9"/>
      <c r="M2694" s="546"/>
      <c r="N2694" s="9"/>
      <c r="O2694" s="6"/>
      <c r="P2694" s="479"/>
      <c r="Q2694" s="10"/>
      <c r="R2694" s="11"/>
      <c r="S2694" s="12"/>
      <c r="T2694" s="14"/>
      <c r="U2694" s="15"/>
      <c r="V2694" s="8"/>
      <c r="W2694" s="13"/>
      <c r="X2694" s="23"/>
      <c r="Y2694" s="486"/>
      <c r="Z2694" s="483"/>
      <c r="AA2694" s="24"/>
      <c r="AB2694" s="484"/>
      <c r="AC2694" s="16"/>
      <c r="AD2694" s="17"/>
      <c r="AE2694" s="18"/>
      <c r="AF2694" s="9"/>
      <c r="AG2694" s="19"/>
      <c r="AH2694" s="20"/>
      <c r="AI2694" s="9"/>
      <c r="AJ2694" s="21"/>
      <c r="AK2694" s="33"/>
      <c r="AL2694" s="485" t="str">
        <f>IF(AA2694="","",AA2694)</f>
        <v/>
      </c>
      <c r="AM2694" s="3" t="str">
        <f>IF(AB2694="","",AB2694)</f>
        <v/>
      </c>
      <c r="AN2694" s="702"/>
      <c r="AO2694" s="4"/>
      <c r="AP2694" s="5"/>
      <c r="AQ2694" s="5"/>
      <c r="AR2694" s="4"/>
      <c r="AS2694" s="5"/>
      <c r="AT2694" s="552"/>
      <c r="AU2694" s="553" t="str">
        <f>IF(AND(V2694&gt;0,X2694="A",AA2694&lt;&gt;"",AG2694&lt;&gt;"A",AJ2694&lt;&gt;"A",OR(AB2694="NR",AB2694="NT")),1,"")</f>
        <v/>
      </c>
      <c r="AV2694" s="554" t="str">
        <f>IF(AU2694="","",COUNTIF($AU$8:AU2694,AU2694))</f>
        <v/>
      </c>
      <c r="AW2694" s="553" t="str">
        <f>IF(AND(V2694&gt;0,X2694="A",AJ2694&lt;&gt;"A",OR(AB2694="",AB2694="NX")),1,"")</f>
        <v/>
      </c>
      <c r="AX2694" s="554" t="str">
        <f>IF(AW2694="","",COUNTIF($AW$8:AW2694,AW2694))</f>
        <v/>
      </c>
      <c r="AY2694" s="27"/>
      <c r="AZ2694" s="6"/>
      <c r="BA2694" s="7"/>
      <c r="BB2694" s="7"/>
    </row>
    <row r="2695" spans="1:54" ht="14.45" customHeight="1">
      <c r="A2695" s="472" t="s">
        <v>5131</v>
      </c>
      <c r="B2695" s="473" t="s">
        <v>1602</v>
      </c>
      <c r="C2695" s="714"/>
      <c r="D2695" s="22"/>
      <c r="E2695" s="746"/>
      <c r="F2695" s="760"/>
      <c r="G2695" s="475"/>
      <c r="H2695" s="476"/>
      <c r="I2695" s="474"/>
      <c r="J2695" s="475"/>
      <c r="K2695" s="478"/>
      <c r="L2695" s="9"/>
      <c r="M2695" s="546"/>
      <c r="N2695" s="9"/>
      <c r="O2695" s="6"/>
      <c r="P2695" s="479"/>
      <c r="Q2695" s="10"/>
      <c r="R2695" s="11"/>
      <c r="S2695" s="12"/>
      <c r="T2695" s="14"/>
      <c r="U2695" s="15"/>
      <c r="V2695" s="8"/>
      <c r="W2695" s="13"/>
      <c r="X2695" s="23"/>
      <c r="Y2695" s="486"/>
      <c r="Z2695" s="483"/>
      <c r="AA2695" s="24"/>
      <c r="AB2695" s="484"/>
      <c r="AC2695" s="16"/>
      <c r="AD2695" s="17"/>
      <c r="AE2695" s="18"/>
      <c r="AF2695" s="9"/>
      <c r="AG2695" s="19"/>
      <c r="AH2695" s="20"/>
      <c r="AI2695" s="9"/>
      <c r="AJ2695" s="21"/>
      <c r="AK2695" s="33"/>
      <c r="AL2695" s="485" t="str">
        <f>IF(AA2695="","",AA2695)</f>
        <v/>
      </c>
      <c r="AM2695" s="3" t="str">
        <f>IF(AB2695="","",AB2695)</f>
        <v/>
      </c>
      <c r="AN2695" s="702"/>
      <c r="AO2695" s="4"/>
      <c r="AP2695" s="5"/>
      <c r="AQ2695" s="5"/>
      <c r="AR2695" s="4"/>
      <c r="AS2695" s="5"/>
      <c r="AT2695" s="552"/>
      <c r="AU2695" s="553" t="str">
        <f>IF(AND(V2695&gt;0,X2695="A",AA2695&lt;&gt;"",AG2695&lt;&gt;"A",AJ2695&lt;&gt;"A",OR(AB2695="NR",AB2695="NT")),1,"")</f>
        <v/>
      </c>
      <c r="AV2695" s="554" t="str">
        <f>IF(AU2695="","",COUNTIF($AU$8:AU2695,AU2695))</f>
        <v/>
      </c>
      <c r="AW2695" s="553" t="str">
        <f>IF(AND(V2695&gt;0,X2695="A",AJ2695&lt;&gt;"A",OR(AB2695="",AB2695="NX")),1,"")</f>
        <v/>
      </c>
      <c r="AX2695" s="554" t="str">
        <f>IF(AW2695="","",COUNTIF($AW$8:AW2695,AW2695))</f>
        <v/>
      </c>
      <c r="AY2695" s="27"/>
      <c r="AZ2695" s="6"/>
      <c r="BA2695" s="7"/>
      <c r="BB2695" s="7"/>
    </row>
    <row r="2696" spans="1:54" ht="14.45" customHeight="1">
      <c r="A2696" s="472" t="s">
        <v>5187</v>
      </c>
      <c r="B2696" s="473" t="s">
        <v>1602</v>
      </c>
      <c r="C2696" s="714"/>
      <c r="D2696" s="22"/>
      <c r="E2696" s="746"/>
      <c r="F2696" s="760"/>
      <c r="G2696" s="475"/>
      <c r="H2696" s="476"/>
      <c r="I2696" s="474"/>
      <c r="J2696" s="475"/>
      <c r="K2696" s="478"/>
      <c r="L2696" s="9"/>
      <c r="M2696" s="546"/>
      <c r="N2696" s="9"/>
      <c r="O2696" s="6"/>
      <c r="P2696" s="479"/>
      <c r="Q2696" s="10"/>
      <c r="R2696" s="11"/>
      <c r="S2696" s="12"/>
      <c r="T2696" s="14"/>
      <c r="U2696" s="15"/>
      <c r="V2696" s="8"/>
      <c r="W2696" s="13"/>
      <c r="X2696" s="23"/>
      <c r="Y2696" s="486"/>
      <c r="Z2696" s="483"/>
      <c r="AA2696" s="24"/>
      <c r="AB2696" s="484"/>
      <c r="AC2696" s="16"/>
      <c r="AD2696" s="17"/>
      <c r="AE2696" s="18"/>
      <c r="AF2696" s="9"/>
      <c r="AG2696" s="19"/>
      <c r="AH2696" s="20"/>
      <c r="AI2696" s="9"/>
      <c r="AJ2696" s="21"/>
      <c r="AK2696" s="33"/>
      <c r="AL2696" s="485" t="str">
        <f>IF(AA2696="","",AA2696)</f>
        <v/>
      </c>
      <c r="AM2696" s="3" t="str">
        <f>IF(AB2696="","",AB2696)</f>
        <v/>
      </c>
      <c r="AN2696" s="702"/>
      <c r="AO2696" s="4"/>
      <c r="AP2696" s="5"/>
      <c r="AQ2696" s="5"/>
      <c r="AR2696" s="4"/>
      <c r="AS2696" s="5"/>
      <c r="AT2696" s="552"/>
      <c r="AU2696" s="553" t="str">
        <f>IF(AND(V2696&gt;0,X2696="A",AA2696&lt;&gt;"",AG2696&lt;&gt;"A",AJ2696&lt;&gt;"A",OR(AB2696="NR",AB2696="NT")),1,"")</f>
        <v/>
      </c>
      <c r="AV2696" s="554" t="str">
        <f>IF(AU2696="","",COUNTIF($AU$8:AU2696,AU2696))</f>
        <v/>
      </c>
      <c r="AW2696" s="553" t="str">
        <f>IF(AND(V2696&gt;0,X2696="A",AJ2696&lt;&gt;"A",OR(AB2696="",AB2696="NX")),1,"")</f>
        <v/>
      </c>
      <c r="AX2696" s="554" t="str">
        <f>IF(AW2696="","",COUNTIF($AW$8:AW2696,AW2696))</f>
        <v/>
      </c>
      <c r="AY2696" s="27"/>
      <c r="AZ2696" s="6"/>
      <c r="BA2696" s="7"/>
      <c r="BB2696" s="7"/>
    </row>
    <row r="2697" spans="1:54" ht="14.45" customHeight="1">
      <c r="A2697" s="472" t="s">
        <v>5188</v>
      </c>
      <c r="B2697" s="473" t="s">
        <v>1602</v>
      </c>
      <c r="C2697" s="714"/>
      <c r="D2697" s="22"/>
      <c r="E2697" s="746"/>
      <c r="F2697" s="760"/>
      <c r="G2697" s="475"/>
      <c r="H2697" s="476"/>
      <c r="I2697" s="474"/>
      <c r="J2697" s="475"/>
      <c r="K2697" s="478"/>
      <c r="L2697" s="9"/>
      <c r="M2697" s="546"/>
      <c r="N2697" s="9"/>
      <c r="O2697" s="6"/>
      <c r="P2697" s="479"/>
      <c r="Q2697" s="10"/>
      <c r="R2697" s="11"/>
      <c r="S2697" s="12"/>
      <c r="T2697" s="14"/>
      <c r="U2697" s="15"/>
      <c r="V2697" s="8"/>
      <c r="W2697" s="13"/>
      <c r="X2697" s="23"/>
      <c r="Y2697" s="486"/>
      <c r="Z2697" s="483"/>
      <c r="AA2697" s="24"/>
      <c r="AB2697" s="484"/>
      <c r="AC2697" s="16"/>
      <c r="AD2697" s="17"/>
      <c r="AE2697" s="18"/>
      <c r="AF2697" s="9"/>
      <c r="AG2697" s="19"/>
      <c r="AH2697" s="20"/>
      <c r="AI2697" s="9"/>
      <c r="AJ2697" s="21"/>
      <c r="AK2697" s="33"/>
      <c r="AL2697" s="485" t="str">
        <f>IF(AA2697="","",AA2697)</f>
        <v/>
      </c>
      <c r="AM2697" s="3" t="str">
        <f>IF(AB2697="","",AB2697)</f>
        <v/>
      </c>
      <c r="AN2697" s="702"/>
      <c r="AO2697" s="4"/>
      <c r="AP2697" s="5"/>
      <c r="AQ2697" s="5"/>
      <c r="AR2697" s="4"/>
      <c r="AS2697" s="5"/>
      <c r="AT2697" s="552"/>
      <c r="AU2697" s="553" t="str">
        <f>IF(AND(V2697&gt;0,X2697="A",AA2697&lt;&gt;"",AG2697&lt;&gt;"A",AJ2697&lt;&gt;"A",OR(AB2697="NR",AB2697="NT")),1,"")</f>
        <v/>
      </c>
      <c r="AV2697" s="554" t="str">
        <f>IF(AU2697="","",COUNTIF($AU$8:AU2697,AU2697))</f>
        <v/>
      </c>
      <c r="AW2697" s="553" t="str">
        <f>IF(AND(V2697&gt;0,X2697="A",AJ2697&lt;&gt;"A",OR(AB2697="",AB2697="NX")),1,"")</f>
        <v/>
      </c>
      <c r="AX2697" s="554" t="str">
        <f>IF(AW2697="","",COUNTIF($AW$8:AW2697,AW2697))</f>
        <v/>
      </c>
      <c r="AY2697" s="27"/>
      <c r="AZ2697" s="6"/>
      <c r="BA2697" s="7"/>
      <c r="BB2697" s="7"/>
    </row>
    <row r="2698" spans="1:54" ht="14.45" customHeight="1">
      <c r="A2698" s="472" t="s">
        <v>5189</v>
      </c>
      <c r="B2698" s="473" t="s">
        <v>1602</v>
      </c>
      <c r="C2698" s="714"/>
      <c r="D2698" s="22"/>
      <c r="E2698" s="746"/>
      <c r="F2698" s="760"/>
      <c r="G2698" s="475"/>
      <c r="H2698" s="476"/>
      <c r="I2698" s="474"/>
      <c r="J2698" s="475"/>
      <c r="K2698" s="478"/>
      <c r="L2698" s="9"/>
      <c r="M2698" s="546"/>
      <c r="N2698" s="9"/>
      <c r="O2698" s="6"/>
      <c r="P2698" s="479"/>
      <c r="Q2698" s="10"/>
      <c r="R2698" s="11"/>
      <c r="S2698" s="12"/>
      <c r="T2698" s="14"/>
      <c r="U2698" s="15"/>
      <c r="V2698" s="8"/>
      <c r="W2698" s="13"/>
      <c r="X2698" s="23"/>
      <c r="Y2698" s="486"/>
      <c r="Z2698" s="483"/>
      <c r="AA2698" s="24"/>
      <c r="AB2698" s="484"/>
      <c r="AC2698" s="16"/>
      <c r="AD2698" s="17"/>
      <c r="AE2698" s="18"/>
      <c r="AF2698" s="9"/>
      <c r="AG2698" s="19"/>
      <c r="AH2698" s="20"/>
      <c r="AI2698" s="9"/>
      <c r="AJ2698" s="21"/>
      <c r="AK2698" s="33"/>
      <c r="AL2698" s="485" t="str">
        <f>IF(AA2698="","",AA2698)</f>
        <v/>
      </c>
      <c r="AM2698" s="3" t="str">
        <f>IF(AB2698="","",AB2698)</f>
        <v/>
      </c>
      <c r="AN2698" s="702"/>
      <c r="AO2698" s="4"/>
      <c r="AP2698" s="5"/>
      <c r="AQ2698" s="5"/>
      <c r="AR2698" s="4"/>
      <c r="AS2698" s="5"/>
      <c r="AT2698" s="552"/>
      <c r="AU2698" s="553" t="str">
        <f>IF(AND(V2698&gt;0,X2698="A",AA2698&lt;&gt;"",AG2698&lt;&gt;"A",AJ2698&lt;&gt;"A",OR(AB2698="NR",AB2698="NT")),1,"")</f>
        <v/>
      </c>
      <c r="AV2698" s="554" t="str">
        <f>IF(AU2698="","",COUNTIF($AU$8:AU2698,AU2698))</f>
        <v/>
      </c>
      <c r="AW2698" s="553" t="str">
        <f>IF(AND(V2698&gt;0,X2698="A",AJ2698&lt;&gt;"A",OR(AB2698="",AB2698="NX")),1,"")</f>
        <v/>
      </c>
      <c r="AX2698" s="554" t="str">
        <f>IF(AW2698="","",COUNTIF($AW$8:AW2698,AW2698))</f>
        <v/>
      </c>
      <c r="AY2698" s="27"/>
      <c r="AZ2698" s="6"/>
      <c r="BA2698" s="7"/>
      <c r="BB2698" s="7"/>
    </row>
    <row r="2699" spans="1:54" ht="14.45" customHeight="1">
      <c r="A2699" s="472" t="s">
        <v>5190</v>
      </c>
      <c r="B2699" s="473" t="s">
        <v>1602</v>
      </c>
      <c r="C2699" s="714"/>
      <c r="D2699" s="22"/>
      <c r="E2699" s="746"/>
      <c r="F2699" s="760"/>
      <c r="G2699" s="475"/>
      <c r="H2699" s="476"/>
      <c r="I2699" s="474"/>
      <c r="J2699" s="475"/>
      <c r="K2699" s="478"/>
      <c r="L2699" s="9"/>
      <c r="M2699" s="546"/>
      <c r="N2699" s="9"/>
      <c r="O2699" s="6"/>
      <c r="P2699" s="479"/>
      <c r="Q2699" s="10"/>
      <c r="R2699" s="11"/>
      <c r="S2699" s="12"/>
      <c r="T2699" s="14"/>
      <c r="U2699" s="15"/>
      <c r="V2699" s="8"/>
      <c r="W2699" s="13"/>
      <c r="X2699" s="23"/>
      <c r="Y2699" s="486"/>
      <c r="Z2699" s="483"/>
      <c r="AA2699" s="24"/>
      <c r="AB2699" s="484"/>
      <c r="AC2699" s="16"/>
      <c r="AD2699" s="17"/>
      <c r="AE2699" s="18"/>
      <c r="AF2699" s="9"/>
      <c r="AG2699" s="19"/>
      <c r="AH2699" s="20"/>
      <c r="AI2699" s="9"/>
      <c r="AJ2699" s="21"/>
      <c r="AK2699" s="33"/>
      <c r="AL2699" s="485" t="str">
        <f>IF(AA2699="","",AA2699)</f>
        <v/>
      </c>
      <c r="AM2699" s="3" t="str">
        <f>IF(AB2699="","",AB2699)</f>
        <v/>
      </c>
      <c r="AN2699" s="702"/>
      <c r="AO2699" s="4"/>
      <c r="AP2699" s="5"/>
      <c r="AQ2699" s="5"/>
      <c r="AR2699" s="4"/>
      <c r="AS2699" s="5"/>
      <c r="AT2699" s="552"/>
      <c r="AU2699" s="553" t="str">
        <f>IF(AND(V2699&gt;0,X2699="A",AA2699&lt;&gt;"",AG2699&lt;&gt;"A",AJ2699&lt;&gt;"A",OR(AB2699="NR",AB2699="NT")),1,"")</f>
        <v/>
      </c>
      <c r="AV2699" s="554" t="str">
        <f>IF(AU2699="","",COUNTIF($AU$8:AU2699,AU2699))</f>
        <v/>
      </c>
      <c r="AW2699" s="553" t="str">
        <f>IF(AND(V2699&gt;0,X2699="A",AJ2699&lt;&gt;"A",OR(AB2699="",AB2699="NX")),1,"")</f>
        <v/>
      </c>
      <c r="AX2699" s="554" t="str">
        <f>IF(AW2699="","",COUNTIF($AW$8:AW2699,AW2699))</f>
        <v/>
      </c>
      <c r="AY2699" s="27"/>
      <c r="AZ2699" s="6"/>
      <c r="BA2699" s="7"/>
      <c r="BB2699" s="7"/>
    </row>
    <row r="2700" spans="1:54" ht="14.45" customHeight="1">
      <c r="A2700" s="472" t="s">
        <v>5191</v>
      </c>
      <c r="B2700" s="473" t="s">
        <v>1602</v>
      </c>
      <c r="C2700" s="714"/>
      <c r="D2700" s="22"/>
      <c r="E2700" s="746"/>
      <c r="F2700" s="760"/>
      <c r="G2700" s="475"/>
      <c r="H2700" s="476"/>
      <c r="I2700" s="474"/>
      <c r="J2700" s="475"/>
      <c r="K2700" s="478"/>
      <c r="L2700" s="9"/>
      <c r="M2700" s="546"/>
      <c r="N2700" s="9"/>
      <c r="O2700" s="6"/>
      <c r="P2700" s="479"/>
      <c r="Q2700" s="10"/>
      <c r="R2700" s="11"/>
      <c r="S2700" s="12"/>
      <c r="T2700" s="14"/>
      <c r="U2700" s="15"/>
      <c r="V2700" s="8"/>
      <c r="W2700" s="13"/>
      <c r="X2700" s="23"/>
      <c r="Y2700" s="486"/>
      <c r="Z2700" s="483"/>
      <c r="AA2700" s="24"/>
      <c r="AB2700" s="484"/>
      <c r="AC2700" s="16"/>
      <c r="AD2700" s="17"/>
      <c r="AE2700" s="18"/>
      <c r="AF2700" s="9"/>
      <c r="AG2700" s="19"/>
      <c r="AH2700" s="20"/>
      <c r="AI2700" s="9"/>
      <c r="AJ2700" s="21"/>
      <c r="AK2700" s="33"/>
      <c r="AL2700" s="485" t="str">
        <f>IF(AA2700="","",AA2700)</f>
        <v/>
      </c>
      <c r="AM2700" s="3" t="str">
        <f>IF(AB2700="","",AB2700)</f>
        <v/>
      </c>
      <c r="AN2700" s="702"/>
      <c r="AO2700" s="4"/>
      <c r="AP2700" s="5"/>
      <c r="AQ2700" s="5"/>
      <c r="AR2700" s="4"/>
      <c r="AS2700" s="5"/>
      <c r="AT2700" s="552"/>
      <c r="AU2700" s="553" t="str">
        <f>IF(AND(V2700&gt;0,X2700="A",AA2700&lt;&gt;"",AG2700&lt;&gt;"A",AJ2700&lt;&gt;"A",OR(AB2700="NR",AB2700="NT")),1,"")</f>
        <v/>
      </c>
      <c r="AV2700" s="554" t="str">
        <f>IF(AU2700="","",COUNTIF($AU$8:AU2700,AU2700))</f>
        <v/>
      </c>
      <c r="AW2700" s="553" t="str">
        <f>IF(AND(V2700&gt;0,X2700="A",AJ2700&lt;&gt;"A",OR(AB2700="",AB2700="NX")),1,"")</f>
        <v/>
      </c>
      <c r="AX2700" s="554" t="str">
        <f>IF(AW2700="","",COUNTIF($AW$8:AW2700,AW2700))</f>
        <v/>
      </c>
      <c r="AY2700" s="27"/>
      <c r="AZ2700" s="6"/>
      <c r="BA2700" s="7"/>
      <c r="BB2700" s="7"/>
    </row>
    <row r="2701" spans="1:54" ht="14.45" customHeight="1">
      <c r="A2701" s="472" t="s">
        <v>5192</v>
      </c>
      <c r="B2701" s="473" t="s">
        <v>1602</v>
      </c>
      <c r="C2701" s="714"/>
      <c r="D2701" s="22"/>
      <c r="E2701" s="746"/>
      <c r="F2701" s="760"/>
      <c r="G2701" s="475"/>
      <c r="H2701" s="476"/>
      <c r="I2701" s="474"/>
      <c r="J2701" s="475"/>
      <c r="K2701" s="478"/>
      <c r="L2701" s="9"/>
      <c r="M2701" s="546"/>
      <c r="N2701" s="9"/>
      <c r="O2701" s="6"/>
      <c r="P2701" s="479"/>
      <c r="Q2701" s="10"/>
      <c r="R2701" s="11"/>
      <c r="S2701" s="12"/>
      <c r="T2701" s="14"/>
      <c r="U2701" s="15"/>
      <c r="V2701" s="8"/>
      <c r="W2701" s="13"/>
      <c r="X2701" s="23"/>
      <c r="Y2701" s="486"/>
      <c r="Z2701" s="483"/>
      <c r="AA2701" s="24"/>
      <c r="AB2701" s="484"/>
      <c r="AC2701" s="16"/>
      <c r="AD2701" s="17"/>
      <c r="AE2701" s="18"/>
      <c r="AF2701" s="9"/>
      <c r="AG2701" s="19"/>
      <c r="AH2701" s="20"/>
      <c r="AI2701" s="9"/>
      <c r="AJ2701" s="21"/>
      <c r="AK2701" s="33"/>
      <c r="AL2701" s="485" t="str">
        <f>IF(AA2701="","",AA2701)</f>
        <v/>
      </c>
      <c r="AM2701" s="3" t="str">
        <f>IF(AB2701="","",AB2701)</f>
        <v/>
      </c>
      <c r="AN2701" s="702"/>
      <c r="AO2701" s="4"/>
      <c r="AP2701" s="5"/>
      <c r="AQ2701" s="5"/>
      <c r="AR2701" s="4"/>
      <c r="AS2701" s="5"/>
      <c r="AT2701" s="552"/>
      <c r="AU2701" s="553" t="str">
        <f>IF(AND(V2701&gt;0,X2701="A",AA2701&lt;&gt;"",AG2701&lt;&gt;"A",AJ2701&lt;&gt;"A",OR(AB2701="NR",AB2701="NT")),1,"")</f>
        <v/>
      </c>
      <c r="AV2701" s="554" t="str">
        <f>IF(AU2701="","",COUNTIF($AU$8:AU2701,AU2701))</f>
        <v/>
      </c>
      <c r="AW2701" s="553" t="str">
        <f>IF(AND(V2701&gt;0,X2701="A",AJ2701&lt;&gt;"A",OR(AB2701="",AB2701="NX")),1,"")</f>
        <v/>
      </c>
      <c r="AX2701" s="554" t="str">
        <f>IF(AW2701="","",COUNTIF($AW$8:AW2701,AW2701))</f>
        <v/>
      </c>
      <c r="AY2701" s="27"/>
      <c r="AZ2701" s="6"/>
      <c r="BA2701" s="7"/>
      <c r="BB2701" s="7"/>
    </row>
    <row r="2702" spans="1:54" ht="14.45" customHeight="1">
      <c r="A2702" s="472" t="s">
        <v>5251</v>
      </c>
      <c r="B2702" s="473" t="s">
        <v>1602</v>
      </c>
      <c r="C2702" s="714"/>
      <c r="D2702" s="22"/>
      <c r="E2702" s="746"/>
      <c r="F2702" s="760"/>
      <c r="G2702" s="475"/>
      <c r="H2702" s="476"/>
      <c r="I2702" s="474"/>
      <c r="J2702" s="475"/>
      <c r="K2702" s="478"/>
      <c r="L2702" s="9"/>
      <c r="M2702" s="546"/>
      <c r="N2702" s="9"/>
      <c r="O2702" s="6"/>
      <c r="P2702" s="479"/>
      <c r="Q2702" s="10"/>
      <c r="R2702" s="11"/>
      <c r="S2702" s="12"/>
      <c r="T2702" s="14"/>
      <c r="U2702" s="15"/>
      <c r="V2702" s="8"/>
      <c r="W2702" s="13"/>
      <c r="X2702" s="23"/>
      <c r="Y2702" s="486"/>
      <c r="Z2702" s="483"/>
      <c r="AA2702" s="24"/>
      <c r="AB2702" s="484"/>
      <c r="AC2702" s="16"/>
      <c r="AD2702" s="17"/>
      <c r="AE2702" s="18"/>
      <c r="AF2702" s="9"/>
      <c r="AG2702" s="19"/>
      <c r="AH2702" s="20"/>
      <c r="AI2702" s="9"/>
      <c r="AJ2702" s="21"/>
      <c r="AK2702" s="33"/>
      <c r="AL2702" s="485" t="str">
        <f>IF(AA2702="","",AA2702)</f>
        <v/>
      </c>
      <c r="AM2702" s="3" t="str">
        <f>IF(AB2702="","",AB2702)</f>
        <v/>
      </c>
      <c r="AN2702" s="702"/>
      <c r="AO2702" s="4"/>
      <c r="AP2702" s="5"/>
      <c r="AQ2702" s="5"/>
      <c r="AR2702" s="4"/>
      <c r="AS2702" s="5"/>
      <c r="AT2702" s="552"/>
      <c r="AU2702" s="553" t="str">
        <f>IF(AND(V2702&gt;0,X2702="A",AA2702&lt;&gt;"",AG2702&lt;&gt;"A",AJ2702&lt;&gt;"A",OR(AB2702="NR",AB2702="NT")),1,"")</f>
        <v/>
      </c>
      <c r="AV2702" s="554" t="str">
        <f>IF(AU2702="","",COUNTIF($AU$8:AU2702,AU2702))</f>
        <v/>
      </c>
      <c r="AW2702" s="553" t="str">
        <f>IF(AND(V2702&gt;0,X2702="A",AJ2702&lt;&gt;"A",OR(AB2702="",AB2702="NX")),1,"")</f>
        <v/>
      </c>
      <c r="AX2702" s="554" t="str">
        <f>IF(AW2702="","",COUNTIF($AW$8:AW2702,AW2702))</f>
        <v/>
      </c>
      <c r="AY2702" s="27"/>
      <c r="AZ2702" s="6"/>
      <c r="BA2702" s="7"/>
      <c r="BB2702" s="7"/>
    </row>
    <row r="2703" spans="1:54" ht="14.45" customHeight="1">
      <c r="A2703" s="472" t="s">
        <v>5252</v>
      </c>
      <c r="B2703" s="473" t="s">
        <v>1602</v>
      </c>
      <c r="C2703" s="714"/>
      <c r="D2703" s="22"/>
      <c r="E2703" s="746"/>
      <c r="F2703" s="760"/>
      <c r="G2703" s="475"/>
      <c r="H2703" s="476"/>
      <c r="I2703" s="474"/>
      <c r="J2703" s="475"/>
      <c r="K2703" s="478"/>
      <c r="L2703" s="9"/>
      <c r="M2703" s="546"/>
      <c r="N2703" s="9"/>
      <c r="O2703" s="6"/>
      <c r="P2703" s="479"/>
      <c r="Q2703" s="10"/>
      <c r="R2703" s="11"/>
      <c r="S2703" s="12"/>
      <c r="T2703" s="14"/>
      <c r="U2703" s="15"/>
      <c r="V2703" s="8"/>
      <c r="W2703" s="13"/>
      <c r="X2703" s="23"/>
      <c r="Y2703" s="486"/>
      <c r="Z2703" s="483"/>
      <c r="AA2703" s="24"/>
      <c r="AB2703" s="484"/>
      <c r="AC2703" s="16"/>
      <c r="AD2703" s="17"/>
      <c r="AE2703" s="18"/>
      <c r="AF2703" s="9"/>
      <c r="AG2703" s="19"/>
      <c r="AH2703" s="20"/>
      <c r="AI2703" s="9"/>
      <c r="AJ2703" s="21"/>
      <c r="AK2703" s="33"/>
      <c r="AL2703" s="485" t="str">
        <f>IF(AA2703="","",AA2703)</f>
        <v/>
      </c>
      <c r="AM2703" s="3" t="str">
        <f>IF(AB2703="","",AB2703)</f>
        <v/>
      </c>
      <c r="AN2703" s="702"/>
      <c r="AO2703" s="4"/>
      <c r="AP2703" s="5"/>
      <c r="AQ2703" s="5"/>
      <c r="AR2703" s="4"/>
      <c r="AS2703" s="5"/>
      <c r="AT2703" s="552"/>
      <c r="AU2703" s="553" t="str">
        <f>IF(AND(V2703&gt;0,X2703="A",AA2703&lt;&gt;"",AG2703&lt;&gt;"A",AJ2703&lt;&gt;"A",OR(AB2703="NR",AB2703="NT")),1,"")</f>
        <v/>
      </c>
      <c r="AV2703" s="554" t="str">
        <f>IF(AU2703="","",COUNTIF($AU$8:AU2703,AU2703))</f>
        <v/>
      </c>
      <c r="AW2703" s="553" t="str">
        <f>IF(AND(V2703&gt;0,X2703="A",AJ2703&lt;&gt;"A",OR(AB2703="",AB2703="NX")),1,"")</f>
        <v/>
      </c>
      <c r="AX2703" s="554" t="str">
        <f>IF(AW2703="","",COUNTIF($AW$8:AW2703,AW2703))</f>
        <v/>
      </c>
      <c r="AY2703" s="27"/>
      <c r="AZ2703" s="6"/>
      <c r="BA2703" s="7"/>
      <c r="BB2703" s="7"/>
    </row>
    <row r="2704" spans="1:54" ht="14.45" customHeight="1">
      <c r="A2704" s="472" t="s">
        <v>5253</v>
      </c>
      <c r="B2704" s="473" t="s">
        <v>1602</v>
      </c>
      <c r="C2704" s="714"/>
      <c r="D2704" s="22"/>
      <c r="E2704" s="746"/>
      <c r="F2704" s="760"/>
      <c r="G2704" s="475"/>
      <c r="H2704" s="476"/>
      <c r="I2704" s="474"/>
      <c r="J2704" s="475"/>
      <c r="K2704" s="478"/>
      <c r="L2704" s="9"/>
      <c r="M2704" s="546"/>
      <c r="N2704" s="9"/>
      <c r="O2704" s="6"/>
      <c r="P2704" s="479"/>
      <c r="Q2704" s="10"/>
      <c r="R2704" s="11"/>
      <c r="S2704" s="12"/>
      <c r="T2704" s="14"/>
      <c r="U2704" s="15"/>
      <c r="V2704" s="8"/>
      <c r="W2704" s="13"/>
      <c r="X2704" s="23"/>
      <c r="Y2704" s="486"/>
      <c r="Z2704" s="483"/>
      <c r="AA2704" s="24"/>
      <c r="AB2704" s="484"/>
      <c r="AC2704" s="16"/>
      <c r="AD2704" s="17"/>
      <c r="AE2704" s="18"/>
      <c r="AF2704" s="9"/>
      <c r="AG2704" s="19"/>
      <c r="AH2704" s="20"/>
      <c r="AI2704" s="9"/>
      <c r="AJ2704" s="21"/>
      <c r="AK2704" s="33"/>
      <c r="AL2704" s="485" t="str">
        <f>IF(AA2704="","",AA2704)</f>
        <v/>
      </c>
      <c r="AM2704" s="3" t="str">
        <f>IF(AB2704="","",AB2704)</f>
        <v/>
      </c>
      <c r="AN2704" s="702"/>
      <c r="AO2704" s="4"/>
      <c r="AP2704" s="5"/>
      <c r="AQ2704" s="5"/>
      <c r="AR2704" s="4"/>
      <c r="AS2704" s="5"/>
      <c r="AT2704" s="552"/>
      <c r="AU2704" s="553" t="str">
        <f>IF(AND(V2704&gt;0,X2704="A",AA2704&lt;&gt;"",AG2704&lt;&gt;"A",AJ2704&lt;&gt;"A",OR(AB2704="NR",AB2704="NT")),1,"")</f>
        <v/>
      </c>
      <c r="AV2704" s="554" t="str">
        <f>IF(AU2704="","",COUNTIF($AU$8:AU2704,AU2704))</f>
        <v/>
      </c>
      <c r="AW2704" s="553" t="str">
        <f>IF(AND(V2704&gt;0,X2704="A",AJ2704&lt;&gt;"A",OR(AB2704="",AB2704="NX")),1,"")</f>
        <v/>
      </c>
      <c r="AX2704" s="554" t="str">
        <f>IF(AW2704="","",COUNTIF($AW$8:AW2704,AW2704))</f>
        <v/>
      </c>
      <c r="AY2704" s="27"/>
      <c r="AZ2704" s="6"/>
      <c r="BA2704" s="7"/>
      <c r="BB2704" s="7"/>
    </row>
    <row r="2705" spans="1:54" ht="14.45" customHeight="1">
      <c r="A2705" s="472" t="s">
        <v>5254</v>
      </c>
      <c r="B2705" s="473" t="s">
        <v>1602</v>
      </c>
      <c r="C2705" s="714"/>
      <c r="D2705" s="22"/>
      <c r="E2705" s="746"/>
      <c r="F2705" s="760"/>
      <c r="G2705" s="475"/>
      <c r="H2705" s="476"/>
      <c r="I2705" s="474"/>
      <c r="J2705" s="475"/>
      <c r="K2705" s="478"/>
      <c r="L2705" s="9"/>
      <c r="M2705" s="546"/>
      <c r="N2705" s="9"/>
      <c r="O2705" s="6"/>
      <c r="P2705" s="479"/>
      <c r="Q2705" s="10"/>
      <c r="R2705" s="11"/>
      <c r="S2705" s="12"/>
      <c r="T2705" s="14"/>
      <c r="U2705" s="15"/>
      <c r="V2705" s="8"/>
      <c r="W2705" s="13"/>
      <c r="X2705" s="23"/>
      <c r="Y2705" s="486"/>
      <c r="Z2705" s="483"/>
      <c r="AA2705" s="24"/>
      <c r="AB2705" s="484"/>
      <c r="AC2705" s="16"/>
      <c r="AD2705" s="17"/>
      <c r="AE2705" s="18"/>
      <c r="AF2705" s="9"/>
      <c r="AG2705" s="19"/>
      <c r="AH2705" s="20"/>
      <c r="AI2705" s="9"/>
      <c r="AJ2705" s="21"/>
      <c r="AK2705" s="33"/>
      <c r="AL2705" s="485" t="str">
        <f>IF(AA2705="","",AA2705)</f>
        <v/>
      </c>
      <c r="AM2705" s="3" t="str">
        <f>IF(AB2705="","",AB2705)</f>
        <v/>
      </c>
      <c r="AN2705" s="702"/>
      <c r="AO2705" s="4"/>
      <c r="AP2705" s="5"/>
      <c r="AQ2705" s="5"/>
      <c r="AR2705" s="4"/>
      <c r="AS2705" s="5"/>
      <c r="AT2705" s="552"/>
      <c r="AU2705" s="553" t="str">
        <f>IF(AND(V2705&gt;0,X2705="A",AA2705&lt;&gt;"",AG2705&lt;&gt;"A",AJ2705&lt;&gt;"A",OR(AB2705="NR",AB2705="NT")),1,"")</f>
        <v/>
      </c>
      <c r="AV2705" s="554" t="str">
        <f>IF(AU2705="","",COUNTIF($AU$8:AU2705,AU2705))</f>
        <v/>
      </c>
      <c r="AW2705" s="553" t="str">
        <f>IF(AND(V2705&gt;0,X2705="A",AJ2705&lt;&gt;"A",OR(AB2705="",AB2705="NX")),1,"")</f>
        <v/>
      </c>
      <c r="AX2705" s="554" t="str">
        <f>IF(AW2705="","",COUNTIF($AW$8:AW2705,AW2705))</f>
        <v/>
      </c>
      <c r="AY2705" s="27"/>
      <c r="AZ2705" s="6"/>
      <c r="BA2705" s="7"/>
      <c r="BB2705" s="7"/>
    </row>
    <row r="2706" spans="1:54" ht="14.45" customHeight="1">
      <c r="A2706" s="472" t="s">
        <v>5255</v>
      </c>
      <c r="B2706" s="473" t="s">
        <v>1602</v>
      </c>
      <c r="C2706" s="714"/>
      <c r="D2706" s="22"/>
      <c r="E2706" s="746"/>
      <c r="F2706" s="760"/>
      <c r="G2706" s="475"/>
      <c r="H2706" s="476"/>
      <c r="I2706" s="474"/>
      <c r="J2706" s="475"/>
      <c r="K2706" s="478"/>
      <c r="L2706" s="9"/>
      <c r="M2706" s="546"/>
      <c r="N2706" s="9"/>
      <c r="O2706" s="6"/>
      <c r="P2706" s="479"/>
      <c r="Q2706" s="10"/>
      <c r="R2706" s="11"/>
      <c r="S2706" s="12"/>
      <c r="T2706" s="14"/>
      <c r="U2706" s="15"/>
      <c r="V2706" s="8"/>
      <c r="W2706" s="13"/>
      <c r="X2706" s="23"/>
      <c r="Y2706" s="486"/>
      <c r="Z2706" s="483"/>
      <c r="AA2706" s="24"/>
      <c r="AB2706" s="484"/>
      <c r="AC2706" s="16"/>
      <c r="AD2706" s="17"/>
      <c r="AE2706" s="18"/>
      <c r="AF2706" s="9"/>
      <c r="AG2706" s="19"/>
      <c r="AH2706" s="20"/>
      <c r="AI2706" s="9"/>
      <c r="AJ2706" s="21"/>
      <c r="AK2706" s="33"/>
      <c r="AL2706" s="485" t="str">
        <f>IF(AA2706="","",AA2706)</f>
        <v/>
      </c>
      <c r="AM2706" s="3" t="str">
        <f>IF(AB2706="","",AB2706)</f>
        <v/>
      </c>
      <c r="AN2706" s="702"/>
      <c r="AO2706" s="4"/>
      <c r="AP2706" s="5"/>
      <c r="AQ2706" s="5"/>
      <c r="AR2706" s="4"/>
      <c r="AS2706" s="5"/>
      <c r="AT2706" s="552"/>
      <c r="AU2706" s="553" t="str">
        <f>IF(AND(V2706&gt;0,X2706="A",AA2706&lt;&gt;"",AG2706&lt;&gt;"A",AJ2706&lt;&gt;"A",OR(AB2706="NR",AB2706="NT")),1,"")</f>
        <v/>
      </c>
      <c r="AV2706" s="554" t="str">
        <f>IF(AU2706="","",COUNTIF($AU$8:AU2706,AU2706))</f>
        <v/>
      </c>
      <c r="AW2706" s="553" t="str">
        <f>IF(AND(V2706&gt;0,X2706="A",AJ2706&lt;&gt;"A",OR(AB2706="",AB2706="NX")),1,"")</f>
        <v/>
      </c>
      <c r="AX2706" s="554" t="str">
        <f>IF(AW2706="","",COUNTIF($AW$8:AW2706,AW2706))</f>
        <v/>
      </c>
      <c r="AY2706" s="27"/>
      <c r="AZ2706" s="6"/>
      <c r="BA2706" s="7"/>
      <c r="BB2706" s="7"/>
    </row>
    <row r="2707" spans="1:54" ht="14.45" customHeight="1">
      <c r="A2707" s="472" t="s">
        <v>5256</v>
      </c>
      <c r="B2707" s="473" t="s">
        <v>1602</v>
      </c>
      <c r="C2707" s="714"/>
      <c r="D2707" s="22"/>
      <c r="E2707" s="746"/>
      <c r="F2707" s="760"/>
      <c r="G2707" s="475"/>
      <c r="H2707" s="476"/>
      <c r="I2707" s="474"/>
      <c r="J2707" s="475"/>
      <c r="K2707" s="478"/>
      <c r="L2707" s="9"/>
      <c r="M2707" s="546"/>
      <c r="N2707" s="9"/>
      <c r="O2707" s="6"/>
      <c r="P2707" s="479"/>
      <c r="Q2707" s="10"/>
      <c r="R2707" s="11"/>
      <c r="S2707" s="12"/>
      <c r="T2707" s="14"/>
      <c r="U2707" s="15"/>
      <c r="V2707" s="8"/>
      <c r="W2707" s="13"/>
      <c r="X2707" s="23"/>
      <c r="Y2707" s="486"/>
      <c r="Z2707" s="483"/>
      <c r="AA2707" s="24"/>
      <c r="AB2707" s="484"/>
      <c r="AC2707" s="16"/>
      <c r="AD2707" s="17"/>
      <c r="AE2707" s="18"/>
      <c r="AF2707" s="9"/>
      <c r="AG2707" s="19"/>
      <c r="AH2707" s="20"/>
      <c r="AI2707" s="9"/>
      <c r="AJ2707" s="21"/>
      <c r="AK2707" s="33"/>
      <c r="AL2707" s="485" t="str">
        <f>IF(AA2707="","",AA2707)</f>
        <v/>
      </c>
      <c r="AM2707" s="3" t="str">
        <f>IF(AB2707="","",AB2707)</f>
        <v/>
      </c>
      <c r="AN2707" s="702"/>
      <c r="AO2707" s="4"/>
      <c r="AP2707" s="5"/>
      <c r="AQ2707" s="5"/>
      <c r="AR2707" s="4"/>
      <c r="AS2707" s="5"/>
      <c r="AT2707" s="552"/>
      <c r="AU2707" s="553" t="str">
        <f>IF(AND(V2707&gt;0,X2707="A",AA2707&lt;&gt;"",AG2707&lt;&gt;"A",AJ2707&lt;&gt;"A",OR(AB2707="NR",AB2707="NT")),1,"")</f>
        <v/>
      </c>
      <c r="AV2707" s="554" t="str">
        <f>IF(AU2707="","",COUNTIF($AU$8:AU2707,AU2707))</f>
        <v/>
      </c>
      <c r="AW2707" s="553" t="str">
        <f>IF(AND(V2707&gt;0,X2707="A",AJ2707&lt;&gt;"A",OR(AB2707="",AB2707="NX")),1,"")</f>
        <v/>
      </c>
      <c r="AX2707" s="554" t="str">
        <f>IF(AW2707="","",COUNTIF($AW$8:AW2707,AW2707))</f>
        <v/>
      </c>
      <c r="AY2707" s="27"/>
      <c r="AZ2707" s="6"/>
      <c r="BA2707" s="7"/>
      <c r="BB2707" s="7"/>
    </row>
    <row r="2708" spans="1:54" ht="14.45" customHeight="1">
      <c r="A2708" s="472" t="s">
        <v>5257</v>
      </c>
      <c r="B2708" s="473" t="s">
        <v>1602</v>
      </c>
      <c r="C2708" s="714"/>
      <c r="D2708" s="22"/>
      <c r="E2708" s="746"/>
      <c r="F2708" s="760"/>
      <c r="G2708" s="475"/>
      <c r="H2708" s="476"/>
      <c r="I2708" s="474"/>
      <c r="J2708" s="475"/>
      <c r="K2708" s="478"/>
      <c r="L2708" s="9"/>
      <c r="M2708" s="546"/>
      <c r="N2708" s="9"/>
      <c r="O2708" s="6"/>
      <c r="P2708" s="479"/>
      <c r="Q2708" s="10"/>
      <c r="R2708" s="11"/>
      <c r="S2708" s="12"/>
      <c r="T2708" s="14"/>
      <c r="U2708" s="15"/>
      <c r="V2708" s="8"/>
      <c r="W2708" s="13"/>
      <c r="X2708" s="23"/>
      <c r="Y2708" s="486"/>
      <c r="Z2708" s="483"/>
      <c r="AA2708" s="24"/>
      <c r="AB2708" s="484"/>
      <c r="AC2708" s="16"/>
      <c r="AD2708" s="17"/>
      <c r="AE2708" s="18"/>
      <c r="AF2708" s="9"/>
      <c r="AG2708" s="19"/>
      <c r="AH2708" s="20"/>
      <c r="AI2708" s="9"/>
      <c r="AJ2708" s="21"/>
      <c r="AK2708" s="33"/>
      <c r="AL2708" s="485" t="str">
        <f>IF(AA2708="","",AA2708)</f>
        <v/>
      </c>
      <c r="AM2708" s="3" t="str">
        <f>IF(AB2708="","",AB2708)</f>
        <v/>
      </c>
      <c r="AN2708" s="702"/>
      <c r="AO2708" s="4"/>
      <c r="AP2708" s="5"/>
      <c r="AQ2708" s="5"/>
      <c r="AR2708" s="4"/>
      <c r="AS2708" s="5"/>
      <c r="AT2708" s="552"/>
      <c r="AU2708" s="553" t="str">
        <f>IF(AND(V2708&gt;0,X2708="A",AA2708&lt;&gt;"",AG2708&lt;&gt;"A",AJ2708&lt;&gt;"A",OR(AB2708="NR",AB2708="NT")),1,"")</f>
        <v/>
      </c>
      <c r="AV2708" s="554" t="str">
        <f>IF(AU2708="","",COUNTIF($AU$8:AU2708,AU2708))</f>
        <v/>
      </c>
      <c r="AW2708" s="553" t="str">
        <f>IF(AND(V2708&gt;0,X2708="A",AJ2708&lt;&gt;"A",OR(AB2708="",AB2708="NX")),1,"")</f>
        <v/>
      </c>
      <c r="AX2708" s="554" t="str">
        <f>IF(AW2708="","",COUNTIF($AW$8:AW2708,AW2708))</f>
        <v/>
      </c>
      <c r="AY2708" s="27"/>
      <c r="AZ2708" s="6"/>
      <c r="BA2708" s="7"/>
      <c r="BB2708" s="7"/>
    </row>
    <row r="2709" spans="1:54" ht="14.45" customHeight="1">
      <c r="A2709" s="472" t="s">
        <v>5258</v>
      </c>
      <c r="B2709" s="473" t="s">
        <v>1602</v>
      </c>
      <c r="C2709" s="714"/>
      <c r="D2709" s="22"/>
      <c r="E2709" s="746"/>
      <c r="F2709" s="760"/>
      <c r="G2709" s="475"/>
      <c r="H2709" s="476"/>
      <c r="I2709" s="474"/>
      <c r="J2709" s="475"/>
      <c r="K2709" s="478"/>
      <c r="L2709" s="9"/>
      <c r="M2709" s="546"/>
      <c r="N2709" s="9"/>
      <c r="O2709" s="6"/>
      <c r="P2709" s="479"/>
      <c r="Q2709" s="10"/>
      <c r="R2709" s="11"/>
      <c r="S2709" s="12"/>
      <c r="T2709" s="14"/>
      <c r="U2709" s="15"/>
      <c r="V2709" s="8"/>
      <c r="W2709" s="13"/>
      <c r="X2709" s="23"/>
      <c r="Y2709" s="486"/>
      <c r="Z2709" s="483"/>
      <c r="AA2709" s="24"/>
      <c r="AB2709" s="484"/>
      <c r="AC2709" s="16"/>
      <c r="AD2709" s="17"/>
      <c r="AE2709" s="18"/>
      <c r="AF2709" s="9"/>
      <c r="AG2709" s="19"/>
      <c r="AH2709" s="20"/>
      <c r="AI2709" s="9"/>
      <c r="AJ2709" s="21"/>
      <c r="AK2709" s="33"/>
      <c r="AL2709" s="485" t="str">
        <f>IF(AA2709="","",AA2709)</f>
        <v/>
      </c>
      <c r="AM2709" s="3" t="str">
        <f>IF(AB2709="","",AB2709)</f>
        <v/>
      </c>
      <c r="AN2709" s="702"/>
      <c r="AO2709" s="4"/>
      <c r="AP2709" s="5"/>
      <c r="AQ2709" s="5"/>
      <c r="AR2709" s="4"/>
      <c r="AS2709" s="5"/>
      <c r="AT2709" s="552"/>
      <c r="AU2709" s="553" t="str">
        <f>IF(AND(V2709&gt;0,X2709="A",AA2709&lt;&gt;"",AG2709&lt;&gt;"A",AJ2709&lt;&gt;"A",OR(AB2709="NR",AB2709="NT")),1,"")</f>
        <v/>
      </c>
      <c r="AV2709" s="554" t="str">
        <f>IF(AU2709="","",COUNTIF($AU$8:AU2709,AU2709))</f>
        <v/>
      </c>
      <c r="AW2709" s="553" t="str">
        <f>IF(AND(V2709&gt;0,X2709="A",AJ2709&lt;&gt;"A",OR(AB2709="",AB2709="NX")),1,"")</f>
        <v/>
      </c>
      <c r="AX2709" s="554" t="str">
        <f>IF(AW2709="","",COUNTIF($AW$8:AW2709,AW2709))</f>
        <v/>
      </c>
      <c r="AY2709" s="27"/>
      <c r="AZ2709" s="6"/>
      <c r="BA2709" s="7"/>
      <c r="BB2709" s="7"/>
    </row>
    <row r="2710" spans="1:54" ht="14.45" customHeight="1">
      <c r="A2710" s="472" t="s">
        <v>5259</v>
      </c>
      <c r="B2710" s="473" t="s">
        <v>1602</v>
      </c>
      <c r="C2710" s="714"/>
      <c r="D2710" s="22"/>
      <c r="E2710" s="746"/>
      <c r="F2710" s="760"/>
      <c r="G2710" s="475"/>
      <c r="H2710" s="476"/>
      <c r="I2710" s="474"/>
      <c r="J2710" s="475"/>
      <c r="K2710" s="478"/>
      <c r="L2710" s="9"/>
      <c r="M2710" s="546"/>
      <c r="N2710" s="9"/>
      <c r="O2710" s="6"/>
      <c r="P2710" s="479"/>
      <c r="Q2710" s="10"/>
      <c r="R2710" s="11"/>
      <c r="S2710" s="12"/>
      <c r="T2710" s="14"/>
      <c r="U2710" s="15"/>
      <c r="V2710" s="8"/>
      <c r="W2710" s="13"/>
      <c r="X2710" s="23"/>
      <c r="Y2710" s="486"/>
      <c r="Z2710" s="483"/>
      <c r="AA2710" s="24"/>
      <c r="AB2710" s="484"/>
      <c r="AC2710" s="16"/>
      <c r="AD2710" s="17"/>
      <c r="AE2710" s="18"/>
      <c r="AF2710" s="9"/>
      <c r="AG2710" s="19"/>
      <c r="AH2710" s="20"/>
      <c r="AI2710" s="9"/>
      <c r="AJ2710" s="21"/>
      <c r="AK2710" s="33"/>
      <c r="AL2710" s="485" t="str">
        <f>IF(AA2710="","",AA2710)</f>
        <v/>
      </c>
      <c r="AM2710" s="3" t="str">
        <f>IF(AB2710="","",AB2710)</f>
        <v/>
      </c>
      <c r="AN2710" s="702"/>
      <c r="AO2710" s="4"/>
      <c r="AP2710" s="5"/>
      <c r="AQ2710" s="5"/>
      <c r="AR2710" s="4"/>
      <c r="AS2710" s="5"/>
      <c r="AT2710" s="552"/>
      <c r="AU2710" s="553" t="str">
        <f>IF(AND(V2710&gt;0,X2710="A",AA2710&lt;&gt;"",AG2710&lt;&gt;"A",AJ2710&lt;&gt;"A",OR(AB2710="NR",AB2710="NT")),1,"")</f>
        <v/>
      </c>
      <c r="AV2710" s="554" t="str">
        <f>IF(AU2710="","",COUNTIF($AU$8:AU2710,AU2710))</f>
        <v/>
      </c>
      <c r="AW2710" s="553" t="str">
        <f>IF(AND(V2710&gt;0,X2710="A",AJ2710&lt;&gt;"A",OR(AB2710="",AB2710="NX")),1,"")</f>
        <v/>
      </c>
      <c r="AX2710" s="554" t="str">
        <f>IF(AW2710="","",COUNTIF($AW$8:AW2710,AW2710))</f>
        <v/>
      </c>
      <c r="AY2710" s="27"/>
      <c r="AZ2710" s="6"/>
      <c r="BA2710" s="7"/>
      <c r="BB2710" s="7"/>
    </row>
    <row r="2711" spans="1:54" ht="14.45" customHeight="1">
      <c r="A2711" s="472" t="s">
        <v>5260</v>
      </c>
      <c r="B2711" s="473" t="s">
        <v>1602</v>
      </c>
      <c r="C2711" s="714"/>
      <c r="D2711" s="22"/>
      <c r="E2711" s="746"/>
      <c r="F2711" s="760"/>
      <c r="G2711" s="475"/>
      <c r="H2711" s="476"/>
      <c r="I2711" s="474"/>
      <c r="J2711" s="475"/>
      <c r="K2711" s="478"/>
      <c r="L2711" s="9"/>
      <c r="M2711" s="546"/>
      <c r="N2711" s="9"/>
      <c r="O2711" s="6"/>
      <c r="P2711" s="479"/>
      <c r="Q2711" s="10"/>
      <c r="R2711" s="11"/>
      <c r="S2711" s="12"/>
      <c r="T2711" s="14"/>
      <c r="U2711" s="15"/>
      <c r="V2711" s="8"/>
      <c r="W2711" s="13"/>
      <c r="X2711" s="23"/>
      <c r="Y2711" s="486"/>
      <c r="Z2711" s="483"/>
      <c r="AA2711" s="24"/>
      <c r="AB2711" s="484"/>
      <c r="AC2711" s="16"/>
      <c r="AD2711" s="17"/>
      <c r="AE2711" s="18"/>
      <c r="AF2711" s="9"/>
      <c r="AG2711" s="19"/>
      <c r="AH2711" s="20"/>
      <c r="AI2711" s="9"/>
      <c r="AJ2711" s="21"/>
      <c r="AK2711" s="33"/>
      <c r="AL2711" s="485" t="str">
        <f>IF(AA2711="","",AA2711)</f>
        <v/>
      </c>
      <c r="AM2711" s="3" t="str">
        <f>IF(AB2711="","",AB2711)</f>
        <v/>
      </c>
      <c r="AN2711" s="702"/>
      <c r="AO2711" s="4"/>
      <c r="AP2711" s="5"/>
      <c r="AQ2711" s="5"/>
      <c r="AR2711" s="4"/>
      <c r="AS2711" s="5"/>
      <c r="AT2711" s="552"/>
      <c r="AU2711" s="553" t="str">
        <f>IF(AND(V2711&gt;0,X2711="A",AA2711&lt;&gt;"",AG2711&lt;&gt;"A",AJ2711&lt;&gt;"A",OR(AB2711="NR",AB2711="NT")),1,"")</f>
        <v/>
      </c>
      <c r="AV2711" s="554" t="str">
        <f>IF(AU2711="","",COUNTIF($AU$8:AU2711,AU2711))</f>
        <v/>
      </c>
      <c r="AW2711" s="553" t="str">
        <f>IF(AND(V2711&gt;0,X2711="A",AJ2711&lt;&gt;"A",OR(AB2711="",AB2711="NX")),1,"")</f>
        <v/>
      </c>
      <c r="AX2711" s="554" t="str">
        <f>IF(AW2711="","",COUNTIF($AW$8:AW2711,AW2711))</f>
        <v/>
      </c>
      <c r="AY2711" s="27"/>
      <c r="AZ2711" s="6"/>
      <c r="BA2711" s="7"/>
      <c r="BB2711" s="7"/>
    </row>
    <row r="2712" spans="1:54" ht="14.45" customHeight="1">
      <c r="A2712" s="472" t="s">
        <v>5261</v>
      </c>
      <c r="B2712" s="473" t="s">
        <v>1602</v>
      </c>
      <c r="C2712" s="714"/>
      <c r="D2712" s="22"/>
      <c r="E2712" s="746"/>
      <c r="F2712" s="760"/>
      <c r="G2712" s="475"/>
      <c r="H2712" s="476"/>
      <c r="I2712" s="474"/>
      <c r="J2712" s="475"/>
      <c r="K2712" s="478"/>
      <c r="L2712" s="9"/>
      <c r="M2712" s="546"/>
      <c r="N2712" s="9"/>
      <c r="O2712" s="6"/>
      <c r="P2712" s="479"/>
      <c r="Q2712" s="10"/>
      <c r="R2712" s="11"/>
      <c r="S2712" s="12"/>
      <c r="T2712" s="14"/>
      <c r="U2712" s="15"/>
      <c r="V2712" s="8"/>
      <c r="W2712" s="13"/>
      <c r="X2712" s="23"/>
      <c r="Y2712" s="486"/>
      <c r="Z2712" s="483"/>
      <c r="AA2712" s="24"/>
      <c r="AB2712" s="484"/>
      <c r="AC2712" s="16"/>
      <c r="AD2712" s="17"/>
      <c r="AE2712" s="18"/>
      <c r="AF2712" s="9"/>
      <c r="AG2712" s="19"/>
      <c r="AH2712" s="20"/>
      <c r="AI2712" s="9"/>
      <c r="AJ2712" s="21"/>
      <c r="AK2712" s="33"/>
      <c r="AL2712" s="485" t="str">
        <f>IF(AA2712="","",AA2712)</f>
        <v/>
      </c>
      <c r="AM2712" s="3" t="str">
        <f>IF(AB2712="","",AB2712)</f>
        <v/>
      </c>
      <c r="AN2712" s="702"/>
      <c r="AO2712" s="4"/>
      <c r="AP2712" s="5"/>
      <c r="AQ2712" s="5"/>
      <c r="AR2712" s="4"/>
      <c r="AS2712" s="5"/>
      <c r="AT2712" s="552"/>
      <c r="AU2712" s="553" t="str">
        <f>IF(AND(V2712&gt;0,X2712="A",AA2712&lt;&gt;"",AG2712&lt;&gt;"A",AJ2712&lt;&gt;"A",OR(AB2712="NR",AB2712="NT")),1,"")</f>
        <v/>
      </c>
      <c r="AV2712" s="554" t="str">
        <f>IF(AU2712="","",COUNTIF($AU$8:AU2712,AU2712))</f>
        <v/>
      </c>
      <c r="AW2712" s="553" t="str">
        <f>IF(AND(V2712&gt;0,X2712="A",AJ2712&lt;&gt;"A",OR(AB2712="",AB2712="NX")),1,"")</f>
        <v/>
      </c>
      <c r="AX2712" s="554" t="str">
        <f>IF(AW2712="","",COUNTIF($AW$8:AW2712,AW2712))</f>
        <v/>
      </c>
      <c r="AY2712" s="27"/>
      <c r="AZ2712" s="6"/>
      <c r="BA2712" s="7"/>
      <c r="BB2712" s="7"/>
    </row>
    <row r="2713" spans="1:54" ht="14.45" customHeight="1">
      <c r="A2713" s="472" t="s">
        <v>5262</v>
      </c>
      <c r="B2713" s="473" t="s">
        <v>1602</v>
      </c>
      <c r="C2713" s="714"/>
      <c r="D2713" s="22"/>
      <c r="E2713" s="746"/>
      <c r="F2713" s="760"/>
      <c r="G2713" s="475"/>
      <c r="H2713" s="476"/>
      <c r="I2713" s="474"/>
      <c r="J2713" s="475"/>
      <c r="K2713" s="478"/>
      <c r="L2713" s="9"/>
      <c r="M2713" s="546"/>
      <c r="N2713" s="9"/>
      <c r="O2713" s="6"/>
      <c r="P2713" s="479"/>
      <c r="Q2713" s="10"/>
      <c r="R2713" s="11"/>
      <c r="S2713" s="12"/>
      <c r="T2713" s="14"/>
      <c r="U2713" s="15"/>
      <c r="V2713" s="8"/>
      <c r="W2713" s="13"/>
      <c r="X2713" s="23"/>
      <c r="Y2713" s="486"/>
      <c r="Z2713" s="483"/>
      <c r="AA2713" s="24"/>
      <c r="AB2713" s="484"/>
      <c r="AC2713" s="16"/>
      <c r="AD2713" s="17"/>
      <c r="AE2713" s="18"/>
      <c r="AF2713" s="9"/>
      <c r="AG2713" s="19"/>
      <c r="AH2713" s="20"/>
      <c r="AI2713" s="9"/>
      <c r="AJ2713" s="21"/>
      <c r="AK2713" s="33"/>
      <c r="AL2713" s="485" t="str">
        <f>IF(AA2713="","",AA2713)</f>
        <v/>
      </c>
      <c r="AM2713" s="3" t="str">
        <f>IF(AB2713="","",AB2713)</f>
        <v/>
      </c>
      <c r="AN2713" s="702"/>
      <c r="AO2713" s="4"/>
      <c r="AP2713" s="5"/>
      <c r="AQ2713" s="5"/>
      <c r="AR2713" s="4"/>
      <c r="AS2713" s="5"/>
      <c r="AT2713" s="552"/>
      <c r="AU2713" s="553" t="str">
        <f>IF(AND(V2713&gt;0,X2713="A",AA2713&lt;&gt;"",AG2713&lt;&gt;"A",AJ2713&lt;&gt;"A",OR(AB2713="NR",AB2713="NT")),1,"")</f>
        <v/>
      </c>
      <c r="AV2713" s="554" t="str">
        <f>IF(AU2713="","",COUNTIF($AU$8:AU2713,AU2713))</f>
        <v/>
      </c>
      <c r="AW2713" s="553" t="str">
        <f>IF(AND(V2713&gt;0,X2713="A",AJ2713&lt;&gt;"A",OR(AB2713="",AB2713="NX")),1,"")</f>
        <v/>
      </c>
      <c r="AX2713" s="554" t="str">
        <f>IF(AW2713="","",COUNTIF($AW$8:AW2713,AW2713))</f>
        <v/>
      </c>
      <c r="AY2713" s="27"/>
      <c r="AZ2713" s="6"/>
      <c r="BA2713" s="7"/>
      <c r="BB2713" s="7"/>
    </row>
    <row r="2714" spans="1:54" ht="14.45" customHeight="1">
      <c r="A2714" s="472" t="s">
        <v>5263</v>
      </c>
      <c r="B2714" s="473" t="s">
        <v>1602</v>
      </c>
      <c r="C2714" s="714"/>
      <c r="D2714" s="22"/>
      <c r="E2714" s="746"/>
      <c r="F2714" s="760"/>
      <c r="G2714" s="475"/>
      <c r="H2714" s="476"/>
      <c r="I2714" s="474"/>
      <c r="J2714" s="475"/>
      <c r="K2714" s="478"/>
      <c r="L2714" s="9"/>
      <c r="M2714" s="546"/>
      <c r="N2714" s="9"/>
      <c r="O2714" s="6"/>
      <c r="P2714" s="479"/>
      <c r="Q2714" s="10"/>
      <c r="R2714" s="11"/>
      <c r="S2714" s="12"/>
      <c r="T2714" s="14"/>
      <c r="U2714" s="15"/>
      <c r="V2714" s="8"/>
      <c r="W2714" s="13"/>
      <c r="X2714" s="23"/>
      <c r="Y2714" s="486"/>
      <c r="Z2714" s="483"/>
      <c r="AA2714" s="24"/>
      <c r="AB2714" s="484"/>
      <c r="AC2714" s="16"/>
      <c r="AD2714" s="17"/>
      <c r="AE2714" s="18"/>
      <c r="AF2714" s="9"/>
      <c r="AG2714" s="19"/>
      <c r="AH2714" s="20"/>
      <c r="AI2714" s="9"/>
      <c r="AJ2714" s="21"/>
      <c r="AK2714" s="33"/>
      <c r="AL2714" s="485" t="str">
        <f>IF(AA2714="","",AA2714)</f>
        <v/>
      </c>
      <c r="AM2714" s="3" t="str">
        <f>IF(AB2714="","",AB2714)</f>
        <v/>
      </c>
      <c r="AN2714" s="702"/>
      <c r="AO2714" s="4"/>
      <c r="AP2714" s="5"/>
      <c r="AQ2714" s="5"/>
      <c r="AR2714" s="4"/>
      <c r="AS2714" s="5"/>
      <c r="AT2714" s="552"/>
      <c r="AU2714" s="553" t="str">
        <f>IF(AND(V2714&gt;0,X2714="A",AA2714&lt;&gt;"",AG2714&lt;&gt;"A",AJ2714&lt;&gt;"A",OR(AB2714="NR",AB2714="NT")),1,"")</f>
        <v/>
      </c>
      <c r="AV2714" s="554" t="str">
        <f>IF(AU2714="","",COUNTIF($AU$8:AU2714,AU2714))</f>
        <v/>
      </c>
      <c r="AW2714" s="553" t="str">
        <f>IF(AND(V2714&gt;0,X2714="A",AJ2714&lt;&gt;"A",OR(AB2714="",AB2714="NX")),1,"")</f>
        <v/>
      </c>
      <c r="AX2714" s="554" t="str">
        <f>IF(AW2714="","",COUNTIF($AW$8:AW2714,AW2714))</f>
        <v/>
      </c>
      <c r="AY2714" s="27"/>
      <c r="AZ2714" s="6"/>
      <c r="BA2714" s="7"/>
      <c r="BB2714" s="7"/>
    </row>
    <row r="2715" spans="1:54" ht="14.45" customHeight="1">
      <c r="A2715" s="472" t="s">
        <v>5264</v>
      </c>
      <c r="B2715" s="473" t="s">
        <v>1602</v>
      </c>
      <c r="C2715" s="714"/>
      <c r="D2715" s="22"/>
      <c r="E2715" s="746"/>
      <c r="F2715" s="760"/>
      <c r="G2715" s="475"/>
      <c r="H2715" s="476"/>
      <c r="I2715" s="474"/>
      <c r="J2715" s="475"/>
      <c r="K2715" s="478"/>
      <c r="L2715" s="9"/>
      <c r="M2715" s="546"/>
      <c r="N2715" s="9"/>
      <c r="O2715" s="6"/>
      <c r="P2715" s="479"/>
      <c r="Q2715" s="10"/>
      <c r="R2715" s="11"/>
      <c r="S2715" s="12"/>
      <c r="T2715" s="14"/>
      <c r="U2715" s="15"/>
      <c r="V2715" s="8"/>
      <c r="W2715" s="13"/>
      <c r="X2715" s="23"/>
      <c r="Y2715" s="486"/>
      <c r="Z2715" s="483"/>
      <c r="AA2715" s="24"/>
      <c r="AB2715" s="484"/>
      <c r="AC2715" s="16"/>
      <c r="AD2715" s="17"/>
      <c r="AE2715" s="18"/>
      <c r="AF2715" s="9"/>
      <c r="AG2715" s="19"/>
      <c r="AH2715" s="20"/>
      <c r="AI2715" s="9"/>
      <c r="AJ2715" s="21"/>
      <c r="AK2715" s="33"/>
      <c r="AL2715" s="485" t="str">
        <f>IF(AA2715="","",AA2715)</f>
        <v/>
      </c>
      <c r="AM2715" s="3" t="str">
        <f>IF(AB2715="","",AB2715)</f>
        <v/>
      </c>
      <c r="AN2715" s="702"/>
      <c r="AO2715" s="4"/>
      <c r="AP2715" s="5"/>
      <c r="AQ2715" s="5"/>
      <c r="AR2715" s="4"/>
      <c r="AS2715" s="5"/>
      <c r="AT2715" s="552"/>
      <c r="AU2715" s="553" t="str">
        <f>IF(AND(V2715&gt;0,X2715="A",AA2715&lt;&gt;"",AG2715&lt;&gt;"A",AJ2715&lt;&gt;"A",OR(AB2715="NR",AB2715="NT")),1,"")</f>
        <v/>
      </c>
      <c r="AV2715" s="554" t="str">
        <f>IF(AU2715="","",COUNTIF($AU$8:AU2715,AU2715))</f>
        <v/>
      </c>
      <c r="AW2715" s="553" t="str">
        <f>IF(AND(V2715&gt;0,X2715="A",AJ2715&lt;&gt;"A",OR(AB2715="",AB2715="NX")),1,"")</f>
        <v/>
      </c>
      <c r="AX2715" s="554" t="str">
        <f>IF(AW2715="","",COUNTIF($AW$8:AW2715,AW2715))</f>
        <v/>
      </c>
      <c r="AY2715" s="27"/>
      <c r="AZ2715" s="6"/>
      <c r="BA2715" s="7"/>
      <c r="BB2715" s="7"/>
    </row>
    <row r="2716" spans="1:54" ht="14.45" customHeight="1">
      <c r="A2716" s="472" t="s">
        <v>5265</v>
      </c>
      <c r="B2716" s="473" t="s">
        <v>1602</v>
      </c>
      <c r="C2716" s="714"/>
      <c r="D2716" s="22"/>
      <c r="E2716" s="746"/>
      <c r="F2716" s="760"/>
      <c r="G2716" s="475"/>
      <c r="H2716" s="476"/>
      <c r="I2716" s="474"/>
      <c r="J2716" s="475"/>
      <c r="K2716" s="478"/>
      <c r="L2716" s="9"/>
      <c r="M2716" s="546"/>
      <c r="N2716" s="9"/>
      <c r="O2716" s="6"/>
      <c r="P2716" s="479"/>
      <c r="Q2716" s="10"/>
      <c r="R2716" s="11"/>
      <c r="S2716" s="12"/>
      <c r="T2716" s="14"/>
      <c r="U2716" s="15"/>
      <c r="V2716" s="8"/>
      <c r="W2716" s="13"/>
      <c r="X2716" s="23"/>
      <c r="Y2716" s="486"/>
      <c r="Z2716" s="483"/>
      <c r="AA2716" s="24"/>
      <c r="AB2716" s="484"/>
      <c r="AC2716" s="16"/>
      <c r="AD2716" s="17"/>
      <c r="AE2716" s="18"/>
      <c r="AF2716" s="9"/>
      <c r="AG2716" s="19"/>
      <c r="AH2716" s="20"/>
      <c r="AI2716" s="9"/>
      <c r="AJ2716" s="21"/>
      <c r="AK2716" s="33"/>
      <c r="AL2716" s="485" t="str">
        <f>IF(AA2716="","",AA2716)</f>
        <v/>
      </c>
      <c r="AM2716" s="3" t="str">
        <f>IF(AB2716="","",AB2716)</f>
        <v/>
      </c>
      <c r="AN2716" s="702"/>
      <c r="AO2716" s="4"/>
      <c r="AP2716" s="5"/>
      <c r="AQ2716" s="5"/>
      <c r="AR2716" s="4"/>
      <c r="AS2716" s="5"/>
      <c r="AT2716" s="552"/>
      <c r="AU2716" s="553" t="str">
        <f>IF(AND(V2716&gt;0,X2716="A",AA2716&lt;&gt;"",AG2716&lt;&gt;"A",AJ2716&lt;&gt;"A",OR(AB2716="NR",AB2716="NT")),1,"")</f>
        <v/>
      </c>
      <c r="AV2716" s="554" t="str">
        <f>IF(AU2716="","",COUNTIF($AU$8:AU2716,AU2716))</f>
        <v/>
      </c>
      <c r="AW2716" s="553" t="str">
        <f>IF(AND(V2716&gt;0,X2716="A",AJ2716&lt;&gt;"A",OR(AB2716="",AB2716="NX")),1,"")</f>
        <v/>
      </c>
      <c r="AX2716" s="554" t="str">
        <f>IF(AW2716="","",COUNTIF($AW$8:AW2716,AW2716))</f>
        <v/>
      </c>
      <c r="AY2716" s="27"/>
      <c r="AZ2716" s="6"/>
      <c r="BA2716" s="7"/>
      <c r="BB2716" s="7"/>
    </row>
    <row r="2717" spans="1:54" ht="14.45" customHeight="1">
      <c r="A2717" s="472" t="s">
        <v>5266</v>
      </c>
      <c r="B2717" s="473" t="s">
        <v>1602</v>
      </c>
      <c r="C2717" s="714"/>
      <c r="D2717" s="22"/>
      <c r="E2717" s="746"/>
      <c r="F2717" s="760"/>
      <c r="G2717" s="475"/>
      <c r="H2717" s="476"/>
      <c r="I2717" s="474"/>
      <c r="J2717" s="475"/>
      <c r="K2717" s="478"/>
      <c r="L2717" s="9"/>
      <c r="M2717" s="546"/>
      <c r="N2717" s="9"/>
      <c r="O2717" s="6"/>
      <c r="P2717" s="479"/>
      <c r="Q2717" s="10"/>
      <c r="R2717" s="11"/>
      <c r="S2717" s="12"/>
      <c r="T2717" s="14"/>
      <c r="U2717" s="15"/>
      <c r="V2717" s="8"/>
      <c r="W2717" s="13"/>
      <c r="X2717" s="23"/>
      <c r="Y2717" s="486"/>
      <c r="Z2717" s="483"/>
      <c r="AA2717" s="24"/>
      <c r="AB2717" s="484"/>
      <c r="AC2717" s="16"/>
      <c r="AD2717" s="17"/>
      <c r="AE2717" s="18"/>
      <c r="AF2717" s="9"/>
      <c r="AG2717" s="19"/>
      <c r="AH2717" s="20"/>
      <c r="AI2717" s="9"/>
      <c r="AJ2717" s="21"/>
      <c r="AK2717" s="33"/>
      <c r="AL2717" s="485" t="str">
        <f>IF(AA2717="","",AA2717)</f>
        <v/>
      </c>
      <c r="AM2717" s="3" t="str">
        <f>IF(AB2717="","",AB2717)</f>
        <v/>
      </c>
      <c r="AN2717" s="702"/>
      <c r="AO2717" s="4"/>
      <c r="AP2717" s="5"/>
      <c r="AQ2717" s="5"/>
      <c r="AR2717" s="4"/>
      <c r="AS2717" s="5"/>
      <c r="AT2717" s="552"/>
      <c r="AU2717" s="553" t="str">
        <f>IF(AND(V2717&gt;0,X2717="A",AA2717&lt;&gt;"",AG2717&lt;&gt;"A",AJ2717&lt;&gt;"A",OR(AB2717="NR",AB2717="NT")),1,"")</f>
        <v/>
      </c>
      <c r="AV2717" s="554" t="str">
        <f>IF(AU2717="","",COUNTIF($AU$8:AU2717,AU2717))</f>
        <v/>
      </c>
      <c r="AW2717" s="553" t="str">
        <f>IF(AND(V2717&gt;0,X2717="A",AJ2717&lt;&gt;"A",OR(AB2717="",AB2717="NX")),1,"")</f>
        <v/>
      </c>
      <c r="AX2717" s="554" t="str">
        <f>IF(AW2717="","",COUNTIF($AW$8:AW2717,AW2717))</f>
        <v/>
      </c>
      <c r="AY2717" s="27"/>
      <c r="AZ2717" s="6"/>
      <c r="BA2717" s="7"/>
      <c r="BB2717" s="7"/>
    </row>
    <row r="2718" spans="1:54" ht="14.45" customHeight="1">
      <c r="A2718" s="472" t="s">
        <v>5267</v>
      </c>
      <c r="B2718" s="473" t="s">
        <v>1602</v>
      </c>
      <c r="C2718" s="714"/>
      <c r="D2718" s="22"/>
      <c r="E2718" s="746"/>
      <c r="F2718" s="760"/>
      <c r="G2718" s="475"/>
      <c r="H2718" s="476"/>
      <c r="I2718" s="474"/>
      <c r="J2718" s="475"/>
      <c r="K2718" s="478"/>
      <c r="L2718" s="9"/>
      <c r="M2718" s="546"/>
      <c r="N2718" s="9"/>
      <c r="O2718" s="6"/>
      <c r="P2718" s="479"/>
      <c r="Q2718" s="10"/>
      <c r="R2718" s="11"/>
      <c r="S2718" s="12"/>
      <c r="T2718" s="14"/>
      <c r="U2718" s="15"/>
      <c r="V2718" s="8"/>
      <c r="W2718" s="13"/>
      <c r="X2718" s="23"/>
      <c r="Y2718" s="486"/>
      <c r="Z2718" s="483"/>
      <c r="AA2718" s="24"/>
      <c r="AB2718" s="484"/>
      <c r="AC2718" s="16"/>
      <c r="AD2718" s="17"/>
      <c r="AE2718" s="18"/>
      <c r="AF2718" s="9"/>
      <c r="AG2718" s="19"/>
      <c r="AH2718" s="20"/>
      <c r="AI2718" s="9"/>
      <c r="AJ2718" s="21"/>
      <c r="AK2718" s="33"/>
      <c r="AL2718" s="485" t="str">
        <f>IF(AA2718="","",AA2718)</f>
        <v/>
      </c>
      <c r="AM2718" s="3" t="str">
        <f>IF(AB2718="","",AB2718)</f>
        <v/>
      </c>
      <c r="AN2718" s="702"/>
      <c r="AO2718" s="4"/>
      <c r="AP2718" s="5"/>
      <c r="AQ2718" s="5"/>
      <c r="AR2718" s="4"/>
      <c r="AS2718" s="5"/>
      <c r="AT2718" s="552"/>
      <c r="AU2718" s="553" t="str">
        <f>IF(AND(V2718&gt;0,X2718="A",AA2718&lt;&gt;"",AG2718&lt;&gt;"A",AJ2718&lt;&gt;"A",OR(AB2718="NR",AB2718="NT")),1,"")</f>
        <v/>
      </c>
      <c r="AV2718" s="554" t="str">
        <f>IF(AU2718="","",COUNTIF($AU$8:AU2718,AU2718))</f>
        <v/>
      </c>
      <c r="AW2718" s="553" t="str">
        <f>IF(AND(V2718&gt;0,X2718="A",AJ2718&lt;&gt;"A",OR(AB2718="",AB2718="NX")),1,"")</f>
        <v/>
      </c>
      <c r="AX2718" s="554" t="str">
        <f>IF(AW2718="","",COUNTIF($AW$8:AW2718,AW2718))</f>
        <v/>
      </c>
      <c r="AY2718" s="27"/>
      <c r="AZ2718" s="6"/>
      <c r="BA2718" s="7"/>
      <c r="BB2718" s="7"/>
    </row>
    <row r="2719" spans="1:54" ht="14.45" customHeight="1">
      <c r="A2719" s="472" t="s">
        <v>5268</v>
      </c>
      <c r="B2719" s="473" t="s">
        <v>1602</v>
      </c>
      <c r="C2719" s="714"/>
      <c r="D2719" s="22"/>
      <c r="E2719" s="746"/>
      <c r="F2719" s="760"/>
      <c r="G2719" s="475"/>
      <c r="H2719" s="476"/>
      <c r="I2719" s="474"/>
      <c r="J2719" s="475"/>
      <c r="K2719" s="478"/>
      <c r="L2719" s="9"/>
      <c r="M2719" s="546"/>
      <c r="N2719" s="9"/>
      <c r="O2719" s="6"/>
      <c r="P2719" s="479"/>
      <c r="Q2719" s="10"/>
      <c r="R2719" s="11"/>
      <c r="S2719" s="12"/>
      <c r="T2719" s="14"/>
      <c r="U2719" s="15"/>
      <c r="V2719" s="8"/>
      <c r="W2719" s="13"/>
      <c r="X2719" s="23"/>
      <c r="Y2719" s="486"/>
      <c r="Z2719" s="483"/>
      <c r="AA2719" s="24"/>
      <c r="AB2719" s="484"/>
      <c r="AC2719" s="16"/>
      <c r="AD2719" s="17"/>
      <c r="AE2719" s="18"/>
      <c r="AF2719" s="9"/>
      <c r="AG2719" s="19"/>
      <c r="AH2719" s="20"/>
      <c r="AI2719" s="9"/>
      <c r="AJ2719" s="21"/>
      <c r="AK2719" s="33"/>
      <c r="AL2719" s="485" t="str">
        <f>IF(AA2719="","",AA2719)</f>
        <v/>
      </c>
      <c r="AM2719" s="3" t="str">
        <f>IF(AB2719="","",AB2719)</f>
        <v/>
      </c>
      <c r="AN2719" s="702"/>
      <c r="AO2719" s="4"/>
      <c r="AP2719" s="5"/>
      <c r="AQ2719" s="5"/>
      <c r="AR2719" s="4"/>
      <c r="AS2719" s="5"/>
      <c r="AT2719" s="552"/>
      <c r="AU2719" s="553" t="str">
        <f>IF(AND(V2719&gt;0,X2719="A",AA2719&lt;&gt;"",AG2719&lt;&gt;"A",AJ2719&lt;&gt;"A",OR(AB2719="NR",AB2719="NT")),1,"")</f>
        <v/>
      </c>
      <c r="AV2719" s="554" t="str">
        <f>IF(AU2719="","",COUNTIF($AU$8:AU2719,AU2719))</f>
        <v/>
      </c>
      <c r="AW2719" s="553" t="str">
        <f>IF(AND(V2719&gt;0,X2719="A",AJ2719&lt;&gt;"A",OR(AB2719="",AB2719="NX")),1,"")</f>
        <v/>
      </c>
      <c r="AX2719" s="554" t="str">
        <f>IF(AW2719="","",COUNTIF($AW$8:AW2719,AW2719))</f>
        <v/>
      </c>
      <c r="AY2719" s="27"/>
      <c r="AZ2719" s="6"/>
      <c r="BA2719" s="7"/>
      <c r="BB2719" s="7"/>
    </row>
    <row r="2720" spans="1:54" ht="14.45" customHeight="1">
      <c r="A2720" s="472" t="s">
        <v>5269</v>
      </c>
      <c r="B2720" s="473" t="s">
        <v>1602</v>
      </c>
      <c r="C2720" s="714"/>
      <c r="D2720" s="22"/>
      <c r="E2720" s="746"/>
      <c r="F2720" s="760"/>
      <c r="G2720" s="475"/>
      <c r="H2720" s="476"/>
      <c r="I2720" s="474"/>
      <c r="J2720" s="475"/>
      <c r="K2720" s="478"/>
      <c r="L2720" s="9"/>
      <c r="M2720" s="546"/>
      <c r="N2720" s="9"/>
      <c r="O2720" s="6"/>
      <c r="P2720" s="479"/>
      <c r="Q2720" s="10"/>
      <c r="R2720" s="11"/>
      <c r="S2720" s="12"/>
      <c r="T2720" s="14"/>
      <c r="U2720" s="15"/>
      <c r="V2720" s="8"/>
      <c r="W2720" s="13"/>
      <c r="X2720" s="23"/>
      <c r="Y2720" s="486"/>
      <c r="Z2720" s="483"/>
      <c r="AA2720" s="24"/>
      <c r="AB2720" s="484"/>
      <c r="AC2720" s="16"/>
      <c r="AD2720" s="17"/>
      <c r="AE2720" s="18"/>
      <c r="AF2720" s="9"/>
      <c r="AG2720" s="19"/>
      <c r="AH2720" s="20"/>
      <c r="AI2720" s="9"/>
      <c r="AJ2720" s="21"/>
      <c r="AK2720" s="33"/>
      <c r="AL2720" s="485" t="str">
        <f>IF(AA2720="","",AA2720)</f>
        <v/>
      </c>
      <c r="AM2720" s="3" t="str">
        <f>IF(AB2720="","",AB2720)</f>
        <v/>
      </c>
      <c r="AN2720" s="702"/>
      <c r="AO2720" s="4"/>
      <c r="AP2720" s="5"/>
      <c r="AQ2720" s="5"/>
      <c r="AR2720" s="4"/>
      <c r="AS2720" s="5"/>
      <c r="AT2720" s="552"/>
      <c r="AU2720" s="553" t="str">
        <f>IF(AND(V2720&gt;0,X2720="A",AA2720&lt;&gt;"",AG2720&lt;&gt;"A",AJ2720&lt;&gt;"A",OR(AB2720="NR",AB2720="NT")),1,"")</f>
        <v/>
      </c>
      <c r="AV2720" s="554" t="str">
        <f>IF(AU2720="","",COUNTIF($AU$8:AU2720,AU2720))</f>
        <v/>
      </c>
      <c r="AW2720" s="553" t="str">
        <f>IF(AND(V2720&gt;0,X2720="A",AJ2720&lt;&gt;"A",OR(AB2720="",AB2720="NX")),1,"")</f>
        <v/>
      </c>
      <c r="AX2720" s="554" t="str">
        <f>IF(AW2720="","",COUNTIF($AW$8:AW2720,AW2720))</f>
        <v/>
      </c>
      <c r="AY2720" s="27"/>
      <c r="AZ2720" s="6"/>
      <c r="BA2720" s="7"/>
      <c r="BB2720" s="7"/>
    </row>
    <row r="2721" spans="1:54" ht="14.45" customHeight="1">
      <c r="A2721" s="472" t="s">
        <v>5270</v>
      </c>
      <c r="B2721" s="473" t="s">
        <v>1602</v>
      </c>
      <c r="C2721" s="714"/>
      <c r="D2721" s="22"/>
      <c r="E2721" s="746"/>
      <c r="F2721" s="760"/>
      <c r="G2721" s="475"/>
      <c r="H2721" s="476"/>
      <c r="I2721" s="474"/>
      <c r="J2721" s="475"/>
      <c r="K2721" s="478"/>
      <c r="L2721" s="9"/>
      <c r="M2721" s="546"/>
      <c r="N2721" s="9"/>
      <c r="O2721" s="6"/>
      <c r="P2721" s="479"/>
      <c r="Q2721" s="10"/>
      <c r="R2721" s="11"/>
      <c r="S2721" s="12"/>
      <c r="T2721" s="14"/>
      <c r="U2721" s="15"/>
      <c r="V2721" s="8"/>
      <c r="W2721" s="13"/>
      <c r="X2721" s="23"/>
      <c r="Y2721" s="486"/>
      <c r="Z2721" s="483"/>
      <c r="AA2721" s="24"/>
      <c r="AB2721" s="484"/>
      <c r="AC2721" s="16"/>
      <c r="AD2721" s="17"/>
      <c r="AE2721" s="18"/>
      <c r="AF2721" s="9"/>
      <c r="AG2721" s="19"/>
      <c r="AH2721" s="20"/>
      <c r="AI2721" s="9"/>
      <c r="AJ2721" s="21"/>
      <c r="AK2721" s="33"/>
      <c r="AL2721" s="485" t="str">
        <f>IF(AA2721="","",AA2721)</f>
        <v/>
      </c>
      <c r="AM2721" s="3" t="str">
        <f>IF(AB2721="","",AB2721)</f>
        <v/>
      </c>
      <c r="AN2721" s="702"/>
      <c r="AO2721" s="4"/>
      <c r="AP2721" s="5"/>
      <c r="AQ2721" s="5"/>
      <c r="AR2721" s="4"/>
      <c r="AS2721" s="5"/>
      <c r="AT2721" s="552"/>
      <c r="AU2721" s="553" t="str">
        <f>IF(AND(V2721&gt;0,X2721="A",AA2721&lt;&gt;"",AG2721&lt;&gt;"A",AJ2721&lt;&gt;"A",OR(AB2721="NR",AB2721="NT")),1,"")</f>
        <v/>
      </c>
      <c r="AV2721" s="554" t="str">
        <f>IF(AU2721="","",COUNTIF($AU$8:AU2721,AU2721))</f>
        <v/>
      </c>
      <c r="AW2721" s="553" t="str">
        <f>IF(AND(V2721&gt;0,X2721="A",AJ2721&lt;&gt;"A",OR(AB2721="",AB2721="NX")),1,"")</f>
        <v/>
      </c>
      <c r="AX2721" s="554" t="str">
        <f>IF(AW2721="","",COUNTIF($AW$8:AW2721,AW2721))</f>
        <v/>
      </c>
      <c r="AY2721" s="27"/>
      <c r="AZ2721" s="6"/>
      <c r="BA2721" s="7"/>
      <c r="BB2721" s="7"/>
    </row>
    <row r="2722" spans="1:54" ht="14.45" customHeight="1">
      <c r="A2722" s="472" t="s">
        <v>5271</v>
      </c>
      <c r="B2722" s="473" t="s">
        <v>1602</v>
      </c>
      <c r="C2722" s="714"/>
      <c r="D2722" s="22"/>
      <c r="E2722" s="746"/>
      <c r="F2722" s="760"/>
      <c r="G2722" s="475"/>
      <c r="H2722" s="476"/>
      <c r="I2722" s="474"/>
      <c r="J2722" s="475"/>
      <c r="K2722" s="478"/>
      <c r="L2722" s="9"/>
      <c r="M2722" s="546"/>
      <c r="N2722" s="9"/>
      <c r="O2722" s="6"/>
      <c r="P2722" s="479"/>
      <c r="Q2722" s="10"/>
      <c r="R2722" s="11"/>
      <c r="S2722" s="12"/>
      <c r="T2722" s="14"/>
      <c r="U2722" s="15"/>
      <c r="V2722" s="8"/>
      <c r="W2722" s="13"/>
      <c r="X2722" s="23"/>
      <c r="Y2722" s="486"/>
      <c r="Z2722" s="483"/>
      <c r="AA2722" s="24"/>
      <c r="AB2722" s="484"/>
      <c r="AC2722" s="16"/>
      <c r="AD2722" s="17"/>
      <c r="AE2722" s="18"/>
      <c r="AF2722" s="9"/>
      <c r="AG2722" s="19"/>
      <c r="AH2722" s="20"/>
      <c r="AI2722" s="9"/>
      <c r="AJ2722" s="21"/>
      <c r="AK2722" s="33"/>
      <c r="AL2722" s="485" t="str">
        <f>IF(AA2722="","",AA2722)</f>
        <v/>
      </c>
      <c r="AM2722" s="3" t="str">
        <f>IF(AB2722="","",AB2722)</f>
        <v/>
      </c>
      <c r="AN2722" s="702"/>
      <c r="AO2722" s="4"/>
      <c r="AP2722" s="5"/>
      <c r="AQ2722" s="5"/>
      <c r="AR2722" s="4"/>
      <c r="AS2722" s="5"/>
      <c r="AT2722" s="552"/>
      <c r="AU2722" s="553" t="str">
        <f>IF(AND(V2722&gt;0,X2722="A",AA2722&lt;&gt;"",AG2722&lt;&gt;"A",AJ2722&lt;&gt;"A",OR(AB2722="NR",AB2722="NT")),1,"")</f>
        <v/>
      </c>
      <c r="AV2722" s="554" t="str">
        <f>IF(AU2722="","",COUNTIF($AU$8:AU2722,AU2722))</f>
        <v/>
      </c>
      <c r="AW2722" s="553" t="str">
        <f>IF(AND(V2722&gt;0,X2722="A",AJ2722&lt;&gt;"A",OR(AB2722="",AB2722="NX")),1,"")</f>
        <v/>
      </c>
      <c r="AX2722" s="554" t="str">
        <f>IF(AW2722="","",COUNTIF($AW$8:AW2722,AW2722))</f>
        <v/>
      </c>
      <c r="AY2722" s="27"/>
      <c r="AZ2722" s="6"/>
      <c r="BA2722" s="7"/>
      <c r="BB2722" s="7"/>
    </row>
    <row r="2723" spans="1:54" ht="14.45" customHeight="1">
      <c r="A2723" s="472" t="s">
        <v>5272</v>
      </c>
      <c r="B2723" s="473" t="s">
        <v>1602</v>
      </c>
      <c r="C2723" s="714"/>
      <c r="D2723" s="22"/>
      <c r="E2723" s="746"/>
      <c r="F2723" s="760"/>
      <c r="G2723" s="475"/>
      <c r="H2723" s="476"/>
      <c r="I2723" s="474"/>
      <c r="J2723" s="475"/>
      <c r="K2723" s="478"/>
      <c r="L2723" s="9"/>
      <c r="M2723" s="546"/>
      <c r="N2723" s="9"/>
      <c r="O2723" s="6"/>
      <c r="P2723" s="479"/>
      <c r="Q2723" s="10"/>
      <c r="R2723" s="11"/>
      <c r="S2723" s="12"/>
      <c r="T2723" s="14"/>
      <c r="U2723" s="15"/>
      <c r="V2723" s="8"/>
      <c r="W2723" s="13"/>
      <c r="X2723" s="23"/>
      <c r="Y2723" s="486"/>
      <c r="Z2723" s="483"/>
      <c r="AA2723" s="24"/>
      <c r="AB2723" s="484"/>
      <c r="AC2723" s="16"/>
      <c r="AD2723" s="17"/>
      <c r="AE2723" s="18"/>
      <c r="AF2723" s="9"/>
      <c r="AG2723" s="19"/>
      <c r="AH2723" s="20"/>
      <c r="AI2723" s="9"/>
      <c r="AJ2723" s="21"/>
      <c r="AK2723" s="33"/>
      <c r="AL2723" s="485" t="str">
        <f>IF(AA2723="","",AA2723)</f>
        <v/>
      </c>
      <c r="AM2723" s="3" t="str">
        <f>IF(AB2723="","",AB2723)</f>
        <v/>
      </c>
      <c r="AN2723" s="702"/>
      <c r="AO2723" s="4"/>
      <c r="AP2723" s="5"/>
      <c r="AQ2723" s="5"/>
      <c r="AR2723" s="4"/>
      <c r="AS2723" s="5"/>
      <c r="AT2723" s="552"/>
      <c r="AU2723" s="553" t="str">
        <f>IF(AND(V2723&gt;0,X2723="A",AA2723&lt;&gt;"",AG2723&lt;&gt;"A",AJ2723&lt;&gt;"A",OR(AB2723="NR",AB2723="NT")),1,"")</f>
        <v/>
      </c>
      <c r="AV2723" s="554" t="str">
        <f>IF(AU2723="","",COUNTIF($AU$8:AU2723,AU2723))</f>
        <v/>
      </c>
      <c r="AW2723" s="553" t="str">
        <f>IF(AND(V2723&gt;0,X2723="A",AJ2723&lt;&gt;"A",OR(AB2723="",AB2723="NX")),1,"")</f>
        <v/>
      </c>
      <c r="AX2723" s="554" t="str">
        <f>IF(AW2723="","",COUNTIF($AW$8:AW2723,AW2723))</f>
        <v/>
      </c>
      <c r="AY2723" s="27"/>
      <c r="AZ2723" s="6"/>
      <c r="BA2723" s="7"/>
      <c r="BB2723" s="7"/>
    </row>
    <row r="2724" spans="1:54" ht="14.45" customHeight="1">
      <c r="A2724" s="472" t="s">
        <v>5273</v>
      </c>
      <c r="B2724" s="473" t="s">
        <v>1602</v>
      </c>
      <c r="C2724" s="714"/>
      <c r="D2724" s="22"/>
      <c r="E2724" s="746"/>
      <c r="F2724" s="760"/>
      <c r="G2724" s="475"/>
      <c r="H2724" s="476"/>
      <c r="I2724" s="474"/>
      <c r="J2724" s="475"/>
      <c r="K2724" s="478"/>
      <c r="L2724" s="9"/>
      <c r="M2724" s="546"/>
      <c r="N2724" s="9"/>
      <c r="O2724" s="6"/>
      <c r="P2724" s="479"/>
      <c r="Q2724" s="10"/>
      <c r="R2724" s="11"/>
      <c r="S2724" s="12"/>
      <c r="T2724" s="14"/>
      <c r="U2724" s="15"/>
      <c r="V2724" s="8"/>
      <c r="W2724" s="13"/>
      <c r="X2724" s="23"/>
      <c r="Y2724" s="486"/>
      <c r="Z2724" s="483"/>
      <c r="AA2724" s="24"/>
      <c r="AB2724" s="484"/>
      <c r="AC2724" s="16"/>
      <c r="AD2724" s="17"/>
      <c r="AE2724" s="18"/>
      <c r="AF2724" s="9"/>
      <c r="AG2724" s="19"/>
      <c r="AH2724" s="20"/>
      <c r="AI2724" s="9"/>
      <c r="AJ2724" s="21"/>
      <c r="AK2724" s="33"/>
      <c r="AL2724" s="485" t="str">
        <f>IF(AA2724="","",AA2724)</f>
        <v/>
      </c>
      <c r="AM2724" s="3" t="str">
        <f>IF(AB2724="","",AB2724)</f>
        <v/>
      </c>
      <c r="AN2724" s="702"/>
      <c r="AO2724" s="4"/>
      <c r="AP2724" s="5"/>
      <c r="AQ2724" s="5"/>
      <c r="AR2724" s="4"/>
      <c r="AS2724" s="5"/>
      <c r="AT2724" s="552"/>
      <c r="AU2724" s="553" t="str">
        <f>IF(AND(V2724&gt;0,X2724="A",AA2724&lt;&gt;"",AG2724&lt;&gt;"A",AJ2724&lt;&gt;"A",OR(AB2724="NR",AB2724="NT")),1,"")</f>
        <v/>
      </c>
      <c r="AV2724" s="554" t="str">
        <f>IF(AU2724="","",COUNTIF($AU$8:AU2724,AU2724))</f>
        <v/>
      </c>
      <c r="AW2724" s="553" t="str">
        <f>IF(AND(V2724&gt;0,X2724="A",AJ2724&lt;&gt;"A",OR(AB2724="",AB2724="NX")),1,"")</f>
        <v/>
      </c>
      <c r="AX2724" s="554" t="str">
        <f>IF(AW2724="","",COUNTIF($AW$8:AW2724,AW2724))</f>
        <v/>
      </c>
      <c r="AY2724" s="27"/>
      <c r="AZ2724" s="6"/>
      <c r="BA2724" s="7"/>
      <c r="BB2724" s="7"/>
    </row>
    <row r="2725" spans="1:54" ht="14.45" customHeight="1">
      <c r="A2725" s="472" t="s">
        <v>5274</v>
      </c>
      <c r="B2725" s="473" t="s">
        <v>1602</v>
      </c>
      <c r="C2725" s="714"/>
      <c r="D2725" s="22"/>
      <c r="E2725" s="746"/>
      <c r="F2725" s="760"/>
      <c r="G2725" s="475"/>
      <c r="H2725" s="476"/>
      <c r="I2725" s="474"/>
      <c r="J2725" s="475"/>
      <c r="K2725" s="478"/>
      <c r="L2725" s="9"/>
      <c r="M2725" s="546"/>
      <c r="N2725" s="9"/>
      <c r="O2725" s="6"/>
      <c r="P2725" s="479"/>
      <c r="Q2725" s="10"/>
      <c r="R2725" s="11"/>
      <c r="S2725" s="12"/>
      <c r="T2725" s="14"/>
      <c r="U2725" s="15"/>
      <c r="V2725" s="8"/>
      <c r="W2725" s="13"/>
      <c r="X2725" s="23"/>
      <c r="Y2725" s="486"/>
      <c r="Z2725" s="483"/>
      <c r="AA2725" s="24"/>
      <c r="AB2725" s="484"/>
      <c r="AC2725" s="16"/>
      <c r="AD2725" s="17"/>
      <c r="AE2725" s="18"/>
      <c r="AF2725" s="9"/>
      <c r="AG2725" s="19"/>
      <c r="AH2725" s="20"/>
      <c r="AI2725" s="9"/>
      <c r="AJ2725" s="21"/>
      <c r="AK2725" s="33"/>
      <c r="AL2725" s="485" t="str">
        <f>IF(AA2725="","",AA2725)</f>
        <v/>
      </c>
      <c r="AM2725" s="3" t="str">
        <f>IF(AB2725="","",AB2725)</f>
        <v/>
      </c>
      <c r="AN2725" s="702"/>
      <c r="AO2725" s="4"/>
      <c r="AP2725" s="5"/>
      <c r="AQ2725" s="5"/>
      <c r="AR2725" s="4"/>
      <c r="AS2725" s="5"/>
      <c r="AT2725" s="552"/>
      <c r="AU2725" s="553" t="str">
        <f>IF(AND(V2725&gt;0,X2725="A",AA2725&lt;&gt;"",AG2725&lt;&gt;"A",AJ2725&lt;&gt;"A",OR(AB2725="NR",AB2725="NT")),1,"")</f>
        <v/>
      </c>
      <c r="AV2725" s="554" t="str">
        <f>IF(AU2725="","",COUNTIF($AU$8:AU2725,AU2725))</f>
        <v/>
      </c>
      <c r="AW2725" s="553" t="str">
        <f>IF(AND(V2725&gt;0,X2725="A",AJ2725&lt;&gt;"A",OR(AB2725="",AB2725="NX")),1,"")</f>
        <v/>
      </c>
      <c r="AX2725" s="554" t="str">
        <f>IF(AW2725="","",COUNTIF($AW$8:AW2725,AW2725))</f>
        <v/>
      </c>
      <c r="AY2725" s="27"/>
      <c r="AZ2725" s="6"/>
      <c r="BA2725" s="7"/>
      <c r="BB2725" s="7"/>
    </row>
    <row r="2726" spans="1:54" ht="14.45" customHeight="1">
      <c r="A2726" s="472" t="s">
        <v>5275</v>
      </c>
      <c r="B2726" s="473" t="s">
        <v>1602</v>
      </c>
      <c r="C2726" s="714"/>
      <c r="D2726" s="22"/>
      <c r="E2726" s="746"/>
      <c r="F2726" s="760"/>
      <c r="G2726" s="475"/>
      <c r="H2726" s="476"/>
      <c r="I2726" s="474"/>
      <c r="J2726" s="475"/>
      <c r="K2726" s="478"/>
      <c r="L2726" s="9"/>
      <c r="M2726" s="546"/>
      <c r="N2726" s="9"/>
      <c r="O2726" s="6"/>
      <c r="P2726" s="479"/>
      <c r="Q2726" s="10"/>
      <c r="R2726" s="11"/>
      <c r="S2726" s="12"/>
      <c r="T2726" s="14"/>
      <c r="U2726" s="15"/>
      <c r="V2726" s="8"/>
      <c r="W2726" s="13"/>
      <c r="X2726" s="23"/>
      <c r="Y2726" s="486"/>
      <c r="Z2726" s="483"/>
      <c r="AA2726" s="24"/>
      <c r="AB2726" s="484"/>
      <c r="AC2726" s="16"/>
      <c r="AD2726" s="17"/>
      <c r="AE2726" s="18"/>
      <c r="AF2726" s="9"/>
      <c r="AG2726" s="19"/>
      <c r="AH2726" s="20"/>
      <c r="AI2726" s="9"/>
      <c r="AJ2726" s="21"/>
      <c r="AK2726" s="33"/>
      <c r="AL2726" s="485" t="str">
        <f>IF(AA2726="","",AA2726)</f>
        <v/>
      </c>
      <c r="AM2726" s="3" t="str">
        <f>IF(AB2726="","",AB2726)</f>
        <v/>
      </c>
      <c r="AN2726" s="702"/>
      <c r="AO2726" s="4"/>
      <c r="AP2726" s="5"/>
      <c r="AQ2726" s="5"/>
      <c r="AR2726" s="4"/>
      <c r="AS2726" s="5"/>
      <c r="AT2726" s="552"/>
      <c r="AU2726" s="553" t="str">
        <f>IF(AND(V2726&gt;0,X2726="A",AA2726&lt;&gt;"",AG2726&lt;&gt;"A",AJ2726&lt;&gt;"A",OR(AB2726="NR",AB2726="NT")),1,"")</f>
        <v/>
      </c>
      <c r="AV2726" s="554" t="str">
        <f>IF(AU2726="","",COUNTIF($AU$8:AU2726,AU2726))</f>
        <v/>
      </c>
      <c r="AW2726" s="553" t="str">
        <f>IF(AND(V2726&gt;0,X2726="A",AJ2726&lt;&gt;"A",OR(AB2726="",AB2726="NX")),1,"")</f>
        <v/>
      </c>
      <c r="AX2726" s="554" t="str">
        <f>IF(AW2726="","",COUNTIF($AW$8:AW2726,AW2726))</f>
        <v/>
      </c>
      <c r="AY2726" s="27"/>
      <c r="AZ2726" s="6"/>
      <c r="BA2726" s="7"/>
      <c r="BB2726" s="7"/>
    </row>
    <row r="2727" spans="1:54" ht="14.45" customHeight="1">
      <c r="A2727" s="472" t="s">
        <v>5276</v>
      </c>
      <c r="B2727" s="473" t="s">
        <v>1602</v>
      </c>
      <c r="C2727" s="714"/>
      <c r="D2727" s="22"/>
      <c r="E2727" s="746"/>
      <c r="F2727" s="760"/>
      <c r="G2727" s="475"/>
      <c r="H2727" s="476"/>
      <c r="I2727" s="474"/>
      <c r="J2727" s="475"/>
      <c r="K2727" s="478"/>
      <c r="L2727" s="9"/>
      <c r="M2727" s="546"/>
      <c r="N2727" s="9"/>
      <c r="O2727" s="6"/>
      <c r="P2727" s="479"/>
      <c r="Q2727" s="10"/>
      <c r="R2727" s="11"/>
      <c r="S2727" s="12"/>
      <c r="T2727" s="14"/>
      <c r="U2727" s="15"/>
      <c r="V2727" s="8"/>
      <c r="W2727" s="13"/>
      <c r="X2727" s="23"/>
      <c r="Y2727" s="486"/>
      <c r="Z2727" s="483"/>
      <c r="AA2727" s="24"/>
      <c r="AB2727" s="484"/>
      <c r="AC2727" s="16"/>
      <c r="AD2727" s="17"/>
      <c r="AE2727" s="18"/>
      <c r="AF2727" s="9"/>
      <c r="AG2727" s="19"/>
      <c r="AH2727" s="20"/>
      <c r="AI2727" s="9"/>
      <c r="AJ2727" s="21"/>
      <c r="AK2727" s="33"/>
      <c r="AL2727" s="485" t="str">
        <f>IF(AA2727="","",AA2727)</f>
        <v/>
      </c>
      <c r="AM2727" s="3" t="str">
        <f>IF(AB2727="","",AB2727)</f>
        <v/>
      </c>
      <c r="AN2727" s="702"/>
      <c r="AO2727" s="4"/>
      <c r="AP2727" s="5"/>
      <c r="AQ2727" s="5"/>
      <c r="AR2727" s="4"/>
      <c r="AS2727" s="5"/>
      <c r="AT2727" s="552"/>
      <c r="AU2727" s="553" t="str">
        <f>IF(AND(V2727&gt;0,X2727="A",AA2727&lt;&gt;"",AG2727&lt;&gt;"A",AJ2727&lt;&gt;"A",OR(AB2727="NR",AB2727="NT")),1,"")</f>
        <v/>
      </c>
      <c r="AV2727" s="554" t="str">
        <f>IF(AU2727="","",COUNTIF($AU$8:AU2727,AU2727))</f>
        <v/>
      </c>
      <c r="AW2727" s="553" t="str">
        <f>IF(AND(V2727&gt;0,X2727="A",AJ2727&lt;&gt;"A",OR(AB2727="",AB2727="NX")),1,"")</f>
        <v/>
      </c>
      <c r="AX2727" s="554" t="str">
        <f>IF(AW2727="","",COUNTIF($AW$8:AW2727,AW2727))</f>
        <v/>
      </c>
      <c r="AY2727" s="27"/>
      <c r="AZ2727" s="6"/>
      <c r="BA2727" s="7"/>
      <c r="BB2727" s="7"/>
    </row>
    <row r="2728" spans="1:54" ht="14.45" customHeight="1">
      <c r="A2728" s="472" t="s">
        <v>5277</v>
      </c>
      <c r="B2728" s="473" t="s">
        <v>1602</v>
      </c>
      <c r="C2728" s="714"/>
      <c r="D2728" s="22"/>
      <c r="E2728" s="746"/>
      <c r="F2728" s="760"/>
      <c r="G2728" s="475"/>
      <c r="H2728" s="476"/>
      <c r="I2728" s="474"/>
      <c r="J2728" s="475"/>
      <c r="K2728" s="478"/>
      <c r="L2728" s="9"/>
      <c r="M2728" s="546"/>
      <c r="N2728" s="9"/>
      <c r="O2728" s="6"/>
      <c r="P2728" s="479"/>
      <c r="Q2728" s="10"/>
      <c r="R2728" s="11"/>
      <c r="S2728" s="12"/>
      <c r="T2728" s="14"/>
      <c r="U2728" s="15"/>
      <c r="V2728" s="8"/>
      <c r="W2728" s="13"/>
      <c r="X2728" s="23"/>
      <c r="Y2728" s="486"/>
      <c r="Z2728" s="483"/>
      <c r="AA2728" s="24"/>
      <c r="AB2728" s="484"/>
      <c r="AC2728" s="16"/>
      <c r="AD2728" s="17"/>
      <c r="AE2728" s="18"/>
      <c r="AF2728" s="9"/>
      <c r="AG2728" s="19"/>
      <c r="AH2728" s="20"/>
      <c r="AI2728" s="9"/>
      <c r="AJ2728" s="21"/>
      <c r="AK2728" s="33"/>
      <c r="AL2728" s="485" t="str">
        <f>IF(AA2728="","",AA2728)</f>
        <v/>
      </c>
      <c r="AM2728" s="3" t="str">
        <f>IF(AB2728="","",AB2728)</f>
        <v/>
      </c>
      <c r="AN2728" s="702"/>
      <c r="AO2728" s="4"/>
      <c r="AP2728" s="5"/>
      <c r="AQ2728" s="5"/>
      <c r="AR2728" s="4"/>
      <c r="AS2728" s="5"/>
      <c r="AT2728" s="552"/>
      <c r="AU2728" s="553" t="str">
        <f>IF(AND(V2728&gt;0,X2728="A",AA2728&lt;&gt;"",AG2728&lt;&gt;"A",AJ2728&lt;&gt;"A",OR(AB2728="NR",AB2728="NT")),1,"")</f>
        <v/>
      </c>
      <c r="AV2728" s="554" t="str">
        <f>IF(AU2728="","",COUNTIF($AU$8:AU2728,AU2728))</f>
        <v/>
      </c>
      <c r="AW2728" s="553" t="str">
        <f>IF(AND(V2728&gt;0,X2728="A",AJ2728&lt;&gt;"A",OR(AB2728="",AB2728="NX")),1,"")</f>
        <v/>
      </c>
      <c r="AX2728" s="554" t="str">
        <f>IF(AW2728="","",COUNTIF($AW$8:AW2728,AW2728))</f>
        <v/>
      </c>
      <c r="AY2728" s="27"/>
      <c r="AZ2728" s="6"/>
      <c r="BA2728" s="7"/>
      <c r="BB2728" s="7"/>
    </row>
    <row r="2729" spans="1:54" ht="14.45" customHeight="1">
      <c r="A2729" s="472" t="s">
        <v>5278</v>
      </c>
      <c r="B2729" s="473" t="s">
        <v>1602</v>
      </c>
      <c r="C2729" s="714"/>
      <c r="D2729" s="22"/>
      <c r="E2729" s="746"/>
      <c r="F2729" s="760"/>
      <c r="G2729" s="475"/>
      <c r="H2729" s="476"/>
      <c r="I2729" s="474"/>
      <c r="J2729" s="475"/>
      <c r="K2729" s="478"/>
      <c r="L2729" s="9"/>
      <c r="M2729" s="546"/>
      <c r="N2729" s="9"/>
      <c r="O2729" s="6"/>
      <c r="P2729" s="479"/>
      <c r="Q2729" s="10"/>
      <c r="R2729" s="11"/>
      <c r="S2729" s="12"/>
      <c r="T2729" s="14"/>
      <c r="U2729" s="15"/>
      <c r="V2729" s="8"/>
      <c r="W2729" s="13"/>
      <c r="X2729" s="23"/>
      <c r="Y2729" s="486"/>
      <c r="Z2729" s="483"/>
      <c r="AA2729" s="24"/>
      <c r="AB2729" s="484"/>
      <c r="AC2729" s="16"/>
      <c r="AD2729" s="17"/>
      <c r="AE2729" s="18"/>
      <c r="AF2729" s="9"/>
      <c r="AG2729" s="19"/>
      <c r="AH2729" s="20"/>
      <c r="AI2729" s="9"/>
      <c r="AJ2729" s="21"/>
      <c r="AK2729" s="33"/>
      <c r="AL2729" s="485" t="str">
        <f>IF(AA2729="","",AA2729)</f>
        <v/>
      </c>
      <c r="AM2729" s="3" t="str">
        <f>IF(AB2729="","",AB2729)</f>
        <v/>
      </c>
      <c r="AN2729" s="702"/>
      <c r="AO2729" s="4"/>
      <c r="AP2729" s="5"/>
      <c r="AQ2729" s="5"/>
      <c r="AR2729" s="4"/>
      <c r="AS2729" s="5"/>
      <c r="AT2729" s="552"/>
      <c r="AU2729" s="553" t="str">
        <f>IF(AND(V2729&gt;0,X2729="A",AA2729&lt;&gt;"",AG2729&lt;&gt;"A",AJ2729&lt;&gt;"A",OR(AB2729="NR",AB2729="NT")),1,"")</f>
        <v/>
      </c>
      <c r="AV2729" s="554" t="str">
        <f>IF(AU2729="","",COUNTIF($AU$8:AU2729,AU2729))</f>
        <v/>
      </c>
      <c r="AW2729" s="553" t="str">
        <f>IF(AND(V2729&gt;0,X2729="A",AJ2729&lt;&gt;"A",OR(AB2729="",AB2729="NX")),1,"")</f>
        <v/>
      </c>
      <c r="AX2729" s="554" t="str">
        <f>IF(AW2729="","",COUNTIF($AW$8:AW2729,AW2729))</f>
        <v/>
      </c>
      <c r="AY2729" s="27"/>
      <c r="AZ2729" s="6"/>
      <c r="BA2729" s="7"/>
      <c r="BB2729" s="7"/>
    </row>
    <row r="2730" spans="1:54" ht="14.45" customHeight="1">
      <c r="A2730" s="472" t="s">
        <v>5279</v>
      </c>
      <c r="B2730" s="473" t="s">
        <v>1602</v>
      </c>
      <c r="C2730" s="714"/>
      <c r="D2730" s="22"/>
      <c r="E2730" s="746"/>
      <c r="F2730" s="760"/>
      <c r="G2730" s="475"/>
      <c r="H2730" s="476"/>
      <c r="I2730" s="474"/>
      <c r="J2730" s="475"/>
      <c r="K2730" s="478"/>
      <c r="L2730" s="9"/>
      <c r="M2730" s="546"/>
      <c r="N2730" s="9"/>
      <c r="O2730" s="6"/>
      <c r="P2730" s="479"/>
      <c r="Q2730" s="10"/>
      <c r="R2730" s="11"/>
      <c r="S2730" s="12"/>
      <c r="T2730" s="14"/>
      <c r="U2730" s="15"/>
      <c r="V2730" s="8"/>
      <c r="W2730" s="13"/>
      <c r="X2730" s="23"/>
      <c r="Y2730" s="486"/>
      <c r="Z2730" s="483"/>
      <c r="AA2730" s="24"/>
      <c r="AB2730" s="484"/>
      <c r="AC2730" s="16"/>
      <c r="AD2730" s="17"/>
      <c r="AE2730" s="18"/>
      <c r="AF2730" s="9"/>
      <c r="AG2730" s="19"/>
      <c r="AH2730" s="20"/>
      <c r="AI2730" s="9"/>
      <c r="AJ2730" s="21"/>
      <c r="AK2730" s="33"/>
      <c r="AL2730" s="485" t="str">
        <f>IF(AA2730="","",AA2730)</f>
        <v/>
      </c>
      <c r="AM2730" s="3" t="str">
        <f>IF(AB2730="","",AB2730)</f>
        <v/>
      </c>
      <c r="AN2730" s="702"/>
      <c r="AO2730" s="4"/>
      <c r="AP2730" s="5"/>
      <c r="AQ2730" s="5"/>
      <c r="AR2730" s="4"/>
      <c r="AS2730" s="5"/>
      <c r="AT2730" s="552"/>
      <c r="AU2730" s="553" t="str">
        <f>IF(AND(V2730&gt;0,X2730="A",AA2730&lt;&gt;"",AG2730&lt;&gt;"A",AJ2730&lt;&gt;"A",OR(AB2730="NR",AB2730="NT")),1,"")</f>
        <v/>
      </c>
      <c r="AV2730" s="554" t="str">
        <f>IF(AU2730="","",COUNTIF($AU$8:AU2730,AU2730))</f>
        <v/>
      </c>
      <c r="AW2730" s="553" t="str">
        <f>IF(AND(V2730&gt;0,X2730="A",AJ2730&lt;&gt;"A",OR(AB2730="",AB2730="NX")),1,"")</f>
        <v/>
      </c>
      <c r="AX2730" s="554" t="str">
        <f>IF(AW2730="","",COUNTIF($AW$8:AW2730,AW2730))</f>
        <v/>
      </c>
      <c r="AY2730" s="27"/>
      <c r="AZ2730" s="6"/>
      <c r="BA2730" s="7"/>
      <c r="BB2730" s="7"/>
    </row>
    <row r="2731" spans="1:54" ht="14.45" customHeight="1">
      <c r="A2731" s="472" t="s">
        <v>5280</v>
      </c>
      <c r="B2731" s="473" t="s">
        <v>1602</v>
      </c>
      <c r="C2731" s="714"/>
      <c r="D2731" s="22"/>
      <c r="E2731" s="746"/>
      <c r="F2731" s="760"/>
      <c r="G2731" s="475"/>
      <c r="H2731" s="476"/>
      <c r="I2731" s="474"/>
      <c r="J2731" s="475"/>
      <c r="K2731" s="478"/>
      <c r="L2731" s="9"/>
      <c r="M2731" s="546"/>
      <c r="N2731" s="9"/>
      <c r="O2731" s="6"/>
      <c r="P2731" s="479"/>
      <c r="Q2731" s="10"/>
      <c r="R2731" s="11"/>
      <c r="S2731" s="12"/>
      <c r="T2731" s="14"/>
      <c r="U2731" s="15"/>
      <c r="V2731" s="8"/>
      <c r="W2731" s="13"/>
      <c r="X2731" s="23"/>
      <c r="Y2731" s="486"/>
      <c r="Z2731" s="483"/>
      <c r="AA2731" s="24"/>
      <c r="AB2731" s="484"/>
      <c r="AC2731" s="16"/>
      <c r="AD2731" s="17"/>
      <c r="AE2731" s="18"/>
      <c r="AF2731" s="9"/>
      <c r="AG2731" s="19"/>
      <c r="AH2731" s="20"/>
      <c r="AI2731" s="9"/>
      <c r="AJ2731" s="21"/>
      <c r="AK2731" s="33"/>
      <c r="AL2731" s="485" t="str">
        <f>IF(AA2731="","",AA2731)</f>
        <v/>
      </c>
      <c r="AM2731" s="3" t="str">
        <f>IF(AB2731="","",AB2731)</f>
        <v/>
      </c>
      <c r="AN2731" s="702"/>
      <c r="AO2731" s="4"/>
      <c r="AP2731" s="5"/>
      <c r="AQ2731" s="5"/>
      <c r="AR2731" s="4"/>
      <c r="AS2731" s="5"/>
      <c r="AT2731" s="552"/>
      <c r="AU2731" s="553" t="str">
        <f>IF(AND(V2731&gt;0,X2731="A",AA2731&lt;&gt;"",AG2731&lt;&gt;"A",AJ2731&lt;&gt;"A",OR(AB2731="NR",AB2731="NT")),1,"")</f>
        <v/>
      </c>
      <c r="AV2731" s="554" t="str">
        <f>IF(AU2731="","",COUNTIF($AU$8:AU2731,AU2731))</f>
        <v/>
      </c>
      <c r="AW2731" s="553" t="str">
        <f>IF(AND(V2731&gt;0,X2731="A",AJ2731&lt;&gt;"A",OR(AB2731="",AB2731="NX")),1,"")</f>
        <v/>
      </c>
      <c r="AX2731" s="554" t="str">
        <f>IF(AW2731="","",COUNTIF($AW$8:AW2731,AW2731))</f>
        <v/>
      </c>
      <c r="AY2731" s="27"/>
      <c r="AZ2731" s="6"/>
      <c r="BA2731" s="7"/>
      <c r="BB2731" s="7"/>
    </row>
    <row r="2732" spans="1:54" ht="14.45" customHeight="1">
      <c r="A2732" s="472" t="s">
        <v>5281</v>
      </c>
      <c r="B2732" s="473" t="s">
        <v>1602</v>
      </c>
      <c r="C2732" s="714"/>
      <c r="D2732" s="22"/>
      <c r="E2732" s="746"/>
      <c r="F2732" s="760"/>
      <c r="G2732" s="475"/>
      <c r="H2732" s="476"/>
      <c r="I2732" s="474"/>
      <c r="J2732" s="475"/>
      <c r="K2732" s="478"/>
      <c r="L2732" s="9"/>
      <c r="M2732" s="546"/>
      <c r="N2732" s="9"/>
      <c r="O2732" s="6"/>
      <c r="P2732" s="479"/>
      <c r="Q2732" s="10"/>
      <c r="R2732" s="11"/>
      <c r="S2732" s="12"/>
      <c r="T2732" s="14"/>
      <c r="U2732" s="15"/>
      <c r="V2732" s="8"/>
      <c r="W2732" s="13"/>
      <c r="X2732" s="23"/>
      <c r="Y2732" s="486"/>
      <c r="Z2732" s="483"/>
      <c r="AA2732" s="24"/>
      <c r="AB2732" s="484"/>
      <c r="AC2732" s="16"/>
      <c r="AD2732" s="17"/>
      <c r="AE2732" s="18"/>
      <c r="AF2732" s="9"/>
      <c r="AG2732" s="19"/>
      <c r="AH2732" s="20"/>
      <c r="AI2732" s="9"/>
      <c r="AJ2732" s="21"/>
      <c r="AK2732" s="33"/>
      <c r="AL2732" s="485" t="str">
        <f>IF(AA2732="","",AA2732)</f>
        <v/>
      </c>
      <c r="AM2732" s="3" t="str">
        <f>IF(AB2732="","",AB2732)</f>
        <v/>
      </c>
      <c r="AN2732" s="702"/>
      <c r="AO2732" s="4"/>
      <c r="AP2732" s="5"/>
      <c r="AQ2732" s="5"/>
      <c r="AR2732" s="4"/>
      <c r="AS2732" s="5"/>
      <c r="AT2732" s="552"/>
      <c r="AU2732" s="553" t="str">
        <f>IF(AND(V2732&gt;0,X2732="A",AA2732&lt;&gt;"",AG2732&lt;&gt;"A",AJ2732&lt;&gt;"A",OR(AB2732="NR",AB2732="NT")),1,"")</f>
        <v/>
      </c>
      <c r="AV2732" s="554" t="str">
        <f>IF(AU2732="","",COUNTIF($AU$8:AU2732,AU2732))</f>
        <v/>
      </c>
      <c r="AW2732" s="553" t="str">
        <f>IF(AND(V2732&gt;0,X2732="A",AJ2732&lt;&gt;"A",OR(AB2732="",AB2732="NX")),1,"")</f>
        <v/>
      </c>
      <c r="AX2732" s="554" t="str">
        <f>IF(AW2732="","",COUNTIF($AW$8:AW2732,AW2732))</f>
        <v/>
      </c>
      <c r="AY2732" s="27"/>
      <c r="AZ2732" s="6"/>
      <c r="BA2732" s="7"/>
      <c r="BB2732" s="7"/>
    </row>
    <row r="2733" spans="1:54" ht="14.45" customHeight="1">
      <c r="A2733" s="472" t="s">
        <v>5282</v>
      </c>
      <c r="B2733" s="473" t="s">
        <v>1602</v>
      </c>
      <c r="C2733" s="714"/>
      <c r="D2733" s="22"/>
      <c r="E2733" s="746"/>
      <c r="F2733" s="760"/>
      <c r="G2733" s="475"/>
      <c r="H2733" s="476"/>
      <c r="I2733" s="474"/>
      <c r="J2733" s="475"/>
      <c r="K2733" s="478"/>
      <c r="L2733" s="9"/>
      <c r="M2733" s="546"/>
      <c r="N2733" s="9"/>
      <c r="O2733" s="6"/>
      <c r="P2733" s="479"/>
      <c r="Q2733" s="10"/>
      <c r="R2733" s="11"/>
      <c r="S2733" s="12"/>
      <c r="T2733" s="14"/>
      <c r="U2733" s="15"/>
      <c r="V2733" s="8"/>
      <c r="W2733" s="13"/>
      <c r="X2733" s="23"/>
      <c r="Y2733" s="486"/>
      <c r="Z2733" s="483"/>
      <c r="AA2733" s="24"/>
      <c r="AB2733" s="484"/>
      <c r="AC2733" s="16"/>
      <c r="AD2733" s="17"/>
      <c r="AE2733" s="18"/>
      <c r="AF2733" s="9"/>
      <c r="AG2733" s="19"/>
      <c r="AH2733" s="20"/>
      <c r="AI2733" s="9"/>
      <c r="AJ2733" s="21"/>
      <c r="AK2733" s="33"/>
      <c r="AL2733" s="485" t="str">
        <f>IF(AA2733="","",AA2733)</f>
        <v/>
      </c>
      <c r="AM2733" s="3" t="str">
        <f>IF(AB2733="","",AB2733)</f>
        <v/>
      </c>
      <c r="AN2733" s="702"/>
      <c r="AO2733" s="4"/>
      <c r="AP2733" s="5"/>
      <c r="AQ2733" s="5"/>
      <c r="AR2733" s="4"/>
      <c r="AS2733" s="5"/>
      <c r="AT2733" s="552"/>
      <c r="AU2733" s="553" t="str">
        <f>IF(AND(V2733&gt;0,X2733="A",AA2733&lt;&gt;"",AG2733&lt;&gt;"A",AJ2733&lt;&gt;"A",OR(AB2733="NR",AB2733="NT")),1,"")</f>
        <v/>
      </c>
      <c r="AV2733" s="554" t="str">
        <f>IF(AU2733="","",COUNTIF($AU$8:AU2733,AU2733))</f>
        <v/>
      </c>
      <c r="AW2733" s="553" t="str">
        <f>IF(AND(V2733&gt;0,X2733="A",AJ2733&lt;&gt;"A",OR(AB2733="",AB2733="NX")),1,"")</f>
        <v/>
      </c>
      <c r="AX2733" s="554" t="str">
        <f>IF(AW2733="","",COUNTIF($AW$8:AW2733,AW2733))</f>
        <v/>
      </c>
      <c r="AY2733" s="27"/>
      <c r="AZ2733" s="6"/>
      <c r="BA2733" s="7"/>
      <c r="BB2733" s="7"/>
    </row>
    <row r="2734" spans="1:54" ht="14.45" customHeight="1">
      <c r="A2734" s="472" t="s">
        <v>5283</v>
      </c>
      <c r="B2734" s="473" t="s">
        <v>1602</v>
      </c>
      <c r="C2734" s="714"/>
      <c r="D2734" s="22"/>
      <c r="E2734" s="746"/>
      <c r="F2734" s="760"/>
      <c r="G2734" s="475"/>
      <c r="H2734" s="476"/>
      <c r="I2734" s="474"/>
      <c r="J2734" s="475"/>
      <c r="K2734" s="478"/>
      <c r="L2734" s="9"/>
      <c r="M2734" s="546"/>
      <c r="N2734" s="9"/>
      <c r="O2734" s="6"/>
      <c r="P2734" s="479"/>
      <c r="Q2734" s="10"/>
      <c r="R2734" s="11"/>
      <c r="S2734" s="12"/>
      <c r="T2734" s="14"/>
      <c r="U2734" s="15"/>
      <c r="V2734" s="8"/>
      <c r="W2734" s="13"/>
      <c r="X2734" s="23"/>
      <c r="Y2734" s="486"/>
      <c r="Z2734" s="483"/>
      <c r="AA2734" s="24"/>
      <c r="AB2734" s="484"/>
      <c r="AC2734" s="16"/>
      <c r="AD2734" s="17"/>
      <c r="AE2734" s="18"/>
      <c r="AF2734" s="9"/>
      <c r="AG2734" s="19"/>
      <c r="AH2734" s="20"/>
      <c r="AI2734" s="9"/>
      <c r="AJ2734" s="21"/>
      <c r="AK2734" s="33"/>
      <c r="AL2734" s="485" t="str">
        <f>IF(AA2734="","",AA2734)</f>
        <v/>
      </c>
      <c r="AM2734" s="3" t="str">
        <f>IF(AB2734="","",AB2734)</f>
        <v/>
      </c>
      <c r="AN2734" s="702"/>
      <c r="AO2734" s="4"/>
      <c r="AP2734" s="5"/>
      <c r="AQ2734" s="5"/>
      <c r="AR2734" s="4"/>
      <c r="AS2734" s="5"/>
      <c r="AT2734" s="552"/>
      <c r="AU2734" s="553" t="str">
        <f>IF(AND(V2734&gt;0,X2734="A",AA2734&lt;&gt;"",AG2734&lt;&gt;"A",AJ2734&lt;&gt;"A",OR(AB2734="NR",AB2734="NT")),1,"")</f>
        <v/>
      </c>
      <c r="AV2734" s="554" t="str">
        <f>IF(AU2734="","",COUNTIF($AU$8:AU2734,AU2734))</f>
        <v/>
      </c>
      <c r="AW2734" s="553" t="str">
        <f>IF(AND(V2734&gt;0,X2734="A",AJ2734&lt;&gt;"A",OR(AB2734="",AB2734="NX")),1,"")</f>
        <v/>
      </c>
      <c r="AX2734" s="554" t="str">
        <f>IF(AW2734="","",COUNTIF($AW$8:AW2734,AW2734))</f>
        <v/>
      </c>
      <c r="AY2734" s="27"/>
      <c r="AZ2734" s="6"/>
      <c r="BA2734" s="7"/>
      <c r="BB2734" s="7"/>
    </row>
    <row r="2735" spans="1:54" ht="14.45" customHeight="1">
      <c r="A2735" s="472" t="s">
        <v>5284</v>
      </c>
      <c r="B2735" s="473" t="s">
        <v>1602</v>
      </c>
      <c r="C2735" s="714"/>
      <c r="D2735" s="22"/>
      <c r="E2735" s="746"/>
      <c r="F2735" s="760"/>
      <c r="G2735" s="475"/>
      <c r="H2735" s="476"/>
      <c r="I2735" s="474"/>
      <c r="J2735" s="475"/>
      <c r="K2735" s="478"/>
      <c r="L2735" s="9"/>
      <c r="M2735" s="546"/>
      <c r="N2735" s="9"/>
      <c r="O2735" s="6"/>
      <c r="P2735" s="479"/>
      <c r="Q2735" s="10"/>
      <c r="R2735" s="11"/>
      <c r="S2735" s="12"/>
      <c r="T2735" s="14"/>
      <c r="U2735" s="15"/>
      <c r="V2735" s="8"/>
      <c r="W2735" s="13"/>
      <c r="X2735" s="23"/>
      <c r="Y2735" s="486"/>
      <c r="Z2735" s="483"/>
      <c r="AA2735" s="24"/>
      <c r="AB2735" s="484"/>
      <c r="AC2735" s="16"/>
      <c r="AD2735" s="17"/>
      <c r="AE2735" s="18"/>
      <c r="AF2735" s="9"/>
      <c r="AG2735" s="19"/>
      <c r="AH2735" s="20"/>
      <c r="AI2735" s="9"/>
      <c r="AJ2735" s="21"/>
      <c r="AK2735" s="33"/>
      <c r="AL2735" s="485" t="str">
        <f>IF(AA2735="","",AA2735)</f>
        <v/>
      </c>
      <c r="AM2735" s="3" t="str">
        <f>IF(AB2735="","",AB2735)</f>
        <v/>
      </c>
      <c r="AN2735" s="702"/>
      <c r="AO2735" s="4"/>
      <c r="AP2735" s="5"/>
      <c r="AQ2735" s="5"/>
      <c r="AR2735" s="4"/>
      <c r="AS2735" s="5"/>
      <c r="AT2735" s="552"/>
      <c r="AU2735" s="553" t="str">
        <f>IF(AND(V2735&gt;0,X2735="A",AA2735&lt;&gt;"",AG2735&lt;&gt;"A",AJ2735&lt;&gt;"A",OR(AB2735="NR",AB2735="NT")),1,"")</f>
        <v/>
      </c>
      <c r="AV2735" s="554" t="str">
        <f>IF(AU2735="","",COUNTIF($AU$8:AU2735,AU2735))</f>
        <v/>
      </c>
      <c r="AW2735" s="553" t="str">
        <f>IF(AND(V2735&gt;0,X2735="A",AJ2735&lt;&gt;"A",OR(AB2735="",AB2735="NX")),1,"")</f>
        <v/>
      </c>
      <c r="AX2735" s="554" t="str">
        <f>IF(AW2735="","",COUNTIF($AW$8:AW2735,AW2735))</f>
        <v/>
      </c>
      <c r="AY2735" s="27"/>
      <c r="AZ2735" s="6"/>
      <c r="BA2735" s="7"/>
      <c r="BB2735" s="7"/>
    </row>
    <row r="2736" spans="1:54" ht="14.45" customHeight="1">
      <c r="A2736" s="472" t="s">
        <v>5285</v>
      </c>
      <c r="B2736" s="473" t="s">
        <v>1602</v>
      </c>
      <c r="C2736" s="714"/>
      <c r="D2736" s="22"/>
      <c r="E2736" s="746"/>
      <c r="F2736" s="760"/>
      <c r="G2736" s="475"/>
      <c r="H2736" s="476"/>
      <c r="I2736" s="474"/>
      <c r="J2736" s="475"/>
      <c r="K2736" s="478"/>
      <c r="L2736" s="9"/>
      <c r="M2736" s="546"/>
      <c r="N2736" s="9"/>
      <c r="O2736" s="6"/>
      <c r="P2736" s="479"/>
      <c r="Q2736" s="10"/>
      <c r="R2736" s="11"/>
      <c r="S2736" s="12"/>
      <c r="T2736" s="14"/>
      <c r="U2736" s="15"/>
      <c r="V2736" s="8"/>
      <c r="W2736" s="13"/>
      <c r="X2736" s="23"/>
      <c r="Y2736" s="486"/>
      <c r="Z2736" s="483"/>
      <c r="AA2736" s="24"/>
      <c r="AB2736" s="484"/>
      <c r="AC2736" s="16"/>
      <c r="AD2736" s="17"/>
      <c r="AE2736" s="18"/>
      <c r="AF2736" s="9"/>
      <c r="AG2736" s="19"/>
      <c r="AH2736" s="20"/>
      <c r="AI2736" s="9"/>
      <c r="AJ2736" s="21"/>
      <c r="AK2736" s="33"/>
      <c r="AL2736" s="485" t="str">
        <f>IF(AA2736="","",AA2736)</f>
        <v/>
      </c>
      <c r="AM2736" s="3" t="str">
        <f>IF(AB2736="","",AB2736)</f>
        <v/>
      </c>
      <c r="AN2736" s="702"/>
      <c r="AO2736" s="4"/>
      <c r="AP2736" s="5"/>
      <c r="AQ2736" s="5"/>
      <c r="AR2736" s="4"/>
      <c r="AS2736" s="5"/>
      <c r="AT2736" s="552"/>
      <c r="AU2736" s="553" t="str">
        <f>IF(AND(V2736&gt;0,X2736="A",AA2736&lt;&gt;"",AG2736&lt;&gt;"A",AJ2736&lt;&gt;"A",OR(AB2736="NR",AB2736="NT")),1,"")</f>
        <v/>
      </c>
      <c r="AV2736" s="554" t="str">
        <f>IF(AU2736="","",COUNTIF($AU$8:AU2736,AU2736))</f>
        <v/>
      </c>
      <c r="AW2736" s="553" t="str">
        <f>IF(AND(V2736&gt;0,X2736="A",AJ2736&lt;&gt;"A",OR(AB2736="",AB2736="NX")),1,"")</f>
        <v/>
      </c>
      <c r="AX2736" s="554" t="str">
        <f>IF(AW2736="","",COUNTIF($AW$8:AW2736,AW2736))</f>
        <v/>
      </c>
      <c r="AY2736" s="27"/>
      <c r="AZ2736" s="6"/>
      <c r="BA2736" s="7"/>
      <c r="BB2736" s="7"/>
    </row>
    <row r="2737" spans="1:54" ht="14.45" customHeight="1">
      <c r="A2737" s="472" t="s">
        <v>5286</v>
      </c>
      <c r="B2737" s="473" t="s">
        <v>1602</v>
      </c>
      <c r="C2737" s="714"/>
      <c r="D2737" s="22"/>
      <c r="E2737" s="746"/>
      <c r="F2737" s="760"/>
      <c r="G2737" s="475"/>
      <c r="H2737" s="476"/>
      <c r="I2737" s="474"/>
      <c r="J2737" s="475"/>
      <c r="K2737" s="478"/>
      <c r="L2737" s="9"/>
      <c r="M2737" s="546"/>
      <c r="N2737" s="9"/>
      <c r="O2737" s="6"/>
      <c r="P2737" s="479"/>
      <c r="Q2737" s="10"/>
      <c r="R2737" s="11"/>
      <c r="S2737" s="12"/>
      <c r="T2737" s="14"/>
      <c r="U2737" s="15"/>
      <c r="V2737" s="8"/>
      <c r="W2737" s="13"/>
      <c r="X2737" s="23"/>
      <c r="Y2737" s="486"/>
      <c r="Z2737" s="483"/>
      <c r="AA2737" s="24"/>
      <c r="AB2737" s="484"/>
      <c r="AC2737" s="16"/>
      <c r="AD2737" s="17"/>
      <c r="AE2737" s="18"/>
      <c r="AF2737" s="9"/>
      <c r="AG2737" s="19"/>
      <c r="AH2737" s="20"/>
      <c r="AI2737" s="9"/>
      <c r="AJ2737" s="21"/>
      <c r="AK2737" s="33"/>
      <c r="AL2737" s="485" t="str">
        <f>IF(AA2737="","",AA2737)</f>
        <v/>
      </c>
      <c r="AM2737" s="3" t="str">
        <f>IF(AB2737="","",AB2737)</f>
        <v/>
      </c>
      <c r="AN2737" s="702"/>
      <c r="AO2737" s="4"/>
      <c r="AP2737" s="5"/>
      <c r="AQ2737" s="5"/>
      <c r="AR2737" s="4"/>
      <c r="AS2737" s="5"/>
      <c r="AT2737" s="552"/>
      <c r="AU2737" s="553" t="str">
        <f>IF(AND(V2737&gt;0,X2737="A",AA2737&lt;&gt;"",AG2737&lt;&gt;"A",AJ2737&lt;&gt;"A",OR(AB2737="NR",AB2737="NT")),1,"")</f>
        <v/>
      </c>
      <c r="AV2737" s="554" t="str">
        <f>IF(AU2737="","",COUNTIF($AU$8:AU2737,AU2737))</f>
        <v/>
      </c>
      <c r="AW2737" s="553" t="str">
        <f>IF(AND(V2737&gt;0,X2737="A",AJ2737&lt;&gt;"A",OR(AB2737="",AB2737="NX")),1,"")</f>
        <v/>
      </c>
      <c r="AX2737" s="554" t="str">
        <f>IF(AW2737="","",COUNTIF($AW$8:AW2737,AW2737))</f>
        <v/>
      </c>
      <c r="AY2737" s="27"/>
      <c r="AZ2737" s="6"/>
      <c r="BA2737" s="7"/>
      <c r="BB2737" s="7"/>
    </row>
    <row r="2738" spans="1:54" ht="14.45" customHeight="1">
      <c r="A2738" s="472" t="s">
        <v>5287</v>
      </c>
      <c r="B2738" s="473" t="s">
        <v>1602</v>
      </c>
      <c r="C2738" s="714"/>
      <c r="D2738" s="22"/>
      <c r="E2738" s="746"/>
      <c r="F2738" s="760"/>
      <c r="G2738" s="475"/>
      <c r="H2738" s="476"/>
      <c r="I2738" s="474"/>
      <c r="J2738" s="475"/>
      <c r="K2738" s="478"/>
      <c r="L2738" s="9"/>
      <c r="M2738" s="546"/>
      <c r="N2738" s="9"/>
      <c r="O2738" s="6"/>
      <c r="P2738" s="479"/>
      <c r="Q2738" s="10"/>
      <c r="R2738" s="11"/>
      <c r="S2738" s="12"/>
      <c r="T2738" s="14"/>
      <c r="U2738" s="15"/>
      <c r="V2738" s="8"/>
      <c r="W2738" s="13"/>
      <c r="X2738" s="23"/>
      <c r="Y2738" s="486"/>
      <c r="Z2738" s="483"/>
      <c r="AA2738" s="24"/>
      <c r="AB2738" s="484"/>
      <c r="AC2738" s="16"/>
      <c r="AD2738" s="17"/>
      <c r="AE2738" s="18"/>
      <c r="AF2738" s="9"/>
      <c r="AG2738" s="19"/>
      <c r="AH2738" s="20"/>
      <c r="AI2738" s="9"/>
      <c r="AJ2738" s="21"/>
      <c r="AK2738" s="33"/>
      <c r="AL2738" s="485" t="str">
        <f>IF(AA2738="","",AA2738)</f>
        <v/>
      </c>
      <c r="AM2738" s="3" t="str">
        <f>IF(AB2738="","",AB2738)</f>
        <v/>
      </c>
      <c r="AN2738" s="702"/>
      <c r="AO2738" s="4"/>
      <c r="AP2738" s="5"/>
      <c r="AQ2738" s="5"/>
      <c r="AR2738" s="4"/>
      <c r="AS2738" s="5"/>
      <c r="AT2738" s="552"/>
      <c r="AU2738" s="553" t="str">
        <f>IF(AND(V2738&gt;0,X2738="A",AA2738&lt;&gt;"",AG2738&lt;&gt;"A",AJ2738&lt;&gt;"A",OR(AB2738="NR",AB2738="NT")),1,"")</f>
        <v/>
      </c>
      <c r="AV2738" s="554" t="str">
        <f>IF(AU2738="","",COUNTIF($AU$8:AU2738,AU2738))</f>
        <v/>
      </c>
      <c r="AW2738" s="553" t="str">
        <f>IF(AND(V2738&gt;0,X2738="A",AJ2738&lt;&gt;"A",OR(AB2738="",AB2738="NX")),1,"")</f>
        <v/>
      </c>
      <c r="AX2738" s="554" t="str">
        <f>IF(AW2738="","",COUNTIF($AW$8:AW2738,AW2738))</f>
        <v/>
      </c>
      <c r="AY2738" s="27"/>
      <c r="AZ2738" s="6"/>
      <c r="BA2738" s="7"/>
      <c r="BB2738" s="7"/>
    </row>
    <row r="2739" spans="1:54" ht="14.45" customHeight="1">
      <c r="A2739" s="472" t="s">
        <v>5288</v>
      </c>
      <c r="B2739" s="473" t="s">
        <v>1602</v>
      </c>
      <c r="C2739" s="714"/>
      <c r="D2739" s="22"/>
      <c r="E2739" s="746"/>
      <c r="F2739" s="760"/>
      <c r="G2739" s="475"/>
      <c r="H2739" s="476"/>
      <c r="I2739" s="474"/>
      <c r="J2739" s="475"/>
      <c r="K2739" s="478"/>
      <c r="L2739" s="9"/>
      <c r="M2739" s="546"/>
      <c r="N2739" s="9"/>
      <c r="O2739" s="6"/>
      <c r="P2739" s="479"/>
      <c r="Q2739" s="10"/>
      <c r="R2739" s="11"/>
      <c r="S2739" s="12"/>
      <c r="T2739" s="14"/>
      <c r="U2739" s="15"/>
      <c r="V2739" s="8"/>
      <c r="W2739" s="13"/>
      <c r="X2739" s="23"/>
      <c r="Y2739" s="486"/>
      <c r="Z2739" s="483"/>
      <c r="AA2739" s="24"/>
      <c r="AB2739" s="484"/>
      <c r="AC2739" s="16"/>
      <c r="AD2739" s="17"/>
      <c r="AE2739" s="18"/>
      <c r="AF2739" s="9"/>
      <c r="AG2739" s="19"/>
      <c r="AH2739" s="20"/>
      <c r="AI2739" s="9"/>
      <c r="AJ2739" s="21"/>
      <c r="AK2739" s="33"/>
      <c r="AL2739" s="485" t="str">
        <f>IF(AA2739="","",AA2739)</f>
        <v/>
      </c>
      <c r="AM2739" s="3" t="str">
        <f>IF(AB2739="","",AB2739)</f>
        <v/>
      </c>
      <c r="AN2739" s="702"/>
      <c r="AO2739" s="4"/>
      <c r="AP2739" s="5"/>
      <c r="AQ2739" s="5"/>
      <c r="AR2739" s="4"/>
      <c r="AS2739" s="5"/>
      <c r="AT2739" s="552"/>
      <c r="AU2739" s="553" t="str">
        <f>IF(AND(V2739&gt;0,X2739="A",AA2739&lt;&gt;"",AG2739&lt;&gt;"A",AJ2739&lt;&gt;"A",OR(AB2739="NR",AB2739="NT")),1,"")</f>
        <v/>
      </c>
      <c r="AV2739" s="554" t="str">
        <f>IF(AU2739="","",COUNTIF($AU$8:AU2739,AU2739))</f>
        <v/>
      </c>
      <c r="AW2739" s="553" t="str">
        <f>IF(AND(V2739&gt;0,X2739="A",AJ2739&lt;&gt;"A",OR(AB2739="",AB2739="NX")),1,"")</f>
        <v/>
      </c>
      <c r="AX2739" s="554" t="str">
        <f>IF(AW2739="","",COUNTIF($AW$8:AW2739,AW2739))</f>
        <v/>
      </c>
      <c r="AY2739" s="27"/>
      <c r="AZ2739" s="6"/>
      <c r="BA2739" s="7"/>
      <c r="BB2739" s="7"/>
    </row>
    <row r="2740" spans="1:54" ht="14.45" customHeight="1">
      <c r="A2740" s="472" t="s">
        <v>5289</v>
      </c>
      <c r="B2740" s="473" t="s">
        <v>1602</v>
      </c>
      <c r="C2740" s="714"/>
      <c r="D2740" s="22"/>
      <c r="E2740" s="746"/>
      <c r="F2740" s="760"/>
      <c r="G2740" s="475"/>
      <c r="H2740" s="476"/>
      <c r="I2740" s="474"/>
      <c r="J2740" s="475"/>
      <c r="K2740" s="478"/>
      <c r="L2740" s="9"/>
      <c r="M2740" s="546"/>
      <c r="N2740" s="9"/>
      <c r="O2740" s="6"/>
      <c r="P2740" s="479"/>
      <c r="Q2740" s="10"/>
      <c r="R2740" s="11"/>
      <c r="S2740" s="12"/>
      <c r="T2740" s="14"/>
      <c r="U2740" s="15"/>
      <c r="V2740" s="8"/>
      <c r="W2740" s="13"/>
      <c r="X2740" s="23"/>
      <c r="Y2740" s="486"/>
      <c r="Z2740" s="483"/>
      <c r="AA2740" s="24"/>
      <c r="AB2740" s="484"/>
      <c r="AC2740" s="16"/>
      <c r="AD2740" s="17"/>
      <c r="AE2740" s="18"/>
      <c r="AF2740" s="9"/>
      <c r="AG2740" s="19"/>
      <c r="AH2740" s="20"/>
      <c r="AI2740" s="9"/>
      <c r="AJ2740" s="21"/>
      <c r="AK2740" s="33"/>
      <c r="AL2740" s="485" t="str">
        <f>IF(AA2740="","",AA2740)</f>
        <v/>
      </c>
      <c r="AM2740" s="3" t="str">
        <f>IF(AB2740="","",AB2740)</f>
        <v/>
      </c>
      <c r="AN2740" s="702"/>
      <c r="AO2740" s="4"/>
      <c r="AP2740" s="5"/>
      <c r="AQ2740" s="5"/>
      <c r="AR2740" s="4"/>
      <c r="AS2740" s="5"/>
      <c r="AT2740" s="552"/>
      <c r="AU2740" s="553" t="str">
        <f>IF(AND(V2740&gt;0,X2740="A",AA2740&lt;&gt;"",AG2740&lt;&gt;"A",AJ2740&lt;&gt;"A",OR(AB2740="NR",AB2740="NT")),1,"")</f>
        <v/>
      </c>
      <c r="AV2740" s="554" t="str">
        <f>IF(AU2740="","",COUNTIF($AU$8:AU2740,AU2740))</f>
        <v/>
      </c>
      <c r="AW2740" s="553" t="str">
        <f>IF(AND(V2740&gt;0,X2740="A",AJ2740&lt;&gt;"A",OR(AB2740="",AB2740="NX")),1,"")</f>
        <v/>
      </c>
      <c r="AX2740" s="554" t="str">
        <f>IF(AW2740="","",COUNTIF($AW$8:AW2740,AW2740))</f>
        <v/>
      </c>
      <c r="AY2740" s="27"/>
      <c r="AZ2740" s="6"/>
      <c r="BA2740" s="7"/>
      <c r="BB2740" s="7"/>
    </row>
    <row r="2741" spans="1:54" ht="14.45" customHeight="1">
      <c r="A2741" s="472" t="s">
        <v>5290</v>
      </c>
      <c r="B2741" s="473" t="s">
        <v>1602</v>
      </c>
      <c r="C2741" s="714"/>
      <c r="D2741" s="22"/>
      <c r="E2741" s="746"/>
      <c r="F2741" s="760"/>
      <c r="G2741" s="475"/>
      <c r="H2741" s="476"/>
      <c r="I2741" s="474"/>
      <c r="J2741" s="475"/>
      <c r="K2741" s="478"/>
      <c r="L2741" s="9"/>
      <c r="M2741" s="546"/>
      <c r="N2741" s="9"/>
      <c r="O2741" s="6"/>
      <c r="P2741" s="479"/>
      <c r="Q2741" s="10"/>
      <c r="R2741" s="11"/>
      <c r="S2741" s="12"/>
      <c r="T2741" s="14"/>
      <c r="U2741" s="15"/>
      <c r="V2741" s="8"/>
      <c r="W2741" s="13"/>
      <c r="X2741" s="23"/>
      <c r="Y2741" s="486"/>
      <c r="Z2741" s="483"/>
      <c r="AA2741" s="24"/>
      <c r="AB2741" s="484"/>
      <c r="AC2741" s="16"/>
      <c r="AD2741" s="17"/>
      <c r="AE2741" s="18"/>
      <c r="AF2741" s="9"/>
      <c r="AG2741" s="19"/>
      <c r="AH2741" s="20"/>
      <c r="AI2741" s="9"/>
      <c r="AJ2741" s="21"/>
      <c r="AK2741" s="33"/>
      <c r="AL2741" s="485" t="str">
        <f>IF(AA2741="","",AA2741)</f>
        <v/>
      </c>
      <c r="AM2741" s="3" t="str">
        <f>IF(AB2741="","",AB2741)</f>
        <v/>
      </c>
      <c r="AN2741" s="702"/>
      <c r="AO2741" s="4"/>
      <c r="AP2741" s="5"/>
      <c r="AQ2741" s="5"/>
      <c r="AR2741" s="4"/>
      <c r="AS2741" s="5"/>
      <c r="AT2741" s="552"/>
      <c r="AU2741" s="553" t="str">
        <f>IF(AND(V2741&gt;0,X2741="A",AA2741&lt;&gt;"",AG2741&lt;&gt;"A",AJ2741&lt;&gt;"A",OR(AB2741="NR",AB2741="NT")),1,"")</f>
        <v/>
      </c>
      <c r="AV2741" s="554" t="str">
        <f>IF(AU2741="","",COUNTIF($AU$8:AU2741,AU2741))</f>
        <v/>
      </c>
      <c r="AW2741" s="553" t="str">
        <f>IF(AND(V2741&gt;0,X2741="A",AJ2741&lt;&gt;"A",OR(AB2741="",AB2741="NX")),1,"")</f>
        <v/>
      </c>
      <c r="AX2741" s="554" t="str">
        <f>IF(AW2741="","",COUNTIF($AW$8:AW2741,AW2741))</f>
        <v/>
      </c>
      <c r="AY2741" s="27"/>
      <c r="AZ2741" s="6"/>
      <c r="BA2741" s="7"/>
      <c r="BB2741" s="7"/>
    </row>
    <row r="2742" spans="1:54" ht="14.45" customHeight="1">
      <c r="A2742" s="472" t="s">
        <v>5291</v>
      </c>
      <c r="B2742" s="473" t="s">
        <v>1602</v>
      </c>
      <c r="C2742" s="714"/>
      <c r="D2742" s="22"/>
      <c r="E2742" s="746"/>
      <c r="F2742" s="760"/>
      <c r="G2742" s="475"/>
      <c r="H2742" s="476"/>
      <c r="I2742" s="474"/>
      <c r="J2742" s="475"/>
      <c r="K2742" s="478"/>
      <c r="L2742" s="9"/>
      <c r="M2742" s="546"/>
      <c r="N2742" s="9"/>
      <c r="O2742" s="6"/>
      <c r="P2742" s="479"/>
      <c r="Q2742" s="10"/>
      <c r="R2742" s="11"/>
      <c r="S2742" s="12"/>
      <c r="T2742" s="14"/>
      <c r="U2742" s="15"/>
      <c r="V2742" s="8"/>
      <c r="W2742" s="13"/>
      <c r="X2742" s="23"/>
      <c r="Y2742" s="486"/>
      <c r="Z2742" s="483"/>
      <c r="AA2742" s="24"/>
      <c r="AB2742" s="484"/>
      <c r="AC2742" s="16"/>
      <c r="AD2742" s="17"/>
      <c r="AE2742" s="18"/>
      <c r="AF2742" s="9"/>
      <c r="AG2742" s="19"/>
      <c r="AH2742" s="20"/>
      <c r="AI2742" s="9"/>
      <c r="AJ2742" s="21"/>
      <c r="AK2742" s="33"/>
      <c r="AL2742" s="485" t="str">
        <f>IF(AA2742="","",AA2742)</f>
        <v/>
      </c>
      <c r="AM2742" s="3" t="str">
        <f>IF(AB2742="","",AB2742)</f>
        <v/>
      </c>
      <c r="AN2742" s="702"/>
      <c r="AO2742" s="4"/>
      <c r="AP2742" s="5"/>
      <c r="AQ2742" s="5"/>
      <c r="AR2742" s="4"/>
      <c r="AS2742" s="5"/>
      <c r="AT2742" s="552"/>
      <c r="AU2742" s="553" t="str">
        <f>IF(AND(V2742&gt;0,X2742="A",AA2742&lt;&gt;"",AG2742&lt;&gt;"A",AJ2742&lt;&gt;"A",OR(AB2742="NR",AB2742="NT")),1,"")</f>
        <v/>
      </c>
      <c r="AV2742" s="554" t="str">
        <f>IF(AU2742="","",COUNTIF($AU$8:AU2742,AU2742))</f>
        <v/>
      </c>
      <c r="AW2742" s="553" t="str">
        <f>IF(AND(V2742&gt;0,X2742="A",AJ2742&lt;&gt;"A",OR(AB2742="",AB2742="NX")),1,"")</f>
        <v/>
      </c>
      <c r="AX2742" s="554" t="str">
        <f>IF(AW2742="","",COUNTIF($AW$8:AW2742,AW2742))</f>
        <v/>
      </c>
      <c r="AY2742" s="27"/>
      <c r="AZ2742" s="6"/>
      <c r="BA2742" s="7"/>
      <c r="BB2742" s="7"/>
    </row>
    <row r="2743" spans="1:54" ht="14.45" customHeight="1">
      <c r="A2743" s="472" t="s">
        <v>5320</v>
      </c>
      <c r="B2743" s="473" t="s">
        <v>1602</v>
      </c>
      <c r="C2743" s="714"/>
      <c r="D2743" s="22"/>
      <c r="E2743" s="746"/>
      <c r="F2743" s="760"/>
      <c r="G2743" s="475"/>
      <c r="H2743" s="476"/>
      <c r="I2743" s="474"/>
      <c r="J2743" s="475"/>
      <c r="K2743" s="478"/>
      <c r="L2743" s="9"/>
      <c r="M2743" s="546"/>
      <c r="N2743" s="9"/>
      <c r="O2743" s="6"/>
      <c r="P2743" s="479"/>
      <c r="Q2743" s="10"/>
      <c r="R2743" s="11"/>
      <c r="S2743" s="12"/>
      <c r="T2743" s="14"/>
      <c r="U2743" s="15"/>
      <c r="V2743" s="8"/>
      <c r="W2743" s="13"/>
      <c r="X2743" s="23"/>
      <c r="Y2743" s="486"/>
      <c r="Z2743" s="483"/>
      <c r="AA2743" s="24"/>
      <c r="AB2743" s="484"/>
      <c r="AC2743" s="16"/>
      <c r="AD2743" s="17"/>
      <c r="AE2743" s="18"/>
      <c r="AF2743" s="9"/>
      <c r="AG2743" s="19"/>
      <c r="AH2743" s="20"/>
      <c r="AI2743" s="9"/>
      <c r="AJ2743" s="21"/>
      <c r="AK2743" s="33"/>
      <c r="AL2743" s="485" t="str">
        <f>IF(AA2743="","",AA2743)</f>
        <v/>
      </c>
      <c r="AM2743" s="3" t="str">
        <f>IF(AB2743="","",AB2743)</f>
        <v/>
      </c>
      <c r="AN2743" s="702"/>
      <c r="AO2743" s="4"/>
      <c r="AP2743" s="5"/>
      <c r="AQ2743" s="5"/>
      <c r="AR2743" s="4"/>
      <c r="AS2743" s="5"/>
      <c r="AT2743" s="552"/>
      <c r="AU2743" s="553" t="str">
        <f>IF(AND(V2743&gt;0,X2743="A",AA2743&lt;&gt;"",AG2743&lt;&gt;"A",AJ2743&lt;&gt;"A",OR(AB2743="NR",AB2743="NT")),1,"")</f>
        <v/>
      </c>
      <c r="AV2743" s="554" t="str">
        <f>IF(AU2743="","",COUNTIF($AU$8:AU2743,AU2743))</f>
        <v/>
      </c>
      <c r="AW2743" s="553" t="str">
        <f>IF(AND(V2743&gt;0,X2743="A",AJ2743&lt;&gt;"A",OR(AB2743="",AB2743="NX")),1,"")</f>
        <v/>
      </c>
      <c r="AX2743" s="554" t="str">
        <f>IF(AW2743="","",COUNTIF($AW$8:AW2743,AW2743))</f>
        <v/>
      </c>
      <c r="AY2743" s="27"/>
      <c r="AZ2743" s="6"/>
      <c r="BA2743" s="7"/>
      <c r="BB2743" s="7"/>
    </row>
    <row r="2744" spans="1:54" ht="14.45" customHeight="1">
      <c r="A2744" s="472" t="s">
        <v>5321</v>
      </c>
      <c r="B2744" s="473" t="s">
        <v>1602</v>
      </c>
      <c r="C2744" s="714"/>
      <c r="D2744" s="22"/>
      <c r="E2744" s="746"/>
      <c r="F2744" s="760"/>
      <c r="G2744" s="475"/>
      <c r="H2744" s="476"/>
      <c r="I2744" s="474"/>
      <c r="J2744" s="475"/>
      <c r="K2744" s="478"/>
      <c r="L2744" s="9"/>
      <c r="M2744" s="546"/>
      <c r="N2744" s="9"/>
      <c r="O2744" s="6"/>
      <c r="P2744" s="479"/>
      <c r="Q2744" s="10"/>
      <c r="R2744" s="11"/>
      <c r="S2744" s="12"/>
      <c r="T2744" s="14"/>
      <c r="U2744" s="15"/>
      <c r="V2744" s="8"/>
      <c r="W2744" s="13"/>
      <c r="X2744" s="23"/>
      <c r="Y2744" s="486"/>
      <c r="Z2744" s="483"/>
      <c r="AA2744" s="24"/>
      <c r="AB2744" s="484"/>
      <c r="AC2744" s="16"/>
      <c r="AD2744" s="17"/>
      <c r="AE2744" s="18"/>
      <c r="AF2744" s="9"/>
      <c r="AG2744" s="19"/>
      <c r="AH2744" s="20"/>
      <c r="AI2744" s="9"/>
      <c r="AJ2744" s="21"/>
      <c r="AK2744" s="33"/>
      <c r="AL2744" s="485" t="str">
        <f>IF(AA2744="","",AA2744)</f>
        <v/>
      </c>
      <c r="AM2744" s="3" t="str">
        <f>IF(AB2744="","",AB2744)</f>
        <v/>
      </c>
      <c r="AN2744" s="702"/>
      <c r="AO2744" s="4"/>
      <c r="AP2744" s="5"/>
      <c r="AQ2744" s="5"/>
      <c r="AR2744" s="4"/>
      <c r="AS2744" s="5"/>
      <c r="AT2744" s="552"/>
      <c r="AU2744" s="553" t="str">
        <f>IF(AND(V2744&gt;0,X2744="A",AA2744&lt;&gt;"",AG2744&lt;&gt;"A",AJ2744&lt;&gt;"A",OR(AB2744="NR",AB2744="NT")),1,"")</f>
        <v/>
      </c>
      <c r="AV2744" s="554" t="str">
        <f>IF(AU2744="","",COUNTIF($AU$8:AU2744,AU2744))</f>
        <v/>
      </c>
      <c r="AW2744" s="553" t="str">
        <f>IF(AND(V2744&gt;0,X2744="A",AJ2744&lt;&gt;"A",OR(AB2744="",AB2744="NX")),1,"")</f>
        <v/>
      </c>
      <c r="AX2744" s="554" t="str">
        <f>IF(AW2744="","",COUNTIF($AW$8:AW2744,AW2744))</f>
        <v/>
      </c>
      <c r="AY2744" s="27"/>
      <c r="AZ2744" s="6"/>
      <c r="BA2744" s="7"/>
      <c r="BB2744" s="7"/>
    </row>
    <row r="2745" spans="1:54" ht="14.45" customHeight="1">
      <c r="A2745" s="472" t="s">
        <v>5322</v>
      </c>
      <c r="B2745" s="473" t="s">
        <v>1602</v>
      </c>
      <c r="C2745" s="714"/>
      <c r="D2745" s="22"/>
      <c r="E2745" s="746"/>
      <c r="F2745" s="760"/>
      <c r="G2745" s="475"/>
      <c r="H2745" s="476"/>
      <c r="I2745" s="474"/>
      <c r="J2745" s="475"/>
      <c r="K2745" s="478"/>
      <c r="L2745" s="9"/>
      <c r="M2745" s="546"/>
      <c r="N2745" s="9"/>
      <c r="O2745" s="6"/>
      <c r="P2745" s="479"/>
      <c r="Q2745" s="10"/>
      <c r="R2745" s="11"/>
      <c r="S2745" s="12"/>
      <c r="T2745" s="14"/>
      <c r="U2745" s="15"/>
      <c r="V2745" s="8"/>
      <c r="W2745" s="13"/>
      <c r="X2745" s="23"/>
      <c r="Y2745" s="486"/>
      <c r="Z2745" s="483"/>
      <c r="AA2745" s="24"/>
      <c r="AB2745" s="484"/>
      <c r="AC2745" s="16"/>
      <c r="AD2745" s="17"/>
      <c r="AE2745" s="18"/>
      <c r="AF2745" s="9"/>
      <c r="AG2745" s="19"/>
      <c r="AH2745" s="20"/>
      <c r="AI2745" s="9"/>
      <c r="AJ2745" s="21"/>
      <c r="AK2745" s="33"/>
      <c r="AL2745" s="485" t="str">
        <f>IF(AA2745="","",AA2745)</f>
        <v/>
      </c>
      <c r="AM2745" s="3" t="str">
        <f>IF(AB2745="","",AB2745)</f>
        <v/>
      </c>
      <c r="AN2745" s="702"/>
      <c r="AO2745" s="4"/>
      <c r="AP2745" s="5"/>
      <c r="AQ2745" s="5"/>
      <c r="AR2745" s="4"/>
      <c r="AS2745" s="5"/>
      <c r="AT2745" s="552"/>
      <c r="AU2745" s="553" t="str">
        <f>IF(AND(V2745&gt;0,X2745="A",AA2745&lt;&gt;"",AG2745&lt;&gt;"A",AJ2745&lt;&gt;"A",OR(AB2745="NR",AB2745="NT")),1,"")</f>
        <v/>
      </c>
      <c r="AV2745" s="554" t="str">
        <f>IF(AU2745="","",COUNTIF($AU$8:AU2745,AU2745))</f>
        <v/>
      </c>
      <c r="AW2745" s="553" t="str">
        <f>IF(AND(V2745&gt;0,X2745="A",AJ2745&lt;&gt;"A",OR(AB2745="",AB2745="NX")),1,"")</f>
        <v/>
      </c>
      <c r="AX2745" s="554" t="str">
        <f>IF(AW2745="","",COUNTIF($AW$8:AW2745,AW2745))</f>
        <v/>
      </c>
      <c r="AY2745" s="27"/>
      <c r="AZ2745" s="6"/>
      <c r="BA2745" s="7"/>
      <c r="BB2745" s="7"/>
    </row>
    <row r="2746" spans="1:54" ht="14.45" customHeight="1">
      <c r="A2746" s="472" t="s">
        <v>5323</v>
      </c>
      <c r="B2746" s="473" t="s">
        <v>1602</v>
      </c>
      <c r="C2746" s="714"/>
      <c r="D2746" s="22"/>
      <c r="E2746" s="746"/>
      <c r="F2746" s="760"/>
      <c r="G2746" s="475"/>
      <c r="H2746" s="476"/>
      <c r="I2746" s="474"/>
      <c r="J2746" s="475"/>
      <c r="K2746" s="478"/>
      <c r="L2746" s="9"/>
      <c r="M2746" s="546"/>
      <c r="N2746" s="9"/>
      <c r="O2746" s="6"/>
      <c r="P2746" s="479"/>
      <c r="Q2746" s="10"/>
      <c r="R2746" s="11"/>
      <c r="S2746" s="12"/>
      <c r="T2746" s="14"/>
      <c r="U2746" s="15"/>
      <c r="V2746" s="8"/>
      <c r="W2746" s="13"/>
      <c r="X2746" s="23"/>
      <c r="Y2746" s="486"/>
      <c r="Z2746" s="483"/>
      <c r="AA2746" s="24"/>
      <c r="AB2746" s="484"/>
      <c r="AC2746" s="16"/>
      <c r="AD2746" s="17"/>
      <c r="AE2746" s="18"/>
      <c r="AF2746" s="9"/>
      <c r="AG2746" s="19"/>
      <c r="AH2746" s="20"/>
      <c r="AI2746" s="9"/>
      <c r="AJ2746" s="21"/>
      <c r="AK2746" s="33"/>
      <c r="AL2746" s="485" t="str">
        <f>IF(AA2746="","",AA2746)</f>
        <v/>
      </c>
      <c r="AM2746" s="3" t="str">
        <f>IF(AB2746="","",AB2746)</f>
        <v/>
      </c>
      <c r="AN2746" s="702"/>
      <c r="AO2746" s="4"/>
      <c r="AP2746" s="5"/>
      <c r="AQ2746" s="5"/>
      <c r="AR2746" s="4"/>
      <c r="AS2746" s="5"/>
      <c r="AT2746" s="552"/>
      <c r="AU2746" s="553" t="str">
        <f>IF(AND(V2746&gt;0,X2746="A",AA2746&lt;&gt;"",AG2746&lt;&gt;"A",AJ2746&lt;&gt;"A",OR(AB2746="NR",AB2746="NT")),1,"")</f>
        <v/>
      </c>
      <c r="AV2746" s="554" t="str">
        <f>IF(AU2746="","",COUNTIF($AU$8:AU2746,AU2746))</f>
        <v/>
      </c>
      <c r="AW2746" s="553" t="str">
        <f>IF(AND(V2746&gt;0,X2746="A",AJ2746&lt;&gt;"A",OR(AB2746="",AB2746="NX")),1,"")</f>
        <v/>
      </c>
      <c r="AX2746" s="554" t="str">
        <f>IF(AW2746="","",COUNTIF($AW$8:AW2746,AW2746))</f>
        <v/>
      </c>
      <c r="AY2746" s="27"/>
      <c r="AZ2746" s="6"/>
      <c r="BA2746" s="7"/>
      <c r="BB2746" s="7"/>
    </row>
    <row r="2747" spans="1:54" ht="14.45" customHeight="1">
      <c r="A2747" s="472" t="s">
        <v>5324</v>
      </c>
      <c r="B2747" s="473" t="s">
        <v>1602</v>
      </c>
      <c r="C2747" s="714"/>
      <c r="D2747" s="22"/>
      <c r="E2747" s="746"/>
      <c r="F2747" s="760"/>
      <c r="G2747" s="475"/>
      <c r="H2747" s="476"/>
      <c r="I2747" s="474"/>
      <c r="J2747" s="475"/>
      <c r="K2747" s="478"/>
      <c r="L2747" s="9"/>
      <c r="M2747" s="546"/>
      <c r="N2747" s="9"/>
      <c r="O2747" s="6"/>
      <c r="P2747" s="479"/>
      <c r="Q2747" s="10"/>
      <c r="R2747" s="11"/>
      <c r="S2747" s="12"/>
      <c r="T2747" s="14"/>
      <c r="U2747" s="15"/>
      <c r="V2747" s="8"/>
      <c r="W2747" s="13"/>
      <c r="X2747" s="23"/>
      <c r="Y2747" s="486"/>
      <c r="Z2747" s="483"/>
      <c r="AA2747" s="24"/>
      <c r="AB2747" s="484"/>
      <c r="AC2747" s="16"/>
      <c r="AD2747" s="17"/>
      <c r="AE2747" s="18"/>
      <c r="AF2747" s="9"/>
      <c r="AG2747" s="19"/>
      <c r="AH2747" s="20"/>
      <c r="AI2747" s="9"/>
      <c r="AJ2747" s="21"/>
      <c r="AK2747" s="33"/>
      <c r="AL2747" s="485" t="str">
        <f>IF(AA2747="","",AA2747)</f>
        <v/>
      </c>
      <c r="AM2747" s="3" t="str">
        <f>IF(AB2747="","",AB2747)</f>
        <v/>
      </c>
      <c r="AN2747" s="702"/>
      <c r="AO2747" s="4"/>
      <c r="AP2747" s="5"/>
      <c r="AQ2747" s="5"/>
      <c r="AR2747" s="4"/>
      <c r="AS2747" s="5"/>
      <c r="AT2747" s="552"/>
      <c r="AU2747" s="553" t="str">
        <f>IF(AND(V2747&gt;0,X2747="A",AA2747&lt;&gt;"",AG2747&lt;&gt;"A",AJ2747&lt;&gt;"A",OR(AB2747="NR",AB2747="NT")),1,"")</f>
        <v/>
      </c>
      <c r="AV2747" s="554" t="str">
        <f>IF(AU2747="","",COUNTIF($AU$8:AU2747,AU2747))</f>
        <v/>
      </c>
      <c r="AW2747" s="553" t="str">
        <f>IF(AND(V2747&gt;0,X2747="A",AJ2747&lt;&gt;"A",OR(AB2747="",AB2747="NX")),1,"")</f>
        <v/>
      </c>
      <c r="AX2747" s="554" t="str">
        <f>IF(AW2747="","",COUNTIF($AW$8:AW2747,AW2747))</f>
        <v/>
      </c>
      <c r="AY2747" s="27"/>
      <c r="AZ2747" s="6"/>
      <c r="BA2747" s="7"/>
      <c r="BB2747" s="7"/>
    </row>
    <row r="2748" spans="1:54" ht="14.45" customHeight="1">
      <c r="A2748" s="472" t="s">
        <v>5325</v>
      </c>
      <c r="B2748" s="473" t="s">
        <v>1602</v>
      </c>
      <c r="C2748" s="714"/>
      <c r="D2748" s="22"/>
      <c r="E2748" s="746"/>
      <c r="F2748" s="760"/>
      <c r="G2748" s="475"/>
      <c r="H2748" s="476"/>
      <c r="I2748" s="474"/>
      <c r="J2748" s="475"/>
      <c r="K2748" s="478"/>
      <c r="L2748" s="9"/>
      <c r="M2748" s="546"/>
      <c r="N2748" s="9"/>
      <c r="O2748" s="6"/>
      <c r="P2748" s="479"/>
      <c r="Q2748" s="10"/>
      <c r="R2748" s="11"/>
      <c r="S2748" s="12"/>
      <c r="T2748" s="14"/>
      <c r="U2748" s="15"/>
      <c r="V2748" s="8"/>
      <c r="W2748" s="13"/>
      <c r="X2748" s="23"/>
      <c r="Y2748" s="486"/>
      <c r="Z2748" s="483"/>
      <c r="AA2748" s="24"/>
      <c r="AB2748" s="484"/>
      <c r="AC2748" s="16"/>
      <c r="AD2748" s="17"/>
      <c r="AE2748" s="18"/>
      <c r="AF2748" s="9"/>
      <c r="AG2748" s="19"/>
      <c r="AH2748" s="20"/>
      <c r="AI2748" s="9"/>
      <c r="AJ2748" s="21"/>
      <c r="AK2748" s="33"/>
      <c r="AL2748" s="485" t="str">
        <f>IF(AA2748="","",AA2748)</f>
        <v/>
      </c>
      <c r="AM2748" s="3" t="str">
        <f>IF(AB2748="","",AB2748)</f>
        <v/>
      </c>
      <c r="AN2748" s="702"/>
      <c r="AO2748" s="4"/>
      <c r="AP2748" s="5"/>
      <c r="AQ2748" s="5"/>
      <c r="AR2748" s="4"/>
      <c r="AS2748" s="5"/>
      <c r="AT2748" s="552"/>
      <c r="AU2748" s="553" t="str">
        <f>IF(AND(V2748&gt;0,X2748="A",AA2748&lt;&gt;"",AG2748&lt;&gt;"A",AJ2748&lt;&gt;"A",OR(AB2748="NR",AB2748="NT")),1,"")</f>
        <v/>
      </c>
      <c r="AV2748" s="554" t="str">
        <f>IF(AU2748="","",COUNTIF($AU$8:AU2748,AU2748))</f>
        <v/>
      </c>
      <c r="AW2748" s="553" t="str">
        <f>IF(AND(V2748&gt;0,X2748="A",AJ2748&lt;&gt;"A",OR(AB2748="",AB2748="NX")),1,"")</f>
        <v/>
      </c>
      <c r="AX2748" s="554" t="str">
        <f>IF(AW2748="","",COUNTIF($AW$8:AW2748,AW2748))</f>
        <v/>
      </c>
      <c r="AY2748" s="27"/>
      <c r="AZ2748" s="6"/>
      <c r="BA2748" s="7"/>
      <c r="BB2748" s="7"/>
    </row>
    <row r="2749" spans="1:54" ht="14.45" customHeight="1">
      <c r="A2749" s="472" t="s">
        <v>5326</v>
      </c>
      <c r="B2749" s="473" t="s">
        <v>1602</v>
      </c>
      <c r="C2749" s="714"/>
      <c r="D2749" s="22"/>
      <c r="E2749" s="746"/>
      <c r="F2749" s="760"/>
      <c r="G2749" s="475"/>
      <c r="H2749" s="476"/>
      <c r="I2749" s="474"/>
      <c r="J2749" s="475"/>
      <c r="K2749" s="478"/>
      <c r="L2749" s="9"/>
      <c r="M2749" s="546"/>
      <c r="N2749" s="9"/>
      <c r="O2749" s="6"/>
      <c r="P2749" s="479"/>
      <c r="Q2749" s="10"/>
      <c r="R2749" s="11"/>
      <c r="S2749" s="12"/>
      <c r="T2749" s="14"/>
      <c r="U2749" s="15"/>
      <c r="V2749" s="8"/>
      <c r="W2749" s="13"/>
      <c r="X2749" s="23"/>
      <c r="Y2749" s="486"/>
      <c r="Z2749" s="483"/>
      <c r="AA2749" s="24"/>
      <c r="AB2749" s="484"/>
      <c r="AC2749" s="16"/>
      <c r="AD2749" s="17"/>
      <c r="AE2749" s="18"/>
      <c r="AF2749" s="9"/>
      <c r="AG2749" s="19"/>
      <c r="AH2749" s="20"/>
      <c r="AI2749" s="9"/>
      <c r="AJ2749" s="21"/>
      <c r="AK2749" s="33"/>
      <c r="AL2749" s="485" t="str">
        <f>IF(AA2749="","",AA2749)</f>
        <v/>
      </c>
      <c r="AM2749" s="3" t="str">
        <f>IF(AB2749="","",AB2749)</f>
        <v/>
      </c>
      <c r="AN2749" s="702"/>
      <c r="AO2749" s="4"/>
      <c r="AP2749" s="5"/>
      <c r="AQ2749" s="5"/>
      <c r="AR2749" s="4"/>
      <c r="AS2749" s="5"/>
      <c r="AT2749" s="552"/>
      <c r="AU2749" s="553" t="str">
        <f>IF(AND(V2749&gt;0,X2749="A",AA2749&lt;&gt;"",AG2749&lt;&gt;"A",AJ2749&lt;&gt;"A",OR(AB2749="NR",AB2749="NT")),1,"")</f>
        <v/>
      </c>
      <c r="AV2749" s="554" t="str">
        <f>IF(AU2749="","",COUNTIF($AU$8:AU2749,AU2749))</f>
        <v/>
      </c>
      <c r="AW2749" s="553" t="str">
        <f>IF(AND(V2749&gt;0,X2749="A",AJ2749&lt;&gt;"A",OR(AB2749="",AB2749="NX")),1,"")</f>
        <v/>
      </c>
      <c r="AX2749" s="554" t="str">
        <f>IF(AW2749="","",COUNTIF($AW$8:AW2749,AW2749))</f>
        <v/>
      </c>
      <c r="AY2749" s="27"/>
      <c r="AZ2749" s="6"/>
      <c r="BA2749" s="7"/>
      <c r="BB2749" s="7"/>
    </row>
    <row r="2750" spans="1:54" ht="14.45" customHeight="1">
      <c r="A2750" s="472" t="s">
        <v>5327</v>
      </c>
      <c r="B2750" s="473" t="s">
        <v>1602</v>
      </c>
      <c r="C2750" s="714"/>
      <c r="D2750" s="22"/>
      <c r="E2750" s="746"/>
      <c r="F2750" s="760"/>
      <c r="G2750" s="475"/>
      <c r="H2750" s="476"/>
      <c r="I2750" s="474"/>
      <c r="J2750" s="475"/>
      <c r="K2750" s="478"/>
      <c r="L2750" s="9"/>
      <c r="M2750" s="546"/>
      <c r="N2750" s="9"/>
      <c r="O2750" s="6"/>
      <c r="P2750" s="479"/>
      <c r="Q2750" s="10"/>
      <c r="R2750" s="11"/>
      <c r="S2750" s="12"/>
      <c r="T2750" s="14"/>
      <c r="U2750" s="15"/>
      <c r="V2750" s="8"/>
      <c r="W2750" s="13"/>
      <c r="X2750" s="23"/>
      <c r="Y2750" s="486"/>
      <c r="Z2750" s="483"/>
      <c r="AA2750" s="24"/>
      <c r="AB2750" s="484"/>
      <c r="AC2750" s="16"/>
      <c r="AD2750" s="17"/>
      <c r="AE2750" s="18"/>
      <c r="AF2750" s="9"/>
      <c r="AG2750" s="19"/>
      <c r="AH2750" s="20"/>
      <c r="AI2750" s="9"/>
      <c r="AJ2750" s="21"/>
      <c r="AK2750" s="33"/>
      <c r="AL2750" s="485" t="str">
        <f>IF(AA2750="","",AA2750)</f>
        <v/>
      </c>
      <c r="AM2750" s="3" t="str">
        <f>IF(AB2750="","",AB2750)</f>
        <v/>
      </c>
      <c r="AN2750" s="702"/>
      <c r="AO2750" s="4"/>
      <c r="AP2750" s="5"/>
      <c r="AQ2750" s="5"/>
      <c r="AR2750" s="4"/>
      <c r="AS2750" s="5"/>
      <c r="AT2750" s="552"/>
      <c r="AU2750" s="553" t="str">
        <f>IF(AND(V2750&gt;0,X2750="A",AA2750&lt;&gt;"",AG2750&lt;&gt;"A",AJ2750&lt;&gt;"A",OR(AB2750="NR",AB2750="NT")),1,"")</f>
        <v/>
      </c>
      <c r="AV2750" s="554" t="str">
        <f>IF(AU2750="","",COUNTIF($AU$8:AU2750,AU2750))</f>
        <v/>
      </c>
      <c r="AW2750" s="553" t="str">
        <f>IF(AND(V2750&gt;0,X2750="A",AJ2750&lt;&gt;"A",OR(AB2750="",AB2750="NX")),1,"")</f>
        <v/>
      </c>
      <c r="AX2750" s="554" t="str">
        <f>IF(AW2750="","",COUNTIF($AW$8:AW2750,AW2750))</f>
        <v/>
      </c>
      <c r="AY2750" s="27"/>
      <c r="AZ2750" s="6"/>
      <c r="BA2750" s="7"/>
      <c r="BB2750" s="7"/>
    </row>
    <row r="2751" spans="1:54" ht="14.45" customHeight="1">
      <c r="A2751" s="472" t="s">
        <v>5328</v>
      </c>
      <c r="B2751" s="473" t="s">
        <v>1602</v>
      </c>
      <c r="C2751" s="714"/>
      <c r="D2751" s="22"/>
      <c r="E2751" s="746"/>
      <c r="F2751" s="760"/>
      <c r="G2751" s="475"/>
      <c r="H2751" s="476"/>
      <c r="I2751" s="474"/>
      <c r="J2751" s="475"/>
      <c r="K2751" s="478"/>
      <c r="L2751" s="9"/>
      <c r="M2751" s="546"/>
      <c r="N2751" s="9"/>
      <c r="O2751" s="6"/>
      <c r="P2751" s="479"/>
      <c r="Q2751" s="10"/>
      <c r="R2751" s="11"/>
      <c r="S2751" s="12"/>
      <c r="T2751" s="14"/>
      <c r="U2751" s="15"/>
      <c r="V2751" s="8"/>
      <c r="W2751" s="13"/>
      <c r="X2751" s="23"/>
      <c r="Y2751" s="486"/>
      <c r="Z2751" s="483"/>
      <c r="AA2751" s="24"/>
      <c r="AB2751" s="484"/>
      <c r="AC2751" s="16"/>
      <c r="AD2751" s="17"/>
      <c r="AE2751" s="18"/>
      <c r="AF2751" s="9"/>
      <c r="AG2751" s="19"/>
      <c r="AH2751" s="20"/>
      <c r="AI2751" s="9"/>
      <c r="AJ2751" s="21"/>
      <c r="AK2751" s="33"/>
      <c r="AL2751" s="485" t="str">
        <f>IF(AA2751="","",AA2751)</f>
        <v/>
      </c>
      <c r="AM2751" s="3" t="str">
        <f>IF(AB2751="","",AB2751)</f>
        <v/>
      </c>
      <c r="AN2751" s="702"/>
      <c r="AO2751" s="4"/>
      <c r="AP2751" s="5"/>
      <c r="AQ2751" s="5"/>
      <c r="AR2751" s="4"/>
      <c r="AS2751" s="5"/>
      <c r="AT2751" s="552"/>
      <c r="AU2751" s="553" t="str">
        <f>IF(AND(V2751&gt;0,X2751="A",AA2751&lt;&gt;"",AG2751&lt;&gt;"A",AJ2751&lt;&gt;"A",OR(AB2751="NR",AB2751="NT")),1,"")</f>
        <v/>
      </c>
      <c r="AV2751" s="554" t="str">
        <f>IF(AU2751="","",COUNTIF($AU$8:AU2751,AU2751))</f>
        <v/>
      </c>
      <c r="AW2751" s="553" t="str">
        <f>IF(AND(V2751&gt;0,X2751="A",AJ2751&lt;&gt;"A",OR(AB2751="",AB2751="NX")),1,"")</f>
        <v/>
      </c>
      <c r="AX2751" s="554" t="str">
        <f>IF(AW2751="","",COUNTIF($AW$8:AW2751,AW2751))</f>
        <v/>
      </c>
      <c r="AY2751" s="27"/>
      <c r="AZ2751" s="6"/>
      <c r="BA2751" s="7"/>
      <c r="BB2751" s="7"/>
    </row>
    <row r="2752" spans="1:54" ht="14.45" customHeight="1">
      <c r="A2752" s="472" t="s">
        <v>5329</v>
      </c>
      <c r="B2752" s="473" t="s">
        <v>1602</v>
      </c>
      <c r="C2752" s="714"/>
      <c r="D2752" s="22"/>
      <c r="E2752" s="746"/>
      <c r="F2752" s="760"/>
      <c r="G2752" s="475"/>
      <c r="H2752" s="476"/>
      <c r="I2752" s="474"/>
      <c r="J2752" s="475"/>
      <c r="K2752" s="478"/>
      <c r="L2752" s="9"/>
      <c r="M2752" s="546"/>
      <c r="N2752" s="9"/>
      <c r="O2752" s="6"/>
      <c r="P2752" s="479"/>
      <c r="Q2752" s="10"/>
      <c r="R2752" s="11"/>
      <c r="S2752" s="12"/>
      <c r="T2752" s="14"/>
      <c r="U2752" s="15"/>
      <c r="V2752" s="8"/>
      <c r="W2752" s="13"/>
      <c r="X2752" s="23"/>
      <c r="Y2752" s="486"/>
      <c r="Z2752" s="483"/>
      <c r="AA2752" s="24"/>
      <c r="AB2752" s="484"/>
      <c r="AC2752" s="16"/>
      <c r="AD2752" s="17"/>
      <c r="AE2752" s="18"/>
      <c r="AF2752" s="9"/>
      <c r="AG2752" s="19"/>
      <c r="AH2752" s="20"/>
      <c r="AI2752" s="9"/>
      <c r="AJ2752" s="21"/>
      <c r="AK2752" s="33"/>
      <c r="AL2752" s="485" t="str">
        <f>IF(AA2752="","",AA2752)</f>
        <v/>
      </c>
      <c r="AM2752" s="3" t="str">
        <f>IF(AB2752="","",AB2752)</f>
        <v/>
      </c>
      <c r="AN2752" s="702"/>
      <c r="AO2752" s="4"/>
      <c r="AP2752" s="5"/>
      <c r="AQ2752" s="5"/>
      <c r="AR2752" s="4"/>
      <c r="AS2752" s="5"/>
      <c r="AT2752" s="552"/>
      <c r="AU2752" s="553" t="str">
        <f>IF(AND(V2752&gt;0,X2752="A",AA2752&lt;&gt;"",AG2752&lt;&gt;"A",AJ2752&lt;&gt;"A",OR(AB2752="NR",AB2752="NT")),1,"")</f>
        <v/>
      </c>
      <c r="AV2752" s="554" t="str">
        <f>IF(AU2752="","",COUNTIF($AU$8:AU2752,AU2752))</f>
        <v/>
      </c>
      <c r="AW2752" s="553" t="str">
        <f>IF(AND(V2752&gt;0,X2752="A",AJ2752&lt;&gt;"A",OR(AB2752="",AB2752="NX")),1,"")</f>
        <v/>
      </c>
      <c r="AX2752" s="554" t="str">
        <f>IF(AW2752="","",COUNTIF($AW$8:AW2752,AW2752))</f>
        <v/>
      </c>
      <c r="AY2752" s="27"/>
      <c r="AZ2752" s="6"/>
      <c r="BA2752" s="7"/>
      <c r="BB2752" s="7"/>
    </row>
    <row r="2753" spans="1:54" ht="14.45" customHeight="1">
      <c r="A2753" s="472" t="s">
        <v>5330</v>
      </c>
      <c r="B2753" s="473" t="s">
        <v>1602</v>
      </c>
      <c r="C2753" s="714"/>
      <c r="D2753" s="22"/>
      <c r="E2753" s="746"/>
      <c r="F2753" s="760"/>
      <c r="G2753" s="475"/>
      <c r="H2753" s="476"/>
      <c r="I2753" s="474"/>
      <c r="J2753" s="475"/>
      <c r="K2753" s="478"/>
      <c r="L2753" s="9"/>
      <c r="M2753" s="546"/>
      <c r="N2753" s="9"/>
      <c r="O2753" s="6"/>
      <c r="P2753" s="479"/>
      <c r="Q2753" s="10"/>
      <c r="R2753" s="11"/>
      <c r="S2753" s="12"/>
      <c r="T2753" s="14"/>
      <c r="U2753" s="15"/>
      <c r="V2753" s="8"/>
      <c r="W2753" s="13"/>
      <c r="X2753" s="23"/>
      <c r="Y2753" s="486"/>
      <c r="Z2753" s="483"/>
      <c r="AA2753" s="24"/>
      <c r="AB2753" s="484"/>
      <c r="AC2753" s="16"/>
      <c r="AD2753" s="17"/>
      <c r="AE2753" s="18"/>
      <c r="AF2753" s="9"/>
      <c r="AG2753" s="19"/>
      <c r="AH2753" s="20"/>
      <c r="AI2753" s="9"/>
      <c r="AJ2753" s="21"/>
      <c r="AK2753" s="33"/>
      <c r="AL2753" s="485" t="str">
        <f>IF(AA2753="","",AA2753)</f>
        <v/>
      </c>
      <c r="AM2753" s="3" t="str">
        <f>IF(AB2753="","",AB2753)</f>
        <v/>
      </c>
      <c r="AN2753" s="702"/>
      <c r="AO2753" s="4"/>
      <c r="AP2753" s="5"/>
      <c r="AQ2753" s="5"/>
      <c r="AR2753" s="4"/>
      <c r="AS2753" s="5"/>
      <c r="AT2753" s="552"/>
      <c r="AU2753" s="553" t="str">
        <f>IF(AND(V2753&gt;0,X2753="A",AA2753&lt;&gt;"",AG2753&lt;&gt;"A",AJ2753&lt;&gt;"A",OR(AB2753="NR",AB2753="NT")),1,"")</f>
        <v/>
      </c>
      <c r="AV2753" s="554" t="str">
        <f>IF(AU2753="","",COUNTIF($AU$8:AU2753,AU2753))</f>
        <v/>
      </c>
      <c r="AW2753" s="553" t="str">
        <f>IF(AND(V2753&gt;0,X2753="A",AJ2753&lt;&gt;"A",OR(AB2753="",AB2753="NX")),1,"")</f>
        <v/>
      </c>
      <c r="AX2753" s="554" t="str">
        <f>IF(AW2753="","",COUNTIF($AW$8:AW2753,AW2753))</f>
        <v/>
      </c>
      <c r="AY2753" s="27"/>
      <c r="AZ2753" s="6"/>
      <c r="BA2753" s="7"/>
      <c r="BB2753" s="7"/>
    </row>
    <row r="2754" spans="1:54" ht="14.45" customHeight="1">
      <c r="A2754" s="472" t="s">
        <v>5334</v>
      </c>
      <c r="B2754" s="473" t="s">
        <v>1602</v>
      </c>
      <c r="C2754" s="714"/>
      <c r="D2754" s="22"/>
      <c r="E2754" s="746"/>
      <c r="F2754" s="760"/>
      <c r="G2754" s="475"/>
      <c r="H2754" s="476"/>
      <c r="I2754" s="474"/>
      <c r="J2754" s="475"/>
      <c r="K2754" s="478"/>
      <c r="L2754" s="9"/>
      <c r="M2754" s="546"/>
      <c r="N2754" s="9"/>
      <c r="O2754" s="6"/>
      <c r="P2754" s="479"/>
      <c r="Q2754" s="10"/>
      <c r="R2754" s="11"/>
      <c r="S2754" s="12"/>
      <c r="T2754" s="14"/>
      <c r="U2754" s="15"/>
      <c r="V2754" s="8"/>
      <c r="W2754" s="13"/>
      <c r="X2754" s="23"/>
      <c r="Y2754" s="486"/>
      <c r="Z2754" s="483"/>
      <c r="AA2754" s="24"/>
      <c r="AB2754" s="484"/>
      <c r="AC2754" s="16"/>
      <c r="AD2754" s="17"/>
      <c r="AE2754" s="18"/>
      <c r="AF2754" s="9"/>
      <c r="AG2754" s="19"/>
      <c r="AH2754" s="20"/>
      <c r="AI2754" s="9"/>
      <c r="AJ2754" s="21"/>
      <c r="AK2754" s="33"/>
      <c r="AL2754" s="485" t="str">
        <f>IF(AA2754="","",AA2754)</f>
        <v/>
      </c>
      <c r="AM2754" s="3" t="str">
        <f>IF(AB2754="","",AB2754)</f>
        <v/>
      </c>
      <c r="AN2754" s="702"/>
      <c r="AO2754" s="4"/>
      <c r="AP2754" s="5"/>
      <c r="AQ2754" s="5"/>
      <c r="AR2754" s="4"/>
      <c r="AS2754" s="5"/>
      <c r="AT2754" s="552"/>
      <c r="AU2754" s="553" t="str">
        <f>IF(AND(V2754&gt;0,X2754="A",AA2754&lt;&gt;"",AG2754&lt;&gt;"A",AJ2754&lt;&gt;"A",OR(AB2754="NR",AB2754="NT")),1,"")</f>
        <v/>
      </c>
      <c r="AV2754" s="554" t="str">
        <f>IF(AU2754="","",COUNTIF($AU$8:AU2754,AU2754))</f>
        <v/>
      </c>
      <c r="AW2754" s="553" t="str">
        <f>IF(AND(V2754&gt;0,X2754="A",AJ2754&lt;&gt;"A",OR(AB2754="",AB2754="NX")),1,"")</f>
        <v/>
      </c>
      <c r="AX2754" s="554" t="str">
        <f>IF(AW2754="","",COUNTIF($AW$8:AW2754,AW2754))</f>
        <v/>
      </c>
      <c r="AY2754" s="27"/>
      <c r="AZ2754" s="6"/>
      <c r="BA2754" s="7"/>
      <c r="BB2754" s="7"/>
    </row>
    <row r="2755" spans="1:54" ht="14.45" customHeight="1">
      <c r="A2755" s="472" t="s">
        <v>5335</v>
      </c>
      <c r="B2755" s="473" t="s">
        <v>1602</v>
      </c>
      <c r="C2755" s="714"/>
      <c r="D2755" s="22"/>
      <c r="E2755" s="746"/>
      <c r="F2755" s="760"/>
      <c r="G2755" s="475"/>
      <c r="H2755" s="476"/>
      <c r="I2755" s="474"/>
      <c r="J2755" s="475"/>
      <c r="K2755" s="478"/>
      <c r="L2755" s="9"/>
      <c r="M2755" s="546"/>
      <c r="N2755" s="9"/>
      <c r="O2755" s="6"/>
      <c r="P2755" s="479"/>
      <c r="Q2755" s="10"/>
      <c r="R2755" s="11"/>
      <c r="S2755" s="12"/>
      <c r="T2755" s="14"/>
      <c r="U2755" s="15"/>
      <c r="V2755" s="8"/>
      <c r="W2755" s="13"/>
      <c r="X2755" s="23"/>
      <c r="Y2755" s="486"/>
      <c r="Z2755" s="483"/>
      <c r="AA2755" s="24"/>
      <c r="AB2755" s="484"/>
      <c r="AC2755" s="16"/>
      <c r="AD2755" s="17"/>
      <c r="AE2755" s="18"/>
      <c r="AF2755" s="9"/>
      <c r="AG2755" s="19"/>
      <c r="AH2755" s="20"/>
      <c r="AI2755" s="9"/>
      <c r="AJ2755" s="21"/>
      <c r="AK2755" s="33"/>
      <c r="AL2755" s="485" t="str">
        <f>IF(AA2755="","",AA2755)</f>
        <v/>
      </c>
      <c r="AM2755" s="3" t="str">
        <f>IF(AB2755="","",AB2755)</f>
        <v/>
      </c>
      <c r="AN2755" s="702"/>
      <c r="AO2755" s="4"/>
      <c r="AP2755" s="5"/>
      <c r="AQ2755" s="5"/>
      <c r="AR2755" s="4"/>
      <c r="AS2755" s="5"/>
      <c r="AT2755" s="552"/>
      <c r="AU2755" s="553" t="str">
        <f>IF(AND(V2755&gt;0,X2755="A",AA2755&lt;&gt;"",AG2755&lt;&gt;"A",AJ2755&lt;&gt;"A",OR(AB2755="NR",AB2755="NT")),1,"")</f>
        <v/>
      </c>
      <c r="AV2755" s="554" t="str">
        <f>IF(AU2755="","",COUNTIF($AU$8:AU2755,AU2755))</f>
        <v/>
      </c>
      <c r="AW2755" s="553" t="str">
        <f>IF(AND(V2755&gt;0,X2755="A",AJ2755&lt;&gt;"A",OR(AB2755="",AB2755="NX")),1,"")</f>
        <v/>
      </c>
      <c r="AX2755" s="554" t="str">
        <f>IF(AW2755="","",COUNTIF($AW$8:AW2755,AW2755))</f>
        <v/>
      </c>
      <c r="AY2755" s="27"/>
      <c r="AZ2755" s="6"/>
      <c r="BA2755" s="7"/>
      <c r="BB2755" s="7"/>
    </row>
    <row r="2756" spans="1:54" ht="14.45" customHeight="1">
      <c r="A2756" s="472" t="s">
        <v>5360</v>
      </c>
      <c r="B2756" s="473" t="s">
        <v>1602</v>
      </c>
      <c r="C2756" s="714"/>
      <c r="D2756" s="22"/>
      <c r="E2756" s="746"/>
      <c r="F2756" s="760"/>
      <c r="G2756" s="475"/>
      <c r="H2756" s="476"/>
      <c r="I2756" s="474"/>
      <c r="J2756" s="475"/>
      <c r="K2756" s="478"/>
      <c r="L2756" s="9"/>
      <c r="M2756" s="546"/>
      <c r="N2756" s="9"/>
      <c r="O2756" s="6"/>
      <c r="P2756" s="479"/>
      <c r="Q2756" s="10"/>
      <c r="R2756" s="11"/>
      <c r="S2756" s="12"/>
      <c r="T2756" s="14"/>
      <c r="U2756" s="15"/>
      <c r="V2756" s="8"/>
      <c r="W2756" s="13"/>
      <c r="X2756" s="23"/>
      <c r="Y2756" s="486"/>
      <c r="Z2756" s="483"/>
      <c r="AA2756" s="24"/>
      <c r="AB2756" s="484"/>
      <c r="AC2756" s="16"/>
      <c r="AD2756" s="17"/>
      <c r="AE2756" s="18"/>
      <c r="AF2756" s="9"/>
      <c r="AG2756" s="19"/>
      <c r="AH2756" s="20"/>
      <c r="AI2756" s="9"/>
      <c r="AJ2756" s="21"/>
      <c r="AK2756" s="33"/>
      <c r="AL2756" s="485" t="str">
        <f>IF(AA2756="","",AA2756)</f>
        <v/>
      </c>
      <c r="AM2756" s="3" t="str">
        <f>IF(AB2756="","",AB2756)</f>
        <v/>
      </c>
      <c r="AN2756" s="702"/>
      <c r="AO2756" s="4"/>
      <c r="AP2756" s="5"/>
      <c r="AQ2756" s="5"/>
      <c r="AR2756" s="4"/>
      <c r="AS2756" s="5"/>
      <c r="AT2756" s="552"/>
      <c r="AU2756" s="553" t="str">
        <f>IF(AND(V2756&gt;0,X2756="A",AA2756&lt;&gt;"",AG2756&lt;&gt;"A",AJ2756&lt;&gt;"A",OR(AB2756="NR",AB2756="NT")),1,"")</f>
        <v/>
      </c>
      <c r="AV2756" s="554" t="str">
        <f>IF(AU2756="","",COUNTIF($AU$8:AU2756,AU2756))</f>
        <v/>
      </c>
      <c r="AW2756" s="553" t="str">
        <f>IF(AND(V2756&gt;0,X2756="A",AJ2756&lt;&gt;"A",OR(AB2756="",AB2756="NX")),1,"")</f>
        <v/>
      </c>
      <c r="AX2756" s="554" t="str">
        <f>IF(AW2756="","",COUNTIF($AW$8:AW2756,AW2756))</f>
        <v/>
      </c>
      <c r="AY2756" s="27"/>
      <c r="AZ2756" s="6"/>
      <c r="BA2756" s="7"/>
      <c r="BB2756" s="7"/>
    </row>
    <row r="2757" spans="1:54" ht="14.45" customHeight="1">
      <c r="A2757" s="472" t="s">
        <v>5361</v>
      </c>
      <c r="B2757" s="473" t="s">
        <v>1602</v>
      </c>
      <c r="C2757" s="714"/>
      <c r="D2757" s="22"/>
      <c r="E2757" s="746"/>
      <c r="F2757" s="760"/>
      <c r="G2757" s="475"/>
      <c r="H2757" s="476"/>
      <c r="I2757" s="474"/>
      <c r="J2757" s="475"/>
      <c r="K2757" s="478"/>
      <c r="L2757" s="9"/>
      <c r="M2757" s="546"/>
      <c r="N2757" s="9"/>
      <c r="O2757" s="6"/>
      <c r="P2757" s="479"/>
      <c r="Q2757" s="10"/>
      <c r="R2757" s="11"/>
      <c r="S2757" s="12"/>
      <c r="T2757" s="14"/>
      <c r="U2757" s="15"/>
      <c r="V2757" s="8"/>
      <c r="W2757" s="13"/>
      <c r="X2757" s="23"/>
      <c r="Y2757" s="486"/>
      <c r="Z2757" s="483"/>
      <c r="AA2757" s="24"/>
      <c r="AB2757" s="484"/>
      <c r="AC2757" s="16"/>
      <c r="AD2757" s="17"/>
      <c r="AE2757" s="18"/>
      <c r="AF2757" s="9"/>
      <c r="AG2757" s="19"/>
      <c r="AH2757" s="20"/>
      <c r="AI2757" s="9"/>
      <c r="AJ2757" s="21"/>
      <c r="AK2757" s="33"/>
      <c r="AL2757" s="485" t="str">
        <f>IF(AA2757="","",AA2757)</f>
        <v/>
      </c>
      <c r="AM2757" s="3" t="str">
        <f>IF(AB2757="","",AB2757)</f>
        <v/>
      </c>
      <c r="AN2757" s="702"/>
      <c r="AO2757" s="4"/>
      <c r="AP2757" s="5"/>
      <c r="AQ2757" s="5"/>
      <c r="AR2757" s="4"/>
      <c r="AS2757" s="5"/>
      <c r="AT2757" s="552"/>
      <c r="AU2757" s="553" t="str">
        <f>IF(AND(V2757&gt;0,X2757="A",AA2757&lt;&gt;"",AG2757&lt;&gt;"A",AJ2757&lt;&gt;"A",OR(AB2757="NR",AB2757="NT")),1,"")</f>
        <v/>
      </c>
      <c r="AV2757" s="554" t="str">
        <f>IF(AU2757="","",COUNTIF($AU$8:AU2757,AU2757))</f>
        <v/>
      </c>
      <c r="AW2757" s="553" t="str">
        <f>IF(AND(V2757&gt;0,X2757="A",AJ2757&lt;&gt;"A",OR(AB2757="",AB2757="NX")),1,"")</f>
        <v/>
      </c>
      <c r="AX2757" s="554" t="str">
        <f>IF(AW2757="","",COUNTIF($AW$8:AW2757,AW2757))</f>
        <v/>
      </c>
      <c r="AY2757" s="27"/>
      <c r="AZ2757" s="6"/>
      <c r="BA2757" s="7"/>
      <c r="BB2757" s="7"/>
    </row>
    <row r="2758" spans="1:54" ht="14.45" customHeight="1">
      <c r="A2758" s="472" t="s">
        <v>5362</v>
      </c>
      <c r="B2758" s="473" t="s">
        <v>1602</v>
      </c>
      <c r="C2758" s="714"/>
      <c r="D2758" s="22"/>
      <c r="E2758" s="746"/>
      <c r="F2758" s="760"/>
      <c r="G2758" s="475"/>
      <c r="H2758" s="476"/>
      <c r="I2758" s="474"/>
      <c r="J2758" s="475"/>
      <c r="K2758" s="478"/>
      <c r="L2758" s="9"/>
      <c r="M2758" s="546"/>
      <c r="N2758" s="9"/>
      <c r="O2758" s="6"/>
      <c r="P2758" s="479"/>
      <c r="Q2758" s="10"/>
      <c r="R2758" s="11"/>
      <c r="S2758" s="12"/>
      <c r="T2758" s="14"/>
      <c r="U2758" s="15"/>
      <c r="V2758" s="8"/>
      <c r="W2758" s="13"/>
      <c r="X2758" s="23"/>
      <c r="Y2758" s="486"/>
      <c r="Z2758" s="483"/>
      <c r="AA2758" s="24"/>
      <c r="AB2758" s="484"/>
      <c r="AC2758" s="16"/>
      <c r="AD2758" s="17"/>
      <c r="AE2758" s="18"/>
      <c r="AF2758" s="9"/>
      <c r="AG2758" s="19"/>
      <c r="AH2758" s="20"/>
      <c r="AI2758" s="9"/>
      <c r="AJ2758" s="21"/>
      <c r="AK2758" s="33"/>
      <c r="AL2758" s="485" t="str">
        <f>IF(AA2758="","",AA2758)</f>
        <v/>
      </c>
      <c r="AM2758" s="3" t="str">
        <f>IF(AB2758="","",AB2758)</f>
        <v/>
      </c>
      <c r="AN2758" s="702"/>
      <c r="AO2758" s="4"/>
      <c r="AP2758" s="5"/>
      <c r="AQ2758" s="5"/>
      <c r="AR2758" s="4"/>
      <c r="AS2758" s="5"/>
      <c r="AT2758" s="552"/>
      <c r="AU2758" s="553" t="str">
        <f>IF(AND(V2758&gt;0,X2758="A",AA2758&lt;&gt;"",AG2758&lt;&gt;"A",AJ2758&lt;&gt;"A",OR(AB2758="NR",AB2758="NT")),1,"")</f>
        <v/>
      </c>
      <c r="AV2758" s="554" t="str">
        <f>IF(AU2758="","",COUNTIF($AU$8:AU2758,AU2758))</f>
        <v/>
      </c>
      <c r="AW2758" s="553" t="str">
        <f>IF(AND(V2758&gt;0,X2758="A",AJ2758&lt;&gt;"A",OR(AB2758="",AB2758="NX")),1,"")</f>
        <v/>
      </c>
      <c r="AX2758" s="554" t="str">
        <f>IF(AW2758="","",COUNTIF($AW$8:AW2758,AW2758))</f>
        <v/>
      </c>
      <c r="AY2758" s="27"/>
      <c r="AZ2758" s="6"/>
      <c r="BA2758" s="7"/>
      <c r="BB2758" s="7"/>
    </row>
    <row r="2759" spans="1:54" ht="14.45" customHeight="1">
      <c r="A2759" s="472" t="s">
        <v>5363</v>
      </c>
      <c r="B2759" s="473" t="s">
        <v>1602</v>
      </c>
      <c r="C2759" s="714"/>
      <c r="D2759" s="22"/>
      <c r="E2759" s="746"/>
      <c r="F2759" s="760"/>
      <c r="G2759" s="475"/>
      <c r="H2759" s="476"/>
      <c r="I2759" s="474"/>
      <c r="J2759" s="475"/>
      <c r="K2759" s="478"/>
      <c r="L2759" s="9"/>
      <c r="M2759" s="546"/>
      <c r="N2759" s="9"/>
      <c r="O2759" s="6"/>
      <c r="P2759" s="479"/>
      <c r="Q2759" s="10"/>
      <c r="R2759" s="11"/>
      <c r="S2759" s="12"/>
      <c r="T2759" s="14"/>
      <c r="U2759" s="15"/>
      <c r="V2759" s="8"/>
      <c r="W2759" s="13"/>
      <c r="X2759" s="23"/>
      <c r="Y2759" s="486"/>
      <c r="Z2759" s="483"/>
      <c r="AA2759" s="24"/>
      <c r="AB2759" s="484"/>
      <c r="AC2759" s="16"/>
      <c r="AD2759" s="17"/>
      <c r="AE2759" s="18"/>
      <c r="AF2759" s="9"/>
      <c r="AG2759" s="19"/>
      <c r="AH2759" s="20"/>
      <c r="AI2759" s="9"/>
      <c r="AJ2759" s="21"/>
      <c r="AK2759" s="33"/>
      <c r="AL2759" s="485" t="str">
        <f>IF(AA2759="","",AA2759)</f>
        <v/>
      </c>
      <c r="AM2759" s="3" t="str">
        <f>IF(AB2759="","",AB2759)</f>
        <v/>
      </c>
      <c r="AN2759" s="702"/>
      <c r="AO2759" s="4"/>
      <c r="AP2759" s="5"/>
      <c r="AQ2759" s="5"/>
      <c r="AR2759" s="4"/>
      <c r="AS2759" s="5"/>
      <c r="AT2759" s="552"/>
      <c r="AU2759" s="553" t="str">
        <f>IF(AND(V2759&gt;0,X2759="A",AA2759&lt;&gt;"",AG2759&lt;&gt;"A",AJ2759&lt;&gt;"A",OR(AB2759="NR",AB2759="NT")),1,"")</f>
        <v/>
      </c>
      <c r="AV2759" s="554" t="str">
        <f>IF(AU2759="","",COUNTIF($AU$8:AU2759,AU2759))</f>
        <v/>
      </c>
      <c r="AW2759" s="553" t="str">
        <f>IF(AND(V2759&gt;0,X2759="A",AJ2759&lt;&gt;"A",OR(AB2759="",AB2759="NX")),1,"")</f>
        <v/>
      </c>
      <c r="AX2759" s="554" t="str">
        <f>IF(AW2759="","",COUNTIF($AW$8:AW2759,AW2759))</f>
        <v/>
      </c>
      <c r="AY2759" s="27"/>
      <c r="AZ2759" s="6"/>
      <c r="BA2759" s="7"/>
      <c r="BB2759" s="7"/>
    </row>
    <row r="2760" spans="1:54" ht="14.45" customHeight="1">
      <c r="A2760" s="472" t="s">
        <v>5364</v>
      </c>
      <c r="B2760" s="473" t="s">
        <v>1602</v>
      </c>
      <c r="C2760" s="714"/>
      <c r="D2760" s="22"/>
      <c r="E2760" s="746"/>
      <c r="F2760" s="760"/>
      <c r="G2760" s="475"/>
      <c r="H2760" s="476"/>
      <c r="I2760" s="474"/>
      <c r="J2760" s="475"/>
      <c r="K2760" s="478"/>
      <c r="L2760" s="9"/>
      <c r="M2760" s="546"/>
      <c r="N2760" s="9"/>
      <c r="O2760" s="6"/>
      <c r="P2760" s="479"/>
      <c r="Q2760" s="10"/>
      <c r="R2760" s="11"/>
      <c r="S2760" s="12"/>
      <c r="T2760" s="14"/>
      <c r="U2760" s="15"/>
      <c r="V2760" s="8"/>
      <c r="W2760" s="13"/>
      <c r="X2760" s="23"/>
      <c r="Y2760" s="486"/>
      <c r="Z2760" s="483"/>
      <c r="AA2760" s="24"/>
      <c r="AB2760" s="484"/>
      <c r="AC2760" s="16"/>
      <c r="AD2760" s="17"/>
      <c r="AE2760" s="18"/>
      <c r="AF2760" s="9"/>
      <c r="AG2760" s="19"/>
      <c r="AH2760" s="20"/>
      <c r="AI2760" s="9"/>
      <c r="AJ2760" s="21"/>
      <c r="AK2760" s="33"/>
      <c r="AL2760" s="485" t="str">
        <f>IF(AA2760="","",AA2760)</f>
        <v/>
      </c>
      <c r="AM2760" s="3" t="str">
        <f>IF(AB2760="","",AB2760)</f>
        <v/>
      </c>
      <c r="AN2760" s="702"/>
      <c r="AO2760" s="4"/>
      <c r="AP2760" s="5"/>
      <c r="AQ2760" s="5"/>
      <c r="AR2760" s="4"/>
      <c r="AS2760" s="5"/>
      <c r="AT2760" s="552"/>
      <c r="AU2760" s="553" t="str">
        <f>IF(AND(V2760&gt;0,X2760="A",AA2760&lt;&gt;"",AG2760&lt;&gt;"A",AJ2760&lt;&gt;"A",OR(AB2760="NR",AB2760="NT")),1,"")</f>
        <v/>
      </c>
      <c r="AV2760" s="554" t="str">
        <f>IF(AU2760="","",COUNTIF($AU$8:AU2760,AU2760))</f>
        <v/>
      </c>
      <c r="AW2760" s="553" t="str">
        <f>IF(AND(V2760&gt;0,X2760="A",AJ2760&lt;&gt;"A",OR(AB2760="",AB2760="NX")),1,"")</f>
        <v/>
      </c>
      <c r="AX2760" s="554" t="str">
        <f>IF(AW2760="","",COUNTIF($AW$8:AW2760,AW2760))</f>
        <v/>
      </c>
      <c r="AY2760" s="27"/>
      <c r="AZ2760" s="6"/>
      <c r="BA2760" s="7"/>
      <c r="BB2760" s="7"/>
    </row>
    <row r="2761" spans="1:54" ht="14.45" customHeight="1">
      <c r="A2761" s="472" t="s">
        <v>5365</v>
      </c>
      <c r="B2761" s="473" t="s">
        <v>1602</v>
      </c>
      <c r="C2761" s="714"/>
      <c r="D2761" s="22"/>
      <c r="E2761" s="746"/>
      <c r="F2761" s="760"/>
      <c r="G2761" s="475"/>
      <c r="H2761" s="476"/>
      <c r="I2761" s="474"/>
      <c r="J2761" s="475"/>
      <c r="K2761" s="478"/>
      <c r="L2761" s="9"/>
      <c r="M2761" s="546"/>
      <c r="N2761" s="9"/>
      <c r="O2761" s="6"/>
      <c r="P2761" s="479"/>
      <c r="Q2761" s="10"/>
      <c r="R2761" s="11"/>
      <c r="S2761" s="12"/>
      <c r="T2761" s="14"/>
      <c r="U2761" s="15"/>
      <c r="V2761" s="8"/>
      <c r="W2761" s="13"/>
      <c r="X2761" s="23"/>
      <c r="Y2761" s="486"/>
      <c r="Z2761" s="483"/>
      <c r="AA2761" s="24"/>
      <c r="AB2761" s="484"/>
      <c r="AC2761" s="16"/>
      <c r="AD2761" s="17"/>
      <c r="AE2761" s="18"/>
      <c r="AF2761" s="9"/>
      <c r="AG2761" s="19"/>
      <c r="AH2761" s="20"/>
      <c r="AI2761" s="9"/>
      <c r="AJ2761" s="21"/>
      <c r="AK2761" s="33"/>
      <c r="AL2761" s="485" t="str">
        <f>IF(AA2761="","",AA2761)</f>
        <v/>
      </c>
      <c r="AM2761" s="3" t="str">
        <f>IF(AB2761="","",AB2761)</f>
        <v/>
      </c>
      <c r="AN2761" s="702"/>
      <c r="AO2761" s="4"/>
      <c r="AP2761" s="5"/>
      <c r="AQ2761" s="5"/>
      <c r="AR2761" s="4"/>
      <c r="AS2761" s="5"/>
      <c r="AT2761" s="552"/>
      <c r="AU2761" s="553" t="str">
        <f>IF(AND(V2761&gt;0,X2761="A",AA2761&lt;&gt;"",AG2761&lt;&gt;"A",AJ2761&lt;&gt;"A",OR(AB2761="NR",AB2761="NT")),1,"")</f>
        <v/>
      </c>
      <c r="AV2761" s="554" t="str">
        <f>IF(AU2761="","",COUNTIF($AU$8:AU2761,AU2761))</f>
        <v/>
      </c>
      <c r="AW2761" s="553" t="str">
        <f>IF(AND(V2761&gt;0,X2761="A",AJ2761&lt;&gt;"A",OR(AB2761="",AB2761="NX")),1,"")</f>
        <v/>
      </c>
      <c r="AX2761" s="554" t="str">
        <f>IF(AW2761="","",COUNTIF($AW$8:AW2761,AW2761))</f>
        <v/>
      </c>
      <c r="AY2761" s="27"/>
      <c r="AZ2761" s="6"/>
      <c r="BA2761" s="7"/>
      <c r="BB2761" s="7"/>
    </row>
    <row r="2762" spans="1:54" ht="14.45" customHeight="1">
      <c r="A2762" s="472" t="s">
        <v>5366</v>
      </c>
      <c r="B2762" s="473" t="s">
        <v>1602</v>
      </c>
      <c r="C2762" s="714"/>
      <c r="D2762" s="22"/>
      <c r="E2762" s="746"/>
      <c r="F2762" s="760"/>
      <c r="G2762" s="475"/>
      <c r="H2762" s="476"/>
      <c r="I2762" s="474"/>
      <c r="J2762" s="475"/>
      <c r="K2762" s="478"/>
      <c r="L2762" s="9"/>
      <c r="M2762" s="546"/>
      <c r="N2762" s="9"/>
      <c r="O2762" s="6"/>
      <c r="P2762" s="479"/>
      <c r="Q2762" s="10"/>
      <c r="R2762" s="11"/>
      <c r="S2762" s="12"/>
      <c r="T2762" s="14"/>
      <c r="U2762" s="15"/>
      <c r="V2762" s="8"/>
      <c r="W2762" s="13"/>
      <c r="X2762" s="23"/>
      <c r="Y2762" s="486"/>
      <c r="Z2762" s="483"/>
      <c r="AA2762" s="24"/>
      <c r="AB2762" s="484"/>
      <c r="AC2762" s="16"/>
      <c r="AD2762" s="17"/>
      <c r="AE2762" s="18"/>
      <c r="AF2762" s="9"/>
      <c r="AG2762" s="19"/>
      <c r="AH2762" s="20"/>
      <c r="AI2762" s="9"/>
      <c r="AJ2762" s="21"/>
      <c r="AK2762" s="33"/>
      <c r="AL2762" s="485" t="str">
        <f>IF(AA2762="","",AA2762)</f>
        <v/>
      </c>
      <c r="AM2762" s="3" t="str">
        <f>IF(AB2762="","",AB2762)</f>
        <v/>
      </c>
      <c r="AN2762" s="702"/>
      <c r="AO2762" s="4"/>
      <c r="AP2762" s="5"/>
      <c r="AQ2762" s="5"/>
      <c r="AR2762" s="4"/>
      <c r="AS2762" s="5"/>
      <c r="AT2762" s="552"/>
      <c r="AU2762" s="553" t="str">
        <f>IF(AND(V2762&gt;0,X2762="A",AA2762&lt;&gt;"",AG2762&lt;&gt;"A",AJ2762&lt;&gt;"A",OR(AB2762="NR",AB2762="NT")),1,"")</f>
        <v/>
      </c>
      <c r="AV2762" s="554" t="str">
        <f>IF(AU2762="","",COUNTIF($AU$8:AU2762,AU2762))</f>
        <v/>
      </c>
      <c r="AW2762" s="553" t="str">
        <f>IF(AND(V2762&gt;0,X2762="A",AJ2762&lt;&gt;"A",OR(AB2762="",AB2762="NX")),1,"")</f>
        <v/>
      </c>
      <c r="AX2762" s="554" t="str">
        <f>IF(AW2762="","",COUNTIF($AW$8:AW2762,AW2762))</f>
        <v/>
      </c>
      <c r="AY2762" s="27"/>
      <c r="AZ2762" s="6"/>
      <c r="BA2762" s="7"/>
      <c r="BB2762" s="7"/>
    </row>
    <row r="2763" spans="1:54" ht="14.45" customHeight="1">
      <c r="A2763" s="472" t="s">
        <v>5367</v>
      </c>
      <c r="B2763" s="473" t="s">
        <v>1602</v>
      </c>
      <c r="C2763" s="714"/>
      <c r="D2763" s="22"/>
      <c r="E2763" s="746"/>
      <c r="F2763" s="760"/>
      <c r="G2763" s="475"/>
      <c r="H2763" s="476"/>
      <c r="I2763" s="474"/>
      <c r="J2763" s="475"/>
      <c r="K2763" s="478"/>
      <c r="L2763" s="9"/>
      <c r="M2763" s="546"/>
      <c r="N2763" s="9"/>
      <c r="O2763" s="6"/>
      <c r="P2763" s="479"/>
      <c r="Q2763" s="10"/>
      <c r="R2763" s="11"/>
      <c r="S2763" s="12"/>
      <c r="T2763" s="14"/>
      <c r="U2763" s="15"/>
      <c r="V2763" s="8"/>
      <c r="W2763" s="13"/>
      <c r="X2763" s="23"/>
      <c r="Y2763" s="486"/>
      <c r="Z2763" s="483"/>
      <c r="AA2763" s="24"/>
      <c r="AB2763" s="484"/>
      <c r="AC2763" s="16"/>
      <c r="AD2763" s="17"/>
      <c r="AE2763" s="18"/>
      <c r="AF2763" s="9"/>
      <c r="AG2763" s="19"/>
      <c r="AH2763" s="20"/>
      <c r="AI2763" s="9"/>
      <c r="AJ2763" s="21"/>
      <c r="AK2763" s="33"/>
      <c r="AL2763" s="485" t="str">
        <f>IF(AA2763="","",AA2763)</f>
        <v/>
      </c>
      <c r="AM2763" s="3" t="str">
        <f>IF(AB2763="","",AB2763)</f>
        <v/>
      </c>
      <c r="AN2763" s="702"/>
      <c r="AO2763" s="4"/>
      <c r="AP2763" s="5"/>
      <c r="AQ2763" s="5"/>
      <c r="AR2763" s="4"/>
      <c r="AS2763" s="5"/>
      <c r="AT2763" s="552"/>
      <c r="AU2763" s="553" t="str">
        <f>IF(AND(V2763&gt;0,X2763="A",AA2763&lt;&gt;"",AG2763&lt;&gt;"A",AJ2763&lt;&gt;"A",OR(AB2763="NR",AB2763="NT")),1,"")</f>
        <v/>
      </c>
      <c r="AV2763" s="554" t="str">
        <f>IF(AU2763="","",COUNTIF($AU$8:AU2763,AU2763))</f>
        <v/>
      </c>
      <c r="AW2763" s="553" t="str">
        <f>IF(AND(V2763&gt;0,X2763="A",AJ2763&lt;&gt;"A",OR(AB2763="",AB2763="NX")),1,"")</f>
        <v/>
      </c>
      <c r="AX2763" s="554" t="str">
        <f>IF(AW2763="","",COUNTIF($AW$8:AW2763,AW2763))</f>
        <v/>
      </c>
      <c r="AY2763" s="27"/>
      <c r="AZ2763" s="6"/>
      <c r="BA2763" s="7"/>
      <c r="BB2763" s="7"/>
    </row>
    <row r="2764" spans="1:54" ht="14.45" customHeight="1">
      <c r="A2764" s="472" t="s">
        <v>5368</v>
      </c>
      <c r="B2764" s="473" t="s">
        <v>1602</v>
      </c>
      <c r="C2764" s="714"/>
      <c r="D2764" s="22"/>
      <c r="E2764" s="746"/>
      <c r="F2764" s="760"/>
      <c r="G2764" s="475"/>
      <c r="H2764" s="476"/>
      <c r="I2764" s="474"/>
      <c r="J2764" s="475"/>
      <c r="K2764" s="478"/>
      <c r="L2764" s="9"/>
      <c r="M2764" s="546"/>
      <c r="N2764" s="9"/>
      <c r="O2764" s="6"/>
      <c r="P2764" s="479"/>
      <c r="Q2764" s="10"/>
      <c r="R2764" s="11"/>
      <c r="S2764" s="12"/>
      <c r="T2764" s="14"/>
      <c r="U2764" s="15"/>
      <c r="V2764" s="8"/>
      <c r="W2764" s="13"/>
      <c r="X2764" s="23"/>
      <c r="Y2764" s="486"/>
      <c r="Z2764" s="483"/>
      <c r="AA2764" s="24"/>
      <c r="AB2764" s="484"/>
      <c r="AC2764" s="16"/>
      <c r="AD2764" s="17"/>
      <c r="AE2764" s="18"/>
      <c r="AF2764" s="9"/>
      <c r="AG2764" s="19"/>
      <c r="AH2764" s="20"/>
      <c r="AI2764" s="9"/>
      <c r="AJ2764" s="21"/>
      <c r="AK2764" s="33"/>
      <c r="AL2764" s="485" t="str">
        <f>IF(AA2764="","",AA2764)</f>
        <v/>
      </c>
      <c r="AM2764" s="3" t="str">
        <f>IF(AB2764="","",AB2764)</f>
        <v/>
      </c>
      <c r="AN2764" s="702"/>
      <c r="AO2764" s="4"/>
      <c r="AP2764" s="5"/>
      <c r="AQ2764" s="5"/>
      <c r="AR2764" s="4"/>
      <c r="AS2764" s="5"/>
      <c r="AT2764" s="552"/>
      <c r="AU2764" s="553" t="str">
        <f>IF(AND(V2764&gt;0,X2764="A",AA2764&lt;&gt;"",AG2764&lt;&gt;"A",AJ2764&lt;&gt;"A",OR(AB2764="NR",AB2764="NT")),1,"")</f>
        <v/>
      </c>
      <c r="AV2764" s="554" t="str">
        <f>IF(AU2764="","",COUNTIF($AU$8:AU2764,AU2764))</f>
        <v/>
      </c>
      <c r="AW2764" s="553" t="str">
        <f>IF(AND(V2764&gt;0,X2764="A",AJ2764&lt;&gt;"A",OR(AB2764="",AB2764="NX")),1,"")</f>
        <v/>
      </c>
      <c r="AX2764" s="554" t="str">
        <f>IF(AW2764="","",COUNTIF($AW$8:AW2764,AW2764))</f>
        <v/>
      </c>
      <c r="AY2764" s="27"/>
      <c r="AZ2764" s="6"/>
      <c r="BA2764" s="7"/>
      <c r="BB2764" s="7"/>
    </row>
    <row r="2765" spans="1:54" ht="14.45" customHeight="1">
      <c r="A2765" s="472" t="s">
        <v>5369</v>
      </c>
      <c r="B2765" s="473" t="s">
        <v>1602</v>
      </c>
      <c r="C2765" s="714"/>
      <c r="D2765" s="22"/>
      <c r="E2765" s="746"/>
      <c r="F2765" s="760"/>
      <c r="G2765" s="475"/>
      <c r="H2765" s="476"/>
      <c r="I2765" s="474"/>
      <c r="J2765" s="475"/>
      <c r="K2765" s="478"/>
      <c r="L2765" s="9"/>
      <c r="M2765" s="546"/>
      <c r="N2765" s="9"/>
      <c r="O2765" s="6"/>
      <c r="P2765" s="479"/>
      <c r="Q2765" s="10"/>
      <c r="R2765" s="11"/>
      <c r="S2765" s="12"/>
      <c r="T2765" s="14"/>
      <c r="U2765" s="15"/>
      <c r="V2765" s="8"/>
      <c r="W2765" s="13"/>
      <c r="X2765" s="23"/>
      <c r="Y2765" s="486"/>
      <c r="Z2765" s="483"/>
      <c r="AA2765" s="24"/>
      <c r="AB2765" s="484"/>
      <c r="AC2765" s="16"/>
      <c r="AD2765" s="17"/>
      <c r="AE2765" s="18"/>
      <c r="AF2765" s="9"/>
      <c r="AG2765" s="19"/>
      <c r="AH2765" s="20"/>
      <c r="AI2765" s="9"/>
      <c r="AJ2765" s="21"/>
      <c r="AK2765" s="33"/>
      <c r="AL2765" s="485" t="str">
        <f>IF(AA2765="","",AA2765)</f>
        <v/>
      </c>
      <c r="AM2765" s="3" t="str">
        <f>IF(AB2765="","",AB2765)</f>
        <v/>
      </c>
      <c r="AN2765" s="702"/>
      <c r="AO2765" s="4"/>
      <c r="AP2765" s="5"/>
      <c r="AQ2765" s="5"/>
      <c r="AR2765" s="4"/>
      <c r="AS2765" s="5"/>
      <c r="AT2765" s="552"/>
      <c r="AU2765" s="553" t="str">
        <f>IF(AND(V2765&gt;0,X2765="A",AA2765&lt;&gt;"",AG2765&lt;&gt;"A",AJ2765&lt;&gt;"A",OR(AB2765="NR",AB2765="NT")),1,"")</f>
        <v/>
      </c>
      <c r="AV2765" s="554" t="str">
        <f>IF(AU2765="","",COUNTIF($AU$8:AU2765,AU2765))</f>
        <v/>
      </c>
      <c r="AW2765" s="553" t="str">
        <f>IF(AND(V2765&gt;0,X2765="A",AJ2765&lt;&gt;"A",OR(AB2765="",AB2765="NX")),1,"")</f>
        <v/>
      </c>
      <c r="AX2765" s="554" t="str">
        <f>IF(AW2765="","",COUNTIF($AW$8:AW2765,AW2765))</f>
        <v/>
      </c>
      <c r="AY2765" s="27"/>
      <c r="AZ2765" s="6"/>
      <c r="BA2765" s="7"/>
      <c r="BB2765" s="7"/>
    </row>
    <row r="2766" spans="1:54" ht="14.45" customHeight="1">
      <c r="A2766" s="472" t="s">
        <v>5370</v>
      </c>
      <c r="B2766" s="473" t="s">
        <v>1602</v>
      </c>
      <c r="C2766" s="714"/>
      <c r="D2766" s="22"/>
      <c r="E2766" s="746"/>
      <c r="F2766" s="760"/>
      <c r="G2766" s="475"/>
      <c r="H2766" s="476"/>
      <c r="I2766" s="474"/>
      <c r="J2766" s="475"/>
      <c r="K2766" s="478"/>
      <c r="L2766" s="9"/>
      <c r="M2766" s="546"/>
      <c r="N2766" s="9"/>
      <c r="O2766" s="6"/>
      <c r="P2766" s="479"/>
      <c r="Q2766" s="10"/>
      <c r="R2766" s="11"/>
      <c r="S2766" s="12"/>
      <c r="T2766" s="14"/>
      <c r="U2766" s="15"/>
      <c r="V2766" s="8"/>
      <c r="W2766" s="13"/>
      <c r="X2766" s="23"/>
      <c r="Y2766" s="486"/>
      <c r="Z2766" s="483"/>
      <c r="AA2766" s="24"/>
      <c r="AB2766" s="484"/>
      <c r="AC2766" s="16"/>
      <c r="AD2766" s="17"/>
      <c r="AE2766" s="18"/>
      <c r="AF2766" s="9"/>
      <c r="AG2766" s="19"/>
      <c r="AH2766" s="20"/>
      <c r="AI2766" s="9"/>
      <c r="AJ2766" s="21"/>
      <c r="AK2766" s="33"/>
      <c r="AL2766" s="485" t="str">
        <f>IF(AA2766="","",AA2766)</f>
        <v/>
      </c>
      <c r="AM2766" s="3" t="str">
        <f>IF(AB2766="","",AB2766)</f>
        <v/>
      </c>
      <c r="AN2766" s="702"/>
      <c r="AO2766" s="4"/>
      <c r="AP2766" s="5"/>
      <c r="AQ2766" s="5"/>
      <c r="AR2766" s="4"/>
      <c r="AS2766" s="5"/>
      <c r="AT2766" s="552"/>
      <c r="AU2766" s="553" t="str">
        <f>IF(AND(V2766&gt;0,X2766="A",AA2766&lt;&gt;"",AG2766&lt;&gt;"A",AJ2766&lt;&gt;"A",OR(AB2766="NR",AB2766="NT")),1,"")</f>
        <v/>
      </c>
      <c r="AV2766" s="554" t="str">
        <f>IF(AU2766="","",COUNTIF($AU$8:AU2766,AU2766))</f>
        <v/>
      </c>
      <c r="AW2766" s="553" t="str">
        <f>IF(AND(V2766&gt;0,X2766="A",AJ2766&lt;&gt;"A",OR(AB2766="",AB2766="NX")),1,"")</f>
        <v/>
      </c>
      <c r="AX2766" s="554" t="str">
        <f>IF(AW2766="","",COUNTIF($AW$8:AW2766,AW2766))</f>
        <v/>
      </c>
      <c r="AY2766" s="27"/>
      <c r="AZ2766" s="6"/>
      <c r="BA2766" s="7"/>
      <c r="BB2766" s="7"/>
    </row>
    <row r="2767" spans="1:54" ht="14.45" customHeight="1">
      <c r="A2767" s="472" t="s">
        <v>5371</v>
      </c>
      <c r="B2767" s="473" t="s">
        <v>1602</v>
      </c>
      <c r="C2767" s="714"/>
      <c r="D2767" s="22"/>
      <c r="E2767" s="746"/>
      <c r="F2767" s="760"/>
      <c r="G2767" s="475"/>
      <c r="H2767" s="476"/>
      <c r="I2767" s="474"/>
      <c r="J2767" s="475"/>
      <c r="K2767" s="478"/>
      <c r="L2767" s="9"/>
      <c r="M2767" s="546"/>
      <c r="N2767" s="9"/>
      <c r="O2767" s="6"/>
      <c r="P2767" s="479"/>
      <c r="Q2767" s="10"/>
      <c r="R2767" s="11"/>
      <c r="S2767" s="12"/>
      <c r="T2767" s="14"/>
      <c r="U2767" s="15"/>
      <c r="V2767" s="8"/>
      <c r="W2767" s="13"/>
      <c r="X2767" s="23"/>
      <c r="Y2767" s="486"/>
      <c r="Z2767" s="483"/>
      <c r="AA2767" s="24"/>
      <c r="AB2767" s="484"/>
      <c r="AC2767" s="16"/>
      <c r="AD2767" s="17"/>
      <c r="AE2767" s="18"/>
      <c r="AF2767" s="9"/>
      <c r="AG2767" s="19"/>
      <c r="AH2767" s="20"/>
      <c r="AI2767" s="9"/>
      <c r="AJ2767" s="21"/>
      <c r="AK2767" s="33"/>
      <c r="AL2767" s="485" t="str">
        <f>IF(AA2767="","",AA2767)</f>
        <v/>
      </c>
      <c r="AM2767" s="3" t="str">
        <f>IF(AB2767="","",AB2767)</f>
        <v/>
      </c>
      <c r="AN2767" s="702"/>
      <c r="AO2767" s="4"/>
      <c r="AP2767" s="5"/>
      <c r="AQ2767" s="5"/>
      <c r="AR2767" s="4"/>
      <c r="AS2767" s="5"/>
      <c r="AT2767" s="552"/>
      <c r="AU2767" s="553" t="str">
        <f>IF(AND(V2767&gt;0,X2767="A",AA2767&lt;&gt;"",AG2767&lt;&gt;"A",AJ2767&lt;&gt;"A",OR(AB2767="NR",AB2767="NT")),1,"")</f>
        <v/>
      </c>
      <c r="AV2767" s="554" t="str">
        <f>IF(AU2767="","",COUNTIF($AU$8:AU2767,AU2767))</f>
        <v/>
      </c>
      <c r="AW2767" s="553" t="str">
        <f>IF(AND(V2767&gt;0,X2767="A",AJ2767&lt;&gt;"A",OR(AB2767="",AB2767="NX")),1,"")</f>
        <v/>
      </c>
      <c r="AX2767" s="554" t="str">
        <f>IF(AW2767="","",COUNTIF($AW$8:AW2767,AW2767))</f>
        <v/>
      </c>
      <c r="AY2767" s="27"/>
      <c r="AZ2767" s="6"/>
      <c r="BA2767" s="7"/>
      <c r="BB2767" s="7"/>
    </row>
    <row r="2768" spans="1:54" ht="14.45" customHeight="1">
      <c r="A2768" s="472" t="s">
        <v>5372</v>
      </c>
      <c r="B2768" s="473" t="s">
        <v>1602</v>
      </c>
      <c r="C2768" s="714"/>
      <c r="D2768" s="22"/>
      <c r="E2768" s="746"/>
      <c r="F2768" s="760"/>
      <c r="G2768" s="475"/>
      <c r="H2768" s="476"/>
      <c r="I2768" s="474"/>
      <c r="J2768" s="475"/>
      <c r="K2768" s="478"/>
      <c r="L2768" s="9"/>
      <c r="M2768" s="546"/>
      <c r="N2768" s="9"/>
      <c r="O2768" s="6"/>
      <c r="P2768" s="479"/>
      <c r="Q2768" s="10"/>
      <c r="R2768" s="11"/>
      <c r="S2768" s="12"/>
      <c r="T2768" s="14"/>
      <c r="U2768" s="15"/>
      <c r="V2768" s="8"/>
      <c r="W2768" s="13"/>
      <c r="X2768" s="23"/>
      <c r="Y2768" s="486"/>
      <c r="Z2768" s="483"/>
      <c r="AA2768" s="24"/>
      <c r="AB2768" s="484"/>
      <c r="AC2768" s="16"/>
      <c r="AD2768" s="17"/>
      <c r="AE2768" s="18"/>
      <c r="AF2768" s="9"/>
      <c r="AG2768" s="19"/>
      <c r="AH2768" s="20"/>
      <c r="AI2768" s="9"/>
      <c r="AJ2768" s="21"/>
      <c r="AK2768" s="33"/>
      <c r="AL2768" s="485" t="str">
        <f>IF(AA2768="","",AA2768)</f>
        <v/>
      </c>
      <c r="AM2768" s="3" t="str">
        <f>IF(AB2768="","",AB2768)</f>
        <v/>
      </c>
      <c r="AN2768" s="702"/>
      <c r="AO2768" s="4"/>
      <c r="AP2768" s="5"/>
      <c r="AQ2768" s="5"/>
      <c r="AR2768" s="4"/>
      <c r="AS2768" s="5"/>
      <c r="AT2768" s="552"/>
      <c r="AU2768" s="553" t="str">
        <f>IF(AND(V2768&gt;0,X2768="A",AA2768&lt;&gt;"",AG2768&lt;&gt;"A",AJ2768&lt;&gt;"A",OR(AB2768="NR",AB2768="NT")),1,"")</f>
        <v/>
      </c>
      <c r="AV2768" s="554" t="str">
        <f>IF(AU2768="","",COUNTIF($AU$8:AU2768,AU2768))</f>
        <v/>
      </c>
      <c r="AW2768" s="553" t="str">
        <f>IF(AND(V2768&gt;0,X2768="A",AJ2768&lt;&gt;"A",OR(AB2768="",AB2768="NX")),1,"")</f>
        <v/>
      </c>
      <c r="AX2768" s="554" t="str">
        <f>IF(AW2768="","",COUNTIF($AW$8:AW2768,AW2768))</f>
        <v/>
      </c>
      <c r="AY2768" s="27"/>
      <c r="AZ2768" s="6"/>
      <c r="BA2768" s="7"/>
      <c r="BB2768" s="7"/>
    </row>
    <row r="2769" spans="1:54" ht="14.45" customHeight="1">
      <c r="A2769" s="472" t="s">
        <v>5373</v>
      </c>
      <c r="B2769" s="473" t="s">
        <v>1602</v>
      </c>
      <c r="C2769" s="714"/>
      <c r="D2769" s="22"/>
      <c r="E2769" s="746"/>
      <c r="F2769" s="760"/>
      <c r="G2769" s="475"/>
      <c r="H2769" s="476"/>
      <c r="I2769" s="474"/>
      <c r="J2769" s="475"/>
      <c r="K2769" s="478"/>
      <c r="L2769" s="9"/>
      <c r="M2769" s="546"/>
      <c r="N2769" s="9"/>
      <c r="O2769" s="6"/>
      <c r="P2769" s="479"/>
      <c r="Q2769" s="10"/>
      <c r="R2769" s="11"/>
      <c r="S2769" s="12"/>
      <c r="T2769" s="14"/>
      <c r="U2769" s="15"/>
      <c r="V2769" s="8"/>
      <c r="W2769" s="13"/>
      <c r="X2769" s="23"/>
      <c r="Y2769" s="486"/>
      <c r="Z2769" s="483"/>
      <c r="AA2769" s="24"/>
      <c r="AB2769" s="484"/>
      <c r="AC2769" s="16"/>
      <c r="AD2769" s="17"/>
      <c r="AE2769" s="18"/>
      <c r="AF2769" s="9"/>
      <c r="AG2769" s="19"/>
      <c r="AH2769" s="20"/>
      <c r="AI2769" s="9"/>
      <c r="AJ2769" s="21"/>
      <c r="AK2769" s="33"/>
      <c r="AL2769" s="485" t="str">
        <f>IF(AA2769="","",AA2769)</f>
        <v/>
      </c>
      <c r="AM2769" s="3" t="str">
        <f>IF(AB2769="","",AB2769)</f>
        <v/>
      </c>
      <c r="AN2769" s="702"/>
      <c r="AO2769" s="4"/>
      <c r="AP2769" s="5"/>
      <c r="AQ2769" s="5"/>
      <c r="AR2769" s="4"/>
      <c r="AS2769" s="5"/>
      <c r="AT2769" s="552"/>
      <c r="AU2769" s="553" t="str">
        <f>IF(AND(V2769&gt;0,X2769="A",AA2769&lt;&gt;"",AG2769&lt;&gt;"A",AJ2769&lt;&gt;"A",OR(AB2769="NR",AB2769="NT")),1,"")</f>
        <v/>
      </c>
      <c r="AV2769" s="554" t="str">
        <f>IF(AU2769="","",COUNTIF($AU$8:AU2769,AU2769))</f>
        <v/>
      </c>
      <c r="AW2769" s="553" t="str">
        <f>IF(AND(V2769&gt;0,X2769="A",AJ2769&lt;&gt;"A",OR(AB2769="",AB2769="NX")),1,"")</f>
        <v/>
      </c>
      <c r="AX2769" s="554" t="str">
        <f>IF(AW2769="","",COUNTIF($AW$8:AW2769,AW2769))</f>
        <v/>
      </c>
      <c r="AY2769" s="27"/>
      <c r="AZ2769" s="6"/>
      <c r="BA2769" s="7"/>
      <c r="BB2769" s="7"/>
    </row>
    <row r="2770" spans="1:54" ht="14.45" customHeight="1">
      <c r="A2770" s="472" t="s">
        <v>5374</v>
      </c>
      <c r="B2770" s="473" t="s">
        <v>1602</v>
      </c>
      <c r="C2770" s="714"/>
      <c r="D2770" s="22"/>
      <c r="E2770" s="746"/>
      <c r="F2770" s="760"/>
      <c r="G2770" s="475"/>
      <c r="H2770" s="476"/>
      <c r="I2770" s="474"/>
      <c r="J2770" s="475"/>
      <c r="K2770" s="478"/>
      <c r="L2770" s="9"/>
      <c r="M2770" s="546"/>
      <c r="N2770" s="9"/>
      <c r="O2770" s="6"/>
      <c r="P2770" s="479"/>
      <c r="Q2770" s="10"/>
      <c r="R2770" s="11"/>
      <c r="S2770" s="12"/>
      <c r="T2770" s="14"/>
      <c r="U2770" s="15"/>
      <c r="V2770" s="8"/>
      <c r="W2770" s="13"/>
      <c r="X2770" s="23"/>
      <c r="Y2770" s="486"/>
      <c r="Z2770" s="483"/>
      <c r="AA2770" s="24"/>
      <c r="AB2770" s="484"/>
      <c r="AC2770" s="16"/>
      <c r="AD2770" s="17"/>
      <c r="AE2770" s="18"/>
      <c r="AF2770" s="9"/>
      <c r="AG2770" s="19"/>
      <c r="AH2770" s="20"/>
      <c r="AI2770" s="9"/>
      <c r="AJ2770" s="21"/>
      <c r="AK2770" s="33"/>
      <c r="AL2770" s="485" t="str">
        <f>IF(AA2770="","",AA2770)</f>
        <v/>
      </c>
      <c r="AM2770" s="3" t="str">
        <f>IF(AB2770="","",AB2770)</f>
        <v/>
      </c>
      <c r="AN2770" s="702"/>
      <c r="AO2770" s="4"/>
      <c r="AP2770" s="5"/>
      <c r="AQ2770" s="5"/>
      <c r="AR2770" s="4"/>
      <c r="AS2770" s="5"/>
      <c r="AT2770" s="552"/>
      <c r="AU2770" s="553" t="str">
        <f>IF(AND(V2770&gt;0,X2770="A",AA2770&lt;&gt;"",AG2770&lt;&gt;"A",AJ2770&lt;&gt;"A",OR(AB2770="NR",AB2770="NT")),1,"")</f>
        <v/>
      </c>
      <c r="AV2770" s="554" t="str">
        <f>IF(AU2770="","",COUNTIF($AU$8:AU2770,AU2770))</f>
        <v/>
      </c>
      <c r="AW2770" s="553" t="str">
        <f>IF(AND(V2770&gt;0,X2770="A",AJ2770&lt;&gt;"A",OR(AB2770="",AB2770="NX")),1,"")</f>
        <v/>
      </c>
      <c r="AX2770" s="554" t="str">
        <f>IF(AW2770="","",COUNTIF($AW$8:AW2770,AW2770))</f>
        <v/>
      </c>
      <c r="AY2770" s="27"/>
      <c r="AZ2770" s="6"/>
      <c r="BA2770" s="7"/>
      <c r="BB2770" s="7"/>
    </row>
    <row r="2771" spans="1:54" ht="14.45" customHeight="1">
      <c r="A2771" s="472" t="s">
        <v>5375</v>
      </c>
      <c r="B2771" s="473" t="s">
        <v>1602</v>
      </c>
      <c r="C2771" s="714"/>
      <c r="D2771" s="22"/>
      <c r="E2771" s="746"/>
      <c r="F2771" s="760"/>
      <c r="G2771" s="475"/>
      <c r="H2771" s="476"/>
      <c r="I2771" s="474"/>
      <c r="J2771" s="475"/>
      <c r="K2771" s="478"/>
      <c r="L2771" s="9"/>
      <c r="M2771" s="546"/>
      <c r="N2771" s="9"/>
      <c r="O2771" s="6"/>
      <c r="P2771" s="479"/>
      <c r="Q2771" s="10"/>
      <c r="R2771" s="11"/>
      <c r="S2771" s="12"/>
      <c r="T2771" s="14"/>
      <c r="U2771" s="15"/>
      <c r="V2771" s="8"/>
      <c r="W2771" s="13"/>
      <c r="X2771" s="23"/>
      <c r="Y2771" s="486"/>
      <c r="Z2771" s="483"/>
      <c r="AA2771" s="24"/>
      <c r="AB2771" s="484"/>
      <c r="AC2771" s="16"/>
      <c r="AD2771" s="17"/>
      <c r="AE2771" s="18"/>
      <c r="AF2771" s="9"/>
      <c r="AG2771" s="19"/>
      <c r="AH2771" s="20"/>
      <c r="AI2771" s="9"/>
      <c r="AJ2771" s="21"/>
      <c r="AK2771" s="33"/>
      <c r="AL2771" s="485" t="str">
        <f>IF(AA2771="","",AA2771)</f>
        <v/>
      </c>
      <c r="AM2771" s="3" t="str">
        <f>IF(AB2771="","",AB2771)</f>
        <v/>
      </c>
      <c r="AN2771" s="702"/>
      <c r="AO2771" s="4"/>
      <c r="AP2771" s="5"/>
      <c r="AQ2771" s="5"/>
      <c r="AR2771" s="4"/>
      <c r="AS2771" s="5"/>
      <c r="AT2771" s="552"/>
      <c r="AU2771" s="553" t="str">
        <f>IF(AND(V2771&gt;0,X2771="A",AA2771&lt;&gt;"",AG2771&lt;&gt;"A",AJ2771&lt;&gt;"A",OR(AB2771="NR",AB2771="NT")),1,"")</f>
        <v/>
      </c>
      <c r="AV2771" s="554" t="str">
        <f>IF(AU2771="","",COUNTIF($AU$8:AU2771,AU2771))</f>
        <v/>
      </c>
      <c r="AW2771" s="553" t="str">
        <f>IF(AND(V2771&gt;0,X2771="A",AJ2771&lt;&gt;"A",OR(AB2771="",AB2771="NX")),1,"")</f>
        <v/>
      </c>
      <c r="AX2771" s="554" t="str">
        <f>IF(AW2771="","",COUNTIF($AW$8:AW2771,AW2771))</f>
        <v/>
      </c>
      <c r="AY2771" s="27"/>
      <c r="AZ2771" s="6"/>
      <c r="BA2771" s="7"/>
      <c r="BB2771" s="7"/>
    </row>
    <row r="2772" spans="1:54" ht="14.45" customHeight="1">
      <c r="A2772" s="472" t="s">
        <v>5376</v>
      </c>
      <c r="B2772" s="473" t="s">
        <v>1602</v>
      </c>
      <c r="C2772" s="714"/>
      <c r="D2772" s="22"/>
      <c r="E2772" s="746"/>
      <c r="F2772" s="760"/>
      <c r="G2772" s="475"/>
      <c r="H2772" s="476"/>
      <c r="I2772" s="474"/>
      <c r="J2772" s="475"/>
      <c r="K2772" s="478"/>
      <c r="L2772" s="9"/>
      <c r="M2772" s="546"/>
      <c r="N2772" s="9"/>
      <c r="O2772" s="6"/>
      <c r="P2772" s="479"/>
      <c r="Q2772" s="10"/>
      <c r="R2772" s="11"/>
      <c r="S2772" s="12"/>
      <c r="T2772" s="14"/>
      <c r="U2772" s="15"/>
      <c r="V2772" s="8"/>
      <c r="W2772" s="13"/>
      <c r="X2772" s="23"/>
      <c r="Y2772" s="486"/>
      <c r="Z2772" s="483"/>
      <c r="AA2772" s="24"/>
      <c r="AB2772" s="484"/>
      <c r="AC2772" s="16"/>
      <c r="AD2772" s="17"/>
      <c r="AE2772" s="18"/>
      <c r="AF2772" s="9"/>
      <c r="AG2772" s="19"/>
      <c r="AH2772" s="20"/>
      <c r="AI2772" s="9"/>
      <c r="AJ2772" s="21"/>
      <c r="AK2772" s="33"/>
      <c r="AL2772" s="485" t="str">
        <f>IF(AA2772="","",AA2772)</f>
        <v/>
      </c>
      <c r="AM2772" s="3" t="str">
        <f>IF(AB2772="","",AB2772)</f>
        <v/>
      </c>
      <c r="AN2772" s="702"/>
      <c r="AO2772" s="4"/>
      <c r="AP2772" s="5"/>
      <c r="AQ2772" s="5"/>
      <c r="AR2772" s="4"/>
      <c r="AS2772" s="5"/>
      <c r="AT2772" s="552"/>
      <c r="AU2772" s="553" t="str">
        <f>IF(AND(V2772&gt;0,X2772="A",AA2772&lt;&gt;"",AG2772&lt;&gt;"A",AJ2772&lt;&gt;"A",OR(AB2772="NR",AB2772="NT")),1,"")</f>
        <v/>
      </c>
      <c r="AV2772" s="554" t="str">
        <f>IF(AU2772="","",COUNTIF($AU$8:AU2772,AU2772))</f>
        <v/>
      </c>
      <c r="AW2772" s="553" t="str">
        <f>IF(AND(V2772&gt;0,X2772="A",AJ2772&lt;&gt;"A",OR(AB2772="",AB2772="NX")),1,"")</f>
        <v/>
      </c>
      <c r="AX2772" s="554" t="str">
        <f>IF(AW2772="","",COUNTIF($AW$8:AW2772,AW2772))</f>
        <v/>
      </c>
      <c r="AY2772" s="27"/>
      <c r="AZ2772" s="6"/>
      <c r="BA2772" s="7"/>
      <c r="BB2772" s="7"/>
    </row>
    <row r="2773" spans="1:54" ht="14.45" customHeight="1">
      <c r="A2773" s="472" t="s">
        <v>5377</v>
      </c>
      <c r="B2773" s="473" t="s">
        <v>1602</v>
      </c>
      <c r="C2773" s="714"/>
      <c r="D2773" s="22"/>
      <c r="E2773" s="746"/>
      <c r="F2773" s="760"/>
      <c r="G2773" s="475"/>
      <c r="H2773" s="476"/>
      <c r="I2773" s="474"/>
      <c r="J2773" s="475"/>
      <c r="K2773" s="478"/>
      <c r="L2773" s="9"/>
      <c r="M2773" s="546"/>
      <c r="N2773" s="9"/>
      <c r="O2773" s="6"/>
      <c r="P2773" s="479"/>
      <c r="Q2773" s="10"/>
      <c r="R2773" s="11"/>
      <c r="S2773" s="12"/>
      <c r="T2773" s="14"/>
      <c r="U2773" s="15"/>
      <c r="V2773" s="8"/>
      <c r="W2773" s="13"/>
      <c r="X2773" s="23"/>
      <c r="Y2773" s="486"/>
      <c r="Z2773" s="483"/>
      <c r="AA2773" s="24"/>
      <c r="AB2773" s="484"/>
      <c r="AC2773" s="16"/>
      <c r="AD2773" s="17"/>
      <c r="AE2773" s="18"/>
      <c r="AF2773" s="9"/>
      <c r="AG2773" s="19"/>
      <c r="AH2773" s="20"/>
      <c r="AI2773" s="9"/>
      <c r="AJ2773" s="21"/>
      <c r="AK2773" s="33"/>
      <c r="AL2773" s="485" t="str">
        <f>IF(AA2773="","",AA2773)</f>
        <v/>
      </c>
      <c r="AM2773" s="3" t="str">
        <f>IF(AB2773="","",AB2773)</f>
        <v/>
      </c>
      <c r="AN2773" s="702"/>
      <c r="AO2773" s="4"/>
      <c r="AP2773" s="5"/>
      <c r="AQ2773" s="5"/>
      <c r="AR2773" s="4"/>
      <c r="AS2773" s="5"/>
      <c r="AT2773" s="552"/>
      <c r="AU2773" s="553" t="str">
        <f>IF(AND(V2773&gt;0,X2773="A",AA2773&lt;&gt;"",AG2773&lt;&gt;"A",AJ2773&lt;&gt;"A",OR(AB2773="NR",AB2773="NT")),1,"")</f>
        <v/>
      </c>
      <c r="AV2773" s="554" t="str">
        <f>IF(AU2773="","",COUNTIF($AU$8:AU2773,AU2773))</f>
        <v/>
      </c>
      <c r="AW2773" s="553" t="str">
        <f>IF(AND(V2773&gt;0,X2773="A",AJ2773&lt;&gt;"A",OR(AB2773="",AB2773="NX")),1,"")</f>
        <v/>
      </c>
      <c r="AX2773" s="554" t="str">
        <f>IF(AW2773="","",COUNTIF($AW$8:AW2773,AW2773))</f>
        <v/>
      </c>
      <c r="AY2773" s="27"/>
      <c r="AZ2773" s="6"/>
      <c r="BA2773" s="7"/>
      <c r="BB2773" s="7"/>
    </row>
    <row r="2774" spans="1:54" ht="14.45" customHeight="1">
      <c r="A2774" s="472" t="s">
        <v>5378</v>
      </c>
      <c r="B2774" s="473" t="s">
        <v>1602</v>
      </c>
      <c r="C2774" s="714"/>
      <c r="D2774" s="22"/>
      <c r="E2774" s="746"/>
      <c r="F2774" s="760"/>
      <c r="G2774" s="475"/>
      <c r="H2774" s="476"/>
      <c r="I2774" s="474"/>
      <c r="J2774" s="475"/>
      <c r="K2774" s="478"/>
      <c r="L2774" s="9"/>
      <c r="M2774" s="546"/>
      <c r="N2774" s="9"/>
      <c r="O2774" s="6"/>
      <c r="P2774" s="479"/>
      <c r="Q2774" s="10"/>
      <c r="R2774" s="11"/>
      <c r="S2774" s="12"/>
      <c r="T2774" s="14"/>
      <c r="U2774" s="15"/>
      <c r="V2774" s="8"/>
      <c r="W2774" s="13"/>
      <c r="X2774" s="23"/>
      <c r="Y2774" s="486"/>
      <c r="Z2774" s="483"/>
      <c r="AA2774" s="24"/>
      <c r="AB2774" s="484"/>
      <c r="AC2774" s="16"/>
      <c r="AD2774" s="17"/>
      <c r="AE2774" s="18"/>
      <c r="AF2774" s="9"/>
      <c r="AG2774" s="19"/>
      <c r="AH2774" s="20"/>
      <c r="AI2774" s="9"/>
      <c r="AJ2774" s="21"/>
      <c r="AK2774" s="33"/>
      <c r="AL2774" s="485" t="str">
        <f>IF(AA2774="","",AA2774)</f>
        <v/>
      </c>
      <c r="AM2774" s="3" t="str">
        <f>IF(AB2774="","",AB2774)</f>
        <v/>
      </c>
      <c r="AN2774" s="702"/>
      <c r="AO2774" s="4"/>
      <c r="AP2774" s="5"/>
      <c r="AQ2774" s="5"/>
      <c r="AR2774" s="4"/>
      <c r="AS2774" s="5"/>
      <c r="AT2774" s="552"/>
      <c r="AU2774" s="553" t="str">
        <f>IF(AND(V2774&gt;0,X2774="A",AA2774&lt;&gt;"",AG2774&lt;&gt;"A",AJ2774&lt;&gt;"A",OR(AB2774="NR",AB2774="NT")),1,"")</f>
        <v/>
      </c>
      <c r="AV2774" s="554" t="str">
        <f>IF(AU2774="","",COUNTIF($AU$8:AU2774,AU2774))</f>
        <v/>
      </c>
      <c r="AW2774" s="553" t="str">
        <f>IF(AND(V2774&gt;0,X2774="A",AJ2774&lt;&gt;"A",OR(AB2774="",AB2774="NX")),1,"")</f>
        <v/>
      </c>
      <c r="AX2774" s="554" t="str">
        <f>IF(AW2774="","",COUNTIF($AW$8:AW2774,AW2774))</f>
        <v/>
      </c>
      <c r="AY2774" s="27"/>
      <c r="AZ2774" s="6"/>
      <c r="BA2774" s="7"/>
      <c r="BB2774" s="7"/>
    </row>
    <row r="2775" spans="1:54" ht="14.45" customHeight="1">
      <c r="A2775" s="472" t="s">
        <v>5379</v>
      </c>
      <c r="B2775" s="473" t="s">
        <v>1602</v>
      </c>
      <c r="C2775" s="714"/>
      <c r="D2775" s="22"/>
      <c r="E2775" s="746"/>
      <c r="F2775" s="760"/>
      <c r="G2775" s="475"/>
      <c r="H2775" s="476"/>
      <c r="I2775" s="474"/>
      <c r="J2775" s="475"/>
      <c r="K2775" s="478"/>
      <c r="L2775" s="9"/>
      <c r="M2775" s="546"/>
      <c r="N2775" s="9"/>
      <c r="O2775" s="6"/>
      <c r="P2775" s="479"/>
      <c r="Q2775" s="10"/>
      <c r="R2775" s="11"/>
      <c r="S2775" s="12"/>
      <c r="T2775" s="14"/>
      <c r="U2775" s="15"/>
      <c r="V2775" s="8"/>
      <c r="W2775" s="13"/>
      <c r="X2775" s="23"/>
      <c r="Y2775" s="486"/>
      <c r="Z2775" s="483"/>
      <c r="AA2775" s="24"/>
      <c r="AB2775" s="484"/>
      <c r="AC2775" s="16"/>
      <c r="AD2775" s="17"/>
      <c r="AE2775" s="18"/>
      <c r="AF2775" s="9"/>
      <c r="AG2775" s="19"/>
      <c r="AH2775" s="20"/>
      <c r="AI2775" s="9"/>
      <c r="AJ2775" s="21"/>
      <c r="AK2775" s="33"/>
      <c r="AL2775" s="485" t="str">
        <f>IF(AA2775="","",AA2775)</f>
        <v/>
      </c>
      <c r="AM2775" s="3" t="str">
        <f>IF(AB2775="","",AB2775)</f>
        <v/>
      </c>
      <c r="AN2775" s="702"/>
      <c r="AO2775" s="4"/>
      <c r="AP2775" s="5"/>
      <c r="AQ2775" s="5"/>
      <c r="AR2775" s="4"/>
      <c r="AS2775" s="5"/>
      <c r="AT2775" s="552"/>
      <c r="AU2775" s="553" t="str">
        <f>IF(AND(V2775&gt;0,X2775="A",AA2775&lt;&gt;"",AG2775&lt;&gt;"A",AJ2775&lt;&gt;"A",OR(AB2775="NR",AB2775="NT")),1,"")</f>
        <v/>
      </c>
      <c r="AV2775" s="554" t="str">
        <f>IF(AU2775="","",COUNTIF($AU$8:AU2775,AU2775))</f>
        <v/>
      </c>
      <c r="AW2775" s="553" t="str">
        <f>IF(AND(V2775&gt;0,X2775="A",AJ2775&lt;&gt;"A",OR(AB2775="",AB2775="NX")),1,"")</f>
        <v/>
      </c>
      <c r="AX2775" s="554" t="str">
        <f>IF(AW2775="","",COUNTIF($AW$8:AW2775,AW2775))</f>
        <v/>
      </c>
      <c r="AY2775" s="27"/>
      <c r="AZ2775" s="6"/>
      <c r="BA2775" s="7"/>
      <c r="BB2775" s="7"/>
    </row>
    <row r="2776" spans="1:54" ht="14.45" customHeight="1">
      <c r="A2776" s="472" t="s">
        <v>5380</v>
      </c>
      <c r="B2776" s="473" t="s">
        <v>1602</v>
      </c>
      <c r="C2776" s="714"/>
      <c r="D2776" s="22"/>
      <c r="E2776" s="746"/>
      <c r="F2776" s="760"/>
      <c r="G2776" s="475"/>
      <c r="H2776" s="476"/>
      <c r="I2776" s="474"/>
      <c r="J2776" s="475"/>
      <c r="K2776" s="478"/>
      <c r="L2776" s="9"/>
      <c r="M2776" s="546"/>
      <c r="N2776" s="9"/>
      <c r="O2776" s="6"/>
      <c r="P2776" s="479"/>
      <c r="Q2776" s="10"/>
      <c r="R2776" s="11"/>
      <c r="S2776" s="12"/>
      <c r="T2776" s="14"/>
      <c r="U2776" s="15"/>
      <c r="V2776" s="8"/>
      <c r="W2776" s="13"/>
      <c r="X2776" s="23"/>
      <c r="Y2776" s="486"/>
      <c r="Z2776" s="483"/>
      <c r="AA2776" s="24"/>
      <c r="AB2776" s="484"/>
      <c r="AC2776" s="16"/>
      <c r="AD2776" s="17"/>
      <c r="AE2776" s="18"/>
      <c r="AF2776" s="9"/>
      <c r="AG2776" s="19"/>
      <c r="AH2776" s="20"/>
      <c r="AI2776" s="9"/>
      <c r="AJ2776" s="21"/>
      <c r="AK2776" s="33"/>
      <c r="AL2776" s="485" t="str">
        <f>IF(AA2776="","",AA2776)</f>
        <v/>
      </c>
      <c r="AM2776" s="3" t="str">
        <f>IF(AB2776="","",AB2776)</f>
        <v/>
      </c>
      <c r="AN2776" s="702"/>
      <c r="AO2776" s="4"/>
      <c r="AP2776" s="5"/>
      <c r="AQ2776" s="5"/>
      <c r="AR2776" s="4"/>
      <c r="AS2776" s="5"/>
      <c r="AT2776" s="552"/>
      <c r="AU2776" s="553" t="str">
        <f>IF(AND(V2776&gt;0,X2776="A",AA2776&lt;&gt;"",AG2776&lt;&gt;"A",AJ2776&lt;&gt;"A",OR(AB2776="NR",AB2776="NT")),1,"")</f>
        <v/>
      </c>
      <c r="AV2776" s="554" t="str">
        <f>IF(AU2776="","",COUNTIF($AU$8:AU2776,AU2776))</f>
        <v/>
      </c>
      <c r="AW2776" s="553" t="str">
        <f>IF(AND(V2776&gt;0,X2776="A",AJ2776&lt;&gt;"A",OR(AB2776="",AB2776="NX")),1,"")</f>
        <v/>
      </c>
      <c r="AX2776" s="554" t="str">
        <f>IF(AW2776="","",COUNTIF($AW$8:AW2776,AW2776))</f>
        <v/>
      </c>
      <c r="AY2776" s="27"/>
      <c r="AZ2776" s="6"/>
      <c r="BA2776" s="7"/>
      <c r="BB2776" s="7"/>
    </row>
    <row r="2777" spans="1:54" ht="14.45" customHeight="1">
      <c r="A2777" s="472" t="s">
        <v>5381</v>
      </c>
      <c r="B2777" s="473" t="s">
        <v>1602</v>
      </c>
      <c r="C2777" s="714"/>
      <c r="D2777" s="22"/>
      <c r="E2777" s="746"/>
      <c r="F2777" s="760"/>
      <c r="G2777" s="475"/>
      <c r="H2777" s="476"/>
      <c r="I2777" s="474"/>
      <c r="J2777" s="475"/>
      <c r="K2777" s="478"/>
      <c r="L2777" s="9"/>
      <c r="M2777" s="546"/>
      <c r="N2777" s="9"/>
      <c r="O2777" s="6"/>
      <c r="P2777" s="479"/>
      <c r="Q2777" s="10"/>
      <c r="R2777" s="11"/>
      <c r="S2777" s="12"/>
      <c r="T2777" s="14"/>
      <c r="U2777" s="15"/>
      <c r="V2777" s="8"/>
      <c r="W2777" s="13"/>
      <c r="X2777" s="23"/>
      <c r="Y2777" s="486"/>
      <c r="Z2777" s="483"/>
      <c r="AA2777" s="24"/>
      <c r="AB2777" s="484"/>
      <c r="AC2777" s="16"/>
      <c r="AD2777" s="17"/>
      <c r="AE2777" s="18"/>
      <c r="AF2777" s="9"/>
      <c r="AG2777" s="19"/>
      <c r="AH2777" s="20"/>
      <c r="AI2777" s="9"/>
      <c r="AJ2777" s="21"/>
      <c r="AK2777" s="33"/>
      <c r="AL2777" s="485" t="str">
        <f>IF(AA2777="","",AA2777)</f>
        <v/>
      </c>
      <c r="AM2777" s="3" t="str">
        <f>IF(AB2777="","",AB2777)</f>
        <v/>
      </c>
      <c r="AN2777" s="702"/>
      <c r="AO2777" s="4"/>
      <c r="AP2777" s="5"/>
      <c r="AQ2777" s="5"/>
      <c r="AR2777" s="4"/>
      <c r="AS2777" s="5"/>
      <c r="AT2777" s="552"/>
      <c r="AU2777" s="553" t="str">
        <f>IF(AND(V2777&gt;0,X2777="A",AA2777&lt;&gt;"",AG2777&lt;&gt;"A",AJ2777&lt;&gt;"A",OR(AB2777="NR",AB2777="NT")),1,"")</f>
        <v/>
      </c>
      <c r="AV2777" s="554" t="str">
        <f>IF(AU2777="","",COUNTIF($AU$8:AU2777,AU2777))</f>
        <v/>
      </c>
      <c r="AW2777" s="553" t="str">
        <f>IF(AND(V2777&gt;0,X2777="A",AJ2777&lt;&gt;"A",OR(AB2777="",AB2777="NX")),1,"")</f>
        <v/>
      </c>
      <c r="AX2777" s="554" t="str">
        <f>IF(AW2777="","",COUNTIF($AW$8:AW2777,AW2777))</f>
        <v/>
      </c>
      <c r="AY2777" s="27"/>
      <c r="AZ2777" s="6"/>
      <c r="BA2777" s="7"/>
      <c r="BB2777" s="7"/>
    </row>
    <row r="2778" spans="1:54" ht="14.45" customHeight="1">
      <c r="A2778" s="472" t="s">
        <v>5426</v>
      </c>
      <c r="B2778" s="473" t="s">
        <v>1602</v>
      </c>
      <c r="C2778" s="714"/>
      <c r="D2778" s="22"/>
      <c r="E2778" s="746"/>
      <c r="F2778" s="760"/>
      <c r="G2778" s="475"/>
      <c r="H2778" s="476"/>
      <c r="I2778" s="474"/>
      <c r="J2778" s="475"/>
      <c r="K2778" s="478"/>
      <c r="L2778" s="9"/>
      <c r="M2778" s="546"/>
      <c r="N2778" s="9"/>
      <c r="O2778" s="6"/>
      <c r="P2778" s="479"/>
      <c r="Q2778" s="10"/>
      <c r="R2778" s="11"/>
      <c r="S2778" s="12"/>
      <c r="T2778" s="14"/>
      <c r="U2778" s="15"/>
      <c r="V2778" s="8"/>
      <c r="W2778" s="13"/>
      <c r="X2778" s="23"/>
      <c r="Y2778" s="486"/>
      <c r="Z2778" s="483"/>
      <c r="AA2778" s="24"/>
      <c r="AB2778" s="484"/>
      <c r="AC2778" s="16"/>
      <c r="AD2778" s="17"/>
      <c r="AE2778" s="18"/>
      <c r="AF2778" s="9"/>
      <c r="AG2778" s="19"/>
      <c r="AH2778" s="20"/>
      <c r="AI2778" s="9"/>
      <c r="AJ2778" s="21"/>
      <c r="AK2778" s="33"/>
      <c r="AL2778" s="485" t="str">
        <f>IF(AA2778="","",AA2778)</f>
        <v/>
      </c>
      <c r="AM2778" s="3" t="str">
        <f>IF(AB2778="","",AB2778)</f>
        <v/>
      </c>
      <c r="AN2778" s="702"/>
      <c r="AO2778" s="4"/>
      <c r="AP2778" s="5"/>
      <c r="AQ2778" s="5"/>
      <c r="AR2778" s="4"/>
      <c r="AS2778" s="5"/>
      <c r="AT2778" s="552"/>
      <c r="AU2778" s="553" t="str">
        <f>IF(AND(V2778&gt;0,X2778="A",AA2778&lt;&gt;"",AG2778&lt;&gt;"A",AJ2778&lt;&gt;"A",OR(AB2778="NR",AB2778="NT")),1,"")</f>
        <v/>
      </c>
      <c r="AV2778" s="554" t="str">
        <f>IF(AU2778="","",COUNTIF($AU$8:AU2778,AU2778))</f>
        <v/>
      </c>
      <c r="AW2778" s="553" t="str">
        <f>IF(AND(V2778&gt;0,X2778="A",AJ2778&lt;&gt;"A",OR(AB2778="",AB2778="NX")),1,"")</f>
        <v/>
      </c>
      <c r="AX2778" s="554" t="str">
        <f>IF(AW2778="","",COUNTIF($AW$8:AW2778,AW2778))</f>
        <v/>
      </c>
      <c r="AY2778" s="27"/>
      <c r="AZ2778" s="6"/>
      <c r="BA2778" s="7"/>
      <c r="BB2778" s="7"/>
    </row>
    <row r="2779" spans="1:54" ht="14.45" customHeight="1">
      <c r="A2779" s="472" t="s">
        <v>5427</v>
      </c>
      <c r="B2779" s="473" t="s">
        <v>1602</v>
      </c>
      <c r="C2779" s="714"/>
      <c r="D2779" s="22"/>
      <c r="E2779" s="746"/>
      <c r="F2779" s="760"/>
      <c r="G2779" s="475"/>
      <c r="H2779" s="476"/>
      <c r="I2779" s="474"/>
      <c r="J2779" s="475"/>
      <c r="K2779" s="478"/>
      <c r="L2779" s="9"/>
      <c r="M2779" s="546"/>
      <c r="N2779" s="9"/>
      <c r="O2779" s="6"/>
      <c r="P2779" s="479"/>
      <c r="Q2779" s="10"/>
      <c r="R2779" s="11"/>
      <c r="S2779" s="12"/>
      <c r="T2779" s="14"/>
      <c r="U2779" s="15"/>
      <c r="V2779" s="8"/>
      <c r="W2779" s="13"/>
      <c r="X2779" s="23"/>
      <c r="Y2779" s="486"/>
      <c r="Z2779" s="483"/>
      <c r="AA2779" s="24"/>
      <c r="AB2779" s="484"/>
      <c r="AC2779" s="16"/>
      <c r="AD2779" s="17"/>
      <c r="AE2779" s="18"/>
      <c r="AF2779" s="9"/>
      <c r="AG2779" s="19"/>
      <c r="AH2779" s="20"/>
      <c r="AI2779" s="9"/>
      <c r="AJ2779" s="21"/>
      <c r="AK2779" s="33"/>
      <c r="AL2779" s="485" t="str">
        <f>IF(AA2779="","",AA2779)</f>
        <v/>
      </c>
      <c r="AM2779" s="3" t="str">
        <f>IF(AB2779="","",AB2779)</f>
        <v/>
      </c>
      <c r="AN2779" s="702"/>
      <c r="AO2779" s="4"/>
      <c r="AP2779" s="5"/>
      <c r="AQ2779" s="5"/>
      <c r="AR2779" s="4"/>
      <c r="AS2779" s="5"/>
      <c r="AT2779" s="552"/>
      <c r="AU2779" s="553" t="str">
        <f>IF(AND(V2779&gt;0,X2779="A",AA2779&lt;&gt;"",AG2779&lt;&gt;"A",AJ2779&lt;&gt;"A",OR(AB2779="NR",AB2779="NT")),1,"")</f>
        <v/>
      </c>
      <c r="AV2779" s="554" t="str">
        <f>IF(AU2779="","",COUNTIF($AU$8:AU2779,AU2779))</f>
        <v/>
      </c>
      <c r="AW2779" s="553" t="str">
        <f>IF(AND(V2779&gt;0,X2779="A",AJ2779&lt;&gt;"A",OR(AB2779="",AB2779="NX")),1,"")</f>
        <v/>
      </c>
      <c r="AX2779" s="554" t="str">
        <f>IF(AW2779="","",COUNTIF($AW$8:AW2779,AW2779))</f>
        <v/>
      </c>
      <c r="AY2779" s="27"/>
      <c r="AZ2779" s="6"/>
      <c r="BA2779" s="7"/>
      <c r="BB2779" s="7"/>
    </row>
    <row r="2780" spans="1:54" ht="14.45" customHeight="1">
      <c r="A2780" s="472" t="s">
        <v>5428</v>
      </c>
      <c r="B2780" s="473" t="s">
        <v>1602</v>
      </c>
      <c r="C2780" s="714"/>
      <c r="D2780" s="22"/>
      <c r="E2780" s="746"/>
      <c r="F2780" s="760"/>
      <c r="G2780" s="475"/>
      <c r="H2780" s="476"/>
      <c r="I2780" s="474"/>
      <c r="J2780" s="475"/>
      <c r="K2780" s="478"/>
      <c r="L2780" s="9"/>
      <c r="M2780" s="546"/>
      <c r="N2780" s="9"/>
      <c r="O2780" s="6"/>
      <c r="P2780" s="479"/>
      <c r="Q2780" s="10"/>
      <c r="R2780" s="11"/>
      <c r="S2780" s="12"/>
      <c r="T2780" s="14"/>
      <c r="U2780" s="15"/>
      <c r="V2780" s="8"/>
      <c r="W2780" s="13"/>
      <c r="X2780" s="23"/>
      <c r="Y2780" s="486"/>
      <c r="Z2780" s="483"/>
      <c r="AA2780" s="24"/>
      <c r="AB2780" s="484"/>
      <c r="AC2780" s="16"/>
      <c r="AD2780" s="17"/>
      <c r="AE2780" s="18"/>
      <c r="AF2780" s="9"/>
      <c r="AG2780" s="19"/>
      <c r="AH2780" s="20"/>
      <c r="AI2780" s="9"/>
      <c r="AJ2780" s="21"/>
      <c r="AK2780" s="33"/>
      <c r="AL2780" s="485" t="str">
        <f>IF(AA2780="","",AA2780)</f>
        <v/>
      </c>
      <c r="AM2780" s="3" t="str">
        <f>IF(AB2780="","",AB2780)</f>
        <v/>
      </c>
      <c r="AN2780" s="702"/>
      <c r="AO2780" s="4"/>
      <c r="AP2780" s="5"/>
      <c r="AQ2780" s="5"/>
      <c r="AR2780" s="4"/>
      <c r="AS2780" s="5"/>
      <c r="AT2780" s="552"/>
      <c r="AU2780" s="553" t="str">
        <f>IF(AND(V2780&gt;0,X2780="A",AA2780&lt;&gt;"",AG2780&lt;&gt;"A",AJ2780&lt;&gt;"A",OR(AB2780="NR",AB2780="NT")),1,"")</f>
        <v/>
      </c>
      <c r="AV2780" s="554" t="str">
        <f>IF(AU2780="","",COUNTIF($AU$8:AU2780,AU2780))</f>
        <v/>
      </c>
      <c r="AW2780" s="553" t="str">
        <f>IF(AND(V2780&gt;0,X2780="A",AJ2780&lt;&gt;"A",OR(AB2780="",AB2780="NX")),1,"")</f>
        <v/>
      </c>
      <c r="AX2780" s="554" t="str">
        <f>IF(AW2780="","",COUNTIF($AW$8:AW2780,AW2780))</f>
        <v/>
      </c>
      <c r="AY2780" s="27"/>
      <c r="AZ2780" s="6"/>
      <c r="BA2780" s="7"/>
      <c r="BB2780" s="7"/>
    </row>
    <row r="2781" spans="1:54" ht="14.45" customHeight="1">
      <c r="A2781" s="472" t="s">
        <v>5429</v>
      </c>
      <c r="B2781" s="473" t="s">
        <v>1602</v>
      </c>
      <c r="C2781" s="714"/>
      <c r="D2781" s="22"/>
      <c r="E2781" s="746"/>
      <c r="F2781" s="760"/>
      <c r="G2781" s="475"/>
      <c r="H2781" s="476"/>
      <c r="I2781" s="474"/>
      <c r="J2781" s="475"/>
      <c r="K2781" s="478"/>
      <c r="L2781" s="9"/>
      <c r="M2781" s="546"/>
      <c r="N2781" s="9"/>
      <c r="O2781" s="6"/>
      <c r="P2781" s="479"/>
      <c r="Q2781" s="10"/>
      <c r="R2781" s="11"/>
      <c r="S2781" s="12"/>
      <c r="T2781" s="14"/>
      <c r="U2781" s="15"/>
      <c r="V2781" s="8"/>
      <c r="W2781" s="13"/>
      <c r="X2781" s="23"/>
      <c r="Y2781" s="486"/>
      <c r="Z2781" s="483"/>
      <c r="AA2781" s="24"/>
      <c r="AB2781" s="484"/>
      <c r="AC2781" s="16"/>
      <c r="AD2781" s="17"/>
      <c r="AE2781" s="18"/>
      <c r="AF2781" s="9"/>
      <c r="AG2781" s="19"/>
      <c r="AH2781" s="20"/>
      <c r="AI2781" s="9"/>
      <c r="AJ2781" s="21"/>
      <c r="AK2781" s="33"/>
      <c r="AL2781" s="485" t="str">
        <f>IF(AA2781="","",AA2781)</f>
        <v/>
      </c>
      <c r="AM2781" s="3" t="str">
        <f>IF(AB2781="","",AB2781)</f>
        <v/>
      </c>
      <c r="AN2781" s="702"/>
      <c r="AO2781" s="4"/>
      <c r="AP2781" s="5"/>
      <c r="AQ2781" s="5"/>
      <c r="AR2781" s="4"/>
      <c r="AS2781" s="5"/>
      <c r="AT2781" s="552"/>
      <c r="AU2781" s="553" t="str">
        <f>IF(AND(V2781&gt;0,X2781="A",AA2781&lt;&gt;"",AG2781&lt;&gt;"A",AJ2781&lt;&gt;"A",OR(AB2781="NR",AB2781="NT")),1,"")</f>
        <v/>
      </c>
      <c r="AV2781" s="554" t="str">
        <f>IF(AU2781="","",COUNTIF($AU$8:AU2781,AU2781))</f>
        <v/>
      </c>
      <c r="AW2781" s="553" t="str">
        <f>IF(AND(V2781&gt;0,X2781="A",AJ2781&lt;&gt;"A",OR(AB2781="",AB2781="NX")),1,"")</f>
        <v/>
      </c>
      <c r="AX2781" s="554" t="str">
        <f>IF(AW2781="","",COUNTIF($AW$8:AW2781,AW2781))</f>
        <v/>
      </c>
      <c r="AY2781" s="27"/>
      <c r="AZ2781" s="6"/>
      <c r="BA2781" s="7"/>
      <c r="BB2781" s="7"/>
    </row>
    <row r="2782" spans="1:54" ht="14.45" customHeight="1">
      <c r="A2782" s="472" t="s">
        <v>5430</v>
      </c>
      <c r="B2782" s="473" t="s">
        <v>1602</v>
      </c>
      <c r="C2782" s="714"/>
      <c r="D2782" s="22"/>
      <c r="E2782" s="746"/>
      <c r="F2782" s="760"/>
      <c r="G2782" s="475"/>
      <c r="H2782" s="476"/>
      <c r="I2782" s="474"/>
      <c r="J2782" s="475"/>
      <c r="K2782" s="478"/>
      <c r="L2782" s="9"/>
      <c r="M2782" s="546"/>
      <c r="N2782" s="9"/>
      <c r="O2782" s="6"/>
      <c r="P2782" s="479"/>
      <c r="Q2782" s="10"/>
      <c r="R2782" s="11"/>
      <c r="S2782" s="12"/>
      <c r="T2782" s="14"/>
      <c r="U2782" s="15"/>
      <c r="V2782" s="8"/>
      <c r="W2782" s="13"/>
      <c r="X2782" s="23"/>
      <c r="Y2782" s="486"/>
      <c r="Z2782" s="483"/>
      <c r="AA2782" s="24"/>
      <c r="AB2782" s="484"/>
      <c r="AC2782" s="16"/>
      <c r="AD2782" s="17"/>
      <c r="AE2782" s="18"/>
      <c r="AF2782" s="9"/>
      <c r="AG2782" s="19"/>
      <c r="AH2782" s="20"/>
      <c r="AI2782" s="9"/>
      <c r="AJ2782" s="21"/>
      <c r="AK2782" s="33"/>
      <c r="AL2782" s="485" t="str">
        <f>IF(AA2782="","",AA2782)</f>
        <v/>
      </c>
      <c r="AM2782" s="3" t="str">
        <f>IF(AB2782="","",AB2782)</f>
        <v/>
      </c>
      <c r="AN2782" s="702"/>
      <c r="AO2782" s="4"/>
      <c r="AP2782" s="5"/>
      <c r="AQ2782" s="5"/>
      <c r="AR2782" s="4"/>
      <c r="AS2782" s="5"/>
      <c r="AT2782" s="552"/>
      <c r="AU2782" s="553" t="str">
        <f>IF(AND(V2782&gt;0,X2782="A",AA2782&lt;&gt;"",AG2782&lt;&gt;"A",AJ2782&lt;&gt;"A",OR(AB2782="NR",AB2782="NT")),1,"")</f>
        <v/>
      </c>
      <c r="AV2782" s="554" t="str">
        <f>IF(AU2782="","",COUNTIF($AU$8:AU2782,AU2782))</f>
        <v/>
      </c>
      <c r="AW2782" s="553" t="str">
        <f>IF(AND(V2782&gt;0,X2782="A",AJ2782&lt;&gt;"A",OR(AB2782="",AB2782="NX")),1,"")</f>
        <v/>
      </c>
      <c r="AX2782" s="554" t="str">
        <f>IF(AW2782="","",COUNTIF($AW$8:AW2782,AW2782))</f>
        <v/>
      </c>
      <c r="AY2782" s="27"/>
      <c r="AZ2782" s="6"/>
      <c r="BA2782" s="7"/>
      <c r="BB2782" s="7"/>
    </row>
    <row r="2783" spans="1:54" ht="14.45" customHeight="1">
      <c r="A2783" s="472" t="s">
        <v>5431</v>
      </c>
      <c r="B2783" s="473" t="s">
        <v>1602</v>
      </c>
      <c r="C2783" s="714"/>
      <c r="D2783" s="22"/>
      <c r="E2783" s="746"/>
      <c r="F2783" s="760"/>
      <c r="G2783" s="475"/>
      <c r="H2783" s="476"/>
      <c r="I2783" s="474"/>
      <c r="J2783" s="475"/>
      <c r="K2783" s="478"/>
      <c r="L2783" s="9"/>
      <c r="M2783" s="546"/>
      <c r="N2783" s="9"/>
      <c r="O2783" s="6"/>
      <c r="P2783" s="479"/>
      <c r="Q2783" s="10"/>
      <c r="R2783" s="11"/>
      <c r="S2783" s="12"/>
      <c r="T2783" s="14"/>
      <c r="U2783" s="15"/>
      <c r="V2783" s="8"/>
      <c r="W2783" s="13"/>
      <c r="X2783" s="23"/>
      <c r="Y2783" s="486"/>
      <c r="Z2783" s="483"/>
      <c r="AA2783" s="24"/>
      <c r="AB2783" s="484"/>
      <c r="AC2783" s="16"/>
      <c r="AD2783" s="17"/>
      <c r="AE2783" s="18"/>
      <c r="AF2783" s="9"/>
      <c r="AG2783" s="19"/>
      <c r="AH2783" s="20"/>
      <c r="AI2783" s="9"/>
      <c r="AJ2783" s="21"/>
      <c r="AK2783" s="33"/>
      <c r="AL2783" s="485" t="str">
        <f>IF(AA2783="","",AA2783)</f>
        <v/>
      </c>
      <c r="AM2783" s="3" t="str">
        <f>IF(AB2783="","",AB2783)</f>
        <v/>
      </c>
      <c r="AN2783" s="702"/>
      <c r="AO2783" s="4"/>
      <c r="AP2783" s="5"/>
      <c r="AQ2783" s="5"/>
      <c r="AR2783" s="4"/>
      <c r="AS2783" s="5"/>
      <c r="AT2783" s="552"/>
      <c r="AU2783" s="553" t="str">
        <f>IF(AND(V2783&gt;0,X2783="A",AA2783&lt;&gt;"",AG2783&lt;&gt;"A",AJ2783&lt;&gt;"A",OR(AB2783="NR",AB2783="NT")),1,"")</f>
        <v/>
      </c>
      <c r="AV2783" s="554" t="str">
        <f>IF(AU2783="","",COUNTIF($AU$8:AU2783,AU2783))</f>
        <v/>
      </c>
      <c r="AW2783" s="553" t="str">
        <f>IF(AND(V2783&gt;0,X2783="A",AJ2783&lt;&gt;"A",OR(AB2783="",AB2783="NX")),1,"")</f>
        <v/>
      </c>
      <c r="AX2783" s="554" t="str">
        <f>IF(AW2783="","",COUNTIF($AW$8:AW2783,AW2783))</f>
        <v/>
      </c>
      <c r="AY2783" s="27"/>
      <c r="AZ2783" s="6"/>
      <c r="BA2783" s="7"/>
      <c r="BB2783" s="7"/>
    </row>
    <row r="2784" spans="1:54" ht="14.45" customHeight="1">
      <c r="A2784" s="472" t="s">
        <v>5432</v>
      </c>
      <c r="B2784" s="473" t="s">
        <v>1602</v>
      </c>
      <c r="C2784" s="714"/>
      <c r="D2784" s="22"/>
      <c r="E2784" s="746"/>
      <c r="F2784" s="760"/>
      <c r="G2784" s="475"/>
      <c r="H2784" s="476"/>
      <c r="I2784" s="474"/>
      <c r="J2784" s="475"/>
      <c r="K2784" s="478"/>
      <c r="L2784" s="9"/>
      <c r="M2784" s="546"/>
      <c r="N2784" s="9"/>
      <c r="O2784" s="6"/>
      <c r="P2784" s="479"/>
      <c r="Q2784" s="10"/>
      <c r="R2784" s="11"/>
      <c r="S2784" s="12"/>
      <c r="T2784" s="14"/>
      <c r="U2784" s="15"/>
      <c r="V2784" s="8"/>
      <c r="W2784" s="13"/>
      <c r="X2784" s="23"/>
      <c r="Y2784" s="486"/>
      <c r="Z2784" s="483"/>
      <c r="AA2784" s="24"/>
      <c r="AB2784" s="484"/>
      <c r="AC2784" s="16"/>
      <c r="AD2784" s="17"/>
      <c r="AE2784" s="18"/>
      <c r="AF2784" s="9"/>
      <c r="AG2784" s="19"/>
      <c r="AH2784" s="20"/>
      <c r="AI2784" s="9"/>
      <c r="AJ2784" s="21"/>
      <c r="AK2784" s="33"/>
      <c r="AL2784" s="485" t="str">
        <f>IF(AA2784="","",AA2784)</f>
        <v/>
      </c>
      <c r="AM2784" s="3" t="str">
        <f>IF(AB2784="","",AB2784)</f>
        <v/>
      </c>
      <c r="AN2784" s="702"/>
      <c r="AO2784" s="4"/>
      <c r="AP2784" s="5"/>
      <c r="AQ2784" s="5"/>
      <c r="AR2784" s="4"/>
      <c r="AS2784" s="5"/>
      <c r="AT2784" s="552"/>
      <c r="AU2784" s="553" t="str">
        <f>IF(AND(V2784&gt;0,X2784="A",AA2784&lt;&gt;"",AG2784&lt;&gt;"A",AJ2784&lt;&gt;"A",OR(AB2784="NR",AB2784="NT")),1,"")</f>
        <v/>
      </c>
      <c r="AV2784" s="554" t="str">
        <f>IF(AU2784="","",COUNTIF($AU$8:AU2784,AU2784))</f>
        <v/>
      </c>
      <c r="AW2784" s="553" t="str">
        <f>IF(AND(V2784&gt;0,X2784="A",AJ2784&lt;&gt;"A",OR(AB2784="",AB2784="NX")),1,"")</f>
        <v/>
      </c>
      <c r="AX2784" s="554" t="str">
        <f>IF(AW2784="","",COUNTIF($AW$8:AW2784,AW2784))</f>
        <v/>
      </c>
      <c r="AY2784" s="27"/>
      <c r="AZ2784" s="6"/>
      <c r="BA2784" s="7"/>
      <c r="BB2784" s="7"/>
    </row>
    <row r="2785" spans="1:54" ht="14.45" customHeight="1">
      <c r="A2785" s="472" t="s">
        <v>5433</v>
      </c>
      <c r="B2785" s="473" t="s">
        <v>1602</v>
      </c>
      <c r="C2785" s="714"/>
      <c r="D2785" s="22"/>
      <c r="E2785" s="746"/>
      <c r="F2785" s="760"/>
      <c r="G2785" s="475"/>
      <c r="H2785" s="476"/>
      <c r="I2785" s="474"/>
      <c r="J2785" s="475"/>
      <c r="K2785" s="478"/>
      <c r="L2785" s="9"/>
      <c r="M2785" s="546"/>
      <c r="N2785" s="9"/>
      <c r="O2785" s="6"/>
      <c r="P2785" s="479"/>
      <c r="Q2785" s="10"/>
      <c r="R2785" s="11"/>
      <c r="S2785" s="12"/>
      <c r="T2785" s="14"/>
      <c r="U2785" s="15"/>
      <c r="V2785" s="8"/>
      <c r="W2785" s="13"/>
      <c r="X2785" s="23"/>
      <c r="Y2785" s="486"/>
      <c r="Z2785" s="483"/>
      <c r="AA2785" s="24"/>
      <c r="AB2785" s="484"/>
      <c r="AC2785" s="16"/>
      <c r="AD2785" s="17"/>
      <c r="AE2785" s="18"/>
      <c r="AF2785" s="9"/>
      <c r="AG2785" s="19"/>
      <c r="AH2785" s="20"/>
      <c r="AI2785" s="9"/>
      <c r="AJ2785" s="21"/>
      <c r="AK2785" s="33"/>
      <c r="AL2785" s="485" t="str">
        <f>IF(AA2785="","",AA2785)</f>
        <v/>
      </c>
      <c r="AM2785" s="3" t="str">
        <f>IF(AB2785="","",AB2785)</f>
        <v/>
      </c>
      <c r="AN2785" s="702"/>
      <c r="AO2785" s="4"/>
      <c r="AP2785" s="5"/>
      <c r="AQ2785" s="5"/>
      <c r="AR2785" s="4"/>
      <c r="AS2785" s="5"/>
      <c r="AT2785" s="552"/>
      <c r="AU2785" s="553" t="str">
        <f>IF(AND(V2785&gt;0,X2785="A",AA2785&lt;&gt;"",AG2785&lt;&gt;"A",AJ2785&lt;&gt;"A",OR(AB2785="NR",AB2785="NT")),1,"")</f>
        <v/>
      </c>
      <c r="AV2785" s="554" t="str">
        <f>IF(AU2785="","",COUNTIF($AU$8:AU2785,AU2785))</f>
        <v/>
      </c>
      <c r="AW2785" s="553" t="str">
        <f>IF(AND(V2785&gt;0,X2785="A",AJ2785&lt;&gt;"A",OR(AB2785="",AB2785="NX")),1,"")</f>
        <v/>
      </c>
      <c r="AX2785" s="554" t="str">
        <f>IF(AW2785="","",COUNTIF($AW$8:AW2785,AW2785))</f>
        <v/>
      </c>
      <c r="AY2785" s="27"/>
      <c r="AZ2785" s="6"/>
      <c r="BA2785" s="7"/>
      <c r="BB2785" s="7"/>
    </row>
    <row r="2786" spans="1:54" ht="14.45" customHeight="1">
      <c r="A2786" s="472" t="s">
        <v>5434</v>
      </c>
      <c r="B2786" s="473" t="s">
        <v>1602</v>
      </c>
      <c r="C2786" s="714"/>
      <c r="D2786" s="22"/>
      <c r="E2786" s="746"/>
      <c r="F2786" s="760"/>
      <c r="G2786" s="475"/>
      <c r="H2786" s="476"/>
      <c r="I2786" s="474"/>
      <c r="J2786" s="475"/>
      <c r="K2786" s="478"/>
      <c r="L2786" s="9"/>
      <c r="M2786" s="546"/>
      <c r="N2786" s="9"/>
      <c r="O2786" s="6"/>
      <c r="P2786" s="479"/>
      <c r="Q2786" s="10"/>
      <c r="R2786" s="11"/>
      <c r="S2786" s="12"/>
      <c r="T2786" s="14"/>
      <c r="U2786" s="15"/>
      <c r="V2786" s="8"/>
      <c r="W2786" s="13"/>
      <c r="X2786" s="23"/>
      <c r="Y2786" s="486"/>
      <c r="Z2786" s="483"/>
      <c r="AA2786" s="24"/>
      <c r="AB2786" s="484"/>
      <c r="AC2786" s="16"/>
      <c r="AD2786" s="17"/>
      <c r="AE2786" s="18"/>
      <c r="AF2786" s="9"/>
      <c r="AG2786" s="19"/>
      <c r="AH2786" s="20"/>
      <c r="AI2786" s="9"/>
      <c r="AJ2786" s="21"/>
      <c r="AK2786" s="33"/>
      <c r="AL2786" s="485" t="str">
        <f>IF(AA2786="","",AA2786)</f>
        <v/>
      </c>
      <c r="AM2786" s="3" t="str">
        <f>IF(AB2786="","",AB2786)</f>
        <v/>
      </c>
      <c r="AN2786" s="702"/>
      <c r="AO2786" s="4"/>
      <c r="AP2786" s="5"/>
      <c r="AQ2786" s="5"/>
      <c r="AR2786" s="4"/>
      <c r="AS2786" s="5"/>
      <c r="AT2786" s="552"/>
      <c r="AU2786" s="553" t="str">
        <f>IF(AND(V2786&gt;0,X2786="A",AA2786&lt;&gt;"",AG2786&lt;&gt;"A",AJ2786&lt;&gt;"A",OR(AB2786="NR",AB2786="NT")),1,"")</f>
        <v/>
      </c>
      <c r="AV2786" s="554" t="str">
        <f>IF(AU2786="","",COUNTIF($AU$8:AU2786,AU2786))</f>
        <v/>
      </c>
      <c r="AW2786" s="553" t="str">
        <f>IF(AND(V2786&gt;0,X2786="A",AJ2786&lt;&gt;"A",OR(AB2786="",AB2786="NX")),1,"")</f>
        <v/>
      </c>
      <c r="AX2786" s="554" t="str">
        <f>IF(AW2786="","",COUNTIF($AW$8:AW2786,AW2786))</f>
        <v/>
      </c>
      <c r="AY2786" s="27"/>
      <c r="AZ2786" s="6"/>
      <c r="BA2786" s="7"/>
      <c r="BB2786" s="7"/>
    </row>
    <row r="2787" spans="1:54" ht="14.45" customHeight="1">
      <c r="A2787" s="472" t="s">
        <v>5435</v>
      </c>
      <c r="B2787" s="473" t="s">
        <v>1602</v>
      </c>
      <c r="C2787" s="714"/>
      <c r="D2787" s="22"/>
      <c r="E2787" s="746"/>
      <c r="F2787" s="760"/>
      <c r="G2787" s="475"/>
      <c r="H2787" s="476"/>
      <c r="I2787" s="474"/>
      <c r="J2787" s="475"/>
      <c r="K2787" s="478"/>
      <c r="L2787" s="9"/>
      <c r="M2787" s="546"/>
      <c r="N2787" s="9"/>
      <c r="O2787" s="6"/>
      <c r="P2787" s="479"/>
      <c r="Q2787" s="10"/>
      <c r="R2787" s="11"/>
      <c r="S2787" s="12"/>
      <c r="T2787" s="14"/>
      <c r="U2787" s="15"/>
      <c r="V2787" s="8"/>
      <c r="W2787" s="13"/>
      <c r="X2787" s="23"/>
      <c r="Y2787" s="486"/>
      <c r="Z2787" s="483"/>
      <c r="AA2787" s="24"/>
      <c r="AB2787" s="484"/>
      <c r="AC2787" s="16"/>
      <c r="AD2787" s="17"/>
      <c r="AE2787" s="18"/>
      <c r="AF2787" s="9"/>
      <c r="AG2787" s="19"/>
      <c r="AH2787" s="20"/>
      <c r="AI2787" s="9"/>
      <c r="AJ2787" s="21"/>
      <c r="AK2787" s="33"/>
      <c r="AL2787" s="485" t="str">
        <f>IF(AA2787="","",AA2787)</f>
        <v/>
      </c>
      <c r="AM2787" s="3" t="str">
        <f>IF(AB2787="","",AB2787)</f>
        <v/>
      </c>
      <c r="AN2787" s="702"/>
      <c r="AO2787" s="4"/>
      <c r="AP2787" s="5"/>
      <c r="AQ2787" s="5"/>
      <c r="AR2787" s="4"/>
      <c r="AS2787" s="5"/>
      <c r="AT2787" s="552"/>
      <c r="AU2787" s="553" t="str">
        <f>IF(AND(V2787&gt;0,X2787="A",AA2787&lt;&gt;"",AG2787&lt;&gt;"A",AJ2787&lt;&gt;"A",OR(AB2787="NR",AB2787="NT")),1,"")</f>
        <v/>
      </c>
      <c r="AV2787" s="554" t="str">
        <f>IF(AU2787="","",COUNTIF($AU$8:AU2787,AU2787))</f>
        <v/>
      </c>
      <c r="AW2787" s="553" t="str">
        <f>IF(AND(V2787&gt;0,X2787="A",AJ2787&lt;&gt;"A",OR(AB2787="",AB2787="NX")),1,"")</f>
        <v/>
      </c>
      <c r="AX2787" s="554" t="str">
        <f>IF(AW2787="","",COUNTIF($AW$8:AW2787,AW2787))</f>
        <v/>
      </c>
      <c r="AY2787" s="27"/>
      <c r="AZ2787" s="6"/>
      <c r="BA2787" s="7"/>
      <c r="BB2787" s="7"/>
    </row>
    <row r="2788" spans="1:54" ht="14.45" customHeight="1">
      <c r="A2788" s="472" t="s">
        <v>5436</v>
      </c>
      <c r="B2788" s="473" t="s">
        <v>1602</v>
      </c>
      <c r="C2788" s="714"/>
      <c r="D2788" s="22"/>
      <c r="E2788" s="746"/>
      <c r="F2788" s="760"/>
      <c r="G2788" s="475"/>
      <c r="H2788" s="476"/>
      <c r="I2788" s="474"/>
      <c r="J2788" s="475"/>
      <c r="K2788" s="478"/>
      <c r="L2788" s="9"/>
      <c r="M2788" s="546"/>
      <c r="N2788" s="9"/>
      <c r="O2788" s="6"/>
      <c r="P2788" s="479"/>
      <c r="Q2788" s="10"/>
      <c r="R2788" s="11"/>
      <c r="S2788" s="12"/>
      <c r="T2788" s="14"/>
      <c r="U2788" s="15"/>
      <c r="V2788" s="8"/>
      <c r="W2788" s="13"/>
      <c r="X2788" s="23"/>
      <c r="Y2788" s="486"/>
      <c r="Z2788" s="483"/>
      <c r="AA2788" s="24"/>
      <c r="AB2788" s="484"/>
      <c r="AC2788" s="16"/>
      <c r="AD2788" s="17"/>
      <c r="AE2788" s="18"/>
      <c r="AF2788" s="9"/>
      <c r="AG2788" s="19"/>
      <c r="AH2788" s="20"/>
      <c r="AI2788" s="9"/>
      <c r="AJ2788" s="21"/>
      <c r="AK2788" s="33"/>
      <c r="AL2788" s="485" t="str">
        <f>IF(AA2788="","",AA2788)</f>
        <v/>
      </c>
      <c r="AM2788" s="3" t="str">
        <f>IF(AB2788="","",AB2788)</f>
        <v/>
      </c>
      <c r="AN2788" s="702"/>
      <c r="AO2788" s="4"/>
      <c r="AP2788" s="5"/>
      <c r="AQ2788" s="5"/>
      <c r="AR2788" s="4"/>
      <c r="AS2788" s="5"/>
      <c r="AT2788" s="552"/>
      <c r="AU2788" s="553" t="str">
        <f>IF(AND(V2788&gt;0,X2788="A",AA2788&lt;&gt;"",AG2788&lt;&gt;"A",AJ2788&lt;&gt;"A",OR(AB2788="NR",AB2788="NT")),1,"")</f>
        <v/>
      </c>
      <c r="AV2788" s="554" t="str">
        <f>IF(AU2788="","",COUNTIF($AU$8:AU2788,AU2788))</f>
        <v/>
      </c>
      <c r="AW2788" s="553" t="str">
        <f>IF(AND(V2788&gt;0,X2788="A",AJ2788&lt;&gt;"A",OR(AB2788="",AB2788="NX")),1,"")</f>
        <v/>
      </c>
      <c r="AX2788" s="554" t="str">
        <f>IF(AW2788="","",COUNTIF($AW$8:AW2788,AW2788))</f>
        <v/>
      </c>
      <c r="AY2788" s="27"/>
      <c r="AZ2788" s="6"/>
      <c r="BA2788" s="7"/>
      <c r="BB2788" s="7"/>
    </row>
    <row r="2789" spans="1:54" ht="14.45" customHeight="1">
      <c r="A2789" s="472" t="s">
        <v>5437</v>
      </c>
      <c r="B2789" s="473" t="s">
        <v>1602</v>
      </c>
      <c r="C2789" s="714"/>
      <c r="D2789" s="22"/>
      <c r="E2789" s="746"/>
      <c r="F2789" s="760"/>
      <c r="G2789" s="475"/>
      <c r="H2789" s="476"/>
      <c r="I2789" s="474"/>
      <c r="J2789" s="475"/>
      <c r="K2789" s="478"/>
      <c r="L2789" s="9"/>
      <c r="M2789" s="546"/>
      <c r="N2789" s="9"/>
      <c r="O2789" s="6"/>
      <c r="P2789" s="479"/>
      <c r="Q2789" s="10"/>
      <c r="R2789" s="11"/>
      <c r="S2789" s="12"/>
      <c r="T2789" s="14"/>
      <c r="U2789" s="15"/>
      <c r="V2789" s="8"/>
      <c r="W2789" s="13"/>
      <c r="X2789" s="23"/>
      <c r="Y2789" s="486"/>
      <c r="Z2789" s="483"/>
      <c r="AA2789" s="24"/>
      <c r="AB2789" s="484"/>
      <c r="AC2789" s="16"/>
      <c r="AD2789" s="17"/>
      <c r="AE2789" s="18"/>
      <c r="AF2789" s="9"/>
      <c r="AG2789" s="19"/>
      <c r="AH2789" s="20"/>
      <c r="AI2789" s="9"/>
      <c r="AJ2789" s="21"/>
      <c r="AK2789" s="33"/>
      <c r="AL2789" s="485" t="str">
        <f>IF(AA2789="","",AA2789)</f>
        <v/>
      </c>
      <c r="AM2789" s="3" t="str">
        <f>IF(AB2789="","",AB2789)</f>
        <v/>
      </c>
      <c r="AN2789" s="702"/>
      <c r="AO2789" s="4"/>
      <c r="AP2789" s="5"/>
      <c r="AQ2789" s="5"/>
      <c r="AR2789" s="4"/>
      <c r="AS2789" s="5"/>
      <c r="AT2789" s="552"/>
      <c r="AU2789" s="553" t="str">
        <f>IF(AND(V2789&gt;0,X2789="A",AA2789&lt;&gt;"",AG2789&lt;&gt;"A",AJ2789&lt;&gt;"A",OR(AB2789="NR",AB2789="NT")),1,"")</f>
        <v/>
      </c>
      <c r="AV2789" s="554" t="str">
        <f>IF(AU2789="","",COUNTIF($AU$8:AU2789,AU2789))</f>
        <v/>
      </c>
      <c r="AW2789" s="553" t="str">
        <f>IF(AND(V2789&gt;0,X2789="A",AJ2789&lt;&gt;"A",OR(AB2789="",AB2789="NX")),1,"")</f>
        <v/>
      </c>
      <c r="AX2789" s="554" t="str">
        <f>IF(AW2789="","",COUNTIF($AW$8:AW2789,AW2789))</f>
        <v/>
      </c>
      <c r="AY2789" s="27"/>
      <c r="AZ2789" s="6"/>
      <c r="BA2789" s="7"/>
      <c r="BB2789" s="7"/>
    </row>
    <row r="2790" spans="1:54" ht="14.45" customHeight="1">
      <c r="A2790" s="472" t="s">
        <v>5438</v>
      </c>
      <c r="B2790" s="473" t="s">
        <v>1602</v>
      </c>
      <c r="C2790" s="714"/>
      <c r="D2790" s="22"/>
      <c r="E2790" s="746"/>
      <c r="F2790" s="760"/>
      <c r="G2790" s="475"/>
      <c r="H2790" s="476"/>
      <c r="I2790" s="474"/>
      <c r="J2790" s="475"/>
      <c r="K2790" s="478"/>
      <c r="L2790" s="9"/>
      <c r="M2790" s="546"/>
      <c r="N2790" s="9"/>
      <c r="O2790" s="6"/>
      <c r="P2790" s="479"/>
      <c r="Q2790" s="10"/>
      <c r="R2790" s="11"/>
      <c r="S2790" s="12"/>
      <c r="T2790" s="14"/>
      <c r="U2790" s="15"/>
      <c r="V2790" s="8"/>
      <c r="W2790" s="13"/>
      <c r="X2790" s="23"/>
      <c r="Y2790" s="486"/>
      <c r="Z2790" s="483"/>
      <c r="AA2790" s="24"/>
      <c r="AB2790" s="484"/>
      <c r="AC2790" s="16"/>
      <c r="AD2790" s="17"/>
      <c r="AE2790" s="18"/>
      <c r="AF2790" s="9"/>
      <c r="AG2790" s="19"/>
      <c r="AH2790" s="20"/>
      <c r="AI2790" s="9"/>
      <c r="AJ2790" s="21"/>
      <c r="AK2790" s="33"/>
      <c r="AL2790" s="485" t="str">
        <f>IF(AA2790="","",AA2790)</f>
        <v/>
      </c>
      <c r="AM2790" s="3" t="str">
        <f>IF(AB2790="","",AB2790)</f>
        <v/>
      </c>
      <c r="AN2790" s="702"/>
      <c r="AO2790" s="4"/>
      <c r="AP2790" s="5"/>
      <c r="AQ2790" s="5"/>
      <c r="AR2790" s="4"/>
      <c r="AS2790" s="5"/>
      <c r="AT2790" s="552"/>
      <c r="AU2790" s="553" t="str">
        <f>IF(AND(V2790&gt;0,X2790="A",AA2790&lt;&gt;"",AG2790&lt;&gt;"A",AJ2790&lt;&gt;"A",OR(AB2790="NR",AB2790="NT")),1,"")</f>
        <v/>
      </c>
      <c r="AV2790" s="554" t="str">
        <f>IF(AU2790="","",COUNTIF($AU$8:AU2790,AU2790))</f>
        <v/>
      </c>
      <c r="AW2790" s="553" t="str">
        <f>IF(AND(V2790&gt;0,X2790="A",AJ2790&lt;&gt;"A",OR(AB2790="",AB2790="NX")),1,"")</f>
        <v/>
      </c>
      <c r="AX2790" s="554" t="str">
        <f>IF(AW2790="","",COUNTIF($AW$8:AW2790,AW2790))</f>
        <v/>
      </c>
      <c r="AY2790" s="27"/>
      <c r="AZ2790" s="6"/>
      <c r="BA2790" s="7"/>
      <c r="BB2790" s="7"/>
    </row>
    <row r="2791" spans="1:54" ht="14.45" customHeight="1">
      <c r="A2791" s="472" t="s">
        <v>5439</v>
      </c>
      <c r="B2791" s="473" t="s">
        <v>1602</v>
      </c>
      <c r="C2791" s="714"/>
      <c r="D2791" s="22"/>
      <c r="E2791" s="746"/>
      <c r="F2791" s="760"/>
      <c r="G2791" s="475"/>
      <c r="H2791" s="476"/>
      <c r="I2791" s="474"/>
      <c r="J2791" s="475"/>
      <c r="K2791" s="478"/>
      <c r="L2791" s="9"/>
      <c r="M2791" s="546"/>
      <c r="N2791" s="9"/>
      <c r="O2791" s="6"/>
      <c r="P2791" s="479"/>
      <c r="Q2791" s="10"/>
      <c r="R2791" s="11"/>
      <c r="S2791" s="12"/>
      <c r="T2791" s="14"/>
      <c r="U2791" s="15"/>
      <c r="V2791" s="8"/>
      <c r="W2791" s="13"/>
      <c r="X2791" s="23"/>
      <c r="Y2791" s="486"/>
      <c r="Z2791" s="483"/>
      <c r="AA2791" s="24"/>
      <c r="AB2791" s="484"/>
      <c r="AC2791" s="16"/>
      <c r="AD2791" s="17"/>
      <c r="AE2791" s="18"/>
      <c r="AF2791" s="9"/>
      <c r="AG2791" s="19"/>
      <c r="AH2791" s="20"/>
      <c r="AI2791" s="9"/>
      <c r="AJ2791" s="21"/>
      <c r="AK2791" s="33"/>
      <c r="AL2791" s="485" t="str">
        <f>IF(AA2791="","",AA2791)</f>
        <v/>
      </c>
      <c r="AM2791" s="3" t="str">
        <f>IF(AB2791="","",AB2791)</f>
        <v/>
      </c>
      <c r="AN2791" s="702"/>
      <c r="AO2791" s="4"/>
      <c r="AP2791" s="5"/>
      <c r="AQ2791" s="5"/>
      <c r="AR2791" s="4"/>
      <c r="AS2791" s="5"/>
      <c r="AT2791" s="552"/>
      <c r="AU2791" s="553" t="str">
        <f>IF(AND(V2791&gt;0,X2791="A",AA2791&lt;&gt;"",AG2791&lt;&gt;"A",AJ2791&lt;&gt;"A",OR(AB2791="NR",AB2791="NT")),1,"")</f>
        <v/>
      </c>
      <c r="AV2791" s="554" t="str">
        <f>IF(AU2791="","",COUNTIF($AU$8:AU2791,AU2791))</f>
        <v/>
      </c>
      <c r="AW2791" s="553" t="str">
        <f>IF(AND(V2791&gt;0,X2791="A",AJ2791&lt;&gt;"A",OR(AB2791="",AB2791="NX")),1,"")</f>
        <v/>
      </c>
      <c r="AX2791" s="554" t="str">
        <f>IF(AW2791="","",COUNTIF($AW$8:AW2791,AW2791))</f>
        <v/>
      </c>
      <c r="AY2791" s="27"/>
      <c r="AZ2791" s="6"/>
      <c r="BA2791" s="7"/>
      <c r="BB2791" s="7"/>
    </row>
    <row r="2792" spans="1:54" ht="14.45" customHeight="1">
      <c r="A2792" s="472" t="s">
        <v>5440</v>
      </c>
      <c r="B2792" s="473" t="s">
        <v>1602</v>
      </c>
      <c r="C2792" s="714"/>
      <c r="D2792" s="22"/>
      <c r="E2792" s="746"/>
      <c r="F2792" s="760"/>
      <c r="G2792" s="475"/>
      <c r="H2792" s="476"/>
      <c r="I2792" s="474"/>
      <c r="J2792" s="475"/>
      <c r="K2792" s="478"/>
      <c r="L2792" s="9"/>
      <c r="M2792" s="546"/>
      <c r="N2792" s="9"/>
      <c r="O2792" s="6"/>
      <c r="P2792" s="479"/>
      <c r="Q2792" s="10"/>
      <c r="R2792" s="11"/>
      <c r="S2792" s="12"/>
      <c r="T2792" s="14"/>
      <c r="U2792" s="15"/>
      <c r="V2792" s="8"/>
      <c r="W2792" s="13"/>
      <c r="X2792" s="23"/>
      <c r="Y2792" s="486"/>
      <c r="Z2792" s="483"/>
      <c r="AA2792" s="24"/>
      <c r="AB2792" s="484"/>
      <c r="AC2792" s="16"/>
      <c r="AD2792" s="17"/>
      <c r="AE2792" s="18"/>
      <c r="AF2792" s="9"/>
      <c r="AG2792" s="19"/>
      <c r="AH2792" s="20"/>
      <c r="AI2792" s="9"/>
      <c r="AJ2792" s="21"/>
      <c r="AK2792" s="33"/>
      <c r="AL2792" s="485" t="str">
        <f>IF(AA2792="","",AA2792)</f>
        <v/>
      </c>
      <c r="AM2792" s="3" t="str">
        <f>IF(AB2792="","",AB2792)</f>
        <v/>
      </c>
      <c r="AN2792" s="702"/>
      <c r="AO2792" s="4"/>
      <c r="AP2792" s="5"/>
      <c r="AQ2792" s="5"/>
      <c r="AR2792" s="4"/>
      <c r="AS2792" s="5"/>
      <c r="AT2792" s="552"/>
      <c r="AU2792" s="553" t="str">
        <f>IF(AND(V2792&gt;0,X2792="A",AA2792&lt;&gt;"",AG2792&lt;&gt;"A",AJ2792&lt;&gt;"A",OR(AB2792="NR",AB2792="NT")),1,"")</f>
        <v/>
      </c>
      <c r="AV2792" s="554" t="str">
        <f>IF(AU2792="","",COUNTIF($AU$8:AU2792,AU2792))</f>
        <v/>
      </c>
      <c r="AW2792" s="553" t="str">
        <f>IF(AND(V2792&gt;0,X2792="A",AJ2792&lt;&gt;"A",OR(AB2792="",AB2792="NX")),1,"")</f>
        <v/>
      </c>
      <c r="AX2792" s="554" t="str">
        <f>IF(AW2792="","",COUNTIF($AW$8:AW2792,AW2792))</f>
        <v/>
      </c>
      <c r="AY2792" s="27"/>
      <c r="AZ2792" s="6"/>
      <c r="BA2792" s="7"/>
      <c r="BB2792" s="7"/>
    </row>
    <row r="2793" spans="1:54" ht="14.45" customHeight="1">
      <c r="A2793" s="472" t="s">
        <v>5441</v>
      </c>
      <c r="B2793" s="473" t="s">
        <v>1602</v>
      </c>
      <c r="C2793" s="714"/>
      <c r="D2793" s="22"/>
      <c r="E2793" s="746"/>
      <c r="F2793" s="760"/>
      <c r="G2793" s="475"/>
      <c r="H2793" s="476"/>
      <c r="I2793" s="474"/>
      <c r="J2793" s="475"/>
      <c r="K2793" s="478"/>
      <c r="L2793" s="9"/>
      <c r="M2793" s="546"/>
      <c r="N2793" s="9"/>
      <c r="O2793" s="6"/>
      <c r="P2793" s="479"/>
      <c r="Q2793" s="10"/>
      <c r="R2793" s="11"/>
      <c r="S2793" s="12"/>
      <c r="T2793" s="14"/>
      <c r="U2793" s="15"/>
      <c r="V2793" s="8"/>
      <c r="W2793" s="13"/>
      <c r="X2793" s="23"/>
      <c r="Y2793" s="486"/>
      <c r="Z2793" s="483"/>
      <c r="AA2793" s="24"/>
      <c r="AB2793" s="484"/>
      <c r="AC2793" s="16"/>
      <c r="AD2793" s="17"/>
      <c r="AE2793" s="18"/>
      <c r="AF2793" s="9"/>
      <c r="AG2793" s="19"/>
      <c r="AH2793" s="20"/>
      <c r="AI2793" s="9"/>
      <c r="AJ2793" s="21"/>
      <c r="AK2793" s="33"/>
      <c r="AL2793" s="485" t="str">
        <f>IF(AA2793="","",AA2793)</f>
        <v/>
      </c>
      <c r="AM2793" s="3" t="str">
        <f>IF(AB2793="","",AB2793)</f>
        <v/>
      </c>
      <c r="AN2793" s="702"/>
      <c r="AO2793" s="4"/>
      <c r="AP2793" s="5"/>
      <c r="AQ2793" s="5"/>
      <c r="AR2793" s="4"/>
      <c r="AS2793" s="5"/>
      <c r="AT2793" s="552"/>
      <c r="AU2793" s="553" t="str">
        <f>IF(AND(V2793&gt;0,X2793="A",AA2793&lt;&gt;"",AG2793&lt;&gt;"A",AJ2793&lt;&gt;"A",OR(AB2793="NR",AB2793="NT")),1,"")</f>
        <v/>
      </c>
      <c r="AV2793" s="554" t="str">
        <f>IF(AU2793="","",COUNTIF($AU$8:AU2793,AU2793))</f>
        <v/>
      </c>
      <c r="AW2793" s="553" t="str">
        <f>IF(AND(V2793&gt;0,X2793="A",AJ2793&lt;&gt;"A",OR(AB2793="",AB2793="NX")),1,"")</f>
        <v/>
      </c>
      <c r="AX2793" s="554" t="str">
        <f>IF(AW2793="","",COUNTIF($AW$8:AW2793,AW2793))</f>
        <v/>
      </c>
      <c r="AY2793" s="27"/>
      <c r="AZ2793" s="6"/>
      <c r="BA2793" s="7"/>
      <c r="BB2793" s="7"/>
    </row>
    <row r="2794" spans="1:54" ht="14.45" customHeight="1">
      <c r="A2794" s="472" t="s">
        <v>5442</v>
      </c>
      <c r="B2794" s="473" t="s">
        <v>1602</v>
      </c>
      <c r="C2794" s="714"/>
      <c r="D2794" s="22"/>
      <c r="E2794" s="746"/>
      <c r="F2794" s="760"/>
      <c r="G2794" s="475"/>
      <c r="H2794" s="476"/>
      <c r="I2794" s="474"/>
      <c r="J2794" s="475"/>
      <c r="K2794" s="478"/>
      <c r="L2794" s="9"/>
      <c r="M2794" s="546"/>
      <c r="N2794" s="9"/>
      <c r="O2794" s="6"/>
      <c r="P2794" s="479"/>
      <c r="Q2794" s="10"/>
      <c r="R2794" s="11"/>
      <c r="S2794" s="12"/>
      <c r="T2794" s="14"/>
      <c r="U2794" s="15"/>
      <c r="V2794" s="8"/>
      <c r="W2794" s="13"/>
      <c r="X2794" s="23"/>
      <c r="Y2794" s="486"/>
      <c r="Z2794" s="483"/>
      <c r="AA2794" s="24"/>
      <c r="AB2794" s="484"/>
      <c r="AC2794" s="16"/>
      <c r="AD2794" s="17"/>
      <c r="AE2794" s="18"/>
      <c r="AF2794" s="9"/>
      <c r="AG2794" s="19"/>
      <c r="AH2794" s="20"/>
      <c r="AI2794" s="9"/>
      <c r="AJ2794" s="21"/>
      <c r="AK2794" s="33"/>
      <c r="AL2794" s="485" t="str">
        <f>IF(AA2794="","",AA2794)</f>
        <v/>
      </c>
      <c r="AM2794" s="3" t="str">
        <f>IF(AB2794="","",AB2794)</f>
        <v/>
      </c>
      <c r="AN2794" s="702"/>
      <c r="AO2794" s="4"/>
      <c r="AP2794" s="5"/>
      <c r="AQ2794" s="5"/>
      <c r="AR2794" s="4"/>
      <c r="AS2794" s="5"/>
      <c r="AT2794" s="552"/>
      <c r="AU2794" s="553" t="str">
        <f>IF(AND(V2794&gt;0,X2794="A",AA2794&lt;&gt;"",AG2794&lt;&gt;"A",AJ2794&lt;&gt;"A",OR(AB2794="NR",AB2794="NT")),1,"")</f>
        <v/>
      </c>
      <c r="AV2794" s="554" t="str">
        <f>IF(AU2794="","",COUNTIF($AU$8:AU2794,AU2794))</f>
        <v/>
      </c>
      <c r="AW2794" s="553" t="str">
        <f>IF(AND(V2794&gt;0,X2794="A",AJ2794&lt;&gt;"A",OR(AB2794="",AB2794="NX")),1,"")</f>
        <v/>
      </c>
      <c r="AX2794" s="554" t="str">
        <f>IF(AW2794="","",COUNTIF($AW$8:AW2794,AW2794))</f>
        <v/>
      </c>
      <c r="AY2794" s="27"/>
      <c r="AZ2794" s="6"/>
      <c r="BA2794" s="7"/>
      <c r="BB2794" s="7"/>
    </row>
    <row r="2795" spans="1:54" ht="14.45" customHeight="1">
      <c r="A2795" s="472" t="s">
        <v>5443</v>
      </c>
      <c r="B2795" s="473" t="s">
        <v>1602</v>
      </c>
      <c r="C2795" s="714"/>
      <c r="D2795" s="22"/>
      <c r="E2795" s="746"/>
      <c r="F2795" s="760"/>
      <c r="G2795" s="475"/>
      <c r="H2795" s="476"/>
      <c r="I2795" s="474"/>
      <c r="J2795" s="475"/>
      <c r="K2795" s="478"/>
      <c r="L2795" s="9"/>
      <c r="M2795" s="546"/>
      <c r="N2795" s="9"/>
      <c r="O2795" s="6"/>
      <c r="P2795" s="479"/>
      <c r="Q2795" s="10"/>
      <c r="R2795" s="11"/>
      <c r="S2795" s="12"/>
      <c r="T2795" s="14"/>
      <c r="U2795" s="15"/>
      <c r="V2795" s="8"/>
      <c r="W2795" s="13"/>
      <c r="X2795" s="23"/>
      <c r="Y2795" s="486"/>
      <c r="Z2795" s="483"/>
      <c r="AA2795" s="24"/>
      <c r="AB2795" s="484"/>
      <c r="AC2795" s="16"/>
      <c r="AD2795" s="17"/>
      <c r="AE2795" s="18"/>
      <c r="AF2795" s="9"/>
      <c r="AG2795" s="19"/>
      <c r="AH2795" s="20"/>
      <c r="AI2795" s="9"/>
      <c r="AJ2795" s="21"/>
      <c r="AK2795" s="33"/>
      <c r="AL2795" s="485" t="str">
        <f>IF(AA2795="","",AA2795)</f>
        <v/>
      </c>
      <c r="AM2795" s="3" t="str">
        <f>IF(AB2795="","",AB2795)</f>
        <v/>
      </c>
      <c r="AN2795" s="702"/>
      <c r="AO2795" s="4"/>
      <c r="AP2795" s="5"/>
      <c r="AQ2795" s="5"/>
      <c r="AR2795" s="4"/>
      <c r="AS2795" s="5"/>
      <c r="AT2795" s="552"/>
      <c r="AU2795" s="553" t="str">
        <f>IF(AND(V2795&gt;0,X2795="A",AA2795&lt;&gt;"",AG2795&lt;&gt;"A",AJ2795&lt;&gt;"A",OR(AB2795="NR",AB2795="NT")),1,"")</f>
        <v/>
      </c>
      <c r="AV2795" s="554" t="str">
        <f>IF(AU2795="","",COUNTIF($AU$8:AU2795,AU2795))</f>
        <v/>
      </c>
      <c r="AW2795" s="553" t="str">
        <f>IF(AND(V2795&gt;0,X2795="A",AJ2795&lt;&gt;"A",OR(AB2795="",AB2795="NX")),1,"")</f>
        <v/>
      </c>
      <c r="AX2795" s="554" t="str">
        <f>IF(AW2795="","",COUNTIF($AW$8:AW2795,AW2795))</f>
        <v/>
      </c>
      <c r="AY2795" s="27"/>
      <c r="AZ2795" s="6"/>
      <c r="BA2795" s="7"/>
      <c r="BB2795" s="7"/>
    </row>
    <row r="2796" spans="1:54" ht="14.45" customHeight="1">
      <c r="A2796" s="472" t="s">
        <v>5444</v>
      </c>
      <c r="B2796" s="473" t="s">
        <v>1602</v>
      </c>
      <c r="C2796" s="714"/>
      <c r="D2796" s="22"/>
      <c r="E2796" s="746"/>
      <c r="F2796" s="760"/>
      <c r="G2796" s="475"/>
      <c r="H2796" s="476"/>
      <c r="I2796" s="474"/>
      <c r="J2796" s="475"/>
      <c r="K2796" s="478"/>
      <c r="L2796" s="9"/>
      <c r="M2796" s="546"/>
      <c r="N2796" s="9"/>
      <c r="O2796" s="6"/>
      <c r="P2796" s="479"/>
      <c r="Q2796" s="10"/>
      <c r="R2796" s="11"/>
      <c r="S2796" s="12"/>
      <c r="T2796" s="14"/>
      <c r="U2796" s="15"/>
      <c r="V2796" s="8"/>
      <c r="W2796" s="13"/>
      <c r="X2796" s="23"/>
      <c r="Y2796" s="486"/>
      <c r="Z2796" s="483"/>
      <c r="AA2796" s="24"/>
      <c r="AB2796" s="484"/>
      <c r="AC2796" s="16"/>
      <c r="AD2796" s="17"/>
      <c r="AE2796" s="18"/>
      <c r="AF2796" s="9"/>
      <c r="AG2796" s="19"/>
      <c r="AH2796" s="20"/>
      <c r="AI2796" s="9"/>
      <c r="AJ2796" s="21"/>
      <c r="AK2796" s="33"/>
      <c r="AL2796" s="485" t="str">
        <f>IF(AA2796="","",AA2796)</f>
        <v/>
      </c>
      <c r="AM2796" s="3" t="str">
        <f>IF(AB2796="","",AB2796)</f>
        <v/>
      </c>
      <c r="AN2796" s="702"/>
      <c r="AO2796" s="4"/>
      <c r="AP2796" s="5"/>
      <c r="AQ2796" s="5"/>
      <c r="AR2796" s="4"/>
      <c r="AS2796" s="5"/>
      <c r="AT2796" s="552"/>
      <c r="AU2796" s="553" t="str">
        <f>IF(AND(V2796&gt;0,X2796="A",AA2796&lt;&gt;"",AG2796&lt;&gt;"A",AJ2796&lt;&gt;"A",OR(AB2796="NR",AB2796="NT")),1,"")</f>
        <v/>
      </c>
      <c r="AV2796" s="554" t="str">
        <f>IF(AU2796="","",COUNTIF($AU$8:AU2796,AU2796))</f>
        <v/>
      </c>
      <c r="AW2796" s="553" t="str">
        <f>IF(AND(V2796&gt;0,X2796="A",AJ2796&lt;&gt;"A",OR(AB2796="",AB2796="NX")),1,"")</f>
        <v/>
      </c>
      <c r="AX2796" s="554" t="str">
        <f>IF(AW2796="","",COUNTIF($AW$8:AW2796,AW2796))</f>
        <v/>
      </c>
      <c r="AY2796" s="27"/>
      <c r="AZ2796" s="6"/>
      <c r="BA2796" s="7"/>
      <c r="BB2796" s="7"/>
    </row>
    <row r="2797" spans="1:54" ht="14.45" customHeight="1">
      <c r="A2797" s="472" t="s">
        <v>5445</v>
      </c>
      <c r="B2797" s="473" t="s">
        <v>1602</v>
      </c>
      <c r="C2797" s="714"/>
      <c r="D2797" s="22"/>
      <c r="E2797" s="746"/>
      <c r="F2797" s="760"/>
      <c r="G2797" s="475"/>
      <c r="H2797" s="476"/>
      <c r="I2797" s="474"/>
      <c r="J2797" s="475"/>
      <c r="K2797" s="478"/>
      <c r="L2797" s="9"/>
      <c r="M2797" s="546"/>
      <c r="N2797" s="9"/>
      <c r="O2797" s="6"/>
      <c r="P2797" s="479"/>
      <c r="Q2797" s="10"/>
      <c r="R2797" s="11"/>
      <c r="S2797" s="12"/>
      <c r="T2797" s="14"/>
      <c r="U2797" s="15"/>
      <c r="V2797" s="8"/>
      <c r="W2797" s="13"/>
      <c r="X2797" s="23"/>
      <c r="Y2797" s="486"/>
      <c r="Z2797" s="483"/>
      <c r="AA2797" s="24"/>
      <c r="AB2797" s="484"/>
      <c r="AC2797" s="16"/>
      <c r="AD2797" s="17"/>
      <c r="AE2797" s="18"/>
      <c r="AF2797" s="9"/>
      <c r="AG2797" s="19"/>
      <c r="AH2797" s="20"/>
      <c r="AI2797" s="9"/>
      <c r="AJ2797" s="21"/>
      <c r="AK2797" s="33"/>
      <c r="AL2797" s="485" t="str">
        <f>IF(AA2797="","",AA2797)</f>
        <v/>
      </c>
      <c r="AM2797" s="3" t="str">
        <f>IF(AB2797="","",AB2797)</f>
        <v/>
      </c>
      <c r="AN2797" s="702"/>
      <c r="AO2797" s="4"/>
      <c r="AP2797" s="5"/>
      <c r="AQ2797" s="5"/>
      <c r="AR2797" s="4"/>
      <c r="AS2797" s="5"/>
      <c r="AT2797" s="552"/>
      <c r="AU2797" s="553" t="str">
        <f>IF(AND(V2797&gt;0,X2797="A",AA2797&lt;&gt;"",AG2797&lt;&gt;"A",AJ2797&lt;&gt;"A",OR(AB2797="NR",AB2797="NT")),1,"")</f>
        <v/>
      </c>
      <c r="AV2797" s="554" t="str">
        <f>IF(AU2797="","",COUNTIF($AU$8:AU2797,AU2797))</f>
        <v/>
      </c>
      <c r="AW2797" s="553" t="str">
        <f>IF(AND(V2797&gt;0,X2797="A",AJ2797&lt;&gt;"A",OR(AB2797="",AB2797="NX")),1,"")</f>
        <v/>
      </c>
      <c r="AX2797" s="554" t="str">
        <f>IF(AW2797="","",COUNTIF($AW$8:AW2797,AW2797))</f>
        <v/>
      </c>
      <c r="AY2797" s="27"/>
      <c r="AZ2797" s="6"/>
      <c r="BA2797" s="7"/>
      <c r="BB2797" s="7"/>
    </row>
    <row r="2798" spans="1:54" ht="14.45" customHeight="1">
      <c r="A2798" s="472" t="s">
        <v>5446</v>
      </c>
      <c r="B2798" s="473" t="s">
        <v>1602</v>
      </c>
      <c r="C2798" s="714"/>
      <c r="D2798" s="22"/>
      <c r="E2798" s="746"/>
      <c r="F2798" s="760"/>
      <c r="G2798" s="475"/>
      <c r="H2798" s="476"/>
      <c r="I2798" s="474"/>
      <c r="J2798" s="475"/>
      <c r="K2798" s="478"/>
      <c r="L2798" s="9"/>
      <c r="M2798" s="546"/>
      <c r="N2798" s="9"/>
      <c r="O2798" s="6"/>
      <c r="P2798" s="479"/>
      <c r="Q2798" s="10"/>
      <c r="R2798" s="11"/>
      <c r="S2798" s="12"/>
      <c r="T2798" s="14"/>
      <c r="U2798" s="15"/>
      <c r="V2798" s="8"/>
      <c r="W2798" s="13"/>
      <c r="X2798" s="23"/>
      <c r="Y2798" s="486"/>
      <c r="Z2798" s="483"/>
      <c r="AA2798" s="24"/>
      <c r="AB2798" s="484"/>
      <c r="AC2798" s="16"/>
      <c r="AD2798" s="17"/>
      <c r="AE2798" s="18"/>
      <c r="AF2798" s="9"/>
      <c r="AG2798" s="19"/>
      <c r="AH2798" s="20"/>
      <c r="AI2798" s="9"/>
      <c r="AJ2798" s="21"/>
      <c r="AK2798" s="33"/>
      <c r="AL2798" s="485" t="str">
        <f>IF(AA2798="","",AA2798)</f>
        <v/>
      </c>
      <c r="AM2798" s="3" t="str">
        <f>IF(AB2798="","",AB2798)</f>
        <v/>
      </c>
      <c r="AN2798" s="702"/>
      <c r="AO2798" s="4"/>
      <c r="AP2798" s="5"/>
      <c r="AQ2798" s="5"/>
      <c r="AR2798" s="4"/>
      <c r="AS2798" s="5"/>
      <c r="AT2798" s="552"/>
      <c r="AU2798" s="553" t="str">
        <f>IF(AND(V2798&gt;0,X2798="A",AA2798&lt;&gt;"",AG2798&lt;&gt;"A",AJ2798&lt;&gt;"A",OR(AB2798="NR",AB2798="NT")),1,"")</f>
        <v/>
      </c>
      <c r="AV2798" s="554" t="str">
        <f>IF(AU2798="","",COUNTIF($AU$8:AU2798,AU2798))</f>
        <v/>
      </c>
      <c r="AW2798" s="553" t="str">
        <f>IF(AND(V2798&gt;0,X2798="A",AJ2798&lt;&gt;"A",OR(AB2798="",AB2798="NX")),1,"")</f>
        <v/>
      </c>
      <c r="AX2798" s="554" t="str">
        <f>IF(AW2798="","",COUNTIF($AW$8:AW2798,AW2798))</f>
        <v/>
      </c>
      <c r="AY2798" s="27"/>
      <c r="AZ2798" s="6"/>
      <c r="BA2798" s="7"/>
      <c r="BB2798" s="7"/>
    </row>
    <row r="2799" spans="1:54" ht="14.45" customHeight="1">
      <c r="A2799" s="472" t="s">
        <v>5447</v>
      </c>
      <c r="B2799" s="473" t="s">
        <v>1602</v>
      </c>
      <c r="C2799" s="714"/>
      <c r="D2799" s="22"/>
      <c r="E2799" s="746"/>
      <c r="F2799" s="760"/>
      <c r="G2799" s="475"/>
      <c r="H2799" s="476"/>
      <c r="I2799" s="474"/>
      <c r="J2799" s="475"/>
      <c r="K2799" s="478"/>
      <c r="L2799" s="9"/>
      <c r="M2799" s="546"/>
      <c r="N2799" s="9"/>
      <c r="O2799" s="6"/>
      <c r="P2799" s="479"/>
      <c r="Q2799" s="10"/>
      <c r="R2799" s="11"/>
      <c r="S2799" s="12"/>
      <c r="T2799" s="14"/>
      <c r="U2799" s="15"/>
      <c r="V2799" s="8"/>
      <c r="W2799" s="13"/>
      <c r="X2799" s="23"/>
      <c r="Y2799" s="486"/>
      <c r="Z2799" s="483"/>
      <c r="AA2799" s="24"/>
      <c r="AB2799" s="484"/>
      <c r="AC2799" s="16"/>
      <c r="AD2799" s="17"/>
      <c r="AE2799" s="18"/>
      <c r="AF2799" s="9"/>
      <c r="AG2799" s="19"/>
      <c r="AH2799" s="20"/>
      <c r="AI2799" s="9"/>
      <c r="AJ2799" s="21"/>
      <c r="AK2799" s="33"/>
      <c r="AL2799" s="485" t="str">
        <f>IF(AA2799="","",AA2799)</f>
        <v/>
      </c>
      <c r="AM2799" s="3" t="str">
        <f>IF(AB2799="","",AB2799)</f>
        <v/>
      </c>
      <c r="AN2799" s="702"/>
      <c r="AO2799" s="4"/>
      <c r="AP2799" s="5"/>
      <c r="AQ2799" s="5"/>
      <c r="AR2799" s="4"/>
      <c r="AS2799" s="5"/>
      <c r="AT2799" s="552"/>
      <c r="AU2799" s="553" t="str">
        <f>IF(AND(V2799&gt;0,X2799="A",AA2799&lt;&gt;"",AG2799&lt;&gt;"A",AJ2799&lt;&gt;"A",OR(AB2799="NR",AB2799="NT")),1,"")</f>
        <v/>
      </c>
      <c r="AV2799" s="554" t="str">
        <f>IF(AU2799="","",COUNTIF($AU$8:AU2799,AU2799))</f>
        <v/>
      </c>
      <c r="AW2799" s="553" t="str">
        <f>IF(AND(V2799&gt;0,X2799="A",AJ2799&lt;&gt;"A",OR(AB2799="",AB2799="NX")),1,"")</f>
        <v/>
      </c>
      <c r="AX2799" s="554" t="str">
        <f>IF(AW2799="","",COUNTIF($AW$8:AW2799,AW2799))</f>
        <v/>
      </c>
      <c r="AY2799" s="27"/>
      <c r="AZ2799" s="6"/>
      <c r="BA2799" s="7"/>
      <c r="BB2799" s="7"/>
    </row>
    <row r="2800" spans="1:54" ht="14.45" customHeight="1">
      <c r="A2800" s="472" t="s">
        <v>5448</v>
      </c>
      <c r="B2800" s="473" t="s">
        <v>1602</v>
      </c>
      <c r="C2800" s="714"/>
      <c r="D2800" s="22"/>
      <c r="E2800" s="746"/>
      <c r="F2800" s="760"/>
      <c r="G2800" s="475"/>
      <c r="H2800" s="476"/>
      <c r="I2800" s="474"/>
      <c r="J2800" s="475"/>
      <c r="K2800" s="478"/>
      <c r="L2800" s="9"/>
      <c r="M2800" s="546"/>
      <c r="N2800" s="9"/>
      <c r="O2800" s="6"/>
      <c r="P2800" s="479"/>
      <c r="Q2800" s="10"/>
      <c r="R2800" s="11"/>
      <c r="S2800" s="12"/>
      <c r="T2800" s="14"/>
      <c r="U2800" s="15"/>
      <c r="V2800" s="8"/>
      <c r="W2800" s="13"/>
      <c r="X2800" s="23"/>
      <c r="Y2800" s="486"/>
      <c r="Z2800" s="483"/>
      <c r="AA2800" s="24"/>
      <c r="AB2800" s="484"/>
      <c r="AC2800" s="16"/>
      <c r="AD2800" s="17"/>
      <c r="AE2800" s="18"/>
      <c r="AF2800" s="9"/>
      <c r="AG2800" s="19"/>
      <c r="AH2800" s="20"/>
      <c r="AI2800" s="9"/>
      <c r="AJ2800" s="21"/>
      <c r="AK2800" s="33"/>
      <c r="AL2800" s="485" t="str">
        <f>IF(AA2800="","",AA2800)</f>
        <v/>
      </c>
      <c r="AM2800" s="3" t="str">
        <f>IF(AB2800="","",AB2800)</f>
        <v/>
      </c>
      <c r="AN2800" s="702"/>
      <c r="AO2800" s="4"/>
      <c r="AP2800" s="5"/>
      <c r="AQ2800" s="5"/>
      <c r="AR2800" s="4"/>
      <c r="AS2800" s="5"/>
      <c r="AT2800" s="552"/>
      <c r="AU2800" s="553" t="str">
        <f>IF(AND(V2800&gt;0,X2800="A",AA2800&lt;&gt;"",AG2800&lt;&gt;"A",AJ2800&lt;&gt;"A",OR(AB2800="NR",AB2800="NT")),1,"")</f>
        <v/>
      </c>
      <c r="AV2800" s="554" t="str">
        <f>IF(AU2800="","",COUNTIF($AU$8:AU2800,AU2800))</f>
        <v/>
      </c>
      <c r="AW2800" s="553" t="str">
        <f>IF(AND(V2800&gt;0,X2800="A",AJ2800&lt;&gt;"A",OR(AB2800="",AB2800="NX")),1,"")</f>
        <v/>
      </c>
      <c r="AX2800" s="554" t="str">
        <f>IF(AW2800="","",COUNTIF($AW$8:AW2800,AW2800))</f>
        <v/>
      </c>
      <c r="AY2800" s="27"/>
      <c r="AZ2800" s="6"/>
      <c r="BA2800" s="7"/>
      <c r="BB2800" s="7"/>
    </row>
    <row r="2801" spans="1:54" ht="14.45" customHeight="1">
      <c r="A2801" s="472" t="s">
        <v>5449</v>
      </c>
      <c r="B2801" s="473" t="s">
        <v>1602</v>
      </c>
      <c r="C2801" s="714"/>
      <c r="D2801" s="22"/>
      <c r="E2801" s="746"/>
      <c r="F2801" s="760"/>
      <c r="G2801" s="475"/>
      <c r="H2801" s="476"/>
      <c r="I2801" s="474"/>
      <c r="J2801" s="475"/>
      <c r="K2801" s="478"/>
      <c r="L2801" s="9"/>
      <c r="M2801" s="546"/>
      <c r="N2801" s="9"/>
      <c r="O2801" s="6"/>
      <c r="P2801" s="479"/>
      <c r="Q2801" s="10"/>
      <c r="R2801" s="11"/>
      <c r="S2801" s="12"/>
      <c r="T2801" s="14"/>
      <c r="U2801" s="15"/>
      <c r="V2801" s="8"/>
      <c r="W2801" s="13"/>
      <c r="X2801" s="23"/>
      <c r="Y2801" s="486"/>
      <c r="Z2801" s="483"/>
      <c r="AA2801" s="24"/>
      <c r="AB2801" s="484"/>
      <c r="AC2801" s="16"/>
      <c r="AD2801" s="17"/>
      <c r="AE2801" s="18"/>
      <c r="AF2801" s="9"/>
      <c r="AG2801" s="19"/>
      <c r="AH2801" s="20"/>
      <c r="AI2801" s="9"/>
      <c r="AJ2801" s="21"/>
      <c r="AK2801" s="33"/>
      <c r="AL2801" s="485" t="str">
        <f>IF(AA2801="","",AA2801)</f>
        <v/>
      </c>
      <c r="AM2801" s="3" t="str">
        <f>IF(AB2801="","",AB2801)</f>
        <v/>
      </c>
      <c r="AN2801" s="702"/>
      <c r="AO2801" s="4"/>
      <c r="AP2801" s="5"/>
      <c r="AQ2801" s="5"/>
      <c r="AR2801" s="4"/>
      <c r="AS2801" s="5"/>
      <c r="AT2801" s="552"/>
      <c r="AU2801" s="553" t="str">
        <f>IF(AND(V2801&gt;0,X2801="A",AA2801&lt;&gt;"",AG2801&lt;&gt;"A",AJ2801&lt;&gt;"A",OR(AB2801="NR",AB2801="NT")),1,"")</f>
        <v/>
      </c>
      <c r="AV2801" s="554" t="str">
        <f>IF(AU2801="","",COUNTIF($AU$8:AU2801,AU2801))</f>
        <v/>
      </c>
      <c r="AW2801" s="553" t="str">
        <f>IF(AND(V2801&gt;0,X2801="A",AJ2801&lt;&gt;"A",OR(AB2801="",AB2801="NX")),1,"")</f>
        <v/>
      </c>
      <c r="AX2801" s="554" t="str">
        <f>IF(AW2801="","",COUNTIF($AW$8:AW2801,AW2801))</f>
        <v/>
      </c>
      <c r="AY2801" s="27"/>
      <c r="AZ2801" s="6"/>
      <c r="BA2801" s="7"/>
      <c r="BB2801" s="7"/>
    </row>
    <row r="2802" spans="1:54" ht="14.45" customHeight="1">
      <c r="A2802" s="472" t="s">
        <v>5450</v>
      </c>
      <c r="B2802" s="473" t="s">
        <v>1602</v>
      </c>
      <c r="C2802" s="714"/>
      <c r="D2802" s="22"/>
      <c r="E2802" s="746"/>
      <c r="F2802" s="760"/>
      <c r="G2802" s="475"/>
      <c r="H2802" s="476"/>
      <c r="I2802" s="474"/>
      <c r="J2802" s="475"/>
      <c r="K2802" s="478"/>
      <c r="L2802" s="9"/>
      <c r="M2802" s="546"/>
      <c r="N2802" s="9"/>
      <c r="O2802" s="6"/>
      <c r="P2802" s="479"/>
      <c r="Q2802" s="10"/>
      <c r="R2802" s="11"/>
      <c r="S2802" s="12"/>
      <c r="T2802" s="14"/>
      <c r="U2802" s="15"/>
      <c r="V2802" s="8"/>
      <c r="W2802" s="13"/>
      <c r="X2802" s="23"/>
      <c r="Y2802" s="486"/>
      <c r="Z2802" s="483"/>
      <c r="AA2802" s="24"/>
      <c r="AB2802" s="484"/>
      <c r="AC2802" s="16"/>
      <c r="AD2802" s="17"/>
      <c r="AE2802" s="18"/>
      <c r="AF2802" s="9"/>
      <c r="AG2802" s="19"/>
      <c r="AH2802" s="20"/>
      <c r="AI2802" s="9"/>
      <c r="AJ2802" s="21"/>
      <c r="AK2802" s="33"/>
      <c r="AL2802" s="485" t="str">
        <f>IF(AA2802="","",AA2802)</f>
        <v/>
      </c>
      <c r="AM2802" s="3" t="str">
        <f>IF(AB2802="","",AB2802)</f>
        <v/>
      </c>
      <c r="AN2802" s="702"/>
      <c r="AO2802" s="4"/>
      <c r="AP2802" s="5"/>
      <c r="AQ2802" s="5"/>
      <c r="AR2802" s="4"/>
      <c r="AS2802" s="5"/>
      <c r="AT2802" s="552"/>
      <c r="AU2802" s="553" t="str">
        <f>IF(AND(V2802&gt;0,X2802="A",AA2802&lt;&gt;"",AG2802&lt;&gt;"A",AJ2802&lt;&gt;"A",OR(AB2802="NR",AB2802="NT")),1,"")</f>
        <v/>
      </c>
      <c r="AV2802" s="554" t="str">
        <f>IF(AU2802="","",COUNTIF($AU$8:AU2802,AU2802))</f>
        <v/>
      </c>
      <c r="AW2802" s="553" t="str">
        <f>IF(AND(V2802&gt;0,X2802="A",AJ2802&lt;&gt;"A",OR(AB2802="",AB2802="NX")),1,"")</f>
        <v/>
      </c>
      <c r="AX2802" s="554" t="str">
        <f>IF(AW2802="","",COUNTIF($AW$8:AW2802,AW2802))</f>
        <v/>
      </c>
      <c r="AY2802" s="27"/>
      <c r="AZ2802" s="6"/>
      <c r="BA2802" s="7"/>
      <c r="BB2802" s="7"/>
    </row>
    <row r="2803" spans="1:54" ht="14.45" customHeight="1">
      <c r="A2803" s="472" t="s">
        <v>5451</v>
      </c>
      <c r="B2803" s="473" t="s">
        <v>1602</v>
      </c>
      <c r="C2803" s="714"/>
      <c r="D2803" s="22"/>
      <c r="E2803" s="746"/>
      <c r="F2803" s="760"/>
      <c r="G2803" s="475"/>
      <c r="H2803" s="476"/>
      <c r="I2803" s="474"/>
      <c r="J2803" s="475"/>
      <c r="K2803" s="478"/>
      <c r="L2803" s="9"/>
      <c r="M2803" s="546"/>
      <c r="N2803" s="9"/>
      <c r="O2803" s="6"/>
      <c r="P2803" s="479"/>
      <c r="Q2803" s="10"/>
      <c r="R2803" s="11"/>
      <c r="S2803" s="12"/>
      <c r="T2803" s="14"/>
      <c r="U2803" s="15"/>
      <c r="V2803" s="8"/>
      <c r="W2803" s="13"/>
      <c r="X2803" s="23"/>
      <c r="Y2803" s="486"/>
      <c r="Z2803" s="483"/>
      <c r="AA2803" s="24"/>
      <c r="AB2803" s="484"/>
      <c r="AC2803" s="16"/>
      <c r="AD2803" s="17"/>
      <c r="AE2803" s="18"/>
      <c r="AF2803" s="9"/>
      <c r="AG2803" s="19"/>
      <c r="AH2803" s="20"/>
      <c r="AI2803" s="9"/>
      <c r="AJ2803" s="21"/>
      <c r="AK2803" s="33"/>
      <c r="AL2803" s="485" t="str">
        <f>IF(AA2803="","",AA2803)</f>
        <v/>
      </c>
      <c r="AM2803" s="3" t="str">
        <f>IF(AB2803="","",AB2803)</f>
        <v/>
      </c>
      <c r="AN2803" s="702"/>
      <c r="AO2803" s="4"/>
      <c r="AP2803" s="5"/>
      <c r="AQ2803" s="5"/>
      <c r="AR2803" s="4"/>
      <c r="AS2803" s="5"/>
      <c r="AT2803" s="552"/>
      <c r="AU2803" s="553" t="str">
        <f>IF(AND(V2803&gt;0,X2803="A",AA2803&lt;&gt;"",AG2803&lt;&gt;"A",AJ2803&lt;&gt;"A",OR(AB2803="NR",AB2803="NT")),1,"")</f>
        <v/>
      </c>
      <c r="AV2803" s="554" t="str">
        <f>IF(AU2803="","",COUNTIF($AU$8:AU2803,AU2803))</f>
        <v/>
      </c>
      <c r="AW2803" s="553" t="str">
        <f>IF(AND(V2803&gt;0,X2803="A",AJ2803&lt;&gt;"A",OR(AB2803="",AB2803="NX")),1,"")</f>
        <v/>
      </c>
      <c r="AX2803" s="554" t="str">
        <f>IF(AW2803="","",COUNTIF($AW$8:AW2803,AW2803))</f>
        <v/>
      </c>
      <c r="AY2803" s="27"/>
      <c r="AZ2803" s="6"/>
      <c r="BA2803" s="7"/>
      <c r="BB2803" s="7"/>
    </row>
    <row r="2804" spans="1:54" ht="14.45" customHeight="1">
      <c r="A2804" s="472" t="s">
        <v>5452</v>
      </c>
      <c r="B2804" s="473" t="s">
        <v>1602</v>
      </c>
      <c r="C2804" s="714"/>
      <c r="D2804" s="22"/>
      <c r="E2804" s="746"/>
      <c r="F2804" s="760"/>
      <c r="G2804" s="475"/>
      <c r="H2804" s="476"/>
      <c r="I2804" s="474"/>
      <c r="J2804" s="475"/>
      <c r="K2804" s="478"/>
      <c r="L2804" s="9"/>
      <c r="M2804" s="546"/>
      <c r="N2804" s="9"/>
      <c r="O2804" s="6"/>
      <c r="P2804" s="479"/>
      <c r="Q2804" s="10"/>
      <c r="R2804" s="11"/>
      <c r="S2804" s="12"/>
      <c r="T2804" s="14"/>
      <c r="U2804" s="15"/>
      <c r="V2804" s="8"/>
      <c r="W2804" s="13"/>
      <c r="X2804" s="23"/>
      <c r="Y2804" s="486"/>
      <c r="Z2804" s="483"/>
      <c r="AA2804" s="24"/>
      <c r="AB2804" s="484"/>
      <c r="AC2804" s="16"/>
      <c r="AD2804" s="17"/>
      <c r="AE2804" s="18"/>
      <c r="AF2804" s="9"/>
      <c r="AG2804" s="19"/>
      <c r="AH2804" s="20"/>
      <c r="AI2804" s="9"/>
      <c r="AJ2804" s="21"/>
      <c r="AK2804" s="33"/>
      <c r="AL2804" s="485" t="str">
        <f>IF(AA2804="","",AA2804)</f>
        <v/>
      </c>
      <c r="AM2804" s="3" t="str">
        <f>IF(AB2804="","",AB2804)</f>
        <v/>
      </c>
      <c r="AN2804" s="702"/>
      <c r="AO2804" s="4"/>
      <c r="AP2804" s="5"/>
      <c r="AQ2804" s="5"/>
      <c r="AR2804" s="4"/>
      <c r="AS2804" s="5"/>
      <c r="AT2804" s="552"/>
      <c r="AU2804" s="553" t="str">
        <f>IF(AND(V2804&gt;0,X2804="A",AA2804&lt;&gt;"",AG2804&lt;&gt;"A",AJ2804&lt;&gt;"A",OR(AB2804="NR",AB2804="NT")),1,"")</f>
        <v/>
      </c>
      <c r="AV2804" s="554" t="str">
        <f>IF(AU2804="","",COUNTIF($AU$8:AU2804,AU2804))</f>
        <v/>
      </c>
      <c r="AW2804" s="553" t="str">
        <f>IF(AND(V2804&gt;0,X2804="A",AJ2804&lt;&gt;"A",OR(AB2804="",AB2804="NX")),1,"")</f>
        <v/>
      </c>
      <c r="AX2804" s="554" t="str">
        <f>IF(AW2804="","",COUNTIF($AW$8:AW2804,AW2804))</f>
        <v/>
      </c>
      <c r="AY2804" s="27"/>
      <c r="AZ2804" s="6"/>
      <c r="BA2804" s="7"/>
      <c r="BB2804" s="7"/>
    </row>
    <row r="2805" spans="1:54" ht="14.45" customHeight="1">
      <c r="A2805" s="472" t="s">
        <v>5453</v>
      </c>
      <c r="B2805" s="473" t="s">
        <v>1602</v>
      </c>
      <c r="C2805" s="714"/>
      <c r="D2805" s="22"/>
      <c r="E2805" s="746"/>
      <c r="F2805" s="760"/>
      <c r="G2805" s="475"/>
      <c r="H2805" s="476"/>
      <c r="I2805" s="474"/>
      <c r="J2805" s="475"/>
      <c r="K2805" s="478"/>
      <c r="L2805" s="9"/>
      <c r="M2805" s="546"/>
      <c r="N2805" s="9"/>
      <c r="O2805" s="6"/>
      <c r="P2805" s="479"/>
      <c r="Q2805" s="10"/>
      <c r="R2805" s="11"/>
      <c r="S2805" s="12"/>
      <c r="T2805" s="14"/>
      <c r="U2805" s="15"/>
      <c r="V2805" s="8"/>
      <c r="W2805" s="13"/>
      <c r="X2805" s="23"/>
      <c r="Y2805" s="486"/>
      <c r="Z2805" s="483"/>
      <c r="AA2805" s="24"/>
      <c r="AB2805" s="484"/>
      <c r="AC2805" s="16"/>
      <c r="AD2805" s="17"/>
      <c r="AE2805" s="18"/>
      <c r="AF2805" s="9"/>
      <c r="AG2805" s="19"/>
      <c r="AH2805" s="20"/>
      <c r="AI2805" s="9"/>
      <c r="AJ2805" s="21"/>
      <c r="AK2805" s="33"/>
      <c r="AL2805" s="485" t="str">
        <f>IF(AA2805="","",AA2805)</f>
        <v/>
      </c>
      <c r="AM2805" s="3" t="str">
        <f>IF(AB2805="","",AB2805)</f>
        <v/>
      </c>
      <c r="AN2805" s="702"/>
      <c r="AO2805" s="4"/>
      <c r="AP2805" s="5"/>
      <c r="AQ2805" s="5"/>
      <c r="AR2805" s="4"/>
      <c r="AS2805" s="5"/>
      <c r="AT2805" s="552"/>
      <c r="AU2805" s="553" t="str">
        <f>IF(AND(V2805&gt;0,X2805="A",AA2805&lt;&gt;"",AG2805&lt;&gt;"A",AJ2805&lt;&gt;"A",OR(AB2805="NR",AB2805="NT")),1,"")</f>
        <v/>
      </c>
      <c r="AV2805" s="554" t="str">
        <f>IF(AU2805="","",COUNTIF($AU$8:AU2805,AU2805))</f>
        <v/>
      </c>
      <c r="AW2805" s="553" t="str">
        <f>IF(AND(V2805&gt;0,X2805="A",AJ2805&lt;&gt;"A",OR(AB2805="",AB2805="NX")),1,"")</f>
        <v/>
      </c>
      <c r="AX2805" s="554" t="str">
        <f>IF(AW2805="","",COUNTIF($AW$8:AW2805,AW2805))</f>
        <v/>
      </c>
      <c r="AY2805" s="27"/>
      <c r="AZ2805" s="6"/>
      <c r="BA2805" s="7"/>
      <c r="BB2805" s="7"/>
    </row>
    <row r="2806" spans="1:54" ht="14.45" customHeight="1">
      <c r="A2806" s="472" t="s">
        <v>5454</v>
      </c>
      <c r="B2806" s="473" t="s">
        <v>1602</v>
      </c>
      <c r="C2806" s="714"/>
      <c r="D2806" s="22"/>
      <c r="E2806" s="746"/>
      <c r="F2806" s="760"/>
      <c r="G2806" s="475"/>
      <c r="H2806" s="476"/>
      <c r="I2806" s="474"/>
      <c r="J2806" s="475"/>
      <c r="K2806" s="478"/>
      <c r="L2806" s="9"/>
      <c r="M2806" s="546"/>
      <c r="N2806" s="9"/>
      <c r="O2806" s="6"/>
      <c r="P2806" s="479"/>
      <c r="Q2806" s="10"/>
      <c r="R2806" s="11"/>
      <c r="S2806" s="12"/>
      <c r="T2806" s="14"/>
      <c r="U2806" s="15"/>
      <c r="V2806" s="8"/>
      <c r="W2806" s="13"/>
      <c r="X2806" s="23"/>
      <c r="Y2806" s="486"/>
      <c r="Z2806" s="483"/>
      <c r="AA2806" s="24"/>
      <c r="AB2806" s="484"/>
      <c r="AC2806" s="16"/>
      <c r="AD2806" s="17"/>
      <c r="AE2806" s="18"/>
      <c r="AF2806" s="9"/>
      <c r="AG2806" s="19"/>
      <c r="AH2806" s="20"/>
      <c r="AI2806" s="9"/>
      <c r="AJ2806" s="21"/>
      <c r="AK2806" s="33"/>
      <c r="AL2806" s="485" t="str">
        <f>IF(AA2806="","",AA2806)</f>
        <v/>
      </c>
      <c r="AM2806" s="3" t="str">
        <f>IF(AB2806="","",AB2806)</f>
        <v/>
      </c>
      <c r="AN2806" s="702"/>
      <c r="AO2806" s="4"/>
      <c r="AP2806" s="5"/>
      <c r="AQ2806" s="5"/>
      <c r="AR2806" s="4"/>
      <c r="AS2806" s="5"/>
      <c r="AT2806" s="552"/>
      <c r="AU2806" s="553" t="str">
        <f>IF(AND(V2806&gt;0,X2806="A",AA2806&lt;&gt;"",AG2806&lt;&gt;"A",AJ2806&lt;&gt;"A",OR(AB2806="NR",AB2806="NT")),1,"")</f>
        <v/>
      </c>
      <c r="AV2806" s="554" t="str">
        <f>IF(AU2806="","",COUNTIF($AU$8:AU2806,AU2806))</f>
        <v/>
      </c>
      <c r="AW2806" s="553" t="str">
        <f>IF(AND(V2806&gt;0,X2806="A",AJ2806&lt;&gt;"A",OR(AB2806="",AB2806="NX")),1,"")</f>
        <v/>
      </c>
      <c r="AX2806" s="554" t="str">
        <f>IF(AW2806="","",COUNTIF($AW$8:AW2806,AW2806))</f>
        <v/>
      </c>
      <c r="AY2806" s="27"/>
      <c r="AZ2806" s="6"/>
      <c r="BA2806" s="7"/>
      <c r="BB2806" s="7"/>
    </row>
    <row r="2807" spans="1:54" ht="14.45" customHeight="1">
      <c r="A2807" s="472" t="s">
        <v>5455</v>
      </c>
      <c r="B2807" s="473" t="s">
        <v>1602</v>
      </c>
      <c r="C2807" s="714"/>
      <c r="D2807" s="22"/>
      <c r="E2807" s="746"/>
      <c r="F2807" s="760"/>
      <c r="G2807" s="475"/>
      <c r="H2807" s="476"/>
      <c r="I2807" s="474"/>
      <c r="J2807" s="475"/>
      <c r="K2807" s="478"/>
      <c r="L2807" s="9"/>
      <c r="M2807" s="546"/>
      <c r="N2807" s="9"/>
      <c r="O2807" s="6"/>
      <c r="P2807" s="479"/>
      <c r="Q2807" s="10"/>
      <c r="R2807" s="11"/>
      <c r="S2807" s="12"/>
      <c r="T2807" s="14"/>
      <c r="U2807" s="15"/>
      <c r="V2807" s="8"/>
      <c r="W2807" s="13"/>
      <c r="X2807" s="23"/>
      <c r="Y2807" s="486"/>
      <c r="Z2807" s="483"/>
      <c r="AA2807" s="24"/>
      <c r="AB2807" s="484"/>
      <c r="AC2807" s="16"/>
      <c r="AD2807" s="17"/>
      <c r="AE2807" s="18"/>
      <c r="AF2807" s="9"/>
      <c r="AG2807" s="19"/>
      <c r="AH2807" s="20"/>
      <c r="AI2807" s="9"/>
      <c r="AJ2807" s="21"/>
      <c r="AK2807" s="33"/>
      <c r="AL2807" s="485" t="str">
        <f>IF(AA2807="","",AA2807)</f>
        <v/>
      </c>
      <c r="AM2807" s="3" t="str">
        <f>IF(AB2807="","",AB2807)</f>
        <v/>
      </c>
      <c r="AN2807" s="702"/>
      <c r="AO2807" s="4"/>
      <c r="AP2807" s="5"/>
      <c r="AQ2807" s="5"/>
      <c r="AR2807" s="4"/>
      <c r="AS2807" s="5"/>
      <c r="AT2807" s="552"/>
      <c r="AU2807" s="553" t="str">
        <f>IF(AND(V2807&gt;0,X2807="A",AA2807&lt;&gt;"",AG2807&lt;&gt;"A",AJ2807&lt;&gt;"A",OR(AB2807="NR",AB2807="NT")),1,"")</f>
        <v/>
      </c>
      <c r="AV2807" s="554" t="str">
        <f>IF(AU2807="","",COUNTIF($AU$8:AU2807,AU2807))</f>
        <v/>
      </c>
      <c r="AW2807" s="553" t="str">
        <f>IF(AND(V2807&gt;0,X2807="A",AJ2807&lt;&gt;"A",OR(AB2807="",AB2807="NX")),1,"")</f>
        <v/>
      </c>
      <c r="AX2807" s="554" t="str">
        <f>IF(AW2807="","",COUNTIF($AW$8:AW2807,AW2807))</f>
        <v/>
      </c>
      <c r="AY2807" s="27"/>
      <c r="AZ2807" s="6"/>
      <c r="BA2807" s="7"/>
      <c r="BB2807" s="7"/>
    </row>
    <row r="2808" spans="1:54" ht="14.45" customHeight="1">
      <c r="A2808" s="472" t="s">
        <v>5456</v>
      </c>
      <c r="B2808" s="473" t="s">
        <v>1602</v>
      </c>
      <c r="C2808" s="714"/>
      <c r="D2808" s="22"/>
      <c r="E2808" s="746"/>
      <c r="F2808" s="760"/>
      <c r="G2808" s="475"/>
      <c r="H2808" s="476"/>
      <c r="I2808" s="474"/>
      <c r="J2808" s="475"/>
      <c r="K2808" s="478"/>
      <c r="L2808" s="9"/>
      <c r="M2808" s="546"/>
      <c r="N2808" s="9"/>
      <c r="O2808" s="6"/>
      <c r="P2808" s="479"/>
      <c r="Q2808" s="10"/>
      <c r="R2808" s="11"/>
      <c r="S2808" s="12"/>
      <c r="T2808" s="14"/>
      <c r="U2808" s="15"/>
      <c r="V2808" s="8"/>
      <c r="W2808" s="13"/>
      <c r="X2808" s="23"/>
      <c r="Y2808" s="486"/>
      <c r="Z2808" s="483"/>
      <c r="AA2808" s="24"/>
      <c r="AB2808" s="484"/>
      <c r="AC2808" s="16"/>
      <c r="AD2808" s="17"/>
      <c r="AE2808" s="18"/>
      <c r="AF2808" s="9"/>
      <c r="AG2808" s="19"/>
      <c r="AH2808" s="20"/>
      <c r="AI2808" s="9"/>
      <c r="AJ2808" s="21"/>
      <c r="AK2808" s="33"/>
      <c r="AL2808" s="485" t="str">
        <f>IF(AA2808="","",AA2808)</f>
        <v/>
      </c>
      <c r="AM2808" s="3" t="str">
        <f>IF(AB2808="","",AB2808)</f>
        <v/>
      </c>
      <c r="AN2808" s="702"/>
      <c r="AO2808" s="4"/>
      <c r="AP2808" s="5"/>
      <c r="AQ2808" s="5"/>
      <c r="AR2808" s="4"/>
      <c r="AS2808" s="5"/>
      <c r="AT2808" s="552"/>
      <c r="AU2808" s="553" t="str">
        <f>IF(AND(V2808&gt;0,X2808="A",AA2808&lt;&gt;"",AG2808&lt;&gt;"A",AJ2808&lt;&gt;"A",OR(AB2808="NR",AB2808="NT")),1,"")</f>
        <v/>
      </c>
      <c r="AV2808" s="554" t="str">
        <f>IF(AU2808="","",COUNTIF($AU$8:AU2808,AU2808))</f>
        <v/>
      </c>
      <c r="AW2808" s="553" t="str">
        <f>IF(AND(V2808&gt;0,X2808="A",AJ2808&lt;&gt;"A",OR(AB2808="",AB2808="NX")),1,"")</f>
        <v/>
      </c>
      <c r="AX2808" s="554" t="str">
        <f>IF(AW2808="","",COUNTIF($AW$8:AW2808,AW2808))</f>
        <v/>
      </c>
      <c r="AY2808" s="27"/>
      <c r="AZ2808" s="6"/>
      <c r="BA2808" s="7"/>
      <c r="BB2808" s="7"/>
    </row>
    <row r="2809" spans="1:54" ht="14.45" customHeight="1">
      <c r="A2809" s="472" t="s">
        <v>5457</v>
      </c>
      <c r="B2809" s="473" t="s">
        <v>1602</v>
      </c>
      <c r="C2809" s="714"/>
      <c r="D2809" s="22"/>
      <c r="E2809" s="746"/>
      <c r="F2809" s="760"/>
      <c r="G2809" s="475"/>
      <c r="H2809" s="476"/>
      <c r="I2809" s="474"/>
      <c r="J2809" s="475"/>
      <c r="K2809" s="478"/>
      <c r="L2809" s="9"/>
      <c r="M2809" s="546"/>
      <c r="N2809" s="9"/>
      <c r="O2809" s="6"/>
      <c r="P2809" s="479"/>
      <c r="Q2809" s="10"/>
      <c r="R2809" s="11"/>
      <c r="S2809" s="12"/>
      <c r="T2809" s="14"/>
      <c r="U2809" s="15"/>
      <c r="V2809" s="8"/>
      <c r="W2809" s="13"/>
      <c r="X2809" s="23"/>
      <c r="Y2809" s="486"/>
      <c r="Z2809" s="483"/>
      <c r="AA2809" s="24"/>
      <c r="AB2809" s="484"/>
      <c r="AC2809" s="16"/>
      <c r="AD2809" s="17"/>
      <c r="AE2809" s="18"/>
      <c r="AF2809" s="9"/>
      <c r="AG2809" s="19"/>
      <c r="AH2809" s="20"/>
      <c r="AI2809" s="9"/>
      <c r="AJ2809" s="21"/>
      <c r="AK2809" s="33"/>
      <c r="AL2809" s="485" t="str">
        <f>IF(AA2809="","",AA2809)</f>
        <v/>
      </c>
      <c r="AM2809" s="3" t="str">
        <f>IF(AB2809="","",AB2809)</f>
        <v/>
      </c>
      <c r="AN2809" s="702"/>
      <c r="AO2809" s="4"/>
      <c r="AP2809" s="5"/>
      <c r="AQ2809" s="5"/>
      <c r="AR2809" s="4"/>
      <c r="AS2809" s="5"/>
      <c r="AT2809" s="552"/>
      <c r="AU2809" s="553" t="str">
        <f>IF(AND(V2809&gt;0,X2809="A",AA2809&lt;&gt;"",AG2809&lt;&gt;"A",AJ2809&lt;&gt;"A",OR(AB2809="NR",AB2809="NT")),1,"")</f>
        <v/>
      </c>
      <c r="AV2809" s="554" t="str">
        <f>IF(AU2809="","",COUNTIF($AU$8:AU2809,AU2809))</f>
        <v/>
      </c>
      <c r="AW2809" s="553" t="str">
        <f>IF(AND(V2809&gt;0,X2809="A",AJ2809&lt;&gt;"A",OR(AB2809="",AB2809="NX")),1,"")</f>
        <v/>
      </c>
      <c r="AX2809" s="554" t="str">
        <f>IF(AW2809="","",COUNTIF($AW$8:AW2809,AW2809))</f>
        <v/>
      </c>
      <c r="AY2809" s="27"/>
      <c r="AZ2809" s="6"/>
      <c r="BA2809" s="7"/>
      <c r="BB2809" s="7"/>
    </row>
    <row r="2810" spans="1:54" ht="14.45" customHeight="1">
      <c r="A2810" s="472" t="s">
        <v>5458</v>
      </c>
      <c r="B2810" s="473" t="s">
        <v>1602</v>
      </c>
      <c r="C2810" s="714"/>
      <c r="D2810" s="22"/>
      <c r="E2810" s="746"/>
      <c r="F2810" s="760"/>
      <c r="G2810" s="475"/>
      <c r="H2810" s="476"/>
      <c r="I2810" s="474"/>
      <c r="J2810" s="475"/>
      <c r="K2810" s="478"/>
      <c r="L2810" s="9"/>
      <c r="M2810" s="546"/>
      <c r="N2810" s="9"/>
      <c r="O2810" s="6"/>
      <c r="P2810" s="479"/>
      <c r="Q2810" s="10"/>
      <c r="R2810" s="11"/>
      <c r="S2810" s="12"/>
      <c r="T2810" s="14"/>
      <c r="U2810" s="15"/>
      <c r="V2810" s="8"/>
      <c r="W2810" s="13"/>
      <c r="X2810" s="23"/>
      <c r="Y2810" s="486"/>
      <c r="Z2810" s="483"/>
      <c r="AA2810" s="24"/>
      <c r="AB2810" s="484"/>
      <c r="AC2810" s="16"/>
      <c r="AD2810" s="17"/>
      <c r="AE2810" s="18"/>
      <c r="AF2810" s="9"/>
      <c r="AG2810" s="19"/>
      <c r="AH2810" s="20"/>
      <c r="AI2810" s="9"/>
      <c r="AJ2810" s="21"/>
      <c r="AK2810" s="33"/>
      <c r="AL2810" s="485" t="str">
        <f>IF(AA2810="","",AA2810)</f>
        <v/>
      </c>
      <c r="AM2810" s="3" t="str">
        <f>IF(AB2810="","",AB2810)</f>
        <v/>
      </c>
      <c r="AN2810" s="702"/>
      <c r="AO2810" s="4"/>
      <c r="AP2810" s="5"/>
      <c r="AQ2810" s="5"/>
      <c r="AR2810" s="4"/>
      <c r="AS2810" s="5"/>
      <c r="AT2810" s="552"/>
      <c r="AU2810" s="553" t="str">
        <f>IF(AND(V2810&gt;0,X2810="A",AA2810&lt;&gt;"",AG2810&lt;&gt;"A",AJ2810&lt;&gt;"A",OR(AB2810="NR",AB2810="NT")),1,"")</f>
        <v/>
      </c>
      <c r="AV2810" s="554" t="str">
        <f>IF(AU2810="","",COUNTIF($AU$8:AU2810,AU2810))</f>
        <v/>
      </c>
      <c r="AW2810" s="553" t="str">
        <f>IF(AND(V2810&gt;0,X2810="A",AJ2810&lt;&gt;"A",OR(AB2810="",AB2810="NX")),1,"")</f>
        <v/>
      </c>
      <c r="AX2810" s="554" t="str">
        <f>IF(AW2810="","",COUNTIF($AW$8:AW2810,AW2810))</f>
        <v/>
      </c>
      <c r="AY2810" s="27"/>
      <c r="AZ2810" s="6"/>
      <c r="BA2810" s="7"/>
      <c r="BB2810" s="7"/>
    </row>
    <row r="2811" spans="1:54" ht="14.45" customHeight="1">
      <c r="A2811" s="472" t="s">
        <v>5464</v>
      </c>
      <c r="B2811" s="473" t="s">
        <v>1602</v>
      </c>
      <c r="C2811" s="714"/>
      <c r="D2811" s="22"/>
      <c r="E2811" s="746"/>
      <c r="F2811" s="760"/>
      <c r="G2811" s="475"/>
      <c r="H2811" s="476"/>
      <c r="I2811" s="474"/>
      <c r="J2811" s="475"/>
      <c r="K2811" s="478"/>
      <c r="L2811" s="9"/>
      <c r="M2811" s="546"/>
      <c r="N2811" s="9"/>
      <c r="O2811" s="6"/>
      <c r="P2811" s="479"/>
      <c r="Q2811" s="10"/>
      <c r="R2811" s="11"/>
      <c r="S2811" s="12"/>
      <c r="T2811" s="14"/>
      <c r="U2811" s="15"/>
      <c r="V2811" s="8"/>
      <c r="W2811" s="13"/>
      <c r="X2811" s="23"/>
      <c r="Y2811" s="486"/>
      <c r="Z2811" s="483"/>
      <c r="AA2811" s="24"/>
      <c r="AB2811" s="484"/>
      <c r="AC2811" s="16"/>
      <c r="AD2811" s="17"/>
      <c r="AE2811" s="18"/>
      <c r="AF2811" s="9"/>
      <c r="AG2811" s="19"/>
      <c r="AH2811" s="20"/>
      <c r="AI2811" s="9"/>
      <c r="AJ2811" s="21"/>
      <c r="AK2811" s="33"/>
      <c r="AL2811" s="485" t="str">
        <f>IF(AA2811="","",AA2811)</f>
        <v/>
      </c>
      <c r="AM2811" s="3" t="str">
        <f>IF(AB2811="","",AB2811)</f>
        <v/>
      </c>
      <c r="AN2811" s="702"/>
      <c r="AO2811" s="4"/>
      <c r="AP2811" s="5"/>
      <c r="AQ2811" s="5"/>
      <c r="AR2811" s="4"/>
      <c r="AS2811" s="5"/>
      <c r="AT2811" s="552"/>
      <c r="AU2811" s="553" t="str">
        <f>IF(AND(V2811&gt;0,X2811="A",AA2811&lt;&gt;"",AG2811&lt;&gt;"A",AJ2811&lt;&gt;"A",OR(AB2811="NR",AB2811="NT")),1,"")</f>
        <v/>
      </c>
      <c r="AV2811" s="554" t="str">
        <f>IF(AU2811="","",COUNTIF($AU$8:AU2811,AU2811))</f>
        <v/>
      </c>
      <c r="AW2811" s="553" t="str">
        <f>IF(AND(V2811&gt;0,X2811="A",AJ2811&lt;&gt;"A",OR(AB2811="",AB2811="NX")),1,"")</f>
        <v/>
      </c>
      <c r="AX2811" s="554" t="str">
        <f>IF(AW2811="","",COUNTIF($AW$8:AW2811,AW2811))</f>
        <v/>
      </c>
      <c r="AY2811" s="27"/>
      <c r="AZ2811" s="6"/>
      <c r="BA2811" s="7"/>
      <c r="BB2811" s="7"/>
    </row>
    <row r="2812" spans="1:54" ht="14.45" customHeight="1">
      <c r="A2812" s="472" t="s">
        <v>5465</v>
      </c>
      <c r="B2812" s="473" t="s">
        <v>1602</v>
      </c>
      <c r="C2812" s="714"/>
      <c r="D2812" s="22"/>
      <c r="E2812" s="746"/>
      <c r="F2812" s="760"/>
      <c r="G2812" s="475"/>
      <c r="H2812" s="476"/>
      <c r="I2812" s="474"/>
      <c r="J2812" s="475"/>
      <c r="K2812" s="478"/>
      <c r="L2812" s="9"/>
      <c r="M2812" s="546"/>
      <c r="N2812" s="9"/>
      <c r="O2812" s="6"/>
      <c r="P2812" s="479"/>
      <c r="Q2812" s="10"/>
      <c r="R2812" s="11"/>
      <c r="S2812" s="12"/>
      <c r="T2812" s="14"/>
      <c r="U2812" s="15"/>
      <c r="V2812" s="8"/>
      <c r="W2812" s="13"/>
      <c r="X2812" s="23"/>
      <c r="Y2812" s="486"/>
      <c r="Z2812" s="483"/>
      <c r="AA2812" s="24"/>
      <c r="AB2812" s="484"/>
      <c r="AC2812" s="16"/>
      <c r="AD2812" s="17"/>
      <c r="AE2812" s="18"/>
      <c r="AF2812" s="9"/>
      <c r="AG2812" s="19"/>
      <c r="AH2812" s="20"/>
      <c r="AI2812" s="9"/>
      <c r="AJ2812" s="21"/>
      <c r="AK2812" s="33"/>
      <c r="AL2812" s="485" t="str">
        <f>IF(AA2812="","",AA2812)</f>
        <v/>
      </c>
      <c r="AM2812" s="3" t="str">
        <f>IF(AB2812="","",AB2812)</f>
        <v/>
      </c>
      <c r="AN2812" s="702"/>
      <c r="AO2812" s="4"/>
      <c r="AP2812" s="5"/>
      <c r="AQ2812" s="5"/>
      <c r="AR2812" s="4"/>
      <c r="AS2812" s="5"/>
      <c r="AT2812" s="552"/>
      <c r="AU2812" s="553" t="str">
        <f>IF(AND(V2812&gt;0,X2812="A",AA2812&lt;&gt;"",AG2812&lt;&gt;"A",AJ2812&lt;&gt;"A",OR(AB2812="NR",AB2812="NT")),1,"")</f>
        <v/>
      </c>
      <c r="AV2812" s="554" t="str">
        <f>IF(AU2812="","",COUNTIF($AU$8:AU2812,AU2812))</f>
        <v/>
      </c>
      <c r="AW2812" s="553" t="str">
        <f>IF(AND(V2812&gt;0,X2812="A",AJ2812&lt;&gt;"A",OR(AB2812="",AB2812="NX")),1,"")</f>
        <v/>
      </c>
      <c r="AX2812" s="554" t="str">
        <f>IF(AW2812="","",COUNTIF($AW$8:AW2812,AW2812))</f>
        <v/>
      </c>
      <c r="AY2812" s="27"/>
      <c r="AZ2812" s="6"/>
      <c r="BA2812" s="7"/>
      <c r="BB2812" s="7"/>
    </row>
    <row r="2813" spans="1:54" ht="14.45" customHeight="1">
      <c r="A2813" s="472" t="s">
        <v>5466</v>
      </c>
      <c r="B2813" s="473" t="s">
        <v>1602</v>
      </c>
      <c r="C2813" s="714"/>
      <c r="D2813" s="22"/>
      <c r="E2813" s="746"/>
      <c r="F2813" s="760"/>
      <c r="G2813" s="475"/>
      <c r="H2813" s="476"/>
      <c r="I2813" s="474"/>
      <c r="J2813" s="475"/>
      <c r="K2813" s="478"/>
      <c r="L2813" s="9"/>
      <c r="M2813" s="546"/>
      <c r="N2813" s="9"/>
      <c r="O2813" s="6"/>
      <c r="P2813" s="479"/>
      <c r="Q2813" s="10"/>
      <c r="R2813" s="11"/>
      <c r="S2813" s="12"/>
      <c r="T2813" s="14"/>
      <c r="U2813" s="15"/>
      <c r="V2813" s="8"/>
      <c r="W2813" s="13"/>
      <c r="X2813" s="23"/>
      <c r="Y2813" s="486"/>
      <c r="Z2813" s="483"/>
      <c r="AA2813" s="24"/>
      <c r="AB2813" s="484"/>
      <c r="AC2813" s="16"/>
      <c r="AD2813" s="17"/>
      <c r="AE2813" s="18"/>
      <c r="AF2813" s="9"/>
      <c r="AG2813" s="19"/>
      <c r="AH2813" s="20"/>
      <c r="AI2813" s="9"/>
      <c r="AJ2813" s="21"/>
      <c r="AK2813" s="33"/>
      <c r="AL2813" s="485" t="str">
        <f>IF(AA2813="","",AA2813)</f>
        <v/>
      </c>
      <c r="AM2813" s="3" t="str">
        <f>IF(AB2813="","",AB2813)</f>
        <v/>
      </c>
      <c r="AN2813" s="702"/>
      <c r="AO2813" s="4"/>
      <c r="AP2813" s="5"/>
      <c r="AQ2813" s="5"/>
      <c r="AR2813" s="4"/>
      <c r="AS2813" s="5"/>
      <c r="AT2813" s="552"/>
      <c r="AU2813" s="553" t="str">
        <f>IF(AND(V2813&gt;0,X2813="A",AA2813&lt;&gt;"",AG2813&lt;&gt;"A",AJ2813&lt;&gt;"A",OR(AB2813="NR",AB2813="NT")),1,"")</f>
        <v/>
      </c>
      <c r="AV2813" s="554" t="str">
        <f>IF(AU2813="","",COUNTIF($AU$8:AU2813,AU2813))</f>
        <v/>
      </c>
      <c r="AW2813" s="553" t="str">
        <f>IF(AND(V2813&gt;0,X2813="A",AJ2813&lt;&gt;"A",OR(AB2813="",AB2813="NX")),1,"")</f>
        <v/>
      </c>
      <c r="AX2813" s="554" t="str">
        <f>IF(AW2813="","",COUNTIF($AW$8:AW2813,AW2813))</f>
        <v/>
      </c>
      <c r="AY2813" s="27"/>
      <c r="AZ2813" s="6"/>
      <c r="BA2813" s="7"/>
      <c r="BB2813" s="7"/>
    </row>
    <row r="2814" spans="1:54" ht="14.45" customHeight="1">
      <c r="A2814" s="472" t="s">
        <v>5467</v>
      </c>
      <c r="B2814" s="473" t="s">
        <v>1602</v>
      </c>
      <c r="C2814" s="714"/>
      <c r="D2814" s="22"/>
      <c r="E2814" s="746"/>
      <c r="F2814" s="760"/>
      <c r="G2814" s="475"/>
      <c r="H2814" s="476"/>
      <c r="I2814" s="474"/>
      <c r="J2814" s="475"/>
      <c r="K2814" s="478"/>
      <c r="L2814" s="9"/>
      <c r="M2814" s="546"/>
      <c r="N2814" s="9"/>
      <c r="O2814" s="6"/>
      <c r="P2814" s="479"/>
      <c r="Q2814" s="10"/>
      <c r="R2814" s="11"/>
      <c r="S2814" s="12"/>
      <c r="T2814" s="14"/>
      <c r="U2814" s="15"/>
      <c r="V2814" s="8"/>
      <c r="W2814" s="13"/>
      <c r="X2814" s="23"/>
      <c r="Y2814" s="486"/>
      <c r="Z2814" s="483"/>
      <c r="AA2814" s="24"/>
      <c r="AB2814" s="484"/>
      <c r="AC2814" s="16"/>
      <c r="AD2814" s="17"/>
      <c r="AE2814" s="18"/>
      <c r="AF2814" s="9"/>
      <c r="AG2814" s="19"/>
      <c r="AH2814" s="20"/>
      <c r="AI2814" s="9"/>
      <c r="AJ2814" s="21"/>
      <c r="AK2814" s="33"/>
      <c r="AL2814" s="485" t="str">
        <f>IF(AA2814="","",AA2814)</f>
        <v/>
      </c>
      <c r="AM2814" s="3" t="str">
        <f>IF(AB2814="","",AB2814)</f>
        <v/>
      </c>
      <c r="AN2814" s="702"/>
      <c r="AO2814" s="4"/>
      <c r="AP2814" s="5"/>
      <c r="AQ2814" s="5"/>
      <c r="AR2814" s="4"/>
      <c r="AS2814" s="5"/>
      <c r="AT2814" s="552"/>
      <c r="AU2814" s="553" t="str">
        <f>IF(AND(V2814&gt;0,X2814="A",AA2814&lt;&gt;"",AG2814&lt;&gt;"A",AJ2814&lt;&gt;"A",OR(AB2814="NR",AB2814="NT")),1,"")</f>
        <v/>
      </c>
      <c r="AV2814" s="554" t="str">
        <f>IF(AU2814="","",COUNTIF($AU$8:AU2814,AU2814))</f>
        <v/>
      </c>
      <c r="AW2814" s="553" t="str">
        <f>IF(AND(V2814&gt;0,X2814="A",AJ2814&lt;&gt;"A",OR(AB2814="",AB2814="NX")),1,"")</f>
        <v/>
      </c>
      <c r="AX2814" s="554" t="str">
        <f>IF(AW2814="","",COUNTIF($AW$8:AW2814,AW2814))</f>
        <v/>
      </c>
      <c r="AY2814" s="27"/>
      <c r="AZ2814" s="6"/>
      <c r="BA2814" s="7"/>
      <c r="BB2814" s="7"/>
    </row>
    <row r="2815" spans="1:54" ht="14.45" customHeight="1">
      <c r="A2815" s="472" t="s">
        <v>5468</v>
      </c>
      <c r="B2815" s="473" t="s">
        <v>1602</v>
      </c>
      <c r="C2815" s="714"/>
      <c r="D2815" s="22"/>
      <c r="E2815" s="746"/>
      <c r="F2815" s="760"/>
      <c r="G2815" s="475"/>
      <c r="H2815" s="476"/>
      <c r="I2815" s="474"/>
      <c r="J2815" s="475"/>
      <c r="K2815" s="478"/>
      <c r="L2815" s="9"/>
      <c r="M2815" s="546"/>
      <c r="N2815" s="9"/>
      <c r="O2815" s="6"/>
      <c r="P2815" s="479"/>
      <c r="Q2815" s="10"/>
      <c r="R2815" s="11"/>
      <c r="S2815" s="12"/>
      <c r="T2815" s="14"/>
      <c r="U2815" s="15"/>
      <c r="V2815" s="8"/>
      <c r="W2815" s="13"/>
      <c r="X2815" s="23"/>
      <c r="Y2815" s="486"/>
      <c r="Z2815" s="483"/>
      <c r="AA2815" s="24"/>
      <c r="AB2815" s="484"/>
      <c r="AC2815" s="16"/>
      <c r="AD2815" s="17"/>
      <c r="AE2815" s="18"/>
      <c r="AF2815" s="9"/>
      <c r="AG2815" s="19"/>
      <c r="AH2815" s="20"/>
      <c r="AI2815" s="9"/>
      <c r="AJ2815" s="21"/>
      <c r="AK2815" s="33"/>
      <c r="AL2815" s="485" t="str">
        <f>IF(AA2815="","",AA2815)</f>
        <v/>
      </c>
      <c r="AM2815" s="3" t="str">
        <f>IF(AB2815="","",AB2815)</f>
        <v/>
      </c>
      <c r="AN2815" s="702"/>
      <c r="AO2815" s="4"/>
      <c r="AP2815" s="5"/>
      <c r="AQ2815" s="5"/>
      <c r="AR2815" s="4"/>
      <c r="AS2815" s="5"/>
      <c r="AT2815" s="552"/>
      <c r="AU2815" s="553" t="str">
        <f>IF(AND(V2815&gt;0,X2815="A",AA2815&lt;&gt;"",AG2815&lt;&gt;"A",AJ2815&lt;&gt;"A",OR(AB2815="NR",AB2815="NT")),1,"")</f>
        <v/>
      </c>
      <c r="AV2815" s="554" t="str">
        <f>IF(AU2815="","",COUNTIF($AU$8:AU2815,AU2815))</f>
        <v/>
      </c>
      <c r="AW2815" s="553" t="str">
        <f>IF(AND(V2815&gt;0,X2815="A",AJ2815&lt;&gt;"A",OR(AB2815="",AB2815="NX")),1,"")</f>
        <v/>
      </c>
      <c r="AX2815" s="554" t="str">
        <f>IF(AW2815="","",COUNTIF($AW$8:AW2815,AW2815))</f>
        <v/>
      </c>
      <c r="AY2815" s="27"/>
      <c r="AZ2815" s="6"/>
      <c r="BA2815" s="7"/>
      <c r="BB2815" s="7"/>
    </row>
    <row r="2816" spans="1:54" ht="14.45" customHeight="1">
      <c r="A2816" s="472" t="s">
        <v>5469</v>
      </c>
      <c r="B2816" s="473" t="s">
        <v>1602</v>
      </c>
      <c r="C2816" s="714"/>
      <c r="D2816" s="22"/>
      <c r="E2816" s="746"/>
      <c r="F2816" s="760"/>
      <c r="G2816" s="475"/>
      <c r="H2816" s="476"/>
      <c r="I2816" s="474"/>
      <c r="J2816" s="475"/>
      <c r="K2816" s="478"/>
      <c r="L2816" s="9"/>
      <c r="M2816" s="546"/>
      <c r="N2816" s="9"/>
      <c r="O2816" s="6"/>
      <c r="P2816" s="479"/>
      <c r="Q2816" s="10"/>
      <c r="R2816" s="11"/>
      <c r="S2816" s="12"/>
      <c r="T2816" s="14"/>
      <c r="U2816" s="15"/>
      <c r="V2816" s="8"/>
      <c r="W2816" s="13"/>
      <c r="X2816" s="23"/>
      <c r="Y2816" s="486"/>
      <c r="Z2816" s="483"/>
      <c r="AA2816" s="24"/>
      <c r="AB2816" s="484"/>
      <c r="AC2816" s="16"/>
      <c r="AD2816" s="17"/>
      <c r="AE2816" s="18"/>
      <c r="AF2816" s="9"/>
      <c r="AG2816" s="19"/>
      <c r="AH2816" s="20"/>
      <c r="AI2816" s="9"/>
      <c r="AJ2816" s="21"/>
      <c r="AK2816" s="33"/>
      <c r="AL2816" s="485" t="str">
        <f>IF(AA2816="","",AA2816)</f>
        <v/>
      </c>
      <c r="AM2816" s="3" t="str">
        <f>IF(AB2816="","",AB2816)</f>
        <v/>
      </c>
      <c r="AN2816" s="702"/>
      <c r="AO2816" s="4"/>
      <c r="AP2816" s="5"/>
      <c r="AQ2816" s="5"/>
      <c r="AR2816" s="4"/>
      <c r="AS2816" s="5"/>
      <c r="AT2816" s="552"/>
      <c r="AU2816" s="553" t="str">
        <f>IF(AND(V2816&gt;0,X2816="A",AA2816&lt;&gt;"",AG2816&lt;&gt;"A",AJ2816&lt;&gt;"A",OR(AB2816="NR",AB2816="NT")),1,"")</f>
        <v/>
      </c>
      <c r="AV2816" s="554" t="str">
        <f>IF(AU2816="","",COUNTIF($AU$8:AU2816,AU2816))</f>
        <v/>
      </c>
      <c r="AW2816" s="553" t="str">
        <f>IF(AND(V2816&gt;0,X2816="A",AJ2816&lt;&gt;"A",OR(AB2816="",AB2816="NX")),1,"")</f>
        <v/>
      </c>
      <c r="AX2816" s="554" t="str">
        <f>IF(AW2816="","",COUNTIF($AW$8:AW2816,AW2816))</f>
        <v/>
      </c>
      <c r="AY2816" s="27"/>
      <c r="AZ2816" s="6"/>
      <c r="BA2816" s="7"/>
      <c r="BB2816" s="7"/>
    </row>
    <row r="2817" spans="1:54" ht="14.45" customHeight="1">
      <c r="A2817" s="472" t="s">
        <v>5470</v>
      </c>
      <c r="B2817" s="473" t="s">
        <v>1602</v>
      </c>
      <c r="C2817" s="714"/>
      <c r="D2817" s="22"/>
      <c r="E2817" s="746"/>
      <c r="F2817" s="760"/>
      <c r="G2817" s="475"/>
      <c r="H2817" s="476"/>
      <c r="I2817" s="474"/>
      <c r="J2817" s="475"/>
      <c r="K2817" s="478"/>
      <c r="L2817" s="9"/>
      <c r="M2817" s="546"/>
      <c r="N2817" s="9"/>
      <c r="O2817" s="6"/>
      <c r="P2817" s="479"/>
      <c r="Q2817" s="10"/>
      <c r="R2817" s="11"/>
      <c r="S2817" s="12"/>
      <c r="T2817" s="14"/>
      <c r="U2817" s="15"/>
      <c r="V2817" s="8"/>
      <c r="W2817" s="13"/>
      <c r="X2817" s="23"/>
      <c r="Y2817" s="486"/>
      <c r="Z2817" s="483"/>
      <c r="AA2817" s="24"/>
      <c r="AB2817" s="484"/>
      <c r="AC2817" s="16"/>
      <c r="AD2817" s="17"/>
      <c r="AE2817" s="18"/>
      <c r="AF2817" s="9"/>
      <c r="AG2817" s="19"/>
      <c r="AH2817" s="20"/>
      <c r="AI2817" s="9"/>
      <c r="AJ2817" s="21"/>
      <c r="AK2817" s="33"/>
      <c r="AL2817" s="485" t="str">
        <f>IF(AA2817="","",AA2817)</f>
        <v/>
      </c>
      <c r="AM2817" s="3" t="str">
        <f>IF(AB2817="","",AB2817)</f>
        <v/>
      </c>
      <c r="AN2817" s="702"/>
      <c r="AO2817" s="4"/>
      <c r="AP2817" s="5"/>
      <c r="AQ2817" s="5"/>
      <c r="AR2817" s="4"/>
      <c r="AS2817" s="5"/>
      <c r="AT2817" s="552"/>
      <c r="AU2817" s="553" t="str">
        <f>IF(AND(V2817&gt;0,X2817="A",AA2817&lt;&gt;"",AG2817&lt;&gt;"A",AJ2817&lt;&gt;"A",OR(AB2817="NR",AB2817="NT")),1,"")</f>
        <v/>
      </c>
      <c r="AV2817" s="554" t="str">
        <f>IF(AU2817="","",COUNTIF($AU$8:AU2817,AU2817))</f>
        <v/>
      </c>
      <c r="AW2817" s="553" t="str">
        <f>IF(AND(V2817&gt;0,X2817="A",AJ2817&lt;&gt;"A",OR(AB2817="",AB2817="NX")),1,"")</f>
        <v/>
      </c>
      <c r="AX2817" s="554" t="str">
        <f>IF(AW2817="","",COUNTIF($AW$8:AW2817,AW2817))</f>
        <v/>
      </c>
      <c r="AY2817" s="27"/>
      <c r="AZ2817" s="6"/>
      <c r="BA2817" s="7"/>
      <c r="BB2817" s="7"/>
    </row>
    <row r="2818" spans="1:54" ht="14.45" customHeight="1">
      <c r="A2818" s="472" t="s">
        <v>5471</v>
      </c>
      <c r="B2818" s="473" t="s">
        <v>1602</v>
      </c>
      <c r="C2818" s="714"/>
      <c r="D2818" s="22"/>
      <c r="E2818" s="746"/>
      <c r="F2818" s="760"/>
      <c r="G2818" s="475"/>
      <c r="H2818" s="476"/>
      <c r="I2818" s="474"/>
      <c r="J2818" s="475"/>
      <c r="K2818" s="478"/>
      <c r="L2818" s="9"/>
      <c r="M2818" s="546"/>
      <c r="N2818" s="9"/>
      <c r="O2818" s="6"/>
      <c r="P2818" s="479"/>
      <c r="Q2818" s="10"/>
      <c r="R2818" s="11"/>
      <c r="S2818" s="12"/>
      <c r="T2818" s="14"/>
      <c r="U2818" s="15"/>
      <c r="V2818" s="8"/>
      <c r="W2818" s="13"/>
      <c r="X2818" s="23"/>
      <c r="Y2818" s="486"/>
      <c r="Z2818" s="483"/>
      <c r="AA2818" s="24"/>
      <c r="AB2818" s="484"/>
      <c r="AC2818" s="16"/>
      <c r="AD2818" s="17"/>
      <c r="AE2818" s="18"/>
      <c r="AF2818" s="9"/>
      <c r="AG2818" s="19"/>
      <c r="AH2818" s="20"/>
      <c r="AI2818" s="9"/>
      <c r="AJ2818" s="21"/>
      <c r="AK2818" s="33"/>
      <c r="AL2818" s="485" t="str">
        <f>IF(AA2818="","",AA2818)</f>
        <v/>
      </c>
      <c r="AM2818" s="3" t="str">
        <f>IF(AB2818="","",AB2818)</f>
        <v/>
      </c>
      <c r="AN2818" s="702"/>
      <c r="AO2818" s="4"/>
      <c r="AP2818" s="5"/>
      <c r="AQ2818" s="5"/>
      <c r="AR2818" s="4"/>
      <c r="AS2818" s="5"/>
      <c r="AT2818" s="552"/>
      <c r="AU2818" s="553" t="str">
        <f>IF(AND(V2818&gt;0,X2818="A",AA2818&lt;&gt;"",AG2818&lt;&gt;"A",AJ2818&lt;&gt;"A",OR(AB2818="NR",AB2818="NT")),1,"")</f>
        <v/>
      </c>
      <c r="AV2818" s="554" t="str">
        <f>IF(AU2818="","",COUNTIF($AU$8:AU2818,AU2818))</f>
        <v/>
      </c>
      <c r="AW2818" s="553" t="str">
        <f>IF(AND(V2818&gt;0,X2818="A",AJ2818&lt;&gt;"A",OR(AB2818="",AB2818="NX")),1,"")</f>
        <v/>
      </c>
      <c r="AX2818" s="554" t="str">
        <f>IF(AW2818="","",COUNTIF($AW$8:AW2818,AW2818))</f>
        <v/>
      </c>
      <c r="AY2818" s="27"/>
      <c r="AZ2818" s="6"/>
      <c r="BA2818" s="7"/>
      <c r="BB2818" s="7"/>
    </row>
    <row r="2819" spans="1:54" ht="14.45" customHeight="1">
      <c r="A2819" s="472" t="s">
        <v>5472</v>
      </c>
      <c r="B2819" s="473" t="s">
        <v>1602</v>
      </c>
      <c r="C2819" s="714"/>
      <c r="D2819" s="22"/>
      <c r="E2819" s="746"/>
      <c r="F2819" s="760"/>
      <c r="G2819" s="475"/>
      <c r="H2819" s="476"/>
      <c r="I2819" s="474"/>
      <c r="J2819" s="475"/>
      <c r="K2819" s="478"/>
      <c r="L2819" s="9"/>
      <c r="M2819" s="546"/>
      <c r="N2819" s="9"/>
      <c r="O2819" s="6"/>
      <c r="P2819" s="479"/>
      <c r="Q2819" s="10"/>
      <c r="R2819" s="11"/>
      <c r="S2819" s="12"/>
      <c r="T2819" s="14"/>
      <c r="U2819" s="15"/>
      <c r="V2819" s="8"/>
      <c r="W2819" s="13"/>
      <c r="X2819" s="23"/>
      <c r="Y2819" s="486"/>
      <c r="Z2819" s="483"/>
      <c r="AA2819" s="24"/>
      <c r="AB2819" s="484"/>
      <c r="AC2819" s="16"/>
      <c r="AD2819" s="17"/>
      <c r="AE2819" s="18"/>
      <c r="AF2819" s="9"/>
      <c r="AG2819" s="19"/>
      <c r="AH2819" s="20"/>
      <c r="AI2819" s="9"/>
      <c r="AJ2819" s="21"/>
      <c r="AK2819" s="33"/>
      <c r="AL2819" s="485" t="str">
        <f>IF(AA2819="","",AA2819)</f>
        <v/>
      </c>
      <c r="AM2819" s="3" t="str">
        <f>IF(AB2819="","",AB2819)</f>
        <v/>
      </c>
      <c r="AN2819" s="702"/>
      <c r="AO2819" s="4"/>
      <c r="AP2819" s="5"/>
      <c r="AQ2819" s="5"/>
      <c r="AR2819" s="4"/>
      <c r="AS2819" s="5"/>
      <c r="AT2819" s="552"/>
      <c r="AU2819" s="553" t="str">
        <f>IF(AND(V2819&gt;0,X2819="A",AA2819&lt;&gt;"",AG2819&lt;&gt;"A",AJ2819&lt;&gt;"A",OR(AB2819="NR",AB2819="NT")),1,"")</f>
        <v/>
      </c>
      <c r="AV2819" s="554" t="str">
        <f>IF(AU2819="","",COUNTIF($AU$8:AU2819,AU2819))</f>
        <v/>
      </c>
      <c r="AW2819" s="553" t="str">
        <f>IF(AND(V2819&gt;0,X2819="A",AJ2819&lt;&gt;"A",OR(AB2819="",AB2819="NX")),1,"")</f>
        <v/>
      </c>
      <c r="AX2819" s="554" t="str">
        <f>IF(AW2819="","",COUNTIF($AW$8:AW2819,AW2819))</f>
        <v/>
      </c>
      <c r="AY2819" s="27"/>
      <c r="AZ2819" s="6"/>
      <c r="BA2819" s="7"/>
      <c r="BB2819" s="7"/>
    </row>
    <row r="2820" spans="1:54" ht="14.45" customHeight="1">
      <c r="A2820" s="472" t="s">
        <v>5473</v>
      </c>
      <c r="B2820" s="473" t="s">
        <v>1602</v>
      </c>
      <c r="C2820" s="714"/>
      <c r="D2820" s="22"/>
      <c r="E2820" s="746"/>
      <c r="F2820" s="760"/>
      <c r="G2820" s="475"/>
      <c r="H2820" s="476"/>
      <c r="I2820" s="474"/>
      <c r="J2820" s="475"/>
      <c r="K2820" s="478"/>
      <c r="L2820" s="9"/>
      <c r="M2820" s="546"/>
      <c r="N2820" s="9"/>
      <c r="O2820" s="6"/>
      <c r="P2820" s="479"/>
      <c r="Q2820" s="10"/>
      <c r="R2820" s="11"/>
      <c r="S2820" s="12"/>
      <c r="T2820" s="14"/>
      <c r="U2820" s="15"/>
      <c r="V2820" s="8"/>
      <c r="W2820" s="13"/>
      <c r="X2820" s="23"/>
      <c r="Y2820" s="486"/>
      <c r="Z2820" s="483"/>
      <c r="AA2820" s="24"/>
      <c r="AB2820" s="484"/>
      <c r="AC2820" s="16"/>
      <c r="AD2820" s="17"/>
      <c r="AE2820" s="18"/>
      <c r="AF2820" s="9"/>
      <c r="AG2820" s="19"/>
      <c r="AH2820" s="20"/>
      <c r="AI2820" s="9"/>
      <c r="AJ2820" s="21"/>
      <c r="AK2820" s="33"/>
      <c r="AL2820" s="485" t="str">
        <f>IF(AA2820="","",AA2820)</f>
        <v/>
      </c>
      <c r="AM2820" s="3" t="str">
        <f>IF(AB2820="","",AB2820)</f>
        <v/>
      </c>
      <c r="AN2820" s="702"/>
      <c r="AO2820" s="4"/>
      <c r="AP2820" s="5"/>
      <c r="AQ2820" s="5"/>
      <c r="AR2820" s="4"/>
      <c r="AS2820" s="5"/>
      <c r="AT2820" s="552"/>
      <c r="AU2820" s="553" t="str">
        <f>IF(AND(V2820&gt;0,X2820="A",AA2820&lt;&gt;"",AG2820&lt;&gt;"A",AJ2820&lt;&gt;"A",OR(AB2820="NR",AB2820="NT")),1,"")</f>
        <v/>
      </c>
      <c r="AV2820" s="554" t="str">
        <f>IF(AU2820="","",COUNTIF($AU$8:AU2820,AU2820))</f>
        <v/>
      </c>
      <c r="AW2820" s="553" t="str">
        <f>IF(AND(V2820&gt;0,X2820="A",AJ2820&lt;&gt;"A",OR(AB2820="",AB2820="NX")),1,"")</f>
        <v/>
      </c>
      <c r="AX2820" s="554" t="str">
        <f>IF(AW2820="","",COUNTIF($AW$8:AW2820,AW2820))</f>
        <v/>
      </c>
      <c r="AY2820" s="27"/>
      <c r="AZ2820" s="6"/>
      <c r="BA2820" s="7"/>
      <c r="BB2820" s="7"/>
    </row>
    <row r="2821" spans="1:54" ht="14.45" customHeight="1">
      <c r="A2821" s="472" t="s">
        <v>5474</v>
      </c>
      <c r="B2821" s="473" t="s">
        <v>1602</v>
      </c>
      <c r="C2821" s="714"/>
      <c r="D2821" s="22"/>
      <c r="E2821" s="746"/>
      <c r="F2821" s="760"/>
      <c r="G2821" s="475"/>
      <c r="H2821" s="476"/>
      <c r="I2821" s="474"/>
      <c r="J2821" s="475"/>
      <c r="K2821" s="478"/>
      <c r="L2821" s="9"/>
      <c r="M2821" s="546"/>
      <c r="N2821" s="9"/>
      <c r="O2821" s="6"/>
      <c r="P2821" s="479"/>
      <c r="Q2821" s="10"/>
      <c r="R2821" s="11"/>
      <c r="S2821" s="12"/>
      <c r="T2821" s="14"/>
      <c r="U2821" s="15"/>
      <c r="V2821" s="8"/>
      <c r="W2821" s="13"/>
      <c r="X2821" s="23"/>
      <c r="Y2821" s="486"/>
      <c r="Z2821" s="483"/>
      <c r="AA2821" s="24"/>
      <c r="AB2821" s="484"/>
      <c r="AC2821" s="16"/>
      <c r="AD2821" s="17"/>
      <c r="AE2821" s="18"/>
      <c r="AF2821" s="9"/>
      <c r="AG2821" s="19"/>
      <c r="AH2821" s="20"/>
      <c r="AI2821" s="9"/>
      <c r="AJ2821" s="21"/>
      <c r="AK2821" s="33"/>
      <c r="AL2821" s="485" t="str">
        <f>IF(AA2821="","",AA2821)</f>
        <v/>
      </c>
      <c r="AM2821" s="3" t="str">
        <f>IF(AB2821="","",AB2821)</f>
        <v/>
      </c>
      <c r="AN2821" s="702"/>
      <c r="AO2821" s="4"/>
      <c r="AP2821" s="5"/>
      <c r="AQ2821" s="5"/>
      <c r="AR2821" s="4"/>
      <c r="AS2821" s="5"/>
      <c r="AT2821" s="552"/>
      <c r="AU2821" s="553" t="str">
        <f>IF(AND(V2821&gt;0,X2821="A",AA2821&lt;&gt;"",AG2821&lt;&gt;"A",AJ2821&lt;&gt;"A",OR(AB2821="NR",AB2821="NT")),1,"")</f>
        <v/>
      </c>
      <c r="AV2821" s="554" t="str">
        <f>IF(AU2821="","",COUNTIF($AU$8:AU2821,AU2821))</f>
        <v/>
      </c>
      <c r="AW2821" s="553" t="str">
        <f>IF(AND(V2821&gt;0,X2821="A",AJ2821&lt;&gt;"A",OR(AB2821="",AB2821="NX")),1,"")</f>
        <v/>
      </c>
      <c r="AX2821" s="554" t="str">
        <f>IF(AW2821="","",COUNTIF($AW$8:AW2821,AW2821))</f>
        <v/>
      </c>
      <c r="AY2821" s="27"/>
      <c r="AZ2821" s="6"/>
      <c r="BA2821" s="7"/>
      <c r="BB2821" s="7"/>
    </row>
    <row r="2822" spans="1:54" ht="14.45" customHeight="1">
      <c r="A2822" s="472" t="s">
        <v>5475</v>
      </c>
      <c r="B2822" s="473" t="s">
        <v>1602</v>
      </c>
      <c r="C2822" s="714"/>
      <c r="D2822" s="22"/>
      <c r="E2822" s="746"/>
      <c r="F2822" s="760"/>
      <c r="G2822" s="475"/>
      <c r="H2822" s="476"/>
      <c r="I2822" s="474"/>
      <c r="J2822" s="475"/>
      <c r="K2822" s="478"/>
      <c r="L2822" s="9"/>
      <c r="M2822" s="546"/>
      <c r="N2822" s="9"/>
      <c r="O2822" s="6"/>
      <c r="P2822" s="479"/>
      <c r="Q2822" s="10"/>
      <c r="R2822" s="11"/>
      <c r="S2822" s="12"/>
      <c r="T2822" s="14"/>
      <c r="U2822" s="15"/>
      <c r="V2822" s="8"/>
      <c r="W2822" s="13"/>
      <c r="X2822" s="23"/>
      <c r="Y2822" s="486"/>
      <c r="Z2822" s="483"/>
      <c r="AA2822" s="24"/>
      <c r="AB2822" s="484"/>
      <c r="AC2822" s="16"/>
      <c r="AD2822" s="17"/>
      <c r="AE2822" s="18"/>
      <c r="AF2822" s="9"/>
      <c r="AG2822" s="19"/>
      <c r="AH2822" s="20"/>
      <c r="AI2822" s="9"/>
      <c r="AJ2822" s="21"/>
      <c r="AK2822" s="33"/>
      <c r="AL2822" s="485" t="str">
        <f>IF(AA2822="","",AA2822)</f>
        <v/>
      </c>
      <c r="AM2822" s="3" t="str">
        <f>IF(AB2822="","",AB2822)</f>
        <v/>
      </c>
      <c r="AN2822" s="702"/>
      <c r="AO2822" s="4"/>
      <c r="AP2822" s="5"/>
      <c r="AQ2822" s="5"/>
      <c r="AR2822" s="4"/>
      <c r="AS2822" s="5"/>
      <c r="AT2822" s="552"/>
      <c r="AU2822" s="553" t="str">
        <f>IF(AND(V2822&gt;0,X2822="A",AA2822&lt;&gt;"",AG2822&lt;&gt;"A",AJ2822&lt;&gt;"A",OR(AB2822="NR",AB2822="NT")),1,"")</f>
        <v/>
      </c>
      <c r="AV2822" s="554" t="str">
        <f>IF(AU2822="","",COUNTIF($AU$8:AU2822,AU2822))</f>
        <v/>
      </c>
      <c r="AW2822" s="553" t="str">
        <f>IF(AND(V2822&gt;0,X2822="A",AJ2822&lt;&gt;"A",OR(AB2822="",AB2822="NX")),1,"")</f>
        <v/>
      </c>
      <c r="AX2822" s="554" t="str">
        <f>IF(AW2822="","",COUNTIF($AW$8:AW2822,AW2822))</f>
        <v/>
      </c>
      <c r="AY2822" s="27"/>
      <c r="AZ2822" s="6"/>
      <c r="BA2822" s="7"/>
      <c r="BB2822" s="7"/>
    </row>
    <row r="2823" spans="1:54" ht="14.45" customHeight="1">
      <c r="A2823" s="472" t="s">
        <v>5476</v>
      </c>
      <c r="B2823" s="473" t="s">
        <v>1602</v>
      </c>
      <c r="C2823" s="714"/>
      <c r="D2823" s="22"/>
      <c r="E2823" s="746"/>
      <c r="F2823" s="760"/>
      <c r="G2823" s="475"/>
      <c r="H2823" s="476"/>
      <c r="I2823" s="474"/>
      <c r="J2823" s="475"/>
      <c r="K2823" s="478"/>
      <c r="L2823" s="9"/>
      <c r="M2823" s="546"/>
      <c r="N2823" s="9"/>
      <c r="O2823" s="6"/>
      <c r="P2823" s="479"/>
      <c r="Q2823" s="10"/>
      <c r="R2823" s="11"/>
      <c r="S2823" s="12"/>
      <c r="T2823" s="14"/>
      <c r="U2823" s="15"/>
      <c r="V2823" s="8"/>
      <c r="W2823" s="13"/>
      <c r="X2823" s="23"/>
      <c r="Y2823" s="486"/>
      <c r="Z2823" s="483"/>
      <c r="AA2823" s="24"/>
      <c r="AB2823" s="484"/>
      <c r="AC2823" s="16"/>
      <c r="AD2823" s="17"/>
      <c r="AE2823" s="18"/>
      <c r="AF2823" s="9"/>
      <c r="AG2823" s="19"/>
      <c r="AH2823" s="20"/>
      <c r="AI2823" s="9"/>
      <c r="AJ2823" s="21"/>
      <c r="AK2823" s="33"/>
      <c r="AL2823" s="485" t="str">
        <f>IF(AA2823="","",AA2823)</f>
        <v/>
      </c>
      <c r="AM2823" s="3" t="str">
        <f>IF(AB2823="","",AB2823)</f>
        <v/>
      </c>
      <c r="AN2823" s="702"/>
      <c r="AO2823" s="4"/>
      <c r="AP2823" s="5"/>
      <c r="AQ2823" s="5"/>
      <c r="AR2823" s="4"/>
      <c r="AS2823" s="5"/>
      <c r="AT2823" s="552"/>
      <c r="AU2823" s="553" t="str">
        <f>IF(AND(V2823&gt;0,X2823="A",AA2823&lt;&gt;"",AG2823&lt;&gt;"A",AJ2823&lt;&gt;"A",OR(AB2823="NR",AB2823="NT")),1,"")</f>
        <v/>
      </c>
      <c r="AV2823" s="554" t="str">
        <f>IF(AU2823="","",COUNTIF($AU$8:AU2823,AU2823))</f>
        <v/>
      </c>
      <c r="AW2823" s="553" t="str">
        <f>IF(AND(V2823&gt;0,X2823="A",AJ2823&lt;&gt;"A",OR(AB2823="",AB2823="NX")),1,"")</f>
        <v/>
      </c>
      <c r="AX2823" s="554" t="str">
        <f>IF(AW2823="","",COUNTIF($AW$8:AW2823,AW2823))</f>
        <v/>
      </c>
      <c r="AY2823" s="27"/>
      <c r="AZ2823" s="6"/>
      <c r="BA2823" s="7"/>
      <c r="BB2823" s="7"/>
    </row>
    <row r="2824" spans="1:54" ht="14.45" customHeight="1">
      <c r="A2824" s="472" t="s">
        <v>5477</v>
      </c>
      <c r="B2824" s="473" t="s">
        <v>1602</v>
      </c>
      <c r="C2824" s="714"/>
      <c r="D2824" s="22"/>
      <c r="E2824" s="746"/>
      <c r="F2824" s="760"/>
      <c r="G2824" s="475"/>
      <c r="H2824" s="476"/>
      <c r="I2824" s="474"/>
      <c r="J2824" s="475"/>
      <c r="K2824" s="478"/>
      <c r="L2824" s="9"/>
      <c r="M2824" s="546"/>
      <c r="N2824" s="9"/>
      <c r="O2824" s="6"/>
      <c r="P2824" s="479"/>
      <c r="Q2824" s="10"/>
      <c r="R2824" s="11"/>
      <c r="S2824" s="12"/>
      <c r="T2824" s="14"/>
      <c r="U2824" s="15"/>
      <c r="V2824" s="8"/>
      <c r="W2824" s="13"/>
      <c r="X2824" s="23"/>
      <c r="Y2824" s="486"/>
      <c r="Z2824" s="483"/>
      <c r="AA2824" s="24"/>
      <c r="AB2824" s="484"/>
      <c r="AC2824" s="16"/>
      <c r="AD2824" s="17"/>
      <c r="AE2824" s="18"/>
      <c r="AF2824" s="9"/>
      <c r="AG2824" s="19"/>
      <c r="AH2824" s="20"/>
      <c r="AI2824" s="9"/>
      <c r="AJ2824" s="21"/>
      <c r="AK2824" s="33"/>
      <c r="AL2824" s="485" t="str">
        <f>IF(AA2824="","",AA2824)</f>
        <v/>
      </c>
      <c r="AM2824" s="3" t="str">
        <f>IF(AB2824="","",AB2824)</f>
        <v/>
      </c>
      <c r="AN2824" s="702"/>
      <c r="AO2824" s="4"/>
      <c r="AP2824" s="5"/>
      <c r="AQ2824" s="5"/>
      <c r="AR2824" s="4"/>
      <c r="AS2824" s="5"/>
      <c r="AT2824" s="552"/>
      <c r="AU2824" s="553" t="str">
        <f>IF(AND(V2824&gt;0,X2824="A",AA2824&lt;&gt;"",AG2824&lt;&gt;"A",AJ2824&lt;&gt;"A",OR(AB2824="NR",AB2824="NT")),1,"")</f>
        <v/>
      </c>
      <c r="AV2824" s="554" t="str">
        <f>IF(AU2824="","",COUNTIF($AU$8:AU2824,AU2824))</f>
        <v/>
      </c>
      <c r="AW2824" s="553" t="str">
        <f>IF(AND(V2824&gt;0,X2824="A",AJ2824&lt;&gt;"A",OR(AB2824="",AB2824="NX")),1,"")</f>
        <v/>
      </c>
      <c r="AX2824" s="554" t="str">
        <f>IF(AW2824="","",COUNTIF($AW$8:AW2824,AW2824))</f>
        <v/>
      </c>
      <c r="AY2824" s="27"/>
      <c r="AZ2824" s="6"/>
      <c r="BA2824" s="7"/>
      <c r="BB2824" s="7"/>
    </row>
    <row r="2825" spans="1:54" ht="14.45" customHeight="1">
      <c r="A2825" s="472" t="s">
        <v>5478</v>
      </c>
      <c r="B2825" s="473" t="s">
        <v>1602</v>
      </c>
      <c r="C2825" s="714"/>
      <c r="D2825" s="22"/>
      <c r="E2825" s="746"/>
      <c r="F2825" s="760"/>
      <c r="G2825" s="475"/>
      <c r="H2825" s="476"/>
      <c r="I2825" s="474"/>
      <c r="J2825" s="475"/>
      <c r="K2825" s="478"/>
      <c r="L2825" s="9"/>
      <c r="M2825" s="546"/>
      <c r="N2825" s="9"/>
      <c r="O2825" s="6"/>
      <c r="P2825" s="479"/>
      <c r="Q2825" s="10"/>
      <c r="R2825" s="11"/>
      <c r="S2825" s="12"/>
      <c r="T2825" s="14"/>
      <c r="U2825" s="15"/>
      <c r="V2825" s="8"/>
      <c r="W2825" s="13"/>
      <c r="X2825" s="23"/>
      <c r="Y2825" s="486"/>
      <c r="Z2825" s="483"/>
      <c r="AA2825" s="24"/>
      <c r="AB2825" s="484"/>
      <c r="AC2825" s="16"/>
      <c r="AD2825" s="17"/>
      <c r="AE2825" s="18"/>
      <c r="AF2825" s="9"/>
      <c r="AG2825" s="19"/>
      <c r="AH2825" s="20"/>
      <c r="AI2825" s="9"/>
      <c r="AJ2825" s="21"/>
      <c r="AK2825" s="33"/>
      <c r="AL2825" s="485" t="str">
        <f>IF(AA2825="","",AA2825)</f>
        <v/>
      </c>
      <c r="AM2825" s="3" t="str">
        <f>IF(AB2825="","",AB2825)</f>
        <v/>
      </c>
      <c r="AN2825" s="702"/>
      <c r="AO2825" s="4"/>
      <c r="AP2825" s="5"/>
      <c r="AQ2825" s="5"/>
      <c r="AR2825" s="4"/>
      <c r="AS2825" s="5"/>
      <c r="AT2825" s="552"/>
      <c r="AU2825" s="553" t="str">
        <f>IF(AND(V2825&gt;0,X2825="A",AA2825&lt;&gt;"",AG2825&lt;&gt;"A",AJ2825&lt;&gt;"A",OR(AB2825="NR",AB2825="NT")),1,"")</f>
        <v/>
      </c>
      <c r="AV2825" s="554" t="str">
        <f>IF(AU2825="","",COUNTIF($AU$8:AU2825,AU2825))</f>
        <v/>
      </c>
      <c r="AW2825" s="553" t="str">
        <f>IF(AND(V2825&gt;0,X2825="A",AJ2825&lt;&gt;"A",OR(AB2825="",AB2825="NX")),1,"")</f>
        <v/>
      </c>
      <c r="AX2825" s="554" t="str">
        <f>IF(AW2825="","",COUNTIF($AW$8:AW2825,AW2825))</f>
        <v/>
      </c>
      <c r="AY2825" s="27"/>
      <c r="AZ2825" s="6"/>
      <c r="BA2825" s="7"/>
      <c r="BB2825" s="7"/>
    </row>
    <row r="2826" spans="1:54" ht="14.45" customHeight="1">
      <c r="A2826" s="472" t="s">
        <v>5479</v>
      </c>
      <c r="B2826" s="473" t="s">
        <v>1602</v>
      </c>
      <c r="C2826" s="714"/>
      <c r="D2826" s="22"/>
      <c r="E2826" s="746"/>
      <c r="F2826" s="760"/>
      <c r="G2826" s="475"/>
      <c r="H2826" s="476"/>
      <c r="I2826" s="474"/>
      <c r="J2826" s="475"/>
      <c r="K2826" s="478"/>
      <c r="L2826" s="9"/>
      <c r="M2826" s="546"/>
      <c r="N2826" s="9"/>
      <c r="O2826" s="6"/>
      <c r="P2826" s="479"/>
      <c r="Q2826" s="10"/>
      <c r="R2826" s="11"/>
      <c r="S2826" s="12"/>
      <c r="T2826" s="14"/>
      <c r="U2826" s="15"/>
      <c r="V2826" s="8"/>
      <c r="W2826" s="13"/>
      <c r="X2826" s="23"/>
      <c r="Y2826" s="486"/>
      <c r="Z2826" s="483"/>
      <c r="AA2826" s="24"/>
      <c r="AB2826" s="484"/>
      <c r="AC2826" s="16"/>
      <c r="AD2826" s="17"/>
      <c r="AE2826" s="18"/>
      <c r="AF2826" s="9"/>
      <c r="AG2826" s="19"/>
      <c r="AH2826" s="20"/>
      <c r="AI2826" s="9"/>
      <c r="AJ2826" s="21"/>
      <c r="AK2826" s="33"/>
      <c r="AL2826" s="485" t="str">
        <f>IF(AA2826="","",AA2826)</f>
        <v/>
      </c>
      <c r="AM2826" s="3" t="str">
        <f>IF(AB2826="","",AB2826)</f>
        <v/>
      </c>
      <c r="AN2826" s="702"/>
      <c r="AO2826" s="4"/>
      <c r="AP2826" s="5"/>
      <c r="AQ2826" s="5"/>
      <c r="AR2826" s="4"/>
      <c r="AS2826" s="5"/>
      <c r="AT2826" s="552"/>
      <c r="AU2826" s="553" t="str">
        <f>IF(AND(V2826&gt;0,X2826="A",AA2826&lt;&gt;"",AG2826&lt;&gt;"A",AJ2826&lt;&gt;"A",OR(AB2826="NR",AB2826="NT")),1,"")</f>
        <v/>
      </c>
      <c r="AV2826" s="554" t="str">
        <f>IF(AU2826="","",COUNTIF($AU$8:AU2826,AU2826))</f>
        <v/>
      </c>
      <c r="AW2826" s="553" t="str">
        <f>IF(AND(V2826&gt;0,X2826="A",AJ2826&lt;&gt;"A",OR(AB2826="",AB2826="NX")),1,"")</f>
        <v/>
      </c>
      <c r="AX2826" s="554" t="str">
        <f>IF(AW2826="","",COUNTIF($AW$8:AW2826,AW2826))</f>
        <v/>
      </c>
      <c r="AY2826" s="27"/>
      <c r="AZ2826" s="6"/>
      <c r="BA2826" s="7"/>
      <c r="BB2826" s="7"/>
    </row>
    <row r="2827" spans="1:54" ht="14.45" customHeight="1">
      <c r="A2827" s="472" t="s">
        <v>5480</v>
      </c>
      <c r="B2827" s="473" t="s">
        <v>1602</v>
      </c>
      <c r="C2827" s="714"/>
      <c r="D2827" s="22"/>
      <c r="E2827" s="746"/>
      <c r="F2827" s="760"/>
      <c r="G2827" s="475"/>
      <c r="H2827" s="476"/>
      <c r="I2827" s="474"/>
      <c r="J2827" s="475"/>
      <c r="K2827" s="478"/>
      <c r="L2827" s="9"/>
      <c r="M2827" s="546"/>
      <c r="N2827" s="9"/>
      <c r="O2827" s="6"/>
      <c r="P2827" s="479"/>
      <c r="Q2827" s="10"/>
      <c r="R2827" s="11"/>
      <c r="S2827" s="12"/>
      <c r="T2827" s="14"/>
      <c r="U2827" s="15"/>
      <c r="V2827" s="8"/>
      <c r="W2827" s="13"/>
      <c r="X2827" s="23"/>
      <c r="Y2827" s="486"/>
      <c r="Z2827" s="483"/>
      <c r="AA2827" s="24"/>
      <c r="AB2827" s="484"/>
      <c r="AC2827" s="16"/>
      <c r="AD2827" s="17"/>
      <c r="AE2827" s="18"/>
      <c r="AF2827" s="9"/>
      <c r="AG2827" s="19"/>
      <c r="AH2827" s="20"/>
      <c r="AI2827" s="9"/>
      <c r="AJ2827" s="21"/>
      <c r="AK2827" s="33"/>
      <c r="AL2827" s="485" t="str">
        <f>IF(AA2827="","",AA2827)</f>
        <v/>
      </c>
      <c r="AM2827" s="3" t="str">
        <f>IF(AB2827="","",AB2827)</f>
        <v/>
      </c>
      <c r="AN2827" s="702"/>
      <c r="AO2827" s="4"/>
      <c r="AP2827" s="5"/>
      <c r="AQ2827" s="5"/>
      <c r="AR2827" s="4"/>
      <c r="AS2827" s="5"/>
      <c r="AT2827" s="552"/>
      <c r="AU2827" s="553" t="str">
        <f>IF(AND(V2827&gt;0,X2827="A",AA2827&lt;&gt;"",AG2827&lt;&gt;"A",AJ2827&lt;&gt;"A",OR(AB2827="NR",AB2827="NT")),1,"")</f>
        <v/>
      </c>
      <c r="AV2827" s="554" t="str">
        <f>IF(AU2827="","",COUNTIF($AU$8:AU2827,AU2827))</f>
        <v/>
      </c>
      <c r="AW2827" s="553" t="str">
        <f>IF(AND(V2827&gt;0,X2827="A",AJ2827&lt;&gt;"A",OR(AB2827="",AB2827="NX")),1,"")</f>
        <v/>
      </c>
      <c r="AX2827" s="554" t="str">
        <f>IF(AW2827="","",COUNTIF($AW$8:AW2827,AW2827))</f>
        <v/>
      </c>
      <c r="AY2827" s="27"/>
      <c r="AZ2827" s="6"/>
      <c r="BA2827" s="7"/>
      <c r="BB2827" s="7"/>
    </row>
    <row r="2828" spans="1:54" ht="14.45" customHeight="1">
      <c r="A2828" s="472" t="s">
        <v>5481</v>
      </c>
      <c r="B2828" s="473" t="s">
        <v>1602</v>
      </c>
      <c r="C2828" s="714"/>
      <c r="D2828" s="22"/>
      <c r="E2828" s="746"/>
      <c r="F2828" s="760"/>
      <c r="G2828" s="475"/>
      <c r="H2828" s="476"/>
      <c r="I2828" s="474"/>
      <c r="J2828" s="475"/>
      <c r="K2828" s="478"/>
      <c r="L2828" s="9"/>
      <c r="M2828" s="546"/>
      <c r="N2828" s="9"/>
      <c r="O2828" s="6"/>
      <c r="P2828" s="479"/>
      <c r="Q2828" s="10"/>
      <c r="R2828" s="11"/>
      <c r="S2828" s="12"/>
      <c r="T2828" s="14"/>
      <c r="U2828" s="15"/>
      <c r="V2828" s="8"/>
      <c r="W2828" s="13"/>
      <c r="X2828" s="23"/>
      <c r="Y2828" s="486"/>
      <c r="Z2828" s="483"/>
      <c r="AA2828" s="24"/>
      <c r="AB2828" s="484"/>
      <c r="AC2828" s="16"/>
      <c r="AD2828" s="17"/>
      <c r="AE2828" s="18"/>
      <c r="AF2828" s="9"/>
      <c r="AG2828" s="19"/>
      <c r="AH2828" s="20"/>
      <c r="AI2828" s="9"/>
      <c r="AJ2828" s="21"/>
      <c r="AK2828" s="33"/>
      <c r="AL2828" s="485" t="str">
        <f>IF(AA2828="","",AA2828)</f>
        <v/>
      </c>
      <c r="AM2828" s="3" t="str">
        <f>IF(AB2828="","",AB2828)</f>
        <v/>
      </c>
      <c r="AN2828" s="702"/>
      <c r="AO2828" s="4"/>
      <c r="AP2828" s="5"/>
      <c r="AQ2828" s="5"/>
      <c r="AR2828" s="4"/>
      <c r="AS2828" s="5"/>
      <c r="AT2828" s="552"/>
      <c r="AU2828" s="553" t="str">
        <f>IF(AND(V2828&gt;0,X2828="A",AA2828&lt;&gt;"",AG2828&lt;&gt;"A",AJ2828&lt;&gt;"A",OR(AB2828="NR",AB2828="NT")),1,"")</f>
        <v/>
      </c>
      <c r="AV2828" s="554" t="str">
        <f>IF(AU2828="","",COUNTIF($AU$8:AU2828,AU2828))</f>
        <v/>
      </c>
      <c r="AW2828" s="553" t="str">
        <f>IF(AND(V2828&gt;0,X2828="A",AJ2828&lt;&gt;"A",OR(AB2828="",AB2828="NX")),1,"")</f>
        <v/>
      </c>
      <c r="AX2828" s="554" t="str">
        <f>IF(AW2828="","",COUNTIF($AW$8:AW2828,AW2828))</f>
        <v/>
      </c>
      <c r="AY2828" s="27"/>
      <c r="AZ2828" s="6"/>
      <c r="BA2828" s="7"/>
      <c r="BB2828" s="7"/>
    </row>
    <row r="2829" spans="1:54" ht="14.45" customHeight="1">
      <c r="A2829" s="472" t="s">
        <v>5482</v>
      </c>
      <c r="B2829" s="473" t="s">
        <v>1602</v>
      </c>
      <c r="C2829" s="714"/>
      <c r="D2829" s="22"/>
      <c r="E2829" s="746"/>
      <c r="F2829" s="760"/>
      <c r="G2829" s="475"/>
      <c r="H2829" s="476"/>
      <c r="I2829" s="474"/>
      <c r="J2829" s="475"/>
      <c r="K2829" s="478"/>
      <c r="L2829" s="9"/>
      <c r="M2829" s="546"/>
      <c r="N2829" s="9"/>
      <c r="O2829" s="6"/>
      <c r="P2829" s="479"/>
      <c r="Q2829" s="10"/>
      <c r="R2829" s="11"/>
      <c r="S2829" s="12"/>
      <c r="T2829" s="14"/>
      <c r="U2829" s="15"/>
      <c r="V2829" s="8"/>
      <c r="W2829" s="13"/>
      <c r="X2829" s="23"/>
      <c r="Y2829" s="486"/>
      <c r="Z2829" s="483"/>
      <c r="AA2829" s="24"/>
      <c r="AB2829" s="484"/>
      <c r="AC2829" s="16"/>
      <c r="AD2829" s="17"/>
      <c r="AE2829" s="18"/>
      <c r="AF2829" s="9"/>
      <c r="AG2829" s="19"/>
      <c r="AH2829" s="20"/>
      <c r="AI2829" s="9"/>
      <c r="AJ2829" s="21"/>
      <c r="AK2829" s="33"/>
      <c r="AL2829" s="485" t="str">
        <f>IF(AA2829="","",AA2829)</f>
        <v/>
      </c>
      <c r="AM2829" s="3" t="str">
        <f>IF(AB2829="","",AB2829)</f>
        <v/>
      </c>
      <c r="AN2829" s="702"/>
      <c r="AO2829" s="4"/>
      <c r="AP2829" s="5"/>
      <c r="AQ2829" s="5"/>
      <c r="AR2829" s="4"/>
      <c r="AS2829" s="5"/>
      <c r="AT2829" s="552"/>
      <c r="AU2829" s="553" t="str">
        <f>IF(AND(V2829&gt;0,X2829="A",AA2829&lt;&gt;"",AG2829&lt;&gt;"A",AJ2829&lt;&gt;"A",OR(AB2829="NR",AB2829="NT")),1,"")</f>
        <v/>
      </c>
      <c r="AV2829" s="554" t="str">
        <f>IF(AU2829="","",COUNTIF($AU$8:AU2829,AU2829))</f>
        <v/>
      </c>
      <c r="AW2829" s="553" t="str">
        <f>IF(AND(V2829&gt;0,X2829="A",AJ2829&lt;&gt;"A",OR(AB2829="",AB2829="NX")),1,"")</f>
        <v/>
      </c>
      <c r="AX2829" s="554" t="str">
        <f>IF(AW2829="","",COUNTIF($AW$8:AW2829,AW2829))</f>
        <v/>
      </c>
      <c r="AY2829" s="27"/>
      <c r="AZ2829" s="6"/>
      <c r="BA2829" s="7"/>
      <c r="BB2829" s="7"/>
    </row>
    <row r="2830" spans="1:54" ht="14.45" customHeight="1">
      <c r="A2830" s="472" t="s">
        <v>5483</v>
      </c>
      <c r="B2830" s="473" t="s">
        <v>1602</v>
      </c>
      <c r="C2830" s="714"/>
      <c r="D2830" s="22"/>
      <c r="E2830" s="746"/>
      <c r="F2830" s="760"/>
      <c r="G2830" s="475"/>
      <c r="H2830" s="476"/>
      <c r="I2830" s="474"/>
      <c r="J2830" s="475"/>
      <c r="K2830" s="478"/>
      <c r="L2830" s="9"/>
      <c r="M2830" s="546"/>
      <c r="N2830" s="9"/>
      <c r="O2830" s="6"/>
      <c r="P2830" s="479"/>
      <c r="Q2830" s="10"/>
      <c r="R2830" s="11"/>
      <c r="S2830" s="12"/>
      <c r="T2830" s="14"/>
      <c r="U2830" s="15"/>
      <c r="V2830" s="8"/>
      <c r="W2830" s="13"/>
      <c r="X2830" s="23"/>
      <c r="Y2830" s="486"/>
      <c r="Z2830" s="483"/>
      <c r="AA2830" s="24"/>
      <c r="AB2830" s="484"/>
      <c r="AC2830" s="16"/>
      <c r="AD2830" s="17"/>
      <c r="AE2830" s="18"/>
      <c r="AF2830" s="9"/>
      <c r="AG2830" s="19"/>
      <c r="AH2830" s="20"/>
      <c r="AI2830" s="9"/>
      <c r="AJ2830" s="21"/>
      <c r="AK2830" s="33"/>
      <c r="AL2830" s="485" t="str">
        <f>IF(AA2830="","",AA2830)</f>
        <v/>
      </c>
      <c r="AM2830" s="3" t="str">
        <f>IF(AB2830="","",AB2830)</f>
        <v/>
      </c>
      <c r="AN2830" s="702"/>
      <c r="AO2830" s="4"/>
      <c r="AP2830" s="5"/>
      <c r="AQ2830" s="5"/>
      <c r="AR2830" s="4"/>
      <c r="AS2830" s="5"/>
      <c r="AT2830" s="552"/>
      <c r="AU2830" s="553" t="str">
        <f>IF(AND(V2830&gt;0,X2830="A",AA2830&lt;&gt;"",AG2830&lt;&gt;"A",AJ2830&lt;&gt;"A",OR(AB2830="NR",AB2830="NT")),1,"")</f>
        <v/>
      </c>
      <c r="AV2830" s="554" t="str">
        <f>IF(AU2830="","",COUNTIF($AU$8:AU2830,AU2830))</f>
        <v/>
      </c>
      <c r="AW2830" s="553" t="str">
        <f>IF(AND(V2830&gt;0,X2830="A",AJ2830&lt;&gt;"A",OR(AB2830="",AB2830="NX")),1,"")</f>
        <v/>
      </c>
      <c r="AX2830" s="554" t="str">
        <f>IF(AW2830="","",COUNTIF($AW$8:AW2830,AW2830))</f>
        <v/>
      </c>
      <c r="AY2830" s="27"/>
      <c r="AZ2830" s="6"/>
      <c r="BA2830" s="7"/>
      <c r="BB2830" s="7"/>
    </row>
    <row r="2831" spans="1:54" ht="14.45" customHeight="1">
      <c r="A2831" s="472" t="s">
        <v>5607</v>
      </c>
      <c r="B2831" s="473" t="s">
        <v>1602</v>
      </c>
      <c r="C2831" s="714"/>
      <c r="D2831" s="22"/>
      <c r="E2831" s="746"/>
      <c r="F2831" s="760"/>
      <c r="G2831" s="475"/>
      <c r="H2831" s="476"/>
      <c r="I2831" s="474"/>
      <c r="J2831" s="475"/>
      <c r="K2831" s="478"/>
      <c r="L2831" s="9"/>
      <c r="M2831" s="546"/>
      <c r="N2831" s="9"/>
      <c r="O2831" s="6"/>
      <c r="P2831" s="479"/>
      <c r="Q2831" s="10"/>
      <c r="R2831" s="11"/>
      <c r="S2831" s="12"/>
      <c r="T2831" s="14"/>
      <c r="U2831" s="15"/>
      <c r="V2831" s="8"/>
      <c r="W2831" s="13"/>
      <c r="X2831" s="23"/>
      <c r="Y2831" s="486"/>
      <c r="Z2831" s="483"/>
      <c r="AA2831" s="24"/>
      <c r="AB2831" s="484"/>
      <c r="AC2831" s="16"/>
      <c r="AD2831" s="17"/>
      <c r="AE2831" s="18"/>
      <c r="AF2831" s="9"/>
      <c r="AG2831" s="19"/>
      <c r="AH2831" s="20"/>
      <c r="AI2831" s="9"/>
      <c r="AJ2831" s="21"/>
      <c r="AK2831" s="33"/>
      <c r="AL2831" s="485" t="str">
        <f>IF(AA2831="","",AA2831)</f>
        <v/>
      </c>
      <c r="AM2831" s="3" t="str">
        <f>IF(AB2831="","",AB2831)</f>
        <v/>
      </c>
      <c r="AN2831" s="702"/>
      <c r="AO2831" s="4"/>
      <c r="AP2831" s="5"/>
      <c r="AQ2831" s="5"/>
      <c r="AR2831" s="4"/>
      <c r="AS2831" s="5"/>
      <c r="AT2831" s="552"/>
      <c r="AU2831" s="553" t="str">
        <f>IF(AND(V2831&gt;0,X2831="A",AA2831&lt;&gt;"",AG2831&lt;&gt;"A",AJ2831&lt;&gt;"A",OR(AB2831="NR",AB2831="NT")),1,"")</f>
        <v/>
      </c>
      <c r="AV2831" s="554" t="str">
        <f>IF(AU2831="","",COUNTIF($AU$8:AU2831,AU2831))</f>
        <v/>
      </c>
      <c r="AW2831" s="553" t="str">
        <f>IF(AND(V2831&gt;0,X2831="A",AJ2831&lt;&gt;"A",OR(AB2831="",AB2831="NX")),1,"")</f>
        <v/>
      </c>
      <c r="AX2831" s="554" t="str">
        <f>IF(AW2831="","",COUNTIF($AW$8:AW2831,AW2831))</f>
        <v/>
      </c>
      <c r="AY2831" s="27"/>
      <c r="AZ2831" s="6"/>
      <c r="BA2831" s="7"/>
      <c r="BB2831" s="7"/>
    </row>
    <row r="2832" spans="1:54" ht="14.45" customHeight="1">
      <c r="A2832" s="472" t="s">
        <v>5608</v>
      </c>
      <c r="B2832" s="473" t="s">
        <v>1602</v>
      </c>
      <c r="C2832" s="714"/>
      <c r="D2832" s="22"/>
      <c r="E2832" s="746"/>
      <c r="F2832" s="760"/>
      <c r="G2832" s="475"/>
      <c r="H2832" s="476"/>
      <c r="I2832" s="474"/>
      <c r="J2832" s="475"/>
      <c r="K2832" s="478"/>
      <c r="L2832" s="9"/>
      <c r="M2832" s="546"/>
      <c r="N2832" s="9"/>
      <c r="O2832" s="6"/>
      <c r="P2832" s="479"/>
      <c r="Q2832" s="10"/>
      <c r="R2832" s="11"/>
      <c r="S2832" s="12"/>
      <c r="T2832" s="14"/>
      <c r="U2832" s="15"/>
      <c r="V2832" s="8"/>
      <c r="W2832" s="13"/>
      <c r="X2832" s="23"/>
      <c r="Y2832" s="486"/>
      <c r="Z2832" s="483"/>
      <c r="AA2832" s="24"/>
      <c r="AB2832" s="484"/>
      <c r="AC2832" s="16"/>
      <c r="AD2832" s="17"/>
      <c r="AE2832" s="18"/>
      <c r="AF2832" s="9"/>
      <c r="AG2832" s="19"/>
      <c r="AH2832" s="20"/>
      <c r="AI2832" s="9"/>
      <c r="AJ2832" s="21"/>
      <c r="AK2832" s="33"/>
      <c r="AL2832" s="485" t="str">
        <f>IF(AA2832="","",AA2832)</f>
        <v/>
      </c>
      <c r="AM2832" s="3" t="str">
        <f>IF(AB2832="","",AB2832)</f>
        <v/>
      </c>
      <c r="AN2832" s="702"/>
      <c r="AO2832" s="4"/>
      <c r="AP2832" s="5"/>
      <c r="AQ2832" s="5"/>
      <c r="AR2832" s="4"/>
      <c r="AS2832" s="5"/>
      <c r="AT2832" s="552"/>
      <c r="AU2832" s="553" t="str">
        <f>IF(AND(V2832&gt;0,X2832="A",AA2832&lt;&gt;"",AG2832&lt;&gt;"A",AJ2832&lt;&gt;"A",OR(AB2832="NR",AB2832="NT")),1,"")</f>
        <v/>
      </c>
      <c r="AV2832" s="554" t="str">
        <f>IF(AU2832="","",COUNTIF($AU$8:AU2832,AU2832))</f>
        <v/>
      </c>
      <c r="AW2832" s="553" t="str">
        <f>IF(AND(V2832&gt;0,X2832="A",AJ2832&lt;&gt;"A",OR(AB2832="",AB2832="NX")),1,"")</f>
        <v/>
      </c>
      <c r="AX2832" s="554" t="str">
        <f>IF(AW2832="","",COUNTIF($AW$8:AW2832,AW2832))</f>
        <v/>
      </c>
      <c r="AY2832" s="27"/>
      <c r="AZ2832" s="6"/>
      <c r="BA2832" s="7"/>
      <c r="BB2832" s="7"/>
    </row>
    <row r="2833" spans="1:54" ht="14.45" customHeight="1">
      <c r="A2833" s="472" t="s">
        <v>5609</v>
      </c>
      <c r="B2833" s="473" t="s">
        <v>1602</v>
      </c>
      <c r="C2833" s="714"/>
      <c r="D2833" s="22"/>
      <c r="E2833" s="746"/>
      <c r="F2833" s="760"/>
      <c r="G2833" s="475"/>
      <c r="H2833" s="476"/>
      <c r="I2833" s="474"/>
      <c r="J2833" s="475"/>
      <c r="K2833" s="478"/>
      <c r="L2833" s="9"/>
      <c r="M2833" s="546"/>
      <c r="N2833" s="9"/>
      <c r="O2833" s="6"/>
      <c r="P2833" s="479"/>
      <c r="Q2833" s="10"/>
      <c r="R2833" s="11"/>
      <c r="S2833" s="12"/>
      <c r="T2833" s="14"/>
      <c r="U2833" s="15"/>
      <c r="V2833" s="8"/>
      <c r="W2833" s="13"/>
      <c r="X2833" s="23"/>
      <c r="Y2833" s="486"/>
      <c r="Z2833" s="483"/>
      <c r="AA2833" s="24"/>
      <c r="AB2833" s="484"/>
      <c r="AC2833" s="16"/>
      <c r="AD2833" s="17"/>
      <c r="AE2833" s="18"/>
      <c r="AF2833" s="9"/>
      <c r="AG2833" s="19"/>
      <c r="AH2833" s="20"/>
      <c r="AI2833" s="9"/>
      <c r="AJ2833" s="21"/>
      <c r="AK2833" s="33"/>
      <c r="AL2833" s="485" t="str">
        <f>IF(AA2833="","",AA2833)</f>
        <v/>
      </c>
      <c r="AM2833" s="3" t="str">
        <f>IF(AB2833="","",AB2833)</f>
        <v/>
      </c>
      <c r="AN2833" s="702"/>
      <c r="AO2833" s="4"/>
      <c r="AP2833" s="5"/>
      <c r="AQ2833" s="5"/>
      <c r="AR2833" s="4"/>
      <c r="AS2833" s="5"/>
      <c r="AT2833" s="552"/>
      <c r="AU2833" s="553" t="str">
        <f>IF(AND(V2833&gt;0,X2833="A",AA2833&lt;&gt;"",AG2833&lt;&gt;"A",AJ2833&lt;&gt;"A",OR(AB2833="NR",AB2833="NT")),1,"")</f>
        <v/>
      </c>
      <c r="AV2833" s="554" t="str">
        <f>IF(AU2833="","",COUNTIF($AU$8:AU2833,AU2833))</f>
        <v/>
      </c>
      <c r="AW2833" s="553" t="str">
        <f>IF(AND(V2833&gt;0,X2833="A",AJ2833&lt;&gt;"A",OR(AB2833="",AB2833="NX")),1,"")</f>
        <v/>
      </c>
      <c r="AX2833" s="554" t="str">
        <f>IF(AW2833="","",COUNTIF($AW$8:AW2833,AW2833))</f>
        <v/>
      </c>
      <c r="AY2833" s="27"/>
      <c r="AZ2833" s="6"/>
      <c r="BA2833" s="7"/>
      <c r="BB2833" s="7"/>
    </row>
    <row r="2834" spans="1:54" ht="14.45" customHeight="1">
      <c r="A2834" s="472" t="s">
        <v>5610</v>
      </c>
      <c r="B2834" s="473" t="s">
        <v>1602</v>
      </c>
      <c r="C2834" s="714"/>
      <c r="D2834" s="22"/>
      <c r="E2834" s="746"/>
      <c r="F2834" s="760"/>
      <c r="G2834" s="475"/>
      <c r="H2834" s="476"/>
      <c r="I2834" s="474"/>
      <c r="J2834" s="475"/>
      <c r="K2834" s="478"/>
      <c r="L2834" s="9"/>
      <c r="M2834" s="546"/>
      <c r="N2834" s="9"/>
      <c r="O2834" s="6"/>
      <c r="P2834" s="479"/>
      <c r="Q2834" s="10"/>
      <c r="R2834" s="11"/>
      <c r="S2834" s="12"/>
      <c r="T2834" s="14"/>
      <c r="U2834" s="15"/>
      <c r="V2834" s="8"/>
      <c r="W2834" s="13"/>
      <c r="X2834" s="23"/>
      <c r="Y2834" s="486"/>
      <c r="Z2834" s="483"/>
      <c r="AA2834" s="24"/>
      <c r="AB2834" s="484"/>
      <c r="AC2834" s="16"/>
      <c r="AD2834" s="17"/>
      <c r="AE2834" s="18"/>
      <c r="AF2834" s="9"/>
      <c r="AG2834" s="19"/>
      <c r="AH2834" s="20"/>
      <c r="AI2834" s="9"/>
      <c r="AJ2834" s="21"/>
      <c r="AK2834" s="33"/>
      <c r="AL2834" s="485" t="str">
        <f>IF(AA2834="","",AA2834)</f>
        <v/>
      </c>
      <c r="AM2834" s="3" t="str">
        <f>IF(AB2834="","",AB2834)</f>
        <v/>
      </c>
      <c r="AN2834" s="702"/>
      <c r="AO2834" s="4"/>
      <c r="AP2834" s="5"/>
      <c r="AQ2834" s="5"/>
      <c r="AR2834" s="4"/>
      <c r="AS2834" s="5"/>
      <c r="AT2834" s="552"/>
      <c r="AU2834" s="553" t="str">
        <f>IF(AND(V2834&gt;0,X2834="A",AA2834&lt;&gt;"",AG2834&lt;&gt;"A",AJ2834&lt;&gt;"A",OR(AB2834="NR",AB2834="NT")),1,"")</f>
        <v/>
      </c>
      <c r="AV2834" s="554" t="str">
        <f>IF(AU2834="","",COUNTIF($AU$8:AU2834,AU2834))</f>
        <v/>
      </c>
      <c r="AW2834" s="553" t="str">
        <f>IF(AND(V2834&gt;0,X2834="A",AJ2834&lt;&gt;"A",OR(AB2834="",AB2834="NX")),1,"")</f>
        <v/>
      </c>
      <c r="AX2834" s="554" t="str">
        <f>IF(AW2834="","",COUNTIF($AW$8:AW2834,AW2834))</f>
        <v/>
      </c>
      <c r="AY2834" s="27"/>
      <c r="AZ2834" s="6"/>
      <c r="BA2834" s="7"/>
      <c r="BB2834" s="7"/>
    </row>
    <row r="2835" spans="1:54" ht="14.45" customHeight="1">
      <c r="A2835" s="472" t="s">
        <v>5611</v>
      </c>
      <c r="B2835" s="473" t="s">
        <v>1602</v>
      </c>
      <c r="C2835" s="714"/>
      <c r="D2835" s="22"/>
      <c r="E2835" s="746"/>
      <c r="F2835" s="760"/>
      <c r="G2835" s="475"/>
      <c r="H2835" s="476"/>
      <c r="I2835" s="474"/>
      <c r="J2835" s="475"/>
      <c r="K2835" s="478"/>
      <c r="L2835" s="9"/>
      <c r="M2835" s="546"/>
      <c r="N2835" s="9"/>
      <c r="O2835" s="6"/>
      <c r="P2835" s="479"/>
      <c r="Q2835" s="10"/>
      <c r="R2835" s="11"/>
      <c r="S2835" s="12"/>
      <c r="T2835" s="14"/>
      <c r="U2835" s="15"/>
      <c r="V2835" s="8"/>
      <c r="W2835" s="13"/>
      <c r="X2835" s="23"/>
      <c r="Y2835" s="486"/>
      <c r="Z2835" s="483"/>
      <c r="AA2835" s="24"/>
      <c r="AB2835" s="484"/>
      <c r="AC2835" s="16"/>
      <c r="AD2835" s="17"/>
      <c r="AE2835" s="18"/>
      <c r="AF2835" s="9"/>
      <c r="AG2835" s="19"/>
      <c r="AH2835" s="20"/>
      <c r="AI2835" s="9"/>
      <c r="AJ2835" s="21"/>
      <c r="AK2835" s="33"/>
      <c r="AL2835" s="485" t="str">
        <f>IF(AA2835="","",AA2835)</f>
        <v/>
      </c>
      <c r="AM2835" s="3" t="str">
        <f>IF(AB2835="","",AB2835)</f>
        <v/>
      </c>
      <c r="AN2835" s="702"/>
      <c r="AO2835" s="4"/>
      <c r="AP2835" s="5"/>
      <c r="AQ2835" s="5"/>
      <c r="AR2835" s="4"/>
      <c r="AS2835" s="5"/>
      <c r="AT2835" s="552"/>
      <c r="AU2835" s="553" t="str">
        <f>IF(AND(V2835&gt;0,X2835="A",AA2835&lt;&gt;"",AG2835&lt;&gt;"A",AJ2835&lt;&gt;"A",OR(AB2835="NR",AB2835="NT")),1,"")</f>
        <v/>
      </c>
      <c r="AV2835" s="554" t="str">
        <f>IF(AU2835="","",COUNTIF($AU$8:AU2835,AU2835))</f>
        <v/>
      </c>
      <c r="AW2835" s="553" t="str">
        <f>IF(AND(V2835&gt;0,X2835="A",AJ2835&lt;&gt;"A",OR(AB2835="",AB2835="NX")),1,"")</f>
        <v/>
      </c>
      <c r="AX2835" s="554" t="str">
        <f>IF(AW2835="","",COUNTIF($AW$8:AW2835,AW2835))</f>
        <v/>
      </c>
      <c r="AY2835" s="27"/>
      <c r="AZ2835" s="6"/>
      <c r="BA2835" s="7"/>
      <c r="BB2835" s="7"/>
    </row>
    <row r="2836" spans="1:54" ht="14.45" customHeight="1">
      <c r="A2836" s="472" t="s">
        <v>5612</v>
      </c>
      <c r="B2836" s="473" t="s">
        <v>1602</v>
      </c>
      <c r="C2836" s="714"/>
      <c r="D2836" s="22"/>
      <c r="E2836" s="746"/>
      <c r="F2836" s="760"/>
      <c r="G2836" s="475"/>
      <c r="H2836" s="476"/>
      <c r="I2836" s="474"/>
      <c r="J2836" s="475"/>
      <c r="K2836" s="478"/>
      <c r="L2836" s="9"/>
      <c r="M2836" s="546"/>
      <c r="N2836" s="9"/>
      <c r="O2836" s="6"/>
      <c r="P2836" s="479"/>
      <c r="Q2836" s="10"/>
      <c r="R2836" s="11"/>
      <c r="S2836" s="12"/>
      <c r="T2836" s="14"/>
      <c r="U2836" s="15"/>
      <c r="V2836" s="8"/>
      <c r="W2836" s="13"/>
      <c r="X2836" s="23"/>
      <c r="Y2836" s="486"/>
      <c r="Z2836" s="483"/>
      <c r="AA2836" s="24"/>
      <c r="AB2836" s="484"/>
      <c r="AC2836" s="16"/>
      <c r="AD2836" s="17"/>
      <c r="AE2836" s="18"/>
      <c r="AF2836" s="9"/>
      <c r="AG2836" s="19"/>
      <c r="AH2836" s="20"/>
      <c r="AI2836" s="9"/>
      <c r="AJ2836" s="21"/>
      <c r="AK2836" s="33"/>
      <c r="AL2836" s="485" t="str">
        <f>IF(AA2836="","",AA2836)</f>
        <v/>
      </c>
      <c r="AM2836" s="3" t="str">
        <f>IF(AB2836="","",AB2836)</f>
        <v/>
      </c>
      <c r="AN2836" s="702"/>
      <c r="AO2836" s="4"/>
      <c r="AP2836" s="5"/>
      <c r="AQ2836" s="5"/>
      <c r="AR2836" s="4"/>
      <c r="AS2836" s="5"/>
      <c r="AT2836" s="552"/>
      <c r="AU2836" s="553" t="str">
        <f>IF(AND(V2836&gt;0,X2836="A",AA2836&lt;&gt;"",AG2836&lt;&gt;"A",AJ2836&lt;&gt;"A",OR(AB2836="NR",AB2836="NT")),1,"")</f>
        <v/>
      </c>
      <c r="AV2836" s="554" t="str">
        <f>IF(AU2836="","",COUNTIF($AU$8:AU2836,AU2836))</f>
        <v/>
      </c>
      <c r="AW2836" s="553" t="str">
        <f>IF(AND(V2836&gt;0,X2836="A",AJ2836&lt;&gt;"A",OR(AB2836="",AB2836="NX")),1,"")</f>
        <v/>
      </c>
      <c r="AX2836" s="554" t="str">
        <f>IF(AW2836="","",COUNTIF($AW$8:AW2836,AW2836))</f>
        <v/>
      </c>
      <c r="AY2836" s="27"/>
      <c r="AZ2836" s="6"/>
      <c r="BA2836" s="7"/>
      <c r="BB2836" s="7"/>
    </row>
    <row r="2837" spans="1:54" ht="14.45" customHeight="1">
      <c r="A2837" s="472" t="s">
        <v>5613</v>
      </c>
      <c r="B2837" s="473" t="s">
        <v>1602</v>
      </c>
      <c r="C2837" s="714"/>
      <c r="D2837" s="22"/>
      <c r="E2837" s="746"/>
      <c r="F2837" s="760"/>
      <c r="G2837" s="475"/>
      <c r="H2837" s="476"/>
      <c r="I2837" s="474"/>
      <c r="J2837" s="475"/>
      <c r="K2837" s="478"/>
      <c r="L2837" s="9"/>
      <c r="M2837" s="546"/>
      <c r="N2837" s="9"/>
      <c r="O2837" s="6"/>
      <c r="P2837" s="479"/>
      <c r="Q2837" s="10"/>
      <c r="R2837" s="11"/>
      <c r="S2837" s="12"/>
      <c r="T2837" s="14"/>
      <c r="U2837" s="15"/>
      <c r="V2837" s="8"/>
      <c r="W2837" s="13"/>
      <c r="X2837" s="23"/>
      <c r="Y2837" s="486"/>
      <c r="Z2837" s="483"/>
      <c r="AA2837" s="24"/>
      <c r="AB2837" s="484"/>
      <c r="AC2837" s="16"/>
      <c r="AD2837" s="17"/>
      <c r="AE2837" s="18"/>
      <c r="AF2837" s="9"/>
      <c r="AG2837" s="19"/>
      <c r="AH2837" s="20"/>
      <c r="AI2837" s="9"/>
      <c r="AJ2837" s="21"/>
      <c r="AK2837" s="33"/>
      <c r="AL2837" s="485" t="str">
        <f>IF(AA2837="","",AA2837)</f>
        <v/>
      </c>
      <c r="AM2837" s="3" t="str">
        <f>IF(AB2837="","",AB2837)</f>
        <v/>
      </c>
      <c r="AN2837" s="702"/>
      <c r="AO2837" s="4"/>
      <c r="AP2837" s="5"/>
      <c r="AQ2837" s="5"/>
      <c r="AR2837" s="4"/>
      <c r="AS2837" s="5"/>
      <c r="AT2837" s="552"/>
      <c r="AU2837" s="553" t="str">
        <f>IF(AND(V2837&gt;0,X2837="A",AA2837&lt;&gt;"",AG2837&lt;&gt;"A",AJ2837&lt;&gt;"A",OR(AB2837="NR",AB2837="NT")),1,"")</f>
        <v/>
      </c>
      <c r="AV2837" s="554" t="str">
        <f>IF(AU2837="","",COUNTIF($AU$8:AU2837,AU2837))</f>
        <v/>
      </c>
      <c r="AW2837" s="553" t="str">
        <f>IF(AND(V2837&gt;0,X2837="A",AJ2837&lt;&gt;"A",OR(AB2837="",AB2837="NX")),1,"")</f>
        <v/>
      </c>
      <c r="AX2837" s="554" t="str">
        <f>IF(AW2837="","",COUNTIF($AW$8:AW2837,AW2837))</f>
        <v/>
      </c>
      <c r="AY2837" s="27"/>
      <c r="AZ2837" s="6"/>
      <c r="BA2837" s="7"/>
      <c r="BB2837" s="7"/>
    </row>
    <row r="2838" spans="1:54" ht="14.45" customHeight="1">
      <c r="A2838" s="472" t="s">
        <v>5614</v>
      </c>
      <c r="B2838" s="473" t="s">
        <v>1602</v>
      </c>
      <c r="C2838" s="714"/>
      <c r="D2838" s="22"/>
      <c r="E2838" s="746"/>
      <c r="F2838" s="760"/>
      <c r="G2838" s="475"/>
      <c r="H2838" s="476"/>
      <c r="I2838" s="474"/>
      <c r="J2838" s="475"/>
      <c r="K2838" s="478"/>
      <c r="L2838" s="9"/>
      <c r="M2838" s="546"/>
      <c r="N2838" s="9"/>
      <c r="O2838" s="6"/>
      <c r="P2838" s="479"/>
      <c r="Q2838" s="10"/>
      <c r="R2838" s="11"/>
      <c r="S2838" s="12"/>
      <c r="T2838" s="14"/>
      <c r="U2838" s="15"/>
      <c r="V2838" s="8"/>
      <c r="W2838" s="13"/>
      <c r="X2838" s="23"/>
      <c r="Y2838" s="486"/>
      <c r="Z2838" s="483"/>
      <c r="AA2838" s="24"/>
      <c r="AB2838" s="484"/>
      <c r="AC2838" s="16"/>
      <c r="AD2838" s="17"/>
      <c r="AE2838" s="18"/>
      <c r="AF2838" s="9"/>
      <c r="AG2838" s="19"/>
      <c r="AH2838" s="20"/>
      <c r="AI2838" s="9"/>
      <c r="AJ2838" s="21"/>
      <c r="AK2838" s="33"/>
      <c r="AL2838" s="485" t="str">
        <f>IF(AA2838="","",AA2838)</f>
        <v/>
      </c>
      <c r="AM2838" s="3" t="str">
        <f>IF(AB2838="","",AB2838)</f>
        <v/>
      </c>
      <c r="AN2838" s="702"/>
      <c r="AO2838" s="4"/>
      <c r="AP2838" s="5"/>
      <c r="AQ2838" s="5"/>
      <c r="AR2838" s="4"/>
      <c r="AS2838" s="5"/>
      <c r="AT2838" s="552"/>
      <c r="AU2838" s="553" t="str">
        <f>IF(AND(V2838&gt;0,X2838="A",AA2838&lt;&gt;"",AG2838&lt;&gt;"A",AJ2838&lt;&gt;"A",OR(AB2838="NR",AB2838="NT")),1,"")</f>
        <v/>
      </c>
      <c r="AV2838" s="554" t="str">
        <f>IF(AU2838="","",COUNTIF($AU$8:AU2838,AU2838))</f>
        <v/>
      </c>
      <c r="AW2838" s="553" t="str">
        <f>IF(AND(V2838&gt;0,X2838="A",AJ2838&lt;&gt;"A",OR(AB2838="",AB2838="NX")),1,"")</f>
        <v/>
      </c>
      <c r="AX2838" s="554" t="str">
        <f>IF(AW2838="","",COUNTIF($AW$8:AW2838,AW2838))</f>
        <v/>
      </c>
      <c r="AY2838" s="27"/>
      <c r="AZ2838" s="6"/>
      <c r="BA2838" s="7"/>
      <c r="BB2838" s="7"/>
    </row>
    <row r="2839" spans="1:54" ht="14.45" customHeight="1">
      <c r="A2839" s="472" t="s">
        <v>5615</v>
      </c>
      <c r="B2839" s="473" t="s">
        <v>1602</v>
      </c>
      <c r="C2839" s="714"/>
      <c r="D2839" s="22"/>
      <c r="E2839" s="746"/>
      <c r="F2839" s="760"/>
      <c r="G2839" s="475"/>
      <c r="H2839" s="476"/>
      <c r="I2839" s="474"/>
      <c r="J2839" s="475"/>
      <c r="K2839" s="478"/>
      <c r="L2839" s="9"/>
      <c r="M2839" s="546"/>
      <c r="N2839" s="9"/>
      <c r="O2839" s="6"/>
      <c r="P2839" s="479"/>
      <c r="Q2839" s="10"/>
      <c r="R2839" s="11"/>
      <c r="S2839" s="12"/>
      <c r="T2839" s="14"/>
      <c r="U2839" s="15"/>
      <c r="V2839" s="8"/>
      <c r="W2839" s="13"/>
      <c r="X2839" s="23"/>
      <c r="Y2839" s="486"/>
      <c r="Z2839" s="483"/>
      <c r="AA2839" s="24"/>
      <c r="AB2839" s="484"/>
      <c r="AC2839" s="16"/>
      <c r="AD2839" s="17"/>
      <c r="AE2839" s="18"/>
      <c r="AF2839" s="9"/>
      <c r="AG2839" s="19"/>
      <c r="AH2839" s="20"/>
      <c r="AI2839" s="9"/>
      <c r="AJ2839" s="21"/>
      <c r="AK2839" s="33"/>
      <c r="AL2839" s="485" t="str">
        <f>IF(AA2839="","",AA2839)</f>
        <v/>
      </c>
      <c r="AM2839" s="3" t="str">
        <f>IF(AB2839="","",AB2839)</f>
        <v/>
      </c>
      <c r="AN2839" s="702"/>
      <c r="AO2839" s="4"/>
      <c r="AP2839" s="5"/>
      <c r="AQ2839" s="5"/>
      <c r="AR2839" s="4"/>
      <c r="AS2839" s="5"/>
      <c r="AT2839" s="552"/>
      <c r="AU2839" s="553" t="str">
        <f>IF(AND(V2839&gt;0,X2839="A",AA2839&lt;&gt;"",AG2839&lt;&gt;"A",AJ2839&lt;&gt;"A",OR(AB2839="NR",AB2839="NT")),1,"")</f>
        <v/>
      </c>
      <c r="AV2839" s="554" t="str">
        <f>IF(AU2839="","",COUNTIF($AU$8:AU2839,AU2839))</f>
        <v/>
      </c>
      <c r="AW2839" s="553" t="str">
        <f>IF(AND(V2839&gt;0,X2839="A",AJ2839&lt;&gt;"A",OR(AB2839="",AB2839="NX")),1,"")</f>
        <v/>
      </c>
      <c r="AX2839" s="554" t="str">
        <f>IF(AW2839="","",COUNTIF($AW$8:AW2839,AW2839))</f>
        <v/>
      </c>
      <c r="AY2839" s="27"/>
      <c r="AZ2839" s="6"/>
      <c r="BA2839" s="7"/>
      <c r="BB2839" s="7"/>
    </row>
    <row r="2840" spans="1:54" ht="14.45" customHeight="1">
      <c r="A2840" s="472" t="s">
        <v>5616</v>
      </c>
      <c r="B2840" s="473" t="s">
        <v>1602</v>
      </c>
      <c r="C2840" s="714"/>
      <c r="D2840" s="22"/>
      <c r="E2840" s="746"/>
      <c r="F2840" s="760"/>
      <c r="G2840" s="475"/>
      <c r="H2840" s="476"/>
      <c r="I2840" s="474"/>
      <c r="J2840" s="475"/>
      <c r="K2840" s="478"/>
      <c r="L2840" s="9"/>
      <c r="M2840" s="546"/>
      <c r="N2840" s="9"/>
      <c r="O2840" s="6"/>
      <c r="P2840" s="479"/>
      <c r="Q2840" s="10"/>
      <c r="R2840" s="11"/>
      <c r="S2840" s="12"/>
      <c r="T2840" s="14"/>
      <c r="U2840" s="15"/>
      <c r="V2840" s="8"/>
      <c r="W2840" s="13"/>
      <c r="X2840" s="23"/>
      <c r="Y2840" s="486"/>
      <c r="Z2840" s="483"/>
      <c r="AA2840" s="24"/>
      <c r="AB2840" s="484"/>
      <c r="AC2840" s="16"/>
      <c r="AD2840" s="17"/>
      <c r="AE2840" s="18"/>
      <c r="AF2840" s="9"/>
      <c r="AG2840" s="19"/>
      <c r="AH2840" s="20"/>
      <c r="AI2840" s="9"/>
      <c r="AJ2840" s="21"/>
      <c r="AK2840" s="33"/>
      <c r="AL2840" s="485" t="str">
        <f>IF(AA2840="","",AA2840)</f>
        <v/>
      </c>
      <c r="AM2840" s="3" t="str">
        <f>IF(AB2840="","",AB2840)</f>
        <v/>
      </c>
      <c r="AN2840" s="702"/>
      <c r="AO2840" s="4"/>
      <c r="AP2840" s="5"/>
      <c r="AQ2840" s="5"/>
      <c r="AR2840" s="4"/>
      <c r="AS2840" s="5"/>
      <c r="AT2840" s="552"/>
      <c r="AU2840" s="553" t="str">
        <f>IF(AND(V2840&gt;0,X2840="A",AA2840&lt;&gt;"",AG2840&lt;&gt;"A",AJ2840&lt;&gt;"A",OR(AB2840="NR",AB2840="NT")),1,"")</f>
        <v/>
      </c>
      <c r="AV2840" s="554" t="str">
        <f>IF(AU2840="","",COUNTIF($AU$8:AU2840,AU2840))</f>
        <v/>
      </c>
      <c r="AW2840" s="553" t="str">
        <f>IF(AND(V2840&gt;0,X2840="A",AJ2840&lt;&gt;"A",OR(AB2840="",AB2840="NX")),1,"")</f>
        <v/>
      </c>
      <c r="AX2840" s="554" t="str">
        <f>IF(AW2840="","",COUNTIF($AW$8:AW2840,AW2840))</f>
        <v/>
      </c>
      <c r="AY2840" s="27"/>
      <c r="AZ2840" s="6"/>
      <c r="BA2840" s="7"/>
      <c r="BB2840" s="7"/>
    </row>
    <row r="2841" spans="1:54" ht="14.45" customHeight="1">
      <c r="A2841" s="472" t="s">
        <v>5617</v>
      </c>
      <c r="B2841" s="473" t="s">
        <v>1602</v>
      </c>
      <c r="C2841" s="714"/>
      <c r="D2841" s="22"/>
      <c r="E2841" s="746"/>
      <c r="F2841" s="760"/>
      <c r="G2841" s="475"/>
      <c r="H2841" s="476"/>
      <c r="I2841" s="474"/>
      <c r="J2841" s="475"/>
      <c r="K2841" s="478"/>
      <c r="L2841" s="9"/>
      <c r="M2841" s="546"/>
      <c r="N2841" s="9"/>
      <c r="O2841" s="6"/>
      <c r="P2841" s="479"/>
      <c r="Q2841" s="10"/>
      <c r="R2841" s="11"/>
      <c r="S2841" s="12"/>
      <c r="T2841" s="14"/>
      <c r="U2841" s="15"/>
      <c r="V2841" s="8"/>
      <c r="W2841" s="13"/>
      <c r="X2841" s="23"/>
      <c r="Y2841" s="486"/>
      <c r="Z2841" s="483"/>
      <c r="AA2841" s="24"/>
      <c r="AB2841" s="484"/>
      <c r="AC2841" s="16"/>
      <c r="AD2841" s="17"/>
      <c r="AE2841" s="18"/>
      <c r="AF2841" s="9"/>
      <c r="AG2841" s="19"/>
      <c r="AH2841" s="20"/>
      <c r="AI2841" s="9"/>
      <c r="AJ2841" s="21"/>
      <c r="AK2841" s="33"/>
      <c r="AL2841" s="485" t="str">
        <f>IF(AA2841="","",AA2841)</f>
        <v/>
      </c>
      <c r="AM2841" s="3" t="str">
        <f>IF(AB2841="","",AB2841)</f>
        <v/>
      </c>
      <c r="AN2841" s="702"/>
      <c r="AO2841" s="4"/>
      <c r="AP2841" s="5"/>
      <c r="AQ2841" s="5"/>
      <c r="AR2841" s="4"/>
      <c r="AS2841" s="5"/>
      <c r="AT2841" s="552"/>
      <c r="AU2841" s="553" t="str">
        <f>IF(AND(V2841&gt;0,X2841="A",AA2841&lt;&gt;"",AG2841&lt;&gt;"A",AJ2841&lt;&gt;"A",OR(AB2841="NR",AB2841="NT")),1,"")</f>
        <v/>
      </c>
      <c r="AV2841" s="554" t="str">
        <f>IF(AU2841="","",COUNTIF($AU$8:AU2841,AU2841))</f>
        <v/>
      </c>
      <c r="AW2841" s="553" t="str">
        <f>IF(AND(V2841&gt;0,X2841="A",AJ2841&lt;&gt;"A",OR(AB2841="",AB2841="NX")),1,"")</f>
        <v/>
      </c>
      <c r="AX2841" s="554" t="str">
        <f>IF(AW2841="","",COUNTIF($AW$8:AW2841,AW2841))</f>
        <v/>
      </c>
      <c r="AY2841" s="27"/>
      <c r="AZ2841" s="6"/>
      <c r="BA2841" s="7"/>
      <c r="BB2841" s="7"/>
    </row>
    <row r="2842" spans="1:54" ht="14.45" customHeight="1">
      <c r="A2842" s="472" t="s">
        <v>5618</v>
      </c>
      <c r="B2842" s="473" t="s">
        <v>1602</v>
      </c>
      <c r="C2842" s="714"/>
      <c r="D2842" s="22"/>
      <c r="E2842" s="746"/>
      <c r="F2842" s="760"/>
      <c r="G2842" s="475"/>
      <c r="H2842" s="476"/>
      <c r="I2842" s="474"/>
      <c r="J2842" s="475"/>
      <c r="K2842" s="478"/>
      <c r="L2842" s="9"/>
      <c r="M2842" s="546"/>
      <c r="N2842" s="9"/>
      <c r="O2842" s="6"/>
      <c r="P2842" s="479"/>
      <c r="Q2842" s="10"/>
      <c r="R2842" s="11"/>
      <c r="S2842" s="12"/>
      <c r="T2842" s="14"/>
      <c r="U2842" s="15"/>
      <c r="V2842" s="8"/>
      <c r="W2842" s="13"/>
      <c r="X2842" s="23"/>
      <c r="Y2842" s="486"/>
      <c r="Z2842" s="483"/>
      <c r="AA2842" s="24"/>
      <c r="AB2842" s="484"/>
      <c r="AC2842" s="16"/>
      <c r="AD2842" s="17"/>
      <c r="AE2842" s="18"/>
      <c r="AF2842" s="9"/>
      <c r="AG2842" s="19"/>
      <c r="AH2842" s="20"/>
      <c r="AI2842" s="9"/>
      <c r="AJ2842" s="21"/>
      <c r="AK2842" s="33"/>
      <c r="AL2842" s="485" t="str">
        <f>IF(AA2842="","",AA2842)</f>
        <v/>
      </c>
      <c r="AM2842" s="3" t="str">
        <f>IF(AB2842="","",AB2842)</f>
        <v/>
      </c>
      <c r="AN2842" s="702"/>
      <c r="AO2842" s="4"/>
      <c r="AP2842" s="5"/>
      <c r="AQ2842" s="5"/>
      <c r="AR2842" s="4"/>
      <c r="AS2842" s="5"/>
      <c r="AT2842" s="552"/>
      <c r="AU2842" s="553" t="str">
        <f>IF(AND(V2842&gt;0,X2842="A",AA2842&lt;&gt;"",AG2842&lt;&gt;"A",AJ2842&lt;&gt;"A",OR(AB2842="NR",AB2842="NT")),1,"")</f>
        <v/>
      </c>
      <c r="AV2842" s="554" t="str">
        <f>IF(AU2842="","",COUNTIF($AU$8:AU2842,AU2842))</f>
        <v/>
      </c>
      <c r="AW2842" s="553" t="str">
        <f>IF(AND(V2842&gt;0,X2842="A",AJ2842&lt;&gt;"A",OR(AB2842="",AB2842="NX")),1,"")</f>
        <v/>
      </c>
      <c r="AX2842" s="554" t="str">
        <f>IF(AW2842="","",COUNTIF($AW$8:AW2842,AW2842))</f>
        <v/>
      </c>
      <c r="AY2842" s="27"/>
      <c r="AZ2842" s="6"/>
      <c r="BA2842" s="7"/>
      <c r="BB2842" s="7"/>
    </row>
    <row r="2843" spans="1:54" ht="14.45" customHeight="1">
      <c r="A2843" s="472" t="s">
        <v>5619</v>
      </c>
      <c r="B2843" s="473" t="s">
        <v>1602</v>
      </c>
      <c r="C2843" s="714"/>
      <c r="D2843" s="22"/>
      <c r="E2843" s="746"/>
      <c r="F2843" s="760"/>
      <c r="G2843" s="475"/>
      <c r="H2843" s="476"/>
      <c r="I2843" s="474"/>
      <c r="J2843" s="475"/>
      <c r="K2843" s="478"/>
      <c r="L2843" s="9"/>
      <c r="M2843" s="546"/>
      <c r="N2843" s="9"/>
      <c r="O2843" s="6"/>
      <c r="P2843" s="479"/>
      <c r="Q2843" s="10"/>
      <c r="R2843" s="11"/>
      <c r="S2843" s="12"/>
      <c r="T2843" s="14"/>
      <c r="U2843" s="15"/>
      <c r="V2843" s="8"/>
      <c r="W2843" s="13"/>
      <c r="X2843" s="23"/>
      <c r="Y2843" s="486"/>
      <c r="Z2843" s="483"/>
      <c r="AA2843" s="24"/>
      <c r="AB2843" s="484"/>
      <c r="AC2843" s="16"/>
      <c r="AD2843" s="17"/>
      <c r="AE2843" s="18"/>
      <c r="AF2843" s="9"/>
      <c r="AG2843" s="19"/>
      <c r="AH2843" s="20"/>
      <c r="AI2843" s="9"/>
      <c r="AJ2843" s="21"/>
      <c r="AK2843" s="33"/>
      <c r="AL2843" s="485" t="str">
        <f>IF(AA2843="","",AA2843)</f>
        <v/>
      </c>
      <c r="AM2843" s="3" t="str">
        <f>IF(AB2843="","",AB2843)</f>
        <v/>
      </c>
      <c r="AN2843" s="702"/>
      <c r="AO2843" s="4"/>
      <c r="AP2843" s="5"/>
      <c r="AQ2843" s="5"/>
      <c r="AR2843" s="4"/>
      <c r="AS2843" s="5"/>
      <c r="AT2843" s="552"/>
      <c r="AU2843" s="553" t="str">
        <f>IF(AND(V2843&gt;0,X2843="A",AA2843&lt;&gt;"",AG2843&lt;&gt;"A",AJ2843&lt;&gt;"A",OR(AB2843="NR",AB2843="NT")),1,"")</f>
        <v/>
      </c>
      <c r="AV2843" s="554" t="str">
        <f>IF(AU2843="","",COUNTIF($AU$8:AU2843,AU2843))</f>
        <v/>
      </c>
      <c r="AW2843" s="553" t="str">
        <f>IF(AND(V2843&gt;0,X2843="A",AJ2843&lt;&gt;"A",OR(AB2843="",AB2843="NX")),1,"")</f>
        <v/>
      </c>
      <c r="AX2843" s="554" t="str">
        <f>IF(AW2843="","",COUNTIF($AW$8:AW2843,AW2843))</f>
        <v/>
      </c>
      <c r="AY2843" s="27"/>
      <c r="AZ2843" s="6"/>
      <c r="BA2843" s="7"/>
      <c r="BB2843" s="7"/>
    </row>
    <row r="2844" spans="1:54" ht="14.45" customHeight="1">
      <c r="A2844" s="472" t="s">
        <v>5620</v>
      </c>
      <c r="B2844" s="473" t="s">
        <v>1602</v>
      </c>
      <c r="C2844" s="714"/>
      <c r="D2844" s="22"/>
      <c r="E2844" s="746"/>
      <c r="F2844" s="760"/>
      <c r="G2844" s="475"/>
      <c r="H2844" s="476"/>
      <c r="I2844" s="474"/>
      <c r="J2844" s="475"/>
      <c r="K2844" s="478"/>
      <c r="L2844" s="9"/>
      <c r="M2844" s="546"/>
      <c r="N2844" s="9"/>
      <c r="O2844" s="6"/>
      <c r="P2844" s="479"/>
      <c r="Q2844" s="10"/>
      <c r="R2844" s="11"/>
      <c r="S2844" s="12"/>
      <c r="T2844" s="14"/>
      <c r="U2844" s="15"/>
      <c r="V2844" s="8"/>
      <c r="W2844" s="13"/>
      <c r="X2844" s="23"/>
      <c r="Y2844" s="486"/>
      <c r="Z2844" s="483"/>
      <c r="AA2844" s="24"/>
      <c r="AB2844" s="484"/>
      <c r="AC2844" s="16"/>
      <c r="AD2844" s="17"/>
      <c r="AE2844" s="18"/>
      <c r="AF2844" s="9"/>
      <c r="AG2844" s="19"/>
      <c r="AH2844" s="20"/>
      <c r="AI2844" s="9"/>
      <c r="AJ2844" s="21"/>
      <c r="AK2844" s="33"/>
      <c r="AL2844" s="485" t="str">
        <f>IF(AA2844="","",AA2844)</f>
        <v/>
      </c>
      <c r="AM2844" s="3" t="str">
        <f>IF(AB2844="","",AB2844)</f>
        <v/>
      </c>
      <c r="AN2844" s="702"/>
      <c r="AO2844" s="4"/>
      <c r="AP2844" s="5"/>
      <c r="AQ2844" s="5"/>
      <c r="AR2844" s="4"/>
      <c r="AS2844" s="5"/>
      <c r="AT2844" s="552"/>
      <c r="AU2844" s="553" t="str">
        <f>IF(AND(V2844&gt;0,X2844="A",AA2844&lt;&gt;"",AG2844&lt;&gt;"A",AJ2844&lt;&gt;"A",OR(AB2844="NR",AB2844="NT")),1,"")</f>
        <v/>
      </c>
      <c r="AV2844" s="554" t="str">
        <f>IF(AU2844="","",COUNTIF($AU$8:AU2844,AU2844))</f>
        <v/>
      </c>
      <c r="AW2844" s="553" t="str">
        <f>IF(AND(V2844&gt;0,X2844="A",AJ2844&lt;&gt;"A",OR(AB2844="",AB2844="NX")),1,"")</f>
        <v/>
      </c>
      <c r="AX2844" s="554" t="str">
        <f>IF(AW2844="","",COUNTIF($AW$8:AW2844,AW2844))</f>
        <v/>
      </c>
      <c r="AY2844" s="27"/>
      <c r="AZ2844" s="6"/>
      <c r="BA2844" s="7"/>
      <c r="BB2844" s="7"/>
    </row>
    <row r="2845" spans="1:54" ht="14.45" customHeight="1">
      <c r="A2845" s="472" t="s">
        <v>5621</v>
      </c>
      <c r="B2845" s="473" t="s">
        <v>1602</v>
      </c>
      <c r="C2845" s="714"/>
      <c r="D2845" s="22"/>
      <c r="E2845" s="746"/>
      <c r="F2845" s="760"/>
      <c r="G2845" s="475"/>
      <c r="H2845" s="476"/>
      <c r="I2845" s="474"/>
      <c r="J2845" s="475"/>
      <c r="K2845" s="478"/>
      <c r="L2845" s="9"/>
      <c r="M2845" s="546"/>
      <c r="N2845" s="9"/>
      <c r="O2845" s="6"/>
      <c r="P2845" s="479"/>
      <c r="Q2845" s="10"/>
      <c r="R2845" s="11"/>
      <c r="S2845" s="12"/>
      <c r="T2845" s="14"/>
      <c r="U2845" s="15"/>
      <c r="V2845" s="8"/>
      <c r="W2845" s="13"/>
      <c r="X2845" s="23"/>
      <c r="Y2845" s="486"/>
      <c r="Z2845" s="483"/>
      <c r="AA2845" s="24"/>
      <c r="AB2845" s="484"/>
      <c r="AC2845" s="16"/>
      <c r="AD2845" s="17"/>
      <c r="AE2845" s="18"/>
      <c r="AF2845" s="9"/>
      <c r="AG2845" s="19"/>
      <c r="AH2845" s="20"/>
      <c r="AI2845" s="9"/>
      <c r="AJ2845" s="21"/>
      <c r="AK2845" s="33"/>
      <c r="AL2845" s="485" t="str">
        <f>IF(AA2845="","",AA2845)</f>
        <v/>
      </c>
      <c r="AM2845" s="3" t="str">
        <f>IF(AB2845="","",AB2845)</f>
        <v/>
      </c>
      <c r="AN2845" s="702"/>
      <c r="AO2845" s="4"/>
      <c r="AP2845" s="5"/>
      <c r="AQ2845" s="5"/>
      <c r="AR2845" s="4"/>
      <c r="AS2845" s="5"/>
      <c r="AT2845" s="552"/>
      <c r="AU2845" s="553" t="str">
        <f>IF(AND(V2845&gt;0,X2845="A",AA2845&lt;&gt;"",AG2845&lt;&gt;"A",AJ2845&lt;&gt;"A",OR(AB2845="NR",AB2845="NT")),1,"")</f>
        <v/>
      </c>
      <c r="AV2845" s="554" t="str">
        <f>IF(AU2845="","",COUNTIF($AU$8:AU2845,AU2845))</f>
        <v/>
      </c>
      <c r="AW2845" s="553" t="str">
        <f>IF(AND(V2845&gt;0,X2845="A",AJ2845&lt;&gt;"A",OR(AB2845="",AB2845="NX")),1,"")</f>
        <v/>
      </c>
      <c r="AX2845" s="554" t="str">
        <f>IF(AW2845="","",COUNTIF($AW$8:AW2845,AW2845))</f>
        <v/>
      </c>
      <c r="AY2845" s="27"/>
      <c r="AZ2845" s="6"/>
      <c r="BA2845" s="7"/>
      <c r="BB2845" s="7"/>
    </row>
    <row r="2846" spans="1:54" ht="14.45" customHeight="1">
      <c r="A2846" s="472" t="s">
        <v>5622</v>
      </c>
      <c r="B2846" s="473" t="s">
        <v>1602</v>
      </c>
      <c r="C2846" s="714"/>
      <c r="D2846" s="22"/>
      <c r="E2846" s="746"/>
      <c r="F2846" s="760"/>
      <c r="G2846" s="475"/>
      <c r="H2846" s="476"/>
      <c r="I2846" s="474"/>
      <c r="J2846" s="475"/>
      <c r="K2846" s="478"/>
      <c r="L2846" s="9"/>
      <c r="M2846" s="546"/>
      <c r="N2846" s="9"/>
      <c r="O2846" s="6"/>
      <c r="P2846" s="479"/>
      <c r="Q2846" s="10"/>
      <c r="R2846" s="11"/>
      <c r="S2846" s="12"/>
      <c r="T2846" s="14"/>
      <c r="U2846" s="15"/>
      <c r="V2846" s="8"/>
      <c r="W2846" s="13"/>
      <c r="X2846" s="23"/>
      <c r="Y2846" s="486"/>
      <c r="Z2846" s="483"/>
      <c r="AA2846" s="24"/>
      <c r="AB2846" s="484"/>
      <c r="AC2846" s="16"/>
      <c r="AD2846" s="17"/>
      <c r="AE2846" s="18"/>
      <c r="AF2846" s="9"/>
      <c r="AG2846" s="19"/>
      <c r="AH2846" s="20"/>
      <c r="AI2846" s="9"/>
      <c r="AJ2846" s="21"/>
      <c r="AK2846" s="33"/>
      <c r="AL2846" s="485" t="str">
        <f>IF(AA2846="","",AA2846)</f>
        <v/>
      </c>
      <c r="AM2846" s="3" t="str">
        <f>IF(AB2846="","",AB2846)</f>
        <v/>
      </c>
      <c r="AN2846" s="702"/>
      <c r="AO2846" s="4"/>
      <c r="AP2846" s="5"/>
      <c r="AQ2846" s="5"/>
      <c r="AR2846" s="4"/>
      <c r="AS2846" s="5"/>
      <c r="AT2846" s="552"/>
      <c r="AU2846" s="553" t="str">
        <f>IF(AND(V2846&gt;0,X2846="A",AA2846&lt;&gt;"",AG2846&lt;&gt;"A",AJ2846&lt;&gt;"A",OR(AB2846="NR",AB2846="NT")),1,"")</f>
        <v/>
      </c>
      <c r="AV2846" s="554" t="str">
        <f>IF(AU2846="","",COUNTIF($AU$8:AU2846,AU2846))</f>
        <v/>
      </c>
      <c r="AW2846" s="553" t="str">
        <f>IF(AND(V2846&gt;0,X2846="A",AJ2846&lt;&gt;"A",OR(AB2846="",AB2846="NX")),1,"")</f>
        <v/>
      </c>
      <c r="AX2846" s="554" t="str">
        <f>IF(AW2846="","",COUNTIF($AW$8:AW2846,AW2846))</f>
        <v/>
      </c>
      <c r="AY2846" s="27"/>
      <c r="AZ2846" s="6"/>
      <c r="BA2846" s="7"/>
      <c r="BB2846" s="7"/>
    </row>
    <row r="2847" spans="1:54" ht="14.45" customHeight="1">
      <c r="A2847" s="472" t="s">
        <v>5623</v>
      </c>
      <c r="B2847" s="473" t="s">
        <v>1602</v>
      </c>
      <c r="C2847" s="714"/>
      <c r="D2847" s="22"/>
      <c r="E2847" s="746"/>
      <c r="F2847" s="760"/>
      <c r="G2847" s="475"/>
      <c r="H2847" s="476"/>
      <c r="I2847" s="474"/>
      <c r="J2847" s="475"/>
      <c r="K2847" s="478"/>
      <c r="L2847" s="9"/>
      <c r="M2847" s="546"/>
      <c r="N2847" s="9"/>
      <c r="O2847" s="6"/>
      <c r="P2847" s="479"/>
      <c r="Q2847" s="10"/>
      <c r="R2847" s="11"/>
      <c r="S2847" s="12"/>
      <c r="T2847" s="14"/>
      <c r="U2847" s="15"/>
      <c r="V2847" s="8"/>
      <c r="W2847" s="13"/>
      <c r="X2847" s="23"/>
      <c r="Y2847" s="486"/>
      <c r="Z2847" s="483"/>
      <c r="AA2847" s="24"/>
      <c r="AB2847" s="484"/>
      <c r="AC2847" s="16"/>
      <c r="AD2847" s="17"/>
      <c r="AE2847" s="18"/>
      <c r="AF2847" s="9"/>
      <c r="AG2847" s="19"/>
      <c r="AH2847" s="20"/>
      <c r="AI2847" s="9"/>
      <c r="AJ2847" s="21"/>
      <c r="AK2847" s="33"/>
      <c r="AL2847" s="485" t="str">
        <f>IF(AA2847="","",AA2847)</f>
        <v/>
      </c>
      <c r="AM2847" s="3" t="str">
        <f>IF(AB2847="","",AB2847)</f>
        <v/>
      </c>
      <c r="AN2847" s="702"/>
      <c r="AO2847" s="4"/>
      <c r="AP2847" s="5"/>
      <c r="AQ2847" s="5"/>
      <c r="AR2847" s="4"/>
      <c r="AS2847" s="5"/>
      <c r="AT2847" s="552"/>
      <c r="AU2847" s="553" t="str">
        <f>IF(AND(V2847&gt;0,X2847="A",AA2847&lt;&gt;"",AG2847&lt;&gt;"A",AJ2847&lt;&gt;"A",OR(AB2847="NR",AB2847="NT")),1,"")</f>
        <v/>
      </c>
      <c r="AV2847" s="554" t="str">
        <f>IF(AU2847="","",COUNTIF($AU$8:AU2847,AU2847))</f>
        <v/>
      </c>
      <c r="AW2847" s="553" t="str">
        <f>IF(AND(V2847&gt;0,X2847="A",AJ2847&lt;&gt;"A",OR(AB2847="",AB2847="NX")),1,"")</f>
        <v/>
      </c>
      <c r="AX2847" s="554" t="str">
        <f>IF(AW2847="","",COUNTIF($AW$8:AW2847,AW2847))</f>
        <v/>
      </c>
      <c r="AY2847" s="27"/>
      <c r="AZ2847" s="6"/>
      <c r="BA2847" s="7"/>
      <c r="BB2847" s="7"/>
    </row>
    <row r="2848" spans="1:54" ht="14.45" customHeight="1">
      <c r="A2848" s="472" t="s">
        <v>5624</v>
      </c>
      <c r="B2848" s="473" t="s">
        <v>1602</v>
      </c>
      <c r="C2848" s="714"/>
      <c r="D2848" s="22"/>
      <c r="E2848" s="746"/>
      <c r="F2848" s="760"/>
      <c r="G2848" s="475"/>
      <c r="H2848" s="476"/>
      <c r="I2848" s="474"/>
      <c r="J2848" s="475"/>
      <c r="K2848" s="478"/>
      <c r="L2848" s="9"/>
      <c r="M2848" s="546"/>
      <c r="N2848" s="9"/>
      <c r="O2848" s="6"/>
      <c r="P2848" s="479"/>
      <c r="Q2848" s="10"/>
      <c r="R2848" s="11"/>
      <c r="S2848" s="12"/>
      <c r="T2848" s="14"/>
      <c r="U2848" s="15"/>
      <c r="V2848" s="8"/>
      <c r="W2848" s="13"/>
      <c r="X2848" s="23"/>
      <c r="Y2848" s="486"/>
      <c r="Z2848" s="483"/>
      <c r="AA2848" s="24"/>
      <c r="AB2848" s="484"/>
      <c r="AC2848" s="16"/>
      <c r="AD2848" s="17"/>
      <c r="AE2848" s="18"/>
      <c r="AF2848" s="9"/>
      <c r="AG2848" s="19"/>
      <c r="AH2848" s="20"/>
      <c r="AI2848" s="9"/>
      <c r="AJ2848" s="21"/>
      <c r="AK2848" s="33"/>
      <c r="AL2848" s="485" t="str">
        <f>IF(AA2848="","",AA2848)</f>
        <v/>
      </c>
      <c r="AM2848" s="3" t="str">
        <f>IF(AB2848="","",AB2848)</f>
        <v/>
      </c>
      <c r="AN2848" s="702"/>
      <c r="AO2848" s="4"/>
      <c r="AP2848" s="5"/>
      <c r="AQ2848" s="5"/>
      <c r="AR2848" s="4"/>
      <c r="AS2848" s="5"/>
      <c r="AT2848" s="552"/>
      <c r="AU2848" s="553" t="str">
        <f>IF(AND(V2848&gt;0,X2848="A",AA2848&lt;&gt;"",AG2848&lt;&gt;"A",AJ2848&lt;&gt;"A",OR(AB2848="NR",AB2848="NT")),1,"")</f>
        <v/>
      </c>
      <c r="AV2848" s="554" t="str">
        <f>IF(AU2848="","",COUNTIF($AU$8:AU2848,AU2848))</f>
        <v/>
      </c>
      <c r="AW2848" s="553" t="str">
        <f>IF(AND(V2848&gt;0,X2848="A",AJ2848&lt;&gt;"A",OR(AB2848="",AB2848="NX")),1,"")</f>
        <v/>
      </c>
      <c r="AX2848" s="554" t="str">
        <f>IF(AW2848="","",COUNTIF($AW$8:AW2848,AW2848))</f>
        <v/>
      </c>
      <c r="AY2848" s="27"/>
      <c r="AZ2848" s="6"/>
      <c r="BA2848" s="7"/>
      <c r="BB2848" s="7"/>
    </row>
    <row r="2849" spans="1:54" ht="14.45" customHeight="1">
      <c r="A2849" s="472" t="s">
        <v>5625</v>
      </c>
      <c r="B2849" s="473" t="s">
        <v>1602</v>
      </c>
      <c r="C2849" s="714"/>
      <c r="D2849" s="22"/>
      <c r="E2849" s="746"/>
      <c r="F2849" s="760"/>
      <c r="G2849" s="475"/>
      <c r="H2849" s="476"/>
      <c r="I2849" s="474"/>
      <c r="J2849" s="475"/>
      <c r="K2849" s="478"/>
      <c r="L2849" s="9"/>
      <c r="M2849" s="546"/>
      <c r="N2849" s="9"/>
      <c r="O2849" s="6"/>
      <c r="P2849" s="479"/>
      <c r="Q2849" s="10"/>
      <c r="R2849" s="11"/>
      <c r="S2849" s="12"/>
      <c r="T2849" s="14"/>
      <c r="U2849" s="15"/>
      <c r="V2849" s="8"/>
      <c r="W2849" s="13"/>
      <c r="X2849" s="23"/>
      <c r="Y2849" s="486"/>
      <c r="Z2849" s="483"/>
      <c r="AA2849" s="24"/>
      <c r="AB2849" s="484"/>
      <c r="AC2849" s="16"/>
      <c r="AD2849" s="17"/>
      <c r="AE2849" s="18"/>
      <c r="AF2849" s="9"/>
      <c r="AG2849" s="19"/>
      <c r="AH2849" s="20"/>
      <c r="AI2849" s="9"/>
      <c r="AJ2849" s="21"/>
      <c r="AK2849" s="33"/>
      <c r="AL2849" s="485" t="str">
        <f>IF(AA2849="","",AA2849)</f>
        <v/>
      </c>
      <c r="AM2849" s="3" t="str">
        <f>IF(AB2849="","",AB2849)</f>
        <v/>
      </c>
      <c r="AN2849" s="702"/>
      <c r="AO2849" s="4"/>
      <c r="AP2849" s="5"/>
      <c r="AQ2849" s="5"/>
      <c r="AR2849" s="4"/>
      <c r="AS2849" s="5"/>
      <c r="AT2849" s="552"/>
      <c r="AU2849" s="553" t="str">
        <f>IF(AND(V2849&gt;0,X2849="A",AA2849&lt;&gt;"",AG2849&lt;&gt;"A",AJ2849&lt;&gt;"A",OR(AB2849="NR",AB2849="NT")),1,"")</f>
        <v/>
      </c>
      <c r="AV2849" s="554" t="str">
        <f>IF(AU2849="","",COUNTIF($AU$8:AU2849,AU2849))</f>
        <v/>
      </c>
      <c r="AW2849" s="553" t="str">
        <f>IF(AND(V2849&gt;0,X2849="A",AJ2849&lt;&gt;"A",OR(AB2849="",AB2849="NX")),1,"")</f>
        <v/>
      </c>
      <c r="AX2849" s="554" t="str">
        <f>IF(AW2849="","",COUNTIF($AW$8:AW2849,AW2849))</f>
        <v/>
      </c>
      <c r="AY2849" s="27"/>
      <c r="AZ2849" s="6"/>
      <c r="BA2849" s="7"/>
      <c r="BB2849" s="7"/>
    </row>
    <row r="2850" spans="1:54" ht="14.45" customHeight="1">
      <c r="A2850" s="472" t="s">
        <v>5626</v>
      </c>
      <c r="B2850" s="473" t="s">
        <v>1602</v>
      </c>
      <c r="C2850" s="714"/>
      <c r="D2850" s="22"/>
      <c r="E2850" s="746"/>
      <c r="F2850" s="760"/>
      <c r="G2850" s="475"/>
      <c r="H2850" s="476"/>
      <c r="I2850" s="474"/>
      <c r="J2850" s="475"/>
      <c r="K2850" s="478"/>
      <c r="L2850" s="9"/>
      <c r="M2850" s="546"/>
      <c r="N2850" s="9"/>
      <c r="O2850" s="6"/>
      <c r="P2850" s="479"/>
      <c r="Q2850" s="10"/>
      <c r="R2850" s="11"/>
      <c r="S2850" s="12"/>
      <c r="T2850" s="14"/>
      <c r="U2850" s="15"/>
      <c r="V2850" s="8"/>
      <c r="W2850" s="13"/>
      <c r="X2850" s="23"/>
      <c r="Y2850" s="486"/>
      <c r="Z2850" s="483"/>
      <c r="AA2850" s="24"/>
      <c r="AB2850" s="484"/>
      <c r="AC2850" s="16"/>
      <c r="AD2850" s="17"/>
      <c r="AE2850" s="18"/>
      <c r="AF2850" s="9"/>
      <c r="AG2850" s="19"/>
      <c r="AH2850" s="20"/>
      <c r="AI2850" s="9"/>
      <c r="AJ2850" s="21"/>
      <c r="AK2850" s="33"/>
      <c r="AL2850" s="485" t="str">
        <f>IF(AA2850="","",AA2850)</f>
        <v/>
      </c>
      <c r="AM2850" s="3" t="str">
        <f>IF(AB2850="","",AB2850)</f>
        <v/>
      </c>
      <c r="AN2850" s="702"/>
      <c r="AO2850" s="4"/>
      <c r="AP2850" s="5"/>
      <c r="AQ2850" s="5"/>
      <c r="AR2850" s="4"/>
      <c r="AS2850" s="5"/>
      <c r="AT2850" s="552"/>
      <c r="AU2850" s="553" t="str">
        <f>IF(AND(V2850&gt;0,X2850="A",AA2850&lt;&gt;"",AG2850&lt;&gt;"A",AJ2850&lt;&gt;"A",OR(AB2850="NR",AB2850="NT")),1,"")</f>
        <v/>
      </c>
      <c r="AV2850" s="554" t="str">
        <f>IF(AU2850="","",COUNTIF($AU$8:AU2850,AU2850))</f>
        <v/>
      </c>
      <c r="AW2850" s="553" t="str">
        <f>IF(AND(V2850&gt;0,X2850="A",AJ2850&lt;&gt;"A",OR(AB2850="",AB2850="NX")),1,"")</f>
        <v/>
      </c>
      <c r="AX2850" s="554" t="str">
        <f>IF(AW2850="","",COUNTIF($AW$8:AW2850,AW2850))</f>
        <v/>
      </c>
      <c r="AY2850" s="27"/>
      <c r="AZ2850" s="6"/>
      <c r="BA2850" s="7"/>
      <c r="BB2850" s="7"/>
    </row>
    <row r="2851" spans="1:54" ht="14.45" customHeight="1">
      <c r="A2851" s="472" t="s">
        <v>5627</v>
      </c>
      <c r="B2851" s="473" t="s">
        <v>1602</v>
      </c>
      <c r="C2851" s="714"/>
      <c r="D2851" s="22"/>
      <c r="E2851" s="746"/>
      <c r="F2851" s="760"/>
      <c r="G2851" s="475"/>
      <c r="H2851" s="476"/>
      <c r="I2851" s="474"/>
      <c r="J2851" s="475"/>
      <c r="K2851" s="478"/>
      <c r="L2851" s="9"/>
      <c r="M2851" s="546"/>
      <c r="N2851" s="9"/>
      <c r="O2851" s="6"/>
      <c r="P2851" s="479"/>
      <c r="Q2851" s="10"/>
      <c r="R2851" s="11"/>
      <c r="S2851" s="12"/>
      <c r="T2851" s="14"/>
      <c r="U2851" s="15"/>
      <c r="V2851" s="8"/>
      <c r="W2851" s="13"/>
      <c r="X2851" s="23"/>
      <c r="Y2851" s="486"/>
      <c r="Z2851" s="483"/>
      <c r="AA2851" s="24"/>
      <c r="AB2851" s="484"/>
      <c r="AC2851" s="16"/>
      <c r="AD2851" s="17"/>
      <c r="AE2851" s="18"/>
      <c r="AF2851" s="9"/>
      <c r="AG2851" s="19"/>
      <c r="AH2851" s="20"/>
      <c r="AI2851" s="9"/>
      <c r="AJ2851" s="21"/>
      <c r="AK2851" s="33"/>
      <c r="AL2851" s="485" t="str">
        <f>IF(AA2851="","",AA2851)</f>
        <v/>
      </c>
      <c r="AM2851" s="3" t="str">
        <f>IF(AB2851="","",AB2851)</f>
        <v/>
      </c>
      <c r="AN2851" s="702"/>
      <c r="AO2851" s="4"/>
      <c r="AP2851" s="5"/>
      <c r="AQ2851" s="5"/>
      <c r="AR2851" s="4"/>
      <c r="AS2851" s="5"/>
      <c r="AT2851" s="552"/>
      <c r="AU2851" s="553" t="str">
        <f>IF(AND(V2851&gt;0,X2851="A",AA2851&lt;&gt;"",AG2851&lt;&gt;"A",AJ2851&lt;&gt;"A",OR(AB2851="NR",AB2851="NT")),1,"")</f>
        <v/>
      </c>
      <c r="AV2851" s="554" t="str">
        <f>IF(AU2851="","",COUNTIF($AU$8:AU2851,AU2851))</f>
        <v/>
      </c>
      <c r="AW2851" s="553" t="str">
        <f>IF(AND(V2851&gt;0,X2851="A",AJ2851&lt;&gt;"A",OR(AB2851="",AB2851="NX")),1,"")</f>
        <v/>
      </c>
      <c r="AX2851" s="554" t="str">
        <f>IF(AW2851="","",COUNTIF($AW$8:AW2851,AW2851))</f>
        <v/>
      </c>
      <c r="AY2851" s="27"/>
      <c r="AZ2851" s="6"/>
      <c r="BA2851" s="7"/>
      <c r="BB2851" s="7"/>
    </row>
    <row r="2852" spans="1:54" ht="14.45" customHeight="1">
      <c r="A2852" s="472" t="s">
        <v>5628</v>
      </c>
      <c r="B2852" s="473" t="s">
        <v>1602</v>
      </c>
      <c r="C2852" s="714"/>
      <c r="D2852" s="22"/>
      <c r="E2852" s="746"/>
      <c r="F2852" s="760"/>
      <c r="G2852" s="475"/>
      <c r="H2852" s="476"/>
      <c r="I2852" s="474"/>
      <c r="J2852" s="475"/>
      <c r="K2852" s="478"/>
      <c r="L2852" s="9"/>
      <c r="M2852" s="546"/>
      <c r="N2852" s="9"/>
      <c r="O2852" s="6"/>
      <c r="P2852" s="479"/>
      <c r="Q2852" s="10"/>
      <c r="R2852" s="11"/>
      <c r="S2852" s="12"/>
      <c r="T2852" s="14"/>
      <c r="U2852" s="15"/>
      <c r="V2852" s="8"/>
      <c r="W2852" s="13"/>
      <c r="X2852" s="23"/>
      <c r="Y2852" s="486"/>
      <c r="Z2852" s="483"/>
      <c r="AA2852" s="24"/>
      <c r="AB2852" s="484"/>
      <c r="AC2852" s="16"/>
      <c r="AD2852" s="17"/>
      <c r="AE2852" s="18"/>
      <c r="AF2852" s="9"/>
      <c r="AG2852" s="19"/>
      <c r="AH2852" s="20"/>
      <c r="AI2852" s="9"/>
      <c r="AJ2852" s="21"/>
      <c r="AK2852" s="33"/>
      <c r="AL2852" s="485" t="str">
        <f>IF(AA2852="","",AA2852)</f>
        <v/>
      </c>
      <c r="AM2852" s="3" t="str">
        <f>IF(AB2852="","",AB2852)</f>
        <v/>
      </c>
      <c r="AN2852" s="702"/>
      <c r="AO2852" s="4"/>
      <c r="AP2852" s="5"/>
      <c r="AQ2852" s="5"/>
      <c r="AR2852" s="4"/>
      <c r="AS2852" s="5"/>
      <c r="AT2852" s="552"/>
      <c r="AU2852" s="553" t="str">
        <f>IF(AND(V2852&gt;0,X2852="A",AA2852&lt;&gt;"",AG2852&lt;&gt;"A",AJ2852&lt;&gt;"A",OR(AB2852="NR",AB2852="NT")),1,"")</f>
        <v/>
      </c>
      <c r="AV2852" s="554" t="str">
        <f>IF(AU2852="","",COUNTIF($AU$8:AU2852,AU2852))</f>
        <v/>
      </c>
      <c r="AW2852" s="553" t="str">
        <f>IF(AND(V2852&gt;0,X2852="A",AJ2852&lt;&gt;"A",OR(AB2852="",AB2852="NX")),1,"")</f>
        <v/>
      </c>
      <c r="AX2852" s="554" t="str">
        <f>IF(AW2852="","",COUNTIF($AW$8:AW2852,AW2852))</f>
        <v/>
      </c>
      <c r="AY2852" s="27"/>
      <c r="AZ2852" s="6"/>
      <c r="BA2852" s="7"/>
      <c r="BB2852" s="7"/>
    </row>
    <row r="2853" spans="1:54" ht="14.45" customHeight="1">
      <c r="A2853" s="472" t="s">
        <v>5629</v>
      </c>
      <c r="B2853" s="473" t="s">
        <v>1602</v>
      </c>
      <c r="C2853" s="714"/>
      <c r="D2853" s="22"/>
      <c r="E2853" s="746"/>
      <c r="F2853" s="760"/>
      <c r="G2853" s="475"/>
      <c r="H2853" s="476"/>
      <c r="I2853" s="474"/>
      <c r="J2853" s="475"/>
      <c r="K2853" s="478"/>
      <c r="L2853" s="9"/>
      <c r="M2853" s="546"/>
      <c r="N2853" s="9"/>
      <c r="O2853" s="6"/>
      <c r="P2853" s="479"/>
      <c r="Q2853" s="10"/>
      <c r="R2853" s="11"/>
      <c r="S2853" s="12"/>
      <c r="T2853" s="14"/>
      <c r="U2853" s="15"/>
      <c r="V2853" s="8"/>
      <c r="W2853" s="13"/>
      <c r="X2853" s="23"/>
      <c r="Y2853" s="486"/>
      <c r="Z2853" s="483"/>
      <c r="AA2853" s="24"/>
      <c r="AB2853" s="484"/>
      <c r="AC2853" s="16"/>
      <c r="AD2853" s="17"/>
      <c r="AE2853" s="18"/>
      <c r="AF2853" s="9"/>
      <c r="AG2853" s="19"/>
      <c r="AH2853" s="20"/>
      <c r="AI2853" s="9"/>
      <c r="AJ2853" s="21"/>
      <c r="AK2853" s="33"/>
      <c r="AL2853" s="485" t="str">
        <f>IF(AA2853="","",AA2853)</f>
        <v/>
      </c>
      <c r="AM2853" s="3" t="str">
        <f>IF(AB2853="","",AB2853)</f>
        <v/>
      </c>
      <c r="AN2853" s="702"/>
      <c r="AO2853" s="4"/>
      <c r="AP2853" s="5"/>
      <c r="AQ2853" s="5"/>
      <c r="AR2853" s="4"/>
      <c r="AS2853" s="5"/>
      <c r="AT2853" s="552"/>
      <c r="AU2853" s="553" t="str">
        <f>IF(AND(V2853&gt;0,X2853="A",AA2853&lt;&gt;"",AG2853&lt;&gt;"A",AJ2853&lt;&gt;"A",OR(AB2853="NR",AB2853="NT")),1,"")</f>
        <v/>
      </c>
      <c r="AV2853" s="554" t="str">
        <f>IF(AU2853="","",COUNTIF($AU$8:AU2853,AU2853))</f>
        <v/>
      </c>
      <c r="AW2853" s="553" t="str">
        <f>IF(AND(V2853&gt;0,X2853="A",AJ2853&lt;&gt;"A",OR(AB2853="",AB2853="NX")),1,"")</f>
        <v/>
      </c>
      <c r="AX2853" s="554" t="str">
        <f>IF(AW2853="","",COUNTIF($AW$8:AW2853,AW2853))</f>
        <v/>
      </c>
      <c r="AY2853" s="27"/>
      <c r="AZ2853" s="6"/>
      <c r="BA2853" s="7"/>
      <c r="BB2853" s="7"/>
    </row>
    <row r="2854" spans="1:54" ht="14.45" customHeight="1">
      <c r="A2854" s="472" t="s">
        <v>5630</v>
      </c>
      <c r="B2854" s="473" t="s">
        <v>1602</v>
      </c>
      <c r="C2854" s="714"/>
      <c r="D2854" s="22"/>
      <c r="E2854" s="746"/>
      <c r="F2854" s="760"/>
      <c r="G2854" s="475"/>
      <c r="H2854" s="476"/>
      <c r="I2854" s="474"/>
      <c r="J2854" s="475"/>
      <c r="K2854" s="478"/>
      <c r="L2854" s="9"/>
      <c r="M2854" s="546"/>
      <c r="N2854" s="9"/>
      <c r="O2854" s="6"/>
      <c r="P2854" s="479"/>
      <c r="Q2854" s="10"/>
      <c r="R2854" s="11"/>
      <c r="S2854" s="12"/>
      <c r="T2854" s="14"/>
      <c r="U2854" s="15"/>
      <c r="V2854" s="8"/>
      <c r="W2854" s="13"/>
      <c r="X2854" s="23"/>
      <c r="Y2854" s="486"/>
      <c r="Z2854" s="483"/>
      <c r="AA2854" s="24"/>
      <c r="AB2854" s="484"/>
      <c r="AC2854" s="16"/>
      <c r="AD2854" s="17"/>
      <c r="AE2854" s="18"/>
      <c r="AF2854" s="9"/>
      <c r="AG2854" s="19"/>
      <c r="AH2854" s="20"/>
      <c r="AI2854" s="9"/>
      <c r="AJ2854" s="21"/>
      <c r="AK2854" s="33"/>
      <c r="AL2854" s="485" t="str">
        <f>IF(AA2854="","",AA2854)</f>
        <v/>
      </c>
      <c r="AM2854" s="3" t="str">
        <f>IF(AB2854="","",AB2854)</f>
        <v/>
      </c>
      <c r="AN2854" s="702"/>
      <c r="AO2854" s="4"/>
      <c r="AP2854" s="5"/>
      <c r="AQ2854" s="5"/>
      <c r="AR2854" s="4"/>
      <c r="AS2854" s="5"/>
      <c r="AT2854" s="552"/>
      <c r="AU2854" s="553" t="str">
        <f>IF(AND(V2854&gt;0,X2854="A",AA2854&lt;&gt;"",AG2854&lt;&gt;"A",AJ2854&lt;&gt;"A",OR(AB2854="NR",AB2854="NT")),1,"")</f>
        <v/>
      </c>
      <c r="AV2854" s="554" t="str">
        <f>IF(AU2854="","",COUNTIF($AU$8:AU2854,AU2854))</f>
        <v/>
      </c>
      <c r="AW2854" s="553" t="str">
        <f>IF(AND(V2854&gt;0,X2854="A",AJ2854&lt;&gt;"A",OR(AB2854="",AB2854="NX")),1,"")</f>
        <v/>
      </c>
      <c r="AX2854" s="554" t="str">
        <f>IF(AW2854="","",COUNTIF($AW$8:AW2854,AW2854))</f>
        <v/>
      </c>
      <c r="AY2854" s="27"/>
      <c r="AZ2854" s="6"/>
      <c r="BA2854" s="7"/>
      <c r="BB2854" s="7"/>
    </row>
    <row r="2855" spans="1:54" ht="14.45" customHeight="1">
      <c r="A2855" s="472" t="s">
        <v>5631</v>
      </c>
      <c r="B2855" s="473" t="s">
        <v>1602</v>
      </c>
      <c r="C2855" s="714"/>
      <c r="D2855" s="22"/>
      <c r="E2855" s="746"/>
      <c r="F2855" s="760"/>
      <c r="G2855" s="475"/>
      <c r="H2855" s="476"/>
      <c r="I2855" s="474"/>
      <c r="J2855" s="475"/>
      <c r="K2855" s="478"/>
      <c r="L2855" s="9"/>
      <c r="M2855" s="546"/>
      <c r="N2855" s="9"/>
      <c r="O2855" s="6"/>
      <c r="P2855" s="479"/>
      <c r="Q2855" s="10"/>
      <c r="R2855" s="11"/>
      <c r="S2855" s="12"/>
      <c r="T2855" s="14"/>
      <c r="U2855" s="15"/>
      <c r="V2855" s="8"/>
      <c r="W2855" s="13"/>
      <c r="X2855" s="23"/>
      <c r="Y2855" s="486"/>
      <c r="Z2855" s="483"/>
      <c r="AA2855" s="24"/>
      <c r="AB2855" s="484"/>
      <c r="AC2855" s="16"/>
      <c r="AD2855" s="17"/>
      <c r="AE2855" s="18"/>
      <c r="AF2855" s="9"/>
      <c r="AG2855" s="19"/>
      <c r="AH2855" s="20"/>
      <c r="AI2855" s="9"/>
      <c r="AJ2855" s="21"/>
      <c r="AK2855" s="33"/>
      <c r="AL2855" s="485" t="str">
        <f>IF(AA2855="","",AA2855)</f>
        <v/>
      </c>
      <c r="AM2855" s="3" t="str">
        <f>IF(AB2855="","",AB2855)</f>
        <v/>
      </c>
      <c r="AN2855" s="702"/>
      <c r="AO2855" s="4"/>
      <c r="AP2855" s="5"/>
      <c r="AQ2855" s="5"/>
      <c r="AR2855" s="4"/>
      <c r="AS2855" s="5"/>
      <c r="AT2855" s="552"/>
      <c r="AU2855" s="553" t="str">
        <f>IF(AND(V2855&gt;0,X2855="A",AA2855&lt;&gt;"",AG2855&lt;&gt;"A",AJ2855&lt;&gt;"A",OR(AB2855="NR",AB2855="NT")),1,"")</f>
        <v/>
      </c>
      <c r="AV2855" s="554" t="str">
        <f>IF(AU2855="","",COUNTIF($AU$8:AU2855,AU2855))</f>
        <v/>
      </c>
      <c r="AW2855" s="553" t="str">
        <f>IF(AND(V2855&gt;0,X2855="A",AJ2855&lt;&gt;"A",OR(AB2855="",AB2855="NX")),1,"")</f>
        <v/>
      </c>
      <c r="AX2855" s="554" t="str">
        <f>IF(AW2855="","",COUNTIF($AW$8:AW2855,AW2855))</f>
        <v/>
      </c>
      <c r="AY2855" s="27"/>
      <c r="AZ2855" s="6"/>
      <c r="BA2855" s="7"/>
      <c r="BB2855" s="7"/>
    </row>
    <row r="2856" spans="1:54" ht="14.45" customHeight="1">
      <c r="A2856" s="472" t="s">
        <v>5632</v>
      </c>
      <c r="B2856" s="473" t="s">
        <v>1602</v>
      </c>
      <c r="C2856" s="714"/>
      <c r="D2856" s="22"/>
      <c r="E2856" s="746"/>
      <c r="F2856" s="760"/>
      <c r="G2856" s="475"/>
      <c r="H2856" s="476"/>
      <c r="I2856" s="474"/>
      <c r="J2856" s="475"/>
      <c r="K2856" s="478"/>
      <c r="L2856" s="9"/>
      <c r="M2856" s="546"/>
      <c r="N2856" s="9"/>
      <c r="O2856" s="6"/>
      <c r="P2856" s="479"/>
      <c r="Q2856" s="10"/>
      <c r="R2856" s="11"/>
      <c r="S2856" s="12"/>
      <c r="T2856" s="14"/>
      <c r="U2856" s="15"/>
      <c r="V2856" s="8"/>
      <c r="W2856" s="13"/>
      <c r="X2856" s="23"/>
      <c r="Y2856" s="486"/>
      <c r="Z2856" s="483"/>
      <c r="AA2856" s="24"/>
      <c r="AB2856" s="484"/>
      <c r="AC2856" s="16"/>
      <c r="AD2856" s="17"/>
      <c r="AE2856" s="18"/>
      <c r="AF2856" s="9"/>
      <c r="AG2856" s="19"/>
      <c r="AH2856" s="20"/>
      <c r="AI2856" s="9"/>
      <c r="AJ2856" s="21"/>
      <c r="AK2856" s="33"/>
      <c r="AL2856" s="485" t="str">
        <f>IF(AA2856="","",AA2856)</f>
        <v/>
      </c>
      <c r="AM2856" s="3" t="str">
        <f>IF(AB2856="","",AB2856)</f>
        <v/>
      </c>
      <c r="AN2856" s="702"/>
      <c r="AO2856" s="4"/>
      <c r="AP2856" s="5"/>
      <c r="AQ2856" s="5"/>
      <c r="AR2856" s="4"/>
      <c r="AS2856" s="5"/>
      <c r="AT2856" s="552"/>
      <c r="AU2856" s="553" t="str">
        <f>IF(AND(V2856&gt;0,X2856="A",AA2856&lt;&gt;"",AG2856&lt;&gt;"A",AJ2856&lt;&gt;"A",OR(AB2856="NR",AB2856="NT")),1,"")</f>
        <v/>
      </c>
      <c r="AV2856" s="554" t="str">
        <f>IF(AU2856="","",COUNTIF($AU$8:AU2856,AU2856))</f>
        <v/>
      </c>
      <c r="AW2856" s="553" t="str">
        <f>IF(AND(V2856&gt;0,X2856="A",AJ2856&lt;&gt;"A",OR(AB2856="",AB2856="NX")),1,"")</f>
        <v/>
      </c>
      <c r="AX2856" s="554" t="str">
        <f>IF(AW2856="","",COUNTIF($AW$8:AW2856,AW2856))</f>
        <v/>
      </c>
      <c r="AY2856" s="27"/>
      <c r="AZ2856" s="6"/>
      <c r="BA2856" s="7"/>
      <c r="BB2856" s="7"/>
    </row>
    <row r="2857" spans="1:54" ht="14.45" customHeight="1">
      <c r="A2857" s="472" t="s">
        <v>5633</v>
      </c>
      <c r="B2857" s="473" t="s">
        <v>1602</v>
      </c>
      <c r="C2857" s="714"/>
      <c r="D2857" s="22"/>
      <c r="E2857" s="746"/>
      <c r="F2857" s="760"/>
      <c r="G2857" s="475"/>
      <c r="H2857" s="476"/>
      <c r="I2857" s="474"/>
      <c r="J2857" s="475"/>
      <c r="K2857" s="478"/>
      <c r="L2857" s="9"/>
      <c r="M2857" s="546"/>
      <c r="N2857" s="9"/>
      <c r="O2857" s="6"/>
      <c r="P2857" s="479"/>
      <c r="Q2857" s="10"/>
      <c r="R2857" s="11"/>
      <c r="S2857" s="12"/>
      <c r="T2857" s="14"/>
      <c r="U2857" s="15"/>
      <c r="V2857" s="8"/>
      <c r="W2857" s="13"/>
      <c r="X2857" s="23"/>
      <c r="Y2857" s="486"/>
      <c r="Z2857" s="483"/>
      <c r="AA2857" s="24"/>
      <c r="AB2857" s="484"/>
      <c r="AC2857" s="16"/>
      <c r="AD2857" s="17"/>
      <c r="AE2857" s="18"/>
      <c r="AF2857" s="9"/>
      <c r="AG2857" s="19"/>
      <c r="AH2857" s="20"/>
      <c r="AI2857" s="9"/>
      <c r="AJ2857" s="21"/>
      <c r="AK2857" s="33"/>
      <c r="AL2857" s="485" t="str">
        <f>IF(AA2857="","",AA2857)</f>
        <v/>
      </c>
      <c r="AM2857" s="3" t="str">
        <f>IF(AB2857="","",AB2857)</f>
        <v/>
      </c>
      <c r="AN2857" s="702"/>
      <c r="AO2857" s="4"/>
      <c r="AP2857" s="5"/>
      <c r="AQ2857" s="5"/>
      <c r="AR2857" s="4"/>
      <c r="AS2857" s="5"/>
      <c r="AT2857" s="552"/>
      <c r="AU2857" s="553" t="str">
        <f>IF(AND(V2857&gt;0,X2857="A",AA2857&lt;&gt;"",AG2857&lt;&gt;"A",AJ2857&lt;&gt;"A",OR(AB2857="NR",AB2857="NT")),1,"")</f>
        <v/>
      </c>
      <c r="AV2857" s="554" t="str">
        <f>IF(AU2857="","",COUNTIF($AU$8:AU2857,AU2857))</f>
        <v/>
      </c>
      <c r="AW2857" s="553" t="str">
        <f>IF(AND(V2857&gt;0,X2857="A",AJ2857&lt;&gt;"A",OR(AB2857="",AB2857="NX")),1,"")</f>
        <v/>
      </c>
      <c r="AX2857" s="554" t="str">
        <f>IF(AW2857="","",COUNTIF($AW$8:AW2857,AW2857))</f>
        <v/>
      </c>
      <c r="AY2857" s="27"/>
      <c r="AZ2857" s="6"/>
      <c r="BA2857" s="7"/>
      <c r="BB2857" s="7"/>
    </row>
    <row r="2858" spans="1:54" ht="14.45" customHeight="1">
      <c r="A2858" s="472" t="s">
        <v>5634</v>
      </c>
      <c r="B2858" s="473" t="s">
        <v>1602</v>
      </c>
      <c r="C2858" s="714"/>
      <c r="D2858" s="22"/>
      <c r="E2858" s="746"/>
      <c r="F2858" s="760"/>
      <c r="G2858" s="475"/>
      <c r="H2858" s="476"/>
      <c r="I2858" s="474"/>
      <c r="J2858" s="475"/>
      <c r="K2858" s="478"/>
      <c r="L2858" s="9"/>
      <c r="M2858" s="546"/>
      <c r="N2858" s="9"/>
      <c r="O2858" s="6"/>
      <c r="P2858" s="479"/>
      <c r="Q2858" s="10"/>
      <c r="R2858" s="11"/>
      <c r="S2858" s="12"/>
      <c r="T2858" s="14"/>
      <c r="U2858" s="15"/>
      <c r="V2858" s="8"/>
      <c r="W2858" s="13"/>
      <c r="X2858" s="23"/>
      <c r="Y2858" s="486"/>
      <c r="Z2858" s="483"/>
      <c r="AA2858" s="24"/>
      <c r="AB2858" s="484"/>
      <c r="AC2858" s="16"/>
      <c r="AD2858" s="17"/>
      <c r="AE2858" s="18"/>
      <c r="AF2858" s="9"/>
      <c r="AG2858" s="19"/>
      <c r="AH2858" s="20"/>
      <c r="AI2858" s="9"/>
      <c r="AJ2858" s="21"/>
      <c r="AK2858" s="33"/>
      <c r="AL2858" s="485" t="str">
        <f>IF(AA2858="","",AA2858)</f>
        <v/>
      </c>
      <c r="AM2858" s="3" t="str">
        <f>IF(AB2858="","",AB2858)</f>
        <v/>
      </c>
      <c r="AN2858" s="702"/>
      <c r="AO2858" s="4"/>
      <c r="AP2858" s="5"/>
      <c r="AQ2858" s="5"/>
      <c r="AR2858" s="4"/>
      <c r="AS2858" s="5"/>
      <c r="AT2858" s="552"/>
      <c r="AU2858" s="553" t="str">
        <f>IF(AND(V2858&gt;0,X2858="A",AA2858&lt;&gt;"",AG2858&lt;&gt;"A",AJ2858&lt;&gt;"A",OR(AB2858="NR",AB2858="NT")),1,"")</f>
        <v/>
      </c>
      <c r="AV2858" s="554" t="str">
        <f>IF(AU2858="","",COUNTIF($AU$8:AU2858,AU2858))</f>
        <v/>
      </c>
      <c r="AW2858" s="553" t="str">
        <f>IF(AND(V2858&gt;0,X2858="A",AJ2858&lt;&gt;"A",OR(AB2858="",AB2858="NX")),1,"")</f>
        <v/>
      </c>
      <c r="AX2858" s="554" t="str">
        <f>IF(AW2858="","",COUNTIF($AW$8:AW2858,AW2858))</f>
        <v/>
      </c>
      <c r="AY2858" s="27"/>
      <c r="AZ2858" s="6"/>
      <c r="BA2858" s="7"/>
      <c r="BB2858" s="7"/>
    </row>
    <row r="2859" spans="1:54" ht="14.45" customHeight="1">
      <c r="A2859" s="472" t="s">
        <v>5635</v>
      </c>
      <c r="B2859" s="473" t="s">
        <v>1602</v>
      </c>
      <c r="C2859" s="714"/>
      <c r="D2859" s="22"/>
      <c r="E2859" s="746"/>
      <c r="F2859" s="760"/>
      <c r="G2859" s="475"/>
      <c r="H2859" s="476"/>
      <c r="I2859" s="474"/>
      <c r="J2859" s="475"/>
      <c r="K2859" s="478"/>
      <c r="L2859" s="9"/>
      <c r="M2859" s="546"/>
      <c r="N2859" s="9"/>
      <c r="O2859" s="6"/>
      <c r="P2859" s="479"/>
      <c r="Q2859" s="10"/>
      <c r="R2859" s="11"/>
      <c r="S2859" s="12"/>
      <c r="T2859" s="14"/>
      <c r="U2859" s="15"/>
      <c r="V2859" s="8"/>
      <c r="W2859" s="13"/>
      <c r="X2859" s="23"/>
      <c r="Y2859" s="486"/>
      <c r="Z2859" s="483"/>
      <c r="AA2859" s="24"/>
      <c r="AB2859" s="484"/>
      <c r="AC2859" s="16"/>
      <c r="AD2859" s="17"/>
      <c r="AE2859" s="18"/>
      <c r="AF2859" s="9"/>
      <c r="AG2859" s="19"/>
      <c r="AH2859" s="20"/>
      <c r="AI2859" s="9"/>
      <c r="AJ2859" s="21"/>
      <c r="AK2859" s="33"/>
      <c r="AL2859" s="485" t="str">
        <f>IF(AA2859="","",AA2859)</f>
        <v/>
      </c>
      <c r="AM2859" s="3" t="str">
        <f>IF(AB2859="","",AB2859)</f>
        <v/>
      </c>
      <c r="AN2859" s="702"/>
      <c r="AO2859" s="4"/>
      <c r="AP2859" s="5"/>
      <c r="AQ2859" s="5"/>
      <c r="AR2859" s="4"/>
      <c r="AS2859" s="5"/>
      <c r="AT2859" s="552"/>
      <c r="AU2859" s="553" t="str">
        <f>IF(AND(V2859&gt;0,X2859="A",AA2859&lt;&gt;"",AG2859&lt;&gt;"A",AJ2859&lt;&gt;"A",OR(AB2859="NR",AB2859="NT")),1,"")</f>
        <v/>
      </c>
      <c r="AV2859" s="554" t="str">
        <f>IF(AU2859="","",COUNTIF($AU$8:AU2859,AU2859))</f>
        <v/>
      </c>
      <c r="AW2859" s="553" t="str">
        <f>IF(AND(V2859&gt;0,X2859="A",AJ2859&lt;&gt;"A",OR(AB2859="",AB2859="NX")),1,"")</f>
        <v/>
      </c>
      <c r="AX2859" s="554" t="str">
        <f>IF(AW2859="","",COUNTIF($AW$8:AW2859,AW2859))</f>
        <v/>
      </c>
      <c r="AY2859" s="27"/>
      <c r="AZ2859" s="6"/>
      <c r="BA2859" s="7"/>
      <c r="BB2859" s="7"/>
    </row>
    <row r="2860" spans="1:54" ht="14.45" customHeight="1">
      <c r="A2860" s="472" t="s">
        <v>5636</v>
      </c>
      <c r="B2860" s="473" t="s">
        <v>1602</v>
      </c>
      <c r="C2860" s="714"/>
      <c r="D2860" s="22"/>
      <c r="E2860" s="746"/>
      <c r="F2860" s="760"/>
      <c r="G2860" s="475"/>
      <c r="H2860" s="476"/>
      <c r="I2860" s="474"/>
      <c r="J2860" s="475"/>
      <c r="K2860" s="478"/>
      <c r="L2860" s="9"/>
      <c r="M2860" s="546"/>
      <c r="N2860" s="9"/>
      <c r="O2860" s="6"/>
      <c r="P2860" s="479"/>
      <c r="Q2860" s="10"/>
      <c r="R2860" s="11"/>
      <c r="S2860" s="12"/>
      <c r="T2860" s="14"/>
      <c r="U2860" s="15"/>
      <c r="V2860" s="8"/>
      <c r="W2860" s="13"/>
      <c r="X2860" s="23"/>
      <c r="Y2860" s="486"/>
      <c r="Z2860" s="483"/>
      <c r="AA2860" s="24"/>
      <c r="AB2860" s="484"/>
      <c r="AC2860" s="16"/>
      <c r="AD2860" s="17"/>
      <c r="AE2860" s="18"/>
      <c r="AF2860" s="9"/>
      <c r="AG2860" s="19"/>
      <c r="AH2860" s="20"/>
      <c r="AI2860" s="9"/>
      <c r="AJ2860" s="21"/>
      <c r="AK2860" s="33"/>
      <c r="AL2860" s="485" t="str">
        <f>IF(AA2860="","",AA2860)</f>
        <v/>
      </c>
      <c r="AM2860" s="3" t="str">
        <f>IF(AB2860="","",AB2860)</f>
        <v/>
      </c>
      <c r="AN2860" s="702"/>
      <c r="AO2860" s="4"/>
      <c r="AP2860" s="5"/>
      <c r="AQ2860" s="5"/>
      <c r="AR2860" s="4"/>
      <c r="AS2860" s="5"/>
      <c r="AT2860" s="552"/>
      <c r="AU2860" s="553" t="str">
        <f>IF(AND(V2860&gt;0,X2860="A",AA2860&lt;&gt;"",AG2860&lt;&gt;"A",AJ2860&lt;&gt;"A",OR(AB2860="NR",AB2860="NT")),1,"")</f>
        <v/>
      </c>
      <c r="AV2860" s="554" t="str">
        <f>IF(AU2860="","",COUNTIF($AU$8:AU2860,AU2860))</f>
        <v/>
      </c>
      <c r="AW2860" s="553" t="str">
        <f>IF(AND(V2860&gt;0,X2860="A",AJ2860&lt;&gt;"A",OR(AB2860="",AB2860="NX")),1,"")</f>
        <v/>
      </c>
      <c r="AX2860" s="554" t="str">
        <f>IF(AW2860="","",COUNTIF($AW$8:AW2860,AW2860))</f>
        <v/>
      </c>
      <c r="AY2860" s="27"/>
      <c r="AZ2860" s="6"/>
      <c r="BA2860" s="7"/>
      <c r="BB2860" s="7"/>
    </row>
    <row r="2861" spans="1:54" ht="14.45" customHeight="1">
      <c r="A2861" s="472" t="s">
        <v>5637</v>
      </c>
      <c r="B2861" s="473" t="s">
        <v>1602</v>
      </c>
      <c r="C2861" s="714"/>
      <c r="D2861" s="22"/>
      <c r="E2861" s="746"/>
      <c r="F2861" s="760"/>
      <c r="G2861" s="475"/>
      <c r="H2861" s="476"/>
      <c r="I2861" s="474"/>
      <c r="J2861" s="475"/>
      <c r="K2861" s="478"/>
      <c r="L2861" s="9"/>
      <c r="M2861" s="546"/>
      <c r="N2861" s="9"/>
      <c r="O2861" s="6"/>
      <c r="P2861" s="479"/>
      <c r="Q2861" s="10"/>
      <c r="R2861" s="11"/>
      <c r="S2861" s="12"/>
      <c r="T2861" s="14"/>
      <c r="U2861" s="15"/>
      <c r="V2861" s="8"/>
      <c r="W2861" s="13"/>
      <c r="X2861" s="23"/>
      <c r="Y2861" s="486"/>
      <c r="Z2861" s="483"/>
      <c r="AA2861" s="24"/>
      <c r="AB2861" s="484"/>
      <c r="AC2861" s="16"/>
      <c r="AD2861" s="17"/>
      <c r="AE2861" s="18"/>
      <c r="AF2861" s="9"/>
      <c r="AG2861" s="19"/>
      <c r="AH2861" s="20"/>
      <c r="AI2861" s="9"/>
      <c r="AJ2861" s="21"/>
      <c r="AK2861" s="33"/>
      <c r="AL2861" s="485" t="str">
        <f>IF(AA2861="","",AA2861)</f>
        <v/>
      </c>
      <c r="AM2861" s="3" t="str">
        <f>IF(AB2861="","",AB2861)</f>
        <v/>
      </c>
      <c r="AN2861" s="702"/>
      <c r="AO2861" s="4"/>
      <c r="AP2861" s="5"/>
      <c r="AQ2861" s="5"/>
      <c r="AR2861" s="4"/>
      <c r="AS2861" s="5"/>
      <c r="AT2861" s="552"/>
      <c r="AU2861" s="553" t="str">
        <f>IF(AND(V2861&gt;0,X2861="A",AA2861&lt;&gt;"",AG2861&lt;&gt;"A",AJ2861&lt;&gt;"A",OR(AB2861="NR",AB2861="NT")),1,"")</f>
        <v/>
      </c>
      <c r="AV2861" s="554" t="str">
        <f>IF(AU2861="","",COUNTIF($AU$8:AU2861,AU2861))</f>
        <v/>
      </c>
      <c r="AW2861" s="553" t="str">
        <f>IF(AND(V2861&gt;0,X2861="A",AJ2861&lt;&gt;"A",OR(AB2861="",AB2861="NX")),1,"")</f>
        <v/>
      </c>
      <c r="AX2861" s="554" t="str">
        <f>IF(AW2861="","",COUNTIF($AW$8:AW2861,AW2861))</f>
        <v/>
      </c>
      <c r="AY2861" s="27"/>
      <c r="AZ2861" s="6"/>
      <c r="BA2861" s="7"/>
      <c r="BB2861" s="7"/>
    </row>
    <row r="2862" spans="1:54" ht="14.45" customHeight="1">
      <c r="A2862" s="472" t="s">
        <v>5638</v>
      </c>
      <c r="B2862" s="473" t="s">
        <v>1602</v>
      </c>
      <c r="C2862" s="714"/>
      <c r="D2862" s="22"/>
      <c r="E2862" s="746"/>
      <c r="F2862" s="760"/>
      <c r="G2862" s="475"/>
      <c r="H2862" s="476"/>
      <c r="I2862" s="474"/>
      <c r="J2862" s="475"/>
      <c r="K2862" s="478"/>
      <c r="L2862" s="9"/>
      <c r="M2862" s="546"/>
      <c r="N2862" s="9"/>
      <c r="O2862" s="6"/>
      <c r="P2862" s="479"/>
      <c r="Q2862" s="10"/>
      <c r="R2862" s="11"/>
      <c r="S2862" s="12"/>
      <c r="T2862" s="14"/>
      <c r="U2862" s="15"/>
      <c r="V2862" s="8"/>
      <c r="W2862" s="13"/>
      <c r="X2862" s="23"/>
      <c r="Y2862" s="486"/>
      <c r="Z2862" s="483"/>
      <c r="AA2862" s="24"/>
      <c r="AB2862" s="484"/>
      <c r="AC2862" s="16"/>
      <c r="AD2862" s="17"/>
      <c r="AE2862" s="18"/>
      <c r="AF2862" s="9"/>
      <c r="AG2862" s="19"/>
      <c r="AH2862" s="20"/>
      <c r="AI2862" s="9"/>
      <c r="AJ2862" s="21"/>
      <c r="AK2862" s="33"/>
      <c r="AL2862" s="485" t="str">
        <f>IF(AA2862="","",AA2862)</f>
        <v/>
      </c>
      <c r="AM2862" s="3" t="str">
        <f>IF(AB2862="","",AB2862)</f>
        <v/>
      </c>
      <c r="AN2862" s="702"/>
      <c r="AO2862" s="4"/>
      <c r="AP2862" s="5"/>
      <c r="AQ2862" s="5"/>
      <c r="AR2862" s="4"/>
      <c r="AS2862" s="5"/>
      <c r="AT2862" s="552"/>
      <c r="AU2862" s="553" t="str">
        <f>IF(AND(V2862&gt;0,X2862="A",AA2862&lt;&gt;"",AG2862&lt;&gt;"A",AJ2862&lt;&gt;"A",OR(AB2862="NR",AB2862="NT")),1,"")</f>
        <v/>
      </c>
      <c r="AV2862" s="554" t="str">
        <f>IF(AU2862="","",COUNTIF($AU$8:AU2862,AU2862))</f>
        <v/>
      </c>
      <c r="AW2862" s="553" t="str">
        <f>IF(AND(V2862&gt;0,X2862="A",AJ2862&lt;&gt;"A",OR(AB2862="",AB2862="NX")),1,"")</f>
        <v/>
      </c>
      <c r="AX2862" s="554" t="str">
        <f>IF(AW2862="","",COUNTIF($AW$8:AW2862,AW2862))</f>
        <v/>
      </c>
      <c r="AY2862" s="27"/>
      <c r="AZ2862" s="6"/>
      <c r="BA2862" s="7"/>
      <c r="BB2862" s="7"/>
    </row>
    <row r="2863" spans="1:54" ht="14.45" customHeight="1">
      <c r="A2863" s="472" t="s">
        <v>5639</v>
      </c>
      <c r="B2863" s="473" t="s">
        <v>1602</v>
      </c>
      <c r="C2863" s="714"/>
      <c r="D2863" s="22"/>
      <c r="E2863" s="746"/>
      <c r="F2863" s="760"/>
      <c r="G2863" s="475"/>
      <c r="H2863" s="476"/>
      <c r="I2863" s="474"/>
      <c r="J2863" s="475"/>
      <c r="K2863" s="478"/>
      <c r="L2863" s="9"/>
      <c r="M2863" s="546"/>
      <c r="N2863" s="9"/>
      <c r="O2863" s="6"/>
      <c r="P2863" s="479"/>
      <c r="Q2863" s="10"/>
      <c r="R2863" s="11"/>
      <c r="S2863" s="12"/>
      <c r="T2863" s="14"/>
      <c r="U2863" s="15"/>
      <c r="V2863" s="8"/>
      <c r="W2863" s="13"/>
      <c r="X2863" s="23"/>
      <c r="Y2863" s="486"/>
      <c r="Z2863" s="483"/>
      <c r="AA2863" s="24"/>
      <c r="AB2863" s="484"/>
      <c r="AC2863" s="16"/>
      <c r="AD2863" s="17"/>
      <c r="AE2863" s="18"/>
      <c r="AF2863" s="9"/>
      <c r="AG2863" s="19"/>
      <c r="AH2863" s="20"/>
      <c r="AI2863" s="9"/>
      <c r="AJ2863" s="21"/>
      <c r="AK2863" s="33"/>
      <c r="AL2863" s="485" t="str">
        <f>IF(AA2863="","",AA2863)</f>
        <v/>
      </c>
      <c r="AM2863" s="3" t="str">
        <f>IF(AB2863="","",AB2863)</f>
        <v/>
      </c>
      <c r="AN2863" s="702"/>
      <c r="AO2863" s="4"/>
      <c r="AP2863" s="5"/>
      <c r="AQ2863" s="5"/>
      <c r="AR2863" s="4"/>
      <c r="AS2863" s="5"/>
      <c r="AT2863" s="552"/>
      <c r="AU2863" s="553" t="str">
        <f>IF(AND(V2863&gt;0,X2863="A",AA2863&lt;&gt;"",AG2863&lt;&gt;"A",AJ2863&lt;&gt;"A",OR(AB2863="NR",AB2863="NT")),1,"")</f>
        <v/>
      </c>
      <c r="AV2863" s="554" t="str">
        <f>IF(AU2863="","",COUNTIF($AU$8:AU2863,AU2863))</f>
        <v/>
      </c>
      <c r="AW2863" s="553" t="str">
        <f>IF(AND(V2863&gt;0,X2863="A",AJ2863&lt;&gt;"A",OR(AB2863="",AB2863="NX")),1,"")</f>
        <v/>
      </c>
      <c r="AX2863" s="554" t="str">
        <f>IF(AW2863="","",COUNTIF($AW$8:AW2863,AW2863))</f>
        <v/>
      </c>
      <c r="AY2863" s="27"/>
      <c r="AZ2863" s="6"/>
      <c r="BA2863" s="7"/>
      <c r="BB2863" s="7"/>
    </row>
    <row r="2864" spans="1:54" ht="14.45" customHeight="1">
      <c r="A2864" s="472" t="s">
        <v>5640</v>
      </c>
      <c r="B2864" s="473" t="s">
        <v>1602</v>
      </c>
      <c r="C2864" s="714"/>
      <c r="D2864" s="22"/>
      <c r="E2864" s="746"/>
      <c r="F2864" s="760"/>
      <c r="G2864" s="475"/>
      <c r="H2864" s="476"/>
      <c r="I2864" s="474"/>
      <c r="J2864" s="475"/>
      <c r="K2864" s="478"/>
      <c r="L2864" s="9"/>
      <c r="M2864" s="546"/>
      <c r="N2864" s="9"/>
      <c r="O2864" s="6"/>
      <c r="P2864" s="479"/>
      <c r="Q2864" s="10"/>
      <c r="R2864" s="11"/>
      <c r="S2864" s="12"/>
      <c r="T2864" s="14"/>
      <c r="U2864" s="15"/>
      <c r="V2864" s="8"/>
      <c r="W2864" s="13"/>
      <c r="X2864" s="23"/>
      <c r="Y2864" s="486"/>
      <c r="Z2864" s="483"/>
      <c r="AA2864" s="24"/>
      <c r="AB2864" s="484"/>
      <c r="AC2864" s="16"/>
      <c r="AD2864" s="17"/>
      <c r="AE2864" s="18"/>
      <c r="AF2864" s="9"/>
      <c r="AG2864" s="19"/>
      <c r="AH2864" s="20"/>
      <c r="AI2864" s="9"/>
      <c r="AJ2864" s="21"/>
      <c r="AK2864" s="33"/>
      <c r="AL2864" s="485" t="str">
        <f>IF(AA2864="","",AA2864)</f>
        <v/>
      </c>
      <c r="AM2864" s="3" t="str">
        <f>IF(AB2864="","",AB2864)</f>
        <v/>
      </c>
      <c r="AN2864" s="702"/>
      <c r="AO2864" s="4"/>
      <c r="AP2864" s="5"/>
      <c r="AQ2864" s="5"/>
      <c r="AR2864" s="4"/>
      <c r="AS2864" s="5"/>
      <c r="AT2864" s="552"/>
      <c r="AU2864" s="553" t="str">
        <f>IF(AND(V2864&gt;0,X2864="A",AA2864&lt;&gt;"",AG2864&lt;&gt;"A",AJ2864&lt;&gt;"A",OR(AB2864="NR",AB2864="NT")),1,"")</f>
        <v/>
      </c>
      <c r="AV2864" s="554" t="str">
        <f>IF(AU2864="","",COUNTIF($AU$8:AU2864,AU2864))</f>
        <v/>
      </c>
      <c r="AW2864" s="553" t="str">
        <f>IF(AND(V2864&gt;0,X2864="A",AJ2864&lt;&gt;"A",OR(AB2864="",AB2864="NX")),1,"")</f>
        <v/>
      </c>
      <c r="AX2864" s="554" t="str">
        <f>IF(AW2864="","",COUNTIF($AW$8:AW2864,AW2864))</f>
        <v/>
      </c>
      <c r="AY2864" s="27"/>
      <c r="AZ2864" s="6"/>
      <c r="BA2864" s="7"/>
      <c r="BB2864" s="7"/>
    </row>
    <row r="2865" spans="1:54" ht="14.45" customHeight="1">
      <c r="A2865" s="472" t="s">
        <v>5641</v>
      </c>
      <c r="B2865" s="473" t="s">
        <v>1602</v>
      </c>
      <c r="C2865" s="714"/>
      <c r="D2865" s="22"/>
      <c r="E2865" s="746"/>
      <c r="F2865" s="760"/>
      <c r="G2865" s="475"/>
      <c r="H2865" s="476"/>
      <c r="I2865" s="474"/>
      <c r="J2865" s="475"/>
      <c r="K2865" s="478"/>
      <c r="L2865" s="9"/>
      <c r="M2865" s="546"/>
      <c r="N2865" s="9"/>
      <c r="O2865" s="6"/>
      <c r="P2865" s="479"/>
      <c r="Q2865" s="10"/>
      <c r="R2865" s="11"/>
      <c r="S2865" s="12"/>
      <c r="T2865" s="14"/>
      <c r="U2865" s="15"/>
      <c r="V2865" s="8"/>
      <c r="W2865" s="13"/>
      <c r="X2865" s="23"/>
      <c r="Y2865" s="486"/>
      <c r="Z2865" s="483"/>
      <c r="AA2865" s="24"/>
      <c r="AB2865" s="484"/>
      <c r="AC2865" s="16"/>
      <c r="AD2865" s="17"/>
      <c r="AE2865" s="18"/>
      <c r="AF2865" s="9"/>
      <c r="AG2865" s="19"/>
      <c r="AH2865" s="20"/>
      <c r="AI2865" s="9"/>
      <c r="AJ2865" s="21"/>
      <c r="AK2865" s="33"/>
      <c r="AL2865" s="485" t="str">
        <f>IF(AA2865="","",AA2865)</f>
        <v/>
      </c>
      <c r="AM2865" s="3" t="str">
        <f>IF(AB2865="","",AB2865)</f>
        <v/>
      </c>
      <c r="AN2865" s="702"/>
      <c r="AO2865" s="4"/>
      <c r="AP2865" s="5"/>
      <c r="AQ2865" s="5"/>
      <c r="AR2865" s="4"/>
      <c r="AS2865" s="5"/>
      <c r="AT2865" s="552"/>
      <c r="AU2865" s="553" t="str">
        <f>IF(AND(V2865&gt;0,X2865="A",AA2865&lt;&gt;"",AG2865&lt;&gt;"A",AJ2865&lt;&gt;"A",OR(AB2865="NR",AB2865="NT")),1,"")</f>
        <v/>
      </c>
      <c r="AV2865" s="554" t="str">
        <f>IF(AU2865="","",COUNTIF($AU$8:AU2865,AU2865))</f>
        <v/>
      </c>
      <c r="AW2865" s="553" t="str">
        <f>IF(AND(V2865&gt;0,X2865="A",AJ2865&lt;&gt;"A",OR(AB2865="",AB2865="NX")),1,"")</f>
        <v/>
      </c>
      <c r="AX2865" s="554" t="str">
        <f>IF(AW2865="","",COUNTIF($AW$8:AW2865,AW2865))</f>
        <v/>
      </c>
      <c r="AY2865" s="27"/>
      <c r="AZ2865" s="6"/>
      <c r="BA2865" s="7"/>
      <c r="BB2865" s="7"/>
    </row>
    <row r="2866" spans="1:54" ht="14.45" customHeight="1">
      <c r="A2866" s="472" t="s">
        <v>5642</v>
      </c>
      <c r="B2866" s="473" t="s">
        <v>1602</v>
      </c>
      <c r="C2866" s="714"/>
      <c r="D2866" s="22"/>
      <c r="E2866" s="746"/>
      <c r="F2866" s="760"/>
      <c r="G2866" s="475"/>
      <c r="H2866" s="476"/>
      <c r="I2866" s="474"/>
      <c r="J2866" s="475"/>
      <c r="K2866" s="478"/>
      <c r="L2866" s="9"/>
      <c r="M2866" s="546"/>
      <c r="N2866" s="9"/>
      <c r="O2866" s="6"/>
      <c r="P2866" s="479"/>
      <c r="Q2866" s="10"/>
      <c r="R2866" s="11"/>
      <c r="S2866" s="12"/>
      <c r="T2866" s="14"/>
      <c r="U2866" s="15"/>
      <c r="V2866" s="8"/>
      <c r="W2866" s="13"/>
      <c r="X2866" s="23"/>
      <c r="Y2866" s="486"/>
      <c r="Z2866" s="483"/>
      <c r="AA2866" s="24"/>
      <c r="AB2866" s="484"/>
      <c r="AC2866" s="16"/>
      <c r="AD2866" s="17"/>
      <c r="AE2866" s="18"/>
      <c r="AF2866" s="9"/>
      <c r="AG2866" s="19"/>
      <c r="AH2866" s="20"/>
      <c r="AI2866" s="9"/>
      <c r="AJ2866" s="21"/>
      <c r="AK2866" s="33"/>
      <c r="AL2866" s="485" t="str">
        <f>IF(AA2866="","",AA2866)</f>
        <v/>
      </c>
      <c r="AM2866" s="3" t="str">
        <f>IF(AB2866="","",AB2866)</f>
        <v/>
      </c>
      <c r="AN2866" s="702"/>
      <c r="AO2866" s="4"/>
      <c r="AP2866" s="5"/>
      <c r="AQ2866" s="5"/>
      <c r="AR2866" s="4"/>
      <c r="AS2866" s="5"/>
      <c r="AT2866" s="552"/>
      <c r="AU2866" s="553" t="str">
        <f>IF(AND(V2866&gt;0,X2866="A",AA2866&lt;&gt;"",AG2866&lt;&gt;"A",AJ2866&lt;&gt;"A",OR(AB2866="NR",AB2866="NT")),1,"")</f>
        <v/>
      </c>
      <c r="AV2866" s="554" t="str">
        <f>IF(AU2866="","",COUNTIF($AU$8:AU2866,AU2866))</f>
        <v/>
      </c>
      <c r="AW2866" s="553" t="str">
        <f>IF(AND(V2866&gt;0,X2866="A",AJ2866&lt;&gt;"A",OR(AB2866="",AB2866="NX")),1,"")</f>
        <v/>
      </c>
      <c r="AX2866" s="554" t="str">
        <f>IF(AW2866="","",COUNTIF($AW$8:AW2866,AW2866))</f>
        <v/>
      </c>
      <c r="AY2866" s="27"/>
      <c r="AZ2866" s="6"/>
      <c r="BA2866" s="7"/>
      <c r="BB2866" s="7"/>
    </row>
    <row r="2867" spans="1:54" ht="14.45" customHeight="1">
      <c r="A2867" s="472" t="s">
        <v>5643</v>
      </c>
      <c r="B2867" s="473" t="s">
        <v>1602</v>
      </c>
      <c r="C2867" s="714"/>
      <c r="D2867" s="22"/>
      <c r="E2867" s="746"/>
      <c r="F2867" s="760"/>
      <c r="G2867" s="475"/>
      <c r="H2867" s="476"/>
      <c r="I2867" s="474"/>
      <c r="J2867" s="475"/>
      <c r="K2867" s="478"/>
      <c r="L2867" s="9"/>
      <c r="M2867" s="546"/>
      <c r="N2867" s="9"/>
      <c r="O2867" s="6"/>
      <c r="P2867" s="479"/>
      <c r="Q2867" s="10"/>
      <c r="R2867" s="11"/>
      <c r="S2867" s="12"/>
      <c r="T2867" s="14"/>
      <c r="U2867" s="15"/>
      <c r="V2867" s="8"/>
      <c r="W2867" s="13"/>
      <c r="X2867" s="23"/>
      <c r="Y2867" s="486"/>
      <c r="Z2867" s="483"/>
      <c r="AA2867" s="24"/>
      <c r="AB2867" s="484"/>
      <c r="AC2867" s="16"/>
      <c r="AD2867" s="17"/>
      <c r="AE2867" s="18"/>
      <c r="AF2867" s="9"/>
      <c r="AG2867" s="19"/>
      <c r="AH2867" s="20"/>
      <c r="AI2867" s="9"/>
      <c r="AJ2867" s="21"/>
      <c r="AK2867" s="33"/>
      <c r="AL2867" s="485" t="str">
        <f>IF(AA2867="","",AA2867)</f>
        <v/>
      </c>
      <c r="AM2867" s="3" t="str">
        <f>IF(AB2867="","",AB2867)</f>
        <v/>
      </c>
      <c r="AN2867" s="702"/>
      <c r="AO2867" s="4"/>
      <c r="AP2867" s="5"/>
      <c r="AQ2867" s="5"/>
      <c r="AR2867" s="4"/>
      <c r="AS2867" s="5"/>
      <c r="AT2867" s="552"/>
      <c r="AU2867" s="553" t="str">
        <f>IF(AND(V2867&gt;0,X2867="A",AA2867&lt;&gt;"",AG2867&lt;&gt;"A",AJ2867&lt;&gt;"A",OR(AB2867="NR",AB2867="NT")),1,"")</f>
        <v/>
      </c>
      <c r="AV2867" s="554" t="str">
        <f>IF(AU2867="","",COUNTIF($AU$8:AU2867,AU2867))</f>
        <v/>
      </c>
      <c r="AW2867" s="553" t="str">
        <f>IF(AND(V2867&gt;0,X2867="A",AJ2867&lt;&gt;"A",OR(AB2867="",AB2867="NX")),1,"")</f>
        <v/>
      </c>
      <c r="AX2867" s="554" t="str">
        <f>IF(AW2867="","",COUNTIF($AW$8:AW2867,AW2867))</f>
        <v/>
      </c>
      <c r="AY2867" s="27"/>
      <c r="AZ2867" s="6"/>
      <c r="BA2867" s="7"/>
      <c r="BB2867" s="7"/>
    </row>
    <row r="2868" spans="1:54" ht="14.45" customHeight="1">
      <c r="A2868" s="472" t="s">
        <v>5644</v>
      </c>
      <c r="B2868" s="473" t="s">
        <v>1602</v>
      </c>
      <c r="C2868" s="714"/>
      <c r="D2868" s="22"/>
      <c r="E2868" s="746"/>
      <c r="F2868" s="760"/>
      <c r="G2868" s="475"/>
      <c r="H2868" s="476"/>
      <c r="I2868" s="474"/>
      <c r="J2868" s="475"/>
      <c r="K2868" s="478"/>
      <c r="L2868" s="9"/>
      <c r="M2868" s="546"/>
      <c r="N2868" s="9"/>
      <c r="O2868" s="6"/>
      <c r="P2868" s="479"/>
      <c r="Q2868" s="10"/>
      <c r="R2868" s="11"/>
      <c r="S2868" s="12"/>
      <c r="T2868" s="14"/>
      <c r="U2868" s="15"/>
      <c r="V2868" s="8"/>
      <c r="W2868" s="13"/>
      <c r="X2868" s="23"/>
      <c r="Y2868" s="486"/>
      <c r="Z2868" s="483"/>
      <c r="AA2868" s="24"/>
      <c r="AB2868" s="484"/>
      <c r="AC2868" s="16"/>
      <c r="AD2868" s="17"/>
      <c r="AE2868" s="18"/>
      <c r="AF2868" s="9"/>
      <c r="AG2868" s="19"/>
      <c r="AH2868" s="20"/>
      <c r="AI2868" s="9"/>
      <c r="AJ2868" s="21"/>
      <c r="AK2868" s="33"/>
      <c r="AL2868" s="485" t="str">
        <f>IF(AA2868="","",AA2868)</f>
        <v/>
      </c>
      <c r="AM2868" s="3" t="str">
        <f>IF(AB2868="","",AB2868)</f>
        <v/>
      </c>
      <c r="AN2868" s="702"/>
      <c r="AO2868" s="4"/>
      <c r="AP2868" s="5"/>
      <c r="AQ2868" s="5"/>
      <c r="AR2868" s="4"/>
      <c r="AS2868" s="5"/>
      <c r="AT2868" s="552"/>
      <c r="AU2868" s="553" t="str">
        <f>IF(AND(V2868&gt;0,X2868="A",AA2868&lt;&gt;"",AG2868&lt;&gt;"A",AJ2868&lt;&gt;"A",OR(AB2868="NR",AB2868="NT")),1,"")</f>
        <v/>
      </c>
      <c r="AV2868" s="554" t="str">
        <f>IF(AU2868="","",COUNTIF($AU$8:AU2868,AU2868))</f>
        <v/>
      </c>
      <c r="AW2868" s="553" t="str">
        <f>IF(AND(V2868&gt;0,X2868="A",AJ2868&lt;&gt;"A",OR(AB2868="",AB2868="NX")),1,"")</f>
        <v/>
      </c>
      <c r="AX2868" s="554" t="str">
        <f>IF(AW2868="","",COUNTIF($AW$8:AW2868,AW2868))</f>
        <v/>
      </c>
      <c r="AY2868" s="27"/>
      <c r="AZ2868" s="6"/>
      <c r="BA2868" s="7"/>
      <c r="BB2868" s="7"/>
    </row>
    <row r="2869" spans="1:54" ht="14.45" customHeight="1">
      <c r="A2869" s="472" t="s">
        <v>5645</v>
      </c>
      <c r="B2869" s="473" t="s">
        <v>1602</v>
      </c>
      <c r="C2869" s="714"/>
      <c r="D2869" s="22"/>
      <c r="E2869" s="746"/>
      <c r="F2869" s="760"/>
      <c r="G2869" s="475"/>
      <c r="H2869" s="476"/>
      <c r="I2869" s="474"/>
      <c r="J2869" s="475"/>
      <c r="K2869" s="478"/>
      <c r="L2869" s="9"/>
      <c r="M2869" s="546"/>
      <c r="N2869" s="9"/>
      <c r="O2869" s="6"/>
      <c r="P2869" s="479"/>
      <c r="Q2869" s="10"/>
      <c r="R2869" s="11"/>
      <c r="S2869" s="12"/>
      <c r="T2869" s="14"/>
      <c r="U2869" s="15"/>
      <c r="V2869" s="8"/>
      <c r="W2869" s="13"/>
      <c r="X2869" s="23"/>
      <c r="Y2869" s="486"/>
      <c r="Z2869" s="483"/>
      <c r="AA2869" s="24"/>
      <c r="AB2869" s="484"/>
      <c r="AC2869" s="16"/>
      <c r="AD2869" s="17"/>
      <c r="AE2869" s="18"/>
      <c r="AF2869" s="9"/>
      <c r="AG2869" s="19"/>
      <c r="AH2869" s="20"/>
      <c r="AI2869" s="9"/>
      <c r="AJ2869" s="21"/>
      <c r="AK2869" s="33"/>
      <c r="AL2869" s="485" t="str">
        <f>IF(AA2869="","",AA2869)</f>
        <v/>
      </c>
      <c r="AM2869" s="3" t="str">
        <f>IF(AB2869="","",AB2869)</f>
        <v/>
      </c>
      <c r="AN2869" s="702"/>
      <c r="AO2869" s="4"/>
      <c r="AP2869" s="5"/>
      <c r="AQ2869" s="5"/>
      <c r="AR2869" s="4"/>
      <c r="AS2869" s="5"/>
      <c r="AT2869" s="552"/>
      <c r="AU2869" s="553" t="str">
        <f>IF(AND(V2869&gt;0,X2869="A",AA2869&lt;&gt;"",AG2869&lt;&gt;"A",AJ2869&lt;&gt;"A",OR(AB2869="NR",AB2869="NT")),1,"")</f>
        <v/>
      </c>
      <c r="AV2869" s="554" t="str">
        <f>IF(AU2869="","",COUNTIF($AU$8:AU2869,AU2869))</f>
        <v/>
      </c>
      <c r="AW2869" s="553" t="str">
        <f>IF(AND(V2869&gt;0,X2869="A",AJ2869&lt;&gt;"A",OR(AB2869="",AB2869="NX")),1,"")</f>
        <v/>
      </c>
      <c r="AX2869" s="554" t="str">
        <f>IF(AW2869="","",COUNTIF($AW$8:AW2869,AW2869))</f>
        <v/>
      </c>
      <c r="AY2869" s="27"/>
      <c r="AZ2869" s="6"/>
      <c r="BA2869" s="7"/>
      <c r="BB2869" s="7"/>
    </row>
    <row r="2870" spans="1:54" ht="14.45" customHeight="1">
      <c r="A2870" s="472" t="s">
        <v>5646</v>
      </c>
      <c r="B2870" s="473" t="s">
        <v>1602</v>
      </c>
      <c r="C2870" s="714"/>
      <c r="D2870" s="22"/>
      <c r="E2870" s="746"/>
      <c r="F2870" s="760"/>
      <c r="G2870" s="475"/>
      <c r="H2870" s="476"/>
      <c r="I2870" s="474"/>
      <c r="J2870" s="475"/>
      <c r="K2870" s="478"/>
      <c r="L2870" s="9"/>
      <c r="M2870" s="546"/>
      <c r="N2870" s="9"/>
      <c r="O2870" s="6"/>
      <c r="P2870" s="479"/>
      <c r="Q2870" s="10"/>
      <c r="R2870" s="11"/>
      <c r="S2870" s="12"/>
      <c r="T2870" s="14"/>
      <c r="U2870" s="15"/>
      <c r="V2870" s="8"/>
      <c r="W2870" s="13"/>
      <c r="X2870" s="23"/>
      <c r="Y2870" s="486"/>
      <c r="Z2870" s="483"/>
      <c r="AA2870" s="24"/>
      <c r="AB2870" s="484"/>
      <c r="AC2870" s="16"/>
      <c r="AD2870" s="17"/>
      <c r="AE2870" s="18"/>
      <c r="AF2870" s="9"/>
      <c r="AG2870" s="19"/>
      <c r="AH2870" s="20"/>
      <c r="AI2870" s="9"/>
      <c r="AJ2870" s="21"/>
      <c r="AK2870" s="33"/>
      <c r="AL2870" s="485" t="str">
        <f>IF(AA2870="","",AA2870)</f>
        <v/>
      </c>
      <c r="AM2870" s="3" t="str">
        <f>IF(AB2870="","",AB2870)</f>
        <v/>
      </c>
      <c r="AN2870" s="702"/>
      <c r="AO2870" s="4"/>
      <c r="AP2870" s="5"/>
      <c r="AQ2870" s="5"/>
      <c r="AR2870" s="4"/>
      <c r="AS2870" s="5"/>
      <c r="AT2870" s="552"/>
      <c r="AU2870" s="553" t="str">
        <f>IF(AND(V2870&gt;0,X2870="A",AA2870&lt;&gt;"",AG2870&lt;&gt;"A",AJ2870&lt;&gt;"A",OR(AB2870="NR",AB2870="NT")),1,"")</f>
        <v/>
      </c>
      <c r="AV2870" s="554" t="str">
        <f>IF(AU2870="","",COUNTIF($AU$8:AU2870,AU2870))</f>
        <v/>
      </c>
      <c r="AW2870" s="553" t="str">
        <f>IF(AND(V2870&gt;0,X2870="A",AJ2870&lt;&gt;"A",OR(AB2870="",AB2870="NX")),1,"")</f>
        <v/>
      </c>
      <c r="AX2870" s="554" t="str">
        <f>IF(AW2870="","",COUNTIF($AW$8:AW2870,AW2870))</f>
        <v/>
      </c>
      <c r="AY2870" s="27"/>
      <c r="AZ2870" s="6"/>
      <c r="BA2870" s="7"/>
      <c r="BB2870" s="7"/>
    </row>
    <row r="2871" spans="1:54" ht="14.45" customHeight="1">
      <c r="A2871" s="472" t="s">
        <v>5647</v>
      </c>
      <c r="B2871" s="473" t="s">
        <v>1602</v>
      </c>
      <c r="C2871" s="714"/>
      <c r="D2871" s="22"/>
      <c r="E2871" s="746"/>
      <c r="F2871" s="760"/>
      <c r="G2871" s="475"/>
      <c r="H2871" s="476"/>
      <c r="I2871" s="474"/>
      <c r="J2871" s="475"/>
      <c r="K2871" s="478"/>
      <c r="L2871" s="9"/>
      <c r="M2871" s="546"/>
      <c r="N2871" s="9"/>
      <c r="O2871" s="6"/>
      <c r="P2871" s="479"/>
      <c r="Q2871" s="10"/>
      <c r="R2871" s="11"/>
      <c r="S2871" s="12"/>
      <c r="T2871" s="14"/>
      <c r="U2871" s="15"/>
      <c r="V2871" s="8"/>
      <c r="W2871" s="13"/>
      <c r="X2871" s="23"/>
      <c r="Y2871" s="486"/>
      <c r="Z2871" s="483"/>
      <c r="AA2871" s="24"/>
      <c r="AB2871" s="484"/>
      <c r="AC2871" s="16"/>
      <c r="AD2871" s="17"/>
      <c r="AE2871" s="18"/>
      <c r="AF2871" s="9"/>
      <c r="AG2871" s="19"/>
      <c r="AH2871" s="20"/>
      <c r="AI2871" s="9"/>
      <c r="AJ2871" s="21"/>
      <c r="AK2871" s="33"/>
      <c r="AL2871" s="485" t="str">
        <f>IF(AA2871="","",AA2871)</f>
        <v/>
      </c>
      <c r="AM2871" s="3" t="str">
        <f>IF(AB2871="","",AB2871)</f>
        <v/>
      </c>
      <c r="AN2871" s="702"/>
      <c r="AO2871" s="4"/>
      <c r="AP2871" s="5"/>
      <c r="AQ2871" s="5"/>
      <c r="AR2871" s="4"/>
      <c r="AS2871" s="5"/>
      <c r="AT2871" s="552"/>
      <c r="AU2871" s="553" t="str">
        <f>IF(AND(V2871&gt;0,X2871="A",AA2871&lt;&gt;"",AG2871&lt;&gt;"A",AJ2871&lt;&gt;"A",OR(AB2871="NR",AB2871="NT")),1,"")</f>
        <v/>
      </c>
      <c r="AV2871" s="554" t="str">
        <f>IF(AU2871="","",COUNTIF($AU$8:AU2871,AU2871))</f>
        <v/>
      </c>
      <c r="AW2871" s="553" t="str">
        <f>IF(AND(V2871&gt;0,X2871="A",AJ2871&lt;&gt;"A",OR(AB2871="",AB2871="NX")),1,"")</f>
        <v/>
      </c>
      <c r="AX2871" s="554" t="str">
        <f>IF(AW2871="","",COUNTIF($AW$8:AW2871,AW2871))</f>
        <v/>
      </c>
      <c r="AY2871" s="27"/>
      <c r="AZ2871" s="6"/>
      <c r="BA2871" s="7"/>
      <c r="BB2871" s="7"/>
    </row>
    <row r="2872" spans="1:54" ht="14.45" customHeight="1">
      <c r="A2872" s="472" t="s">
        <v>5648</v>
      </c>
      <c r="B2872" s="473" t="s">
        <v>1602</v>
      </c>
      <c r="C2872" s="714"/>
      <c r="D2872" s="22"/>
      <c r="E2872" s="746"/>
      <c r="F2872" s="760"/>
      <c r="G2872" s="475"/>
      <c r="H2872" s="476"/>
      <c r="I2872" s="474"/>
      <c r="J2872" s="475"/>
      <c r="K2872" s="478"/>
      <c r="L2872" s="9"/>
      <c r="M2872" s="546"/>
      <c r="N2872" s="9"/>
      <c r="O2872" s="6"/>
      <c r="P2872" s="479"/>
      <c r="Q2872" s="10"/>
      <c r="R2872" s="11"/>
      <c r="S2872" s="12"/>
      <c r="T2872" s="14"/>
      <c r="U2872" s="15"/>
      <c r="V2872" s="8"/>
      <c r="W2872" s="13"/>
      <c r="X2872" s="23"/>
      <c r="Y2872" s="486"/>
      <c r="Z2872" s="483"/>
      <c r="AA2872" s="24"/>
      <c r="AB2872" s="484"/>
      <c r="AC2872" s="16"/>
      <c r="AD2872" s="17"/>
      <c r="AE2872" s="18"/>
      <c r="AF2872" s="9"/>
      <c r="AG2872" s="19"/>
      <c r="AH2872" s="20"/>
      <c r="AI2872" s="9"/>
      <c r="AJ2872" s="21"/>
      <c r="AK2872" s="33"/>
      <c r="AL2872" s="485" t="str">
        <f>IF(AA2872="","",AA2872)</f>
        <v/>
      </c>
      <c r="AM2872" s="3" t="str">
        <f>IF(AB2872="","",AB2872)</f>
        <v/>
      </c>
      <c r="AN2872" s="702"/>
      <c r="AO2872" s="4"/>
      <c r="AP2872" s="5"/>
      <c r="AQ2872" s="5"/>
      <c r="AR2872" s="4"/>
      <c r="AS2872" s="5"/>
      <c r="AT2872" s="552"/>
      <c r="AU2872" s="553" t="str">
        <f>IF(AND(V2872&gt;0,X2872="A",AA2872&lt;&gt;"",AG2872&lt;&gt;"A",AJ2872&lt;&gt;"A",OR(AB2872="NR",AB2872="NT")),1,"")</f>
        <v/>
      </c>
      <c r="AV2872" s="554" t="str">
        <f>IF(AU2872="","",COUNTIF($AU$8:AU2872,AU2872))</f>
        <v/>
      </c>
      <c r="AW2872" s="553" t="str">
        <f>IF(AND(V2872&gt;0,X2872="A",AJ2872&lt;&gt;"A",OR(AB2872="",AB2872="NX")),1,"")</f>
        <v/>
      </c>
      <c r="AX2872" s="554" t="str">
        <f>IF(AW2872="","",COUNTIF($AW$8:AW2872,AW2872))</f>
        <v/>
      </c>
      <c r="AY2872" s="27"/>
      <c r="AZ2872" s="6"/>
      <c r="BA2872" s="7"/>
      <c r="BB2872" s="7"/>
    </row>
    <row r="2873" spans="1:54" ht="14.45" customHeight="1">
      <c r="A2873" s="472" t="s">
        <v>5685</v>
      </c>
      <c r="B2873" s="473" t="s">
        <v>1602</v>
      </c>
      <c r="C2873" s="714"/>
      <c r="D2873" s="22"/>
      <c r="E2873" s="746"/>
      <c r="F2873" s="760"/>
      <c r="G2873" s="475"/>
      <c r="H2873" s="476"/>
      <c r="I2873" s="474"/>
      <c r="J2873" s="475"/>
      <c r="K2873" s="478"/>
      <c r="L2873" s="9"/>
      <c r="M2873" s="546"/>
      <c r="N2873" s="9"/>
      <c r="O2873" s="6"/>
      <c r="P2873" s="479"/>
      <c r="Q2873" s="10"/>
      <c r="R2873" s="11"/>
      <c r="S2873" s="12"/>
      <c r="T2873" s="14"/>
      <c r="U2873" s="15"/>
      <c r="V2873" s="8"/>
      <c r="W2873" s="13"/>
      <c r="X2873" s="23"/>
      <c r="Y2873" s="486"/>
      <c r="Z2873" s="483"/>
      <c r="AA2873" s="24"/>
      <c r="AB2873" s="484"/>
      <c r="AC2873" s="16"/>
      <c r="AD2873" s="17"/>
      <c r="AE2873" s="18"/>
      <c r="AF2873" s="9"/>
      <c r="AG2873" s="19"/>
      <c r="AH2873" s="20"/>
      <c r="AI2873" s="9"/>
      <c r="AJ2873" s="21"/>
      <c r="AK2873" s="33"/>
      <c r="AL2873" s="485" t="str">
        <f>IF(AA2873="","",AA2873)</f>
        <v/>
      </c>
      <c r="AM2873" s="3" t="str">
        <f>IF(AB2873="","",AB2873)</f>
        <v/>
      </c>
      <c r="AN2873" s="702"/>
      <c r="AO2873" s="4"/>
      <c r="AP2873" s="5"/>
      <c r="AQ2873" s="5"/>
      <c r="AR2873" s="4"/>
      <c r="AS2873" s="5"/>
      <c r="AT2873" s="552"/>
      <c r="AU2873" s="553" t="str">
        <f>IF(AND(V2873&gt;0,X2873="A",AA2873&lt;&gt;"",AG2873&lt;&gt;"A",AJ2873&lt;&gt;"A",OR(AB2873="NR",AB2873="NT")),1,"")</f>
        <v/>
      </c>
      <c r="AV2873" s="554" t="str">
        <f>IF(AU2873="","",COUNTIF($AU$8:AU2873,AU2873))</f>
        <v/>
      </c>
      <c r="AW2873" s="553" t="str">
        <f>IF(AND(V2873&gt;0,X2873="A",AJ2873&lt;&gt;"A",OR(AB2873="",AB2873="NX")),1,"")</f>
        <v/>
      </c>
      <c r="AX2873" s="554" t="str">
        <f>IF(AW2873="","",COUNTIF($AW$8:AW2873,AW2873))</f>
        <v/>
      </c>
      <c r="AY2873" s="27"/>
      <c r="AZ2873" s="6"/>
      <c r="BA2873" s="7"/>
      <c r="BB2873" s="7"/>
    </row>
    <row r="2874" spans="1:54" ht="14.45" customHeight="1">
      <c r="A2874" s="472" t="s">
        <v>5686</v>
      </c>
      <c r="B2874" s="473" t="s">
        <v>1602</v>
      </c>
      <c r="C2874" s="714"/>
      <c r="D2874" s="22"/>
      <c r="E2874" s="746"/>
      <c r="F2874" s="760"/>
      <c r="G2874" s="475"/>
      <c r="H2874" s="476"/>
      <c r="I2874" s="474"/>
      <c r="J2874" s="475"/>
      <c r="K2874" s="478"/>
      <c r="L2874" s="9"/>
      <c r="M2874" s="546"/>
      <c r="N2874" s="9"/>
      <c r="O2874" s="6"/>
      <c r="P2874" s="479"/>
      <c r="Q2874" s="10"/>
      <c r="R2874" s="11"/>
      <c r="S2874" s="12"/>
      <c r="T2874" s="14"/>
      <c r="U2874" s="15"/>
      <c r="V2874" s="8"/>
      <c r="W2874" s="13"/>
      <c r="X2874" s="23"/>
      <c r="Y2874" s="486"/>
      <c r="Z2874" s="483"/>
      <c r="AA2874" s="24"/>
      <c r="AB2874" s="484"/>
      <c r="AC2874" s="16"/>
      <c r="AD2874" s="17"/>
      <c r="AE2874" s="18"/>
      <c r="AF2874" s="9"/>
      <c r="AG2874" s="19"/>
      <c r="AH2874" s="20"/>
      <c r="AI2874" s="9"/>
      <c r="AJ2874" s="21"/>
      <c r="AK2874" s="33"/>
      <c r="AL2874" s="485" t="str">
        <f>IF(AA2874="","",AA2874)</f>
        <v/>
      </c>
      <c r="AM2874" s="3" t="str">
        <f>IF(AB2874="","",AB2874)</f>
        <v/>
      </c>
      <c r="AN2874" s="702"/>
      <c r="AO2874" s="4"/>
      <c r="AP2874" s="5"/>
      <c r="AQ2874" s="5"/>
      <c r="AR2874" s="4"/>
      <c r="AS2874" s="5"/>
      <c r="AT2874" s="552"/>
      <c r="AU2874" s="553" t="str">
        <f>IF(AND(V2874&gt;0,X2874="A",AA2874&lt;&gt;"",AG2874&lt;&gt;"A",AJ2874&lt;&gt;"A",OR(AB2874="NR",AB2874="NT")),1,"")</f>
        <v/>
      </c>
      <c r="AV2874" s="554" t="str">
        <f>IF(AU2874="","",COUNTIF($AU$8:AU2874,AU2874))</f>
        <v/>
      </c>
      <c r="AW2874" s="553" t="str">
        <f>IF(AND(V2874&gt;0,X2874="A",AJ2874&lt;&gt;"A",OR(AB2874="",AB2874="NX")),1,"")</f>
        <v/>
      </c>
      <c r="AX2874" s="554" t="str">
        <f>IF(AW2874="","",COUNTIF($AW$8:AW2874,AW2874))</f>
        <v/>
      </c>
      <c r="AY2874" s="27"/>
      <c r="AZ2874" s="6"/>
      <c r="BA2874" s="7"/>
      <c r="BB2874" s="7"/>
    </row>
    <row r="2875" spans="1:54" ht="14.45" customHeight="1">
      <c r="A2875" s="472" t="s">
        <v>5687</v>
      </c>
      <c r="B2875" s="473" t="s">
        <v>1602</v>
      </c>
      <c r="C2875" s="714"/>
      <c r="D2875" s="22"/>
      <c r="E2875" s="746"/>
      <c r="F2875" s="760"/>
      <c r="G2875" s="475"/>
      <c r="H2875" s="476"/>
      <c r="I2875" s="474"/>
      <c r="J2875" s="475"/>
      <c r="K2875" s="478"/>
      <c r="L2875" s="9"/>
      <c r="M2875" s="546"/>
      <c r="N2875" s="9"/>
      <c r="O2875" s="6"/>
      <c r="P2875" s="479"/>
      <c r="Q2875" s="10"/>
      <c r="R2875" s="11"/>
      <c r="S2875" s="12"/>
      <c r="T2875" s="14"/>
      <c r="U2875" s="15"/>
      <c r="V2875" s="8"/>
      <c r="W2875" s="13"/>
      <c r="X2875" s="23"/>
      <c r="Y2875" s="486"/>
      <c r="Z2875" s="483"/>
      <c r="AA2875" s="24"/>
      <c r="AB2875" s="484"/>
      <c r="AC2875" s="16"/>
      <c r="AD2875" s="17"/>
      <c r="AE2875" s="18"/>
      <c r="AF2875" s="9"/>
      <c r="AG2875" s="19"/>
      <c r="AH2875" s="20"/>
      <c r="AI2875" s="9"/>
      <c r="AJ2875" s="21"/>
      <c r="AK2875" s="33"/>
      <c r="AL2875" s="485" t="str">
        <f>IF(AA2875="","",AA2875)</f>
        <v/>
      </c>
      <c r="AM2875" s="3" t="str">
        <f>IF(AB2875="","",AB2875)</f>
        <v/>
      </c>
      <c r="AN2875" s="702"/>
      <c r="AO2875" s="4"/>
      <c r="AP2875" s="5"/>
      <c r="AQ2875" s="5"/>
      <c r="AR2875" s="4"/>
      <c r="AS2875" s="5"/>
      <c r="AT2875" s="552"/>
      <c r="AU2875" s="553" t="str">
        <f>IF(AND(V2875&gt;0,X2875="A",AA2875&lt;&gt;"",AG2875&lt;&gt;"A",AJ2875&lt;&gt;"A",OR(AB2875="NR",AB2875="NT")),1,"")</f>
        <v/>
      </c>
      <c r="AV2875" s="554" t="str">
        <f>IF(AU2875="","",COUNTIF($AU$8:AU2875,AU2875))</f>
        <v/>
      </c>
      <c r="AW2875" s="553" t="str">
        <f>IF(AND(V2875&gt;0,X2875="A",AJ2875&lt;&gt;"A",OR(AB2875="",AB2875="NX")),1,"")</f>
        <v/>
      </c>
      <c r="AX2875" s="554" t="str">
        <f>IF(AW2875="","",COUNTIF($AW$8:AW2875,AW2875))</f>
        <v/>
      </c>
      <c r="AY2875" s="27"/>
      <c r="AZ2875" s="6"/>
      <c r="BA2875" s="7"/>
      <c r="BB2875" s="7"/>
    </row>
    <row r="2876" spans="1:54" ht="14.45" customHeight="1">
      <c r="A2876" s="472" t="s">
        <v>5688</v>
      </c>
      <c r="B2876" s="473" t="s">
        <v>1602</v>
      </c>
      <c r="C2876" s="714"/>
      <c r="D2876" s="22"/>
      <c r="E2876" s="746"/>
      <c r="F2876" s="760"/>
      <c r="G2876" s="475"/>
      <c r="H2876" s="476"/>
      <c r="I2876" s="474"/>
      <c r="J2876" s="475"/>
      <c r="K2876" s="478"/>
      <c r="L2876" s="9"/>
      <c r="M2876" s="546"/>
      <c r="N2876" s="9"/>
      <c r="O2876" s="6"/>
      <c r="P2876" s="479"/>
      <c r="Q2876" s="10"/>
      <c r="R2876" s="11"/>
      <c r="S2876" s="12"/>
      <c r="T2876" s="14"/>
      <c r="U2876" s="15"/>
      <c r="V2876" s="8"/>
      <c r="W2876" s="13"/>
      <c r="X2876" s="23"/>
      <c r="Y2876" s="486"/>
      <c r="Z2876" s="483"/>
      <c r="AA2876" s="24"/>
      <c r="AB2876" s="484"/>
      <c r="AC2876" s="16"/>
      <c r="AD2876" s="17"/>
      <c r="AE2876" s="18"/>
      <c r="AF2876" s="9"/>
      <c r="AG2876" s="19"/>
      <c r="AH2876" s="20"/>
      <c r="AI2876" s="9"/>
      <c r="AJ2876" s="21"/>
      <c r="AK2876" s="33"/>
      <c r="AL2876" s="485" t="str">
        <f>IF(AA2876="","",AA2876)</f>
        <v/>
      </c>
      <c r="AM2876" s="3" t="str">
        <f>IF(AB2876="","",AB2876)</f>
        <v/>
      </c>
      <c r="AN2876" s="702"/>
      <c r="AO2876" s="4"/>
      <c r="AP2876" s="5"/>
      <c r="AQ2876" s="5"/>
      <c r="AR2876" s="4"/>
      <c r="AS2876" s="5"/>
      <c r="AT2876" s="552"/>
      <c r="AU2876" s="553" t="str">
        <f>IF(AND(V2876&gt;0,X2876="A",AA2876&lt;&gt;"",AG2876&lt;&gt;"A",AJ2876&lt;&gt;"A",OR(AB2876="NR",AB2876="NT")),1,"")</f>
        <v/>
      </c>
      <c r="AV2876" s="554" t="str">
        <f>IF(AU2876="","",COUNTIF($AU$8:AU2876,AU2876))</f>
        <v/>
      </c>
      <c r="AW2876" s="553" t="str">
        <f>IF(AND(V2876&gt;0,X2876="A",AJ2876&lt;&gt;"A",OR(AB2876="",AB2876="NX")),1,"")</f>
        <v/>
      </c>
      <c r="AX2876" s="554" t="str">
        <f>IF(AW2876="","",COUNTIF($AW$8:AW2876,AW2876))</f>
        <v/>
      </c>
      <c r="AY2876" s="27"/>
      <c r="AZ2876" s="6"/>
      <c r="BA2876" s="7"/>
      <c r="BB2876" s="7"/>
    </row>
    <row r="2877" spans="1:54" ht="14.45" customHeight="1">
      <c r="A2877" s="472" t="s">
        <v>5689</v>
      </c>
      <c r="B2877" s="473" t="s">
        <v>1602</v>
      </c>
      <c r="C2877" s="714"/>
      <c r="D2877" s="22"/>
      <c r="E2877" s="746"/>
      <c r="F2877" s="760"/>
      <c r="G2877" s="475"/>
      <c r="H2877" s="476"/>
      <c r="I2877" s="474"/>
      <c r="J2877" s="475"/>
      <c r="K2877" s="478"/>
      <c r="L2877" s="9"/>
      <c r="M2877" s="546"/>
      <c r="N2877" s="9"/>
      <c r="O2877" s="6"/>
      <c r="P2877" s="479"/>
      <c r="Q2877" s="10"/>
      <c r="R2877" s="11"/>
      <c r="S2877" s="12"/>
      <c r="T2877" s="14"/>
      <c r="U2877" s="15"/>
      <c r="V2877" s="8"/>
      <c r="W2877" s="13"/>
      <c r="X2877" s="23"/>
      <c r="Y2877" s="486"/>
      <c r="Z2877" s="483"/>
      <c r="AA2877" s="24"/>
      <c r="AB2877" s="484"/>
      <c r="AC2877" s="16"/>
      <c r="AD2877" s="17"/>
      <c r="AE2877" s="18"/>
      <c r="AF2877" s="9"/>
      <c r="AG2877" s="19"/>
      <c r="AH2877" s="20"/>
      <c r="AI2877" s="9"/>
      <c r="AJ2877" s="21"/>
      <c r="AK2877" s="33"/>
      <c r="AL2877" s="485" t="str">
        <f>IF(AA2877="","",AA2877)</f>
        <v/>
      </c>
      <c r="AM2877" s="3" t="str">
        <f>IF(AB2877="","",AB2877)</f>
        <v/>
      </c>
      <c r="AN2877" s="702"/>
      <c r="AO2877" s="4"/>
      <c r="AP2877" s="5"/>
      <c r="AQ2877" s="5"/>
      <c r="AR2877" s="4"/>
      <c r="AS2877" s="5"/>
      <c r="AT2877" s="552"/>
      <c r="AU2877" s="553" t="str">
        <f>IF(AND(V2877&gt;0,X2877="A",AA2877&lt;&gt;"",AG2877&lt;&gt;"A",AJ2877&lt;&gt;"A",OR(AB2877="NR",AB2877="NT")),1,"")</f>
        <v/>
      </c>
      <c r="AV2877" s="554" t="str">
        <f>IF(AU2877="","",COUNTIF($AU$8:AU2877,AU2877))</f>
        <v/>
      </c>
      <c r="AW2877" s="553" t="str">
        <f>IF(AND(V2877&gt;0,X2877="A",AJ2877&lt;&gt;"A",OR(AB2877="",AB2877="NX")),1,"")</f>
        <v/>
      </c>
      <c r="AX2877" s="554" t="str">
        <f>IF(AW2877="","",COUNTIF($AW$8:AW2877,AW2877))</f>
        <v/>
      </c>
      <c r="AY2877" s="27"/>
      <c r="AZ2877" s="6"/>
      <c r="BA2877" s="7"/>
      <c r="BB2877" s="7"/>
    </row>
    <row r="2878" spans="1:54" ht="14.45" customHeight="1">
      <c r="A2878" s="472" t="s">
        <v>5690</v>
      </c>
      <c r="B2878" s="473" t="s">
        <v>1602</v>
      </c>
      <c r="C2878" s="714"/>
      <c r="D2878" s="22"/>
      <c r="E2878" s="746"/>
      <c r="F2878" s="760"/>
      <c r="G2878" s="475"/>
      <c r="H2878" s="476"/>
      <c r="I2878" s="474"/>
      <c r="J2878" s="475"/>
      <c r="K2878" s="478"/>
      <c r="L2878" s="9"/>
      <c r="M2878" s="546"/>
      <c r="N2878" s="9"/>
      <c r="O2878" s="6"/>
      <c r="P2878" s="479"/>
      <c r="Q2878" s="10"/>
      <c r="R2878" s="11"/>
      <c r="S2878" s="12"/>
      <c r="T2878" s="14"/>
      <c r="U2878" s="15"/>
      <c r="V2878" s="8"/>
      <c r="W2878" s="13"/>
      <c r="X2878" s="23"/>
      <c r="Y2878" s="486"/>
      <c r="Z2878" s="483"/>
      <c r="AA2878" s="24"/>
      <c r="AB2878" s="484"/>
      <c r="AC2878" s="16"/>
      <c r="AD2878" s="17"/>
      <c r="AE2878" s="18"/>
      <c r="AF2878" s="9"/>
      <c r="AG2878" s="19"/>
      <c r="AH2878" s="20"/>
      <c r="AI2878" s="9"/>
      <c r="AJ2878" s="21"/>
      <c r="AK2878" s="33"/>
      <c r="AL2878" s="485" t="str">
        <f>IF(AA2878="","",AA2878)</f>
        <v/>
      </c>
      <c r="AM2878" s="3" t="str">
        <f>IF(AB2878="","",AB2878)</f>
        <v/>
      </c>
      <c r="AN2878" s="702"/>
      <c r="AO2878" s="4"/>
      <c r="AP2878" s="5"/>
      <c r="AQ2878" s="5"/>
      <c r="AR2878" s="4"/>
      <c r="AS2878" s="5"/>
      <c r="AT2878" s="552"/>
      <c r="AU2878" s="553" t="str">
        <f>IF(AND(V2878&gt;0,X2878="A",AA2878&lt;&gt;"",AG2878&lt;&gt;"A",AJ2878&lt;&gt;"A",OR(AB2878="NR",AB2878="NT")),1,"")</f>
        <v/>
      </c>
      <c r="AV2878" s="554" t="str">
        <f>IF(AU2878="","",COUNTIF($AU$8:AU2878,AU2878))</f>
        <v/>
      </c>
      <c r="AW2878" s="553" t="str">
        <f>IF(AND(V2878&gt;0,X2878="A",AJ2878&lt;&gt;"A",OR(AB2878="",AB2878="NX")),1,"")</f>
        <v/>
      </c>
      <c r="AX2878" s="554" t="str">
        <f>IF(AW2878="","",COUNTIF($AW$8:AW2878,AW2878))</f>
        <v/>
      </c>
      <c r="AY2878" s="27"/>
      <c r="AZ2878" s="6"/>
      <c r="BA2878" s="7"/>
      <c r="BB2878" s="7"/>
    </row>
    <row r="2879" spans="1:54" ht="14.45" customHeight="1">
      <c r="A2879" s="472" t="s">
        <v>5691</v>
      </c>
      <c r="B2879" s="473" t="s">
        <v>1602</v>
      </c>
      <c r="C2879" s="714"/>
      <c r="D2879" s="22"/>
      <c r="E2879" s="746"/>
      <c r="F2879" s="760"/>
      <c r="G2879" s="475"/>
      <c r="H2879" s="476"/>
      <c r="I2879" s="474"/>
      <c r="J2879" s="475"/>
      <c r="K2879" s="478"/>
      <c r="L2879" s="9"/>
      <c r="M2879" s="546"/>
      <c r="N2879" s="9"/>
      <c r="O2879" s="6"/>
      <c r="P2879" s="479"/>
      <c r="Q2879" s="10"/>
      <c r="R2879" s="11"/>
      <c r="S2879" s="12"/>
      <c r="T2879" s="14"/>
      <c r="U2879" s="15"/>
      <c r="V2879" s="8"/>
      <c r="W2879" s="13"/>
      <c r="X2879" s="23"/>
      <c r="Y2879" s="486"/>
      <c r="Z2879" s="483"/>
      <c r="AA2879" s="24"/>
      <c r="AB2879" s="484"/>
      <c r="AC2879" s="16"/>
      <c r="AD2879" s="17"/>
      <c r="AE2879" s="18"/>
      <c r="AF2879" s="9"/>
      <c r="AG2879" s="19"/>
      <c r="AH2879" s="20"/>
      <c r="AI2879" s="9"/>
      <c r="AJ2879" s="21"/>
      <c r="AK2879" s="33"/>
      <c r="AL2879" s="485" t="str">
        <f>IF(AA2879="","",AA2879)</f>
        <v/>
      </c>
      <c r="AM2879" s="3" t="str">
        <f>IF(AB2879="","",AB2879)</f>
        <v/>
      </c>
      <c r="AN2879" s="702"/>
      <c r="AO2879" s="4"/>
      <c r="AP2879" s="5"/>
      <c r="AQ2879" s="5"/>
      <c r="AR2879" s="4"/>
      <c r="AS2879" s="5"/>
      <c r="AT2879" s="552"/>
      <c r="AU2879" s="553" t="str">
        <f>IF(AND(V2879&gt;0,X2879="A",AA2879&lt;&gt;"",AG2879&lt;&gt;"A",AJ2879&lt;&gt;"A",OR(AB2879="NR",AB2879="NT")),1,"")</f>
        <v/>
      </c>
      <c r="AV2879" s="554" t="str">
        <f>IF(AU2879="","",COUNTIF($AU$8:AU2879,AU2879))</f>
        <v/>
      </c>
      <c r="AW2879" s="553" t="str">
        <f>IF(AND(V2879&gt;0,X2879="A",AJ2879&lt;&gt;"A",OR(AB2879="",AB2879="NX")),1,"")</f>
        <v/>
      </c>
      <c r="AX2879" s="554" t="str">
        <f>IF(AW2879="","",COUNTIF($AW$8:AW2879,AW2879))</f>
        <v/>
      </c>
      <c r="AY2879" s="27"/>
      <c r="AZ2879" s="6"/>
      <c r="BA2879" s="7"/>
      <c r="BB2879" s="7"/>
    </row>
    <row r="2880" spans="1:54" ht="14.45" customHeight="1">
      <c r="A2880" s="472" t="s">
        <v>5692</v>
      </c>
      <c r="B2880" s="473" t="s">
        <v>1602</v>
      </c>
      <c r="C2880" s="714"/>
      <c r="D2880" s="22"/>
      <c r="E2880" s="746"/>
      <c r="F2880" s="760"/>
      <c r="G2880" s="475"/>
      <c r="H2880" s="476"/>
      <c r="I2880" s="474"/>
      <c r="J2880" s="475"/>
      <c r="K2880" s="478"/>
      <c r="L2880" s="9"/>
      <c r="M2880" s="546"/>
      <c r="N2880" s="9"/>
      <c r="O2880" s="6"/>
      <c r="P2880" s="479"/>
      <c r="Q2880" s="10"/>
      <c r="R2880" s="11"/>
      <c r="S2880" s="12"/>
      <c r="T2880" s="14"/>
      <c r="U2880" s="15"/>
      <c r="V2880" s="8"/>
      <c r="W2880" s="13"/>
      <c r="X2880" s="23"/>
      <c r="Y2880" s="486"/>
      <c r="Z2880" s="483"/>
      <c r="AA2880" s="24"/>
      <c r="AB2880" s="484"/>
      <c r="AC2880" s="16"/>
      <c r="AD2880" s="17"/>
      <c r="AE2880" s="18"/>
      <c r="AF2880" s="9"/>
      <c r="AG2880" s="19"/>
      <c r="AH2880" s="20"/>
      <c r="AI2880" s="9"/>
      <c r="AJ2880" s="21"/>
      <c r="AK2880" s="33"/>
      <c r="AL2880" s="485" t="str">
        <f>IF(AA2880="","",AA2880)</f>
        <v/>
      </c>
      <c r="AM2880" s="3" t="str">
        <f>IF(AB2880="","",AB2880)</f>
        <v/>
      </c>
      <c r="AN2880" s="702"/>
      <c r="AO2880" s="4"/>
      <c r="AP2880" s="5"/>
      <c r="AQ2880" s="5"/>
      <c r="AR2880" s="4"/>
      <c r="AS2880" s="5"/>
      <c r="AT2880" s="552"/>
      <c r="AU2880" s="553" t="str">
        <f>IF(AND(V2880&gt;0,X2880="A",AA2880&lt;&gt;"",AG2880&lt;&gt;"A",AJ2880&lt;&gt;"A",OR(AB2880="NR",AB2880="NT")),1,"")</f>
        <v/>
      </c>
      <c r="AV2880" s="554" t="str">
        <f>IF(AU2880="","",COUNTIF($AU$8:AU2880,AU2880))</f>
        <v/>
      </c>
      <c r="AW2880" s="553" t="str">
        <f>IF(AND(V2880&gt;0,X2880="A",AJ2880&lt;&gt;"A",OR(AB2880="",AB2880="NX")),1,"")</f>
        <v/>
      </c>
      <c r="AX2880" s="554" t="str">
        <f>IF(AW2880="","",COUNTIF($AW$8:AW2880,AW2880))</f>
        <v/>
      </c>
      <c r="AY2880" s="27"/>
      <c r="AZ2880" s="6"/>
      <c r="BA2880" s="7"/>
      <c r="BB2880" s="7"/>
    </row>
    <row r="2881" spans="1:54" ht="14.45" customHeight="1">
      <c r="A2881" s="472" t="s">
        <v>5693</v>
      </c>
      <c r="B2881" s="473" t="s">
        <v>1602</v>
      </c>
      <c r="C2881" s="714"/>
      <c r="D2881" s="22"/>
      <c r="E2881" s="746"/>
      <c r="F2881" s="760"/>
      <c r="G2881" s="475"/>
      <c r="H2881" s="476"/>
      <c r="I2881" s="474"/>
      <c r="J2881" s="475"/>
      <c r="K2881" s="478"/>
      <c r="L2881" s="9"/>
      <c r="M2881" s="546"/>
      <c r="N2881" s="9"/>
      <c r="O2881" s="6"/>
      <c r="P2881" s="479"/>
      <c r="Q2881" s="10"/>
      <c r="R2881" s="11"/>
      <c r="S2881" s="12"/>
      <c r="T2881" s="14"/>
      <c r="U2881" s="15"/>
      <c r="V2881" s="8"/>
      <c r="W2881" s="13"/>
      <c r="X2881" s="23"/>
      <c r="Y2881" s="486"/>
      <c r="Z2881" s="483"/>
      <c r="AA2881" s="24"/>
      <c r="AB2881" s="484"/>
      <c r="AC2881" s="16"/>
      <c r="AD2881" s="17"/>
      <c r="AE2881" s="18"/>
      <c r="AF2881" s="9"/>
      <c r="AG2881" s="19"/>
      <c r="AH2881" s="20"/>
      <c r="AI2881" s="9"/>
      <c r="AJ2881" s="21"/>
      <c r="AK2881" s="33"/>
      <c r="AL2881" s="485" t="str">
        <f>IF(AA2881="","",AA2881)</f>
        <v/>
      </c>
      <c r="AM2881" s="3" t="str">
        <f>IF(AB2881="","",AB2881)</f>
        <v/>
      </c>
      <c r="AN2881" s="702"/>
      <c r="AO2881" s="4"/>
      <c r="AP2881" s="5"/>
      <c r="AQ2881" s="5"/>
      <c r="AR2881" s="4"/>
      <c r="AS2881" s="5"/>
      <c r="AT2881" s="552"/>
      <c r="AU2881" s="553" t="str">
        <f>IF(AND(V2881&gt;0,X2881="A",AA2881&lt;&gt;"",AG2881&lt;&gt;"A",AJ2881&lt;&gt;"A",OR(AB2881="NR",AB2881="NT")),1,"")</f>
        <v/>
      </c>
      <c r="AV2881" s="554" t="str">
        <f>IF(AU2881="","",COUNTIF($AU$8:AU2881,AU2881))</f>
        <v/>
      </c>
      <c r="AW2881" s="553" t="str">
        <f>IF(AND(V2881&gt;0,X2881="A",AJ2881&lt;&gt;"A",OR(AB2881="",AB2881="NX")),1,"")</f>
        <v/>
      </c>
      <c r="AX2881" s="554" t="str">
        <f>IF(AW2881="","",COUNTIF($AW$8:AW2881,AW2881))</f>
        <v/>
      </c>
      <c r="AY2881" s="27"/>
      <c r="AZ2881" s="6"/>
      <c r="BA2881" s="7"/>
      <c r="BB2881" s="7"/>
    </row>
    <row r="2882" spans="1:54" ht="14.45" customHeight="1">
      <c r="A2882" s="472" t="s">
        <v>5694</v>
      </c>
      <c r="B2882" s="473" t="s">
        <v>1602</v>
      </c>
      <c r="C2882" s="714"/>
      <c r="D2882" s="22"/>
      <c r="E2882" s="746"/>
      <c r="F2882" s="760"/>
      <c r="G2882" s="475"/>
      <c r="H2882" s="476"/>
      <c r="I2882" s="474"/>
      <c r="J2882" s="475"/>
      <c r="K2882" s="478"/>
      <c r="L2882" s="9"/>
      <c r="M2882" s="546"/>
      <c r="N2882" s="9"/>
      <c r="O2882" s="6"/>
      <c r="P2882" s="479"/>
      <c r="Q2882" s="10"/>
      <c r="R2882" s="11"/>
      <c r="S2882" s="12"/>
      <c r="T2882" s="14"/>
      <c r="U2882" s="15"/>
      <c r="V2882" s="8"/>
      <c r="W2882" s="13"/>
      <c r="X2882" s="23"/>
      <c r="Y2882" s="486"/>
      <c r="Z2882" s="483"/>
      <c r="AA2882" s="24"/>
      <c r="AB2882" s="484"/>
      <c r="AC2882" s="16"/>
      <c r="AD2882" s="17"/>
      <c r="AE2882" s="18"/>
      <c r="AF2882" s="9"/>
      <c r="AG2882" s="19"/>
      <c r="AH2882" s="20"/>
      <c r="AI2882" s="9"/>
      <c r="AJ2882" s="21"/>
      <c r="AK2882" s="33"/>
      <c r="AL2882" s="485" t="str">
        <f>IF(AA2882="","",AA2882)</f>
        <v/>
      </c>
      <c r="AM2882" s="3" t="str">
        <f>IF(AB2882="","",AB2882)</f>
        <v/>
      </c>
      <c r="AN2882" s="702"/>
      <c r="AO2882" s="4"/>
      <c r="AP2882" s="5"/>
      <c r="AQ2882" s="5"/>
      <c r="AR2882" s="4"/>
      <c r="AS2882" s="5"/>
      <c r="AT2882" s="552"/>
      <c r="AU2882" s="553" t="str">
        <f>IF(AND(V2882&gt;0,X2882="A",AA2882&lt;&gt;"",AG2882&lt;&gt;"A",AJ2882&lt;&gt;"A",OR(AB2882="NR",AB2882="NT")),1,"")</f>
        <v/>
      </c>
      <c r="AV2882" s="554" t="str">
        <f>IF(AU2882="","",COUNTIF($AU$8:AU2882,AU2882))</f>
        <v/>
      </c>
      <c r="AW2882" s="553" t="str">
        <f>IF(AND(V2882&gt;0,X2882="A",AJ2882&lt;&gt;"A",OR(AB2882="",AB2882="NX")),1,"")</f>
        <v/>
      </c>
      <c r="AX2882" s="554" t="str">
        <f>IF(AW2882="","",COUNTIF($AW$8:AW2882,AW2882))</f>
        <v/>
      </c>
      <c r="AY2882" s="27"/>
      <c r="AZ2882" s="6"/>
      <c r="BA2882" s="7"/>
      <c r="BB2882" s="7"/>
    </row>
    <row r="2883" spans="1:54" ht="14.45" customHeight="1">
      <c r="A2883" s="472" t="s">
        <v>5695</v>
      </c>
      <c r="B2883" s="473" t="s">
        <v>1602</v>
      </c>
      <c r="C2883" s="714"/>
      <c r="D2883" s="22"/>
      <c r="E2883" s="746"/>
      <c r="F2883" s="760"/>
      <c r="G2883" s="475"/>
      <c r="H2883" s="476"/>
      <c r="I2883" s="474"/>
      <c r="J2883" s="475"/>
      <c r="K2883" s="478"/>
      <c r="L2883" s="9"/>
      <c r="M2883" s="546"/>
      <c r="N2883" s="9"/>
      <c r="O2883" s="6"/>
      <c r="P2883" s="479"/>
      <c r="Q2883" s="10"/>
      <c r="R2883" s="11"/>
      <c r="S2883" s="12"/>
      <c r="T2883" s="14"/>
      <c r="U2883" s="15"/>
      <c r="V2883" s="8"/>
      <c r="W2883" s="13"/>
      <c r="X2883" s="23"/>
      <c r="Y2883" s="486"/>
      <c r="Z2883" s="483"/>
      <c r="AA2883" s="24"/>
      <c r="AB2883" s="484"/>
      <c r="AC2883" s="16"/>
      <c r="AD2883" s="17"/>
      <c r="AE2883" s="18"/>
      <c r="AF2883" s="9"/>
      <c r="AG2883" s="19"/>
      <c r="AH2883" s="20"/>
      <c r="AI2883" s="9"/>
      <c r="AJ2883" s="21"/>
      <c r="AK2883" s="33"/>
      <c r="AL2883" s="485" t="str">
        <f>IF(AA2883="","",AA2883)</f>
        <v/>
      </c>
      <c r="AM2883" s="3" t="str">
        <f>IF(AB2883="","",AB2883)</f>
        <v/>
      </c>
      <c r="AN2883" s="702"/>
      <c r="AO2883" s="4"/>
      <c r="AP2883" s="5"/>
      <c r="AQ2883" s="5"/>
      <c r="AR2883" s="4"/>
      <c r="AS2883" s="5"/>
      <c r="AT2883" s="552"/>
      <c r="AU2883" s="553" t="str">
        <f>IF(AND(V2883&gt;0,X2883="A",AA2883&lt;&gt;"",AG2883&lt;&gt;"A",AJ2883&lt;&gt;"A",OR(AB2883="NR",AB2883="NT")),1,"")</f>
        <v/>
      </c>
      <c r="AV2883" s="554" t="str">
        <f>IF(AU2883="","",COUNTIF($AU$8:AU2883,AU2883))</f>
        <v/>
      </c>
      <c r="AW2883" s="553" t="str">
        <f>IF(AND(V2883&gt;0,X2883="A",AJ2883&lt;&gt;"A",OR(AB2883="",AB2883="NX")),1,"")</f>
        <v/>
      </c>
      <c r="AX2883" s="554" t="str">
        <f>IF(AW2883="","",COUNTIF($AW$8:AW2883,AW2883))</f>
        <v/>
      </c>
      <c r="AY2883" s="27"/>
      <c r="AZ2883" s="6"/>
      <c r="BA2883" s="7"/>
      <c r="BB2883" s="7"/>
    </row>
    <row r="2884" spans="1:54" ht="14.45" customHeight="1">
      <c r="A2884" s="472" t="s">
        <v>5696</v>
      </c>
      <c r="B2884" s="473" t="s">
        <v>1602</v>
      </c>
      <c r="C2884" s="714"/>
      <c r="D2884" s="22"/>
      <c r="E2884" s="746"/>
      <c r="F2884" s="760"/>
      <c r="G2884" s="475"/>
      <c r="H2884" s="476"/>
      <c r="I2884" s="474"/>
      <c r="J2884" s="475"/>
      <c r="K2884" s="478"/>
      <c r="L2884" s="9"/>
      <c r="M2884" s="546"/>
      <c r="N2884" s="9"/>
      <c r="O2884" s="6"/>
      <c r="P2884" s="479"/>
      <c r="Q2884" s="10"/>
      <c r="R2884" s="11"/>
      <c r="S2884" s="12"/>
      <c r="T2884" s="14"/>
      <c r="U2884" s="15"/>
      <c r="V2884" s="8"/>
      <c r="W2884" s="13"/>
      <c r="X2884" s="23"/>
      <c r="Y2884" s="486"/>
      <c r="Z2884" s="483"/>
      <c r="AA2884" s="24"/>
      <c r="AB2884" s="484"/>
      <c r="AC2884" s="16"/>
      <c r="AD2884" s="17"/>
      <c r="AE2884" s="18"/>
      <c r="AF2884" s="9"/>
      <c r="AG2884" s="19"/>
      <c r="AH2884" s="20"/>
      <c r="AI2884" s="9"/>
      <c r="AJ2884" s="21"/>
      <c r="AK2884" s="33"/>
      <c r="AL2884" s="485" t="str">
        <f>IF(AA2884="","",AA2884)</f>
        <v/>
      </c>
      <c r="AM2884" s="3" t="str">
        <f>IF(AB2884="","",AB2884)</f>
        <v/>
      </c>
      <c r="AN2884" s="702"/>
      <c r="AO2884" s="4"/>
      <c r="AP2884" s="5"/>
      <c r="AQ2884" s="5"/>
      <c r="AR2884" s="4"/>
      <c r="AS2884" s="5"/>
      <c r="AT2884" s="552"/>
      <c r="AU2884" s="553" t="str">
        <f>IF(AND(V2884&gt;0,X2884="A",AA2884&lt;&gt;"",AG2884&lt;&gt;"A",AJ2884&lt;&gt;"A",OR(AB2884="NR",AB2884="NT")),1,"")</f>
        <v/>
      </c>
      <c r="AV2884" s="554" t="str">
        <f>IF(AU2884="","",COUNTIF($AU$8:AU2884,AU2884))</f>
        <v/>
      </c>
      <c r="AW2884" s="553" t="str">
        <f>IF(AND(V2884&gt;0,X2884="A",AJ2884&lt;&gt;"A",OR(AB2884="",AB2884="NX")),1,"")</f>
        <v/>
      </c>
      <c r="AX2884" s="554" t="str">
        <f>IF(AW2884="","",COUNTIF($AW$8:AW2884,AW2884))</f>
        <v/>
      </c>
      <c r="AY2884" s="27"/>
      <c r="AZ2884" s="6"/>
      <c r="BA2884" s="7"/>
      <c r="BB2884" s="7"/>
    </row>
    <row r="2885" spans="1:54" ht="14.45" customHeight="1">
      <c r="A2885" s="472" t="s">
        <v>5697</v>
      </c>
      <c r="B2885" s="473" t="s">
        <v>1602</v>
      </c>
      <c r="C2885" s="714"/>
      <c r="D2885" s="22"/>
      <c r="E2885" s="746"/>
      <c r="F2885" s="760"/>
      <c r="G2885" s="475"/>
      <c r="H2885" s="476"/>
      <c r="I2885" s="474"/>
      <c r="J2885" s="475"/>
      <c r="K2885" s="478"/>
      <c r="L2885" s="9"/>
      <c r="M2885" s="546"/>
      <c r="N2885" s="9"/>
      <c r="O2885" s="6"/>
      <c r="P2885" s="479"/>
      <c r="Q2885" s="10"/>
      <c r="R2885" s="11"/>
      <c r="S2885" s="12"/>
      <c r="T2885" s="14"/>
      <c r="U2885" s="15"/>
      <c r="V2885" s="8"/>
      <c r="W2885" s="13"/>
      <c r="X2885" s="23"/>
      <c r="Y2885" s="486"/>
      <c r="Z2885" s="483"/>
      <c r="AA2885" s="24"/>
      <c r="AB2885" s="484"/>
      <c r="AC2885" s="16"/>
      <c r="AD2885" s="17"/>
      <c r="AE2885" s="18"/>
      <c r="AF2885" s="9"/>
      <c r="AG2885" s="19"/>
      <c r="AH2885" s="20"/>
      <c r="AI2885" s="9"/>
      <c r="AJ2885" s="21"/>
      <c r="AK2885" s="33"/>
      <c r="AL2885" s="485" t="str">
        <f>IF(AA2885="","",AA2885)</f>
        <v/>
      </c>
      <c r="AM2885" s="3" t="str">
        <f>IF(AB2885="","",AB2885)</f>
        <v/>
      </c>
      <c r="AN2885" s="702"/>
      <c r="AO2885" s="4"/>
      <c r="AP2885" s="5"/>
      <c r="AQ2885" s="5"/>
      <c r="AR2885" s="4"/>
      <c r="AS2885" s="5"/>
      <c r="AT2885" s="552"/>
      <c r="AU2885" s="553" t="str">
        <f>IF(AND(V2885&gt;0,X2885="A",AA2885&lt;&gt;"",AG2885&lt;&gt;"A",AJ2885&lt;&gt;"A",OR(AB2885="NR",AB2885="NT")),1,"")</f>
        <v/>
      </c>
      <c r="AV2885" s="554" t="str">
        <f>IF(AU2885="","",COUNTIF($AU$8:AU2885,AU2885))</f>
        <v/>
      </c>
      <c r="AW2885" s="553" t="str">
        <f>IF(AND(V2885&gt;0,X2885="A",AJ2885&lt;&gt;"A",OR(AB2885="",AB2885="NX")),1,"")</f>
        <v/>
      </c>
      <c r="AX2885" s="554" t="str">
        <f>IF(AW2885="","",COUNTIF($AW$8:AW2885,AW2885))</f>
        <v/>
      </c>
      <c r="AY2885" s="27"/>
      <c r="AZ2885" s="6"/>
      <c r="BA2885" s="7"/>
      <c r="BB2885" s="7"/>
    </row>
    <row r="2886" spans="1:54" ht="14.45" customHeight="1">
      <c r="A2886" s="472" t="s">
        <v>5698</v>
      </c>
      <c r="B2886" s="473" t="s">
        <v>1602</v>
      </c>
      <c r="C2886" s="714"/>
      <c r="D2886" s="22"/>
      <c r="E2886" s="746"/>
      <c r="F2886" s="760"/>
      <c r="G2886" s="475"/>
      <c r="H2886" s="476"/>
      <c r="I2886" s="474"/>
      <c r="J2886" s="475"/>
      <c r="K2886" s="478"/>
      <c r="L2886" s="9"/>
      <c r="M2886" s="546"/>
      <c r="N2886" s="9"/>
      <c r="O2886" s="6"/>
      <c r="P2886" s="479"/>
      <c r="Q2886" s="10"/>
      <c r="R2886" s="11"/>
      <c r="S2886" s="12"/>
      <c r="T2886" s="14"/>
      <c r="U2886" s="15"/>
      <c r="V2886" s="8"/>
      <c r="W2886" s="13"/>
      <c r="X2886" s="23"/>
      <c r="Y2886" s="486"/>
      <c r="Z2886" s="483"/>
      <c r="AA2886" s="24"/>
      <c r="AB2886" s="484"/>
      <c r="AC2886" s="16"/>
      <c r="AD2886" s="17"/>
      <c r="AE2886" s="18"/>
      <c r="AF2886" s="9"/>
      <c r="AG2886" s="19"/>
      <c r="AH2886" s="20"/>
      <c r="AI2886" s="9"/>
      <c r="AJ2886" s="21"/>
      <c r="AK2886" s="33"/>
      <c r="AL2886" s="485" t="str">
        <f>IF(AA2886="","",AA2886)</f>
        <v/>
      </c>
      <c r="AM2886" s="3" t="str">
        <f>IF(AB2886="","",AB2886)</f>
        <v/>
      </c>
      <c r="AN2886" s="702"/>
      <c r="AO2886" s="4"/>
      <c r="AP2886" s="5"/>
      <c r="AQ2886" s="5"/>
      <c r="AR2886" s="4"/>
      <c r="AS2886" s="5"/>
      <c r="AT2886" s="552"/>
      <c r="AU2886" s="553" t="str">
        <f>IF(AND(V2886&gt;0,X2886="A",AA2886&lt;&gt;"",AG2886&lt;&gt;"A",AJ2886&lt;&gt;"A",OR(AB2886="NR",AB2886="NT")),1,"")</f>
        <v/>
      </c>
      <c r="AV2886" s="554" t="str">
        <f>IF(AU2886="","",COUNTIF($AU$8:AU2886,AU2886))</f>
        <v/>
      </c>
      <c r="AW2886" s="553" t="str">
        <f>IF(AND(V2886&gt;0,X2886="A",AJ2886&lt;&gt;"A",OR(AB2886="",AB2886="NX")),1,"")</f>
        <v/>
      </c>
      <c r="AX2886" s="554" t="str">
        <f>IF(AW2886="","",COUNTIF($AW$8:AW2886,AW2886))</f>
        <v/>
      </c>
      <c r="AY2886" s="27"/>
      <c r="AZ2886" s="6"/>
      <c r="BA2886" s="7"/>
      <c r="BB2886" s="7"/>
    </row>
    <row r="2887" spans="1:54" ht="14.45" customHeight="1">
      <c r="A2887" s="472" t="s">
        <v>5699</v>
      </c>
      <c r="B2887" s="473" t="s">
        <v>1602</v>
      </c>
      <c r="C2887" s="714"/>
      <c r="D2887" s="22"/>
      <c r="E2887" s="746"/>
      <c r="F2887" s="760"/>
      <c r="G2887" s="475"/>
      <c r="H2887" s="476"/>
      <c r="I2887" s="474"/>
      <c r="J2887" s="475"/>
      <c r="K2887" s="478"/>
      <c r="L2887" s="9"/>
      <c r="M2887" s="546"/>
      <c r="N2887" s="9"/>
      <c r="O2887" s="6"/>
      <c r="P2887" s="479"/>
      <c r="Q2887" s="10"/>
      <c r="R2887" s="11"/>
      <c r="S2887" s="12"/>
      <c r="T2887" s="14"/>
      <c r="U2887" s="15"/>
      <c r="V2887" s="8"/>
      <c r="W2887" s="13"/>
      <c r="X2887" s="23"/>
      <c r="Y2887" s="486"/>
      <c r="Z2887" s="483"/>
      <c r="AA2887" s="24"/>
      <c r="AB2887" s="484"/>
      <c r="AC2887" s="16"/>
      <c r="AD2887" s="17"/>
      <c r="AE2887" s="18"/>
      <c r="AF2887" s="9"/>
      <c r="AG2887" s="19"/>
      <c r="AH2887" s="20"/>
      <c r="AI2887" s="9"/>
      <c r="AJ2887" s="21"/>
      <c r="AK2887" s="33"/>
      <c r="AL2887" s="485" t="str">
        <f>IF(AA2887="","",AA2887)</f>
        <v/>
      </c>
      <c r="AM2887" s="3" t="str">
        <f>IF(AB2887="","",AB2887)</f>
        <v/>
      </c>
      <c r="AN2887" s="702"/>
      <c r="AO2887" s="4"/>
      <c r="AP2887" s="5"/>
      <c r="AQ2887" s="5"/>
      <c r="AR2887" s="4"/>
      <c r="AS2887" s="5"/>
      <c r="AT2887" s="552"/>
      <c r="AU2887" s="553" t="str">
        <f>IF(AND(V2887&gt;0,X2887="A",AA2887&lt;&gt;"",AG2887&lt;&gt;"A",AJ2887&lt;&gt;"A",OR(AB2887="NR",AB2887="NT")),1,"")</f>
        <v/>
      </c>
      <c r="AV2887" s="554" t="str">
        <f>IF(AU2887="","",COUNTIF($AU$8:AU2887,AU2887))</f>
        <v/>
      </c>
      <c r="AW2887" s="553" t="str">
        <f>IF(AND(V2887&gt;0,X2887="A",AJ2887&lt;&gt;"A",OR(AB2887="",AB2887="NX")),1,"")</f>
        <v/>
      </c>
      <c r="AX2887" s="554" t="str">
        <f>IF(AW2887="","",COUNTIF($AW$8:AW2887,AW2887))</f>
        <v/>
      </c>
      <c r="AY2887" s="27"/>
      <c r="AZ2887" s="6"/>
      <c r="BA2887" s="7"/>
      <c r="BB2887" s="7"/>
    </row>
    <row r="2888" spans="1:54" ht="14.45" customHeight="1">
      <c r="A2888" s="472" t="s">
        <v>5700</v>
      </c>
      <c r="B2888" s="473" t="s">
        <v>1602</v>
      </c>
      <c r="C2888" s="714"/>
      <c r="D2888" s="22"/>
      <c r="E2888" s="746"/>
      <c r="F2888" s="760"/>
      <c r="G2888" s="475"/>
      <c r="H2888" s="476"/>
      <c r="I2888" s="474"/>
      <c r="J2888" s="475"/>
      <c r="K2888" s="478"/>
      <c r="L2888" s="9"/>
      <c r="M2888" s="546"/>
      <c r="N2888" s="9"/>
      <c r="O2888" s="6"/>
      <c r="P2888" s="479"/>
      <c r="Q2888" s="10"/>
      <c r="R2888" s="11"/>
      <c r="S2888" s="12"/>
      <c r="T2888" s="14"/>
      <c r="U2888" s="15"/>
      <c r="V2888" s="8"/>
      <c r="W2888" s="13"/>
      <c r="X2888" s="23"/>
      <c r="Y2888" s="486"/>
      <c r="Z2888" s="483"/>
      <c r="AA2888" s="24"/>
      <c r="AB2888" s="484"/>
      <c r="AC2888" s="16"/>
      <c r="AD2888" s="17"/>
      <c r="AE2888" s="18"/>
      <c r="AF2888" s="9"/>
      <c r="AG2888" s="19"/>
      <c r="AH2888" s="20"/>
      <c r="AI2888" s="9"/>
      <c r="AJ2888" s="21"/>
      <c r="AK2888" s="33"/>
      <c r="AL2888" s="485" t="str">
        <f>IF(AA2888="","",AA2888)</f>
        <v/>
      </c>
      <c r="AM2888" s="3" t="str">
        <f>IF(AB2888="","",AB2888)</f>
        <v/>
      </c>
      <c r="AN2888" s="702"/>
      <c r="AO2888" s="4"/>
      <c r="AP2888" s="5"/>
      <c r="AQ2888" s="5"/>
      <c r="AR2888" s="4"/>
      <c r="AS2888" s="5"/>
      <c r="AT2888" s="552"/>
      <c r="AU2888" s="553" t="str">
        <f>IF(AND(V2888&gt;0,X2888="A",AA2888&lt;&gt;"",AG2888&lt;&gt;"A",AJ2888&lt;&gt;"A",OR(AB2888="NR",AB2888="NT")),1,"")</f>
        <v/>
      </c>
      <c r="AV2888" s="554" t="str">
        <f>IF(AU2888="","",COUNTIF($AU$8:AU2888,AU2888))</f>
        <v/>
      </c>
      <c r="AW2888" s="553" t="str">
        <f>IF(AND(V2888&gt;0,X2888="A",AJ2888&lt;&gt;"A",OR(AB2888="",AB2888="NX")),1,"")</f>
        <v/>
      </c>
      <c r="AX2888" s="554" t="str">
        <f>IF(AW2888="","",COUNTIF($AW$8:AW2888,AW2888))</f>
        <v/>
      </c>
      <c r="AY2888" s="27"/>
      <c r="AZ2888" s="6"/>
      <c r="BA2888" s="7"/>
      <c r="BB2888" s="7"/>
    </row>
    <row r="2889" spans="1:54" ht="14.45" customHeight="1">
      <c r="A2889" s="472" t="s">
        <v>5759</v>
      </c>
      <c r="B2889" s="473" t="s">
        <v>1602</v>
      </c>
      <c r="C2889" s="714"/>
      <c r="D2889" s="22"/>
      <c r="E2889" s="746"/>
      <c r="F2889" s="760"/>
      <c r="G2889" s="475"/>
      <c r="H2889" s="476"/>
      <c r="I2889" s="474"/>
      <c r="J2889" s="475"/>
      <c r="K2889" s="478"/>
      <c r="L2889" s="9"/>
      <c r="M2889" s="546"/>
      <c r="N2889" s="9"/>
      <c r="O2889" s="6"/>
      <c r="P2889" s="479"/>
      <c r="Q2889" s="10"/>
      <c r="R2889" s="11"/>
      <c r="S2889" s="12"/>
      <c r="T2889" s="14"/>
      <c r="U2889" s="15"/>
      <c r="V2889" s="8"/>
      <c r="W2889" s="13"/>
      <c r="X2889" s="23"/>
      <c r="Y2889" s="486"/>
      <c r="Z2889" s="483"/>
      <c r="AA2889" s="24"/>
      <c r="AB2889" s="484"/>
      <c r="AC2889" s="16"/>
      <c r="AD2889" s="17"/>
      <c r="AE2889" s="18"/>
      <c r="AF2889" s="9"/>
      <c r="AG2889" s="19"/>
      <c r="AH2889" s="20"/>
      <c r="AI2889" s="9"/>
      <c r="AJ2889" s="21"/>
      <c r="AK2889" s="33"/>
      <c r="AL2889" s="485" t="str">
        <f>IF(AA2889="","",AA2889)</f>
        <v/>
      </c>
      <c r="AM2889" s="3" t="str">
        <f>IF(AB2889="","",AB2889)</f>
        <v/>
      </c>
      <c r="AN2889" s="702"/>
      <c r="AO2889" s="4"/>
      <c r="AP2889" s="5"/>
      <c r="AQ2889" s="5"/>
      <c r="AR2889" s="4"/>
      <c r="AS2889" s="5"/>
      <c r="AT2889" s="552"/>
      <c r="AU2889" s="553" t="str">
        <f>IF(AND(V2889&gt;0,X2889="A",AA2889&lt;&gt;"",AG2889&lt;&gt;"A",AJ2889&lt;&gt;"A",OR(AB2889="NR",AB2889="NT")),1,"")</f>
        <v/>
      </c>
      <c r="AV2889" s="554" t="str">
        <f>IF(AU2889="","",COUNTIF($AU$8:AU2889,AU2889))</f>
        <v/>
      </c>
      <c r="AW2889" s="553" t="str">
        <f>IF(AND(V2889&gt;0,X2889="A",AJ2889&lt;&gt;"A",OR(AB2889="",AB2889="NX")),1,"")</f>
        <v/>
      </c>
      <c r="AX2889" s="554" t="str">
        <f>IF(AW2889="","",COUNTIF($AW$8:AW2889,AW2889))</f>
        <v/>
      </c>
      <c r="AY2889" s="27"/>
      <c r="AZ2889" s="6"/>
      <c r="BA2889" s="7"/>
      <c r="BB2889" s="7"/>
    </row>
    <row r="2890" spans="1:54" ht="14.45" customHeight="1">
      <c r="A2890" s="472" t="s">
        <v>5760</v>
      </c>
      <c r="B2890" s="473" t="s">
        <v>1602</v>
      </c>
      <c r="C2890" s="714"/>
      <c r="D2890" s="22"/>
      <c r="E2890" s="746"/>
      <c r="F2890" s="760"/>
      <c r="G2890" s="475"/>
      <c r="H2890" s="476"/>
      <c r="I2890" s="474"/>
      <c r="J2890" s="475"/>
      <c r="K2890" s="478"/>
      <c r="L2890" s="9"/>
      <c r="M2890" s="546"/>
      <c r="N2890" s="9"/>
      <c r="O2890" s="6"/>
      <c r="P2890" s="479"/>
      <c r="Q2890" s="10"/>
      <c r="R2890" s="11"/>
      <c r="S2890" s="12"/>
      <c r="T2890" s="14"/>
      <c r="U2890" s="15"/>
      <c r="V2890" s="8"/>
      <c r="W2890" s="13"/>
      <c r="X2890" s="23"/>
      <c r="Y2890" s="486"/>
      <c r="Z2890" s="483"/>
      <c r="AA2890" s="24"/>
      <c r="AB2890" s="484"/>
      <c r="AC2890" s="16"/>
      <c r="AD2890" s="17"/>
      <c r="AE2890" s="18"/>
      <c r="AF2890" s="9"/>
      <c r="AG2890" s="19"/>
      <c r="AH2890" s="20"/>
      <c r="AI2890" s="9"/>
      <c r="AJ2890" s="21"/>
      <c r="AK2890" s="33"/>
      <c r="AL2890" s="485" t="str">
        <f>IF(AA2890="","",AA2890)</f>
        <v/>
      </c>
      <c r="AM2890" s="3" t="str">
        <f>IF(AB2890="","",AB2890)</f>
        <v/>
      </c>
      <c r="AN2890" s="702"/>
      <c r="AO2890" s="4"/>
      <c r="AP2890" s="5"/>
      <c r="AQ2890" s="5"/>
      <c r="AR2890" s="4"/>
      <c r="AS2890" s="5"/>
      <c r="AT2890" s="552"/>
      <c r="AU2890" s="553" t="str">
        <f>IF(AND(V2890&gt;0,X2890="A",AA2890&lt;&gt;"",AG2890&lt;&gt;"A",AJ2890&lt;&gt;"A",OR(AB2890="NR",AB2890="NT")),1,"")</f>
        <v/>
      </c>
      <c r="AV2890" s="554" t="str">
        <f>IF(AU2890="","",COUNTIF($AU$8:AU2890,AU2890))</f>
        <v/>
      </c>
      <c r="AW2890" s="553" t="str">
        <f>IF(AND(V2890&gt;0,X2890="A",AJ2890&lt;&gt;"A",OR(AB2890="",AB2890="NX")),1,"")</f>
        <v/>
      </c>
      <c r="AX2890" s="554" t="str">
        <f>IF(AW2890="","",COUNTIF($AW$8:AW2890,AW2890))</f>
        <v/>
      </c>
      <c r="AY2890" s="27"/>
      <c r="AZ2890" s="6"/>
      <c r="BA2890" s="7"/>
      <c r="BB2890" s="7"/>
    </row>
    <row r="2891" spans="1:54" ht="14.45" customHeight="1">
      <c r="A2891" s="472" t="s">
        <v>5761</v>
      </c>
      <c r="B2891" s="473" t="s">
        <v>1602</v>
      </c>
      <c r="C2891" s="714"/>
      <c r="D2891" s="22"/>
      <c r="E2891" s="746"/>
      <c r="F2891" s="760"/>
      <c r="G2891" s="475"/>
      <c r="H2891" s="476"/>
      <c r="I2891" s="474"/>
      <c r="J2891" s="475"/>
      <c r="K2891" s="478"/>
      <c r="L2891" s="9"/>
      <c r="M2891" s="546"/>
      <c r="N2891" s="9"/>
      <c r="O2891" s="6"/>
      <c r="P2891" s="479"/>
      <c r="Q2891" s="10"/>
      <c r="R2891" s="11"/>
      <c r="S2891" s="12"/>
      <c r="T2891" s="14"/>
      <c r="U2891" s="15"/>
      <c r="V2891" s="8"/>
      <c r="W2891" s="13"/>
      <c r="X2891" s="23"/>
      <c r="Y2891" s="486"/>
      <c r="Z2891" s="483"/>
      <c r="AA2891" s="24"/>
      <c r="AB2891" s="484"/>
      <c r="AC2891" s="16"/>
      <c r="AD2891" s="17"/>
      <c r="AE2891" s="18"/>
      <c r="AF2891" s="9"/>
      <c r="AG2891" s="19"/>
      <c r="AH2891" s="20"/>
      <c r="AI2891" s="9"/>
      <c r="AJ2891" s="21"/>
      <c r="AK2891" s="33"/>
      <c r="AL2891" s="485" t="str">
        <f>IF(AA2891="","",AA2891)</f>
        <v/>
      </c>
      <c r="AM2891" s="3" t="str">
        <f>IF(AB2891="","",AB2891)</f>
        <v/>
      </c>
      <c r="AN2891" s="702"/>
      <c r="AO2891" s="4"/>
      <c r="AP2891" s="5"/>
      <c r="AQ2891" s="5"/>
      <c r="AR2891" s="4"/>
      <c r="AS2891" s="5"/>
      <c r="AT2891" s="552"/>
      <c r="AU2891" s="553" t="str">
        <f>IF(AND(V2891&gt;0,X2891="A",AA2891&lt;&gt;"",AG2891&lt;&gt;"A",AJ2891&lt;&gt;"A",OR(AB2891="NR",AB2891="NT")),1,"")</f>
        <v/>
      </c>
      <c r="AV2891" s="554" t="str">
        <f>IF(AU2891="","",COUNTIF($AU$8:AU2891,AU2891))</f>
        <v/>
      </c>
      <c r="AW2891" s="553" t="str">
        <f>IF(AND(V2891&gt;0,X2891="A",AJ2891&lt;&gt;"A",OR(AB2891="",AB2891="NX")),1,"")</f>
        <v/>
      </c>
      <c r="AX2891" s="554" t="str">
        <f>IF(AW2891="","",COUNTIF($AW$8:AW2891,AW2891))</f>
        <v/>
      </c>
      <c r="AY2891" s="27"/>
      <c r="AZ2891" s="6"/>
      <c r="BA2891" s="7"/>
      <c r="BB2891" s="7"/>
    </row>
    <row r="2892" spans="1:54" ht="14.45" customHeight="1">
      <c r="A2892" s="472" t="s">
        <v>5762</v>
      </c>
      <c r="B2892" s="473" t="s">
        <v>1602</v>
      </c>
      <c r="C2892" s="714"/>
      <c r="D2892" s="22"/>
      <c r="E2892" s="746"/>
      <c r="F2892" s="760"/>
      <c r="G2892" s="475"/>
      <c r="H2892" s="476"/>
      <c r="I2892" s="474"/>
      <c r="J2892" s="475"/>
      <c r="K2892" s="478"/>
      <c r="L2892" s="9"/>
      <c r="M2892" s="546"/>
      <c r="N2892" s="9"/>
      <c r="O2892" s="6"/>
      <c r="P2892" s="479"/>
      <c r="Q2892" s="10"/>
      <c r="R2892" s="11"/>
      <c r="S2892" s="12"/>
      <c r="T2892" s="14"/>
      <c r="U2892" s="15"/>
      <c r="V2892" s="8"/>
      <c r="W2892" s="13"/>
      <c r="X2892" s="23"/>
      <c r="Y2892" s="486"/>
      <c r="Z2892" s="483"/>
      <c r="AA2892" s="24"/>
      <c r="AB2892" s="484"/>
      <c r="AC2892" s="16"/>
      <c r="AD2892" s="17"/>
      <c r="AE2892" s="18"/>
      <c r="AF2892" s="9"/>
      <c r="AG2892" s="19"/>
      <c r="AH2892" s="20"/>
      <c r="AI2892" s="9"/>
      <c r="AJ2892" s="21"/>
      <c r="AK2892" s="33"/>
      <c r="AL2892" s="485" t="str">
        <f>IF(AA2892="","",AA2892)</f>
        <v/>
      </c>
      <c r="AM2892" s="3" t="str">
        <f>IF(AB2892="","",AB2892)</f>
        <v/>
      </c>
      <c r="AN2892" s="702"/>
      <c r="AO2892" s="4"/>
      <c r="AP2892" s="5"/>
      <c r="AQ2892" s="5"/>
      <c r="AR2892" s="4"/>
      <c r="AS2892" s="5"/>
      <c r="AT2892" s="552"/>
      <c r="AU2892" s="553" t="str">
        <f>IF(AND(V2892&gt;0,X2892="A",AA2892&lt;&gt;"",AG2892&lt;&gt;"A",AJ2892&lt;&gt;"A",OR(AB2892="NR",AB2892="NT")),1,"")</f>
        <v/>
      </c>
      <c r="AV2892" s="554" t="str">
        <f>IF(AU2892="","",COUNTIF($AU$8:AU2892,AU2892))</f>
        <v/>
      </c>
      <c r="AW2892" s="553" t="str">
        <f>IF(AND(V2892&gt;0,X2892="A",AJ2892&lt;&gt;"A",OR(AB2892="",AB2892="NX")),1,"")</f>
        <v/>
      </c>
      <c r="AX2892" s="554" t="str">
        <f>IF(AW2892="","",COUNTIF($AW$8:AW2892,AW2892))</f>
        <v/>
      </c>
      <c r="AY2892" s="27"/>
      <c r="AZ2892" s="6"/>
      <c r="BA2892" s="7"/>
      <c r="BB2892" s="7"/>
    </row>
    <row r="2893" spans="1:54" ht="14.45" customHeight="1">
      <c r="A2893" s="472" t="s">
        <v>5763</v>
      </c>
      <c r="B2893" s="473" t="s">
        <v>1602</v>
      </c>
      <c r="C2893" s="714"/>
      <c r="D2893" s="22"/>
      <c r="E2893" s="746"/>
      <c r="F2893" s="760"/>
      <c r="G2893" s="475"/>
      <c r="H2893" s="476"/>
      <c r="I2893" s="474"/>
      <c r="J2893" s="475"/>
      <c r="K2893" s="478"/>
      <c r="L2893" s="9"/>
      <c r="M2893" s="546"/>
      <c r="N2893" s="9"/>
      <c r="O2893" s="6"/>
      <c r="P2893" s="479"/>
      <c r="Q2893" s="10"/>
      <c r="R2893" s="11"/>
      <c r="S2893" s="12"/>
      <c r="T2893" s="14"/>
      <c r="U2893" s="15"/>
      <c r="V2893" s="8"/>
      <c r="W2893" s="13"/>
      <c r="X2893" s="23"/>
      <c r="Y2893" s="486"/>
      <c r="Z2893" s="483"/>
      <c r="AA2893" s="24"/>
      <c r="AB2893" s="484"/>
      <c r="AC2893" s="16"/>
      <c r="AD2893" s="17"/>
      <c r="AE2893" s="18"/>
      <c r="AF2893" s="9"/>
      <c r="AG2893" s="19"/>
      <c r="AH2893" s="20"/>
      <c r="AI2893" s="9"/>
      <c r="AJ2893" s="21"/>
      <c r="AK2893" s="33"/>
      <c r="AL2893" s="485" t="str">
        <f>IF(AA2893="","",AA2893)</f>
        <v/>
      </c>
      <c r="AM2893" s="3" t="str">
        <f>IF(AB2893="","",AB2893)</f>
        <v/>
      </c>
      <c r="AN2893" s="702"/>
      <c r="AO2893" s="4"/>
      <c r="AP2893" s="5"/>
      <c r="AQ2893" s="5"/>
      <c r="AR2893" s="4"/>
      <c r="AS2893" s="5"/>
      <c r="AT2893" s="552"/>
      <c r="AU2893" s="553" t="str">
        <f>IF(AND(V2893&gt;0,X2893="A",AA2893&lt;&gt;"",AG2893&lt;&gt;"A",AJ2893&lt;&gt;"A",OR(AB2893="NR",AB2893="NT")),1,"")</f>
        <v/>
      </c>
      <c r="AV2893" s="554" t="str">
        <f>IF(AU2893="","",COUNTIF($AU$8:AU2893,AU2893))</f>
        <v/>
      </c>
      <c r="AW2893" s="553" t="str">
        <f>IF(AND(V2893&gt;0,X2893="A",AJ2893&lt;&gt;"A",OR(AB2893="",AB2893="NX")),1,"")</f>
        <v/>
      </c>
      <c r="AX2893" s="554" t="str">
        <f>IF(AW2893="","",COUNTIF($AW$8:AW2893,AW2893))</f>
        <v/>
      </c>
      <c r="AY2893" s="27"/>
      <c r="AZ2893" s="6"/>
      <c r="BA2893" s="7"/>
      <c r="BB2893" s="7"/>
    </row>
    <row r="2894" spans="1:54" ht="14.45" customHeight="1">
      <c r="A2894" s="472" t="s">
        <v>5764</v>
      </c>
      <c r="B2894" s="473" t="s">
        <v>1602</v>
      </c>
      <c r="C2894" s="714"/>
      <c r="D2894" s="22"/>
      <c r="E2894" s="746"/>
      <c r="F2894" s="760"/>
      <c r="G2894" s="475"/>
      <c r="H2894" s="476"/>
      <c r="I2894" s="474"/>
      <c r="J2894" s="475"/>
      <c r="K2894" s="478"/>
      <c r="L2894" s="9"/>
      <c r="M2894" s="546"/>
      <c r="N2894" s="9"/>
      <c r="O2894" s="6"/>
      <c r="P2894" s="479"/>
      <c r="Q2894" s="10"/>
      <c r="R2894" s="11"/>
      <c r="S2894" s="12"/>
      <c r="T2894" s="14"/>
      <c r="U2894" s="15"/>
      <c r="V2894" s="8"/>
      <c r="W2894" s="13"/>
      <c r="X2894" s="23"/>
      <c r="Y2894" s="486"/>
      <c r="Z2894" s="483"/>
      <c r="AA2894" s="24"/>
      <c r="AB2894" s="484"/>
      <c r="AC2894" s="16"/>
      <c r="AD2894" s="17"/>
      <c r="AE2894" s="18"/>
      <c r="AF2894" s="9"/>
      <c r="AG2894" s="19"/>
      <c r="AH2894" s="20"/>
      <c r="AI2894" s="9"/>
      <c r="AJ2894" s="21"/>
      <c r="AK2894" s="33"/>
      <c r="AL2894" s="485" t="str">
        <f>IF(AA2894="","",AA2894)</f>
        <v/>
      </c>
      <c r="AM2894" s="3" t="str">
        <f>IF(AB2894="","",AB2894)</f>
        <v/>
      </c>
      <c r="AN2894" s="702"/>
      <c r="AO2894" s="4"/>
      <c r="AP2894" s="5"/>
      <c r="AQ2894" s="5"/>
      <c r="AR2894" s="4"/>
      <c r="AS2894" s="5"/>
      <c r="AT2894" s="552"/>
      <c r="AU2894" s="553" t="str">
        <f>IF(AND(V2894&gt;0,X2894="A",AA2894&lt;&gt;"",AG2894&lt;&gt;"A",AJ2894&lt;&gt;"A",OR(AB2894="NR",AB2894="NT")),1,"")</f>
        <v/>
      </c>
      <c r="AV2894" s="554" t="str">
        <f>IF(AU2894="","",COUNTIF($AU$8:AU2894,AU2894))</f>
        <v/>
      </c>
      <c r="AW2894" s="553" t="str">
        <f>IF(AND(V2894&gt;0,X2894="A",AJ2894&lt;&gt;"A",OR(AB2894="",AB2894="NX")),1,"")</f>
        <v/>
      </c>
      <c r="AX2894" s="554" t="str">
        <f>IF(AW2894="","",COUNTIF($AW$8:AW2894,AW2894))</f>
        <v/>
      </c>
      <c r="AY2894" s="27"/>
      <c r="AZ2894" s="6"/>
      <c r="BA2894" s="7"/>
      <c r="BB2894" s="7"/>
    </row>
    <row r="2895" spans="1:54" ht="14.45" customHeight="1">
      <c r="A2895" s="472" t="s">
        <v>5765</v>
      </c>
      <c r="B2895" s="473" t="s">
        <v>1602</v>
      </c>
      <c r="C2895" s="714"/>
      <c r="D2895" s="22"/>
      <c r="E2895" s="746"/>
      <c r="F2895" s="760"/>
      <c r="G2895" s="475"/>
      <c r="H2895" s="476"/>
      <c r="I2895" s="474"/>
      <c r="J2895" s="475"/>
      <c r="K2895" s="478"/>
      <c r="L2895" s="9"/>
      <c r="M2895" s="546"/>
      <c r="N2895" s="9"/>
      <c r="O2895" s="6"/>
      <c r="P2895" s="479"/>
      <c r="Q2895" s="10"/>
      <c r="R2895" s="11"/>
      <c r="S2895" s="12"/>
      <c r="T2895" s="14"/>
      <c r="U2895" s="15"/>
      <c r="V2895" s="8"/>
      <c r="W2895" s="13"/>
      <c r="X2895" s="23"/>
      <c r="Y2895" s="486"/>
      <c r="Z2895" s="483"/>
      <c r="AA2895" s="24"/>
      <c r="AB2895" s="484"/>
      <c r="AC2895" s="16"/>
      <c r="AD2895" s="17"/>
      <c r="AE2895" s="18"/>
      <c r="AF2895" s="9"/>
      <c r="AG2895" s="19"/>
      <c r="AH2895" s="20"/>
      <c r="AI2895" s="9"/>
      <c r="AJ2895" s="21"/>
      <c r="AK2895" s="33"/>
      <c r="AL2895" s="485" t="str">
        <f>IF(AA2895="","",AA2895)</f>
        <v/>
      </c>
      <c r="AM2895" s="3" t="str">
        <f>IF(AB2895="","",AB2895)</f>
        <v/>
      </c>
      <c r="AN2895" s="702"/>
      <c r="AO2895" s="4"/>
      <c r="AP2895" s="5"/>
      <c r="AQ2895" s="5"/>
      <c r="AR2895" s="4"/>
      <c r="AS2895" s="5"/>
      <c r="AT2895" s="552"/>
      <c r="AU2895" s="553" t="str">
        <f>IF(AND(V2895&gt;0,X2895="A",AA2895&lt;&gt;"",AG2895&lt;&gt;"A",AJ2895&lt;&gt;"A",OR(AB2895="NR",AB2895="NT")),1,"")</f>
        <v/>
      </c>
      <c r="AV2895" s="554" t="str">
        <f>IF(AU2895="","",COUNTIF($AU$8:AU2895,AU2895))</f>
        <v/>
      </c>
      <c r="AW2895" s="553" t="str">
        <f>IF(AND(V2895&gt;0,X2895="A",AJ2895&lt;&gt;"A",OR(AB2895="",AB2895="NX")),1,"")</f>
        <v/>
      </c>
      <c r="AX2895" s="554" t="str">
        <f>IF(AW2895="","",COUNTIF($AW$8:AW2895,AW2895))</f>
        <v/>
      </c>
      <c r="AY2895" s="27"/>
      <c r="AZ2895" s="6"/>
      <c r="BA2895" s="7"/>
      <c r="BB2895" s="7"/>
    </row>
    <row r="2896" spans="1:54" ht="14.45" customHeight="1">
      <c r="A2896" s="472" t="s">
        <v>5766</v>
      </c>
      <c r="B2896" s="473" t="s">
        <v>1602</v>
      </c>
      <c r="C2896" s="714"/>
      <c r="D2896" s="22"/>
      <c r="E2896" s="746"/>
      <c r="F2896" s="760"/>
      <c r="G2896" s="475"/>
      <c r="H2896" s="476"/>
      <c r="I2896" s="474"/>
      <c r="J2896" s="475"/>
      <c r="K2896" s="478"/>
      <c r="L2896" s="9"/>
      <c r="M2896" s="546"/>
      <c r="N2896" s="9"/>
      <c r="O2896" s="6"/>
      <c r="P2896" s="479"/>
      <c r="Q2896" s="10"/>
      <c r="R2896" s="11"/>
      <c r="S2896" s="12"/>
      <c r="T2896" s="14"/>
      <c r="U2896" s="15"/>
      <c r="V2896" s="8"/>
      <c r="W2896" s="13"/>
      <c r="X2896" s="23"/>
      <c r="Y2896" s="486"/>
      <c r="Z2896" s="483"/>
      <c r="AA2896" s="24"/>
      <c r="AB2896" s="484"/>
      <c r="AC2896" s="16"/>
      <c r="AD2896" s="17"/>
      <c r="AE2896" s="18"/>
      <c r="AF2896" s="9"/>
      <c r="AG2896" s="19"/>
      <c r="AH2896" s="20"/>
      <c r="AI2896" s="9"/>
      <c r="AJ2896" s="21"/>
      <c r="AK2896" s="33"/>
      <c r="AL2896" s="485" t="str">
        <f>IF(AA2896="","",AA2896)</f>
        <v/>
      </c>
      <c r="AM2896" s="3" t="str">
        <f>IF(AB2896="","",AB2896)</f>
        <v/>
      </c>
      <c r="AN2896" s="702"/>
      <c r="AO2896" s="4"/>
      <c r="AP2896" s="5"/>
      <c r="AQ2896" s="5"/>
      <c r="AR2896" s="4"/>
      <c r="AS2896" s="5"/>
      <c r="AT2896" s="552"/>
      <c r="AU2896" s="553" t="str">
        <f>IF(AND(V2896&gt;0,X2896="A",AA2896&lt;&gt;"",AG2896&lt;&gt;"A",AJ2896&lt;&gt;"A",OR(AB2896="NR",AB2896="NT")),1,"")</f>
        <v/>
      </c>
      <c r="AV2896" s="554" t="str">
        <f>IF(AU2896="","",COUNTIF($AU$8:AU2896,AU2896))</f>
        <v/>
      </c>
      <c r="AW2896" s="553" t="str">
        <f>IF(AND(V2896&gt;0,X2896="A",AJ2896&lt;&gt;"A",OR(AB2896="",AB2896="NX")),1,"")</f>
        <v/>
      </c>
      <c r="AX2896" s="554" t="str">
        <f>IF(AW2896="","",COUNTIF($AW$8:AW2896,AW2896))</f>
        <v/>
      </c>
      <c r="AY2896" s="27"/>
      <c r="AZ2896" s="6"/>
      <c r="BA2896" s="7"/>
      <c r="BB2896" s="7"/>
    </row>
    <row r="2897" spans="1:54" ht="14.45" customHeight="1">
      <c r="A2897" s="472" t="s">
        <v>5767</v>
      </c>
      <c r="B2897" s="473" t="s">
        <v>1602</v>
      </c>
      <c r="C2897" s="714"/>
      <c r="D2897" s="22"/>
      <c r="E2897" s="746"/>
      <c r="F2897" s="760"/>
      <c r="G2897" s="475"/>
      <c r="H2897" s="476"/>
      <c r="I2897" s="474"/>
      <c r="J2897" s="475"/>
      <c r="K2897" s="478"/>
      <c r="L2897" s="9"/>
      <c r="M2897" s="546"/>
      <c r="N2897" s="9"/>
      <c r="O2897" s="6"/>
      <c r="P2897" s="479"/>
      <c r="Q2897" s="10"/>
      <c r="R2897" s="11"/>
      <c r="S2897" s="12"/>
      <c r="T2897" s="14"/>
      <c r="U2897" s="15"/>
      <c r="V2897" s="8"/>
      <c r="W2897" s="13"/>
      <c r="X2897" s="23"/>
      <c r="Y2897" s="486"/>
      <c r="Z2897" s="483"/>
      <c r="AA2897" s="24"/>
      <c r="AB2897" s="484"/>
      <c r="AC2897" s="16"/>
      <c r="AD2897" s="17"/>
      <c r="AE2897" s="18"/>
      <c r="AF2897" s="9"/>
      <c r="AG2897" s="19"/>
      <c r="AH2897" s="20"/>
      <c r="AI2897" s="9"/>
      <c r="AJ2897" s="21"/>
      <c r="AK2897" s="33"/>
      <c r="AL2897" s="485" t="str">
        <f>IF(AA2897="","",AA2897)</f>
        <v/>
      </c>
      <c r="AM2897" s="3" t="str">
        <f>IF(AB2897="","",AB2897)</f>
        <v/>
      </c>
      <c r="AN2897" s="702"/>
      <c r="AO2897" s="4"/>
      <c r="AP2897" s="5"/>
      <c r="AQ2897" s="5"/>
      <c r="AR2897" s="4"/>
      <c r="AS2897" s="5"/>
      <c r="AT2897" s="552"/>
      <c r="AU2897" s="553" t="str">
        <f>IF(AND(V2897&gt;0,X2897="A",AA2897&lt;&gt;"",AG2897&lt;&gt;"A",AJ2897&lt;&gt;"A",OR(AB2897="NR",AB2897="NT")),1,"")</f>
        <v/>
      </c>
      <c r="AV2897" s="554" t="str">
        <f>IF(AU2897="","",COUNTIF($AU$8:AU2897,AU2897))</f>
        <v/>
      </c>
      <c r="AW2897" s="553" t="str">
        <f>IF(AND(V2897&gt;0,X2897="A",AJ2897&lt;&gt;"A",OR(AB2897="",AB2897="NX")),1,"")</f>
        <v/>
      </c>
      <c r="AX2897" s="554" t="str">
        <f>IF(AW2897="","",COUNTIF($AW$8:AW2897,AW2897))</f>
        <v/>
      </c>
      <c r="AY2897" s="27"/>
      <c r="AZ2897" s="6"/>
      <c r="BA2897" s="7"/>
      <c r="BB2897" s="7"/>
    </row>
    <row r="2898" spans="1:54" ht="14.45" customHeight="1">
      <c r="A2898" s="472" t="s">
        <v>5768</v>
      </c>
      <c r="B2898" s="473" t="s">
        <v>1602</v>
      </c>
      <c r="C2898" s="714"/>
      <c r="D2898" s="22"/>
      <c r="E2898" s="746"/>
      <c r="F2898" s="760"/>
      <c r="G2898" s="475"/>
      <c r="H2898" s="476"/>
      <c r="I2898" s="474"/>
      <c r="J2898" s="475"/>
      <c r="K2898" s="478"/>
      <c r="L2898" s="9"/>
      <c r="M2898" s="546"/>
      <c r="N2898" s="9"/>
      <c r="O2898" s="6"/>
      <c r="P2898" s="479"/>
      <c r="Q2898" s="10"/>
      <c r="R2898" s="11"/>
      <c r="S2898" s="12"/>
      <c r="T2898" s="14"/>
      <c r="U2898" s="15"/>
      <c r="V2898" s="8"/>
      <c r="W2898" s="13"/>
      <c r="X2898" s="23"/>
      <c r="Y2898" s="486"/>
      <c r="Z2898" s="483"/>
      <c r="AA2898" s="24"/>
      <c r="AB2898" s="484"/>
      <c r="AC2898" s="16"/>
      <c r="AD2898" s="17"/>
      <c r="AE2898" s="18"/>
      <c r="AF2898" s="9"/>
      <c r="AG2898" s="19"/>
      <c r="AH2898" s="20"/>
      <c r="AI2898" s="9"/>
      <c r="AJ2898" s="21"/>
      <c r="AK2898" s="33"/>
      <c r="AL2898" s="485" t="str">
        <f>IF(AA2898="","",AA2898)</f>
        <v/>
      </c>
      <c r="AM2898" s="3" t="str">
        <f>IF(AB2898="","",AB2898)</f>
        <v/>
      </c>
      <c r="AN2898" s="702"/>
      <c r="AO2898" s="4"/>
      <c r="AP2898" s="5"/>
      <c r="AQ2898" s="5"/>
      <c r="AR2898" s="4"/>
      <c r="AS2898" s="5"/>
      <c r="AT2898" s="552"/>
      <c r="AU2898" s="553" t="str">
        <f>IF(AND(V2898&gt;0,X2898="A",AA2898&lt;&gt;"",AG2898&lt;&gt;"A",AJ2898&lt;&gt;"A",OR(AB2898="NR",AB2898="NT")),1,"")</f>
        <v/>
      </c>
      <c r="AV2898" s="554" t="str">
        <f>IF(AU2898="","",COUNTIF($AU$8:AU2898,AU2898))</f>
        <v/>
      </c>
      <c r="AW2898" s="553" t="str">
        <f>IF(AND(V2898&gt;0,X2898="A",AJ2898&lt;&gt;"A",OR(AB2898="",AB2898="NX")),1,"")</f>
        <v/>
      </c>
      <c r="AX2898" s="554" t="str">
        <f>IF(AW2898="","",COUNTIF($AW$8:AW2898,AW2898))</f>
        <v/>
      </c>
      <c r="AY2898" s="27"/>
      <c r="AZ2898" s="6"/>
      <c r="BA2898" s="7"/>
      <c r="BB2898" s="7"/>
    </row>
    <row r="2899" spans="1:54" ht="14.45" customHeight="1">
      <c r="A2899" s="472" t="s">
        <v>5769</v>
      </c>
      <c r="B2899" s="473" t="s">
        <v>1602</v>
      </c>
      <c r="C2899" s="714"/>
      <c r="D2899" s="22"/>
      <c r="E2899" s="746"/>
      <c r="F2899" s="760"/>
      <c r="G2899" s="475"/>
      <c r="H2899" s="476"/>
      <c r="I2899" s="474"/>
      <c r="J2899" s="475"/>
      <c r="K2899" s="478"/>
      <c r="L2899" s="9"/>
      <c r="M2899" s="546"/>
      <c r="N2899" s="9"/>
      <c r="O2899" s="6"/>
      <c r="P2899" s="479"/>
      <c r="Q2899" s="10"/>
      <c r="R2899" s="11"/>
      <c r="S2899" s="12"/>
      <c r="T2899" s="14"/>
      <c r="U2899" s="15"/>
      <c r="V2899" s="8"/>
      <c r="W2899" s="13"/>
      <c r="X2899" s="23"/>
      <c r="Y2899" s="486"/>
      <c r="Z2899" s="483"/>
      <c r="AA2899" s="24"/>
      <c r="AB2899" s="484"/>
      <c r="AC2899" s="16"/>
      <c r="AD2899" s="17"/>
      <c r="AE2899" s="18"/>
      <c r="AF2899" s="9"/>
      <c r="AG2899" s="19"/>
      <c r="AH2899" s="20"/>
      <c r="AI2899" s="9"/>
      <c r="AJ2899" s="21"/>
      <c r="AK2899" s="33"/>
      <c r="AL2899" s="485" t="str">
        <f>IF(AA2899="","",AA2899)</f>
        <v/>
      </c>
      <c r="AM2899" s="3" t="str">
        <f>IF(AB2899="","",AB2899)</f>
        <v/>
      </c>
      <c r="AN2899" s="702"/>
      <c r="AO2899" s="4"/>
      <c r="AP2899" s="5"/>
      <c r="AQ2899" s="5"/>
      <c r="AR2899" s="4"/>
      <c r="AS2899" s="5"/>
      <c r="AT2899" s="552"/>
      <c r="AU2899" s="553" t="str">
        <f>IF(AND(V2899&gt;0,X2899="A",AA2899&lt;&gt;"",AG2899&lt;&gt;"A",AJ2899&lt;&gt;"A",OR(AB2899="NR",AB2899="NT")),1,"")</f>
        <v/>
      </c>
      <c r="AV2899" s="554" t="str">
        <f>IF(AU2899="","",COUNTIF($AU$8:AU2899,AU2899))</f>
        <v/>
      </c>
      <c r="AW2899" s="553" t="str">
        <f>IF(AND(V2899&gt;0,X2899="A",AJ2899&lt;&gt;"A",OR(AB2899="",AB2899="NX")),1,"")</f>
        <v/>
      </c>
      <c r="AX2899" s="554" t="str">
        <f>IF(AW2899="","",COUNTIF($AW$8:AW2899,AW2899))</f>
        <v/>
      </c>
      <c r="AY2899" s="27"/>
      <c r="AZ2899" s="6"/>
      <c r="BA2899" s="7"/>
      <c r="BB2899" s="7"/>
    </row>
    <row r="2900" spans="1:54" ht="14.45" customHeight="1">
      <c r="A2900" s="472" t="s">
        <v>5770</v>
      </c>
      <c r="B2900" s="473" t="s">
        <v>1602</v>
      </c>
      <c r="C2900" s="714"/>
      <c r="D2900" s="22"/>
      <c r="E2900" s="746"/>
      <c r="F2900" s="760"/>
      <c r="G2900" s="475"/>
      <c r="H2900" s="476"/>
      <c r="I2900" s="474"/>
      <c r="J2900" s="475"/>
      <c r="K2900" s="478"/>
      <c r="L2900" s="9"/>
      <c r="M2900" s="546"/>
      <c r="N2900" s="9"/>
      <c r="O2900" s="6"/>
      <c r="P2900" s="479"/>
      <c r="Q2900" s="10"/>
      <c r="R2900" s="11"/>
      <c r="S2900" s="12"/>
      <c r="T2900" s="14"/>
      <c r="U2900" s="15"/>
      <c r="V2900" s="8"/>
      <c r="W2900" s="13"/>
      <c r="X2900" s="23"/>
      <c r="Y2900" s="486"/>
      <c r="Z2900" s="483"/>
      <c r="AA2900" s="24"/>
      <c r="AB2900" s="484"/>
      <c r="AC2900" s="16"/>
      <c r="AD2900" s="17"/>
      <c r="AE2900" s="18"/>
      <c r="AF2900" s="9"/>
      <c r="AG2900" s="19"/>
      <c r="AH2900" s="20"/>
      <c r="AI2900" s="9"/>
      <c r="AJ2900" s="21"/>
      <c r="AK2900" s="33"/>
      <c r="AL2900" s="485" t="str">
        <f>IF(AA2900="","",AA2900)</f>
        <v/>
      </c>
      <c r="AM2900" s="3" t="str">
        <f>IF(AB2900="","",AB2900)</f>
        <v/>
      </c>
      <c r="AN2900" s="702"/>
      <c r="AO2900" s="4"/>
      <c r="AP2900" s="5"/>
      <c r="AQ2900" s="5"/>
      <c r="AR2900" s="4"/>
      <c r="AS2900" s="5"/>
      <c r="AT2900" s="552"/>
      <c r="AU2900" s="553" t="str">
        <f>IF(AND(V2900&gt;0,X2900="A",AA2900&lt;&gt;"",AG2900&lt;&gt;"A",AJ2900&lt;&gt;"A",OR(AB2900="NR",AB2900="NT")),1,"")</f>
        <v/>
      </c>
      <c r="AV2900" s="554" t="str">
        <f>IF(AU2900="","",COUNTIF($AU$8:AU2900,AU2900))</f>
        <v/>
      </c>
      <c r="AW2900" s="553" t="str">
        <f>IF(AND(V2900&gt;0,X2900="A",AJ2900&lt;&gt;"A",OR(AB2900="",AB2900="NX")),1,"")</f>
        <v/>
      </c>
      <c r="AX2900" s="554" t="str">
        <f>IF(AW2900="","",COUNTIF($AW$8:AW2900,AW2900))</f>
        <v/>
      </c>
      <c r="AY2900" s="27"/>
      <c r="AZ2900" s="6"/>
      <c r="BA2900" s="7"/>
      <c r="BB2900" s="7"/>
    </row>
    <row r="2901" spans="1:54" ht="14.45" customHeight="1">
      <c r="A2901" s="472" t="s">
        <v>5771</v>
      </c>
      <c r="B2901" s="473" t="s">
        <v>1602</v>
      </c>
      <c r="C2901" s="714"/>
      <c r="D2901" s="22"/>
      <c r="E2901" s="746"/>
      <c r="F2901" s="760"/>
      <c r="G2901" s="475"/>
      <c r="H2901" s="476"/>
      <c r="I2901" s="474"/>
      <c r="J2901" s="475"/>
      <c r="K2901" s="478"/>
      <c r="L2901" s="9"/>
      <c r="M2901" s="546"/>
      <c r="N2901" s="9"/>
      <c r="O2901" s="6"/>
      <c r="P2901" s="479"/>
      <c r="Q2901" s="10"/>
      <c r="R2901" s="11"/>
      <c r="S2901" s="12"/>
      <c r="T2901" s="14"/>
      <c r="U2901" s="15"/>
      <c r="V2901" s="8"/>
      <c r="W2901" s="13"/>
      <c r="X2901" s="23"/>
      <c r="Y2901" s="486"/>
      <c r="Z2901" s="483"/>
      <c r="AA2901" s="24"/>
      <c r="AB2901" s="484"/>
      <c r="AC2901" s="16"/>
      <c r="AD2901" s="17"/>
      <c r="AE2901" s="18"/>
      <c r="AF2901" s="9"/>
      <c r="AG2901" s="19"/>
      <c r="AH2901" s="20"/>
      <c r="AI2901" s="9"/>
      <c r="AJ2901" s="21"/>
      <c r="AK2901" s="33"/>
      <c r="AL2901" s="485" t="str">
        <f>IF(AA2901="","",AA2901)</f>
        <v/>
      </c>
      <c r="AM2901" s="3" t="str">
        <f>IF(AB2901="","",AB2901)</f>
        <v/>
      </c>
      <c r="AN2901" s="702"/>
      <c r="AO2901" s="4"/>
      <c r="AP2901" s="5"/>
      <c r="AQ2901" s="5"/>
      <c r="AR2901" s="4"/>
      <c r="AS2901" s="5"/>
      <c r="AT2901" s="552"/>
      <c r="AU2901" s="553" t="str">
        <f>IF(AND(V2901&gt;0,X2901="A",AA2901&lt;&gt;"",AG2901&lt;&gt;"A",AJ2901&lt;&gt;"A",OR(AB2901="NR",AB2901="NT")),1,"")</f>
        <v/>
      </c>
      <c r="AV2901" s="554" t="str">
        <f>IF(AU2901="","",COUNTIF($AU$8:AU2901,AU2901))</f>
        <v/>
      </c>
      <c r="AW2901" s="553" t="str">
        <f>IF(AND(V2901&gt;0,X2901="A",AJ2901&lt;&gt;"A",OR(AB2901="",AB2901="NX")),1,"")</f>
        <v/>
      </c>
      <c r="AX2901" s="554" t="str">
        <f>IF(AW2901="","",COUNTIF($AW$8:AW2901,AW2901))</f>
        <v/>
      </c>
      <c r="AY2901" s="27"/>
      <c r="AZ2901" s="6"/>
      <c r="BA2901" s="7"/>
      <c r="BB2901" s="7"/>
    </row>
    <row r="2902" spans="1:54" ht="14.45" customHeight="1">
      <c r="A2902" s="472" t="s">
        <v>5772</v>
      </c>
      <c r="B2902" s="473" t="s">
        <v>1602</v>
      </c>
      <c r="C2902" s="714"/>
      <c r="D2902" s="22"/>
      <c r="E2902" s="746"/>
      <c r="F2902" s="760"/>
      <c r="G2902" s="475"/>
      <c r="H2902" s="476"/>
      <c r="I2902" s="474"/>
      <c r="J2902" s="475"/>
      <c r="K2902" s="478"/>
      <c r="L2902" s="9"/>
      <c r="M2902" s="546"/>
      <c r="N2902" s="9"/>
      <c r="O2902" s="6"/>
      <c r="P2902" s="479"/>
      <c r="Q2902" s="10"/>
      <c r="R2902" s="11"/>
      <c r="S2902" s="12"/>
      <c r="T2902" s="14"/>
      <c r="U2902" s="15"/>
      <c r="V2902" s="8"/>
      <c r="W2902" s="13"/>
      <c r="X2902" s="23"/>
      <c r="Y2902" s="486"/>
      <c r="Z2902" s="483"/>
      <c r="AA2902" s="24"/>
      <c r="AB2902" s="484"/>
      <c r="AC2902" s="16"/>
      <c r="AD2902" s="17"/>
      <c r="AE2902" s="18"/>
      <c r="AF2902" s="9"/>
      <c r="AG2902" s="19"/>
      <c r="AH2902" s="20"/>
      <c r="AI2902" s="9"/>
      <c r="AJ2902" s="21"/>
      <c r="AK2902" s="33"/>
      <c r="AL2902" s="485" t="str">
        <f>IF(AA2902="","",AA2902)</f>
        <v/>
      </c>
      <c r="AM2902" s="3" t="str">
        <f>IF(AB2902="","",AB2902)</f>
        <v/>
      </c>
      <c r="AN2902" s="702"/>
      <c r="AO2902" s="4"/>
      <c r="AP2902" s="5"/>
      <c r="AQ2902" s="5"/>
      <c r="AR2902" s="4"/>
      <c r="AS2902" s="5"/>
      <c r="AT2902" s="552"/>
      <c r="AU2902" s="553" t="str">
        <f>IF(AND(V2902&gt;0,X2902="A",AA2902&lt;&gt;"",AG2902&lt;&gt;"A",AJ2902&lt;&gt;"A",OR(AB2902="NR",AB2902="NT")),1,"")</f>
        <v/>
      </c>
      <c r="AV2902" s="554" t="str">
        <f>IF(AU2902="","",COUNTIF($AU$8:AU2902,AU2902))</f>
        <v/>
      </c>
      <c r="AW2902" s="553" t="str">
        <f>IF(AND(V2902&gt;0,X2902="A",AJ2902&lt;&gt;"A",OR(AB2902="",AB2902="NX")),1,"")</f>
        <v/>
      </c>
      <c r="AX2902" s="554" t="str">
        <f>IF(AW2902="","",COUNTIF($AW$8:AW2902,AW2902))</f>
        <v/>
      </c>
      <c r="AY2902" s="27"/>
      <c r="AZ2902" s="6"/>
      <c r="BA2902" s="7"/>
      <c r="BB2902" s="7"/>
    </row>
    <row r="2903" spans="1:54" ht="14.45" customHeight="1">
      <c r="A2903" s="472" t="s">
        <v>5773</v>
      </c>
      <c r="B2903" s="473" t="s">
        <v>1602</v>
      </c>
      <c r="C2903" s="714"/>
      <c r="D2903" s="22"/>
      <c r="E2903" s="746"/>
      <c r="F2903" s="760"/>
      <c r="G2903" s="475"/>
      <c r="H2903" s="476"/>
      <c r="I2903" s="474"/>
      <c r="J2903" s="475"/>
      <c r="K2903" s="478"/>
      <c r="L2903" s="9"/>
      <c r="M2903" s="546"/>
      <c r="N2903" s="9"/>
      <c r="O2903" s="6"/>
      <c r="P2903" s="479"/>
      <c r="Q2903" s="10"/>
      <c r="R2903" s="11"/>
      <c r="S2903" s="12"/>
      <c r="T2903" s="14"/>
      <c r="U2903" s="15"/>
      <c r="V2903" s="8"/>
      <c r="W2903" s="13"/>
      <c r="X2903" s="23"/>
      <c r="Y2903" s="486"/>
      <c r="Z2903" s="483"/>
      <c r="AA2903" s="24"/>
      <c r="AB2903" s="484"/>
      <c r="AC2903" s="16"/>
      <c r="AD2903" s="17"/>
      <c r="AE2903" s="18"/>
      <c r="AF2903" s="9"/>
      <c r="AG2903" s="19"/>
      <c r="AH2903" s="20"/>
      <c r="AI2903" s="9"/>
      <c r="AJ2903" s="21"/>
      <c r="AK2903" s="33"/>
      <c r="AL2903" s="485" t="str">
        <f>IF(AA2903="","",AA2903)</f>
        <v/>
      </c>
      <c r="AM2903" s="3" t="str">
        <f>IF(AB2903="","",AB2903)</f>
        <v/>
      </c>
      <c r="AN2903" s="702"/>
      <c r="AO2903" s="4"/>
      <c r="AP2903" s="5"/>
      <c r="AQ2903" s="5"/>
      <c r="AR2903" s="4"/>
      <c r="AS2903" s="5"/>
      <c r="AT2903" s="552"/>
      <c r="AU2903" s="553" t="str">
        <f>IF(AND(V2903&gt;0,X2903="A",AA2903&lt;&gt;"",AG2903&lt;&gt;"A",AJ2903&lt;&gt;"A",OR(AB2903="NR",AB2903="NT")),1,"")</f>
        <v/>
      </c>
      <c r="AV2903" s="554" t="str">
        <f>IF(AU2903="","",COUNTIF($AU$8:AU2903,AU2903))</f>
        <v/>
      </c>
      <c r="AW2903" s="553" t="str">
        <f>IF(AND(V2903&gt;0,X2903="A",AJ2903&lt;&gt;"A",OR(AB2903="",AB2903="NX")),1,"")</f>
        <v/>
      </c>
      <c r="AX2903" s="554" t="str">
        <f>IF(AW2903="","",COUNTIF($AW$8:AW2903,AW2903))</f>
        <v/>
      </c>
      <c r="AY2903" s="27"/>
      <c r="AZ2903" s="6"/>
      <c r="BA2903" s="7"/>
      <c r="BB2903" s="7"/>
    </row>
    <row r="2904" spans="1:54" ht="14.45" customHeight="1">
      <c r="A2904" s="472" t="s">
        <v>5774</v>
      </c>
      <c r="B2904" s="473" t="s">
        <v>1602</v>
      </c>
      <c r="C2904" s="714"/>
      <c r="D2904" s="22"/>
      <c r="E2904" s="746"/>
      <c r="F2904" s="760"/>
      <c r="G2904" s="475"/>
      <c r="H2904" s="476"/>
      <c r="I2904" s="474"/>
      <c r="J2904" s="475"/>
      <c r="K2904" s="478"/>
      <c r="L2904" s="9"/>
      <c r="M2904" s="546"/>
      <c r="N2904" s="9"/>
      <c r="O2904" s="6"/>
      <c r="P2904" s="479"/>
      <c r="Q2904" s="10"/>
      <c r="R2904" s="11"/>
      <c r="S2904" s="12"/>
      <c r="T2904" s="14"/>
      <c r="U2904" s="15"/>
      <c r="V2904" s="8"/>
      <c r="W2904" s="13"/>
      <c r="X2904" s="23"/>
      <c r="Y2904" s="486"/>
      <c r="Z2904" s="483"/>
      <c r="AA2904" s="24"/>
      <c r="AB2904" s="484"/>
      <c r="AC2904" s="16"/>
      <c r="AD2904" s="17"/>
      <c r="AE2904" s="18"/>
      <c r="AF2904" s="9"/>
      <c r="AG2904" s="19"/>
      <c r="AH2904" s="20"/>
      <c r="AI2904" s="9"/>
      <c r="AJ2904" s="21"/>
      <c r="AK2904" s="33"/>
      <c r="AL2904" s="485" t="str">
        <f>IF(AA2904="","",AA2904)</f>
        <v/>
      </c>
      <c r="AM2904" s="3" t="str">
        <f>IF(AB2904="","",AB2904)</f>
        <v/>
      </c>
      <c r="AN2904" s="702"/>
      <c r="AO2904" s="4"/>
      <c r="AP2904" s="5"/>
      <c r="AQ2904" s="5"/>
      <c r="AR2904" s="4"/>
      <c r="AS2904" s="5"/>
      <c r="AT2904" s="552"/>
      <c r="AU2904" s="553" t="str">
        <f>IF(AND(V2904&gt;0,X2904="A",AA2904&lt;&gt;"",AG2904&lt;&gt;"A",AJ2904&lt;&gt;"A",OR(AB2904="NR",AB2904="NT")),1,"")</f>
        <v/>
      </c>
      <c r="AV2904" s="554" t="str">
        <f>IF(AU2904="","",COUNTIF($AU$8:AU2904,AU2904))</f>
        <v/>
      </c>
      <c r="AW2904" s="553" t="str">
        <f>IF(AND(V2904&gt;0,X2904="A",AJ2904&lt;&gt;"A",OR(AB2904="",AB2904="NX")),1,"")</f>
        <v/>
      </c>
      <c r="AX2904" s="554" t="str">
        <f>IF(AW2904="","",COUNTIF($AW$8:AW2904,AW2904))</f>
        <v/>
      </c>
      <c r="AY2904" s="27"/>
      <c r="AZ2904" s="6"/>
      <c r="BA2904" s="7"/>
      <c r="BB2904" s="7"/>
    </row>
    <row r="2905" spans="1:54" ht="14.45" customHeight="1">
      <c r="A2905" s="472" t="s">
        <v>5775</v>
      </c>
      <c r="B2905" s="473" t="s">
        <v>1602</v>
      </c>
      <c r="C2905" s="714"/>
      <c r="D2905" s="22"/>
      <c r="E2905" s="746"/>
      <c r="F2905" s="760"/>
      <c r="G2905" s="475"/>
      <c r="H2905" s="476"/>
      <c r="I2905" s="474"/>
      <c r="J2905" s="475"/>
      <c r="K2905" s="478"/>
      <c r="L2905" s="9"/>
      <c r="M2905" s="546"/>
      <c r="N2905" s="9"/>
      <c r="O2905" s="6"/>
      <c r="P2905" s="479"/>
      <c r="Q2905" s="10"/>
      <c r="R2905" s="11"/>
      <c r="S2905" s="12"/>
      <c r="T2905" s="14"/>
      <c r="U2905" s="15"/>
      <c r="V2905" s="8"/>
      <c r="W2905" s="13"/>
      <c r="X2905" s="23"/>
      <c r="Y2905" s="486"/>
      <c r="Z2905" s="483"/>
      <c r="AA2905" s="24"/>
      <c r="AB2905" s="484"/>
      <c r="AC2905" s="16"/>
      <c r="AD2905" s="17"/>
      <c r="AE2905" s="18"/>
      <c r="AF2905" s="9"/>
      <c r="AG2905" s="19"/>
      <c r="AH2905" s="20"/>
      <c r="AI2905" s="9"/>
      <c r="AJ2905" s="21"/>
      <c r="AK2905" s="33"/>
      <c r="AL2905" s="485" t="str">
        <f>IF(AA2905="","",AA2905)</f>
        <v/>
      </c>
      <c r="AM2905" s="3" t="str">
        <f>IF(AB2905="","",AB2905)</f>
        <v/>
      </c>
      <c r="AN2905" s="702"/>
      <c r="AO2905" s="4"/>
      <c r="AP2905" s="5"/>
      <c r="AQ2905" s="5"/>
      <c r="AR2905" s="4"/>
      <c r="AS2905" s="5"/>
      <c r="AT2905" s="552"/>
      <c r="AU2905" s="553" t="str">
        <f>IF(AND(V2905&gt;0,X2905="A",AA2905&lt;&gt;"",AG2905&lt;&gt;"A",AJ2905&lt;&gt;"A",OR(AB2905="NR",AB2905="NT")),1,"")</f>
        <v/>
      </c>
      <c r="AV2905" s="554" t="str">
        <f>IF(AU2905="","",COUNTIF($AU$8:AU2905,AU2905))</f>
        <v/>
      </c>
      <c r="AW2905" s="553" t="str">
        <f>IF(AND(V2905&gt;0,X2905="A",AJ2905&lt;&gt;"A",OR(AB2905="",AB2905="NX")),1,"")</f>
        <v/>
      </c>
      <c r="AX2905" s="554" t="str">
        <f>IF(AW2905="","",COUNTIF($AW$8:AW2905,AW2905))</f>
        <v/>
      </c>
      <c r="AY2905" s="27"/>
      <c r="AZ2905" s="6"/>
      <c r="BA2905" s="7"/>
      <c r="BB2905" s="7"/>
    </row>
    <row r="2906" spans="1:54" ht="14.45" customHeight="1">
      <c r="A2906" s="472" t="s">
        <v>5776</v>
      </c>
      <c r="B2906" s="473" t="s">
        <v>1602</v>
      </c>
      <c r="C2906" s="714"/>
      <c r="D2906" s="22"/>
      <c r="E2906" s="746"/>
      <c r="F2906" s="760"/>
      <c r="G2906" s="475"/>
      <c r="H2906" s="476"/>
      <c r="I2906" s="474"/>
      <c r="J2906" s="475"/>
      <c r="K2906" s="478"/>
      <c r="L2906" s="9"/>
      <c r="M2906" s="546"/>
      <c r="N2906" s="9"/>
      <c r="O2906" s="6"/>
      <c r="P2906" s="479"/>
      <c r="Q2906" s="10"/>
      <c r="R2906" s="11"/>
      <c r="S2906" s="12"/>
      <c r="T2906" s="14"/>
      <c r="U2906" s="15"/>
      <c r="V2906" s="8"/>
      <c r="W2906" s="13"/>
      <c r="X2906" s="23"/>
      <c r="Y2906" s="486"/>
      <c r="Z2906" s="483"/>
      <c r="AA2906" s="24"/>
      <c r="AB2906" s="484"/>
      <c r="AC2906" s="16"/>
      <c r="AD2906" s="17"/>
      <c r="AE2906" s="18"/>
      <c r="AF2906" s="9"/>
      <c r="AG2906" s="19"/>
      <c r="AH2906" s="20"/>
      <c r="AI2906" s="9"/>
      <c r="AJ2906" s="21"/>
      <c r="AK2906" s="33"/>
      <c r="AL2906" s="485" t="str">
        <f>IF(AA2906="","",AA2906)</f>
        <v/>
      </c>
      <c r="AM2906" s="3" t="str">
        <f>IF(AB2906="","",AB2906)</f>
        <v/>
      </c>
      <c r="AN2906" s="702"/>
      <c r="AO2906" s="4"/>
      <c r="AP2906" s="5"/>
      <c r="AQ2906" s="5"/>
      <c r="AR2906" s="4"/>
      <c r="AS2906" s="5"/>
      <c r="AT2906" s="552"/>
      <c r="AU2906" s="553" t="str">
        <f>IF(AND(V2906&gt;0,X2906="A",AA2906&lt;&gt;"",AG2906&lt;&gt;"A",AJ2906&lt;&gt;"A",OR(AB2906="NR",AB2906="NT")),1,"")</f>
        <v/>
      </c>
      <c r="AV2906" s="554" t="str">
        <f>IF(AU2906="","",COUNTIF($AU$8:AU2906,AU2906))</f>
        <v/>
      </c>
      <c r="AW2906" s="553" t="str">
        <f>IF(AND(V2906&gt;0,X2906="A",AJ2906&lt;&gt;"A",OR(AB2906="",AB2906="NX")),1,"")</f>
        <v/>
      </c>
      <c r="AX2906" s="554" t="str">
        <f>IF(AW2906="","",COUNTIF($AW$8:AW2906,AW2906))</f>
        <v/>
      </c>
      <c r="AY2906" s="27"/>
      <c r="AZ2906" s="6"/>
      <c r="BA2906" s="7"/>
      <c r="BB2906" s="7"/>
    </row>
    <row r="2907" spans="1:54" ht="14.45" customHeight="1">
      <c r="A2907" s="472" t="s">
        <v>6065</v>
      </c>
      <c r="B2907" s="473" t="s">
        <v>1602</v>
      </c>
      <c r="C2907" s="714"/>
      <c r="D2907" s="22"/>
      <c r="E2907" s="746"/>
      <c r="F2907" s="760"/>
      <c r="G2907" s="475"/>
      <c r="H2907" s="476"/>
      <c r="I2907" s="474"/>
      <c r="J2907" s="475"/>
      <c r="K2907" s="478"/>
      <c r="L2907" s="9"/>
      <c r="M2907" s="546"/>
      <c r="N2907" s="9"/>
      <c r="O2907" s="6"/>
      <c r="P2907" s="479"/>
      <c r="Q2907" s="10"/>
      <c r="R2907" s="11"/>
      <c r="S2907" s="12"/>
      <c r="T2907" s="14"/>
      <c r="U2907" s="15"/>
      <c r="V2907" s="8"/>
      <c r="W2907" s="13"/>
      <c r="X2907" s="23"/>
      <c r="Y2907" s="486"/>
      <c r="Z2907" s="483"/>
      <c r="AA2907" s="24"/>
      <c r="AB2907" s="484"/>
      <c r="AC2907" s="16"/>
      <c r="AD2907" s="17"/>
      <c r="AE2907" s="18"/>
      <c r="AF2907" s="9"/>
      <c r="AG2907" s="19"/>
      <c r="AH2907" s="20"/>
      <c r="AI2907" s="9"/>
      <c r="AJ2907" s="21"/>
      <c r="AK2907" s="33"/>
      <c r="AL2907" s="485" t="str">
        <f>IF(AA2907="","",AA2907)</f>
        <v/>
      </c>
      <c r="AM2907" s="3" t="str">
        <f>IF(AB2907="","",AB2907)</f>
        <v/>
      </c>
      <c r="AN2907" s="702"/>
      <c r="AO2907" s="4"/>
      <c r="AP2907" s="5"/>
      <c r="AQ2907" s="5"/>
      <c r="AR2907" s="4"/>
      <c r="AS2907" s="5"/>
      <c r="AT2907" s="552"/>
      <c r="AU2907" s="553" t="str">
        <f>IF(AND(V2907&gt;0,X2907="A",AA2907&lt;&gt;"",AG2907&lt;&gt;"A",AJ2907&lt;&gt;"A",OR(AB2907="NR",AB2907="NT")),1,"")</f>
        <v/>
      </c>
      <c r="AV2907" s="554" t="str">
        <f>IF(AU2907="","",COUNTIF($AU$8:AU2907,AU2907))</f>
        <v/>
      </c>
      <c r="AW2907" s="553" t="str">
        <f>IF(AND(V2907&gt;0,X2907="A",AJ2907&lt;&gt;"A",OR(AB2907="",AB2907="NX")),1,"")</f>
        <v/>
      </c>
      <c r="AX2907" s="554" t="str">
        <f>IF(AW2907="","",COUNTIF($AW$8:AW2907,AW2907))</f>
        <v/>
      </c>
      <c r="AY2907" s="27"/>
      <c r="AZ2907" s="6"/>
      <c r="BA2907" s="7"/>
      <c r="BB2907" s="7"/>
    </row>
    <row r="2908" spans="1:54" ht="14.45" customHeight="1">
      <c r="A2908" s="472" t="s">
        <v>6066</v>
      </c>
      <c r="B2908" s="473" t="s">
        <v>1602</v>
      </c>
      <c r="C2908" s="714"/>
      <c r="D2908" s="22"/>
      <c r="E2908" s="746"/>
      <c r="F2908" s="760"/>
      <c r="G2908" s="475"/>
      <c r="H2908" s="476"/>
      <c r="I2908" s="474"/>
      <c r="J2908" s="475"/>
      <c r="K2908" s="478"/>
      <c r="L2908" s="9"/>
      <c r="M2908" s="546"/>
      <c r="N2908" s="9"/>
      <c r="O2908" s="6"/>
      <c r="P2908" s="479"/>
      <c r="Q2908" s="10"/>
      <c r="R2908" s="11"/>
      <c r="S2908" s="12"/>
      <c r="T2908" s="14"/>
      <c r="U2908" s="15"/>
      <c r="V2908" s="8"/>
      <c r="W2908" s="13"/>
      <c r="X2908" s="23"/>
      <c r="Y2908" s="486"/>
      <c r="Z2908" s="483"/>
      <c r="AA2908" s="24"/>
      <c r="AB2908" s="484"/>
      <c r="AC2908" s="16"/>
      <c r="AD2908" s="17"/>
      <c r="AE2908" s="18"/>
      <c r="AF2908" s="9"/>
      <c r="AG2908" s="19"/>
      <c r="AH2908" s="20"/>
      <c r="AI2908" s="9"/>
      <c r="AJ2908" s="21"/>
      <c r="AK2908" s="33"/>
      <c r="AL2908" s="485" t="str">
        <f>IF(AA2908="","",AA2908)</f>
        <v/>
      </c>
      <c r="AM2908" s="3" t="str">
        <f>IF(AB2908="","",AB2908)</f>
        <v/>
      </c>
      <c r="AN2908" s="702"/>
      <c r="AO2908" s="4"/>
      <c r="AP2908" s="5"/>
      <c r="AQ2908" s="5"/>
      <c r="AR2908" s="4"/>
      <c r="AS2908" s="5"/>
      <c r="AT2908" s="552"/>
      <c r="AU2908" s="553" t="str">
        <f>IF(AND(V2908&gt;0,X2908="A",AA2908&lt;&gt;"",AG2908&lt;&gt;"A",AJ2908&lt;&gt;"A",OR(AB2908="NR",AB2908="NT")),1,"")</f>
        <v/>
      </c>
      <c r="AV2908" s="554" t="str">
        <f>IF(AU2908="","",COUNTIF($AU$8:AU2908,AU2908))</f>
        <v/>
      </c>
      <c r="AW2908" s="553" t="str">
        <f>IF(AND(V2908&gt;0,X2908="A",AJ2908&lt;&gt;"A",OR(AB2908="",AB2908="NX")),1,"")</f>
        <v/>
      </c>
      <c r="AX2908" s="554" t="str">
        <f>IF(AW2908="","",COUNTIF($AW$8:AW2908,AW2908))</f>
        <v/>
      </c>
      <c r="AY2908" s="27"/>
      <c r="AZ2908" s="6"/>
      <c r="BA2908" s="7"/>
      <c r="BB2908" s="7"/>
    </row>
    <row r="2909" spans="1:54" ht="14.45" customHeight="1">
      <c r="A2909" s="472" t="s">
        <v>6067</v>
      </c>
      <c r="B2909" s="473" t="s">
        <v>1602</v>
      </c>
      <c r="C2909" s="714"/>
      <c r="D2909" s="22"/>
      <c r="E2909" s="746"/>
      <c r="F2909" s="760"/>
      <c r="G2909" s="475"/>
      <c r="H2909" s="476"/>
      <c r="I2909" s="474"/>
      <c r="J2909" s="475"/>
      <c r="K2909" s="478"/>
      <c r="L2909" s="9"/>
      <c r="M2909" s="546"/>
      <c r="N2909" s="9"/>
      <c r="O2909" s="6"/>
      <c r="P2909" s="479"/>
      <c r="Q2909" s="10"/>
      <c r="R2909" s="11"/>
      <c r="S2909" s="12"/>
      <c r="T2909" s="14"/>
      <c r="U2909" s="15"/>
      <c r="V2909" s="8"/>
      <c r="W2909" s="13"/>
      <c r="X2909" s="23"/>
      <c r="Y2909" s="486"/>
      <c r="Z2909" s="483"/>
      <c r="AA2909" s="24"/>
      <c r="AB2909" s="484"/>
      <c r="AC2909" s="16"/>
      <c r="AD2909" s="17"/>
      <c r="AE2909" s="18"/>
      <c r="AF2909" s="9"/>
      <c r="AG2909" s="19"/>
      <c r="AH2909" s="20"/>
      <c r="AI2909" s="9"/>
      <c r="AJ2909" s="21"/>
      <c r="AK2909" s="33"/>
      <c r="AL2909" s="485" t="str">
        <f>IF(AA2909="","",AA2909)</f>
        <v/>
      </c>
      <c r="AM2909" s="3" t="str">
        <f>IF(AB2909="","",AB2909)</f>
        <v/>
      </c>
      <c r="AN2909" s="702"/>
      <c r="AO2909" s="4"/>
      <c r="AP2909" s="5"/>
      <c r="AQ2909" s="5"/>
      <c r="AR2909" s="4"/>
      <c r="AS2909" s="5"/>
      <c r="AT2909" s="552"/>
      <c r="AU2909" s="553" t="str">
        <f>IF(AND(V2909&gt;0,X2909="A",AA2909&lt;&gt;"",AG2909&lt;&gt;"A",AJ2909&lt;&gt;"A",OR(AB2909="NR",AB2909="NT")),1,"")</f>
        <v/>
      </c>
      <c r="AV2909" s="554" t="str">
        <f>IF(AU2909="","",COUNTIF($AU$8:AU2909,AU2909))</f>
        <v/>
      </c>
      <c r="AW2909" s="553" t="str">
        <f>IF(AND(V2909&gt;0,X2909="A",AJ2909&lt;&gt;"A",OR(AB2909="",AB2909="NX")),1,"")</f>
        <v/>
      </c>
      <c r="AX2909" s="554" t="str">
        <f>IF(AW2909="","",COUNTIF($AW$8:AW2909,AW2909))</f>
        <v/>
      </c>
      <c r="AY2909" s="27"/>
      <c r="AZ2909" s="6"/>
      <c r="BA2909" s="7"/>
      <c r="BB2909" s="7"/>
    </row>
    <row r="2910" spans="1:54" ht="14.45" customHeight="1">
      <c r="A2910" s="472" t="s">
        <v>6068</v>
      </c>
      <c r="B2910" s="473" t="s">
        <v>1602</v>
      </c>
      <c r="C2910" s="714"/>
      <c r="D2910" s="22"/>
      <c r="E2910" s="746"/>
      <c r="F2910" s="760"/>
      <c r="G2910" s="475"/>
      <c r="H2910" s="476"/>
      <c r="I2910" s="474"/>
      <c r="J2910" s="475"/>
      <c r="K2910" s="478"/>
      <c r="L2910" s="9"/>
      <c r="M2910" s="546"/>
      <c r="N2910" s="9"/>
      <c r="O2910" s="6"/>
      <c r="P2910" s="479"/>
      <c r="Q2910" s="10"/>
      <c r="R2910" s="11"/>
      <c r="S2910" s="12"/>
      <c r="T2910" s="14"/>
      <c r="U2910" s="15"/>
      <c r="V2910" s="8"/>
      <c r="W2910" s="13"/>
      <c r="X2910" s="23"/>
      <c r="Y2910" s="486"/>
      <c r="Z2910" s="483"/>
      <c r="AA2910" s="24"/>
      <c r="AB2910" s="484"/>
      <c r="AC2910" s="16"/>
      <c r="AD2910" s="17"/>
      <c r="AE2910" s="18"/>
      <c r="AF2910" s="9"/>
      <c r="AG2910" s="19"/>
      <c r="AH2910" s="20"/>
      <c r="AI2910" s="9"/>
      <c r="AJ2910" s="21"/>
      <c r="AK2910" s="33"/>
      <c r="AL2910" s="485" t="str">
        <f>IF(AA2910="","",AA2910)</f>
        <v/>
      </c>
      <c r="AM2910" s="3" t="str">
        <f>IF(AB2910="","",AB2910)</f>
        <v/>
      </c>
      <c r="AN2910" s="702"/>
      <c r="AO2910" s="4"/>
      <c r="AP2910" s="5"/>
      <c r="AQ2910" s="5"/>
      <c r="AR2910" s="4"/>
      <c r="AS2910" s="5"/>
      <c r="AT2910" s="552"/>
      <c r="AU2910" s="553" t="str">
        <f>IF(AND(V2910&gt;0,X2910="A",AA2910&lt;&gt;"",AG2910&lt;&gt;"A",AJ2910&lt;&gt;"A",OR(AB2910="NR",AB2910="NT")),1,"")</f>
        <v/>
      </c>
      <c r="AV2910" s="554" t="str">
        <f>IF(AU2910="","",COUNTIF($AU$8:AU2910,AU2910))</f>
        <v/>
      </c>
      <c r="AW2910" s="553" t="str">
        <f>IF(AND(V2910&gt;0,X2910="A",AJ2910&lt;&gt;"A",OR(AB2910="",AB2910="NX")),1,"")</f>
        <v/>
      </c>
      <c r="AX2910" s="554" t="str">
        <f>IF(AW2910="","",COUNTIF($AW$8:AW2910,AW2910))</f>
        <v/>
      </c>
      <c r="AY2910" s="27"/>
      <c r="AZ2910" s="6"/>
      <c r="BA2910" s="7"/>
      <c r="BB2910" s="7"/>
    </row>
    <row r="2911" spans="1:54" ht="14.45" customHeight="1">
      <c r="A2911" s="472" t="s">
        <v>6069</v>
      </c>
      <c r="B2911" s="473" t="s">
        <v>1602</v>
      </c>
      <c r="C2911" s="714"/>
      <c r="D2911" s="22"/>
      <c r="E2911" s="746"/>
      <c r="F2911" s="760"/>
      <c r="G2911" s="475"/>
      <c r="H2911" s="476"/>
      <c r="I2911" s="474"/>
      <c r="J2911" s="475"/>
      <c r="K2911" s="478"/>
      <c r="L2911" s="9"/>
      <c r="M2911" s="546"/>
      <c r="N2911" s="9"/>
      <c r="O2911" s="6"/>
      <c r="P2911" s="479"/>
      <c r="Q2911" s="10"/>
      <c r="R2911" s="11"/>
      <c r="S2911" s="12"/>
      <c r="T2911" s="14"/>
      <c r="U2911" s="15"/>
      <c r="V2911" s="8"/>
      <c r="W2911" s="13"/>
      <c r="X2911" s="23"/>
      <c r="Y2911" s="486"/>
      <c r="Z2911" s="483"/>
      <c r="AA2911" s="24"/>
      <c r="AB2911" s="484"/>
      <c r="AC2911" s="16"/>
      <c r="AD2911" s="17"/>
      <c r="AE2911" s="18"/>
      <c r="AF2911" s="9"/>
      <c r="AG2911" s="19"/>
      <c r="AH2911" s="20"/>
      <c r="AI2911" s="9"/>
      <c r="AJ2911" s="21"/>
      <c r="AK2911" s="33"/>
      <c r="AL2911" s="485" t="str">
        <f>IF(AA2911="","",AA2911)</f>
        <v/>
      </c>
      <c r="AM2911" s="3" t="str">
        <f>IF(AB2911="","",AB2911)</f>
        <v/>
      </c>
      <c r="AN2911" s="702"/>
      <c r="AO2911" s="4"/>
      <c r="AP2911" s="5"/>
      <c r="AQ2911" s="5"/>
      <c r="AR2911" s="4"/>
      <c r="AS2911" s="5"/>
      <c r="AT2911" s="552"/>
      <c r="AU2911" s="553" t="str">
        <f>IF(AND(V2911&gt;0,X2911="A",AA2911&lt;&gt;"",AG2911&lt;&gt;"A",AJ2911&lt;&gt;"A",OR(AB2911="NR",AB2911="NT")),1,"")</f>
        <v/>
      </c>
      <c r="AV2911" s="554" t="str">
        <f>IF(AU2911="","",COUNTIF($AU$8:AU2911,AU2911))</f>
        <v/>
      </c>
      <c r="AW2911" s="553" t="str">
        <f>IF(AND(V2911&gt;0,X2911="A",AJ2911&lt;&gt;"A",OR(AB2911="",AB2911="NX")),1,"")</f>
        <v/>
      </c>
      <c r="AX2911" s="554" t="str">
        <f>IF(AW2911="","",COUNTIF($AW$8:AW2911,AW2911))</f>
        <v/>
      </c>
      <c r="AY2911" s="27"/>
      <c r="AZ2911" s="6"/>
      <c r="BA2911" s="7"/>
      <c r="BB2911" s="7"/>
    </row>
    <row r="2912" spans="1:54" ht="14.45" customHeight="1">
      <c r="A2912" s="472" t="s">
        <v>6070</v>
      </c>
      <c r="B2912" s="473" t="s">
        <v>1602</v>
      </c>
      <c r="C2912" s="714"/>
      <c r="D2912" s="22"/>
      <c r="E2912" s="746"/>
      <c r="F2912" s="760"/>
      <c r="G2912" s="475"/>
      <c r="H2912" s="476"/>
      <c r="I2912" s="474"/>
      <c r="J2912" s="475"/>
      <c r="K2912" s="478"/>
      <c r="L2912" s="9"/>
      <c r="M2912" s="546"/>
      <c r="N2912" s="9"/>
      <c r="O2912" s="6"/>
      <c r="P2912" s="479"/>
      <c r="Q2912" s="10"/>
      <c r="R2912" s="11"/>
      <c r="S2912" s="12"/>
      <c r="T2912" s="14"/>
      <c r="U2912" s="15"/>
      <c r="V2912" s="8"/>
      <c r="W2912" s="13"/>
      <c r="X2912" s="23"/>
      <c r="Y2912" s="486"/>
      <c r="Z2912" s="483"/>
      <c r="AA2912" s="24"/>
      <c r="AB2912" s="484"/>
      <c r="AC2912" s="16"/>
      <c r="AD2912" s="17"/>
      <c r="AE2912" s="18"/>
      <c r="AF2912" s="9"/>
      <c r="AG2912" s="19"/>
      <c r="AH2912" s="20"/>
      <c r="AI2912" s="9"/>
      <c r="AJ2912" s="21"/>
      <c r="AK2912" s="33"/>
      <c r="AL2912" s="485" t="str">
        <f>IF(AA2912="","",AA2912)</f>
        <v/>
      </c>
      <c r="AM2912" s="3" t="str">
        <f>IF(AB2912="","",AB2912)</f>
        <v/>
      </c>
      <c r="AN2912" s="702"/>
      <c r="AO2912" s="4"/>
      <c r="AP2912" s="5"/>
      <c r="AQ2912" s="5"/>
      <c r="AR2912" s="4"/>
      <c r="AS2912" s="5"/>
      <c r="AT2912" s="552"/>
      <c r="AU2912" s="553" t="str">
        <f>IF(AND(V2912&gt;0,X2912="A",AA2912&lt;&gt;"",AG2912&lt;&gt;"A",AJ2912&lt;&gt;"A",OR(AB2912="NR",AB2912="NT")),1,"")</f>
        <v/>
      </c>
      <c r="AV2912" s="554" t="str">
        <f>IF(AU2912="","",COUNTIF($AU$8:AU2912,AU2912))</f>
        <v/>
      </c>
      <c r="AW2912" s="553" t="str">
        <f>IF(AND(V2912&gt;0,X2912="A",AJ2912&lt;&gt;"A",OR(AB2912="",AB2912="NX")),1,"")</f>
        <v/>
      </c>
      <c r="AX2912" s="554" t="str">
        <f>IF(AW2912="","",COUNTIF($AW$8:AW2912,AW2912))</f>
        <v/>
      </c>
      <c r="AY2912" s="27"/>
      <c r="AZ2912" s="6"/>
      <c r="BA2912" s="7"/>
      <c r="BB2912" s="7"/>
    </row>
    <row r="2913" spans="1:54" ht="14.45" customHeight="1">
      <c r="A2913" s="472" t="s">
        <v>6071</v>
      </c>
      <c r="B2913" s="473" t="s">
        <v>1602</v>
      </c>
      <c r="C2913" s="714"/>
      <c r="D2913" s="22"/>
      <c r="E2913" s="746"/>
      <c r="F2913" s="760"/>
      <c r="G2913" s="475"/>
      <c r="H2913" s="476"/>
      <c r="I2913" s="474"/>
      <c r="J2913" s="475"/>
      <c r="K2913" s="478"/>
      <c r="L2913" s="9"/>
      <c r="M2913" s="546"/>
      <c r="N2913" s="9"/>
      <c r="O2913" s="6"/>
      <c r="P2913" s="479"/>
      <c r="Q2913" s="10"/>
      <c r="R2913" s="11"/>
      <c r="S2913" s="12"/>
      <c r="T2913" s="14"/>
      <c r="U2913" s="15"/>
      <c r="V2913" s="8"/>
      <c r="W2913" s="13"/>
      <c r="X2913" s="23"/>
      <c r="Y2913" s="486"/>
      <c r="Z2913" s="483"/>
      <c r="AA2913" s="24"/>
      <c r="AB2913" s="484"/>
      <c r="AC2913" s="16"/>
      <c r="AD2913" s="17"/>
      <c r="AE2913" s="18"/>
      <c r="AF2913" s="9"/>
      <c r="AG2913" s="19"/>
      <c r="AH2913" s="20"/>
      <c r="AI2913" s="9"/>
      <c r="AJ2913" s="21"/>
      <c r="AK2913" s="33"/>
      <c r="AL2913" s="485" t="str">
        <f>IF(AA2913="","",AA2913)</f>
        <v/>
      </c>
      <c r="AM2913" s="3" t="str">
        <f>IF(AB2913="","",AB2913)</f>
        <v/>
      </c>
      <c r="AN2913" s="702"/>
      <c r="AO2913" s="4"/>
      <c r="AP2913" s="5"/>
      <c r="AQ2913" s="5"/>
      <c r="AR2913" s="4"/>
      <c r="AS2913" s="5"/>
      <c r="AT2913" s="552"/>
      <c r="AU2913" s="553" t="str">
        <f>IF(AND(V2913&gt;0,X2913="A",AA2913&lt;&gt;"",AG2913&lt;&gt;"A",AJ2913&lt;&gt;"A",OR(AB2913="NR",AB2913="NT")),1,"")</f>
        <v/>
      </c>
      <c r="AV2913" s="554" t="str">
        <f>IF(AU2913="","",COUNTIF($AU$8:AU2913,AU2913))</f>
        <v/>
      </c>
      <c r="AW2913" s="553" t="str">
        <f>IF(AND(V2913&gt;0,X2913="A",AJ2913&lt;&gt;"A",OR(AB2913="",AB2913="NX")),1,"")</f>
        <v/>
      </c>
      <c r="AX2913" s="554" t="str">
        <f>IF(AW2913="","",COUNTIF($AW$8:AW2913,AW2913))</f>
        <v/>
      </c>
      <c r="AY2913" s="27"/>
      <c r="AZ2913" s="6"/>
      <c r="BA2913" s="7"/>
      <c r="BB2913" s="7"/>
    </row>
    <row r="2914" spans="1:54" ht="14.45" customHeight="1">
      <c r="A2914" s="472" t="s">
        <v>6072</v>
      </c>
      <c r="B2914" s="473" t="s">
        <v>1602</v>
      </c>
      <c r="C2914" s="714"/>
      <c r="D2914" s="22"/>
      <c r="E2914" s="746"/>
      <c r="F2914" s="760"/>
      <c r="G2914" s="475"/>
      <c r="H2914" s="476"/>
      <c r="I2914" s="474"/>
      <c r="J2914" s="475"/>
      <c r="K2914" s="478"/>
      <c r="L2914" s="9"/>
      <c r="M2914" s="546"/>
      <c r="N2914" s="9"/>
      <c r="O2914" s="6"/>
      <c r="P2914" s="479"/>
      <c r="Q2914" s="10"/>
      <c r="R2914" s="11"/>
      <c r="S2914" s="12"/>
      <c r="T2914" s="14"/>
      <c r="U2914" s="15"/>
      <c r="V2914" s="8"/>
      <c r="W2914" s="13"/>
      <c r="X2914" s="23"/>
      <c r="Y2914" s="486"/>
      <c r="Z2914" s="483"/>
      <c r="AA2914" s="24"/>
      <c r="AB2914" s="484"/>
      <c r="AC2914" s="16"/>
      <c r="AD2914" s="17"/>
      <c r="AE2914" s="18"/>
      <c r="AF2914" s="9"/>
      <c r="AG2914" s="19"/>
      <c r="AH2914" s="20"/>
      <c r="AI2914" s="9"/>
      <c r="AJ2914" s="21"/>
      <c r="AK2914" s="33"/>
      <c r="AL2914" s="485" t="str">
        <f>IF(AA2914="","",AA2914)</f>
        <v/>
      </c>
      <c r="AM2914" s="3" t="str">
        <f>IF(AB2914="","",AB2914)</f>
        <v/>
      </c>
      <c r="AN2914" s="702"/>
      <c r="AO2914" s="4"/>
      <c r="AP2914" s="5"/>
      <c r="AQ2914" s="5"/>
      <c r="AR2914" s="4"/>
      <c r="AS2914" s="5"/>
      <c r="AT2914" s="552"/>
      <c r="AU2914" s="553" t="str">
        <f>IF(AND(V2914&gt;0,X2914="A",AA2914&lt;&gt;"",AG2914&lt;&gt;"A",AJ2914&lt;&gt;"A",OR(AB2914="NR",AB2914="NT")),1,"")</f>
        <v/>
      </c>
      <c r="AV2914" s="554" t="str">
        <f>IF(AU2914="","",COUNTIF($AU$8:AU2914,AU2914))</f>
        <v/>
      </c>
      <c r="AW2914" s="553" t="str">
        <f>IF(AND(V2914&gt;0,X2914="A",AJ2914&lt;&gt;"A",OR(AB2914="",AB2914="NX")),1,"")</f>
        <v/>
      </c>
      <c r="AX2914" s="554" t="str">
        <f>IF(AW2914="","",COUNTIF($AW$8:AW2914,AW2914))</f>
        <v/>
      </c>
      <c r="AY2914" s="27"/>
      <c r="AZ2914" s="6"/>
      <c r="BA2914" s="7"/>
      <c r="BB2914" s="7"/>
    </row>
    <row r="2915" spans="1:54" ht="14.45" customHeight="1">
      <c r="A2915" s="472" t="s">
        <v>6073</v>
      </c>
      <c r="B2915" s="473" t="s">
        <v>1602</v>
      </c>
      <c r="C2915" s="714"/>
      <c r="D2915" s="22"/>
      <c r="E2915" s="746"/>
      <c r="F2915" s="760"/>
      <c r="G2915" s="475"/>
      <c r="H2915" s="476"/>
      <c r="I2915" s="474"/>
      <c r="J2915" s="475"/>
      <c r="K2915" s="478"/>
      <c r="L2915" s="9"/>
      <c r="M2915" s="546"/>
      <c r="N2915" s="9"/>
      <c r="O2915" s="6"/>
      <c r="P2915" s="479"/>
      <c r="Q2915" s="10"/>
      <c r="R2915" s="11"/>
      <c r="S2915" s="12"/>
      <c r="T2915" s="14"/>
      <c r="U2915" s="15"/>
      <c r="V2915" s="8"/>
      <c r="W2915" s="13"/>
      <c r="X2915" s="23"/>
      <c r="Y2915" s="486"/>
      <c r="Z2915" s="483"/>
      <c r="AA2915" s="24"/>
      <c r="AB2915" s="484"/>
      <c r="AC2915" s="16"/>
      <c r="AD2915" s="17"/>
      <c r="AE2915" s="18"/>
      <c r="AF2915" s="9"/>
      <c r="AG2915" s="19"/>
      <c r="AH2915" s="20"/>
      <c r="AI2915" s="9"/>
      <c r="AJ2915" s="21"/>
      <c r="AK2915" s="33"/>
      <c r="AL2915" s="485" t="str">
        <f>IF(AA2915="","",AA2915)</f>
        <v/>
      </c>
      <c r="AM2915" s="3" t="str">
        <f>IF(AB2915="","",AB2915)</f>
        <v/>
      </c>
      <c r="AN2915" s="702"/>
      <c r="AO2915" s="4"/>
      <c r="AP2915" s="5"/>
      <c r="AQ2915" s="5"/>
      <c r="AR2915" s="4"/>
      <c r="AS2915" s="5"/>
      <c r="AT2915" s="552"/>
      <c r="AU2915" s="553" t="str">
        <f>IF(AND(V2915&gt;0,X2915="A",AA2915&lt;&gt;"",AG2915&lt;&gt;"A",AJ2915&lt;&gt;"A",OR(AB2915="NR",AB2915="NT")),1,"")</f>
        <v/>
      </c>
      <c r="AV2915" s="554" t="str">
        <f>IF(AU2915="","",COUNTIF($AU$8:AU2915,AU2915))</f>
        <v/>
      </c>
      <c r="AW2915" s="553" t="str">
        <f>IF(AND(V2915&gt;0,X2915="A",AJ2915&lt;&gt;"A",OR(AB2915="",AB2915="NX")),1,"")</f>
        <v/>
      </c>
      <c r="AX2915" s="554" t="str">
        <f>IF(AW2915="","",COUNTIF($AW$8:AW2915,AW2915))</f>
        <v/>
      </c>
      <c r="AY2915" s="27"/>
      <c r="AZ2915" s="6"/>
      <c r="BA2915" s="7"/>
      <c r="BB2915" s="7"/>
    </row>
    <row r="2916" spans="1:54" ht="14.45" customHeight="1">
      <c r="A2916" s="472" t="s">
        <v>6074</v>
      </c>
      <c r="B2916" s="473" t="s">
        <v>1602</v>
      </c>
      <c r="C2916" s="714"/>
      <c r="D2916" s="22"/>
      <c r="E2916" s="746"/>
      <c r="F2916" s="760"/>
      <c r="G2916" s="475"/>
      <c r="H2916" s="476"/>
      <c r="I2916" s="474"/>
      <c r="J2916" s="475"/>
      <c r="K2916" s="478"/>
      <c r="L2916" s="9"/>
      <c r="M2916" s="546"/>
      <c r="N2916" s="9"/>
      <c r="O2916" s="6"/>
      <c r="P2916" s="479"/>
      <c r="Q2916" s="10"/>
      <c r="R2916" s="11"/>
      <c r="S2916" s="12"/>
      <c r="T2916" s="14"/>
      <c r="U2916" s="15"/>
      <c r="V2916" s="8"/>
      <c r="W2916" s="13"/>
      <c r="X2916" s="23"/>
      <c r="Y2916" s="486"/>
      <c r="Z2916" s="483"/>
      <c r="AA2916" s="24"/>
      <c r="AB2916" s="484"/>
      <c r="AC2916" s="16"/>
      <c r="AD2916" s="17"/>
      <c r="AE2916" s="18"/>
      <c r="AF2916" s="9"/>
      <c r="AG2916" s="19"/>
      <c r="AH2916" s="20"/>
      <c r="AI2916" s="9"/>
      <c r="AJ2916" s="21"/>
      <c r="AK2916" s="33"/>
      <c r="AL2916" s="485" t="str">
        <f>IF(AA2916="","",AA2916)</f>
        <v/>
      </c>
      <c r="AM2916" s="3" t="str">
        <f>IF(AB2916="","",AB2916)</f>
        <v/>
      </c>
      <c r="AN2916" s="702"/>
      <c r="AO2916" s="4"/>
      <c r="AP2916" s="5"/>
      <c r="AQ2916" s="5"/>
      <c r="AR2916" s="4"/>
      <c r="AS2916" s="5"/>
      <c r="AT2916" s="552"/>
      <c r="AU2916" s="553" t="str">
        <f>IF(AND(V2916&gt;0,X2916="A",AA2916&lt;&gt;"",AG2916&lt;&gt;"A",AJ2916&lt;&gt;"A",OR(AB2916="NR",AB2916="NT")),1,"")</f>
        <v/>
      </c>
      <c r="AV2916" s="554" t="str">
        <f>IF(AU2916="","",COUNTIF($AU$8:AU2916,AU2916))</f>
        <v/>
      </c>
      <c r="AW2916" s="553" t="str">
        <f>IF(AND(V2916&gt;0,X2916="A",AJ2916&lt;&gt;"A",OR(AB2916="",AB2916="NX")),1,"")</f>
        <v/>
      </c>
      <c r="AX2916" s="554" t="str">
        <f>IF(AW2916="","",COUNTIF($AW$8:AW2916,AW2916))</f>
        <v/>
      </c>
      <c r="AY2916" s="27"/>
      <c r="AZ2916" s="6"/>
      <c r="BA2916" s="7"/>
      <c r="BB2916" s="7"/>
    </row>
    <row r="2917" spans="1:54" ht="14.45" customHeight="1">
      <c r="A2917" s="472" t="s">
        <v>6075</v>
      </c>
      <c r="B2917" s="473" t="s">
        <v>1602</v>
      </c>
      <c r="C2917" s="714"/>
      <c r="D2917" s="22"/>
      <c r="E2917" s="746"/>
      <c r="F2917" s="760"/>
      <c r="G2917" s="475"/>
      <c r="H2917" s="476"/>
      <c r="I2917" s="474"/>
      <c r="J2917" s="475"/>
      <c r="K2917" s="478"/>
      <c r="L2917" s="9"/>
      <c r="M2917" s="546"/>
      <c r="N2917" s="9"/>
      <c r="O2917" s="6"/>
      <c r="P2917" s="479"/>
      <c r="Q2917" s="10"/>
      <c r="R2917" s="11"/>
      <c r="S2917" s="12"/>
      <c r="T2917" s="14"/>
      <c r="U2917" s="15"/>
      <c r="V2917" s="8"/>
      <c r="W2917" s="13"/>
      <c r="X2917" s="23"/>
      <c r="Y2917" s="486"/>
      <c r="Z2917" s="483"/>
      <c r="AA2917" s="24"/>
      <c r="AB2917" s="484"/>
      <c r="AC2917" s="16"/>
      <c r="AD2917" s="17"/>
      <c r="AE2917" s="18"/>
      <c r="AF2917" s="9"/>
      <c r="AG2917" s="19"/>
      <c r="AH2917" s="20"/>
      <c r="AI2917" s="9"/>
      <c r="AJ2917" s="21"/>
      <c r="AK2917" s="33"/>
      <c r="AL2917" s="485" t="str">
        <f>IF(AA2917="","",AA2917)</f>
        <v/>
      </c>
      <c r="AM2917" s="3" t="str">
        <f>IF(AB2917="","",AB2917)</f>
        <v/>
      </c>
      <c r="AN2917" s="702"/>
      <c r="AO2917" s="4"/>
      <c r="AP2917" s="5"/>
      <c r="AQ2917" s="5"/>
      <c r="AR2917" s="4"/>
      <c r="AS2917" s="5"/>
      <c r="AT2917" s="552"/>
      <c r="AU2917" s="553" t="str">
        <f>IF(AND(V2917&gt;0,X2917="A",AA2917&lt;&gt;"",AG2917&lt;&gt;"A",AJ2917&lt;&gt;"A",OR(AB2917="NR",AB2917="NT")),1,"")</f>
        <v/>
      </c>
      <c r="AV2917" s="554" t="str">
        <f>IF(AU2917="","",COUNTIF($AU$8:AU2917,AU2917))</f>
        <v/>
      </c>
      <c r="AW2917" s="553" t="str">
        <f>IF(AND(V2917&gt;0,X2917="A",AJ2917&lt;&gt;"A",OR(AB2917="",AB2917="NX")),1,"")</f>
        <v/>
      </c>
      <c r="AX2917" s="554" t="str">
        <f>IF(AW2917="","",COUNTIF($AW$8:AW2917,AW2917))</f>
        <v/>
      </c>
      <c r="AY2917" s="27"/>
      <c r="AZ2917" s="6"/>
      <c r="BA2917" s="7"/>
      <c r="BB2917" s="7"/>
    </row>
    <row r="2918" spans="1:54" ht="14.45" customHeight="1">
      <c r="A2918" s="472" t="s">
        <v>6076</v>
      </c>
      <c r="B2918" s="473" t="s">
        <v>1602</v>
      </c>
      <c r="C2918" s="714"/>
      <c r="D2918" s="22"/>
      <c r="E2918" s="746"/>
      <c r="F2918" s="760"/>
      <c r="G2918" s="475"/>
      <c r="H2918" s="476"/>
      <c r="I2918" s="474"/>
      <c r="J2918" s="475"/>
      <c r="K2918" s="478"/>
      <c r="L2918" s="9"/>
      <c r="M2918" s="546"/>
      <c r="N2918" s="9"/>
      <c r="O2918" s="6"/>
      <c r="P2918" s="479"/>
      <c r="Q2918" s="10"/>
      <c r="R2918" s="11"/>
      <c r="S2918" s="12"/>
      <c r="T2918" s="14"/>
      <c r="U2918" s="15"/>
      <c r="V2918" s="8"/>
      <c r="W2918" s="13"/>
      <c r="X2918" s="23"/>
      <c r="Y2918" s="486"/>
      <c r="Z2918" s="483"/>
      <c r="AA2918" s="24"/>
      <c r="AB2918" s="484"/>
      <c r="AC2918" s="16"/>
      <c r="AD2918" s="17"/>
      <c r="AE2918" s="18"/>
      <c r="AF2918" s="9"/>
      <c r="AG2918" s="19"/>
      <c r="AH2918" s="20"/>
      <c r="AI2918" s="9"/>
      <c r="AJ2918" s="21"/>
      <c r="AK2918" s="33"/>
      <c r="AL2918" s="485" t="str">
        <f>IF(AA2918="","",AA2918)</f>
        <v/>
      </c>
      <c r="AM2918" s="3" t="str">
        <f>IF(AB2918="","",AB2918)</f>
        <v/>
      </c>
      <c r="AN2918" s="702"/>
      <c r="AO2918" s="4"/>
      <c r="AP2918" s="5"/>
      <c r="AQ2918" s="5"/>
      <c r="AR2918" s="4"/>
      <c r="AS2918" s="5"/>
      <c r="AT2918" s="552"/>
      <c r="AU2918" s="553" t="str">
        <f>IF(AND(V2918&gt;0,X2918="A",AA2918&lt;&gt;"",AG2918&lt;&gt;"A",AJ2918&lt;&gt;"A",OR(AB2918="NR",AB2918="NT")),1,"")</f>
        <v/>
      </c>
      <c r="AV2918" s="554" t="str">
        <f>IF(AU2918="","",COUNTIF($AU$8:AU2918,AU2918))</f>
        <v/>
      </c>
      <c r="AW2918" s="553" t="str">
        <f>IF(AND(V2918&gt;0,X2918="A",AJ2918&lt;&gt;"A",OR(AB2918="",AB2918="NX")),1,"")</f>
        <v/>
      </c>
      <c r="AX2918" s="554" t="str">
        <f>IF(AW2918="","",COUNTIF($AW$8:AW2918,AW2918))</f>
        <v/>
      </c>
      <c r="AY2918" s="27"/>
      <c r="AZ2918" s="6"/>
      <c r="BA2918" s="7"/>
      <c r="BB2918" s="7"/>
    </row>
    <row r="2919" spans="1:54" ht="14.45" customHeight="1">
      <c r="A2919" s="472" t="s">
        <v>6077</v>
      </c>
      <c r="B2919" s="473" t="s">
        <v>1602</v>
      </c>
      <c r="C2919" s="714"/>
      <c r="D2919" s="22"/>
      <c r="E2919" s="746"/>
      <c r="F2919" s="760"/>
      <c r="G2919" s="475"/>
      <c r="H2919" s="476"/>
      <c r="I2919" s="474"/>
      <c r="J2919" s="475"/>
      <c r="K2919" s="478"/>
      <c r="L2919" s="9"/>
      <c r="M2919" s="546"/>
      <c r="N2919" s="9"/>
      <c r="O2919" s="6"/>
      <c r="P2919" s="479"/>
      <c r="Q2919" s="10"/>
      <c r="R2919" s="11"/>
      <c r="S2919" s="12"/>
      <c r="T2919" s="14"/>
      <c r="U2919" s="15"/>
      <c r="V2919" s="8"/>
      <c r="W2919" s="13"/>
      <c r="X2919" s="23"/>
      <c r="Y2919" s="486"/>
      <c r="Z2919" s="483"/>
      <c r="AA2919" s="24"/>
      <c r="AB2919" s="484"/>
      <c r="AC2919" s="16"/>
      <c r="AD2919" s="17"/>
      <c r="AE2919" s="18"/>
      <c r="AF2919" s="9"/>
      <c r="AG2919" s="19"/>
      <c r="AH2919" s="20"/>
      <c r="AI2919" s="9"/>
      <c r="AJ2919" s="21"/>
      <c r="AK2919" s="33"/>
      <c r="AL2919" s="485" t="str">
        <f>IF(AA2919="","",AA2919)</f>
        <v/>
      </c>
      <c r="AM2919" s="3" t="str">
        <f>IF(AB2919="","",AB2919)</f>
        <v/>
      </c>
      <c r="AN2919" s="702"/>
      <c r="AO2919" s="4"/>
      <c r="AP2919" s="5"/>
      <c r="AQ2919" s="5"/>
      <c r="AR2919" s="4"/>
      <c r="AS2919" s="5"/>
      <c r="AT2919" s="552"/>
      <c r="AU2919" s="553" t="str">
        <f>IF(AND(V2919&gt;0,X2919="A",AA2919&lt;&gt;"",AG2919&lt;&gt;"A",AJ2919&lt;&gt;"A",OR(AB2919="NR",AB2919="NT")),1,"")</f>
        <v/>
      </c>
      <c r="AV2919" s="554" t="str">
        <f>IF(AU2919="","",COUNTIF($AU$8:AU2919,AU2919))</f>
        <v/>
      </c>
      <c r="AW2919" s="553" t="str">
        <f>IF(AND(V2919&gt;0,X2919="A",AJ2919&lt;&gt;"A",OR(AB2919="",AB2919="NX")),1,"")</f>
        <v/>
      </c>
      <c r="AX2919" s="554" t="str">
        <f>IF(AW2919="","",COUNTIF($AW$8:AW2919,AW2919))</f>
        <v/>
      </c>
      <c r="AY2919" s="27"/>
      <c r="AZ2919" s="6"/>
      <c r="BA2919" s="7"/>
      <c r="BB2919" s="7"/>
    </row>
    <row r="2920" spans="1:54" ht="14.45" customHeight="1">
      <c r="A2920" s="472" t="s">
        <v>6078</v>
      </c>
      <c r="B2920" s="473" t="s">
        <v>1602</v>
      </c>
      <c r="C2920" s="714"/>
      <c r="D2920" s="22"/>
      <c r="E2920" s="746"/>
      <c r="F2920" s="760"/>
      <c r="G2920" s="475"/>
      <c r="H2920" s="476"/>
      <c r="I2920" s="474"/>
      <c r="J2920" s="475"/>
      <c r="K2920" s="478"/>
      <c r="L2920" s="9"/>
      <c r="M2920" s="546"/>
      <c r="N2920" s="9"/>
      <c r="O2920" s="6"/>
      <c r="P2920" s="479"/>
      <c r="Q2920" s="10"/>
      <c r="R2920" s="11"/>
      <c r="S2920" s="12"/>
      <c r="T2920" s="14"/>
      <c r="U2920" s="15"/>
      <c r="V2920" s="8"/>
      <c r="W2920" s="13"/>
      <c r="X2920" s="23"/>
      <c r="Y2920" s="486"/>
      <c r="Z2920" s="483"/>
      <c r="AA2920" s="24"/>
      <c r="AB2920" s="484"/>
      <c r="AC2920" s="16"/>
      <c r="AD2920" s="17"/>
      <c r="AE2920" s="18"/>
      <c r="AF2920" s="9"/>
      <c r="AG2920" s="19"/>
      <c r="AH2920" s="20"/>
      <c r="AI2920" s="9"/>
      <c r="AJ2920" s="21"/>
      <c r="AK2920" s="33"/>
      <c r="AL2920" s="485" t="str">
        <f>IF(AA2920="","",AA2920)</f>
        <v/>
      </c>
      <c r="AM2920" s="3" t="str">
        <f>IF(AB2920="","",AB2920)</f>
        <v/>
      </c>
      <c r="AN2920" s="702"/>
      <c r="AO2920" s="4"/>
      <c r="AP2920" s="5"/>
      <c r="AQ2920" s="5"/>
      <c r="AR2920" s="4"/>
      <c r="AS2920" s="5"/>
      <c r="AT2920" s="552"/>
      <c r="AU2920" s="553" t="str">
        <f>IF(AND(V2920&gt;0,X2920="A",AA2920&lt;&gt;"",AG2920&lt;&gt;"A",AJ2920&lt;&gt;"A",OR(AB2920="NR",AB2920="NT")),1,"")</f>
        <v/>
      </c>
      <c r="AV2920" s="554" t="str">
        <f>IF(AU2920="","",COUNTIF($AU$8:AU2920,AU2920))</f>
        <v/>
      </c>
      <c r="AW2920" s="553" t="str">
        <f>IF(AND(V2920&gt;0,X2920="A",AJ2920&lt;&gt;"A",OR(AB2920="",AB2920="NX")),1,"")</f>
        <v/>
      </c>
      <c r="AX2920" s="554" t="str">
        <f>IF(AW2920="","",COUNTIF($AW$8:AW2920,AW2920))</f>
        <v/>
      </c>
      <c r="AY2920" s="27"/>
      <c r="AZ2920" s="6"/>
      <c r="BA2920" s="7"/>
      <c r="BB2920" s="7"/>
    </row>
    <row r="2921" spans="1:54" ht="14.45" customHeight="1">
      <c r="A2921" s="472" t="s">
        <v>6079</v>
      </c>
      <c r="B2921" s="473" t="s">
        <v>1602</v>
      </c>
      <c r="C2921" s="714"/>
      <c r="D2921" s="22"/>
      <c r="E2921" s="746"/>
      <c r="F2921" s="760"/>
      <c r="G2921" s="475"/>
      <c r="H2921" s="476"/>
      <c r="I2921" s="474"/>
      <c r="J2921" s="475"/>
      <c r="K2921" s="478"/>
      <c r="L2921" s="9"/>
      <c r="M2921" s="546"/>
      <c r="N2921" s="9"/>
      <c r="O2921" s="6"/>
      <c r="P2921" s="479"/>
      <c r="Q2921" s="10"/>
      <c r="R2921" s="11"/>
      <c r="S2921" s="12"/>
      <c r="T2921" s="14"/>
      <c r="U2921" s="15"/>
      <c r="V2921" s="8"/>
      <c r="W2921" s="13"/>
      <c r="X2921" s="23"/>
      <c r="Y2921" s="486"/>
      <c r="Z2921" s="483"/>
      <c r="AA2921" s="24"/>
      <c r="AB2921" s="484"/>
      <c r="AC2921" s="16"/>
      <c r="AD2921" s="17"/>
      <c r="AE2921" s="18"/>
      <c r="AF2921" s="9"/>
      <c r="AG2921" s="19"/>
      <c r="AH2921" s="20"/>
      <c r="AI2921" s="9"/>
      <c r="AJ2921" s="21"/>
      <c r="AK2921" s="33"/>
      <c r="AL2921" s="485" t="str">
        <f>IF(AA2921="","",AA2921)</f>
        <v/>
      </c>
      <c r="AM2921" s="3" t="str">
        <f>IF(AB2921="","",AB2921)</f>
        <v/>
      </c>
      <c r="AN2921" s="702"/>
      <c r="AO2921" s="4"/>
      <c r="AP2921" s="5"/>
      <c r="AQ2921" s="5"/>
      <c r="AR2921" s="4"/>
      <c r="AS2921" s="5"/>
      <c r="AT2921" s="552"/>
      <c r="AU2921" s="553" t="str">
        <f>IF(AND(V2921&gt;0,X2921="A",AA2921&lt;&gt;"",AG2921&lt;&gt;"A",AJ2921&lt;&gt;"A",OR(AB2921="NR",AB2921="NT")),1,"")</f>
        <v/>
      </c>
      <c r="AV2921" s="554" t="str">
        <f>IF(AU2921="","",COUNTIF($AU$8:AU2921,AU2921))</f>
        <v/>
      </c>
      <c r="AW2921" s="553" t="str">
        <f>IF(AND(V2921&gt;0,X2921="A",AJ2921&lt;&gt;"A",OR(AB2921="",AB2921="NX")),1,"")</f>
        <v/>
      </c>
      <c r="AX2921" s="554" t="str">
        <f>IF(AW2921="","",COUNTIF($AW$8:AW2921,AW2921))</f>
        <v/>
      </c>
      <c r="AY2921" s="27"/>
      <c r="AZ2921" s="6"/>
      <c r="BA2921" s="7"/>
      <c r="BB2921" s="7"/>
    </row>
    <row r="2922" spans="1:54" ht="14.45" customHeight="1">
      <c r="A2922" s="472" t="s">
        <v>6080</v>
      </c>
      <c r="B2922" s="473" t="s">
        <v>1602</v>
      </c>
      <c r="C2922" s="714"/>
      <c r="D2922" s="22"/>
      <c r="E2922" s="746"/>
      <c r="F2922" s="760"/>
      <c r="G2922" s="475"/>
      <c r="H2922" s="476"/>
      <c r="I2922" s="474"/>
      <c r="J2922" s="475"/>
      <c r="K2922" s="478"/>
      <c r="L2922" s="9"/>
      <c r="M2922" s="546"/>
      <c r="N2922" s="9"/>
      <c r="O2922" s="6"/>
      <c r="P2922" s="479"/>
      <c r="Q2922" s="10"/>
      <c r="R2922" s="11"/>
      <c r="S2922" s="12"/>
      <c r="T2922" s="14"/>
      <c r="U2922" s="15"/>
      <c r="V2922" s="8"/>
      <c r="W2922" s="13"/>
      <c r="X2922" s="23"/>
      <c r="Y2922" s="486"/>
      <c r="Z2922" s="483"/>
      <c r="AA2922" s="24"/>
      <c r="AB2922" s="484"/>
      <c r="AC2922" s="16"/>
      <c r="AD2922" s="17"/>
      <c r="AE2922" s="18"/>
      <c r="AF2922" s="9"/>
      <c r="AG2922" s="19"/>
      <c r="AH2922" s="20"/>
      <c r="AI2922" s="9"/>
      <c r="AJ2922" s="21"/>
      <c r="AK2922" s="33"/>
      <c r="AL2922" s="485" t="str">
        <f>IF(AA2922="","",AA2922)</f>
        <v/>
      </c>
      <c r="AM2922" s="3" t="str">
        <f>IF(AB2922="","",AB2922)</f>
        <v/>
      </c>
      <c r="AN2922" s="702"/>
      <c r="AO2922" s="4"/>
      <c r="AP2922" s="5"/>
      <c r="AQ2922" s="5"/>
      <c r="AR2922" s="4"/>
      <c r="AS2922" s="5"/>
      <c r="AT2922" s="552"/>
      <c r="AU2922" s="553" t="str">
        <f>IF(AND(V2922&gt;0,X2922="A",AA2922&lt;&gt;"",AG2922&lt;&gt;"A",AJ2922&lt;&gt;"A",OR(AB2922="NR",AB2922="NT")),1,"")</f>
        <v/>
      </c>
      <c r="AV2922" s="554" t="str">
        <f>IF(AU2922="","",COUNTIF($AU$8:AU2922,AU2922))</f>
        <v/>
      </c>
      <c r="AW2922" s="553" t="str">
        <f>IF(AND(V2922&gt;0,X2922="A",AJ2922&lt;&gt;"A",OR(AB2922="",AB2922="NX")),1,"")</f>
        <v/>
      </c>
      <c r="AX2922" s="554" t="str">
        <f>IF(AW2922="","",COUNTIF($AW$8:AW2922,AW2922))</f>
        <v/>
      </c>
      <c r="AY2922" s="27"/>
      <c r="AZ2922" s="6"/>
      <c r="BA2922" s="7"/>
      <c r="BB2922" s="7"/>
    </row>
    <row r="2923" spans="1:54" ht="14.45" customHeight="1">
      <c r="A2923" s="472" t="s">
        <v>6081</v>
      </c>
      <c r="B2923" s="473" t="s">
        <v>1602</v>
      </c>
      <c r="C2923" s="714"/>
      <c r="D2923" s="22"/>
      <c r="E2923" s="746"/>
      <c r="F2923" s="760"/>
      <c r="G2923" s="475"/>
      <c r="H2923" s="476"/>
      <c r="I2923" s="474"/>
      <c r="J2923" s="475"/>
      <c r="K2923" s="478"/>
      <c r="L2923" s="9"/>
      <c r="M2923" s="546"/>
      <c r="N2923" s="9"/>
      <c r="O2923" s="6"/>
      <c r="P2923" s="479"/>
      <c r="Q2923" s="10"/>
      <c r="R2923" s="11"/>
      <c r="S2923" s="12"/>
      <c r="T2923" s="14"/>
      <c r="U2923" s="15"/>
      <c r="V2923" s="8"/>
      <c r="W2923" s="13"/>
      <c r="X2923" s="23"/>
      <c r="Y2923" s="486"/>
      <c r="Z2923" s="483"/>
      <c r="AA2923" s="24"/>
      <c r="AB2923" s="484"/>
      <c r="AC2923" s="16"/>
      <c r="AD2923" s="17"/>
      <c r="AE2923" s="18"/>
      <c r="AF2923" s="9"/>
      <c r="AG2923" s="19"/>
      <c r="AH2923" s="20"/>
      <c r="AI2923" s="9"/>
      <c r="AJ2923" s="21"/>
      <c r="AK2923" s="33"/>
      <c r="AL2923" s="485" t="str">
        <f>IF(AA2923="","",AA2923)</f>
        <v/>
      </c>
      <c r="AM2923" s="3" t="str">
        <f>IF(AB2923="","",AB2923)</f>
        <v/>
      </c>
      <c r="AN2923" s="702"/>
      <c r="AO2923" s="4"/>
      <c r="AP2923" s="5"/>
      <c r="AQ2923" s="5"/>
      <c r="AR2923" s="4"/>
      <c r="AS2923" s="5"/>
      <c r="AT2923" s="552"/>
      <c r="AU2923" s="553" t="str">
        <f>IF(AND(V2923&gt;0,X2923="A",AA2923&lt;&gt;"",AG2923&lt;&gt;"A",AJ2923&lt;&gt;"A",OR(AB2923="NR",AB2923="NT")),1,"")</f>
        <v/>
      </c>
      <c r="AV2923" s="554" t="str">
        <f>IF(AU2923="","",COUNTIF($AU$8:AU2923,AU2923))</f>
        <v/>
      </c>
      <c r="AW2923" s="553" t="str">
        <f>IF(AND(V2923&gt;0,X2923="A",AJ2923&lt;&gt;"A",OR(AB2923="",AB2923="NX")),1,"")</f>
        <v/>
      </c>
      <c r="AX2923" s="554" t="str">
        <f>IF(AW2923="","",COUNTIF($AW$8:AW2923,AW2923))</f>
        <v/>
      </c>
      <c r="AY2923" s="27"/>
      <c r="AZ2923" s="6"/>
      <c r="BA2923" s="7"/>
      <c r="BB2923" s="7"/>
    </row>
    <row r="2924" spans="1:54" ht="14.45" customHeight="1">
      <c r="A2924" s="472" t="s">
        <v>6082</v>
      </c>
      <c r="B2924" s="473" t="s">
        <v>1602</v>
      </c>
      <c r="C2924" s="714"/>
      <c r="D2924" s="22"/>
      <c r="E2924" s="746"/>
      <c r="F2924" s="760"/>
      <c r="G2924" s="475"/>
      <c r="H2924" s="476"/>
      <c r="I2924" s="474"/>
      <c r="J2924" s="475"/>
      <c r="K2924" s="478"/>
      <c r="L2924" s="9"/>
      <c r="M2924" s="546"/>
      <c r="N2924" s="9"/>
      <c r="O2924" s="6"/>
      <c r="P2924" s="479"/>
      <c r="Q2924" s="10"/>
      <c r="R2924" s="11"/>
      <c r="S2924" s="12"/>
      <c r="T2924" s="14"/>
      <c r="U2924" s="15"/>
      <c r="V2924" s="8"/>
      <c r="W2924" s="13"/>
      <c r="X2924" s="23"/>
      <c r="Y2924" s="486"/>
      <c r="Z2924" s="483"/>
      <c r="AA2924" s="24"/>
      <c r="AB2924" s="484"/>
      <c r="AC2924" s="16"/>
      <c r="AD2924" s="17"/>
      <c r="AE2924" s="18"/>
      <c r="AF2924" s="9"/>
      <c r="AG2924" s="19"/>
      <c r="AH2924" s="20"/>
      <c r="AI2924" s="9"/>
      <c r="AJ2924" s="21"/>
      <c r="AK2924" s="33"/>
      <c r="AL2924" s="485" t="str">
        <f>IF(AA2924="","",AA2924)</f>
        <v/>
      </c>
      <c r="AM2924" s="3" t="str">
        <f>IF(AB2924="","",AB2924)</f>
        <v/>
      </c>
      <c r="AN2924" s="702"/>
      <c r="AO2924" s="4"/>
      <c r="AP2924" s="5"/>
      <c r="AQ2924" s="5"/>
      <c r="AR2924" s="4"/>
      <c r="AS2924" s="5"/>
      <c r="AT2924" s="552"/>
      <c r="AU2924" s="553" t="str">
        <f>IF(AND(V2924&gt;0,X2924="A",AA2924&lt;&gt;"",AG2924&lt;&gt;"A",AJ2924&lt;&gt;"A",OR(AB2924="NR",AB2924="NT")),1,"")</f>
        <v/>
      </c>
      <c r="AV2924" s="554" t="str">
        <f>IF(AU2924="","",COUNTIF($AU$8:AU2924,AU2924))</f>
        <v/>
      </c>
      <c r="AW2924" s="553" t="str">
        <f>IF(AND(V2924&gt;0,X2924="A",AJ2924&lt;&gt;"A",OR(AB2924="",AB2924="NX")),1,"")</f>
        <v/>
      </c>
      <c r="AX2924" s="554" t="str">
        <f>IF(AW2924="","",COUNTIF($AW$8:AW2924,AW2924))</f>
        <v/>
      </c>
      <c r="AY2924" s="27"/>
      <c r="AZ2924" s="6"/>
      <c r="BA2924" s="7"/>
      <c r="BB2924" s="7"/>
    </row>
    <row r="2925" spans="1:54" ht="14.45" customHeight="1">
      <c r="A2925" s="472" t="s">
        <v>6083</v>
      </c>
      <c r="B2925" s="473" t="s">
        <v>1602</v>
      </c>
      <c r="C2925" s="714"/>
      <c r="D2925" s="22"/>
      <c r="E2925" s="746"/>
      <c r="F2925" s="760"/>
      <c r="G2925" s="475"/>
      <c r="H2925" s="476"/>
      <c r="I2925" s="474"/>
      <c r="J2925" s="475"/>
      <c r="K2925" s="478"/>
      <c r="L2925" s="9"/>
      <c r="M2925" s="546"/>
      <c r="N2925" s="9"/>
      <c r="O2925" s="6"/>
      <c r="P2925" s="479"/>
      <c r="Q2925" s="10"/>
      <c r="R2925" s="11"/>
      <c r="S2925" s="12"/>
      <c r="T2925" s="14"/>
      <c r="U2925" s="15"/>
      <c r="V2925" s="8"/>
      <c r="W2925" s="13"/>
      <c r="X2925" s="23"/>
      <c r="Y2925" s="486"/>
      <c r="Z2925" s="483"/>
      <c r="AA2925" s="24"/>
      <c r="AB2925" s="484"/>
      <c r="AC2925" s="16"/>
      <c r="AD2925" s="17"/>
      <c r="AE2925" s="18"/>
      <c r="AF2925" s="9"/>
      <c r="AG2925" s="19"/>
      <c r="AH2925" s="20"/>
      <c r="AI2925" s="9"/>
      <c r="AJ2925" s="21"/>
      <c r="AK2925" s="33"/>
      <c r="AL2925" s="485" t="str">
        <f>IF(AA2925="","",AA2925)</f>
        <v/>
      </c>
      <c r="AM2925" s="3" t="str">
        <f>IF(AB2925="","",AB2925)</f>
        <v/>
      </c>
      <c r="AN2925" s="702"/>
      <c r="AO2925" s="4"/>
      <c r="AP2925" s="5"/>
      <c r="AQ2925" s="5"/>
      <c r="AR2925" s="4"/>
      <c r="AS2925" s="5"/>
      <c r="AT2925" s="552"/>
      <c r="AU2925" s="553" t="str">
        <f>IF(AND(V2925&gt;0,X2925="A",AA2925&lt;&gt;"",AG2925&lt;&gt;"A",AJ2925&lt;&gt;"A",OR(AB2925="NR",AB2925="NT")),1,"")</f>
        <v/>
      </c>
      <c r="AV2925" s="554" t="str">
        <f>IF(AU2925="","",COUNTIF($AU$8:AU2925,AU2925))</f>
        <v/>
      </c>
      <c r="AW2925" s="553" t="str">
        <f>IF(AND(V2925&gt;0,X2925="A",AJ2925&lt;&gt;"A",OR(AB2925="",AB2925="NX")),1,"")</f>
        <v/>
      </c>
      <c r="AX2925" s="554" t="str">
        <f>IF(AW2925="","",COUNTIF($AW$8:AW2925,AW2925))</f>
        <v/>
      </c>
      <c r="AY2925" s="27"/>
      <c r="AZ2925" s="6"/>
      <c r="BA2925" s="7"/>
      <c r="BB2925" s="7"/>
    </row>
    <row r="2926" spans="1:54" ht="14.45" customHeight="1">
      <c r="A2926" s="472" t="s">
        <v>6084</v>
      </c>
      <c r="B2926" s="473" t="s">
        <v>1602</v>
      </c>
      <c r="C2926" s="714"/>
      <c r="D2926" s="22"/>
      <c r="E2926" s="746"/>
      <c r="F2926" s="760"/>
      <c r="G2926" s="475"/>
      <c r="H2926" s="476"/>
      <c r="I2926" s="474"/>
      <c r="J2926" s="475"/>
      <c r="K2926" s="478"/>
      <c r="L2926" s="9"/>
      <c r="M2926" s="546"/>
      <c r="N2926" s="9"/>
      <c r="O2926" s="6"/>
      <c r="P2926" s="479"/>
      <c r="Q2926" s="10"/>
      <c r="R2926" s="11"/>
      <c r="S2926" s="12"/>
      <c r="T2926" s="14"/>
      <c r="U2926" s="15"/>
      <c r="V2926" s="8"/>
      <c r="W2926" s="13"/>
      <c r="X2926" s="23"/>
      <c r="Y2926" s="486"/>
      <c r="Z2926" s="483"/>
      <c r="AA2926" s="24"/>
      <c r="AB2926" s="484"/>
      <c r="AC2926" s="16"/>
      <c r="AD2926" s="17"/>
      <c r="AE2926" s="18"/>
      <c r="AF2926" s="9"/>
      <c r="AG2926" s="19"/>
      <c r="AH2926" s="20"/>
      <c r="AI2926" s="9"/>
      <c r="AJ2926" s="21"/>
      <c r="AK2926" s="33"/>
      <c r="AL2926" s="485" t="str">
        <f>IF(AA2926="","",AA2926)</f>
        <v/>
      </c>
      <c r="AM2926" s="3" t="str">
        <f>IF(AB2926="","",AB2926)</f>
        <v/>
      </c>
      <c r="AN2926" s="702"/>
      <c r="AO2926" s="4"/>
      <c r="AP2926" s="5"/>
      <c r="AQ2926" s="5"/>
      <c r="AR2926" s="4"/>
      <c r="AS2926" s="5"/>
      <c r="AT2926" s="552"/>
      <c r="AU2926" s="553" t="str">
        <f>IF(AND(V2926&gt;0,X2926="A",AA2926&lt;&gt;"",AG2926&lt;&gt;"A",AJ2926&lt;&gt;"A",OR(AB2926="NR",AB2926="NT")),1,"")</f>
        <v/>
      </c>
      <c r="AV2926" s="554" t="str">
        <f>IF(AU2926="","",COUNTIF($AU$8:AU2926,AU2926))</f>
        <v/>
      </c>
      <c r="AW2926" s="553" t="str">
        <f>IF(AND(V2926&gt;0,X2926="A",AJ2926&lt;&gt;"A",OR(AB2926="",AB2926="NX")),1,"")</f>
        <v/>
      </c>
      <c r="AX2926" s="554" t="str">
        <f>IF(AW2926="","",COUNTIF($AW$8:AW2926,AW2926))</f>
        <v/>
      </c>
      <c r="AY2926" s="27"/>
      <c r="AZ2926" s="6"/>
      <c r="BA2926" s="7"/>
      <c r="BB2926" s="7"/>
    </row>
    <row r="2927" spans="1:54" ht="14.45" customHeight="1">
      <c r="A2927" s="472" t="s">
        <v>6085</v>
      </c>
      <c r="B2927" s="473" t="s">
        <v>1602</v>
      </c>
      <c r="C2927" s="714"/>
      <c r="D2927" s="22"/>
      <c r="E2927" s="746"/>
      <c r="F2927" s="760"/>
      <c r="G2927" s="475"/>
      <c r="H2927" s="476"/>
      <c r="I2927" s="474"/>
      <c r="J2927" s="475"/>
      <c r="K2927" s="478"/>
      <c r="L2927" s="9"/>
      <c r="M2927" s="546"/>
      <c r="N2927" s="9"/>
      <c r="O2927" s="6"/>
      <c r="P2927" s="479"/>
      <c r="Q2927" s="10"/>
      <c r="R2927" s="11"/>
      <c r="S2927" s="12"/>
      <c r="T2927" s="14"/>
      <c r="U2927" s="15"/>
      <c r="V2927" s="8"/>
      <c r="W2927" s="13"/>
      <c r="X2927" s="23"/>
      <c r="Y2927" s="486"/>
      <c r="Z2927" s="483"/>
      <c r="AA2927" s="24"/>
      <c r="AB2927" s="484"/>
      <c r="AC2927" s="16"/>
      <c r="AD2927" s="17"/>
      <c r="AE2927" s="18"/>
      <c r="AF2927" s="9"/>
      <c r="AG2927" s="19"/>
      <c r="AH2927" s="20"/>
      <c r="AI2927" s="9"/>
      <c r="AJ2927" s="21"/>
      <c r="AK2927" s="33"/>
      <c r="AL2927" s="485" t="str">
        <f>IF(AA2927="","",AA2927)</f>
        <v/>
      </c>
      <c r="AM2927" s="3" t="str">
        <f>IF(AB2927="","",AB2927)</f>
        <v/>
      </c>
      <c r="AN2927" s="702"/>
      <c r="AO2927" s="4"/>
      <c r="AP2927" s="5"/>
      <c r="AQ2927" s="5"/>
      <c r="AR2927" s="4"/>
      <c r="AS2927" s="5"/>
      <c r="AT2927" s="552"/>
      <c r="AU2927" s="553" t="str">
        <f>IF(AND(V2927&gt;0,X2927="A",AA2927&lt;&gt;"",AG2927&lt;&gt;"A",AJ2927&lt;&gt;"A",OR(AB2927="NR",AB2927="NT")),1,"")</f>
        <v/>
      </c>
      <c r="AV2927" s="554" t="str">
        <f>IF(AU2927="","",COUNTIF($AU$8:AU2927,AU2927))</f>
        <v/>
      </c>
      <c r="AW2927" s="553" t="str">
        <f>IF(AND(V2927&gt;0,X2927="A",AJ2927&lt;&gt;"A",OR(AB2927="",AB2927="NX")),1,"")</f>
        <v/>
      </c>
      <c r="AX2927" s="554" t="str">
        <f>IF(AW2927="","",COUNTIF($AW$8:AW2927,AW2927))</f>
        <v/>
      </c>
      <c r="AY2927" s="27"/>
      <c r="AZ2927" s="6"/>
      <c r="BA2927" s="7"/>
      <c r="BB2927" s="7"/>
    </row>
    <row r="2928" spans="1:54" ht="14.45" customHeight="1">
      <c r="A2928" s="472" t="s">
        <v>6086</v>
      </c>
      <c r="B2928" s="473" t="s">
        <v>1602</v>
      </c>
      <c r="C2928" s="714"/>
      <c r="D2928" s="22"/>
      <c r="E2928" s="746"/>
      <c r="F2928" s="760"/>
      <c r="G2928" s="475"/>
      <c r="H2928" s="476"/>
      <c r="I2928" s="474"/>
      <c r="J2928" s="475"/>
      <c r="K2928" s="478"/>
      <c r="L2928" s="9"/>
      <c r="M2928" s="546"/>
      <c r="N2928" s="9"/>
      <c r="O2928" s="6"/>
      <c r="P2928" s="479"/>
      <c r="Q2928" s="10"/>
      <c r="R2928" s="11"/>
      <c r="S2928" s="12"/>
      <c r="T2928" s="14"/>
      <c r="U2928" s="15"/>
      <c r="V2928" s="8"/>
      <c r="W2928" s="13"/>
      <c r="X2928" s="23"/>
      <c r="Y2928" s="486"/>
      <c r="Z2928" s="483"/>
      <c r="AA2928" s="24"/>
      <c r="AB2928" s="484"/>
      <c r="AC2928" s="16"/>
      <c r="AD2928" s="17"/>
      <c r="AE2928" s="18"/>
      <c r="AF2928" s="9"/>
      <c r="AG2928" s="19"/>
      <c r="AH2928" s="20"/>
      <c r="AI2928" s="9"/>
      <c r="AJ2928" s="21"/>
      <c r="AK2928" s="33"/>
      <c r="AL2928" s="485" t="str">
        <f>IF(AA2928="","",AA2928)</f>
        <v/>
      </c>
      <c r="AM2928" s="3" t="str">
        <f>IF(AB2928="","",AB2928)</f>
        <v/>
      </c>
      <c r="AN2928" s="702"/>
      <c r="AO2928" s="4"/>
      <c r="AP2928" s="5"/>
      <c r="AQ2928" s="5"/>
      <c r="AR2928" s="4"/>
      <c r="AS2928" s="5"/>
      <c r="AT2928" s="552"/>
      <c r="AU2928" s="553" t="str">
        <f>IF(AND(V2928&gt;0,X2928="A",AA2928&lt;&gt;"",AG2928&lt;&gt;"A",AJ2928&lt;&gt;"A",OR(AB2928="NR",AB2928="NT")),1,"")</f>
        <v/>
      </c>
      <c r="AV2928" s="554" t="str">
        <f>IF(AU2928="","",COUNTIF($AU$8:AU2928,AU2928))</f>
        <v/>
      </c>
      <c r="AW2928" s="553" t="str">
        <f>IF(AND(V2928&gt;0,X2928="A",AJ2928&lt;&gt;"A",OR(AB2928="",AB2928="NX")),1,"")</f>
        <v/>
      </c>
      <c r="AX2928" s="554" t="str">
        <f>IF(AW2928="","",COUNTIF($AW$8:AW2928,AW2928))</f>
        <v/>
      </c>
      <c r="AY2928" s="27"/>
      <c r="AZ2928" s="6"/>
      <c r="BA2928" s="7"/>
      <c r="BB2928" s="7"/>
    </row>
    <row r="2929" spans="1:54" ht="14.45" customHeight="1">
      <c r="A2929" s="472" t="s">
        <v>6087</v>
      </c>
      <c r="B2929" s="473" t="s">
        <v>1602</v>
      </c>
      <c r="C2929" s="714"/>
      <c r="D2929" s="22"/>
      <c r="E2929" s="746"/>
      <c r="F2929" s="760"/>
      <c r="G2929" s="475"/>
      <c r="H2929" s="476"/>
      <c r="I2929" s="474"/>
      <c r="J2929" s="475"/>
      <c r="K2929" s="478"/>
      <c r="L2929" s="9"/>
      <c r="M2929" s="546"/>
      <c r="N2929" s="9"/>
      <c r="O2929" s="6"/>
      <c r="P2929" s="479"/>
      <c r="Q2929" s="10"/>
      <c r="R2929" s="11"/>
      <c r="S2929" s="12"/>
      <c r="T2929" s="14"/>
      <c r="U2929" s="15"/>
      <c r="V2929" s="8"/>
      <c r="W2929" s="13"/>
      <c r="X2929" s="23"/>
      <c r="Y2929" s="486"/>
      <c r="Z2929" s="483"/>
      <c r="AA2929" s="24"/>
      <c r="AB2929" s="484"/>
      <c r="AC2929" s="16"/>
      <c r="AD2929" s="17"/>
      <c r="AE2929" s="18"/>
      <c r="AF2929" s="9"/>
      <c r="AG2929" s="19"/>
      <c r="AH2929" s="20"/>
      <c r="AI2929" s="9"/>
      <c r="AJ2929" s="21"/>
      <c r="AK2929" s="33"/>
      <c r="AL2929" s="485" t="str">
        <f>IF(AA2929="","",AA2929)</f>
        <v/>
      </c>
      <c r="AM2929" s="3" t="str">
        <f>IF(AB2929="","",AB2929)</f>
        <v/>
      </c>
      <c r="AN2929" s="702"/>
      <c r="AO2929" s="4"/>
      <c r="AP2929" s="5"/>
      <c r="AQ2929" s="5"/>
      <c r="AR2929" s="4"/>
      <c r="AS2929" s="5"/>
      <c r="AT2929" s="552"/>
      <c r="AU2929" s="553" t="str">
        <f>IF(AND(V2929&gt;0,X2929="A",AA2929&lt;&gt;"",AG2929&lt;&gt;"A",AJ2929&lt;&gt;"A",OR(AB2929="NR",AB2929="NT")),1,"")</f>
        <v/>
      </c>
      <c r="AV2929" s="554" t="str">
        <f>IF(AU2929="","",COUNTIF($AU$8:AU2929,AU2929))</f>
        <v/>
      </c>
      <c r="AW2929" s="553" t="str">
        <f>IF(AND(V2929&gt;0,X2929="A",AJ2929&lt;&gt;"A",OR(AB2929="",AB2929="NX")),1,"")</f>
        <v/>
      </c>
      <c r="AX2929" s="554" t="str">
        <f>IF(AW2929="","",COUNTIF($AW$8:AW2929,AW2929))</f>
        <v/>
      </c>
      <c r="AY2929" s="27"/>
      <c r="AZ2929" s="6"/>
      <c r="BA2929" s="7"/>
      <c r="BB2929" s="7"/>
    </row>
    <row r="2930" spans="1:54" ht="14.45" customHeight="1">
      <c r="A2930" s="472" t="s">
        <v>6088</v>
      </c>
      <c r="B2930" s="473" t="s">
        <v>1602</v>
      </c>
      <c r="C2930" s="714"/>
      <c r="D2930" s="22"/>
      <c r="E2930" s="746"/>
      <c r="F2930" s="760"/>
      <c r="G2930" s="475"/>
      <c r="H2930" s="476"/>
      <c r="I2930" s="474"/>
      <c r="J2930" s="475"/>
      <c r="K2930" s="478"/>
      <c r="L2930" s="9"/>
      <c r="M2930" s="546"/>
      <c r="N2930" s="9"/>
      <c r="O2930" s="6"/>
      <c r="P2930" s="479"/>
      <c r="Q2930" s="10"/>
      <c r="R2930" s="11"/>
      <c r="S2930" s="12"/>
      <c r="T2930" s="14"/>
      <c r="U2930" s="15"/>
      <c r="V2930" s="8"/>
      <c r="W2930" s="13"/>
      <c r="X2930" s="23"/>
      <c r="Y2930" s="486"/>
      <c r="Z2930" s="483"/>
      <c r="AA2930" s="24"/>
      <c r="AB2930" s="484"/>
      <c r="AC2930" s="16"/>
      <c r="AD2930" s="17"/>
      <c r="AE2930" s="18"/>
      <c r="AF2930" s="9"/>
      <c r="AG2930" s="19"/>
      <c r="AH2930" s="20"/>
      <c r="AI2930" s="9"/>
      <c r="AJ2930" s="21"/>
      <c r="AK2930" s="33"/>
      <c r="AL2930" s="485" t="str">
        <f>IF(AA2930="","",AA2930)</f>
        <v/>
      </c>
      <c r="AM2930" s="3" t="str">
        <f>IF(AB2930="","",AB2930)</f>
        <v/>
      </c>
      <c r="AN2930" s="702"/>
      <c r="AO2930" s="4"/>
      <c r="AP2930" s="5"/>
      <c r="AQ2930" s="5"/>
      <c r="AR2930" s="4"/>
      <c r="AS2930" s="5"/>
      <c r="AT2930" s="552"/>
      <c r="AU2930" s="553" t="str">
        <f>IF(AND(V2930&gt;0,X2930="A",AA2930&lt;&gt;"",AG2930&lt;&gt;"A",AJ2930&lt;&gt;"A",OR(AB2930="NR",AB2930="NT")),1,"")</f>
        <v/>
      </c>
      <c r="AV2930" s="554" t="str">
        <f>IF(AU2930="","",COUNTIF($AU$8:AU2930,AU2930))</f>
        <v/>
      </c>
      <c r="AW2930" s="553" t="str">
        <f>IF(AND(V2930&gt;0,X2930="A",AJ2930&lt;&gt;"A",OR(AB2930="",AB2930="NX")),1,"")</f>
        <v/>
      </c>
      <c r="AX2930" s="554" t="str">
        <f>IF(AW2930="","",COUNTIF($AW$8:AW2930,AW2930))</f>
        <v/>
      </c>
      <c r="AY2930" s="27"/>
      <c r="AZ2930" s="6"/>
      <c r="BA2930" s="7"/>
      <c r="BB2930" s="7"/>
    </row>
    <row r="2931" spans="1:54" ht="14.45" customHeight="1">
      <c r="A2931" s="472" t="s">
        <v>6089</v>
      </c>
      <c r="B2931" s="473" t="s">
        <v>1602</v>
      </c>
      <c r="C2931" s="714"/>
      <c r="D2931" s="22"/>
      <c r="E2931" s="746"/>
      <c r="F2931" s="760"/>
      <c r="G2931" s="475"/>
      <c r="H2931" s="476"/>
      <c r="I2931" s="474"/>
      <c r="J2931" s="475"/>
      <c r="K2931" s="478"/>
      <c r="L2931" s="9"/>
      <c r="M2931" s="546"/>
      <c r="N2931" s="9"/>
      <c r="O2931" s="6"/>
      <c r="P2931" s="479"/>
      <c r="Q2931" s="10"/>
      <c r="R2931" s="11"/>
      <c r="S2931" s="12"/>
      <c r="T2931" s="14"/>
      <c r="U2931" s="15"/>
      <c r="V2931" s="8"/>
      <c r="W2931" s="13"/>
      <c r="X2931" s="23"/>
      <c r="Y2931" s="486"/>
      <c r="Z2931" s="483"/>
      <c r="AA2931" s="24"/>
      <c r="AB2931" s="484"/>
      <c r="AC2931" s="16"/>
      <c r="AD2931" s="17"/>
      <c r="AE2931" s="18"/>
      <c r="AF2931" s="9"/>
      <c r="AG2931" s="19"/>
      <c r="AH2931" s="20"/>
      <c r="AI2931" s="9"/>
      <c r="AJ2931" s="21"/>
      <c r="AK2931" s="33"/>
      <c r="AL2931" s="485" t="str">
        <f>IF(AA2931="","",AA2931)</f>
        <v/>
      </c>
      <c r="AM2931" s="3" t="str">
        <f>IF(AB2931="","",AB2931)</f>
        <v/>
      </c>
      <c r="AN2931" s="702"/>
      <c r="AO2931" s="4"/>
      <c r="AP2931" s="5"/>
      <c r="AQ2931" s="5"/>
      <c r="AR2931" s="4"/>
      <c r="AS2931" s="5"/>
      <c r="AT2931" s="552"/>
      <c r="AU2931" s="553" t="str">
        <f>IF(AND(V2931&gt;0,X2931="A",AA2931&lt;&gt;"",AG2931&lt;&gt;"A",AJ2931&lt;&gt;"A",OR(AB2931="NR",AB2931="NT")),1,"")</f>
        <v/>
      </c>
      <c r="AV2931" s="554" t="str">
        <f>IF(AU2931="","",COUNTIF($AU$8:AU2931,AU2931))</f>
        <v/>
      </c>
      <c r="AW2931" s="553" t="str">
        <f>IF(AND(V2931&gt;0,X2931="A",AJ2931&lt;&gt;"A",OR(AB2931="",AB2931="NX")),1,"")</f>
        <v/>
      </c>
      <c r="AX2931" s="554" t="str">
        <f>IF(AW2931="","",COUNTIF($AW$8:AW2931,AW2931))</f>
        <v/>
      </c>
      <c r="AY2931" s="27"/>
      <c r="AZ2931" s="6"/>
      <c r="BA2931" s="7"/>
      <c r="BB2931" s="7"/>
    </row>
    <row r="2932" spans="1:54" ht="14.45" customHeight="1">
      <c r="A2932" s="472" t="s">
        <v>6090</v>
      </c>
      <c r="B2932" s="473" t="s">
        <v>1602</v>
      </c>
      <c r="C2932" s="714"/>
      <c r="D2932" s="22"/>
      <c r="E2932" s="746"/>
      <c r="F2932" s="760"/>
      <c r="G2932" s="475"/>
      <c r="H2932" s="476"/>
      <c r="I2932" s="474"/>
      <c r="J2932" s="475"/>
      <c r="K2932" s="478"/>
      <c r="L2932" s="9"/>
      <c r="M2932" s="546"/>
      <c r="N2932" s="9"/>
      <c r="O2932" s="6"/>
      <c r="P2932" s="479"/>
      <c r="Q2932" s="10"/>
      <c r="R2932" s="11"/>
      <c r="S2932" s="12"/>
      <c r="T2932" s="14"/>
      <c r="U2932" s="15"/>
      <c r="V2932" s="8"/>
      <c r="W2932" s="13"/>
      <c r="X2932" s="23"/>
      <c r="Y2932" s="486"/>
      <c r="Z2932" s="483"/>
      <c r="AA2932" s="24"/>
      <c r="AB2932" s="484"/>
      <c r="AC2932" s="16"/>
      <c r="AD2932" s="17"/>
      <c r="AE2932" s="18"/>
      <c r="AF2932" s="9"/>
      <c r="AG2932" s="19"/>
      <c r="AH2932" s="20"/>
      <c r="AI2932" s="9"/>
      <c r="AJ2932" s="21"/>
      <c r="AK2932" s="33"/>
      <c r="AL2932" s="485" t="str">
        <f>IF(AA2932="","",AA2932)</f>
        <v/>
      </c>
      <c r="AM2932" s="3" t="str">
        <f>IF(AB2932="","",AB2932)</f>
        <v/>
      </c>
      <c r="AN2932" s="702"/>
      <c r="AO2932" s="4"/>
      <c r="AP2932" s="5"/>
      <c r="AQ2932" s="5"/>
      <c r="AR2932" s="4"/>
      <c r="AS2932" s="5"/>
      <c r="AT2932" s="552"/>
      <c r="AU2932" s="553" t="str">
        <f>IF(AND(V2932&gt;0,X2932="A",AA2932&lt;&gt;"",AG2932&lt;&gt;"A",AJ2932&lt;&gt;"A",OR(AB2932="NR",AB2932="NT")),1,"")</f>
        <v/>
      </c>
      <c r="AV2932" s="554" t="str">
        <f>IF(AU2932="","",COUNTIF($AU$8:AU2932,AU2932))</f>
        <v/>
      </c>
      <c r="AW2932" s="553" t="str">
        <f>IF(AND(V2932&gt;0,X2932="A",AJ2932&lt;&gt;"A",OR(AB2932="",AB2932="NX")),1,"")</f>
        <v/>
      </c>
      <c r="AX2932" s="554" t="str">
        <f>IF(AW2932="","",COUNTIF($AW$8:AW2932,AW2932))</f>
        <v/>
      </c>
      <c r="AY2932" s="27"/>
      <c r="AZ2932" s="6"/>
      <c r="BA2932" s="7"/>
      <c r="BB2932" s="7"/>
    </row>
    <row r="2933" spans="1:54" ht="14.45" customHeight="1">
      <c r="A2933" s="472" t="s">
        <v>6091</v>
      </c>
      <c r="B2933" s="473" t="s">
        <v>1602</v>
      </c>
      <c r="C2933" s="714"/>
      <c r="D2933" s="22"/>
      <c r="E2933" s="746"/>
      <c r="F2933" s="760"/>
      <c r="G2933" s="475"/>
      <c r="H2933" s="476"/>
      <c r="I2933" s="474"/>
      <c r="J2933" s="475"/>
      <c r="K2933" s="478"/>
      <c r="L2933" s="9"/>
      <c r="M2933" s="546"/>
      <c r="N2933" s="9"/>
      <c r="O2933" s="6"/>
      <c r="P2933" s="479"/>
      <c r="Q2933" s="10"/>
      <c r="R2933" s="11"/>
      <c r="S2933" s="12"/>
      <c r="T2933" s="14"/>
      <c r="U2933" s="15"/>
      <c r="V2933" s="8"/>
      <c r="W2933" s="13"/>
      <c r="X2933" s="23"/>
      <c r="Y2933" s="486"/>
      <c r="Z2933" s="483"/>
      <c r="AA2933" s="24"/>
      <c r="AB2933" s="484"/>
      <c r="AC2933" s="16"/>
      <c r="AD2933" s="17"/>
      <c r="AE2933" s="18"/>
      <c r="AF2933" s="9"/>
      <c r="AG2933" s="19"/>
      <c r="AH2933" s="20"/>
      <c r="AI2933" s="9"/>
      <c r="AJ2933" s="21"/>
      <c r="AK2933" s="33"/>
      <c r="AL2933" s="485" t="str">
        <f>IF(AA2933="","",AA2933)</f>
        <v/>
      </c>
      <c r="AM2933" s="3" t="str">
        <f>IF(AB2933="","",AB2933)</f>
        <v/>
      </c>
      <c r="AN2933" s="702"/>
      <c r="AO2933" s="4"/>
      <c r="AP2933" s="5"/>
      <c r="AQ2933" s="5"/>
      <c r="AR2933" s="4"/>
      <c r="AS2933" s="5"/>
      <c r="AT2933" s="552"/>
      <c r="AU2933" s="553" t="str">
        <f>IF(AND(V2933&gt;0,X2933="A",AA2933&lt;&gt;"",AG2933&lt;&gt;"A",AJ2933&lt;&gt;"A",OR(AB2933="NR",AB2933="NT")),1,"")</f>
        <v/>
      </c>
      <c r="AV2933" s="554" t="str">
        <f>IF(AU2933="","",COUNTIF($AU$8:AU2933,AU2933))</f>
        <v/>
      </c>
      <c r="AW2933" s="553" t="str">
        <f>IF(AND(V2933&gt;0,X2933="A",AJ2933&lt;&gt;"A",OR(AB2933="",AB2933="NX")),1,"")</f>
        <v/>
      </c>
      <c r="AX2933" s="554" t="str">
        <f>IF(AW2933="","",COUNTIF($AW$8:AW2933,AW2933))</f>
        <v/>
      </c>
      <c r="AY2933" s="27"/>
      <c r="AZ2933" s="6"/>
      <c r="BA2933" s="7"/>
      <c r="BB2933" s="7"/>
    </row>
    <row r="2934" spans="1:54" ht="14.45" customHeight="1">
      <c r="A2934" s="472" t="s">
        <v>6092</v>
      </c>
      <c r="B2934" s="473" t="s">
        <v>1602</v>
      </c>
      <c r="C2934" s="714"/>
      <c r="D2934" s="22"/>
      <c r="E2934" s="746"/>
      <c r="F2934" s="760"/>
      <c r="G2934" s="475"/>
      <c r="H2934" s="476"/>
      <c r="I2934" s="474"/>
      <c r="J2934" s="475"/>
      <c r="K2934" s="478"/>
      <c r="L2934" s="9"/>
      <c r="M2934" s="546"/>
      <c r="N2934" s="9"/>
      <c r="O2934" s="6"/>
      <c r="P2934" s="479"/>
      <c r="Q2934" s="10"/>
      <c r="R2934" s="11"/>
      <c r="S2934" s="12"/>
      <c r="T2934" s="14"/>
      <c r="U2934" s="15"/>
      <c r="V2934" s="8"/>
      <c r="W2934" s="13"/>
      <c r="X2934" s="23"/>
      <c r="Y2934" s="486"/>
      <c r="Z2934" s="483"/>
      <c r="AA2934" s="24"/>
      <c r="AB2934" s="484"/>
      <c r="AC2934" s="16"/>
      <c r="AD2934" s="17"/>
      <c r="AE2934" s="18"/>
      <c r="AF2934" s="9"/>
      <c r="AG2934" s="19"/>
      <c r="AH2934" s="20"/>
      <c r="AI2934" s="9"/>
      <c r="AJ2934" s="21"/>
      <c r="AK2934" s="33"/>
      <c r="AL2934" s="485" t="str">
        <f>IF(AA2934="","",AA2934)</f>
        <v/>
      </c>
      <c r="AM2934" s="3" t="str">
        <f>IF(AB2934="","",AB2934)</f>
        <v/>
      </c>
      <c r="AN2934" s="702"/>
      <c r="AO2934" s="4"/>
      <c r="AP2934" s="5"/>
      <c r="AQ2934" s="5"/>
      <c r="AR2934" s="4"/>
      <c r="AS2934" s="5"/>
      <c r="AT2934" s="552"/>
      <c r="AU2934" s="553" t="str">
        <f>IF(AND(V2934&gt;0,X2934="A",AA2934&lt;&gt;"",AG2934&lt;&gt;"A",AJ2934&lt;&gt;"A",OR(AB2934="NR",AB2934="NT")),1,"")</f>
        <v/>
      </c>
      <c r="AV2934" s="554" t="str">
        <f>IF(AU2934="","",COUNTIF($AU$8:AU2934,AU2934))</f>
        <v/>
      </c>
      <c r="AW2934" s="553" t="str">
        <f>IF(AND(V2934&gt;0,X2934="A",AJ2934&lt;&gt;"A",OR(AB2934="",AB2934="NX")),1,"")</f>
        <v/>
      </c>
      <c r="AX2934" s="554" t="str">
        <f>IF(AW2934="","",COUNTIF($AW$8:AW2934,AW2934))</f>
        <v/>
      </c>
      <c r="AY2934" s="27"/>
      <c r="AZ2934" s="6"/>
      <c r="BA2934" s="7"/>
      <c r="BB2934" s="7"/>
    </row>
    <row r="2935" spans="1:54" ht="14.45" customHeight="1">
      <c r="A2935" s="472" t="s">
        <v>6093</v>
      </c>
      <c r="B2935" s="473" t="s">
        <v>1602</v>
      </c>
      <c r="C2935" s="714"/>
      <c r="D2935" s="22"/>
      <c r="E2935" s="746"/>
      <c r="F2935" s="760"/>
      <c r="G2935" s="475"/>
      <c r="H2935" s="476"/>
      <c r="I2935" s="474"/>
      <c r="J2935" s="475"/>
      <c r="K2935" s="478"/>
      <c r="L2935" s="9"/>
      <c r="M2935" s="546"/>
      <c r="N2935" s="9"/>
      <c r="O2935" s="6"/>
      <c r="P2935" s="479"/>
      <c r="Q2935" s="10"/>
      <c r="R2935" s="11"/>
      <c r="S2935" s="12"/>
      <c r="T2935" s="14"/>
      <c r="U2935" s="15"/>
      <c r="V2935" s="8"/>
      <c r="W2935" s="13"/>
      <c r="X2935" s="23"/>
      <c r="Y2935" s="486"/>
      <c r="Z2935" s="483"/>
      <c r="AA2935" s="24"/>
      <c r="AB2935" s="484"/>
      <c r="AC2935" s="16"/>
      <c r="AD2935" s="17"/>
      <c r="AE2935" s="18"/>
      <c r="AF2935" s="9"/>
      <c r="AG2935" s="19"/>
      <c r="AH2935" s="20"/>
      <c r="AI2935" s="9"/>
      <c r="AJ2935" s="21"/>
      <c r="AK2935" s="33"/>
      <c r="AL2935" s="485" t="str">
        <f>IF(AA2935="","",AA2935)</f>
        <v/>
      </c>
      <c r="AM2935" s="3" t="str">
        <f>IF(AB2935="","",AB2935)</f>
        <v/>
      </c>
      <c r="AN2935" s="702"/>
      <c r="AO2935" s="4"/>
      <c r="AP2935" s="5"/>
      <c r="AQ2935" s="5"/>
      <c r="AR2935" s="4"/>
      <c r="AS2935" s="5"/>
      <c r="AT2935" s="552"/>
      <c r="AU2935" s="553" t="str">
        <f>IF(AND(V2935&gt;0,X2935="A",AA2935&lt;&gt;"",AG2935&lt;&gt;"A",AJ2935&lt;&gt;"A",OR(AB2935="NR",AB2935="NT")),1,"")</f>
        <v/>
      </c>
      <c r="AV2935" s="554" t="str">
        <f>IF(AU2935="","",COUNTIF($AU$8:AU2935,AU2935))</f>
        <v/>
      </c>
      <c r="AW2935" s="553" t="str">
        <f>IF(AND(V2935&gt;0,X2935="A",AJ2935&lt;&gt;"A",OR(AB2935="",AB2935="NX")),1,"")</f>
        <v/>
      </c>
      <c r="AX2935" s="554" t="str">
        <f>IF(AW2935="","",COUNTIF($AW$8:AW2935,AW2935))</f>
        <v/>
      </c>
      <c r="AY2935" s="27"/>
      <c r="AZ2935" s="6"/>
      <c r="BA2935" s="7"/>
      <c r="BB2935" s="7"/>
    </row>
    <row r="2936" spans="1:54" ht="14.45" customHeight="1">
      <c r="A2936" s="472" t="s">
        <v>6094</v>
      </c>
      <c r="B2936" s="473" t="s">
        <v>1602</v>
      </c>
      <c r="C2936" s="714"/>
      <c r="D2936" s="22"/>
      <c r="E2936" s="746"/>
      <c r="F2936" s="760"/>
      <c r="G2936" s="475"/>
      <c r="H2936" s="476"/>
      <c r="I2936" s="474"/>
      <c r="J2936" s="475"/>
      <c r="K2936" s="478"/>
      <c r="L2936" s="9"/>
      <c r="M2936" s="546"/>
      <c r="N2936" s="9"/>
      <c r="O2936" s="6"/>
      <c r="P2936" s="479"/>
      <c r="Q2936" s="10"/>
      <c r="R2936" s="11"/>
      <c r="S2936" s="12"/>
      <c r="T2936" s="14"/>
      <c r="U2936" s="15"/>
      <c r="V2936" s="8"/>
      <c r="W2936" s="13"/>
      <c r="X2936" s="23"/>
      <c r="Y2936" s="486"/>
      <c r="Z2936" s="483"/>
      <c r="AA2936" s="24"/>
      <c r="AB2936" s="484"/>
      <c r="AC2936" s="16"/>
      <c r="AD2936" s="17"/>
      <c r="AE2936" s="18"/>
      <c r="AF2936" s="9"/>
      <c r="AG2936" s="19"/>
      <c r="AH2936" s="20"/>
      <c r="AI2936" s="9"/>
      <c r="AJ2936" s="21"/>
      <c r="AK2936" s="33"/>
      <c r="AL2936" s="485" t="str">
        <f>IF(AA2936="","",AA2936)</f>
        <v/>
      </c>
      <c r="AM2936" s="3" t="str">
        <f>IF(AB2936="","",AB2936)</f>
        <v/>
      </c>
      <c r="AN2936" s="702"/>
      <c r="AO2936" s="4"/>
      <c r="AP2936" s="5"/>
      <c r="AQ2936" s="5"/>
      <c r="AR2936" s="4"/>
      <c r="AS2936" s="5"/>
      <c r="AT2936" s="552"/>
      <c r="AU2936" s="553" t="str">
        <f>IF(AND(V2936&gt;0,X2936="A",AA2936&lt;&gt;"",AG2936&lt;&gt;"A",AJ2936&lt;&gt;"A",OR(AB2936="NR",AB2936="NT")),1,"")</f>
        <v/>
      </c>
      <c r="AV2936" s="554" t="str">
        <f>IF(AU2936="","",COUNTIF($AU$8:AU2936,AU2936))</f>
        <v/>
      </c>
      <c r="AW2936" s="553" t="str">
        <f>IF(AND(V2936&gt;0,X2936="A",AJ2936&lt;&gt;"A",OR(AB2936="",AB2936="NX")),1,"")</f>
        <v/>
      </c>
      <c r="AX2936" s="554" t="str">
        <f>IF(AW2936="","",COUNTIF($AW$8:AW2936,AW2936))</f>
        <v/>
      </c>
      <c r="AY2936" s="27"/>
      <c r="AZ2936" s="6"/>
      <c r="BA2936" s="7"/>
      <c r="BB2936" s="7"/>
    </row>
    <row r="2937" spans="1:54" ht="14.45" customHeight="1">
      <c r="A2937" s="472" t="s">
        <v>6095</v>
      </c>
      <c r="B2937" s="473" t="s">
        <v>1602</v>
      </c>
      <c r="C2937" s="714"/>
      <c r="D2937" s="22"/>
      <c r="E2937" s="746"/>
      <c r="F2937" s="760"/>
      <c r="G2937" s="475"/>
      <c r="H2937" s="476"/>
      <c r="I2937" s="474"/>
      <c r="J2937" s="475"/>
      <c r="K2937" s="478"/>
      <c r="L2937" s="9"/>
      <c r="M2937" s="546"/>
      <c r="N2937" s="9"/>
      <c r="O2937" s="6"/>
      <c r="P2937" s="479"/>
      <c r="Q2937" s="10"/>
      <c r="R2937" s="11"/>
      <c r="S2937" s="12"/>
      <c r="T2937" s="14"/>
      <c r="U2937" s="15"/>
      <c r="V2937" s="8"/>
      <c r="W2937" s="13"/>
      <c r="X2937" s="23"/>
      <c r="Y2937" s="486"/>
      <c r="Z2937" s="483"/>
      <c r="AA2937" s="24"/>
      <c r="AB2937" s="484"/>
      <c r="AC2937" s="16"/>
      <c r="AD2937" s="17"/>
      <c r="AE2937" s="18"/>
      <c r="AF2937" s="9"/>
      <c r="AG2937" s="19"/>
      <c r="AH2937" s="20"/>
      <c r="AI2937" s="9"/>
      <c r="AJ2937" s="21"/>
      <c r="AK2937" s="33"/>
      <c r="AL2937" s="485" t="str">
        <f>IF(AA2937="","",AA2937)</f>
        <v/>
      </c>
      <c r="AM2937" s="3" t="str">
        <f>IF(AB2937="","",AB2937)</f>
        <v/>
      </c>
      <c r="AN2937" s="702"/>
      <c r="AO2937" s="4"/>
      <c r="AP2937" s="5"/>
      <c r="AQ2937" s="5"/>
      <c r="AR2937" s="4"/>
      <c r="AS2937" s="5"/>
      <c r="AT2937" s="552"/>
      <c r="AU2937" s="553" t="str">
        <f>IF(AND(V2937&gt;0,X2937="A",AA2937&lt;&gt;"",AG2937&lt;&gt;"A",AJ2937&lt;&gt;"A",OR(AB2937="NR",AB2937="NT")),1,"")</f>
        <v/>
      </c>
      <c r="AV2937" s="554" t="str">
        <f>IF(AU2937="","",COUNTIF($AU$8:AU2937,AU2937))</f>
        <v/>
      </c>
      <c r="AW2937" s="553" t="str">
        <f>IF(AND(V2937&gt;0,X2937="A",AJ2937&lt;&gt;"A",OR(AB2937="",AB2937="NX")),1,"")</f>
        <v/>
      </c>
      <c r="AX2937" s="554" t="str">
        <f>IF(AW2937="","",COUNTIF($AW$8:AW2937,AW2937))</f>
        <v/>
      </c>
      <c r="AY2937" s="27"/>
      <c r="AZ2937" s="6"/>
      <c r="BA2937" s="7"/>
      <c r="BB2937" s="7"/>
    </row>
    <row r="2938" spans="1:54" ht="14.45" customHeight="1">
      <c r="A2938" s="472" t="s">
        <v>6096</v>
      </c>
      <c r="B2938" s="473" t="s">
        <v>1602</v>
      </c>
      <c r="C2938" s="714"/>
      <c r="D2938" s="22"/>
      <c r="E2938" s="746"/>
      <c r="F2938" s="760"/>
      <c r="G2938" s="475"/>
      <c r="H2938" s="476"/>
      <c r="I2938" s="474"/>
      <c r="J2938" s="475"/>
      <c r="K2938" s="478"/>
      <c r="L2938" s="9"/>
      <c r="M2938" s="546"/>
      <c r="N2938" s="9"/>
      <c r="O2938" s="6"/>
      <c r="P2938" s="479"/>
      <c r="Q2938" s="10"/>
      <c r="R2938" s="11"/>
      <c r="S2938" s="12"/>
      <c r="T2938" s="14"/>
      <c r="U2938" s="15"/>
      <c r="V2938" s="8"/>
      <c r="W2938" s="13"/>
      <c r="X2938" s="23"/>
      <c r="Y2938" s="486"/>
      <c r="Z2938" s="483"/>
      <c r="AA2938" s="24"/>
      <c r="AB2938" s="484"/>
      <c r="AC2938" s="16"/>
      <c r="AD2938" s="17"/>
      <c r="AE2938" s="18"/>
      <c r="AF2938" s="9"/>
      <c r="AG2938" s="19"/>
      <c r="AH2938" s="20"/>
      <c r="AI2938" s="9"/>
      <c r="AJ2938" s="21"/>
      <c r="AK2938" s="33"/>
      <c r="AL2938" s="485" t="str">
        <f>IF(AA2938="","",AA2938)</f>
        <v/>
      </c>
      <c r="AM2938" s="3" t="str">
        <f>IF(AB2938="","",AB2938)</f>
        <v/>
      </c>
      <c r="AN2938" s="702"/>
      <c r="AO2938" s="4"/>
      <c r="AP2938" s="5"/>
      <c r="AQ2938" s="5"/>
      <c r="AR2938" s="4"/>
      <c r="AS2938" s="5"/>
      <c r="AT2938" s="552"/>
      <c r="AU2938" s="553" t="str">
        <f>IF(AND(V2938&gt;0,X2938="A",AA2938&lt;&gt;"",AG2938&lt;&gt;"A",AJ2938&lt;&gt;"A",OR(AB2938="NR",AB2938="NT")),1,"")</f>
        <v/>
      </c>
      <c r="AV2938" s="554" t="str">
        <f>IF(AU2938="","",COUNTIF($AU$8:AU2938,AU2938))</f>
        <v/>
      </c>
      <c r="AW2938" s="553" t="str">
        <f>IF(AND(V2938&gt;0,X2938="A",AJ2938&lt;&gt;"A",OR(AB2938="",AB2938="NX")),1,"")</f>
        <v/>
      </c>
      <c r="AX2938" s="554" t="str">
        <f>IF(AW2938="","",COUNTIF($AW$8:AW2938,AW2938))</f>
        <v/>
      </c>
      <c r="AY2938" s="27"/>
      <c r="AZ2938" s="6"/>
      <c r="BA2938" s="7"/>
      <c r="BB2938" s="7"/>
    </row>
    <row r="2939" spans="1:54" ht="14.45" customHeight="1">
      <c r="A2939" s="472" t="s">
        <v>6097</v>
      </c>
      <c r="B2939" s="473" t="s">
        <v>1602</v>
      </c>
      <c r="C2939" s="714"/>
      <c r="D2939" s="22"/>
      <c r="E2939" s="746"/>
      <c r="F2939" s="760"/>
      <c r="G2939" s="475"/>
      <c r="H2939" s="476"/>
      <c r="I2939" s="474"/>
      <c r="J2939" s="475"/>
      <c r="K2939" s="478"/>
      <c r="L2939" s="9"/>
      <c r="M2939" s="546"/>
      <c r="N2939" s="9"/>
      <c r="O2939" s="6"/>
      <c r="P2939" s="479"/>
      <c r="Q2939" s="10"/>
      <c r="R2939" s="11"/>
      <c r="S2939" s="12"/>
      <c r="T2939" s="14"/>
      <c r="U2939" s="15"/>
      <c r="V2939" s="8"/>
      <c r="W2939" s="13"/>
      <c r="X2939" s="23"/>
      <c r="Y2939" s="486"/>
      <c r="Z2939" s="483"/>
      <c r="AA2939" s="24"/>
      <c r="AB2939" s="484"/>
      <c r="AC2939" s="16"/>
      <c r="AD2939" s="17"/>
      <c r="AE2939" s="18"/>
      <c r="AF2939" s="9"/>
      <c r="AG2939" s="19"/>
      <c r="AH2939" s="20"/>
      <c r="AI2939" s="9"/>
      <c r="AJ2939" s="21"/>
      <c r="AK2939" s="33"/>
      <c r="AL2939" s="485" t="str">
        <f>IF(AA2939="","",AA2939)</f>
        <v/>
      </c>
      <c r="AM2939" s="3" t="str">
        <f>IF(AB2939="","",AB2939)</f>
        <v/>
      </c>
      <c r="AN2939" s="702"/>
      <c r="AO2939" s="4"/>
      <c r="AP2939" s="5"/>
      <c r="AQ2939" s="5"/>
      <c r="AR2939" s="4"/>
      <c r="AS2939" s="5"/>
      <c r="AT2939" s="552"/>
      <c r="AU2939" s="553" t="str">
        <f>IF(AND(V2939&gt;0,X2939="A",AA2939&lt;&gt;"",AG2939&lt;&gt;"A",AJ2939&lt;&gt;"A",OR(AB2939="NR",AB2939="NT")),1,"")</f>
        <v/>
      </c>
      <c r="AV2939" s="554" t="str">
        <f>IF(AU2939="","",COUNTIF($AU$8:AU2939,AU2939))</f>
        <v/>
      </c>
      <c r="AW2939" s="553" t="str">
        <f>IF(AND(V2939&gt;0,X2939="A",AJ2939&lt;&gt;"A",OR(AB2939="",AB2939="NX")),1,"")</f>
        <v/>
      </c>
      <c r="AX2939" s="554" t="str">
        <f>IF(AW2939="","",COUNTIF($AW$8:AW2939,AW2939))</f>
        <v/>
      </c>
      <c r="AY2939" s="27"/>
      <c r="AZ2939" s="6"/>
      <c r="BA2939" s="7"/>
      <c r="BB2939" s="7"/>
    </row>
    <row r="2940" spans="1:54" ht="14.45" customHeight="1">
      <c r="A2940" s="472" t="s">
        <v>6098</v>
      </c>
      <c r="B2940" s="473" t="s">
        <v>1602</v>
      </c>
      <c r="C2940" s="714"/>
      <c r="D2940" s="22"/>
      <c r="E2940" s="746"/>
      <c r="F2940" s="760"/>
      <c r="G2940" s="475"/>
      <c r="H2940" s="476"/>
      <c r="I2940" s="474"/>
      <c r="J2940" s="475"/>
      <c r="K2940" s="478"/>
      <c r="L2940" s="9"/>
      <c r="M2940" s="546"/>
      <c r="N2940" s="9"/>
      <c r="O2940" s="6"/>
      <c r="P2940" s="479"/>
      <c r="Q2940" s="10"/>
      <c r="R2940" s="11"/>
      <c r="S2940" s="12"/>
      <c r="T2940" s="14"/>
      <c r="U2940" s="15"/>
      <c r="V2940" s="8"/>
      <c r="W2940" s="13"/>
      <c r="X2940" s="23"/>
      <c r="Y2940" s="486"/>
      <c r="Z2940" s="483"/>
      <c r="AA2940" s="24"/>
      <c r="AB2940" s="484"/>
      <c r="AC2940" s="16"/>
      <c r="AD2940" s="17"/>
      <c r="AE2940" s="18"/>
      <c r="AF2940" s="9"/>
      <c r="AG2940" s="19"/>
      <c r="AH2940" s="20"/>
      <c r="AI2940" s="9"/>
      <c r="AJ2940" s="21"/>
      <c r="AK2940" s="33"/>
      <c r="AL2940" s="485" t="str">
        <f>IF(AA2940="","",AA2940)</f>
        <v/>
      </c>
      <c r="AM2940" s="3" t="str">
        <f>IF(AB2940="","",AB2940)</f>
        <v/>
      </c>
      <c r="AN2940" s="702"/>
      <c r="AO2940" s="4"/>
      <c r="AP2940" s="5"/>
      <c r="AQ2940" s="5"/>
      <c r="AR2940" s="4"/>
      <c r="AS2940" s="5"/>
      <c r="AT2940" s="552"/>
      <c r="AU2940" s="553" t="str">
        <f>IF(AND(V2940&gt;0,X2940="A",AA2940&lt;&gt;"",AG2940&lt;&gt;"A",AJ2940&lt;&gt;"A",OR(AB2940="NR",AB2940="NT")),1,"")</f>
        <v/>
      </c>
      <c r="AV2940" s="554" t="str">
        <f>IF(AU2940="","",COUNTIF($AU$8:AU2940,AU2940))</f>
        <v/>
      </c>
      <c r="AW2940" s="553" t="str">
        <f>IF(AND(V2940&gt;0,X2940="A",AJ2940&lt;&gt;"A",OR(AB2940="",AB2940="NX")),1,"")</f>
        <v/>
      </c>
      <c r="AX2940" s="554" t="str">
        <f>IF(AW2940="","",COUNTIF($AW$8:AW2940,AW2940))</f>
        <v/>
      </c>
      <c r="AY2940" s="27"/>
      <c r="AZ2940" s="6"/>
      <c r="BA2940" s="7"/>
      <c r="BB2940" s="7"/>
    </row>
    <row r="2941" spans="1:54" ht="14.45" customHeight="1">
      <c r="A2941" s="472" t="s">
        <v>6099</v>
      </c>
      <c r="B2941" s="473" t="s">
        <v>1602</v>
      </c>
      <c r="C2941" s="714"/>
      <c r="D2941" s="22"/>
      <c r="E2941" s="746"/>
      <c r="F2941" s="760"/>
      <c r="G2941" s="475"/>
      <c r="H2941" s="476"/>
      <c r="I2941" s="474"/>
      <c r="J2941" s="475"/>
      <c r="K2941" s="478"/>
      <c r="L2941" s="9"/>
      <c r="M2941" s="546"/>
      <c r="N2941" s="9"/>
      <c r="O2941" s="6"/>
      <c r="P2941" s="479"/>
      <c r="Q2941" s="10"/>
      <c r="R2941" s="11"/>
      <c r="S2941" s="12"/>
      <c r="T2941" s="14"/>
      <c r="U2941" s="15"/>
      <c r="V2941" s="8"/>
      <c r="W2941" s="13"/>
      <c r="X2941" s="23"/>
      <c r="Y2941" s="486"/>
      <c r="Z2941" s="483"/>
      <c r="AA2941" s="24"/>
      <c r="AB2941" s="484"/>
      <c r="AC2941" s="16"/>
      <c r="AD2941" s="17"/>
      <c r="AE2941" s="18"/>
      <c r="AF2941" s="9"/>
      <c r="AG2941" s="19"/>
      <c r="AH2941" s="20"/>
      <c r="AI2941" s="9"/>
      <c r="AJ2941" s="21"/>
      <c r="AK2941" s="33"/>
      <c r="AL2941" s="485" t="str">
        <f>IF(AA2941="","",AA2941)</f>
        <v/>
      </c>
      <c r="AM2941" s="3" t="str">
        <f>IF(AB2941="","",AB2941)</f>
        <v/>
      </c>
      <c r="AN2941" s="702"/>
      <c r="AO2941" s="4"/>
      <c r="AP2941" s="5"/>
      <c r="AQ2941" s="5"/>
      <c r="AR2941" s="4"/>
      <c r="AS2941" s="5"/>
      <c r="AT2941" s="552"/>
      <c r="AU2941" s="553" t="str">
        <f>IF(AND(V2941&gt;0,X2941="A",AA2941&lt;&gt;"",AG2941&lt;&gt;"A",AJ2941&lt;&gt;"A",OR(AB2941="NR",AB2941="NT")),1,"")</f>
        <v/>
      </c>
      <c r="AV2941" s="554" t="str">
        <f>IF(AU2941="","",COUNTIF($AU$8:AU2941,AU2941))</f>
        <v/>
      </c>
      <c r="AW2941" s="553" t="str">
        <f>IF(AND(V2941&gt;0,X2941="A",AJ2941&lt;&gt;"A",OR(AB2941="",AB2941="NX")),1,"")</f>
        <v/>
      </c>
      <c r="AX2941" s="554" t="str">
        <f>IF(AW2941="","",COUNTIF($AW$8:AW2941,AW2941))</f>
        <v/>
      </c>
      <c r="AY2941" s="27"/>
      <c r="AZ2941" s="6"/>
      <c r="BA2941" s="7"/>
      <c r="BB2941" s="7"/>
    </row>
    <row r="2942" spans="1:54" ht="14.45" customHeight="1">
      <c r="A2942" s="472" t="s">
        <v>6100</v>
      </c>
      <c r="B2942" s="473" t="s">
        <v>1602</v>
      </c>
      <c r="C2942" s="714"/>
      <c r="D2942" s="22"/>
      <c r="E2942" s="746"/>
      <c r="F2942" s="760"/>
      <c r="G2942" s="475"/>
      <c r="H2942" s="476"/>
      <c r="I2942" s="474"/>
      <c r="J2942" s="475"/>
      <c r="K2942" s="478"/>
      <c r="L2942" s="9"/>
      <c r="M2942" s="546"/>
      <c r="N2942" s="9"/>
      <c r="O2942" s="6"/>
      <c r="P2942" s="479"/>
      <c r="Q2942" s="10"/>
      <c r="R2942" s="11"/>
      <c r="S2942" s="12"/>
      <c r="T2942" s="14"/>
      <c r="U2942" s="15"/>
      <c r="V2942" s="8"/>
      <c r="W2942" s="13"/>
      <c r="X2942" s="23"/>
      <c r="Y2942" s="486"/>
      <c r="Z2942" s="483"/>
      <c r="AA2942" s="24"/>
      <c r="AB2942" s="484"/>
      <c r="AC2942" s="16"/>
      <c r="AD2942" s="17"/>
      <c r="AE2942" s="18"/>
      <c r="AF2942" s="9"/>
      <c r="AG2942" s="19"/>
      <c r="AH2942" s="20"/>
      <c r="AI2942" s="9"/>
      <c r="AJ2942" s="21"/>
      <c r="AK2942" s="33"/>
      <c r="AL2942" s="485" t="str">
        <f>IF(AA2942="","",AA2942)</f>
        <v/>
      </c>
      <c r="AM2942" s="3" t="str">
        <f>IF(AB2942="","",AB2942)</f>
        <v/>
      </c>
      <c r="AN2942" s="702"/>
      <c r="AO2942" s="4"/>
      <c r="AP2942" s="5"/>
      <c r="AQ2942" s="5"/>
      <c r="AR2942" s="4"/>
      <c r="AS2942" s="5"/>
      <c r="AT2942" s="552"/>
      <c r="AU2942" s="553" t="str">
        <f>IF(AND(V2942&gt;0,X2942="A",AA2942&lt;&gt;"",AG2942&lt;&gt;"A",AJ2942&lt;&gt;"A",OR(AB2942="NR",AB2942="NT")),1,"")</f>
        <v/>
      </c>
      <c r="AV2942" s="554" t="str">
        <f>IF(AU2942="","",COUNTIF($AU$8:AU2942,AU2942))</f>
        <v/>
      </c>
      <c r="AW2942" s="553" t="str">
        <f>IF(AND(V2942&gt;0,X2942="A",AJ2942&lt;&gt;"A",OR(AB2942="",AB2942="NX")),1,"")</f>
        <v/>
      </c>
      <c r="AX2942" s="554" t="str">
        <f>IF(AW2942="","",COUNTIF($AW$8:AW2942,AW2942))</f>
        <v/>
      </c>
      <c r="AY2942" s="27"/>
      <c r="AZ2942" s="6"/>
      <c r="BA2942" s="7"/>
      <c r="BB2942" s="7"/>
    </row>
    <row r="2943" spans="1:54" ht="14.45" customHeight="1">
      <c r="A2943" s="472" t="s">
        <v>6101</v>
      </c>
      <c r="B2943" s="473" t="s">
        <v>1602</v>
      </c>
      <c r="C2943" s="714"/>
      <c r="D2943" s="22"/>
      <c r="E2943" s="746"/>
      <c r="F2943" s="760"/>
      <c r="G2943" s="475"/>
      <c r="H2943" s="476"/>
      <c r="I2943" s="474"/>
      <c r="J2943" s="475"/>
      <c r="K2943" s="478"/>
      <c r="L2943" s="9"/>
      <c r="M2943" s="546"/>
      <c r="N2943" s="9"/>
      <c r="O2943" s="6"/>
      <c r="P2943" s="479"/>
      <c r="Q2943" s="10"/>
      <c r="R2943" s="11"/>
      <c r="S2943" s="12"/>
      <c r="T2943" s="14"/>
      <c r="U2943" s="15"/>
      <c r="V2943" s="8"/>
      <c r="W2943" s="13"/>
      <c r="X2943" s="23"/>
      <c r="Y2943" s="486"/>
      <c r="Z2943" s="483"/>
      <c r="AA2943" s="24"/>
      <c r="AB2943" s="484"/>
      <c r="AC2943" s="16"/>
      <c r="AD2943" s="17"/>
      <c r="AE2943" s="18"/>
      <c r="AF2943" s="9"/>
      <c r="AG2943" s="19"/>
      <c r="AH2943" s="20"/>
      <c r="AI2943" s="9"/>
      <c r="AJ2943" s="21"/>
      <c r="AK2943" s="33"/>
      <c r="AL2943" s="485" t="str">
        <f>IF(AA2943="","",AA2943)</f>
        <v/>
      </c>
      <c r="AM2943" s="3" t="str">
        <f>IF(AB2943="","",AB2943)</f>
        <v/>
      </c>
      <c r="AN2943" s="702"/>
      <c r="AO2943" s="4"/>
      <c r="AP2943" s="5"/>
      <c r="AQ2943" s="5"/>
      <c r="AR2943" s="4"/>
      <c r="AS2943" s="5"/>
      <c r="AT2943" s="552"/>
      <c r="AU2943" s="553" t="str">
        <f>IF(AND(V2943&gt;0,X2943="A",AA2943&lt;&gt;"",AG2943&lt;&gt;"A",AJ2943&lt;&gt;"A",OR(AB2943="NR",AB2943="NT")),1,"")</f>
        <v/>
      </c>
      <c r="AV2943" s="554" t="str">
        <f>IF(AU2943="","",COUNTIF($AU$8:AU2943,AU2943))</f>
        <v/>
      </c>
      <c r="AW2943" s="553" t="str">
        <f>IF(AND(V2943&gt;0,X2943="A",AJ2943&lt;&gt;"A",OR(AB2943="",AB2943="NX")),1,"")</f>
        <v/>
      </c>
      <c r="AX2943" s="554" t="str">
        <f>IF(AW2943="","",COUNTIF($AW$8:AW2943,AW2943))</f>
        <v/>
      </c>
      <c r="AY2943" s="27"/>
      <c r="AZ2943" s="6"/>
      <c r="BA2943" s="7"/>
      <c r="BB2943" s="7"/>
    </row>
    <row r="2944" spans="1:54" ht="14.45" customHeight="1">
      <c r="A2944" s="472" t="s">
        <v>6102</v>
      </c>
      <c r="B2944" s="473" t="s">
        <v>1602</v>
      </c>
      <c r="C2944" s="714"/>
      <c r="D2944" s="22"/>
      <c r="E2944" s="746"/>
      <c r="F2944" s="760"/>
      <c r="G2944" s="475"/>
      <c r="H2944" s="476"/>
      <c r="I2944" s="474"/>
      <c r="J2944" s="475"/>
      <c r="K2944" s="478"/>
      <c r="L2944" s="9"/>
      <c r="M2944" s="546"/>
      <c r="N2944" s="9"/>
      <c r="O2944" s="6"/>
      <c r="P2944" s="479"/>
      <c r="Q2944" s="10"/>
      <c r="R2944" s="11"/>
      <c r="S2944" s="12"/>
      <c r="T2944" s="14"/>
      <c r="U2944" s="15"/>
      <c r="V2944" s="8"/>
      <c r="W2944" s="13"/>
      <c r="X2944" s="23"/>
      <c r="Y2944" s="486"/>
      <c r="Z2944" s="483"/>
      <c r="AA2944" s="24"/>
      <c r="AB2944" s="484"/>
      <c r="AC2944" s="16"/>
      <c r="AD2944" s="17"/>
      <c r="AE2944" s="18"/>
      <c r="AF2944" s="9"/>
      <c r="AG2944" s="19"/>
      <c r="AH2944" s="20"/>
      <c r="AI2944" s="9"/>
      <c r="AJ2944" s="21"/>
      <c r="AK2944" s="33"/>
      <c r="AL2944" s="485" t="str">
        <f>IF(AA2944="","",AA2944)</f>
        <v/>
      </c>
      <c r="AM2944" s="3" t="str">
        <f>IF(AB2944="","",AB2944)</f>
        <v/>
      </c>
      <c r="AN2944" s="702"/>
      <c r="AO2944" s="4"/>
      <c r="AP2944" s="5"/>
      <c r="AQ2944" s="5"/>
      <c r="AR2944" s="4"/>
      <c r="AS2944" s="5"/>
      <c r="AT2944" s="552"/>
      <c r="AU2944" s="553" t="str">
        <f>IF(AND(V2944&gt;0,X2944="A",AA2944&lt;&gt;"",AG2944&lt;&gt;"A",AJ2944&lt;&gt;"A",OR(AB2944="NR",AB2944="NT")),1,"")</f>
        <v/>
      </c>
      <c r="AV2944" s="554" t="str">
        <f>IF(AU2944="","",COUNTIF($AU$8:AU2944,AU2944))</f>
        <v/>
      </c>
      <c r="AW2944" s="553" t="str">
        <f>IF(AND(V2944&gt;0,X2944="A",AJ2944&lt;&gt;"A",OR(AB2944="",AB2944="NX")),1,"")</f>
        <v/>
      </c>
      <c r="AX2944" s="554" t="str">
        <f>IF(AW2944="","",COUNTIF($AW$8:AW2944,AW2944))</f>
        <v/>
      </c>
      <c r="AY2944" s="27"/>
      <c r="AZ2944" s="6"/>
      <c r="BA2944" s="7"/>
      <c r="BB2944" s="7"/>
    </row>
    <row r="2945" spans="1:54" ht="14.45" customHeight="1">
      <c r="A2945" s="472" t="s">
        <v>6103</v>
      </c>
      <c r="B2945" s="473" t="s">
        <v>1602</v>
      </c>
      <c r="C2945" s="714"/>
      <c r="D2945" s="22"/>
      <c r="E2945" s="746"/>
      <c r="F2945" s="760"/>
      <c r="G2945" s="475"/>
      <c r="H2945" s="476"/>
      <c r="I2945" s="474"/>
      <c r="J2945" s="475"/>
      <c r="K2945" s="478"/>
      <c r="L2945" s="9"/>
      <c r="M2945" s="546"/>
      <c r="N2945" s="9"/>
      <c r="O2945" s="6"/>
      <c r="P2945" s="479"/>
      <c r="Q2945" s="10"/>
      <c r="R2945" s="11"/>
      <c r="S2945" s="12"/>
      <c r="T2945" s="14"/>
      <c r="U2945" s="15"/>
      <c r="V2945" s="8"/>
      <c r="W2945" s="13"/>
      <c r="X2945" s="23"/>
      <c r="Y2945" s="486"/>
      <c r="Z2945" s="483"/>
      <c r="AA2945" s="24"/>
      <c r="AB2945" s="484"/>
      <c r="AC2945" s="16"/>
      <c r="AD2945" s="17"/>
      <c r="AE2945" s="18"/>
      <c r="AF2945" s="9"/>
      <c r="AG2945" s="19"/>
      <c r="AH2945" s="20"/>
      <c r="AI2945" s="9"/>
      <c r="AJ2945" s="21"/>
      <c r="AK2945" s="33"/>
      <c r="AL2945" s="485" t="str">
        <f>IF(AA2945="","",AA2945)</f>
        <v/>
      </c>
      <c r="AM2945" s="3" t="str">
        <f>IF(AB2945="","",AB2945)</f>
        <v/>
      </c>
      <c r="AN2945" s="702"/>
      <c r="AO2945" s="4"/>
      <c r="AP2945" s="5"/>
      <c r="AQ2945" s="5"/>
      <c r="AR2945" s="4"/>
      <c r="AS2945" s="5"/>
      <c r="AT2945" s="552"/>
      <c r="AU2945" s="553" t="str">
        <f>IF(AND(V2945&gt;0,X2945="A",AA2945&lt;&gt;"",AG2945&lt;&gt;"A",AJ2945&lt;&gt;"A",OR(AB2945="NR",AB2945="NT")),1,"")</f>
        <v/>
      </c>
      <c r="AV2945" s="554" t="str">
        <f>IF(AU2945="","",COUNTIF($AU$8:AU2945,AU2945))</f>
        <v/>
      </c>
      <c r="AW2945" s="553" t="str">
        <f>IF(AND(V2945&gt;0,X2945="A",AJ2945&lt;&gt;"A",OR(AB2945="",AB2945="NX")),1,"")</f>
        <v/>
      </c>
      <c r="AX2945" s="554" t="str">
        <f>IF(AW2945="","",COUNTIF($AW$8:AW2945,AW2945))</f>
        <v/>
      </c>
      <c r="AY2945" s="27"/>
      <c r="AZ2945" s="6"/>
      <c r="BA2945" s="7"/>
      <c r="BB2945" s="7"/>
    </row>
    <row r="2946" spans="1:54" ht="14.45" customHeight="1">
      <c r="A2946" s="472" t="s">
        <v>6104</v>
      </c>
      <c r="B2946" s="473" t="s">
        <v>1602</v>
      </c>
      <c r="C2946" s="714"/>
      <c r="D2946" s="22"/>
      <c r="E2946" s="746"/>
      <c r="F2946" s="760"/>
      <c r="G2946" s="475"/>
      <c r="H2946" s="476"/>
      <c r="I2946" s="474"/>
      <c r="J2946" s="475"/>
      <c r="K2946" s="478"/>
      <c r="L2946" s="9"/>
      <c r="M2946" s="546"/>
      <c r="N2946" s="9"/>
      <c r="O2946" s="6"/>
      <c r="P2946" s="479"/>
      <c r="Q2946" s="10"/>
      <c r="R2946" s="11"/>
      <c r="S2946" s="12"/>
      <c r="T2946" s="14"/>
      <c r="U2946" s="15"/>
      <c r="V2946" s="8"/>
      <c r="W2946" s="13"/>
      <c r="X2946" s="23"/>
      <c r="Y2946" s="486"/>
      <c r="Z2946" s="483"/>
      <c r="AA2946" s="24"/>
      <c r="AB2946" s="484"/>
      <c r="AC2946" s="16"/>
      <c r="AD2946" s="17"/>
      <c r="AE2946" s="18"/>
      <c r="AF2946" s="9"/>
      <c r="AG2946" s="19"/>
      <c r="AH2946" s="20"/>
      <c r="AI2946" s="9"/>
      <c r="AJ2946" s="21"/>
      <c r="AK2946" s="33"/>
      <c r="AL2946" s="485" t="str">
        <f>IF(AA2946="","",AA2946)</f>
        <v/>
      </c>
      <c r="AM2946" s="3" t="str">
        <f>IF(AB2946="","",AB2946)</f>
        <v/>
      </c>
      <c r="AN2946" s="702"/>
      <c r="AO2946" s="4"/>
      <c r="AP2946" s="5"/>
      <c r="AQ2946" s="5"/>
      <c r="AR2946" s="4"/>
      <c r="AS2946" s="5"/>
      <c r="AT2946" s="552"/>
      <c r="AU2946" s="553" t="str">
        <f>IF(AND(V2946&gt;0,X2946="A",AA2946&lt;&gt;"",AG2946&lt;&gt;"A",AJ2946&lt;&gt;"A",OR(AB2946="NR",AB2946="NT")),1,"")</f>
        <v/>
      </c>
      <c r="AV2946" s="554" t="str">
        <f>IF(AU2946="","",COUNTIF($AU$8:AU2946,AU2946))</f>
        <v/>
      </c>
      <c r="AW2946" s="553" t="str">
        <f>IF(AND(V2946&gt;0,X2946="A",AJ2946&lt;&gt;"A",OR(AB2946="",AB2946="NX")),1,"")</f>
        <v/>
      </c>
      <c r="AX2946" s="554" t="str">
        <f>IF(AW2946="","",COUNTIF($AW$8:AW2946,AW2946))</f>
        <v/>
      </c>
      <c r="AY2946" s="27"/>
      <c r="AZ2946" s="6"/>
      <c r="BA2946" s="7"/>
      <c r="BB2946" s="7"/>
    </row>
    <row r="2947" spans="1:54" ht="14.45" customHeight="1">
      <c r="A2947" s="472" t="s">
        <v>6105</v>
      </c>
      <c r="B2947" s="473" t="s">
        <v>1602</v>
      </c>
      <c r="C2947" s="714"/>
      <c r="D2947" s="22"/>
      <c r="E2947" s="746"/>
      <c r="F2947" s="760"/>
      <c r="G2947" s="475"/>
      <c r="H2947" s="476"/>
      <c r="I2947" s="474"/>
      <c r="J2947" s="475"/>
      <c r="K2947" s="478"/>
      <c r="L2947" s="9"/>
      <c r="M2947" s="546"/>
      <c r="N2947" s="9"/>
      <c r="O2947" s="6"/>
      <c r="P2947" s="479"/>
      <c r="Q2947" s="10"/>
      <c r="R2947" s="11"/>
      <c r="S2947" s="12"/>
      <c r="T2947" s="14"/>
      <c r="U2947" s="15"/>
      <c r="V2947" s="8"/>
      <c r="W2947" s="13"/>
      <c r="X2947" s="23"/>
      <c r="Y2947" s="486"/>
      <c r="Z2947" s="483"/>
      <c r="AA2947" s="24"/>
      <c r="AB2947" s="484"/>
      <c r="AC2947" s="16"/>
      <c r="AD2947" s="17"/>
      <c r="AE2947" s="18"/>
      <c r="AF2947" s="9"/>
      <c r="AG2947" s="19"/>
      <c r="AH2947" s="20"/>
      <c r="AI2947" s="9"/>
      <c r="AJ2947" s="21"/>
      <c r="AK2947" s="33"/>
      <c r="AL2947" s="485" t="str">
        <f>IF(AA2947="","",AA2947)</f>
        <v/>
      </c>
      <c r="AM2947" s="3" t="str">
        <f>IF(AB2947="","",AB2947)</f>
        <v/>
      </c>
      <c r="AN2947" s="702"/>
      <c r="AO2947" s="4"/>
      <c r="AP2947" s="5"/>
      <c r="AQ2947" s="5"/>
      <c r="AR2947" s="4"/>
      <c r="AS2947" s="5"/>
      <c r="AT2947" s="552"/>
      <c r="AU2947" s="553" t="str">
        <f>IF(AND(V2947&gt;0,X2947="A",AA2947&lt;&gt;"",AG2947&lt;&gt;"A",AJ2947&lt;&gt;"A",OR(AB2947="NR",AB2947="NT")),1,"")</f>
        <v/>
      </c>
      <c r="AV2947" s="554" t="str">
        <f>IF(AU2947="","",COUNTIF($AU$8:AU2947,AU2947))</f>
        <v/>
      </c>
      <c r="AW2947" s="553" t="str">
        <f>IF(AND(V2947&gt;0,X2947="A",AJ2947&lt;&gt;"A",OR(AB2947="",AB2947="NX")),1,"")</f>
        <v/>
      </c>
      <c r="AX2947" s="554" t="str">
        <f>IF(AW2947="","",COUNTIF($AW$8:AW2947,AW2947))</f>
        <v/>
      </c>
      <c r="AY2947" s="27"/>
      <c r="AZ2947" s="6"/>
      <c r="BA2947" s="7"/>
      <c r="BB2947" s="7"/>
    </row>
    <row r="2948" spans="1:54" ht="14.45" customHeight="1">
      <c r="A2948" s="472" t="s">
        <v>6106</v>
      </c>
      <c r="B2948" s="473" t="s">
        <v>1602</v>
      </c>
      <c r="C2948" s="714"/>
      <c r="D2948" s="22"/>
      <c r="E2948" s="746"/>
      <c r="F2948" s="760"/>
      <c r="G2948" s="475"/>
      <c r="H2948" s="476"/>
      <c r="I2948" s="474"/>
      <c r="J2948" s="475"/>
      <c r="K2948" s="478"/>
      <c r="L2948" s="9"/>
      <c r="M2948" s="546"/>
      <c r="N2948" s="9"/>
      <c r="O2948" s="6"/>
      <c r="P2948" s="479"/>
      <c r="Q2948" s="10"/>
      <c r="R2948" s="11"/>
      <c r="S2948" s="12"/>
      <c r="T2948" s="14"/>
      <c r="U2948" s="15"/>
      <c r="V2948" s="8"/>
      <c r="W2948" s="13"/>
      <c r="X2948" s="23"/>
      <c r="Y2948" s="486"/>
      <c r="Z2948" s="483"/>
      <c r="AA2948" s="24"/>
      <c r="AB2948" s="484"/>
      <c r="AC2948" s="16"/>
      <c r="AD2948" s="17"/>
      <c r="AE2948" s="18"/>
      <c r="AF2948" s="9"/>
      <c r="AG2948" s="19"/>
      <c r="AH2948" s="20"/>
      <c r="AI2948" s="9"/>
      <c r="AJ2948" s="21"/>
      <c r="AK2948" s="33"/>
      <c r="AL2948" s="485" t="str">
        <f>IF(AA2948="","",AA2948)</f>
        <v/>
      </c>
      <c r="AM2948" s="3" t="str">
        <f>IF(AB2948="","",AB2948)</f>
        <v/>
      </c>
      <c r="AN2948" s="702"/>
      <c r="AO2948" s="4"/>
      <c r="AP2948" s="5"/>
      <c r="AQ2948" s="5"/>
      <c r="AR2948" s="4"/>
      <c r="AS2948" s="5"/>
      <c r="AT2948" s="552"/>
      <c r="AU2948" s="553" t="str">
        <f>IF(AND(V2948&gt;0,X2948="A",AA2948&lt;&gt;"",AG2948&lt;&gt;"A",AJ2948&lt;&gt;"A",OR(AB2948="NR",AB2948="NT")),1,"")</f>
        <v/>
      </c>
      <c r="AV2948" s="554" t="str">
        <f>IF(AU2948="","",COUNTIF($AU$8:AU2948,AU2948))</f>
        <v/>
      </c>
      <c r="AW2948" s="553" t="str">
        <f>IF(AND(V2948&gt;0,X2948="A",AJ2948&lt;&gt;"A",OR(AB2948="",AB2948="NX")),1,"")</f>
        <v/>
      </c>
      <c r="AX2948" s="554" t="str">
        <f>IF(AW2948="","",COUNTIF($AW$8:AW2948,AW2948))</f>
        <v/>
      </c>
      <c r="AY2948" s="27"/>
      <c r="AZ2948" s="6"/>
      <c r="BA2948" s="7"/>
      <c r="BB2948" s="7"/>
    </row>
    <row r="2949" spans="1:54" ht="14.45" customHeight="1">
      <c r="A2949" s="472" t="s">
        <v>6107</v>
      </c>
      <c r="B2949" s="473" t="s">
        <v>1602</v>
      </c>
      <c r="C2949" s="714"/>
      <c r="D2949" s="22"/>
      <c r="E2949" s="746"/>
      <c r="F2949" s="760"/>
      <c r="G2949" s="475"/>
      <c r="H2949" s="476"/>
      <c r="I2949" s="474"/>
      <c r="J2949" s="475"/>
      <c r="K2949" s="478"/>
      <c r="L2949" s="9"/>
      <c r="M2949" s="546"/>
      <c r="N2949" s="9"/>
      <c r="O2949" s="6"/>
      <c r="P2949" s="479"/>
      <c r="Q2949" s="10"/>
      <c r="R2949" s="11"/>
      <c r="S2949" s="12"/>
      <c r="T2949" s="14"/>
      <c r="U2949" s="15"/>
      <c r="V2949" s="8"/>
      <c r="W2949" s="13"/>
      <c r="X2949" s="23"/>
      <c r="Y2949" s="486"/>
      <c r="Z2949" s="483"/>
      <c r="AA2949" s="24"/>
      <c r="AB2949" s="484"/>
      <c r="AC2949" s="16"/>
      <c r="AD2949" s="17"/>
      <c r="AE2949" s="18"/>
      <c r="AF2949" s="9"/>
      <c r="AG2949" s="19"/>
      <c r="AH2949" s="20"/>
      <c r="AI2949" s="9"/>
      <c r="AJ2949" s="21"/>
      <c r="AK2949" s="33"/>
      <c r="AL2949" s="485" t="str">
        <f>IF(AA2949="","",AA2949)</f>
        <v/>
      </c>
      <c r="AM2949" s="3" t="str">
        <f>IF(AB2949="","",AB2949)</f>
        <v/>
      </c>
      <c r="AN2949" s="702"/>
      <c r="AO2949" s="4"/>
      <c r="AP2949" s="5"/>
      <c r="AQ2949" s="5"/>
      <c r="AR2949" s="4"/>
      <c r="AS2949" s="5"/>
      <c r="AT2949" s="552"/>
      <c r="AU2949" s="553" t="str">
        <f>IF(AND(V2949&gt;0,X2949="A",AA2949&lt;&gt;"",AG2949&lt;&gt;"A",AJ2949&lt;&gt;"A",OR(AB2949="NR",AB2949="NT")),1,"")</f>
        <v/>
      </c>
      <c r="AV2949" s="554" t="str">
        <f>IF(AU2949="","",COUNTIF($AU$8:AU2949,AU2949))</f>
        <v/>
      </c>
      <c r="AW2949" s="553" t="str">
        <f>IF(AND(V2949&gt;0,X2949="A",AJ2949&lt;&gt;"A",OR(AB2949="",AB2949="NX")),1,"")</f>
        <v/>
      </c>
      <c r="AX2949" s="554" t="str">
        <f>IF(AW2949="","",COUNTIF($AW$8:AW2949,AW2949))</f>
        <v/>
      </c>
      <c r="AY2949" s="27"/>
      <c r="AZ2949" s="6"/>
      <c r="BA2949" s="7"/>
      <c r="BB2949" s="7"/>
    </row>
    <row r="2950" spans="1:54" ht="14.45" customHeight="1">
      <c r="A2950" s="472" t="s">
        <v>6108</v>
      </c>
      <c r="B2950" s="473" t="s">
        <v>1602</v>
      </c>
      <c r="C2950" s="714"/>
      <c r="D2950" s="22"/>
      <c r="E2950" s="746"/>
      <c r="F2950" s="760"/>
      <c r="G2950" s="475"/>
      <c r="H2950" s="476"/>
      <c r="I2950" s="474"/>
      <c r="J2950" s="475"/>
      <c r="K2950" s="478"/>
      <c r="L2950" s="9"/>
      <c r="M2950" s="546"/>
      <c r="N2950" s="9"/>
      <c r="O2950" s="6"/>
      <c r="P2950" s="479"/>
      <c r="Q2950" s="10"/>
      <c r="R2950" s="11"/>
      <c r="S2950" s="12"/>
      <c r="T2950" s="14"/>
      <c r="U2950" s="15"/>
      <c r="V2950" s="8"/>
      <c r="W2950" s="13"/>
      <c r="X2950" s="23"/>
      <c r="Y2950" s="486"/>
      <c r="Z2950" s="483"/>
      <c r="AA2950" s="24"/>
      <c r="AB2950" s="484"/>
      <c r="AC2950" s="16"/>
      <c r="AD2950" s="17"/>
      <c r="AE2950" s="18"/>
      <c r="AF2950" s="9"/>
      <c r="AG2950" s="19"/>
      <c r="AH2950" s="20"/>
      <c r="AI2950" s="9"/>
      <c r="AJ2950" s="21"/>
      <c r="AK2950" s="33"/>
      <c r="AL2950" s="485" t="str">
        <f>IF(AA2950="","",AA2950)</f>
        <v/>
      </c>
      <c r="AM2950" s="3" t="str">
        <f>IF(AB2950="","",AB2950)</f>
        <v/>
      </c>
      <c r="AN2950" s="702"/>
      <c r="AO2950" s="4"/>
      <c r="AP2950" s="5"/>
      <c r="AQ2950" s="5"/>
      <c r="AR2950" s="4"/>
      <c r="AS2950" s="5"/>
      <c r="AT2950" s="552"/>
      <c r="AU2950" s="553" t="str">
        <f>IF(AND(V2950&gt;0,X2950="A",AA2950&lt;&gt;"",AG2950&lt;&gt;"A",AJ2950&lt;&gt;"A",OR(AB2950="NR",AB2950="NT")),1,"")</f>
        <v/>
      </c>
      <c r="AV2950" s="554" t="str">
        <f>IF(AU2950="","",COUNTIF($AU$8:AU2950,AU2950))</f>
        <v/>
      </c>
      <c r="AW2950" s="553" t="str">
        <f>IF(AND(V2950&gt;0,X2950="A",AJ2950&lt;&gt;"A",OR(AB2950="",AB2950="NX")),1,"")</f>
        <v/>
      </c>
      <c r="AX2950" s="554" t="str">
        <f>IF(AW2950="","",COUNTIF($AW$8:AW2950,AW2950))</f>
        <v/>
      </c>
      <c r="AY2950" s="27"/>
      <c r="AZ2950" s="6"/>
      <c r="BA2950" s="7"/>
      <c r="BB2950" s="7"/>
    </row>
    <row r="2951" spans="1:54" ht="14.45" customHeight="1">
      <c r="A2951" s="472" t="s">
        <v>6109</v>
      </c>
      <c r="B2951" s="473" t="s">
        <v>1602</v>
      </c>
      <c r="C2951" s="714"/>
      <c r="D2951" s="22"/>
      <c r="E2951" s="746"/>
      <c r="F2951" s="760"/>
      <c r="G2951" s="475"/>
      <c r="H2951" s="476"/>
      <c r="I2951" s="474"/>
      <c r="J2951" s="475"/>
      <c r="K2951" s="478"/>
      <c r="L2951" s="9"/>
      <c r="M2951" s="546"/>
      <c r="N2951" s="9"/>
      <c r="O2951" s="6"/>
      <c r="P2951" s="479"/>
      <c r="Q2951" s="10"/>
      <c r="R2951" s="11"/>
      <c r="S2951" s="12"/>
      <c r="T2951" s="14"/>
      <c r="U2951" s="15"/>
      <c r="V2951" s="8"/>
      <c r="W2951" s="13"/>
      <c r="X2951" s="23"/>
      <c r="Y2951" s="486"/>
      <c r="Z2951" s="483"/>
      <c r="AA2951" s="24"/>
      <c r="AB2951" s="484"/>
      <c r="AC2951" s="16"/>
      <c r="AD2951" s="17"/>
      <c r="AE2951" s="18"/>
      <c r="AF2951" s="9"/>
      <c r="AG2951" s="19"/>
      <c r="AH2951" s="20"/>
      <c r="AI2951" s="9"/>
      <c r="AJ2951" s="21"/>
      <c r="AK2951" s="33"/>
      <c r="AL2951" s="485" t="str">
        <f>IF(AA2951="","",AA2951)</f>
        <v/>
      </c>
      <c r="AM2951" s="3" t="str">
        <f>IF(AB2951="","",AB2951)</f>
        <v/>
      </c>
      <c r="AN2951" s="702"/>
      <c r="AO2951" s="4"/>
      <c r="AP2951" s="5"/>
      <c r="AQ2951" s="5"/>
      <c r="AR2951" s="4"/>
      <c r="AS2951" s="5"/>
      <c r="AT2951" s="552"/>
      <c r="AU2951" s="553" t="str">
        <f>IF(AND(V2951&gt;0,X2951="A",AA2951&lt;&gt;"",AG2951&lt;&gt;"A",AJ2951&lt;&gt;"A",OR(AB2951="NR",AB2951="NT")),1,"")</f>
        <v/>
      </c>
      <c r="AV2951" s="554" t="str">
        <f>IF(AU2951="","",COUNTIF($AU$8:AU2951,AU2951))</f>
        <v/>
      </c>
      <c r="AW2951" s="553" t="str">
        <f>IF(AND(V2951&gt;0,X2951="A",AJ2951&lt;&gt;"A",OR(AB2951="",AB2951="NX")),1,"")</f>
        <v/>
      </c>
      <c r="AX2951" s="554" t="str">
        <f>IF(AW2951="","",COUNTIF($AW$8:AW2951,AW2951))</f>
        <v/>
      </c>
      <c r="AY2951" s="27"/>
      <c r="AZ2951" s="6"/>
      <c r="BA2951" s="7"/>
      <c r="BB2951" s="7"/>
    </row>
    <row r="2952" spans="1:54" ht="14.45" customHeight="1">
      <c r="A2952" s="472" t="s">
        <v>6110</v>
      </c>
      <c r="B2952" s="473" t="s">
        <v>1602</v>
      </c>
      <c r="C2952" s="714"/>
      <c r="D2952" s="22"/>
      <c r="E2952" s="746"/>
      <c r="F2952" s="760"/>
      <c r="G2952" s="475"/>
      <c r="H2952" s="476"/>
      <c r="I2952" s="474"/>
      <c r="J2952" s="475"/>
      <c r="K2952" s="478"/>
      <c r="L2952" s="9"/>
      <c r="M2952" s="546"/>
      <c r="N2952" s="9"/>
      <c r="O2952" s="6"/>
      <c r="P2952" s="479"/>
      <c r="Q2952" s="10"/>
      <c r="R2952" s="11"/>
      <c r="S2952" s="12"/>
      <c r="T2952" s="14"/>
      <c r="U2952" s="15"/>
      <c r="V2952" s="8"/>
      <c r="W2952" s="13"/>
      <c r="X2952" s="23"/>
      <c r="Y2952" s="486"/>
      <c r="Z2952" s="483"/>
      <c r="AA2952" s="24"/>
      <c r="AB2952" s="484"/>
      <c r="AC2952" s="16"/>
      <c r="AD2952" s="17"/>
      <c r="AE2952" s="18"/>
      <c r="AF2952" s="9"/>
      <c r="AG2952" s="19"/>
      <c r="AH2952" s="20"/>
      <c r="AI2952" s="9"/>
      <c r="AJ2952" s="21"/>
      <c r="AK2952" s="33"/>
      <c r="AL2952" s="485" t="str">
        <f>IF(AA2952="","",AA2952)</f>
        <v/>
      </c>
      <c r="AM2952" s="3" t="str">
        <f>IF(AB2952="","",AB2952)</f>
        <v/>
      </c>
      <c r="AN2952" s="702"/>
      <c r="AO2952" s="4"/>
      <c r="AP2952" s="5"/>
      <c r="AQ2952" s="5"/>
      <c r="AR2952" s="4"/>
      <c r="AS2952" s="5"/>
      <c r="AT2952" s="552"/>
      <c r="AU2952" s="553" t="str">
        <f>IF(AND(V2952&gt;0,X2952="A",AA2952&lt;&gt;"",AG2952&lt;&gt;"A",AJ2952&lt;&gt;"A",OR(AB2952="NR",AB2952="NT")),1,"")</f>
        <v/>
      </c>
      <c r="AV2952" s="554" t="str">
        <f>IF(AU2952="","",COUNTIF($AU$8:AU2952,AU2952))</f>
        <v/>
      </c>
      <c r="AW2952" s="553" t="str">
        <f>IF(AND(V2952&gt;0,X2952="A",AJ2952&lt;&gt;"A",OR(AB2952="",AB2952="NX")),1,"")</f>
        <v/>
      </c>
      <c r="AX2952" s="554" t="str">
        <f>IF(AW2952="","",COUNTIF($AW$8:AW2952,AW2952))</f>
        <v/>
      </c>
      <c r="AY2952" s="27"/>
      <c r="AZ2952" s="6"/>
      <c r="BA2952" s="7"/>
      <c r="BB2952" s="7"/>
    </row>
    <row r="2953" spans="1:54" ht="14.45" customHeight="1">
      <c r="A2953" s="472" t="s">
        <v>6111</v>
      </c>
      <c r="B2953" s="473" t="s">
        <v>1602</v>
      </c>
      <c r="C2953" s="714"/>
      <c r="D2953" s="22"/>
      <c r="E2953" s="746"/>
      <c r="F2953" s="760"/>
      <c r="G2953" s="475"/>
      <c r="H2953" s="476"/>
      <c r="I2953" s="474"/>
      <c r="J2953" s="475"/>
      <c r="K2953" s="478"/>
      <c r="L2953" s="9"/>
      <c r="M2953" s="546"/>
      <c r="N2953" s="9"/>
      <c r="O2953" s="6"/>
      <c r="P2953" s="479"/>
      <c r="Q2953" s="10"/>
      <c r="R2953" s="11"/>
      <c r="S2953" s="12"/>
      <c r="T2953" s="14"/>
      <c r="U2953" s="15"/>
      <c r="V2953" s="8"/>
      <c r="W2953" s="13"/>
      <c r="X2953" s="23"/>
      <c r="Y2953" s="486"/>
      <c r="Z2953" s="483"/>
      <c r="AA2953" s="24"/>
      <c r="AB2953" s="484"/>
      <c r="AC2953" s="16"/>
      <c r="AD2953" s="17"/>
      <c r="AE2953" s="18"/>
      <c r="AF2953" s="9"/>
      <c r="AG2953" s="19"/>
      <c r="AH2953" s="20"/>
      <c r="AI2953" s="9"/>
      <c r="AJ2953" s="21"/>
      <c r="AK2953" s="33"/>
      <c r="AL2953" s="485" t="str">
        <f>IF(AA2953="","",AA2953)</f>
        <v/>
      </c>
      <c r="AM2953" s="3" t="str">
        <f>IF(AB2953="","",AB2953)</f>
        <v/>
      </c>
      <c r="AN2953" s="702"/>
      <c r="AO2953" s="4"/>
      <c r="AP2953" s="5"/>
      <c r="AQ2953" s="5"/>
      <c r="AR2953" s="4"/>
      <c r="AS2953" s="5"/>
      <c r="AT2953" s="552"/>
      <c r="AU2953" s="553" t="str">
        <f>IF(AND(V2953&gt;0,X2953="A",AA2953&lt;&gt;"",AG2953&lt;&gt;"A",AJ2953&lt;&gt;"A",OR(AB2953="NR",AB2953="NT")),1,"")</f>
        <v/>
      </c>
      <c r="AV2953" s="554" t="str">
        <f>IF(AU2953="","",COUNTIF($AU$8:AU2953,AU2953))</f>
        <v/>
      </c>
      <c r="AW2953" s="553" t="str">
        <f>IF(AND(V2953&gt;0,X2953="A",AJ2953&lt;&gt;"A",OR(AB2953="",AB2953="NX")),1,"")</f>
        <v/>
      </c>
      <c r="AX2953" s="554" t="str">
        <f>IF(AW2953="","",COUNTIF($AW$8:AW2953,AW2953))</f>
        <v/>
      </c>
      <c r="AY2953" s="27"/>
      <c r="AZ2953" s="6"/>
      <c r="BA2953" s="7"/>
      <c r="BB2953" s="7"/>
    </row>
    <row r="2954" spans="1:54" ht="14.45" customHeight="1">
      <c r="A2954" s="472" t="s">
        <v>6112</v>
      </c>
      <c r="B2954" s="473" t="s">
        <v>1602</v>
      </c>
      <c r="C2954" s="714"/>
      <c r="D2954" s="22"/>
      <c r="E2954" s="746"/>
      <c r="F2954" s="760"/>
      <c r="G2954" s="475"/>
      <c r="H2954" s="476"/>
      <c r="I2954" s="474"/>
      <c r="J2954" s="475"/>
      <c r="K2954" s="478"/>
      <c r="L2954" s="9"/>
      <c r="M2954" s="546"/>
      <c r="N2954" s="9"/>
      <c r="O2954" s="6"/>
      <c r="P2954" s="479"/>
      <c r="Q2954" s="10"/>
      <c r="R2954" s="11"/>
      <c r="S2954" s="12"/>
      <c r="T2954" s="14"/>
      <c r="U2954" s="15"/>
      <c r="V2954" s="8"/>
      <c r="W2954" s="13"/>
      <c r="X2954" s="23"/>
      <c r="Y2954" s="486"/>
      <c r="Z2954" s="483"/>
      <c r="AA2954" s="24"/>
      <c r="AB2954" s="484"/>
      <c r="AC2954" s="16"/>
      <c r="AD2954" s="17"/>
      <c r="AE2954" s="18"/>
      <c r="AF2954" s="9"/>
      <c r="AG2954" s="19"/>
      <c r="AH2954" s="20"/>
      <c r="AI2954" s="9"/>
      <c r="AJ2954" s="21"/>
      <c r="AK2954" s="33"/>
      <c r="AL2954" s="485" t="str">
        <f>IF(AA2954="","",AA2954)</f>
        <v/>
      </c>
      <c r="AM2954" s="3" t="str">
        <f>IF(AB2954="","",AB2954)</f>
        <v/>
      </c>
      <c r="AN2954" s="702"/>
      <c r="AO2954" s="4"/>
      <c r="AP2954" s="5"/>
      <c r="AQ2954" s="5"/>
      <c r="AR2954" s="4"/>
      <c r="AS2954" s="5"/>
      <c r="AT2954" s="552"/>
      <c r="AU2954" s="553" t="str">
        <f>IF(AND(V2954&gt;0,X2954="A",AA2954&lt;&gt;"",AG2954&lt;&gt;"A",AJ2954&lt;&gt;"A",OR(AB2954="NR",AB2954="NT")),1,"")</f>
        <v/>
      </c>
      <c r="AV2954" s="554" t="str">
        <f>IF(AU2954="","",COUNTIF($AU$8:AU2954,AU2954))</f>
        <v/>
      </c>
      <c r="AW2954" s="553" t="str">
        <f>IF(AND(V2954&gt;0,X2954="A",AJ2954&lt;&gt;"A",OR(AB2954="",AB2954="NX")),1,"")</f>
        <v/>
      </c>
      <c r="AX2954" s="554" t="str">
        <f>IF(AW2954="","",COUNTIF($AW$8:AW2954,AW2954))</f>
        <v/>
      </c>
      <c r="AY2954" s="27"/>
      <c r="AZ2954" s="6"/>
      <c r="BA2954" s="7"/>
      <c r="BB2954" s="7"/>
    </row>
    <row r="2955" spans="1:54" ht="14.45" customHeight="1">
      <c r="A2955" s="472" t="s">
        <v>6113</v>
      </c>
      <c r="B2955" s="473" t="s">
        <v>1602</v>
      </c>
      <c r="C2955" s="714"/>
      <c r="D2955" s="22"/>
      <c r="E2955" s="746"/>
      <c r="F2955" s="760"/>
      <c r="G2955" s="475"/>
      <c r="H2955" s="476"/>
      <c r="I2955" s="474"/>
      <c r="J2955" s="475"/>
      <c r="K2955" s="478"/>
      <c r="L2955" s="9"/>
      <c r="M2955" s="546"/>
      <c r="N2955" s="9"/>
      <c r="O2955" s="6"/>
      <c r="P2955" s="479"/>
      <c r="Q2955" s="10"/>
      <c r="R2955" s="11"/>
      <c r="S2955" s="12"/>
      <c r="T2955" s="14"/>
      <c r="U2955" s="15"/>
      <c r="V2955" s="8"/>
      <c r="W2955" s="13"/>
      <c r="X2955" s="23"/>
      <c r="Y2955" s="486"/>
      <c r="Z2955" s="483"/>
      <c r="AA2955" s="24"/>
      <c r="AB2955" s="484"/>
      <c r="AC2955" s="16"/>
      <c r="AD2955" s="17"/>
      <c r="AE2955" s="18"/>
      <c r="AF2955" s="9"/>
      <c r="AG2955" s="19"/>
      <c r="AH2955" s="20"/>
      <c r="AI2955" s="9"/>
      <c r="AJ2955" s="21"/>
      <c r="AK2955" s="33"/>
      <c r="AL2955" s="485" t="str">
        <f>IF(AA2955="","",AA2955)</f>
        <v/>
      </c>
      <c r="AM2955" s="3" t="str">
        <f>IF(AB2955="","",AB2955)</f>
        <v/>
      </c>
      <c r="AN2955" s="702"/>
      <c r="AO2955" s="4"/>
      <c r="AP2955" s="5"/>
      <c r="AQ2955" s="5"/>
      <c r="AR2955" s="4"/>
      <c r="AS2955" s="5"/>
      <c r="AT2955" s="552"/>
      <c r="AU2955" s="553" t="str">
        <f>IF(AND(V2955&gt;0,X2955="A",AA2955&lt;&gt;"",AG2955&lt;&gt;"A",AJ2955&lt;&gt;"A",OR(AB2955="NR",AB2955="NT")),1,"")</f>
        <v/>
      </c>
      <c r="AV2955" s="554" t="str">
        <f>IF(AU2955="","",COUNTIF($AU$8:AU2955,AU2955))</f>
        <v/>
      </c>
      <c r="AW2955" s="553" t="str">
        <f>IF(AND(V2955&gt;0,X2955="A",AJ2955&lt;&gt;"A",OR(AB2955="",AB2955="NX")),1,"")</f>
        <v/>
      </c>
      <c r="AX2955" s="554" t="str">
        <f>IF(AW2955="","",COUNTIF($AW$8:AW2955,AW2955))</f>
        <v/>
      </c>
      <c r="AY2955" s="27"/>
      <c r="AZ2955" s="6"/>
      <c r="BA2955" s="7"/>
      <c r="BB2955" s="7"/>
    </row>
    <row r="2956" spans="1:54" ht="14.45" customHeight="1">
      <c r="A2956" s="472" t="s">
        <v>6114</v>
      </c>
      <c r="B2956" s="473" t="s">
        <v>1602</v>
      </c>
      <c r="C2956" s="714"/>
      <c r="D2956" s="22"/>
      <c r="E2956" s="746"/>
      <c r="F2956" s="760"/>
      <c r="G2956" s="475"/>
      <c r="H2956" s="476"/>
      <c r="I2956" s="474"/>
      <c r="J2956" s="475"/>
      <c r="K2956" s="478"/>
      <c r="L2956" s="9"/>
      <c r="M2956" s="546"/>
      <c r="N2956" s="9"/>
      <c r="O2956" s="6"/>
      <c r="P2956" s="479"/>
      <c r="Q2956" s="10"/>
      <c r="R2956" s="11"/>
      <c r="S2956" s="12"/>
      <c r="T2956" s="14"/>
      <c r="U2956" s="15"/>
      <c r="V2956" s="8"/>
      <c r="W2956" s="13"/>
      <c r="X2956" s="23"/>
      <c r="Y2956" s="486"/>
      <c r="Z2956" s="483"/>
      <c r="AA2956" s="24"/>
      <c r="AB2956" s="484"/>
      <c r="AC2956" s="16"/>
      <c r="AD2956" s="17"/>
      <c r="AE2956" s="18"/>
      <c r="AF2956" s="9"/>
      <c r="AG2956" s="19"/>
      <c r="AH2956" s="20"/>
      <c r="AI2956" s="9"/>
      <c r="AJ2956" s="21"/>
      <c r="AK2956" s="33"/>
      <c r="AL2956" s="485" t="str">
        <f>IF(AA2956="","",AA2956)</f>
        <v/>
      </c>
      <c r="AM2956" s="3" t="str">
        <f>IF(AB2956="","",AB2956)</f>
        <v/>
      </c>
      <c r="AN2956" s="702"/>
      <c r="AO2956" s="4"/>
      <c r="AP2956" s="5"/>
      <c r="AQ2956" s="5"/>
      <c r="AR2956" s="4"/>
      <c r="AS2956" s="5"/>
      <c r="AT2956" s="552"/>
      <c r="AU2956" s="553" t="str">
        <f>IF(AND(V2956&gt;0,X2956="A",AA2956&lt;&gt;"",AG2956&lt;&gt;"A",AJ2956&lt;&gt;"A",OR(AB2956="NR",AB2956="NT")),1,"")</f>
        <v/>
      </c>
      <c r="AV2956" s="554" t="str">
        <f>IF(AU2956="","",COUNTIF($AU$8:AU2956,AU2956))</f>
        <v/>
      </c>
      <c r="AW2956" s="553" t="str">
        <f>IF(AND(V2956&gt;0,X2956="A",AJ2956&lt;&gt;"A",OR(AB2956="",AB2956="NX")),1,"")</f>
        <v/>
      </c>
      <c r="AX2956" s="554" t="str">
        <f>IF(AW2956="","",COUNTIF($AW$8:AW2956,AW2956))</f>
        <v/>
      </c>
      <c r="AY2956" s="27"/>
      <c r="AZ2956" s="6"/>
      <c r="BA2956" s="7"/>
      <c r="BB2956" s="7"/>
    </row>
    <row r="2957" spans="1:54" ht="14.45" customHeight="1">
      <c r="A2957" s="472" t="s">
        <v>6115</v>
      </c>
      <c r="B2957" s="473" t="s">
        <v>1602</v>
      </c>
      <c r="C2957" s="714"/>
      <c r="D2957" s="22"/>
      <c r="E2957" s="746"/>
      <c r="F2957" s="760"/>
      <c r="G2957" s="475"/>
      <c r="H2957" s="476"/>
      <c r="I2957" s="474"/>
      <c r="J2957" s="475"/>
      <c r="K2957" s="478"/>
      <c r="L2957" s="9"/>
      <c r="M2957" s="546"/>
      <c r="N2957" s="9"/>
      <c r="O2957" s="6"/>
      <c r="P2957" s="479"/>
      <c r="Q2957" s="10"/>
      <c r="R2957" s="11"/>
      <c r="S2957" s="12"/>
      <c r="T2957" s="14"/>
      <c r="U2957" s="15"/>
      <c r="V2957" s="8"/>
      <c r="W2957" s="13"/>
      <c r="X2957" s="23"/>
      <c r="Y2957" s="486"/>
      <c r="Z2957" s="483"/>
      <c r="AA2957" s="24"/>
      <c r="AB2957" s="484"/>
      <c r="AC2957" s="16"/>
      <c r="AD2957" s="17"/>
      <c r="AE2957" s="18"/>
      <c r="AF2957" s="9"/>
      <c r="AG2957" s="19"/>
      <c r="AH2957" s="20"/>
      <c r="AI2957" s="9"/>
      <c r="AJ2957" s="21"/>
      <c r="AK2957" s="33"/>
      <c r="AL2957" s="485" t="str">
        <f>IF(AA2957="","",AA2957)</f>
        <v/>
      </c>
      <c r="AM2957" s="3" t="str">
        <f>IF(AB2957="","",AB2957)</f>
        <v/>
      </c>
      <c r="AN2957" s="702"/>
      <c r="AO2957" s="4"/>
      <c r="AP2957" s="5"/>
      <c r="AQ2957" s="5"/>
      <c r="AR2957" s="4"/>
      <c r="AS2957" s="5"/>
      <c r="AT2957" s="552"/>
      <c r="AU2957" s="553" t="str">
        <f>IF(AND(V2957&gt;0,X2957="A",AA2957&lt;&gt;"",AG2957&lt;&gt;"A",AJ2957&lt;&gt;"A",OR(AB2957="NR",AB2957="NT")),1,"")</f>
        <v/>
      </c>
      <c r="AV2957" s="554" t="str">
        <f>IF(AU2957="","",COUNTIF($AU$8:AU2957,AU2957))</f>
        <v/>
      </c>
      <c r="AW2957" s="553" t="str">
        <f>IF(AND(V2957&gt;0,X2957="A",AJ2957&lt;&gt;"A",OR(AB2957="",AB2957="NX")),1,"")</f>
        <v/>
      </c>
      <c r="AX2957" s="554" t="str">
        <f>IF(AW2957="","",COUNTIF($AW$8:AW2957,AW2957))</f>
        <v/>
      </c>
      <c r="AY2957" s="27"/>
      <c r="AZ2957" s="6"/>
      <c r="BA2957" s="7"/>
      <c r="BB2957" s="7"/>
    </row>
    <row r="2958" spans="1:54" ht="14.45" customHeight="1">
      <c r="A2958" s="472" t="s">
        <v>6116</v>
      </c>
      <c r="B2958" s="473" t="s">
        <v>1602</v>
      </c>
      <c r="C2958" s="714"/>
      <c r="D2958" s="22"/>
      <c r="E2958" s="746"/>
      <c r="F2958" s="760"/>
      <c r="G2958" s="475"/>
      <c r="H2958" s="476"/>
      <c r="I2958" s="474"/>
      <c r="J2958" s="475"/>
      <c r="K2958" s="478"/>
      <c r="L2958" s="9"/>
      <c r="M2958" s="546"/>
      <c r="N2958" s="9"/>
      <c r="O2958" s="6"/>
      <c r="P2958" s="479"/>
      <c r="Q2958" s="10"/>
      <c r="R2958" s="11"/>
      <c r="S2958" s="12"/>
      <c r="T2958" s="14"/>
      <c r="U2958" s="15"/>
      <c r="V2958" s="8"/>
      <c r="W2958" s="13"/>
      <c r="X2958" s="23"/>
      <c r="Y2958" s="486"/>
      <c r="Z2958" s="483"/>
      <c r="AA2958" s="24"/>
      <c r="AB2958" s="484"/>
      <c r="AC2958" s="16"/>
      <c r="AD2958" s="17"/>
      <c r="AE2958" s="18"/>
      <c r="AF2958" s="9"/>
      <c r="AG2958" s="19"/>
      <c r="AH2958" s="20"/>
      <c r="AI2958" s="9"/>
      <c r="AJ2958" s="21"/>
      <c r="AK2958" s="33"/>
      <c r="AL2958" s="485" t="str">
        <f>IF(AA2958="","",AA2958)</f>
        <v/>
      </c>
      <c r="AM2958" s="3" t="str">
        <f>IF(AB2958="","",AB2958)</f>
        <v/>
      </c>
      <c r="AN2958" s="702"/>
      <c r="AO2958" s="4"/>
      <c r="AP2958" s="5"/>
      <c r="AQ2958" s="5"/>
      <c r="AR2958" s="4"/>
      <c r="AS2958" s="5"/>
      <c r="AT2958" s="552"/>
      <c r="AU2958" s="553" t="str">
        <f>IF(AND(V2958&gt;0,X2958="A",AA2958&lt;&gt;"",AG2958&lt;&gt;"A",AJ2958&lt;&gt;"A",OR(AB2958="NR",AB2958="NT")),1,"")</f>
        <v/>
      </c>
      <c r="AV2958" s="554" t="str">
        <f>IF(AU2958="","",COUNTIF($AU$8:AU2958,AU2958))</f>
        <v/>
      </c>
      <c r="AW2958" s="553" t="str">
        <f>IF(AND(V2958&gt;0,X2958="A",AJ2958&lt;&gt;"A",OR(AB2958="",AB2958="NX")),1,"")</f>
        <v/>
      </c>
      <c r="AX2958" s="554" t="str">
        <f>IF(AW2958="","",COUNTIF($AW$8:AW2958,AW2958))</f>
        <v/>
      </c>
      <c r="AY2958" s="27"/>
      <c r="AZ2958" s="6"/>
      <c r="BA2958" s="7"/>
      <c r="BB2958" s="7"/>
    </row>
    <row r="2959" spans="1:54" ht="14.45" customHeight="1">
      <c r="A2959" s="472" t="s">
        <v>6117</v>
      </c>
      <c r="B2959" s="473" t="s">
        <v>1602</v>
      </c>
      <c r="C2959" s="714"/>
      <c r="D2959" s="22"/>
      <c r="E2959" s="746"/>
      <c r="F2959" s="760"/>
      <c r="G2959" s="475"/>
      <c r="H2959" s="476"/>
      <c r="I2959" s="474"/>
      <c r="J2959" s="475"/>
      <c r="K2959" s="478"/>
      <c r="L2959" s="9"/>
      <c r="M2959" s="546"/>
      <c r="N2959" s="9"/>
      <c r="O2959" s="6"/>
      <c r="P2959" s="479"/>
      <c r="Q2959" s="10"/>
      <c r="R2959" s="11"/>
      <c r="S2959" s="12"/>
      <c r="T2959" s="14"/>
      <c r="U2959" s="15"/>
      <c r="V2959" s="8"/>
      <c r="W2959" s="13"/>
      <c r="X2959" s="23"/>
      <c r="Y2959" s="486"/>
      <c r="Z2959" s="483"/>
      <c r="AA2959" s="24"/>
      <c r="AB2959" s="484"/>
      <c r="AC2959" s="16"/>
      <c r="AD2959" s="17"/>
      <c r="AE2959" s="18"/>
      <c r="AF2959" s="9"/>
      <c r="AG2959" s="19"/>
      <c r="AH2959" s="20"/>
      <c r="AI2959" s="9"/>
      <c r="AJ2959" s="21"/>
      <c r="AK2959" s="33"/>
      <c r="AL2959" s="485" t="str">
        <f>IF(AA2959="","",AA2959)</f>
        <v/>
      </c>
      <c r="AM2959" s="3" t="str">
        <f>IF(AB2959="","",AB2959)</f>
        <v/>
      </c>
      <c r="AN2959" s="702"/>
      <c r="AO2959" s="4"/>
      <c r="AP2959" s="5"/>
      <c r="AQ2959" s="5"/>
      <c r="AR2959" s="4"/>
      <c r="AS2959" s="5"/>
      <c r="AT2959" s="552"/>
      <c r="AU2959" s="553" t="str">
        <f>IF(AND(V2959&gt;0,X2959="A",AA2959&lt;&gt;"",AG2959&lt;&gt;"A",AJ2959&lt;&gt;"A",OR(AB2959="NR",AB2959="NT")),1,"")</f>
        <v/>
      </c>
      <c r="AV2959" s="554" t="str">
        <f>IF(AU2959="","",COUNTIF($AU$8:AU2959,AU2959))</f>
        <v/>
      </c>
      <c r="AW2959" s="553" t="str">
        <f>IF(AND(V2959&gt;0,X2959="A",AJ2959&lt;&gt;"A",OR(AB2959="",AB2959="NX")),1,"")</f>
        <v/>
      </c>
      <c r="AX2959" s="554" t="str">
        <f>IF(AW2959="","",COUNTIF($AW$8:AW2959,AW2959))</f>
        <v/>
      </c>
      <c r="AY2959" s="27"/>
      <c r="AZ2959" s="6"/>
      <c r="BA2959" s="7"/>
      <c r="BB2959" s="7"/>
    </row>
    <row r="2960" spans="1:54" ht="14.45" customHeight="1">
      <c r="A2960" s="472" t="s">
        <v>6118</v>
      </c>
      <c r="B2960" s="473" t="s">
        <v>1602</v>
      </c>
      <c r="C2960" s="714"/>
      <c r="D2960" s="22"/>
      <c r="E2960" s="746"/>
      <c r="F2960" s="760"/>
      <c r="G2960" s="475"/>
      <c r="H2960" s="476"/>
      <c r="I2960" s="474"/>
      <c r="J2960" s="475"/>
      <c r="K2960" s="478"/>
      <c r="L2960" s="9"/>
      <c r="M2960" s="546"/>
      <c r="N2960" s="9"/>
      <c r="O2960" s="6"/>
      <c r="P2960" s="479"/>
      <c r="Q2960" s="10"/>
      <c r="R2960" s="11"/>
      <c r="S2960" s="12"/>
      <c r="T2960" s="14"/>
      <c r="U2960" s="15"/>
      <c r="V2960" s="8"/>
      <c r="W2960" s="13"/>
      <c r="X2960" s="23"/>
      <c r="Y2960" s="486"/>
      <c r="Z2960" s="483"/>
      <c r="AA2960" s="24"/>
      <c r="AB2960" s="484"/>
      <c r="AC2960" s="16"/>
      <c r="AD2960" s="17"/>
      <c r="AE2960" s="18"/>
      <c r="AF2960" s="9"/>
      <c r="AG2960" s="19"/>
      <c r="AH2960" s="20"/>
      <c r="AI2960" s="9"/>
      <c r="AJ2960" s="21"/>
      <c r="AK2960" s="33"/>
      <c r="AL2960" s="485" t="str">
        <f>IF(AA2960="","",AA2960)</f>
        <v/>
      </c>
      <c r="AM2960" s="3" t="str">
        <f>IF(AB2960="","",AB2960)</f>
        <v/>
      </c>
      <c r="AN2960" s="702"/>
      <c r="AO2960" s="4"/>
      <c r="AP2960" s="5"/>
      <c r="AQ2960" s="5"/>
      <c r="AR2960" s="4"/>
      <c r="AS2960" s="5"/>
      <c r="AT2960" s="552"/>
      <c r="AU2960" s="553" t="str">
        <f>IF(AND(V2960&gt;0,X2960="A",AA2960&lt;&gt;"",AG2960&lt;&gt;"A",AJ2960&lt;&gt;"A",OR(AB2960="NR",AB2960="NT")),1,"")</f>
        <v/>
      </c>
      <c r="AV2960" s="554" t="str">
        <f>IF(AU2960="","",COUNTIF($AU$8:AU2960,AU2960))</f>
        <v/>
      </c>
      <c r="AW2960" s="553" t="str">
        <f>IF(AND(V2960&gt;0,X2960="A",AJ2960&lt;&gt;"A",OR(AB2960="",AB2960="NX")),1,"")</f>
        <v/>
      </c>
      <c r="AX2960" s="554" t="str">
        <f>IF(AW2960="","",COUNTIF($AW$8:AW2960,AW2960))</f>
        <v/>
      </c>
      <c r="AY2960" s="27"/>
      <c r="AZ2960" s="6"/>
      <c r="BA2960" s="7"/>
      <c r="BB2960" s="7"/>
    </row>
    <row r="2961" spans="1:54" ht="14.45" customHeight="1">
      <c r="A2961" s="472" t="s">
        <v>6119</v>
      </c>
      <c r="B2961" s="473" t="s">
        <v>1602</v>
      </c>
      <c r="C2961" s="714"/>
      <c r="D2961" s="22"/>
      <c r="E2961" s="746"/>
      <c r="F2961" s="760"/>
      <c r="G2961" s="475"/>
      <c r="H2961" s="476"/>
      <c r="I2961" s="474"/>
      <c r="J2961" s="475"/>
      <c r="K2961" s="478"/>
      <c r="L2961" s="9"/>
      <c r="M2961" s="546"/>
      <c r="N2961" s="9"/>
      <c r="O2961" s="6"/>
      <c r="P2961" s="479"/>
      <c r="Q2961" s="10"/>
      <c r="R2961" s="11"/>
      <c r="S2961" s="12"/>
      <c r="T2961" s="14"/>
      <c r="U2961" s="15"/>
      <c r="V2961" s="8"/>
      <c r="W2961" s="13"/>
      <c r="X2961" s="23"/>
      <c r="Y2961" s="486"/>
      <c r="Z2961" s="483"/>
      <c r="AA2961" s="24"/>
      <c r="AB2961" s="484"/>
      <c r="AC2961" s="16"/>
      <c r="AD2961" s="17"/>
      <c r="AE2961" s="18"/>
      <c r="AF2961" s="9"/>
      <c r="AG2961" s="19"/>
      <c r="AH2961" s="20"/>
      <c r="AI2961" s="9"/>
      <c r="AJ2961" s="21"/>
      <c r="AK2961" s="33"/>
      <c r="AL2961" s="485" t="str">
        <f>IF(AA2961="","",AA2961)</f>
        <v/>
      </c>
      <c r="AM2961" s="3" t="str">
        <f>IF(AB2961="","",AB2961)</f>
        <v/>
      </c>
      <c r="AN2961" s="702"/>
      <c r="AO2961" s="4"/>
      <c r="AP2961" s="5"/>
      <c r="AQ2961" s="5"/>
      <c r="AR2961" s="4"/>
      <c r="AS2961" s="5"/>
      <c r="AT2961" s="552"/>
      <c r="AU2961" s="553" t="str">
        <f>IF(AND(V2961&gt;0,X2961="A",AA2961&lt;&gt;"",AG2961&lt;&gt;"A",AJ2961&lt;&gt;"A",OR(AB2961="NR",AB2961="NT")),1,"")</f>
        <v/>
      </c>
      <c r="AV2961" s="554" t="str">
        <f>IF(AU2961="","",COUNTIF($AU$8:AU2961,AU2961))</f>
        <v/>
      </c>
      <c r="AW2961" s="553" t="str">
        <f>IF(AND(V2961&gt;0,X2961="A",AJ2961&lt;&gt;"A",OR(AB2961="",AB2961="NX")),1,"")</f>
        <v/>
      </c>
      <c r="AX2961" s="554" t="str">
        <f>IF(AW2961="","",COUNTIF($AW$8:AW2961,AW2961))</f>
        <v/>
      </c>
      <c r="AY2961" s="27"/>
      <c r="AZ2961" s="6"/>
      <c r="BA2961" s="7"/>
      <c r="BB2961" s="7"/>
    </row>
    <row r="2962" spans="1:54" ht="14.45" customHeight="1">
      <c r="A2962" s="472" t="s">
        <v>6120</v>
      </c>
      <c r="B2962" s="473" t="s">
        <v>1602</v>
      </c>
      <c r="C2962" s="714"/>
      <c r="D2962" s="22"/>
      <c r="E2962" s="746"/>
      <c r="F2962" s="760"/>
      <c r="G2962" s="475"/>
      <c r="H2962" s="476"/>
      <c r="I2962" s="474"/>
      <c r="J2962" s="475"/>
      <c r="K2962" s="478"/>
      <c r="L2962" s="9"/>
      <c r="M2962" s="546"/>
      <c r="N2962" s="9"/>
      <c r="O2962" s="6"/>
      <c r="P2962" s="479"/>
      <c r="Q2962" s="10"/>
      <c r="R2962" s="11"/>
      <c r="S2962" s="12"/>
      <c r="T2962" s="14"/>
      <c r="U2962" s="15"/>
      <c r="V2962" s="8"/>
      <c r="W2962" s="13"/>
      <c r="X2962" s="23"/>
      <c r="Y2962" s="486"/>
      <c r="Z2962" s="483"/>
      <c r="AA2962" s="24"/>
      <c r="AB2962" s="484"/>
      <c r="AC2962" s="16"/>
      <c r="AD2962" s="17"/>
      <c r="AE2962" s="18"/>
      <c r="AF2962" s="9"/>
      <c r="AG2962" s="19"/>
      <c r="AH2962" s="20"/>
      <c r="AI2962" s="9"/>
      <c r="AJ2962" s="21"/>
      <c r="AK2962" s="33"/>
      <c r="AL2962" s="485" t="str">
        <f>IF(AA2962="","",AA2962)</f>
        <v/>
      </c>
      <c r="AM2962" s="3" t="str">
        <f>IF(AB2962="","",AB2962)</f>
        <v/>
      </c>
      <c r="AN2962" s="702"/>
      <c r="AO2962" s="4"/>
      <c r="AP2962" s="5"/>
      <c r="AQ2962" s="5"/>
      <c r="AR2962" s="4"/>
      <c r="AS2962" s="5"/>
      <c r="AT2962" s="552"/>
      <c r="AU2962" s="553" t="str">
        <f>IF(AND(V2962&gt;0,X2962="A",AA2962&lt;&gt;"",AG2962&lt;&gt;"A",AJ2962&lt;&gt;"A",OR(AB2962="NR",AB2962="NT")),1,"")</f>
        <v/>
      </c>
      <c r="AV2962" s="554" t="str">
        <f>IF(AU2962="","",COUNTIF($AU$8:AU2962,AU2962))</f>
        <v/>
      </c>
      <c r="AW2962" s="553" t="str">
        <f>IF(AND(V2962&gt;0,X2962="A",AJ2962&lt;&gt;"A",OR(AB2962="",AB2962="NX")),1,"")</f>
        <v/>
      </c>
      <c r="AX2962" s="554" t="str">
        <f>IF(AW2962="","",COUNTIF($AW$8:AW2962,AW2962))</f>
        <v/>
      </c>
      <c r="AY2962" s="27"/>
      <c r="AZ2962" s="6"/>
      <c r="BA2962" s="7"/>
      <c r="BB2962" s="7"/>
    </row>
    <row r="2963" spans="1:54" ht="14.45" customHeight="1">
      <c r="A2963" s="472" t="s">
        <v>6121</v>
      </c>
      <c r="B2963" s="473" t="s">
        <v>1602</v>
      </c>
      <c r="C2963" s="714"/>
      <c r="D2963" s="22"/>
      <c r="E2963" s="746"/>
      <c r="F2963" s="760"/>
      <c r="G2963" s="475"/>
      <c r="H2963" s="476"/>
      <c r="I2963" s="474"/>
      <c r="J2963" s="475"/>
      <c r="K2963" s="478"/>
      <c r="L2963" s="9"/>
      <c r="M2963" s="546"/>
      <c r="N2963" s="9"/>
      <c r="O2963" s="6"/>
      <c r="P2963" s="479"/>
      <c r="Q2963" s="10"/>
      <c r="R2963" s="11"/>
      <c r="S2963" s="12"/>
      <c r="T2963" s="14"/>
      <c r="U2963" s="15"/>
      <c r="V2963" s="8"/>
      <c r="W2963" s="13"/>
      <c r="X2963" s="23"/>
      <c r="Y2963" s="486"/>
      <c r="Z2963" s="483"/>
      <c r="AA2963" s="24"/>
      <c r="AB2963" s="484"/>
      <c r="AC2963" s="16"/>
      <c r="AD2963" s="17"/>
      <c r="AE2963" s="18"/>
      <c r="AF2963" s="9"/>
      <c r="AG2963" s="19"/>
      <c r="AH2963" s="20"/>
      <c r="AI2963" s="9"/>
      <c r="AJ2963" s="21"/>
      <c r="AK2963" s="33"/>
      <c r="AL2963" s="485" t="str">
        <f>IF(AA2963="","",AA2963)</f>
        <v/>
      </c>
      <c r="AM2963" s="3" t="str">
        <f>IF(AB2963="","",AB2963)</f>
        <v/>
      </c>
      <c r="AN2963" s="702"/>
      <c r="AO2963" s="4"/>
      <c r="AP2963" s="5"/>
      <c r="AQ2963" s="5"/>
      <c r="AR2963" s="4"/>
      <c r="AS2963" s="5"/>
      <c r="AT2963" s="552"/>
      <c r="AU2963" s="553" t="str">
        <f>IF(AND(V2963&gt;0,X2963="A",AA2963&lt;&gt;"",AG2963&lt;&gt;"A",AJ2963&lt;&gt;"A",OR(AB2963="NR",AB2963="NT")),1,"")</f>
        <v/>
      </c>
      <c r="AV2963" s="554" t="str">
        <f>IF(AU2963="","",COUNTIF($AU$8:AU2963,AU2963))</f>
        <v/>
      </c>
      <c r="AW2963" s="553" t="str">
        <f>IF(AND(V2963&gt;0,X2963="A",AJ2963&lt;&gt;"A",OR(AB2963="",AB2963="NX")),1,"")</f>
        <v/>
      </c>
      <c r="AX2963" s="554" t="str">
        <f>IF(AW2963="","",COUNTIF($AW$8:AW2963,AW2963))</f>
        <v/>
      </c>
      <c r="AY2963" s="27"/>
      <c r="AZ2963" s="6"/>
      <c r="BA2963" s="7"/>
      <c r="BB2963" s="7"/>
    </row>
    <row r="2964" spans="1:54" ht="14.45" customHeight="1">
      <c r="A2964" s="472" t="s">
        <v>6122</v>
      </c>
      <c r="B2964" s="473" t="s">
        <v>1602</v>
      </c>
      <c r="C2964" s="714"/>
      <c r="D2964" s="22"/>
      <c r="E2964" s="746"/>
      <c r="F2964" s="760"/>
      <c r="G2964" s="475"/>
      <c r="H2964" s="476"/>
      <c r="I2964" s="474"/>
      <c r="J2964" s="475"/>
      <c r="K2964" s="478"/>
      <c r="L2964" s="9"/>
      <c r="M2964" s="546"/>
      <c r="N2964" s="9"/>
      <c r="O2964" s="6"/>
      <c r="P2964" s="479"/>
      <c r="Q2964" s="10"/>
      <c r="R2964" s="11"/>
      <c r="S2964" s="12"/>
      <c r="T2964" s="14"/>
      <c r="U2964" s="15"/>
      <c r="V2964" s="8"/>
      <c r="W2964" s="13"/>
      <c r="X2964" s="23"/>
      <c r="Y2964" s="486"/>
      <c r="Z2964" s="483"/>
      <c r="AA2964" s="24"/>
      <c r="AB2964" s="484"/>
      <c r="AC2964" s="16"/>
      <c r="AD2964" s="17"/>
      <c r="AE2964" s="18"/>
      <c r="AF2964" s="9"/>
      <c r="AG2964" s="19"/>
      <c r="AH2964" s="20"/>
      <c r="AI2964" s="9"/>
      <c r="AJ2964" s="21"/>
      <c r="AK2964" s="33"/>
      <c r="AL2964" s="485" t="str">
        <f>IF(AA2964="","",AA2964)</f>
        <v/>
      </c>
      <c r="AM2964" s="3" t="str">
        <f>IF(AB2964="","",AB2964)</f>
        <v/>
      </c>
      <c r="AN2964" s="702"/>
      <c r="AO2964" s="4"/>
      <c r="AP2964" s="5"/>
      <c r="AQ2964" s="5"/>
      <c r="AR2964" s="4"/>
      <c r="AS2964" s="5"/>
      <c r="AT2964" s="552"/>
      <c r="AU2964" s="553" t="str">
        <f>IF(AND(V2964&gt;0,X2964="A",AA2964&lt;&gt;"",AG2964&lt;&gt;"A",AJ2964&lt;&gt;"A",OR(AB2964="NR",AB2964="NT")),1,"")</f>
        <v/>
      </c>
      <c r="AV2964" s="554" t="str">
        <f>IF(AU2964="","",COUNTIF($AU$8:AU2964,AU2964))</f>
        <v/>
      </c>
      <c r="AW2964" s="553" t="str">
        <f>IF(AND(V2964&gt;0,X2964="A",AJ2964&lt;&gt;"A",OR(AB2964="",AB2964="NX")),1,"")</f>
        <v/>
      </c>
      <c r="AX2964" s="554" t="str">
        <f>IF(AW2964="","",COUNTIF($AW$8:AW2964,AW2964))</f>
        <v/>
      </c>
      <c r="AY2964" s="27"/>
      <c r="AZ2964" s="6"/>
      <c r="BA2964" s="7"/>
      <c r="BB2964" s="7"/>
    </row>
    <row r="2965" spans="1:54" ht="14.45" customHeight="1">
      <c r="A2965" s="472" t="s">
        <v>6123</v>
      </c>
      <c r="B2965" s="473" t="s">
        <v>1602</v>
      </c>
      <c r="C2965" s="714"/>
      <c r="D2965" s="22"/>
      <c r="E2965" s="746"/>
      <c r="F2965" s="760"/>
      <c r="G2965" s="475"/>
      <c r="H2965" s="476"/>
      <c r="I2965" s="474"/>
      <c r="J2965" s="475"/>
      <c r="K2965" s="478"/>
      <c r="L2965" s="9"/>
      <c r="M2965" s="546"/>
      <c r="N2965" s="9"/>
      <c r="O2965" s="6"/>
      <c r="P2965" s="479"/>
      <c r="Q2965" s="10"/>
      <c r="R2965" s="11"/>
      <c r="S2965" s="12"/>
      <c r="T2965" s="14"/>
      <c r="U2965" s="15"/>
      <c r="V2965" s="8"/>
      <c r="W2965" s="13"/>
      <c r="X2965" s="23"/>
      <c r="Y2965" s="486"/>
      <c r="Z2965" s="483"/>
      <c r="AA2965" s="24"/>
      <c r="AB2965" s="484"/>
      <c r="AC2965" s="16"/>
      <c r="AD2965" s="17"/>
      <c r="AE2965" s="18"/>
      <c r="AF2965" s="9"/>
      <c r="AG2965" s="19"/>
      <c r="AH2965" s="20"/>
      <c r="AI2965" s="9"/>
      <c r="AJ2965" s="21"/>
      <c r="AK2965" s="33"/>
      <c r="AL2965" s="485" t="str">
        <f>IF(AA2965="","",AA2965)</f>
        <v/>
      </c>
      <c r="AM2965" s="3" t="str">
        <f>IF(AB2965="","",AB2965)</f>
        <v/>
      </c>
      <c r="AN2965" s="702"/>
      <c r="AO2965" s="4"/>
      <c r="AP2965" s="5"/>
      <c r="AQ2965" s="5"/>
      <c r="AR2965" s="4"/>
      <c r="AS2965" s="5"/>
      <c r="AT2965" s="552"/>
      <c r="AU2965" s="553" t="str">
        <f>IF(AND(V2965&gt;0,X2965="A",AA2965&lt;&gt;"",AG2965&lt;&gt;"A",AJ2965&lt;&gt;"A",OR(AB2965="NR",AB2965="NT")),1,"")</f>
        <v/>
      </c>
      <c r="AV2965" s="554" t="str">
        <f>IF(AU2965="","",COUNTIF($AU$8:AU2965,AU2965))</f>
        <v/>
      </c>
      <c r="AW2965" s="553" t="str">
        <f>IF(AND(V2965&gt;0,X2965="A",AJ2965&lt;&gt;"A",OR(AB2965="",AB2965="NX")),1,"")</f>
        <v/>
      </c>
      <c r="AX2965" s="554" t="str">
        <f>IF(AW2965="","",COUNTIF($AW$8:AW2965,AW2965))</f>
        <v/>
      </c>
      <c r="AY2965" s="27"/>
      <c r="AZ2965" s="6"/>
      <c r="BA2965" s="7"/>
      <c r="BB2965" s="7"/>
    </row>
    <row r="2966" spans="1:54" ht="14.45" customHeight="1">
      <c r="A2966" s="472" t="s">
        <v>6124</v>
      </c>
      <c r="B2966" s="473" t="s">
        <v>1602</v>
      </c>
      <c r="C2966" s="714"/>
      <c r="D2966" s="22"/>
      <c r="E2966" s="746"/>
      <c r="F2966" s="760"/>
      <c r="G2966" s="475"/>
      <c r="H2966" s="476"/>
      <c r="I2966" s="474"/>
      <c r="J2966" s="475"/>
      <c r="K2966" s="478"/>
      <c r="L2966" s="9"/>
      <c r="M2966" s="546"/>
      <c r="N2966" s="9"/>
      <c r="O2966" s="6"/>
      <c r="P2966" s="479"/>
      <c r="Q2966" s="10"/>
      <c r="R2966" s="11"/>
      <c r="S2966" s="12"/>
      <c r="T2966" s="14"/>
      <c r="U2966" s="15"/>
      <c r="V2966" s="8"/>
      <c r="W2966" s="13"/>
      <c r="X2966" s="23"/>
      <c r="Y2966" s="486"/>
      <c r="Z2966" s="483"/>
      <c r="AA2966" s="24"/>
      <c r="AB2966" s="484"/>
      <c r="AC2966" s="16"/>
      <c r="AD2966" s="17"/>
      <c r="AE2966" s="18"/>
      <c r="AF2966" s="9"/>
      <c r="AG2966" s="19"/>
      <c r="AH2966" s="20"/>
      <c r="AI2966" s="9"/>
      <c r="AJ2966" s="21"/>
      <c r="AK2966" s="33"/>
      <c r="AL2966" s="485" t="str">
        <f>IF(AA2966="","",AA2966)</f>
        <v/>
      </c>
      <c r="AM2966" s="3" t="str">
        <f>IF(AB2966="","",AB2966)</f>
        <v/>
      </c>
      <c r="AN2966" s="702"/>
      <c r="AO2966" s="4"/>
      <c r="AP2966" s="5"/>
      <c r="AQ2966" s="5"/>
      <c r="AR2966" s="4"/>
      <c r="AS2966" s="5"/>
      <c r="AT2966" s="552"/>
      <c r="AU2966" s="553" t="str">
        <f>IF(AND(V2966&gt;0,X2966="A",AA2966&lt;&gt;"",AG2966&lt;&gt;"A",AJ2966&lt;&gt;"A",OR(AB2966="NR",AB2966="NT")),1,"")</f>
        <v/>
      </c>
      <c r="AV2966" s="554" t="str">
        <f>IF(AU2966="","",COUNTIF($AU$8:AU2966,AU2966))</f>
        <v/>
      </c>
      <c r="AW2966" s="553" t="str">
        <f>IF(AND(V2966&gt;0,X2966="A",AJ2966&lt;&gt;"A",OR(AB2966="",AB2966="NX")),1,"")</f>
        <v/>
      </c>
      <c r="AX2966" s="554" t="str">
        <f>IF(AW2966="","",COUNTIF($AW$8:AW2966,AW2966))</f>
        <v/>
      </c>
      <c r="AY2966" s="27"/>
      <c r="AZ2966" s="6"/>
      <c r="BA2966" s="7"/>
      <c r="BB2966" s="7"/>
    </row>
    <row r="2967" spans="1:54" ht="14.45" customHeight="1">
      <c r="A2967" s="472" t="s">
        <v>6125</v>
      </c>
      <c r="B2967" s="473" t="s">
        <v>1602</v>
      </c>
      <c r="C2967" s="714"/>
      <c r="D2967" s="22"/>
      <c r="E2967" s="746"/>
      <c r="F2967" s="760"/>
      <c r="G2967" s="475"/>
      <c r="H2967" s="476"/>
      <c r="I2967" s="474"/>
      <c r="J2967" s="475"/>
      <c r="K2967" s="478"/>
      <c r="L2967" s="9"/>
      <c r="M2967" s="546"/>
      <c r="N2967" s="9"/>
      <c r="O2967" s="6"/>
      <c r="P2967" s="479"/>
      <c r="Q2967" s="10"/>
      <c r="R2967" s="11"/>
      <c r="S2967" s="12"/>
      <c r="T2967" s="14"/>
      <c r="U2967" s="15"/>
      <c r="V2967" s="8"/>
      <c r="W2967" s="13"/>
      <c r="X2967" s="23"/>
      <c r="Y2967" s="486"/>
      <c r="Z2967" s="483"/>
      <c r="AA2967" s="24"/>
      <c r="AB2967" s="484"/>
      <c r="AC2967" s="16"/>
      <c r="AD2967" s="17"/>
      <c r="AE2967" s="18"/>
      <c r="AF2967" s="9"/>
      <c r="AG2967" s="19"/>
      <c r="AH2967" s="20"/>
      <c r="AI2967" s="9"/>
      <c r="AJ2967" s="21"/>
      <c r="AK2967" s="33"/>
      <c r="AL2967" s="485" t="str">
        <f>IF(AA2967="","",AA2967)</f>
        <v/>
      </c>
      <c r="AM2967" s="3" t="str">
        <f>IF(AB2967="","",AB2967)</f>
        <v/>
      </c>
      <c r="AN2967" s="702"/>
      <c r="AO2967" s="4"/>
      <c r="AP2967" s="5"/>
      <c r="AQ2967" s="5"/>
      <c r="AR2967" s="4"/>
      <c r="AS2967" s="5"/>
      <c r="AT2967" s="552"/>
      <c r="AU2967" s="553" t="str">
        <f>IF(AND(V2967&gt;0,X2967="A",AA2967&lt;&gt;"",AG2967&lt;&gt;"A",AJ2967&lt;&gt;"A",OR(AB2967="NR",AB2967="NT")),1,"")</f>
        <v/>
      </c>
      <c r="AV2967" s="554" t="str">
        <f>IF(AU2967="","",COUNTIF($AU$8:AU2967,AU2967))</f>
        <v/>
      </c>
      <c r="AW2967" s="553" t="str">
        <f>IF(AND(V2967&gt;0,X2967="A",AJ2967&lt;&gt;"A",OR(AB2967="",AB2967="NX")),1,"")</f>
        <v/>
      </c>
      <c r="AX2967" s="554" t="str">
        <f>IF(AW2967="","",COUNTIF($AW$8:AW2967,AW2967))</f>
        <v/>
      </c>
      <c r="AY2967" s="27"/>
      <c r="AZ2967" s="6"/>
      <c r="BA2967" s="7"/>
      <c r="BB2967" s="7"/>
    </row>
    <row r="2968" spans="1:54" ht="14.45" customHeight="1">
      <c r="A2968" s="472" t="s">
        <v>6126</v>
      </c>
      <c r="B2968" s="473" t="s">
        <v>1602</v>
      </c>
      <c r="C2968" s="714"/>
      <c r="D2968" s="22"/>
      <c r="E2968" s="746"/>
      <c r="F2968" s="760"/>
      <c r="G2968" s="475"/>
      <c r="H2968" s="476"/>
      <c r="I2968" s="474"/>
      <c r="J2968" s="475"/>
      <c r="K2968" s="478"/>
      <c r="L2968" s="9"/>
      <c r="M2968" s="546"/>
      <c r="N2968" s="9"/>
      <c r="O2968" s="6"/>
      <c r="P2968" s="479"/>
      <c r="Q2968" s="10"/>
      <c r="R2968" s="11"/>
      <c r="S2968" s="12"/>
      <c r="T2968" s="14"/>
      <c r="U2968" s="15"/>
      <c r="V2968" s="8"/>
      <c r="W2968" s="13"/>
      <c r="X2968" s="23"/>
      <c r="Y2968" s="486"/>
      <c r="Z2968" s="483"/>
      <c r="AA2968" s="24"/>
      <c r="AB2968" s="484"/>
      <c r="AC2968" s="16"/>
      <c r="AD2968" s="17"/>
      <c r="AE2968" s="18"/>
      <c r="AF2968" s="9"/>
      <c r="AG2968" s="19"/>
      <c r="AH2968" s="20"/>
      <c r="AI2968" s="9"/>
      <c r="AJ2968" s="21"/>
      <c r="AK2968" s="33"/>
      <c r="AL2968" s="485" t="str">
        <f>IF(AA2968="","",AA2968)</f>
        <v/>
      </c>
      <c r="AM2968" s="3" t="str">
        <f>IF(AB2968="","",AB2968)</f>
        <v/>
      </c>
      <c r="AN2968" s="702"/>
      <c r="AO2968" s="4"/>
      <c r="AP2968" s="5"/>
      <c r="AQ2968" s="5"/>
      <c r="AR2968" s="4"/>
      <c r="AS2968" s="5"/>
      <c r="AT2968" s="552"/>
      <c r="AU2968" s="553" t="str">
        <f>IF(AND(V2968&gt;0,X2968="A",AA2968&lt;&gt;"",AG2968&lt;&gt;"A",AJ2968&lt;&gt;"A",OR(AB2968="NR",AB2968="NT")),1,"")</f>
        <v/>
      </c>
      <c r="AV2968" s="554" t="str">
        <f>IF(AU2968="","",COUNTIF($AU$8:AU2968,AU2968))</f>
        <v/>
      </c>
      <c r="AW2968" s="553" t="str">
        <f>IF(AND(V2968&gt;0,X2968="A",AJ2968&lt;&gt;"A",OR(AB2968="",AB2968="NX")),1,"")</f>
        <v/>
      </c>
      <c r="AX2968" s="554" t="str">
        <f>IF(AW2968="","",COUNTIF($AW$8:AW2968,AW2968))</f>
        <v/>
      </c>
      <c r="AY2968" s="27"/>
      <c r="AZ2968" s="6"/>
      <c r="BA2968" s="7"/>
      <c r="BB2968" s="7"/>
    </row>
    <row r="2969" spans="1:54" ht="14.45" customHeight="1">
      <c r="A2969" s="472" t="s">
        <v>6127</v>
      </c>
      <c r="B2969" s="473" t="s">
        <v>1602</v>
      </c>
      <c r="C2969" s="714"/>
      <c r="D2969" s="22"/>
      <c r="E2969" s="746"/>
      <c r="F2969" s="760"/>
      <c r="G2969" s="475"/>
      <c r="H2969" s="476"/>
      <c r="I2969" s="474"/>
      <c r="J2969" s="475"/>
      <c r="K2969" s="478"/>
      <c r="L2969" s="9"/>
      <c r="M2969" s="546"/>
      <c r="N2969" s="9"/>
      <c r="O2969" s="6"/>
      <c r="P2969" s="479"/>
      <c r="Q2969" s="10"/>
      <c r="R2969" s="11"/>
      <c r="S2969" s="12"/>
      <c r="T2969" s="14"/>
      <c r="U2969" s="15"/>
      <c r="V2969" s="8"/>
      <c r="W2969" s="13"/>
      <c r="X2969" s="23"/>
      <c r="Y2969" s="486"/>
      <c r="Z2969" s="483"/>
      <c r="AA2969" s="24"/>
      <c r="AB2969" s="484"/>
      <c r="AC2969" s="16"/>
      <c r="AD2969" s="17"/>
      <c r="AE2969" s="18"/>
      <c r="AF2969" s="9"/>
      <c r="AG2969" s="19"/>
      <c r="AH2969" s="20"/>
      <c r="AI2969" s="9"/>
      <c r="AJ2969" s="21"/>
      <c r="AK2969" s="33"/>
      <c r="AL2969" s="485" t="str">
        <f>IF(AA2969="","",AA2969)</f>
        <v/>
      </c>
      <c r="AM2969" s="3" t="str">
        <f>IF(AB2969="","",AB2969)</f>
        <v/>
      </c>
      <c r="AN2969" s="702"/>
      <c r="AO2969" s="4"/>
      <c r="AP2969" s="5"/>
      <c r="AQ2969" s="5"/>
      <c r="AR2969" s="4"/>
      <c r="AS2969" s="5"/>
      <c r="AT2969" s="552"/>
      <c r="AU2969" s="553" t="str">
        <f>IF(AND(V2969&gt;0,X2969="A",AA2969&lt;&gt;"",AG2969&lt;&gt;"A",AJ2969&lt;&gt;"A",OR(AB2969="NR",AB2969="NT")),1,"")</f>
        <v/>
      </c>
      <c r="AV2969" s="554" t="str">
        <f>IF(AU2969="","",COUNTIF($AU$8:AU2969,AU2969))</f>
        <v/>
      </c>
      <c r="AW2969" s="553" t="str">
        <f>IF(AND(V2969&gt;0,X2969="A",AJ2969&lt;&gt;"A",OR(AB2969="",AB2969="NX")),1,"")</f>
        <v/>
      </c>
      <c r="AX2969" s="554" t="str">
        <f>IF(AW2969="","",COUNTIF($AW$8:AW2969,AW2969))</f>
        <v/>
      </c>
      <c r="AY2969" s="27"/>
      <c r="AZ2969" s="6"/>
      <c r="BA2969" s="7"/>
      <c r="BB2969" s="7"/>
    </row>
    <row r="2970" spans="1:54" ht="14.45" customHeight="1">
      <c r="A2970" s="472" t="s">
        <v>6128</v>
      </c>
      <c r="B2970" s="473" t="s">
        <v>1602</v>
      </c>
      <c r="C2970" s="714"/>
      <c r="D2970" s="22"/>
      <c r="E2970" s="746"/>
      <c r="F2970" s="760"/>
      <c r="G2970" s="475"/>
      <c r="H2970" s="476"/>
      <c r="I2970" s="474"/>
      <c r="J2970" s="475"/>
      <c r="K2970" s="478"/>
      <c r="L2970" s="9"/>
      <c r="M2970" s="546"/>
      <c r="N2970" s="9"/>
      <c r="O2970" s="6"/>
      <c r="P2970" s="479"/>
      <c r="Q2970" s="10"/>
      <c r="R2970" s="11"/>
      <c r="S2970" s="12"/>
      <c r="T2970" s="14"/>
      <c r="U2970" s="15"/>
      <c r="V2970" s="8"/>
      <c r="W2970" s="13"/>
      <c r="X2970" s="23"/>
      <c r="Y2970" s="486"/>
      <c r="Z2970" s="483"/>
      <c r="AA2970" s="24"/>
      <c r="AB2970" s="484"/>
      <c r="AC2970" s="16"/>
      <c r="AD2970" s="17"/>
      <c r="AE2970" s="18"/>
      <c r="AF2970" s="9"/>
      <c r="AG2970" s="19"/>
      <c r="AH2970" s="20"/>
      <c r="AI2970" s="9"/>
      <c r="AJ2970" s="21"/>
      <c r="AK2970" s="33"/>
      <c r="AL2970" s="485" t="str">
        <f>IF(AA2970="","",AA2970)</f>
        <v/>
      </c>
      <c r="AM2970" s="3" t="str">
        <f>IF(AB2970="","",AB2970)</f>
        <v/>
      </c>
      <c r="AN2970" s="702"/>
      <c r="AO2970" s="4"/>
      <c r="AP2970" s="5"/>
      <c r="AQ2970" s="5"/>
      <c r="AR2970" s="4"/>
      <c r="AS2970" s="5"/>
      <c r="AT2970" s="552"/>
      <c r="AU2970" s="553" t="str">
        <f>IF(AND(V2970&gt;0,X2970="A",AA2970&lt;&gt;"",AG2970&lt;&gt;"A",AJ2970&lt;&gt;"A",OR(AB2970="NR",AB2970="NT")),1,"")</f>
        <v/>
      </c>
      <c r="AV2970" s="554" t="str">
        <f>IF(AU2970="","",COUNTIF($AU$8:AU2970,AU2970))</f>
        <v/>
      </c>
      <c r="AW2970" s="553" t="str">
        <f>IF(AND(V2970&gt;0,X2970="A",AJ2970&lt;&gt;"A",OR(AB2970="",AB2970="NX")),1,"")</f>
        <v/>
      </c>
      <c r="AX2970" s="554" t="str">
        <f>IF(AW2970="","",COUNTIF($AW$8:AW2970,AW2970))</f>
        <v/>
      </c>
      <c r="AY2970" s="27"/>
      <c r="AZ2970" s="6"/>
      <c r="BA2970" s="7"/>
      <c r="BB2970" s="7"/>
    </row>
    <row r="2971" spans="1:54" ht="14.45" customHeight="1">
      <c r="A2971" s="472" t="s">
        <v>6129</v>
      </c>
      <c r="B2971" s="473" t="s">
        <v>1602</v>
      </c>
      <c r="C2971" s="714"/>
      <c r="D2971" s="22"/>
      <c r="E2971" s="746"/>
      <c r="F2971" s="760"/>
      <c r="G2971" s="475"/>
      <c r="H2971" s="476"/>
      <c r="I2971" s="474"/>
      <c r="J2971" s="475"/>
      <c r="K2971" s="478"/>
      <c r="L2971" s="9"/>
      <c r="M2971" s="546"/>
      <c r="N2971" s="9"/>
      <c r="O2971" s="6"/>
      <c r="P2971" s="479"/>
      <c r="Q2971" s="10"/>
      <c r="R2971" s="11"/>
      <c r="S2971" s="12"/>
      <c r="T2971" s="14"/>
      <c r="U2971" s="15"/>
      <c r="V2971" s="8"/>
      <c r="W2971" s="13"/>
      <c r="X2971" s="23"/>
      <c r="Y2971" s="486"/>
      <c r="Z2971" s="483"/>
      <c r="AA2971" s="24"/>
      <c r="AB2971" s="484"/>
      <c r="AC2971" s="16"/>
      <c r="AD2971" s="17"/>
      <c r="AE2971" s="18"/>
      <c r="AF2971" s="9"/>
      <c r="AG2971" s="19"/>
      <c r="AH2971" s="20"/>
      <c r="AI2971" s="9"/>
      <c r="AJ2971" s="21"/>
      <c r="AK2971" s="33"/>
      <c r="AL2971" s="485" t="str">
        <f>IF(AA2971="","",AA2971)</f>
        <v/>
      </c>
      <c r="AM2971" s="3" t="str">
        <f>IF(AB2971="","",AB2971)</f>
        <v/>
      </c>
      <c r="AN2971" s="702"/>
      <c r="AO2971" s="4"/>
      <c r="AP2971" s="5"/>
      <c r="AQ2971" s="5"/>
      <c r="AR2971" s="4"/>
      <c r="AS2971" s="5"/>
      <c r="AT2971" s="552"/>
      <c r="AU2971" s="553" t="str">
        <f>IF(AND(V2971&gt;0,X2971="A",AA2971&lt;&gt;"",AG2971&lt;&gt;"A",AJ2971&lt;&gt;"A",OR(AB2971="NR",AB2971="NT")),1,"")</f>
        <v/>
      </c>
      <c r="AV2971" s="554" t="str">
        <f>IF(AU2971="","",COUNTIF($AU$8:AU2971,AU2971))</f>
        <v/>
      </c>
      <c r="AW2971" s="553" t="str">
        <f>IF(AND(V2971&gt;0,X2971="A",AJ2971&lt;&gt;"A",OR(AB2971="",AB2971="NX")),1,"")</f>
        <v/>
      </c>
      <c r="AX2971" s="554" t="str">
        <f>IF(AW2971="","",COUNTIF($AW$8:AW2971,AW2971))</f>
        <v/>
      </c>
      <c r="AY2971" s="27"/>
      <c r="AZ2971" s="6"/>
      <c r="BA2971" s="7"/>
      <c r="BB2971" s="7"/>
    </row>
    <row r="2972" spans="1:54" ht="14.45" customHeight="1">
      <c r="A2972" s="472" t="s">
        <v>6130</v>
      </c>
      <c r="B2972" s="473" t="s">
        <v>1602</v>
      </c>
      <c r="C2972" s="714"/>
      <c r="D2972" s="22"/>
      <c r="E2972" s="746"/>
      <c r="F2972" s="760"/>
      <c r="G2972" s="475"/>
      <c r="H2972" s="476"/>
      <c r="I2972" s="474"/>
      <c r="J2972" s="475"/>
      <c r="K2972" s="478"/>
      <c r="L2972" s="9"/>
      <c r="M2972" s="546"/>
      <c r="N2972" s="9"/>
      <c r="O2972" s="6"/>
      <c r="P2972" s="479"/>
      <c r="Q2972" s="10"/>
      <c r="R2972" s="11"/>
      <c r="S2972" s="12"/>
      <c r="T2972" s="14"/>
      <c r="U2972" s="15"/>
      <c r="V2972" s="8"/>
      <c r="W2972" s="13"/>
      <c r="X2972" s="23"/>
      <c r="Y2972" s="486"/>
      <c r="Z2972" s="483"/>
      <c r="AA2972" s="24"/>
      <c r="AB2972" s="484"/>
      <c r="AC2972" s="16"/>
      <c r="AD2972" s="17"/>
      <c r="AE2972" s="18"/>
      <c r="AF2972" s="9"/>
      <c r="AG2972" s="19"/>
      <c r="AH2972" s="20"/>
      <c r="AI2972" s="9"/>
      <c r="AJ2972" s="21"/>
      <c r="AK2972" s="33"/>
      <c r="AL2972" s="485" t="str">
        <f>IF(AA2972="","",AA2972)</f>
        <v/>
      </c>
      <c r="AM2972" s="3" t="str">
        <f>IF(AB2972="","",AB2972)</f>
        <v/>
      </c>
      <c r="AN2972" s="702"/>
      <c r="AO2972" s="4"/>
      <c r="AP2972" s="5"/>
      <c r="AQ2972" s="5"/>
      <c r="AR2972" s="4"/>
      <c r="AS2972" s="5"/>
      <c r="AT2972" s="552"/>
      <c r="AU2972" s="553" t="str">
        <f>IF(AND(V2972&gt;0,X2972="A",AA2972&lt;&gt;"",AG2972&lt;&gt;"A",AJ2972&lt;&gt;"A",OR(AB2972="NR",AB2972="NT")),1,"")</f>
        <v/>
      </c>
      <c r="AV2972" s="554" t="str">
        <f>IF(AU2972="","",COUNTIF($AU$8:AU2972,AU2972))</f>
        <v/>
      </c>
      <c r="AW2972" s="553" t="str">
        <f>IF(AND(V2972&gt;0,X2972="A",AJ2972&lt;&gt;"A",OR(AB2972="",AB2972="NX")),1,"")</f>
        <v/>
      </c>
      <c r="AX2972" s="554" t="str">
        <f>IF(AW2972="","",COUNTIF($AW$8:AW2972,AW2972))</f>
        <v/>
      </c>
      <c r="AY2972" s="27"/>
      <c r="AZ2972" s="6"/>
      <c r="BA2972" s="7"/>
      <c r="BB2972" s="7"/>
    </row>
    <row r="2973" spans="1:54" ht="14.45" customHeight="1">
      <c r="A2973" s="472" t="s">
        <v>6131</v>
      </c>
      <c r="B2973" s="473" t="s">
        <v>1602</v>
      </c>
      <c r="C2973" s="714"/>
      <c r="D2973" s="22"/>
      <c r="E2973" s="746"/>
      <c r="F2973" s="760"/>
      <c r="G2973" s="475"/>
      <c r="H2973" s="476"/>
      <c r="I2973" s="474"/>
      <c r="J2973" s="475"/>
      <c r="K2973" s="478"/>
      <c r="L2973" s="9"/>
      <c r="M2973" s="546"/>
      <c r="N2973" s="9"/>
      <c r="O2973" s="6"/>
      <c r="P2973" s="479"/>
      <c r="Q2973" s="10"/>
      <c r="R2973" s="11"/>
      <c r="S2973" s="12"/>
      <c r="T2973" s="14"/>
      <c r="U2973" s="15"/>
      <c r="V2973" s="8"/>
      <c r="W2973" s="13"/>
      <c r="X2973" s="23"/>
      <c r="Y2973" s="486"/>
      <c r="Z2973" s="483"/>
      <c r="AA2973" s="24"/>
      <c r="AB2973" s="484"/>
      <c r="AC2973" s="16"/>
      <c r="AD2973" s="17"/>
      <c r="AE2973" s="18"/>
      <c r="AF2973" s="9"/>
      <c r="AG2973" s="19"/>
      <c r="AH2973" s="20"/>
      <c r="AI2973" s="9"/>
      <c r="AJ2973" s="21"/>
      <c r="AK2973" s="33"/>
      <c r="AL2973" s="485" t="str">
        <f>IF(AA2973="","",AA2973)</f>
        <v/>
      </c>
      <c r="AM2973" s="3" t="str">
        <f>IF(AB2973="","",AB2973)</f>
        <v/>
      </c>
      <c r="AN2973" s="702"/>
      <c r="AO2973" s="4"/>
      <c r="AP2973" s="5"/>
      <c r="AQ2973" s="5"/>
      <c r="AR2973" s="4"/>
      <c r="AS2973" s="5"/>
      <c r="AT2973" s="552"/>
      <c r="AU2973" s="553" t="str">
        <f>IF(AND(V2973&gt;0,X2973="A",AA2973&lt;&gt;"",AG2973&lt;&gt;"A",AJ2973&lt;&gt;"A",OR(AB2973="NR",AB2973="NT")),1,"")</f>
        <v/>
      </c>
      <c r="AV2973" s="554" t="str">
        <f>IF(AU2973="","",COUNTIF($AU$8:AU2973,AU2973))</f>
        <v/>
      </c>
      <c r="AW2973" s="553" t="str">
        <f>IF(AND(V2973&gt;0,X2973="A",AJ2973&lt;&gt;"A",OR(AB2973="",AB2973="NX")),1,"")</f>
        <v/>
      </c>
      <c r="AX2973" s="554" t="str">
        <f>IF(AW2973="","",COUNTIF($AW$8:AW2973,AW2973))</f>
        <v/>
      </c>
      <c r="AY2973" s="27"/>
      <c r="AZ2973" s="6"/>
      <c r="BA2973" s="7"/>
      <c r="BB2973" s="7"/>
    </row>
    <row r="2974" spans="1:54" ht="14.45" customHeight="1">
      <c r="A2974" s="472" t="s">
        <v>6132</v>
      </c>
      <c r="B2974" s="473" t="s">
        <v>1602</v>
      </c>
      <c r="C2974" s="714"/>
      <c r="D2974" s="22"/>
      <c r="E2974" s="746"/>
      <c r="F2974" s="760"/>
      <c r="G2974" s="475"/>
      <c r="H2974" s="476"/>
      <c r="I2974" s="474"/>
      <c r="J2974" s="475"/>
      <c r="K2974" s="478"/>
      <c r="L2974" s="9"/>
      <c r="M2974" s="546"/>
      <c r="N2974" s="9"/>
      <c r="O2974" s="6"/>
      <c r="P2974" s="479"/>
      <c r="Q2974" s="10"/>
      <c r="R2974" s="11"/>
      <c r="S2974" s="12"/>
      <c r="T2974" s="14"/>
      <c r="U2974" s="15"/>
      <c r="V2974" s="8"/>
      <c r="W2974" s="13"/>
      <c r="X2974" s="23"/>
      <c r="Y2974" s="486"/>
      <c r="Z2974" s="483"/>
      <c r="AA2974" s="24"/>
      <c r="AB2974" s="484"/>
      <c r="AC2974" s="16"/>
      <c r="AD2974" s="17"/>
      <c r="AE2974" s="18"/>
      <c r="AF2974" s="9"/>
      <c r="AG2974" s="19"/>
      <c r="AH2974" s="20"/>
      <c r="AI2974" s="9"/>
      <c r="AJ2974" s="21"/>
      <c r="AK2974" s="33"/>
      <c r="AL2974" s="485" t="str">
        <f>IF(AA2974="","",AA2974)</f>
        <v/>
      </c>
      <c r="AM2974" s="3" t="str">
        <f>IF(AB2974="","",AB2974)</f>
        <v/>
      </c>
      <c r="AN2974" s="702"/>
      <c r="AO2974" s="4"/>
      <c r="AP2974" s="5"/>
      <c r="AQ2974" s="5"/>
      <c r="AR2974" s="4"/>
      <c r="AS2974" s="5"/>
      <c r="AT2974" s="552"/>
      <c r="AU2974" s="553" t="str">
        <f>IF(AND(V2974&gt;0,X2974="A",AA2974&lt;&gt;"",AG2974&lt;&gt;"A",AJ2974&lt;&gt;"A",OR(AB2974="NR",AB2974="NT")),1,"")</f>
        <v/>
      </c>
      <c r="AV2974" s="554" t="str">
        <f>IF(AU2974="","",COUNTIF($AU$8:AU2974,AU2974))</f>
        <v/>
      </c>
      <c r="AW2974" s="553" t="str">
        <f>IF(AND(V2974&gt;0,X2974="A",AJ2974&lt;&gt;"A",OR(AB2974="",AB2974="NX")),1,"")</f>
        <v/>
      </c>
      <c r="AX2974" s="554" t="str">
        <f>IF(AW2974="","",COUNTIF($AW$8:AW2974,AW2974))</f>
        <v/>
      </c>
      <c r="AY2974" s="27"/>
      <c r="AZ2974" s="6"/>
      <c r="BA2974" s="7"/>
      <c r="BB2974" s="7"/>
    </row>
    <row r="2975" spans="1:54" ht="14.45" customHeight="1">
      <c r="A2975" s="472" t="s">
        <v>6133</v>
      </c>
      <c r="B2975" s="473" t="s">
        <v>1602</v>
      </c>
      <c r="C2975" s="714"/>
      <c r="D2975" s="22"/>
      <c r="E2975" s="746"/>
      <c r="F2975" s="760"/>
      <c r="G2975" s="475"/>
      <c r="H2975" s="476"/>
      <c r="I2975" s="474"/>
      <c r="J2975" s="475"/>
      <c r="K2975" s="478"/>
      <c r="L2975" s="9"/>
      <c r="M2975" s="546"/>
      <c r="N2975" s="9"/>
      <c r="O2975" s="6"/>
      <c r="P2975" s="479"/>
      <c r="Q2975" s="10"/>
      <c r="R2975" s="11"/>
      <c r="S2975" s="12"/>
      <c r="T2975" s="14"/>
      <c r="U2975" s="15"/>
      <c r="V2975" s="8"/>
      <c r="W2975" s="13"/>
      <c r="X2975" s="23"/>
      <c r="Y2975" s="486"/>
      <c r="Z2975" s="483"/>
      <c r="AA2975" s="24"/>
      <c r="AB2975" s="484"/>
      <c r="AC2975" s="16"/>
      <c r="AD2975" s="17"/>
      <c r="AE2975" s="18"/>
      <c r="AF2975" s="9"/>
      <c r="AG2975" s="19"/>
      <c r="AH2975" s="20"/>
      <c r="AI2975" s="9"/>
      <c r="AJ2975" s="21"/>
      <c r="AK2975" s="33"/>
      <c r="AL2975" s="485" t="str">
        <f>IF(AA2975="","",AA2975)</f>
        <v/>
      </c>
      <c r="AM2975" s="3" t="str">
        <f>IF(AB2975="","",AB2975)</f>
        <v/>
      </c>
      <c r="AN2975" s="702"/>
      <c r="AO2975" s="4"/>
      <c r="AP2975" s="5"/>
      <c r="AQ2975" s="5"/>
      <c r="AR2975" s="4"/>
      <c r="AS2975" s="5"/>
      <c r="AT2975" s="552"/>
      <c r="AU2975" s="553" t="str">
        <f>IF(AND(V2975&gt;0,X2975="A",AA2975&lt;&gt;"",AG2975&lt;&gt;"A",AJ2975&lt;&gt;"A",OR(AB2975="NR",AB2975="NT")),1,"")</f>
        <v/>
      </c>
      <c r="AV2975" s="554" t="str">
        <f>IF(AU2975="","",COUNTIF($AU$8:AU2975,AU2975))</f>
        <v/>
      </c>
      <c r="AW2975" s="553" t="str">
        <f>IF(AND(V2975&gt;0,X2975="A",AJ2975&lt;&gt;"A",OR(AB2975="",AB2975="NX")),1,"")</f>
        <v/>
      </c>
      <c r="AX2975" s="554" t="str">
        <f>IF(AW2975="","",COUNTIF($AW$8:AW2975,AW2975))</f>
        <v/>
      </c>
      <c r="AY2975" s="27"/>
      <c r="AZ2975" s="6"/>
      <c r="BA2975" s="7"/>
      <c r="BB2975" s="7"/>
    </row>
    <row r="2976" spans="1:54" ht="14.45" customHeight="1">
      <c r="A2976" s="472" t="s">
        <v>6134</v>
      </c>
      <c r="B2976" s="473" t="s">
        <v>1602</v>
      </c>
      <c r="C2976" s="714"/>
      <c r="D2976" s="22"/>
      <c r="E2976" s="746"/>
      <c r="F2976" s="760"/>
      <c r="G2976" s="475"/>
      <c r="H2976" s="476"/>
      <c r="I2976" s="474"/>
      <c r="J2976" s="475"/>
      <c r="K2976" s="478"/>
      <c r="L2976" s="9"/>
      <c r="M2976" s="546"/>
      <c r="N2976" s="9"/>
      <c r="O2976" s="6"/>
      <c r="P2976" s="479"/>
      <c r="Q2976" s="10"/>
      <c r="R2976" s="11"/>
      <c r="S2976" s="12"/>
      <c r="T2976" s="14"/>
      <c r="U2976" s="15"/>
      <c r="V2976" s="8"/>
      <c r="W2976" s="13"/>
      <c r="X2976" s="23"/>
      <c r="Y2976" s="486"/>
      <c r="Z2976" s="483"/>
      <c r="AA2976" s="24"/>
      <c r="AB2976" s="484"/>
      <c r="AC2976" s="16"/>
      <c r="AD2976" s="17"/>
      <c r="AE2976" s="18"/>
      <c r="AF2976" s="9"/>
      <c r="AG2976" s="19"/>
      <c r="AH2976" s="20"/>
      <c r="AI2976" s="9"/>
      <c r="AJ2976" s="21"/>
      <c r="AK2976" s="33"/>
      <c r="AL2976" s="485" t="str">
        <f>IF(AA2976="","",AA2976)</f>
        <v/>
      </c>
      <c r="AM2976" s="3" t="str">
        <f>IF(AB2976="","",AB2976)</f>
        <v/>
      </c>
      <c r="AN2976" s="702"/>
      <c r="AO2976" s="4"/>
      <c r="AP2976" s="5"/>
      <c r="AQ2976" s="5"/>
      <c r="AR2976" s="4"/>
      <c r="AS2976" s="5"/>
      <c r="AT2976" s="552"/>
      <c r="AU2976" s="553" t="str">
        <f>IF(AND(V2976&gt;0,X2976="A",AA2976&lt;&gt;"",AG2976&lt;&gt;"A",AJ2976&lt;&gt;"A",OR(AB2976="NR",AB2976="NT")),1,"")</f>
        <v/>
      </c>
      <c r="AV2976" s="554" t="str">
        <f>IF(AU2976="","",COUNTIF($AU$8:AU2976,AU2976))</f>
        <v/>
      </c>
      <c r="AW2976" s="553" t="str">
        <f>IF(AND(V2976&gt;0,X2976="A",AJ2976&lt;&gt;"A",OR(AB2976="",AB2976="NX")),1,"")</f>
        <v/>
      </c>
      <c r="AX2976" s="554" t="str">
        <f>IF(AW2976="","",COUNTIF($AW$8:AW2976,AW2976))</f>
        <v/>
      </c>
      <c r="AY2976" s="27"/>
      <c r="AZ2976" s="6"/>
      <c r="BA2976" s="7"/>
      <c r="BB2976" s="7"/>
    </row>
    <row r="2977" spans="1:54" ht="14.45" customHeight="1">
      <c r="A2977" s="472" t="s">
        <v>6135</v>
      </c>
      <c r="B2977" s="473" t="s">
        <v>1602</v>
      </c>
      <c r="C2977" s="714"/>
      <c r="D2977" s="22"/>
      <c r="E2977" s="746"/>
      <c r="F2977" s="760"/>
      <c r="G2977" s="475"/>
      <c r="H2977" s="476"/>
      <c r="I2977" s="474"/>
      <c r="J2977" s="475"/>
      <c r="K2977" s="478"/>
      <c r="L2977" s="9"/>
      <c r="M2977" s="546"/>
      <c r="N2977" s="9"/>
      <c r="O2977" s="6"/>
      <c r="P2977" s="479"/>
      <c r="Q2977" s="10"/>
      <c r="R2977" s="11"/>
      <c r="S2977" s="12"/>
      <c r="T2977" s="14"/>
      <c r="U2977" s="15"/>
      <c r="V2977" s="8"/>
      <c r="W2977" s="13"/>
      <c r="X2977" s="23"/>
      <c r="Y2977" s="486"/>
      <c r="Z2977" s="483"/>
      <c r="AA2977" s="24"/>
      <c r="AB2977" s="484"/>
      <c r="AC2977" s="16"/>
      <c r="AD2977" s="17"/>
      <c r="AE2977" s="18"/>
      <c r="AF2977" s="9"/>
      <c r="AG2977" s="19"/>
      <c r="AH2977" s="20"/>
      <c r="AI2977" s="9"/>
      <c r="AJ2977" s="21"/>
      <c r="AK2977" s="33"/>
      <c r="AL2977" s="485" t="str">
        <f>IF(AA2977="","",AA2977)</f>
        <v/>
      </c>
      <c r="AM2977" s="3" t="str">
        <f>IF(AB2977="","",AB2977)</f>
        <v/>
      </c>
      <c r="AN2977" s="702"/>
      <c r="AO2977" s="4"/>
      <c r="AP2977" s="5"/>
      <c r="AQ2977" s="5"/>
      <c r="AR2977" s="4"/>
      <c r="AS2977" s="5"/>
      <c r="AT2977" s="552"/>
      <c r="AU2977" s="553" t="str">
        <f>IF(AND(V2977&gt;0,X2977="A",AA2977&lt;&gt;"",AG2977&lt;&gt;"A",AJ2977&lt;&gt;"A",OR(AB2977="NR",AB2977="NT")),1,"")</f>
        <v/>
      </c>
      <c r="AV2977" s="554" t="str">
        <f>IF(AU2977="","",COUNTIF($AU$8:AU2977,AU2977))</f>
        <v/>
      </c>
      <c r="AW2977" s="553" t="str">
        <f>IF(AND(V2977&gt;0,X2977="A",AJ2977&lt;&gt;"A",OR(AB2977="",AB2977="NX")),1,"")</f>
        <v/>
      </c>
      <c r="AX2977" s="554" t="str">
        <f>IF(AW2977="","",COUNTIF($AW$8:AW2977,AW2977))</f>
        <v/>
      </c>
      <c r="AY2977" s="27"/>
      <c r="AZ2977" s="6"/>
      <c r="BA2977" s="7"/>
      <c r="BB2977" s="7"/>
    </row>
    <row r="2978" spans="1:54" ht="14.45" customHeight="1">
      <c r="A2978" s="472" t="s">
        <v>6136</v>
      </c>
      <c r="B2978" s="473" t="s">
        <v>1602</v>
      </c>
      <c r="C2978" s="714"/>
      <c r="D2978" s="22"/>
      <c r="E2978" s="746"/>
      <c r="F2978" s="760"/>
      <c r="G2978" s="475"/>
      <c r="H2978" s="476"/>
      <c r="I2978" s="474"/>
      <c r="J2978" s="475"/>
      <c r="K2978" s="478"/>
      <c r="L2978" s="9"/>
      <c r="M2978" s="546"/>
      <c r="N2978" s="9"/>
      <c r="O2978" s="6"/>
      <c r="P2978" s="479"/>
      <c r="Q2978" s="10"/>
      <c r="R2978" s="11"/>
      <c r="S2978" s="12"/>
      <c r="T2978" s="14"/>
      <c r="U2978" s="15"/>
      <c r="V2978" s="8"/>
      <c r="W2978" s="13"/>
      <c r="X2978" s="23"/>
      <c r="Y2978" s="486"/>
      <c r="Z2978" s="483"/>
      <c r="AA2978" s="24"/>
      <c r="AB2978" s="484"/>
      <c r="AC2978" s="16"/>
      <c r="AD2978" s="17"/>
      <c r="AE2978" s="18"/>
      <c r="AF2978" s="9"/>
      <c r="AG2978" s="19"/>
      <c r="AH2978" s="20"/>
      <c r="AI2978" s="9"/>
      <c r="AJ2978" s="21"/>
      <c r="AK2978" s="33"/>
      <c r="AL2978" s="485" t="str">
        <f>IF(AA2978="","",AA2978)</f>
        <v/>
      </c>
      <c r="AM2978" s="3" t="str">
        <f>IF(AB2978="","",AB2978)</f>
        <v/>
      </c>
      <c r="AN2978" s="702"/>
      <c r="AO2978" s="4"/>
      <c r="AP2978" s="5"/>
      <c r="AQ2978" s="5"/>
      <c r="AR2978" s="4"/>
      <c r="AS2978" s="5"/>
      <c r="AT2978" s="552"/>
      <c r="AU2978" s="553" t="str">
        <f>IF(AND(V2978&gt;0,X2978="A",AA2978&lt;&gt;"",AG2978&lt;&gt;"A",AJ2978&lt;&gt;"A",OR(AB2978="NR",AB2978="NT")),1,"")</f>
        <v/>
      </c>
      <c r="AV2978" s="554" t="str">
        <f>IF(AU2978="","",COUNTIF($AU$8:AU2978,AU2978))</f>
        <v/>
      </c>
      <c r="AW2978" s="553" t="str">
        <f>IF(AND(V2978&gt;0,X2978="A",AJ2978&lt;&gt;"A",OR(AB2978="",AB2978="NX")),1,"")</f>
        <v/>
      </c>
      <c r="AX2978" s="554" t="str">
        <f>IF(AW2978="","",COUNTIF($AW$8:AW2978,AW2978))</f>
        <v/>
      </c>
      <c r="AY2978" s="27"/>
      <c r="AZ2978" s="6"/>
      <c r="BA2978" s="7"/>
      <c r="BB2978" s="7"/>
    </row>
    <row r="2979" spans="1:54" ht="14.45" customHeight="1">
      <c r="A2979" s="472" t="s">
        <v>6137</v>
      </c>
      <c r="B2979" s="473" t="s">
        <v>1602</v>
      </c>
      <c r="C2979" s="714"/>
      <c r="D2979" s="22"/>
      <c r="E2979" s="746"/>
      <c r="F2979" s="760"/>
      <c r="G2979" s="475"/>
      <c r="H2979" s="476"/>
      <c r="I2979" s="474"/>
      <c r="J2979" s="475"/>
      <c r="K2979" s="478"/>
      <c r="L2979" s="9"/>
      <c r="M2979" s="546"/>
      <c r="N2979" s="9"/>
      <c r="O2979" s="6"/>
      <c r="P2979" s="479"/>
      <c r="Q2979" s="10"/>
      <c r="R2979" s="11"/>
      <c r="S2979" s="12"/>
      <c r="T2979" s="14"/>
      <c r="U2979" s="15"/>
      <c r="V2979" s="8"/>
      <c r="W2979" s="13"/>
      <c r="X2979" s="23"/>
      <c r="Y2979" s="486"/>
      <c r="Z2979" s="483"/>
      <c r="AA2979" s="24"/>
      <c r="AB2979" s="484"/>
      <c r="AC2979" s="16"/>
      <c r="AD2979" s="17"/>
      <c r="AE2979" s="18"/>
      <c r="AF2979" s="9"/>
      <c r="AG2979" s="19"/>
      <c r="AH2979" s="20"/>
      <c r="AI2979" s="9"/>
      <c r="AJ2979" s="21"/>
      <c r="AK2979" s="33"/>
      <c r="AL2979" s="485" t="str">
        <f>IF(AA2979="","",AA2979)</f>
        <v/>
      </c>
      <c r="AM2979" s="3" t="str">
        <f>IF(AB2979="","",AB2979)</f>
        <v/>
      </c>
      <c r="AN2979" s="702"/>
      <c r="AO2979" s="4"/>
      <c r="AP2979" s="5"/>
      <c r="AQ2979" s="5"/>
      <c r="AR2979" s="4"/>
      <c r="AS2979" s="5"/>
      <c r="AT2979" s="552"/>
      <c r="AU2979" s="553" t="str">
        <f>IF(AND(V2979&gt;0,X2979="A",AA2979&lt;&gt;"",AG2979&lt;&gt;"A",AJ2979&lt;&gt;"A",OR(AB2979="NR",AB2979="NT")),1,"")</f>
        <v/>
      </c>
      <c r="AV2979" s="554" t="str">
        <f>IF(AU2979="","",COUNTIF($AU$8:AU2979,AU2979))</f>
        <v/>
      </c>
      <c r="AW2979" s="553" t="str">
        <f>IF(AND(V2979&gt;0,X2979="A",AJ2979&lt;&gt;"A",OR(AB2979="",AB2979="NX")),1,"")</f>
        <v/>
      </c>
      <c r="AX2979" s="554" t="str">
        <f>IF(AW2979="","",COUNTIF($AW$8:AW2979,AW2979))</f>
        <v/>
      </c>
      <c r="AY2979" s="27"/>
      <c r="AZ2979" s="6"/>
      <c r="BA2979" s="7"/>
      <c r="BB2979" s="7"/>
    </row>
    <row r="2980" spans="1:54" ht="14.45" customHeight="1">
      <c r="A2980" s="472" t="s">
        <v>6138</v>
      </c>
      <c r="B2980" s="473" t="s">
        <v>1602</v>
      </c>
      <c r="C2980" s="714"/>
      <c r="D2980" s="22"/>
      <c r="E2980" s="746"/>
      <c r="F2980" s="760"/>
      <c r="G2980" s="475"/>
      <c r="H2980" s="476"/>
      <c r="I2980" s="474"/>
      <c r="J2980" s="475"/>
      <c r="K2980" s="478"/>
      <c r="L2980" s="9"/>
      <c r="M2980" s="546"/>
      <c r="N2980" s="9"/>
      <c r="O2980" s="6"/>
      <c r="P2980" s="479"/>
      <c r="Q2980" s="10"/>
      <c r="R2980" s="11"/>
      <c r="S2980" s="12"/>
      <c r="T2980" s="14"/>
      <c r="U2980" s="15"/>
      <c r="V2980" s="8"/>
      <c r="W2980" s="13"/>
      <c r="X2980" s="23"/>
      <c r="Y2980" s="486"/>
      <c r="Z2980" s="483"/>
      <c r="AA2980" s="24"/>
      <c r="AB2980" s="484"/>
      <c r="AC2980" s="16"/>
      <c r="AD2980" s="17"/>
      <c r="AE2980" s="18"/>
      <c r="AF2980" s="9"/>
      <c r="AG2980" s="19"/>
      <c r="AH2980" s="20"/>
      <c r="AI2980" s="9"/>
      <c r="AJ2980" s="21"/>
      <c r="AK2980" s="33"/>
      <c r="AL2980" s="485" t="str">
        <f>IF(AA2980="","",AA2980)</f>
        <v/>
      </c>
      <c r="AM2980" s="3" t="str">
        <f>IF(AB2980="","",AB2980)</f>
        <v/>
      </c>
      <c r="AN2980" s="702"/>
      <c r="AO2980" s="4"/>
      <c r="AP2980" s="5"/>
      <c r="AQ2980" s="5"/>
      <c r="AR2980" s="4"/>
      <c r="AS2980" s="5"/>
      <c r="AT2980" s="552"/>
      <c r="AU2980" s="553" t="str">
        <f>IF(AND(V2980&gt;0,X2980="A",AA2980&lt;&gt;"",AG2980&lt;&gt;"A",AJ2980&lt;&gt;"A",OR(AB2980="NR",AB2980="NT")),1,"")</f>
        <v/>
      </c>
      <c r="AV2980" s="554" t="str">
        <f>IF(AU2980="","",COUNTIF($AU$8:AU2980,AU2980))</f>
        <v/>
      </c>
      <c r="AW2980" s="553" t="str">
        <f>IF(AND(V2980&gt;0,X2980="A",AJ2980&lt;&gt;"A",OR(AB2980="",AB2980="NX")),1,"")</f>
        <v/>
      </c>
      <c r="AX2980" s="554" t="str">
        <f>IF(AW2980="","",COUNTIF($AW$8:AW2980,AW2980))</f>
        <v/>
      </c>
      <c r="AY2980" s="27"/>
      <c r="AZ2980" s="6"/>
      <c r="BA2980" s="7"/>
      <c r="BB2980" s="7"/>
    </row>
    <row r="2981" spans="1:54" ht="14.45" customHeight="1">
      <c r="A2981" s="472" t="s">
        <v>6139</v>
      </c>
      <c r="B2981" s="473" t="s">
        <v>1602</v>
      </c>
      <c r="C2981" s="714"/>
      <c r="D2981" s="22"/>
      <c r="E2981" s="746"/>
      <c r="F2981" s="760"/>
      <c r="G2981" s="475"/>
      <c r="H2981" s="476"/>
      <c r="I2981" s="474"/>
      <c r="J2981" s="475"/>
      <c r="K2981" s="478"/>
      <c r="L2981" s="9"/>
      <c r="M2981" s="546"/>
      <c r="N2981" s="9"/>
      <c r="O2981" s="6"/>
      <c r="P2981" s="479"/>
      <c r="Q2981" s="10"/>
      <c r="R2981" s="11"/>
      <c r="S2981" s="12"/>
      <c r="T2981" s="14"/>
      <c r="U2981" s="15"/>
      <c r="V2981" s="8"/>
      <c r="W2981" s="13"/>
      <c r="X2981" s="23"/>
      <c r="Y2981" s="486"/>
      <c r="Z2981" s="483"/>
      <c r="AA2981" s="24"/>
      <c r="AB2981" s="484"/>
      <c r="AC2981" s="16"/>
      <c r="AD2981" s="17"/>
      <c r="AE2981" s="18"/>
      <c r="AF2981" s="9"/>
      <c r="AG2981" s="19"/>
      <c r="AH2981" s="20"/>
      <c r="AI2981" s="9"/>
      <c r="AJ2981" s="21"/>
      <c r="AK2981" s="33"/>
      <c r="AL2981" s="485" t="str">
        <f>IF(AA2981="","",AA2981)</f>
        <v/>
      </c>
      <c r="AM2981" s="3" t="str">
        <f>IF(AB2981="","",AB2981)</f>
        <v/>
      </c>
      <c r="AN2981" s="702"/>
      <c r="AO2981" s="4"/>
      <c r="AP2981" s="5"/>
      <c r="AQ2981" s="5"/>
      <c r="AR2981" s="4"/>
      <c r="AS2981" s="5"/>
      <c r="AT2981" s="552"/>
      <c r="AU2981" s="553" t="str">
        <f>IF(AND(V2981&gt;0,X2981="A",AA2981&lt;&gt;"",AG2981&lt;&gt;"A",AJ2981&lt;&gt;"A",OR(AB2981="NR",AB2981="NT")),1,"")</f>
        <v/>
      </c>
      <c r="AV2981" s="554" t="str">
        <f>IF(AU2981="","",COUNTIF($AU$8:AU2981,AU2981))</f>
        <v/>
      </c>
      <c r="AW2981" s="553" t="str">
        <f>IF(AND(V2981&gt;0,X2981="A",AJ2981&lt;&gt;"A",OR(AB2981="",AB2981="NX")),1,"")</f>
        <v/>
      </c>
      <c r="AX2981" s="554" t="str">
        <f>IF(AW2981="","",COUNTIF($AW$8:AW2981,AW2981))</f>
        <v/>
      </c>
      <c r="AY2981" s="27"/>
      <c r="AZ2981" s="6"/>
      <c r="BA2981" s="7"/>
      <c r="BB2981" s="7"/>
    </row>
    <row r="2982" spans="1:54" ht="14.45" customHeight="1">
      <c r="A2982" s="472" t="s">
        <v>6140</v>
      </c>
      <c r="B2982" s="473" t="s">
        <v>1602</v>
      </c>
      <c r="C2982" s="714"/>
      <c r="D2982" s="22"/>
      <c r="E2982" s="746"/>
      <c r="F2982" s="760"/>
      <c r="G2982" s="475"/>
      <c r="H2982" s="476"/>
      <c r="I2982" s="474"/>
      <c r="J2982" s="475"/>
      <c r="K2982" s="478"/>
      <c r="L2982" s="9"/>
      <c r="M2982" s="546"/>
      <c r="N2982" s="9"/>
      <c r="O2982" s="6"/>
      <c r="P2982" s="479"/>
      <c r="Q2982" s="10"/>
      <c r="R2982" s="11"/>
      <c r="S2982" s="12"/>
      <c r="T2982" s="14"/>
      <c r="U2982" s="15"/>
      <c r="V2982" s="8"/>
      <c r="W2982" s="13"/>
      <c r="X2982" s="23"/>
      <c r="Y2982" s="486"/>
      <c r="Z2982" s="483"/>
      <c r="AA2982" s="24"/>
      <c r="AB2982" s="484"/>
      <c r="AC2982" s="16"/>
      <c r="AD2982" s="17"/>
      <c r="AE2982" s="18"/>
      <c r="AF2982" s="9"/>
      <c r="AG2982" s="19"/>
      <c r="AH2982" s="20"/>
      <c r="AI2982" s="9"/>
      <c r="AJ2982" s="21"/>
      <c r="AK2982" s="33"/>
      <c r="AL2982" s="485" t="str">
        <f>IF(AA2982="","",AA2982)</f>
        <v/>
      </c>
      <c r="AM2982" s="3" t="str">
        <f>IF(AB2982="","",AB2982)</f>
        <v/>
      </c>
      <c r="AN2982" s="702"/>
      <c r="AO2982" s="4"/>
      <c r="AP2982" s="5"/>
      <c r="AQ2982" s="5"/>
      <c r="AR2982" s="4"/>
      <c r="AS2982" s="5"/>
      <c r="AT2982" s="552"/>
      <c r="AU2982" s="553" t="str">
        <f>IF(AND(V2982&gt;0,X2982="A",AA2982&lt;&gt;"",AG2982&lt;&gt;"A",AJ2982&lt;&gt;"A",OR(AB2982="NR",AB2982="NT")),1,"")</f>
        <v/>
      </c>
      <c r="AV2982" s="554" t="str">
        <f>IF(AU2982="","",COUNTIF($AU$8:AU2982,AU2982))</f>
        <v/>
      </c>
      <c r="AW2982" s="553" t="str">
        <f>IF(AND(V2982&gt;0,X2982="A",AJ2982&lt;&gt;"A",OR(AB2982="",AB2982="NX")),1,"")</f>
        <v/>
      </c>
      <c r="AX2982" s="554" t="str">
        <f>IF(AW2982="","",COUNTIF($AW$8:AW2982,AW2982))</f>
        <v/>
      </c>
      <c r="AY2982" s="27"/>
      <c r="AZ2982" s="6"/>
      <c r="BA2982" s="7"/>
      <c r="BB2982" s="7"/>
    </row>
    <row r="2983" spans="1:54" ht="14.45" customHeight="1">
      <c r="A2983" s="472" t="s">
        <v>6141</v>
      </c>
      <c r="B2983" s="473" t="s">
        <v>1602</v>
      </c>
      <c r="C2983" s="714"/>
      <c r="D2983" s="22"/>
      <c r="E2983" s="746"/>
      <c r="F2983" s="760"/>
      <c r="G2983" s="475"/>
      <c r="H2983" s="476"/>
      <c r="I2983" s="474"/>
      <c r="J2983" s="475"/>
      <c r="K2983" s="478"/>
      <c r="L2983" s="9"/>
      <c r="M2983" s="546"/>
      <c r="N2983" s="9"/>
      <c r="O2983" s="6"/>
      <c r="P2983" s="479"/>
      <c r="Q2983" s="10"/>
      <c r="R2983" s="11"/>
      <c r="S2983" s="12"/>
      <c r="T2983" s="14"/>
      <c r="U2983" s="15"/>
      <c r="V2983" s="8"/>
      <c r="W2983" s="13"/>
      <c r="X2983" s="23"/>
      <c r="Y2983" s="486"/>
      <c r="Z2983" s="483"/>
      <c r="AA2983" s="24"/>
      <c r="AB2983" s="484"/>
      <c r="AC2983" s="16"/>
      <c r="AD2983" s="17"/>
      <c r="AE2983" s="18"/>
      <c r="AF2983" s="9"/>
      <c r="AG2983" s="19"/>
      <c r="AH2983" s="20"/>
      <c r="AI2983" s="9"/>
      <c r="AJ2983" s="21"/>
      <c r="AK2983" s="33"/>
      <c r="AL2983" s="485" t="str">
        <f>IF(AA2983="","",AA2983)</f>
        <v/>
      </c>
      <c r="AM2983" s="3" t="str">
        <f>IF(AB2983="","",AB2983)</f>
        <v/>
      </c>
      <c r="AN2983" s="702"/>
      <c r="AO2983" s="4"/>
      <c r="AP2983" s="5"/>
      <c r="AQ2983" s="5"/>
      <c r="AR2983" s="4"/>
      <c r="AS2983" s="5"/>
      <c r="AT2983" s="552"/>
      <c r="AU2983" s="553" t="str">
        <f>IF(AND(V2983&gt;0,X2983="A",AA2983&lt;&gt;"",AG2983&lt;&gt;"A",AJ2983&lt;&gt;"A",OR(AB2983="NR",AB2983="NT")),1,"")</f>
        <v/>
      </c>
      <c r="AV2983" s="554" t="str">
        <f>IF(AU2983="","",COUNTIF($AU$8:AU2983,AU2983))</f>
        <v/>
      </c>
      <c r="AW2983" s="553" t="str">
        <f>IF(AND(V2983&gt;0,X2983="A",AJ2983&lt;&gt;"A",OR(AB2983="",AB2983="NX")),1,"")</f>
        <v/>
      </c>
      <c r="AX2983" s="554" t="str">
        <f>IF(AW2983="","",COUNTIF($AW$8:AW2983,AW2983))</f>
        <v/>
      </c>
      <c r="AY2983" s="27"/>
      <c r="AZ2983" s="6"/>
      <c r="BA2983" s="7"/>
      <c r="BB2983" s="7"/>
    </row>
    <row r="2984" spans="1:54" ht="14.45" customHeight="1">
      <c r="A2984" s="472" t="s">
        <v>6142</v>
      </c>
      <c r="B2984" s="473" t="s">
        <v>1602</v>
      </c>
      <c r="C2984" s="714"/>
      <c r="D2984" s="22"/>
      <c r="E2984" s="746"/>
      <c r="F2984" s="760"/>
      <c r="G2984" s="475"/>
      <c r="H2984" s="476"/>
      <c r="I2984" s="474"/>
      <c r="J2984" s="475"/>
      <c r="K2984" s="478"/>
      <c r="L2984" s="9"/>
      <c r="M2984" s="546"/>
      <c r="N2984" s="9"/>
      <c r="O2984" s="6"/>
      <c r="P2984" s="479"/>
      <c r="Q2984" s="10"/>
      <c r="R2984" s="11"/>
      <c r="S2984" s="12"/>
      <c r="T2984" s="14"/>
      <c r="U2984" s="15"/>
      <c r="V2984" s="8"/>
      <c r="W2984" s="13"/>
      <c r="X2984" s="23"/>
      <c r="Y2984" s="486"/>
      <c r="Z2984" s="483"/>
      <c r="AA2984" s="24"/>
      <c r="AB2984" s="484"/>
      <c r="AC2984" s="16"/>
      <c r="AD2984" s="17"/>
      <c r="AE2984" s="18"/>
      <c r="AF2984" s="9"/>
      <c r="AG2984" s="19"/>
      <c r="AH2984" s="20"/>
      <c r="AI2984" s="9"/>
      <c r="AJ2984" s="21"/>
      <c r="AK2984" s="33"/>
      <c r="AL2984" s="485" t="str">
        <f>IF(AA2984="","",AA2984)</f>
        <v/>
      </c>
      <c r="AM2984" s="3" t="str">
        <f>IF(AB2984="","",AB2984)</f>
        <v/>
      </c>
      <c r="AN2984" s="702"/>
      <c r="AO2984" s="4"/>
      <c r="AP2984" s="5"/>
      <c r="AQ2984" s="5"/>
      <c r="AR2984" s="4"/>
      <c r="AS2984" s="5"/>
      <c r="AT2984" s="552"/>
      <c r="AU2984" s="553" t="str">
        <f>IF(AND(V2984&gt;0,X2984="A",AA2984&lt;&gt;"",AG2984&lt;&gt;"A",AJ2984&lt;&gt;"A",OR(AB2984="NR",AB2984="NT")),1,"")</f>
        <v/>
      </c>
      <c r="AV2984" s="554" t="str">
        <f>IF(AU2984="","",COUNTIF($AU$8:AU2984,AU2984))</f>
        <v/>
      </c>
      <c r="AW2984" s="553" t="str">
        <f>IF(AND(V2984&gt;0,X2984="A",AJ2984&lt;&gt;"A",OR(AB2984="",AB2984="NX")),1,"")</f>
        <v/>
      </c>
      <c r="AX2984" s="554" t="str">
        <f>IF(AW2984="","",COUNTIF($AW$8:AW2984,AW2984))</f>
        <v/>
      </c>
      <c r="AY2984" s="27"/>
      <c r="AZ2984" s="6"/>
      <c r="BA2984" s="7"/>
      <c r="BB2984" s="7"/>
    </row>
    <row r="2985" spans="1:54" ht="14.45" customHeight="1">
      <c r="A2985" s="472" t="s">
        <v>6143</v>
      </c>
      <c r="B2985" s="473" t="s">
        <v>1602</v>
      </c>
      <c r="C2985" s="714"/>
      <c r="D2985" s="22"/>
      <c r="E2985" s="746"/>
      <c r="F2985" s="760"/>
      <c r="G2985" s="475"/>
      <c r="H2985" s="476"/>
      <c r="I2985" s="474"/>
      <c r="J2985" s="475"/>
      <c r="K2985" s="478"/>
      <c r="L2985" s="9"/>
      <c r="M2985" s="546"/>
      <c r="N2985" s="9"/>
      <c r="O2985" s="6"/>
      <c r="P2985" s="479"/>
      <c r="Q2985" s="10"/>
      <c r="R2985" s="11"/>
      <c r="S2985" s="12"/>
      <c r="T2985" s="14"/>
      <c r="U2985" s="15"/>
      <c r="V2985" s="8"/>
      <c r="W2985" s="13"/>
      <c r="X2985" s="23"/>
      <c r="Y2985" s="486"/>
      <c r="Z2985" s="483"/>
      <c r="AA2985" s="24"/>
      <c r="AB2985" s="484"/>
      <c r="AC2985" s="16"/>
      <c r="AD2985" s="17"/>
      <c r="AE2985" s="18"/>
      <c r="AF2985" s="9"/>
      <c r="AG2985" s="19"/>
      <c r="AH2985" s="20"/>
      <c r="AI2985" s="9"/>
      <c r="AJ2985" s="21"/>
      <c r="AK2985" s="33"/>
      <c r="AL2985" s="485" t="str">
        <f>IF(AA2985="","",AA2985)</f>
        <v/>
      </c>
      <c r="AM2985" s="3" t="str">
        <f>IF(AB2985="","",AB2985)</f>
        <v/>
      </c>
      <c r="AN2985" s="702"/>
      <c r="AO2985" s="4"/>
      <c r="AP2985" s="5"/>
      <c r="AQ2985" s="5"/>
      <c r="AR2985" s="4"/>
      <c r="AS2985" s="5"/>
      <c r="AT2985" s="552"/>
      <c r="AU2985" s="553" t="str">
        <f>IF(AND(V2985&gt;0,X2985="A",AA2985&lt;&gt;"",AG2985&lt;&gt;"A",AJ2985&lt;&gt;"A",OR(AB2985="NR",AB2985="NT")),1,"")</f>
        <v/>
      </c>
      <c r="AV2985" s="554" t="str">
        <f>IF(AU2985="","",COUNTIF($AU$8:AU2985,AU2985))</f>
        <v/>
      </c>
      <c r="AW2985" s="553" t="str">
        <f>IF(AND(V2985&gt;0,X2985="A",AJ2985&lt;&gt;"A",OR(AB2985="",AB2985="NX")),1,"")</f>
        <v/>
      </c>
      <c r="AX2985" s="554" t="str">
        <f>IF(AW2985="","",COUNTIF($AW$8:AW2985,AW2985))</f>
        <v/>
      </c>
      <c r="AY2985" s="27"/>
      <c r="AZ2985" s="6"/>
      <c r="BA2985" s="7"/>
      <c r="BB2985" s="7"/>
    </row>
    <row r="2986" spans="1:54" ht="14.45" customHeight="1">
      <c r="A2986" s="472" t="s">
        <v>6144</v>
      </c>
      <c r="B2986" s="473" t="s">
        <v>1602</v>
      </c>
      <c r="C2986" s="714"/>
      <c r="D2986" s="22"/>
      <c r="E2986" s="746"/>
      <c r="F2986" s="760"/>
      <c r="G2986" s="475"/>
      <c r="H2986" s="476"/>
      <c r="I2986" s="474"/>
      <c r="J2986" s="475"/>
      <c r="K2986" s="478"/>
      <c r="L2986" s="9"/>
      <c r="M2986" s="546"/>
      <c r="N2986" s="9"/>
      <c r="O2986" s="6"/>
      <c r="P2986" s="479"/>
      <c r="Q2986" s="10"/>
      <c r="R2986" s="11"/>
      <c r="S2986" s="12"/>
      <c r="T2986" s="14"/>
      <c r="U2986" s="15"/>
      <c r="V2986" s="8"/>
      <c r="W2986" s="13"/>
      <c r="X2986" s="23"/>
      <c r="Y2986" s="486"/>
      <c r="Z2986" s="483"/>
      <c r="AA2986" s="24"/>
      <c r="AB2986" s="484"/>
      <c r="AC2986" s="16"/>
      <c r="AD2986" s="17"/>
      <c r="AE2986" s="18"/>
      <c r="AF2986" s="9"/>
      <c r="AG2986" s="19"/>
      <c r="AH2986" s="20"/>
      <c r="AI2986" s="9"/>
      <c r="AJ2986" s="21"/>
      <c r="AK2986" s="33"/>
      <c r="AL2986" s="485" t="str">
        <f>IF(AA2986="","",AA2986)</f>
        <v/>
      </c>
      <c r="AM2986" s="3" t="str">
        <f>IF(AB2986="","",AB2986)</f>
        <v/>
      </c>
      <c r="AN2986" s="702"/>
      <c r="AO2986" s="4"/>
      <c r="AP2986" s="5"/>
      <c r="AQ2986" s="5"/>
      <c r="AR2986" s="4"/>
      <c r="AS2986" s="5"/>
      <c r="AT2986" s="552"/>
      <c r="AU2986" s="553" t="str">
        <f>IF(AND(V2986&gt;0,X2986="A",AA2986&lt;&gt;"",AG2986&lt;&gt;"A",AJ2986&lt;&gt;"A",OR(AB2986="NR",AB2986="NT")),1,"")</f>
        <v/>
      </c>
      <c r="AV2986" s="554" t="str">
        <f>IF(AU2986="","",COUNTIF($AU$8:AU2986,AU2986))</f>
        <v/>
      </c>
      <c r="AW2986" s="553" t="str">
        <f>IF(AND(V2986&gt;0,X2986="A",AJ2986&lt;&gt;"A",OR(AB2986="",AB2986="NX")),1,"")</f>
        <v/>
      </c>
      <c r="AX2986" s="554" t="str">
        <f>IF(AW2986="","",COUNTIF($AW$8:AW2986,AW2986))</f>
        <v/>
      </c>
      <c r="AY2986" s="27"/>
      <c r="AZ2986" s="6"/>
      <c r="BA2986" s="7"/>
      <c r="BB2986" s="7"/>
    </row>
    <row r="2987" spans="1:54" ht="14.45" customHeight="1">
      <c r="A2987" s="472" t="s">
        <v>6145</v>
      </c>
      <c r="B2987" s="473" t="s">
        <v>1602</v>
      </c>
      <c r="C2987" s="714"/>
      <c r="D2987" s="22"/>
      <c r="E2987" s="746"/>
      <c r="F2987" s="760"/>
      <c r="G2987" s="475"/>
      <c r="H2987" s="476"/>
      <c r="I2987" s="474"/>
      <c r="J2987" s="475"/>
      <c r="K2987" s="478"/>
      <c r="L2987" s="9"/>
      <c r="M2987" s="546"/>
      <c r="N2987" s="9"/>
      <c r="O2987" s="6"/>
      <c r="P2987" s="479"/>
      <c r="Q2987" s="10"/>
      <c r="R2987" s="11"/>
      <c r="S2987" s="12"/>
      <c r="T2987" s="14"/>
      <c r="U2987" s="15"/>
      <c r="V2987" s="8"/>
      <c r="W2987" s="13"/>
      <c r="X2987" s="23"/>
      <c r="Y2987" s="486"/>
      <c r="Z2987" s="483"/>
      <c r="AA2987" s="24"/>
      <c r="AB2987" s="484"/>
      <c r="AC2987" s="16"/>
      <c r="AD2987" s="17"/>
      <c r="AE2987" s="18"/>
      <c r="AF2987" s="9"/>
      <c r="AG2987" s="19"/>
      <c r="AH2987" s="20"/>
      <c r="AI2987" s="9"/>
      <c r="AJ2987" s="21"/>
      <c r="AK2987" s="33"/>
      <c r="AL2987" s="485" t="str">
        <f>IF(AA2987="","",AA2987)</f>
        <v/>
      </c>
      <c r="AM2987" s="3" t="str">
        <f>IF(AB2987="","",AB2987)</f>
        <v/>
      </c>
      <c r="AN2987" s="702"/>
      <c r="AO2987" s="4"/>
      <c r="AP2987" s="5"/>
      <c r="AQ2987" s="5"/>
      <c r="AR2987" s="4"/>
      <c r="AS2987" s="5"/>
      <c r="AT2987" s="552"/>
      <c r="AU2987" s="553" t="str">
        <f>IF(AND(V2987&gt;0,X2987="A",AA2987&lt;&gt;"",AG2987&lt;&gt;"A",AJ2987&lt;&gt;"A",OR(AB2987="NR",AB2987="NT")),1,"")</f>
        <v/>
      </c>
      <c r="AV2987" s="554" t="str">
        <f>IF(AU2987="","",COUNTIF($AU$8:AU2987,AU2987))</f>
        <v/>
      </c>
      <c r="AW2987" s="553" t="str">
        <f>IF(AND(V2987&gt;0,X2987="A",AJ2987&lt;&gt;"A",OR(AB2987="",AB2987="NX")),1,"")</f>
        <v/>
      </c>
      <c r="AX2987" s="554" t="str">
        <f>IF(AW2987="","",COUNTIF($AW$8:AW2987,AW2987))</f>
        <v/>
      </c>
      <c r="AY2987" s="27"/>
      <c r="AZ2987" s="6"/>
      <c r="BA2987" s="7"/>
      <c r="BB2987" s="7"/>
    </row>
    <row r="2988" spans="1:54" ht="14.45" customHeight="1">
      <c r="A2988" s="472" t="s">
        <v>6146</v>
      </c>
      <c r="B2988" s="473" t="s">
        <v>1602</v>
      </c>
      <c r="C2988" s="714"/>
      <c r="D2988" s="22"/>
      <c r="E2988" s="746"/>
      <c r="F2988" s="760"/>
      <c r="G2988" s="475"/>
      <c r="H2988" s="476"/>
      <c r="I2988" s="474"/>
      <c r="J2988" s="475"/>
      <c r="K2988" s="478"/>
      <c r="L2988" s="9"/>
      <c r="M2988" s="546"/>
      <c r="N2988" s="9"/>
      <c r="O2988" s="6"/>
      <c r="P2988" s="479"/>
      <c r="Q2988" s="10"/>
      <c r="R2988" s="11"/>
      <c r="S2988" s="12"/>
      <c r="T2988" s="14"/>
      <c r="U2988" s="15"/>
      <c r="V2988" s="8"/>
      <c r="W2988" s="13"/>
      <c r="X2988" s="23"/>
      <c r="Y2988" s="486"/>
      <c r="Z2988" s="483"/>
      <c r="AA2988" s="24"/>
      <c r="AB2988" s="484"/>
      <c r="AC2988" s="16"/>
      <c r="AD2988" s="17"/>
      <c r="AE2988" s="18"/>
      <c r="AF2988" s="9"/>
      <c r="AG2988" s="19"/>
      <c r="AH2988" s="20"/>
      <c r="AI2988" s="9"/>
      <c r="AJ2988" s="21"/>
      <c r="AK2988" s="33"/>
      <c r="AL2988" s="485" t="str">
        <f>IF(AA2988="","",AA2988)</f>
        <v/>
      </c>
      <c r="AM2988" s="3" t="str">
        <f>IF(AB2988="","",AB2988)</f>
        <v/>
      </c>
      <c r="AN2988" s="702"/>
      <c r="AO2988" s="4"/>
      <c r="AP2988" s="5"/>
      <c r="AQ2988" s="5"/>
      <c r="AR2988" s="4"/>
      <c r="AS2988" s="5"/>
      <c r="AT2988" s="552"/>
      <c r="AU2988" s="553" t="str">
        <f>IF(AND(V2988&gt;0,X2988="A",AA2988&lt;&gt;"",AG2988&lt;&gt;"A",AJ2988&lt;&gt;"A",OR(AB2988="NR",AB2988="NT")),1,"")</f>
        <v/>
      </c>
      <c r="AV2988" s="554" t="str">
        <f>IF(AU2988="","",COUNTIF($AU$8:AU2988,AU2988))</f>
        <v/>
      </c>
      <c r="AW2988" s="553" t="str">
        <f>IF(AND(V2988&gt;0,X2988="A",AJ2988&lt;&gt;"A",OR(AB2988="",AB2988="NX")),1,"")</f>
        <v/>
      </c>
      <c r="AX2988" s="554" t="str">
        <f>IF(AW2988="","",COUNTIF($AW$8:AW2988,AW2988))</f>
        <v/>
      </c>
      <c r="AY2988" s="27"/>
      <c r="AZ2988" s="6"/>
      <c r="BA2988" s="7"/>
      <c r="BB2988" s="7"/>
    </row>
    <row r="2989" spans="1:54" ht="14.45" customHeight="1">
      <c r="A2989" s="472" t="s">
        <v>6147</v>
      </c>
      <c r="B2989" s="473" t="s">
        <v>1602</v>
      </c>
      <c r="C2989" s="714"/>
      <c r="D2989" s="22"/>
      <c r="E2989" s="746"/>
      <c r="F2989" s="760"/>
      <c r="G2989" s="475"/>
      <c r="H2989" s="476"/>
      <c r="I2989" s="474"/>
      <c r="J2989" s="475"/>
      <c r="K2989" s="478"/>
      <c r="L2989" s="9"/>
      <c r="M2989" s="546"/>
      <c r="N2989" s="9"/>
      <c r="O2989" s="6"/>
      <c r="P2989" s="479"/>
      <c r="Q2989" s="10"/>
      <c r="R2989" s="11"/>
      <c r="S2989" s="12"/>
      <c r="T2989" s="14"/>
      <c r="U2989" s="15"/>
      <c r="V2989" s="8"/>
      <c r="W2989" s="13"/>
      <c r="X2989" s="23"/>
      <c r="Y2989" s="486"/>
      <c r="Z2989" s="483"/>
      <c r="AA2989" s="24"/>
      <c r="AB2989" s="484"/>
      <c r="AC2989" s="16"/>
      <c r="AD2989" s="17"/>
      <c r="AE2989" s="18"/>
      <c r="AF2989" s="9"/>
      <c r="AG2989" s="19"/>
      <c r="AH2989" s="20"/>
      <c r="AI2989" s="9"/>
      <c r="AJ2989" s="21"/>
      <c r="AK2989" s="33"/>
      <c r="AL2989" s="485" t="str">
        <f>IF(AA2989="","",AA2989)</f>
        <v/>
      </c>
      <c r="AM2989" s="3" t="str">
        <f>IF(AB2989="","",AB2989)</f>
        <v/>
      </c>
      <c r="AN2989" s="702"/>
      <c r="AO2989" s="4"/>
      <c r="AP2989" s="5"/>
      <c r="AQ2989" s="5"/>
      <c r="AR2989" s="4"/>
      <c r="AS2989" s="5"/>
      <c r="AT2989" s="552"/>
      <c r="AU2989" s="553" t="str">
        <f>IF(AND(V2989&gt;0,X2989="A",AA2989&lt;&gt;"",AG2989&lt;&gt;"A",AJ2989&lt;&gt;"A",OR(AB2989="NR",AB2989="NT")),1,"")</f>
        <v/>
      </c>
      <c r="AV2989" s="554" t="str">
        <f>IF(AU2989="","",COUNTIF($AU$8:AU2989,AU2989))</f>
        <v/>
      </c>
      <c r="AW2989" s="553" t="str">
        <f>IF(AND(V2989&gt;0,X2989="A",AJ2989&lt;&gt;"A",OR(AB2989="",AB2989="NX")),1,"")</f>
        <v/>
      </c>
      <c r="AX2989" s="554" t="str">
        <f>IF(AW2989="","",COUNTIF($AW$8:AW2989,AW2989))</f>
        <v/>
      </c>
      <c r="AY2989" s="27"/>
      <c r="AZ2989" s="6"/>
      <c r="BA2989" s="7"/>
      <c r="BB2989" s="7"/>
    </row>
    <row r="2990" spans="1:54" ht="14.45" customHeight="1">
      <c r="A2990" s="472" t="s">
        <v>6148</v>
      </c>
      <c r="B2990" s="473" t="s">
        <v>1602</v>
      </c>
      <c r="C2990" s="714"/>
      <c r="D2990" s="22"/>
      <c r="E2990" s="746"/>
      <c r="F2990" s="760"/>
      <c r="G2990" s="475"/>
      <c r="H2990" s="476"/>
      <c r="I2990" s="474"/>
      <c r="J2990" s="475"/>
      <c r="K2990" s="478"/>
      <c r="L2990" s="9"/>
      <c r="M2990" s="546"/>
      <c r="N2990" s="9"/>
      <c r="O2990" s="6"/>
      <c r="P2990" s="479"/>
      <c r="Q2990" s="10"/>
      <c r="R2990" s="11"/>
      <c r="S2990" s="12"/>
      <c r="T2990" s="14"/>
      <c r="U2990" s="15"/>
      <c r="V2990" s="8"/>
      <c r="W2990" s="13"/>
      <c r="X2990" s="23"/>
      <c r="Y2990" s="486"/>
      <c r="Z2990" s="483"/>
      <c r="AA2990" s="24"/>
      <c r="AB2990" s="484"/>
      <c r="AC2990" s="16"/>
      <c r="AD2990" s="17"/>
      <c r="AE2990" s="18"/>
      <c r="AF2990" s="9"/>
      <c r="AG2990" s="19"/>
      <c r="AH2990" s="20"/>
      <c r="AI2990" s="9"/>
      <c r="AJ2990" s="21"/>
      <c r="AK2990" s="33"/>
      <c r="AL2990" s="485" t="str">
        <f>IF(AA2990="","",AA2990)</f>
        <v/>
      </c>
      <c r="AM2990" s="3" t="str">
        <f>IF(AB2990="","",AB2990)</f>
        <v/>
      </c>
      <c r="AN2990" s="702"/>
      <c r="AO2990" s="4"/>
      <c r="AP2990" s="5"/>
      <c r="AQ2990" s="5"/>
      <c r="AR2990" s="4"/>
      <c r="AS2990" s="5"/>
      <c r="AT2990" s="552"/>
      <c r="AU2990" s="553" t="str">
        <f>IF(AND(V2990&gt;0,X2990="A",AA2990&lt;&gt;"",AG2990&lt;&gt;"A",AJ2990&lt;&gt;"A",OR(AB2990="NR",AB2990="NT")),1,"")</f>
        <v/>
      </c>
      <c r="AV2990" s="554" t="str">
        <f>IF(AU2990="","",COUNTIF($AU$8:AU2990,AU2990))</f>
        <v/>
      </c>
      <c r="AW2990" s="553" t="str">
        <f>IF(AND(V2990&gt;0,X2990="A",AJ2990&lt;&gt;"A",OR(AB2990="",AB2990="NX")),1,"")</f>
        <v/>
      </c>
      <c r="AX2990" s="554" t="str">
        <f>IF(AW2990="","",COUNTIF($AW$8:AW2990,AW2990))</f>
        <v/>
      </c>
      <c r="AY2990" s="27"/>
      <c r="AZ2990" s="6"/>
      <c r="BA2990" s="7"/>
      <c r="BB2990" s="7"/>
    </row>
    <row r="2991" spans="1:54" ht="14.45" customHeight="1">
      <c r="A2991" s="472" t="s">
        <v>6149</v>
      </c>
      <c r="B2991" s="473" t="s">
        <v>1602</v>
      </c>
      <c r="C2991" s="714"/>
      <c r="D2991" s="22"/>
      <c r="E2991" s="746"/>
      <c r="F2991" s="760"/>
      <c r="G2991" s="475"/>
      <c r="H2991" s="476"/>
      <c r="I2991" s="474"/>
      <c r="J2991" s="475"/>
      <c r="K2991" s="478"/>
      <c r="L2991" s="9"/>
      <c r="M2991" s="546"/>
      <c r="N2991" s="9"/>
      <c r="O2991" s="6"/>
      <c r="P2991" s="479"/>
      <c r="Q2991" s="10"/>
      <c r="R2991" s="11"/>
      <c r="S2991" s="12"/>
      <c r="T2991" s="14"/>
      <c r="U2991" s="15"/>
      <c r="V2991" s="8"/>
      <c r="W2991" s="13"/>
      <c r="X2991" s="23"/>
      <c r="Y2991" s="486"/>
      <c r="Z2991" s="483"/>
      <c r="AA2991" s="24"/>
      <c r="AB2991" s="484"/>
      <c r="AC2991" s="16"/>
      <c r="AD2991" s="17"/>
      <c r="AE2991" s="18"/>
      <c r="AF2991" s="9"/>
      <c r="AG2991" s="19"/>
      <c r="AH2991" s="20"/>
      <c r="AI2991" s="9"/>
      <c r="AJ2991" s="21"/>
      <c r="AK2991" s="33"/>
      <c r="AL2991" s="485" t="str">
        <f>IF(AA2991="","",AA2991)</f>
        <v/>
      </c>
      <c r="AM2991" s="3" t="str">
        <f>IF(AB2991="","",AB2991)</f>
        <v/>
      </c>
      <c r="AN2991" s="702"/>
      <c r="AO2991" s="4"/>
      <c r="AP2991" s="5"/>
      <c r="AQ2991" s="5"/>
      <c r="AR2991" s="4"/>
      <c r="AS2991" s="5"/>
      <c r="AT2991" s="552"/>
      <c r="AU2991" s="553" t="str">
        <f>IF(AND(V2991&gt;0,X2991="A",AA2991&lt;&gt;"",AG2991&lt;&gt;"A",AJ2991&lt;&gt;"A",OR(AB2991="NR",AB2991="NT")),1,"")</f>
        <v/>
      </c>
      <c r="AV2991" s="554" t="str">
        <f>IF(AU2991="","",COUNTIF($AU$8:AU2991,AU2991))</f>
        <v/>
      </c>
      <c r="AW2991" s="553" t="str">
        <f>IF(AND(V2991&gt;0,X2991="A",AJ2991&lt;&gt;"A",OR(AB2991="",AB2991="NX")),1,"")</f>
        <v/>
      </c>
      <c r="AX2991" s="554" t="str">
        <f>IF(AW2991="","",COUNTIF($AW$8:AW2991,AW2991))</f>
        <v/>
      </c>
      <c r="AY2991" s="27"/>
      <c r="AZ2991" s="6"/>
      <c r="BA2991" s="7"/>
      <c r="BB2991" s="7"/>
    </row>
    <row r="2992" spans="1:54" ht="14.45" customHeight="1">
      <c r="A2992" s="472" t="s">
        <v>6150</v>
      </c>
      <c r="B2992" s="473" t="s">
        <v>1602</v>
      </c>
      <c r="C2992" s="714"/>
      <c r="D2992" s="22"/>
      <c r="E2992" s="746"/>
      <c r="F2992" s="760"/>
      <c r="G2992" s="475"/>
      <c r="H2992" s="476"/>
      <c r="I2992" s="474"/>
      <c r="J2992" s="475"/>
      <c r="K2992" s="478"/>
      <c r="L2992" s="9"/>
      <c r="M2992" s="546"/>
      <c r="N2992" s="9"/>
      <c r="O2992" s="6"/>
      <c r="P2992" s="479"/>
      <c r="Q2992" s="10"/>
      <c r="R2992" s="11"/>
      <c r="S2992" s="12"/>
      <c r="T2992" s="14"/>
      <c r="U2992" s="15"/>
      <c r="V2992" s="8"/>
      <c r="W2992" s="13"/>
      <c r="X2992" s="23"/>
      <c r="Y2992" s="486"/>
      <c r="Z2992" s="483"/>
      <c r="AA2992" s="24"/>
      <c r="AB2992" s="484"/>
      <c r="AC2992" s="16"/>
      <c r="AD2992" s="17"/>
      <c r="AE2992" s="18"/>
      <c r="AF2992" s="9"/>
      <c r="AG2992" s="19"/>
      <c r="AH2992" s="20"/>
      <c r="AI2992" s="9"/>
      <c r="AJ2992" s="21"/>
      <c r="AK2992" s="33"/>
      <c r="AL2992" s="485" t="str">
        <f>IF(AA2992="","",AA2992)</f>
        <v/>
      </c>
      <c r="AM2992" s="3" t="str">
        <f>IF(AB2992="","",AB2992)</f>
        <v/>
      </c>
      <c r="AN2992" s="702"/>
      <c r="AO2992" s="4"/>
      <c r="AP2992" s="5"/>
      <c r="AQ2992" s="5"/>
      <c r="AR2992" s="4"/>
      <c r="AS2992" s="5"/>
      <c r="AT2992" s="552"/>
      <c r="AU2992" s="553" t="str">
        <f>IF(AND(V2992&gt;0,X2992="A",AA2992&lt;&gt;"",AG2992&lt;&gt;"A",AJ2992&lt;&gt;"A",OR(AB2992="NR",AB2992="NT")),1,"")</f>
        <v/>
      </c>
      <c r="AV2992" s="554" t="str">
        <f>IF(AU2992="","",COUNTIF($AU$8:AU2992,AU2992))</f>
        <v/>
      </c>
      <c r="AW2992" s="553" t="str">
        <f>IF(AND(V2992&gt;0,X2992="A",AJ2992&lt;&gt;"A",OR(AB2992="",AB2992="NX")),1,"")</f>
        <v/>
      </c>
      <c r="AX2992" s="554" t="str">
        <f>IF(AW2992="","",COUNTIF($AW$8:AW2992,AW2992))</f>
        <v/>
      </c>
      <c r="AY2992" s="27"/>
      <c r="AZ2992" s="6"/>
      <c r="BA2992" s="7"/>
      <c r="BB2992" s="7"/>
    </row>
    <row r="2993" spans="1:54" ht="14.45" customHeight="1">
      <c r="A2993" s="472" t="s">
        <v>6151</v>
      </c>
      <c r="B2993" s="473" t="s">
        <v>1602</v>
      </c>
      <c r="C2993" s="714"/>
      <c r="D2993" s="22"/>
      <c r="E2993" s="746"/>
      <c r="F2993" s="760"/>
      <c r="G2993" s="475"/>
      <c r="H2993" s="476"/>
      <c r="I2993" s="474"/>
      <c r="J2993" s="475"/>
      <c r="K2993" s="478"/>
      <c r="L2993" s="9"/>
      <c r="M2993" s="546"/>
      <c r="N2993" s="9"/>
      <c r="O2993" s="6"/>
      <c r="P2993" s="479"/>
      <c r="Q2993" s="10"/>
      <c r="R2993" s="11"/>
      <c r="S2993" s="12"/>
      <c r="T2993" s="14"/>
      <c r="U2993" s="15"/>
      <c r="V2993" s="8"/>
      <c r="W2993" s="13"/>
      <c r="X2993" s="23"/>
      <c r="Y2993" s="486"/>
      <c r="Z2993" s="483"/>
      <c r="AA2993" s="24"/>
      <c r="AB2993" s="484"/>
      <c r="AC2993" s="16"/>
      <c r="AD2993" s="17"/>
      <c r="AE2993" s="18"/>
      <c r="AF2993" s="9"/>
      <c r="AG2993" s="19"/>
      <c r="AH2993" s="20"/>
      <c r="AI2993" s="9"/>
      <c r="AJ2993" s="21"/>
      <c r="AK2993" s="33"/>
      <c r="AL2993" s="485" t="str">
        <f>IF(AA2993="","",AA2993)</f>
        <v/>
      </c>
      <c r="AM2993" s="3" t="str">
        <f>IF(AB2993="","",AB2993)</f>
        <v/>
      </c>
      <c r="AN2993" s="702"/>
      <c r="AO2993" s="4"/>
      <c r="AP2993" s="5"/>
      <c r="AQ2993" s="5"/>
      <c r="AR2993" s="4"/>
      <c r="AS2993" s="5"/>
      <c r="AT2993" s="552"/>
      <c r="AU2993" s="553" t="str">
        <f>IF(AND(V2993&gt;0,X2993="A",AA2993&lt;&gt;"",AG2993&lt;&gt;"A",AJ2993&lt;&gt;"A",OR(AB2993="NR",AB2993="NT")),1,"")</f>
        <v/>
      </c>
      <c r="AV2993" s="554" t="str">
        <f>IF(AU2993="","",COUNTIF($AU$8:AU2993,AU2993))</f>
        <v/>
      </c>
      <c r="AW2993" s="553" t="str">
        <f>IF(AND(V2993&gt;0,X2993="A",AJ2993&lt;&gt;"A",OR(AB2993="",AB2993="NX")),1,"")</f>
        <v/>
      </c>
      <c r="AX2993" s="554" t="str">
        <f>IF(AW2993="","",COUNTIF($AW$8:AW2993,AW2993))</f>
        <v/>
      </c>
      <c r="AY2993" s="27"/>
      <c r="AZ2993" s="6"/>
      <c r="BA2993" s="7"/>
      <c r="BB2993" s="7"/>
    </row>
    <row r="2994" spans="1:54" ht="14.45" customHeight="1">
      <c r="A2994" s="472" t="s">
        <v>6152</v>
      </c>
      <c r="B2994" s="473" t="s">
        <v>1602</v>
      </c>
      <c r="C2994" s="714"/>
      <c r="D2994" s="22"/>
      <c r="E2994" s="746"/>
      <c r="F2994" s="760"/>
      <c r="G2994" s="475"/>
      <c r="H2994" s="476"/>
      <c r="I2994" s="474"/>
      <c r="J2994" s="475"/>
      <c r="K2994" s="478"/>
      <c r="L2994" s="9"/>
      <c r="M2994" s="546"/>
      <c r="N2994" s="9"/>
      <c r="O2994" s="6"/>
      <c r="P2994" s="479"/>
      <c r="Q2994" s="10"/>
      <c r="R2994" s="11"/>
      <c r="S2994" s="12"/>
      <c r="T2994" s="14"/>
      <c r="U2994" s="15"/>
      <c r="V2994" s="8"/>
      <c r="W2994" s="13"/>
      <c r="X2994" s="23"/>
      <c r="Y2994" s="486"/>
      <c r="Z2994" s="483"/>
      <c r="AA2994" s="24"/>
      <c r="AB2994" s="484"/>
      <c r="AC2994" s="16"/>
      <c r="AD2994" s="17"/>
      <c r="AE2994" s="18"/>
      <c r="AF2994" s="9"/>
      <c r="AG2994" s="19"/>
      <c r="AH2994" s="20"/>
      <c r="AI2994" s="9"/>
      <c r="AJ2994" s="21"/>
      <c r="AK2994" s="33"/>
      <c r="AL2994" s="485" t="str">
        <f>IF(AA2994="","",AA2994)</f>
        <v/>
      </c>
      <c r="AM2994" s="3" t="str">
        <f>IF(AB2994="","",AB2994)</f>
        <v/>
      </c>
      <c r="AN2994" s="702"/>
      <c r="AO2994" s="4"/>
      <c r="AP2994" s="5"/>
      <c r="AQ2994" s="5"/>
      <c r="AR2994" s="4"/>
      <c r="AS2994" s="5"/>
      <c r="AT2994" s="552"/>
      <c r="AU2994" s="553" t="str">
        <f>IF(AND(V2994&gt;0,X2994="A",AA2994&lt;&gt;"",AG2994&lt;&gt;"A",AJ2994&lt;&gt;"A",OR(AB2994="NR",AB2994="NT")),1,"")</f>
        <v/>
      </c>
      <c r="AV2994" s="554" t="str">
        <f>IF(AU2994="","",COUNTIF($AU$8:AU2994,AU2994))</f>
        <v/>
      </c>
      <c r="AW2994" s="553" t="str">
        <f>IF(AND(V2994&gt;0,X2994="A",AJ2994&lt;&gt;"A",OR(AB2994="",AB2994="NX")),1,"")</f>
        <v/>
      </c>
      <c r="AX2994" s="554" t="str">
        <f>IF(AW2994="","",COUNTIF($AW$8:AW2994,AW2994))</f>
        <v/>
      </c>
      <c r="AY2994" s="27"/>
      <c r="AZ2994" s="6"/>
      <c r="BA2994" s="7"/>
      <c r="BB2994" s="7"/>
    </row>
    <row r="2995" spans="1:54" ht="14.45" customHeight="1">
      <c r="A2995" s="472" t="s">
        <v>6153</v>
      </c>
      <c r="B2995" s="473" t="s">
        <v>1602</v>
      </c>
      <c r="C2995" s="714"/>
      <c r="D2995" s="22"/>
      <c r="E2995" s="746"/>
      <c r="F2995" s="760"/>
      <c r="G2995" s="475"/>
      <c r="H2995" s="476"/>
      <c r="I2995" s="474"/>
      <c r="J2995" s="475"/>
      <c r="K2995" s="478"/>
      <c r="L2995" s="9"/>
      <c r="M2995" s="546"/>
      <c r="N2995" s="9"/>
      <c r="O2995" s="6"/>
      <c r="P2995" s="479"/>
      <c r="Q2995" s="10"/>
      <c r="R2995" s="11"/>
      <c r="S2995" s="12"/>
      <c r="T2995" s="14"/>
      <c r="U2995" s="15"/>
      <c r="V2995" s="8"/>
      <c r="W2995" s="13"/>
      <c r="X2995" s="23"/>
      <c r="Y2995" s="486"/>
      <c r="Z2995" s="483"/>
      <c r="AA2995" s="24"/>
      <c r="AB2995" s="484"/>
      <c r="AC2995" s="16"/>
      <c r="AD2995" s="17"/>
      <c r="AE2995" s="18"/>
      <c r="AF2995" s="9"/>
      <c r="AG2995" s="19"/>
      <c r="AH2995" s="20"/>
      <c r="AI2995" s="9"/>
      <c r="AJ2995" s="21"/>
      <c r="AK2995" s="33"/>
      <c r="AL2995" s="485" t="str">
        <f>IF(AA2995="","",AA2995)</f>
        <v/>
      </c>
      <c r="AM2995" s="3" t="str">
        <f>IF(AB2995="","",AB2995)</f>
        <v/>
      </c>
      <c r="AN2995" s="702"/>
      <c r="AO2995" s="4"/>
      <c r="AP2995" s="5"/>
      <c r="AQ2995" s="5"/>
      <c r="AR2995" s="4"/>
      <c r="AS2995" s="5"/>
      <c r="AT2995" s="552"/>
      <c r="AU2995" s="553" t="str">
        <f>IF(AND(V2995&gt;0,X2995="A",AA2995&lt;&gt;"",AG2995&lt;&gt;"A",AJ2995&lt;&gt;"A",OR(AB2995="NR",AB2995="NT")),1,"")</f>
        <v/>
      </c>
      <c r="AV2995" s="554" t="str">
        <f>IF(AU2995="","",COUNTIF($AU$8:AU2995,AU2995))</f>
        <v/>
      </c>
      <c r="AW2995" s="553" t="str">
        <f>IF(AND(V2995&gt;0,X2995="A",AJ2995&lt;&gt;"A",OR(AB2995="",AB2995="NX")),1,"")</f>
        <v/>
      </c>
      <c r="AX2995" s="554" t="str">
        <f>IF(AW2995="","",COUNTIF($AW$8:AW2995,AW2995))</f>
        <v/>
      </c>
      <c r="AY2995" s="27"/>
      <c r="AZ2995" s="6"/>
      <c r="BA2995" s="7"/>
      <c r="BB2995" s="7"/>
    </row>
    <row r="2996" spans="1:54" ht="14.45" customHeight="1">
      <c r="A2996" s="472" t="s">
        <v>6154</v>
      </c>
      <c r="B2996" s="473" t="s">
        <v>1602</v>
      </c>
      <c r="C2996" s="714"/>
      <c r="D2996" s="22"/>
      <c r="E2996" s="746"/>
      <c r="F2996" s="760"/>
      <c r="G2996" s="475"/>
      <c r="H2996" s="476"/>
      <c r="I2996" s="474"/>
      <c r="J2996" s="475"/>
      <c r="K2996" s="478"/>
      <c r="L2996" s="9"/>
      <c r="M2996" s="546"/>
      <c r="N2996" s="9"/>
      <c r="O2996" s="6"/>
      <c r="P2996" s="479"/>
      <c r="Q2996" s="10"/>
      <c r="R2996" s="11"/>
      <c r="S2996" s="12"/>
      <c r="T2996" s="14"/>
      <c r="U2996" s="15"/>
      <c r="V2996" s="8"/>
      <c r="W2996" s="13"/>
      <c r="X2996" s="23"/>
      <c r="Y2996" s="486"/>
      <c r="Z2996" s="483"/>
      <c r="AA2996" s="24"/>
      <c r="AB2996" s="484"/>
      <c r="AC2996" s="16"/>
      <c r="AD2996" s="17"/>
      <c r="AE2996" s="18"/>
      <c r="AF2996" s="9"/>
      <c r="AG2996" s="19"/>
      <c r="AH2996" s="20"/>
      <c r="AI2996" s="9"/>
      <c r="AJ2996" s="21"/>
      <c r="AK2996" s="33"/>
      <c r="AL2996" s="485" t="str">
        <f>IF(AA2996="","",AA2996)</f>
        <v/>
      </c>
      <c r="AM2996" s="3" t="str">
        <f>IF(AB2996="","",AB2996)</f>
        <v/>
      </c>
      <c r="AN2996" s="702"/>
      <c r="AO2996" s="4"/>
      <c r="AP2996" s="5"/>
      <c r="AQ2996" s="5"/>
      <c r="AR2996" s="4"/>
      <c r="AS2996" s="5"/>
      <c r="AT2996" s="552"/>
      <c r="AU2996" s="553" t="str">
        <f>IF(AND(V2996&gt;0,X2996="A",AA2996&lt;&gt;"",AG2996&lt;&gt;"A",AJ2996&lt;&gt;"A",OR(AB2996="NR",AB2996="NT")),1,"")</f>
        <v/>
      </c>
      <c r="AV2996" s="554" t="str">
        <f>IF(AU2996="","",COUNTIF($AU$8:AU2996,AU2996))</f>
        <v/>
      </c>
      <c r="AW2996" s="553" t="str">
        <f>IF(AND(V2996&gt;0,X2996="A",AJ2996&lt;&gt;"A",OR(AB2996="",AB2996="NX")),1,"")</f>
        <v/>
      </c>
      <c r="AX2996" s="554" t="str">
        <f>IF(AW2996="","",COUNTIF($AW$8:AW2996,AW2996))</f>
        <v/>
      </c>
      <c r="AY2996" s="27"/>
      <c r="AZ2996" s="6"/>
      <c r="BA2996" s="7"/>
      <c r="BB2996" s="7"/>
    </row>
    <row r="2997" spans="1:54" ht="14.45" customHeight="1">
      <c r="A2997" s="472" t="s">
        <v>6155</v>
      </c>
      <c r="B2997" s="473" t="s">
        <v>1602</v>
      </c>
      <c r="C2997" s="714"/>
      <c r="D2997" s="22"/>
      <c r="E2997" s="746"/>
      <c r="F2997" s="760"/>
      <c r="G2997" s="475"/>
      <c r="H2997" s="476"/>
      <c r="I2997" s="474"/>
      <c r="J2997" s="475"/>
      <c r="K2997" s="478"/>
      <c r="L2997" s="9"/>
      <c r="M2997" s="546"/>
      <c r="N2997" s="9"/>
      <c r="O2997" s="6"/>
      <c r="P2997" s="479"/>
      <c r="Q2997" s="10"/>
      <c r="R2997" s="11"/>
      <c r="S2997" s="12"/>
      <c r="T2997" s="14"/>
      <c r="U2997" s="15"/>
      <c r="V2997" s="8"/>
      <c r="W2997" s="13"/>
      <c r="X2997" s="23"/>
      <c r="Y2997" s="486"/>
      <c r="Z2997" s="483"/>
      <c r="AA2997" s="24"/>
      <c r="AB2997" s="484"/>
      <c r="AC2997" s="16"/>
      <c r="AD2997" s="17"/>
      <c r="AE2997" s="18"/>
      <c r="AF2997" s="9"/>
      <c r="AG2997" s="19"/>
      <c r="AH2997" s="20"/>
      <c r="AI2997" s="9"/>
      <c r="AJ2997" s="21"/>
      <c r="AK2997" s="33"/>
      <c r="AL2997" s="485" t="str">
        <f>IF(AA2997="","",AA2997)</f>
        <v/>
      </c>
      <c r="AM2997" s="3" t="str">
        <f>IF(AB2997="","",AB2997)</f>
        <v/>
      </c>
      <c r="AN2997" s="702"/>
      <c r="AO2997" s="4"/>
      <c r="AP2997" s="5"/>
      <c r="AQ2997" s="5"/>
      <c r="AR2997" s="4"/>
      <c r="AS2997" s="5"/>
      <c r="AT2997" s="552"/>
      <c r="AU2997" s="553" t="str">
        <f>IF(AND(V2997&gt;0,X2997="A",AA2997&lt;&gt;"",AG2997&lt;&gt;"A",AJ2997&lt;&gt;"A",OR(AB2997="NR",AB2997="NT")),1,"")</f>
        <v/>
      </c>
      <c r="AV2997" s="554" t="str">
        <f>IF(AU2997="","",COUNTIF($AU$8:AU2997,AU2997))</f>
        <v/>
      </c>
      <c r="AW2997" s="553" t="str">
        <f>IF(AND(V2997&gt;0,X2997="A",AJ2997&lt;&gt;"A",OR(AB2997="",AB2997="NX")),1,"")</f>
        <v/>
      </c>
      <c r="AX2997" s="554" t="str">
        <f>IF(AW2997="","",COUNTIF($AW$8:AW2997,AW2997))</f>
        <v/>
      </c>
      <c r="AY2997" s="27"/>
      <c r="AZ2997" s="6"/>
      <c r="BA2997" s="7"/>
      <c r="BB2997" s="7"/>
    </row>
    <row r="2998" spans="1:54" ht="14.45" customHeight="1">
      <c r="A2998" s="472" t="s">
        <v>6156</v>
      </c>
      <c r="B2998" s="473" t="s">
        <v>1602</v>
      </c>
      <c r="C2998" s="714"/>
      <c r="D2998" s="22"/>
      <c r="E2998" s="746"/>
      <c r="F2998" s="760"/>
      <c r="G2998" s="475"/>
      <c r="H2998" s="476"/>
      <c r="I2998" s="474"/>
      <c r="J2998" s="475"/>
      <c r="K2998" s="478"/>
      <c r="L2998" s="9"/>
      <c r="M2998" s="546"/>
      <c r="N2998" s="9"/>
      <c r="O2998" s="6"/>
      <c r="P2998" s="479"/>
      <c r="Q2998" s="10"/>
      <c r="R2998" s="11"/>
      <c r="S2998" s="12"/>
      <c r="T2998" s="14"/>
      <c r="U2998" s="15"/>
      <c r="V2998" s="8"/>
      <c r="W2998" s="13"/>
      <c r="X2998" s="23"/>
      <c r="Y2998" s="486"/>
      <c r="Z2998" s="483"/>
      <c r="AA2998" s="24"/>
      <c r="AB2998" s="484"/>
      <c r="AC2998" s="16"/>
      <c r="AD2998" s="17"/>
      <c r="AE2998" s="18"/>
      <c r="AF2998" s="9"/>
      <c r="AG2998" s="19"/>
      <c r="AH2998" s="20"/>
      <c r="AI2998" s="9"/>
      <c r="AJ2998" s="21"/>
      <c r="AK2998" s="33"/>
      <c r="AL2998" s="485" t="str">
        <f>IF(AA2998="","",AA2998)</f>
        <v/>
      </c>
      <c r="AM2998" s="3" t="str">
        <f>IF(AB2998="","",AB2998)</f>
        <v/>
      </c>
      <c r="AN2998" s="702"/>
      <c r="AO2998" s="4"/>
      <c r="AP2998" s="5"/>
      <c r="AQ2998" s="5"/>
      <c r="AR2998" s="4"/>
      <c r="AS2998" s="5"/>
      <c r="AT2998" s="552"/>
      <c r="AU2998" s="553" t="str">
        <f>IF(AND(V2998&gt;0,X2998="A",AA2998&lt;&gt;"",AG2998&lt;&gt;"A",AJ2998&lt;&gt;"A",OR(AB2998="NR",AB2998="NT")),1,"")</f>
        <v/>
      </c>
      <c r="AV2998" s="554" t="str">
        <f>IF(AU2998="","",COUNTIF($AU$8:AU2998,AU2998))</f>
        <v/>
      </c>
      <c r="AW2998" s="553" t="str">
        <f>IF(AND(V2998&gt;0,X2998="A",AJ2998&lt;&gt;"A",OR(AB2998="",AB2998="NX")),1,"")</f>
        <v/>
      </c>
      <c r="AX2998" s="554" t="str">
        <f>IF(AW2998="","",COUNTIF($AW$8:AW2998,AW2998))</f>
        <v/>
      </c>
      <c r="AY2998" s="27"/>
      <c r="AZ2998" s="6"/>
      <c r="BA2998" s="7"/>
      <c r="BB2998" s="7"/>
    </row>
    <row r="2999" spans="1:54" ht="14.45" customHeight="1">
      <c r="A2999" s="472" t="s">
        <v>6157</v>
      </c>
      <c r="B2999" s="473" t="s">
        <v>1602</v>
      </c>
      <c r="C2999" s="714"/>
      <c r="D2999" s="22"/>
      <c r="E2999" s="746"/>
      <c r="F2999" s="760"/>
      <c r="G2999" s="475"/>
      <c r="H2999" s="476"/>
      <c r="I2999" s="474"/>
      <c r="J2999" s="475"/>
      <c r="K2999" s="478"/>
      <c r="L2999" s="9"/>
      <c r="M2999" s="546"/>
      <c r="N2999" s="9"/>
      <c r="O2999" s="6"/>
      <c r="P2999" s="479"/>
      <c r="Q2999" s="10"/>
      <c r="R2999" s="11"/>
      <c r="S2999" s="12"/>
      <c r="T2999" s="14"/>
      <c r="U2999" s="15"/>
      <c r="V2999" s="8"/>
      <c r="W2999" s="13"/>
      <c r="X2999" s="23"/>
      <c r="Y2999" s="486"/>
      <c r="Z2999" s="483"/>
      <c r="AA2999" s="24"/>
      <c r="AB2999" s="484"/>
      <c r="AC2999" s="16"/>
      <c r="AD2999" s="17"/>
      <c r="AE2999" s="18"/>
      <c r="AF2999" s="9"/>
      <c r="AG2999" s="19"/>
      <c r="AH2999" s="20"/>
      <c r="AI2999" s="9"/>
      <c r="AJ2999" s="21"/>
      <c r="AK2999" s="33"/>
      <c r="AL2999" s="485" t="str">
        <f>IF(AA2999="","",AA2999)</f>
        <v/>
      </c>
      <c r="AM2999" s="3" t="str">
        <f>IF(AB2999="","",AB2999)</f>
        <v/>
      </c>
      <c r="AN2999" s="702"/>
      <c r="AO2999" s="4"/>
      <c r="AP2999" s="5"/>
      <c r="AQ2999" s="5"/>
      <c r="AR2999" s="4"/>
      <c r="AS2999" s="5"/>
      <c r="AT2999" s="552"/>
      <c r="AU2999" s="553" t="str">
        <f>IF(AND(V2999&gt;0,X2999="A",AA2999&lt;&gt;"",AG2999&lt;&gt;"A",AJ2999&lt;&gt;"A",OR(AB2999="NR",AB2999="NT")),1,"")</f>
        <v/>
      </c>
      <c r="AV2999" s="554" t="str">
        <f>IF(AU2999="","",COUNTIF($AU$8:AU2999,AU2999))</f>
        <v/>
      </c>
      <c r="AW2999" s="553" t="str">
        <f>IF(AND(V2999&gt;0,X2999="A",AJ2999&lt;&gt;"A",OR(AB2999="",AB2999="NX")),1,"")</f>
        <v/>
      </c>
      <c r="AX2999" s="554" t="str">
        <f>IF(AW2999="","",COUNTIF($AW$8:AW2999,AW2999))</f>
        <v/>
      </c>
      <c r="AY2999" s="27"/>
      <c r="AZ2999" s="6"/>
      <c r="BA2999" s="7"/>
      <c r="BB2999" s="7"/>
    </row>
    <row r="3000" spans="1:54" ht="14.45" customHeight="1">
      <c r="A3000" s="472" t="s">
        <v>6158</v>
      </c>
      <c r="B3000" s="473" t="s">
        <v>1602</v>
      </c>
      <c r="C3000" s="714"/>
      <c r="D3000" s="22"/>
      <c r="E3000" s="746"/>
      <c r="F3000" s="760"/>
      <c r="G3000" s="475"/>
      <c r="H3000" s="476"/>
      <c r="I3000" s="474"/>
      <c r="J3000" s="475"/>
      <c r="K3000" s="478"/>
      <c r="L3000" s="9"/>
      <c r="M3000" s="546"/>
      <c r="N3000" s="9"/>
      <c r="O3000" s="6"/>
      <c r="P3000" s="479"/>
      <c r="Q3000" s="10"/>
      <c r="R3000" s="11"/>
      <c r="S3000" s="12"/>
      <c r="T3000" s="14"/>
      <c r="U3000" s="15"/>
      <c r="V3000" s="8"/>
      <c r="W3000" s="13"/>
      <c r="X3000" s="23"/>
      <c r="Y3000" s="486"/>
      <c r="Z3000" s="483"/>
      <c r="AA3000" s="24"/>
      <c r="AB3000" s="484"/>
      <c r="AC3000" s="16"/>
      <c r="AD3000" s="17"/>
      <c r="AE3000" s="18"/>
      <c r="AF3000" s="9"/>
      <c r="AG3000" s="19"/>
      <c r="AH3000" s="20"/>
      <c r="AI3000" s="9"/>
      <c r="AJ3000" s="21"/>
      <c r="AK3000" s="33"/>
      <c r="AL3000" s="485" t="str">
        <f>IF(AA3000="","",AA3000)</f>
        <v/>
      </c>
      <c r="AM3000" s="3" t="str">
        <f>IF(AB3000="","",AB3000)</f>
        <v/>
      </c>
      <c r="AN3000" s="702"/>
      <c r="AO3000" s="4"/>
      <c r="AP3000" s="5"/>
      <c r="AQ3000" s="5"/>
      <c r="AR3000" s="4"/>
      <c r="AS3000" s="5"/>
      <c r="AT3000" s="552"/>
      <c r="AU3000" s="553" t="str">
        <f>IF(AND(V3000&gt;0,X3000="A",AA3000&lt;&gt;"",AG3000&lt;&gt;"A",AJ3000&lt;&gt;"A",OR(AB3000="NR",AB3000="NT")),1,"")</f>
        <v/>
      </c>
      <c r="AV3000" s="554" t="str">
        <f>IF(AU3000="","",COUNTIF($AU$8:AU3000,AU3000))</f>
        <v/>
      </c>
      <c r="AW3000" s="553" t="str">
        <f>IF(AND(V3000&gt;0,X3000="A",AJ3000&lt;&gt;"A",OR(AB3000="",AB3000="NX")),1,"")</f>
        <v/>
      </c>
      <c r="AX3000" s="554" t="str">
        <f>IF(AW3000="","",COUNTIF($AW$8:AW3000,AW3000))</f>
        <v/>
      </c>
      <c r="AY3000" s="27"/>
      <c r="AZ3000" s="6"/>
      <c r="BA3000" s="7"/>
      <c r="BB3000" s="7"/>
    </row>
    <row r="3001" spans="1:54" ht="14.45" customHeight="1">
      <c r="A3001" s="472" t="s">
        <v>6159</v>
      </c>
      <c r="B3001" s="473" t="s">
        <v>1602</v>
      </c>
      <c r="C3001" s="714"/>
      <c r="D3001" s="22"/>
      <c r="E3001" s="746"/>
      <c r="F3001" s="760"/>
      <c r="G3001" s="475"/>
      <c r="H3001" s="476"/>
      <c r="I3001" s="474"/>
      <c r="J3001" s="475"/>
      <c r="K3001" s="478"/>
      <c r="L3001" s="9"/>
      <c r="M3001" s="546"/>
      <c r="N3001" s="9"/>
      <c r="O3001" s="6"/>
      <c r="P3001" s="479"/>
      <c r="Q3001" s="10"/>
      <c r="R3001" s="11"/>
      <c r="S3001" s="12"/>
      <c r="T3001" s="14"/>
      <c r="U3001" s="15"/>
      <c r="V3001" s="8"/>
      <c r="W3001" s="13"/>
      <c r="X3001" s="23"/>
      <c r="Y3001" s="486"/>
      <c r="Z3001" s="483"/>
      <c r="AA3001" s="24"/>
      <c r="AB3001" s="484"/>
      <c r="AC3001" s="16"/>
      <c r="AD3001" s="17"/>
      <c r="AE3001" s="18"/>
      <c r="AF3001" s="9"/>
      <c r="AG3001" s="19"/>
      <c r="AH3001" s="20"/>
      <c r="AI3001" s="9"/>
      <c r="AJ3001" s="21"/>
      <c r="AK3001" s="33"/>
      <c r="AL3001" s="485" t="str">
        <f>IF(AA3001="","",AA3001)</f>
        <v/>
      </c>
      <c r="AM3001" s="3" t="str">
        <f>IF(AB3001="","",AB3001)</f>
        <v/>
      </c>
      <c r="AN3001" s="702"/>
      <c r="AO3001" s="4"/>
      <c r="AP3001" s="5"/>
      <c r="AQ3001" s="5"/>
      <c r="AR3001" s="4"/>
      <c r="AS3001" s="5"/>
      <c r="AT3001" s="552"/>
      <c r="AU3001" s="553" t="str">
        <f>IF(AND(V3001&gt;0,X3001="A",AA3001&lt;&gt;"",AG3001&lt;&gt;"A",AJ3001&lt;&gt;"A",OR(AB3001="NR",AB3001="NT")),1,"")</f>
        <v/>
      </c>
      <c r="AV3001" s="554" t="str">
        <f>IF(AU3001="","",COUNTIF($AU$8:AU3001,AU3001))</f>
        <v/>
      </c>
      <c r="AW3001" s="553" t="str">
        <f>IF(AND(V3001&gt;0,X3001="A",AJ3001&lt;&gt;"A",OR(AB3001="",AB3001="NX")),1,"")</f>
        <v/>
      </c>
      <c r="AX3001" s="554" t="str">
        <f>IF(AW3001="","",COUNTIF($AW$8:AW3001,AW3001))</f>
        <v/>
      </c>
      <c r="AY3001" s="27"/>
      <c r="AZ3001" s="6"/>
      <c r="BA3001" s="7"/>
      <c r="BB3001" s="7"/>
    </row>
    <row r="3002" spans="1:54" ht="14.45" customHeight="1">
      <c r="A3002" s="472" t="s">
        <v>6160</v>
      </c>
      <c r="B3002" s="473" t="s">
        <v>1602</v>
      </c>
      <c r="C3002" s="714"/>
      <c r="D3002" s="22"/>
      <c r="E3002" s="746"/>
      <c r="F3002" s="760"/>
      <c r="G3002" s="475"/>
      <c r="H3002" s="476"/>
      <c r="I3002" s="474"/>
      <c r="J3002" s="475"/>
      <c r="K3002" s="478"/>
      <c r="L3002" s="9"/>
      <c r="M3002" s="546"/>
      <c r="N3002" s="9"/>
      <c r="O3002" s="6"/>
      <c r="P3002" s="479"/>
      <c r="Q3002" s="10"/>
      <c r="R3002" s="11"/>
      <c r="S3002" s="12"/>
      <c r="T3002" s="14"/>
      <c r="U3002" s="15"/>
      <c r="V3002" s="8"/>
      <c r="W3002" s="13"/>
      <c r="X3002" s="23"/>
      <c r="Y3002" s="486"/>
      <c r="Z3002" s="483"/>
      <c r="AA3002" s="24"/>
      <c r="AB3002" s="484"/>
      <c r="AC3002" s="16"/>
      <c r="AD3002" s="17"/>
      <c r="AE3002" s="18"/>
      <c r="AF3002" s="9"/>
      <c r="AG3002" s="19"/>
      <c r="AH3002" s="20"/>
      <c r="AI3002" s="9"/>
      <c r="AJ3002" s="21"/>
      <c r="AK3002" s="33"/>
      <c r="AL3002" s="485" t="str">
        <f>IF(AA3002="","",AA3002)</f>
        <v/>
      </c>
      <c r="AM3002" s="3" t="str">
        <f>IF(AB3002="","",AB3002)</f>
        <v/>
      </c>
      <c r="AN3002" s="702"/>
      <c r="AO3002" s="4"/>
      <c r="AP3002" s="5"/>
      <c r="AQ3002" s="5"/>
      <c r="AR3002" s="4"/>
      <c r="AS3002" s="5"/>
      <c r="AT3002" s="552"/>
      <c r="AU3002" s="553" t="str">
        <f>IF(AND(V3002&gt;0,X3002="A",AA3002&lt;&gt;"",AG3002&lt;&gt;"A",AJ3002&lt;&gt;"A",OR(AB3002="NR",AB3002="NT")),1,"")</f>
        <v/>
      </c>
      <c r="AV3002" s="554" t="str">
        <f>IF(AU3002="","",COUNTIF($AU$8:AU3002,AU3002))</f>
        <v/>
      </c>
      <c r="AW3002" s="553" t="str">
        <f>IF(AND(V3002&gt;0,X3002="A",AJ3002&lt;&gt;"A",OR(AB3002="",AB3002="NX")),1,"")</f>
        <v/>
      </c>
      <c r="AX3002" s="554" t="str">
        <f>IF(AW3002="","",COUNTIF($AW$8:AW3002,AW3002))</f>
        <v/>
      </c>
      <c r="AY3002" s="27"/>
      <c r="AZ3002" s="6"/>
      <c r="BA3002" s="7"/>
      <c r="BB3002" s="7"/>
    </row>
    <row r="3003" spans="1:54" ht="14.45" customHeight="1">
      <c r="A3003" s="472" t="s">
        <v>6161</v>
      </c>
      <c r="B3003" s="473" t="s">
        <v>1602</v>
      </c>
      <c r="C3003" s="714"/>
      <c r="D3003" s="22"/>
      <c r="E3003" s="746"/>
      <c r="F3003" s="760"/>
      <c r="G3003" s="475"/>
      <c r="H3003" s="476"/>
      <c r="I3003" s="474"/>
      <c r="J3003" s="475"/>
      <c r="K3003" s="478"/>
      <c r="L3003" s="9"/>
      <c r="M3003" s="546"/>
      <c r="N3003" s="9"/>
      <c r="O3003" s="6"/>
      <c r="P3003" s="479"/>
      <c r="Q3003" s="10"/>
      <c r="R3003" s="11"/>
      <c r="S3003" s="12"/>
      <c r="T3003" s="14"/>
      <c r="U3003" s="15"/>
      <c r="V3003" s="8"/>
      <c r="W3003" s="13"/>
      <c r="X3003" s="23"/>
      <c r="Y3003" s="486"/>
      <c r="Z3003" s="483"/>
      <c r="AA3003" s="24"/>
      <c r="AB3003" s="484"/>
      <c r="AC3003" s="16"/>
      <c r="AD3003" s="17"/>
      <c r="AE3003" s="18"/>
      <c r="AF3003" s="9"/>
      <c r="AG3003" s="19"/>
      <c r="AH3003" s="20"/>
      <c r="AI3003" s="9"/>
      <c r="AJ3003" s="21"/>
      <c r="AK3003" s="33"/>
      <c r="AL3003" s="485" t="str">
        <f>IF(AA3003="","",AA3003)</f>
        <v/>
      </c>
      <c r="AM3003" s="3" t="str">
        <f>IF(AB3003="","",AB3003)</f>
        <v/>
      </c>
      <c r="AN3003" s="702"/>
      <c r="AO3003" s="4"/>
      <c r="AP3003" s="5"/>
      <c r="AQ3003" s="5"/>
      <c r="AR3003" s="4"/>
      <c r="AS3003" s="5"/>
      <c r="AT3003" s="552"/>
      <c r="AU3003" s="553" t="str">
        <f>IF(AND(V3003&gt;0,X3003="A",AA3003&lt;&gt;"",AG3003&lt;&gt;"A",AJ3003&lt;&gt;"A",OR(AB3003="NR",AB3003="NT")),1,"")</f>
        <v/>
      </c>
      <c r="AV3003" s="554" t="str">
        <f>IF(AU3003="","",COUNTIF($AU$8:AU3003,AU3003))</f>
        <v/>
      </c>
      <c r="AW3003" s="553" t="str">
        <f>IF(AND(V3003&gt;0,X3003="A",AJ3003&lt;&gt;"A",OR(AB3003="",AB3003="NX")),1,"")</f>
        <v/>
      </c>
      <c r="AX3003" s="554" t="str">
        <f>IF(AW3003="","",COUNTIF($AW$8:AW3003,AW3003))</f>
        <v/>
      </c>
      <c r="AY3003" s="27"/>
      <c r="AZ3003" s="6"/>
      <c r="BA3003" s="7"/>
      <c r="BB3003" s="7"/>
    </row>
    <row r="3004" spans="1:54" ht="14.45" customHeight="1">
      <c r="A3004" s="472" t="s">
        <v>6162</v>
      </c>
      <c r="B3004" s="473" t="s">
        <v>1602</v>
      </c>
      <c r="C3004" s="714"/>
      <c r="D3004" s="22"/>
      <c r="E3004" s="746"/>
      <c r="F3004" s="760"/>
      <c r="G3004" s="475"/>
      <c r="H3004" s="476"/>
      <c r="I3004" s="474"/>
      <c r="J3004" s="475"/>
      <c r="K3004" s="478"/>
      <c r="L3004" s="9"/>
      <c r="M3004" s="546"/>
      <c r="N3004" s="9"/>
      <c r="O3004" s="6"/>
      <c r="P3004" s="479"/>
      <c r="Q3004" s="10"/>
      <c r="R3004" s="11"/>
      <c r="S3004" s="12"/>
      <c r="T3004" s="14"/>
      <c r="U3004" s="15"/>
      <c r="V3004" s="8"/>
      <c r="W3004" s="13"/>
      <c r="X3004" s="23"/>
      <c r="Y3004" s="486"/>
      <c r="Z3004" s="483"/>
      <c r="AA3004" s="24"/>
      <c r="AB3004" s="484"/>
      <c r="AC3004" s="16"/>
      <c r="AD3004" s="17"/>
      <c r="AE3004" s="18"/>
      <c r="AF3004" s="9"/>
      <c r="AG3004" s="19"/>
      <c r="AH3004" s="20"/>
      <c r="AI3004" s="9"/>
      <c r="AJ3004" s="21"/>
      <c r="AK3004" s="33"/>
      <c r="AL3004" s="485" t="str">
        <f>IF(AA3004="","",AA3004)</f>
        <v/>
      </c>
      <c r="AM3004" s="3" t="str">
        <f>IF(AB3004="","",AB3004)</f>
        <v/>
      </c>
      <c r="AN3004" s="702"/>
      <c r="AO3004" s="4"/>
      <c r="AP3004" s="5"/>
      <c r="AQ3004" s="5"/>
      <c r="AR3004" s="4"/>
      <c r="AS3004" s="5"/>
      <c r="AT3004" s="552"/>
      <c r="AU3004" s="553" t="str">
        <f>IF(AND(V3004&gt;0,X3004="A",AA3004&lt;&gt;"",AG3004&lt;&gt;"A",AJ3004&lt;&gt;"A",OR(AB3004="NR",AB3004="NT")),1,"")</f>
        <v/>
      </c>
      <c r="AV3004" s="554" t="str">
        <f>IF(AU3004="","",COUNTIF($AU$8:AU3004,AU3004))</f>
        <v/>
      </c>
      <c r="AW3004" s="553" t="str">
        <f>IF(AND(V3004&gt;0,X3004="A",AJ3004&lt;&gt;"A",OR(AB3004="",AB3004="NX")),1,"")</f>
        <v/>
      </c>
      <c r="AX3004" s="554" t="str">
        <f>IF(AW3004="","",COUNTIF($AW$8:AW3004,AW3004))</f>
        <v/>
      </c>
      <c r="AY3004" s="27"/>
      <c r="AZ3004" s="6"/>
      <c r="BA3004" s="7"/>
      <c r="BB3004" s="7"/>
    </row>
    <row r="3005" spans="1:54" ht="14.45" customHeight="1">
      <c r="A3005" s="472" t="s">
        <v>6163</v>
      </c>
      <c r="B3005" s="473" t="s">
        <v>1602</v>
      </c>
      <c r="C3005" s="714"/>
      <c r="D3005" s="22"/>
      <c r="E3005" s="746"/>
      <c r="F3005" s="760"/>
      <c r="G3005" s="475"/>
      <c r="H3005" s="476"/>
      <c r="I3005" s="474"/>
      <c r="J3005" s="475"/>
      <c r="K3005" s="478"/>
      <c r="L3005" s="9"/>
      <c r="M3005" s="546"/>
      <c r="N3005" s="9"/>
      <c r="O3005" s="6"/>
      <c r="P3005" s="479"/>
      <c r="Q3005" s="10"/>
      <c r="R3005" s="11"/>
      <c r="S3005" s="12"/>
      <c r="T3005" s="14"/>
      <c r="U3005" s="15"/>
      <c r="V3005" s="8"/>
      <c r="W3005" s="13"/>
      <c r="X3005" s="23"/>
      <c r="Y3005" s="486"/>
      <c r="Z3005" s="483"/>
      <c r="AA3005" s="24"/>
      <c r="AB3005" s="484"/>
      <c r="AC3005" s="16"/>
      <c r="AD3005" s="17"/>
      <c r="AE3005" s="18"/>
      <c r="AF3005" s="9"/>
      <c r="AG3005" s="19"/>
      <c r="AH3005" s="20"/>
      <c r="AI3005" s="9"/>
      <c r="AJ3005" s="21"/>
      <c r="AK3005" s="33"/>
      <c r="AL3005" s="485" t="str">
        <f>IF(AA3005="","",AA3005)</f>
        <v/>
      </c>
      <c r="AM3005" s="3" t="str">
        <f>IF(AB3005="","",AB3005)</f>
        <v/>
      </c>
      <c r="AN3005" s="702"/>
      <c r="AO3005" s="4"/>
      <c r="AP3005" s="5"/>
      <c r="AQ3005" s="5"/>
      <c r="AR3005" s="4"/>
      <c r="AS3005" s="5"/>
      <c r="AT3005" s="552"/>
      <c r="AU3005" s="553" t="str">
        <f>IF(AND(V3005&gt;0,X3005="A",AA3005&lt;&gt;"",AG3005&lt;&gt;"A",AJ3005&lt;&gt;"A",OR(AB3005="NR",AB3005="NT")),1,"")</f>
        <v/>
      </c>
      <c r="AV3005" s="554" t="str">
        <f>IF(AU3005="","",COUNTIF($AU$8:AU3005,AU3005))</f>
        <v/>
      </c>
      <c r="AW3005" s="553" t="str">
        <f>IF(AND(V3005&gt;0,X3005="A",AJ3005&lt;&gt;"A",OR(AB3005="",AB3005="NX")),1,"")</f>
        <v/>
      </c>
      <c r="AX3005" s="554" t="str">
        <f>IF(AW3005="","",COUNTIF($AW$8:AW3005,AW3005))</f>
        <v/>
      </c>
      <c r="AY3005" s="27"/>
      <c r="AZ3005" s="6"/>
      <c r="BA3005" s="7"/>
      <c r="BB3005" s="7"/>
    </row>
    <row r="3006" spans="1:54" ht="14.45" customHeight="1">
      <c r="A3006" s="472" t="s">
        <v>6164</v>
      </c>
      <c r="B3006" s="473" t="s">
        <v>1602</v>
      </c>
      <c r="C3006" s="714"/>
      <c r="D3006" s="22"/>
      <c r="E3006" s="746"/>
      <c r="F3006" s="760"/>
      <c r="G3006" s="475"/>
      <c r="H3006" s="476"/>
      <c r="I3006" s="474"/>
      <c r="J3006" s="475"/>
      <c r="K3006" s="478"/>
      <c r="L3006" s="9"/>
      <c r="M3006" s="546"/>
      <c r="N3006" s="9"/>
      <c r="O3006" s="6"/>
      <c r="P3006" s="479"/>
      <c r="Q3006" s="10"/>
      <c r="R3006" s="11"/>
      <c r="S3006" s="12"/>
      <c r="T3006" s="14"/>
      <c r="U3006" s="15"/>
      <c r="V3006" s="8"/>
      <c r="W3006" s="13"/>
      <c r="X3006" s="23"/>
      <c r="Y3006" s="486"/>
      <c r="Z3006" s="483"/>
      <c r="AA3006" s="24"/>
      <c r="AB3006" s="484"/>
      <c r="AC3006" s="16"/>
      <c r="AD3006" s="17"/>
      <c r="AE3006" s="18"/>
      <c r="AF3006" s="9"/>
      <c r="AG3006" s="19"/>
      <c r="AH3006" s="20"/>
      <c r="AI3006" s="9"/>
      <c r="AJ3006" s="21"/>
      <c r="AK3006" s="33"/>
      <c r="AL3006" s="485" t="str">
        <f>IF(AA3006="","",AA3006)</f>
        <v/>
      </c>
      <c r="AM3006" s="3" t="str">
        <f>IF(AB3006="","",AB3006)</f>
        <v/>
      </c>
      <c r="AN3006" s="702"/>
      <c r="AO3006" s="4"/>
      <c r="AP3006" s="5"/>
      <c r="AQ3006" s="5"/>
      <c r="AR3006" s="4"/>
      <c r="AS3006" s="5"/>
      <c r="AT3006" s="552"/>
      <c r="AU3006" s="553" t="str">
        <f>IF(AND(V3006&gt;0,X3006="A",AA3006&lt;&gt;"",AG3006&lt;&gt;"A",AJ3006&lt;&gt;"A",OR(AB3006="NR",AB3006="NT")),1,"")</f>
        <v/>
      </c>
      <c r="AV3006" s="554" t="str">
        <f>IF(AU3006="","",COUNTIF($AU$8:AU3006,AU3006))</f>
        <v/>
      </c>
      <c r="AW3006" s="553" t="str">
        <f>IF(AND(V3006&gt;0,X3006="A",AJ3006&lt;&gt;"A",OR(AB3006="",AB3006="NX")),1,"")</f>
        <v/>
      </c>
      <c r="AX3006" s="554" t="str">
        <f>IF(AW3006="","",COUNTIF($AW$8:AW3006,AW3006))</f>
        <v/>
      </c>
      <c r="AY3006" s="27"/>
      <c r="AZ3006" s="6"/>
      <c r="BA3006" s="7"/>
      <c r="BB3006" s="7"/>
    </row>
    <row r="3007" spans="1:54" ht="14.45" customHeight="1">
      <c r="A3007" s="472" t="s">
        <v>6165</v>
      </c>
      <c r="B3007" s="473" t="s">
        <v>1602</v>
      </c>
      <c r="C3007" s="714"/>
      <c r="D3007" s="22"/>
      <c r="E3007" s="746"/>
      <c r="F3007" s="760"/>
      <c r="G3007" s="475"/>
      <c r="H3007" s="476"/>
      <c r="I3007" s="474"/>
      <c r="J3007" s="475"/>
      <c r="K3007" s="478"/>
      <c r="L3007" s="9"/>
      <c r="M3007" s="546"/>
      <c r="N3007" s="9"/>
      <c r="O3007" s="6"/>
      <c r="P3007" s="479"/>
      <c r="Q3007" s="10"/>
      <c r="R3007" s="11"/>
      <c r="S3007" s="12"/>
      <c r="T3007" s="14"/>
      <c r="U3007" s="15"/>
      <c r="V3007" s="8"/>
      <c r="W3007" s="13"/>
      <c r="X3007" s="23"/>
      <c r="Y3007" s="486"/>
      <c r="Z3007" s="483"/>
      <c r="AA3007" s="24"/>
      <c r="AB3007" s="484"/>
      <c r="AC3007" s="16"/>
      <c r="AD3007" s="17"/>
      <c r="AE3007" s="18"/>
      <c r="AF3007" s="9"/>
      <c r="AG3007" s="19"/>
      <c r="AH3007" s="20"/>
      <c r="AI3007" s="9"/>
      <c r="AJ3007" s="21"/>
      <c r="AK3007" s="33"/>
      <c r="AL3007" s="485" t="str">
        <f>IF(AA3007="","",AA3007)</f>
        <v/>
      </c>
      <c r="AM3007" s="3" t="str">
        <f>IF(AB3007="","",AB3007)</f>
        <v/>
      </c>
      <c r="AN3007" s="702"/>
      <c r="AO3007" s="4"/>
      <c r="AP3007" s="5"/>
      <c r="AQ3007" s="5"/>
      <c r="AR3007" s="4"/>
      <c r="AS3007" s="5"/>
      <c r="AT3007" s="552"/>
      <c r="AU3007" s="553" t="str">
        <f>IF(AND(V3007&gt;0,X3007="A",AA3007&lt;&gt;"",AG3007&lt;&gt;"A",AJ3007&lt;&gt;"A",OR(AB3007="NR",AB3007="NT")),1,"")</f>
        <v/>
      </c>
      <c r="AV3007" s="554" t="str">
        <f>IF(AU3007="","",COUNTIF($AU$8:AU3007,AU3007))</f>
        <v/>
      </c>
      <c r="AW3007" s="553" t="str">
        <f>IF(AND(V3007&gt;0,X3007="A",AJ3007&lt;&gt;"A",OR(AB3007="",AB3007="NX")),1,"")</f>
        <v/>
      </c>
      <c r="AX3007" s="554" t="str">
        <f>IF(AW3007="","",COUNTIF($AW$8:AW3007,AW3007))</f>
        <v/>
      </c>
      <c r="AY3007" s="27"/>
      <c r="AZ3007" s="6"/>
      <c r="BA3007" s="7"/>
      <c r="BB3007" s="7"/>
    </row>
    <row r="3008" spans="1:54" ht="14.45" customHeight="1">
      <c r="A3008" s="472" t="s">
        <v>6166</v>
      </c>
      <c r="B3008" s="473" t="s">
        <v>1602</v>
      </c>
      <c r="C3008" s="714"/>
      <c r="D3008" s="22"/>
      <c r="E3008" s="746"/>
      <c r="F3008" s="760"/>
      <c r="G3008" s="475"/>
      <c r="H3008" s="476"/>
      <c r="I3008" s="474"/>
      <c r="J3008" s="475"/>
      <c r="K3008" s="478"/>
      <c r="L3008" s="9"/>
      <c r="M3008" s="546"/>
      <c r="N3008" s="9"/>
      <c r="O3008" s="6"/>
      <c r="P3008" s="479"/>
      <c r="Q3008" s="10"/>
      <c r="R3008" s="11"/>
      <c r="S3008" s="12"/>
      <c r="T3008" s="14"/>
      <c r="U3008" s="15"/>
      <c r="V3008" s="8"/>
      <c r="W3008" s="13"/>
      <c r="X3008" s="23"/>
      <c r="Y3008" s="486"/>
      <c r="Z3008" s="483"/>
      <c r="AA3008" s="24"/>
      <c r="AB3008" s="484"/>
      <c r="AC3008" s="16"/>
      <c r="AD3008" s="17"/>
      <c r="AE3008" s="18"/>
      <c r="AF3008" s="9"/>
      <c r="AG3008" s="19"/>
      <c r="AH3008" s="20"/>
      <c r="AI3008" s="9"/>
      <c r="AJ3008" s="21"/>
      <c r="AK3008" s="33"/>
      <c r="AL3008" s="485" t="str">
        <f>IF(AA3008="","",AA3008)</f>
        <v/>
      </c>
      <c r="AM3008" s="3" t="str">
        <f>IF(AB3008="","",AB3008)</f>
        <v/>
      </c>
      <c r="AN3008" s="702"/>
      <c r="AO3008" s="4"/>
      <c r="AP3008" s="5"/>
      <c r="AQ3008" s="5"/>
      <c r="AR3008" s="4"/>
      <c r="AS3008" s="5"/>
      <c r="AT3008" s="552"/>
      <c r="AU3008" s="553" t="str">
        <f>IF(AND(V3008&gt;0,X3008="A",AA3008&lt;&gt;"",AG3008&lt;&gt;"A",AJ3008&lt;&gt;"A",OR(AB3008="NR",AB3008="NT")),1,"")</f>
        <v/>
      </c>
      <c r="AV3008" s="554" t="str">
        <f>IF(AU3008="","",COUNTIF($AU$8:AU3008,AU3008))</f>
        <v/>
      </c>
      <c r="AW3008" s="553" t="str">
        <f>IF(AND(V3008&gt;0,X3008="A",AJ3008&lt;&gt;"A",OR(AB3008="",AB3008="NX")),1,"")</f>
        <v/>
      </c>
      <c r="AX3008" s="554" t="str">
        <f>IF(AW3008="","",COUNTIF($AW$8:AW3008,AW3008))</f>
        <v/>
      </c>
      <c r="AY3008" s="27"/>
      <c r="AZ3008" s="6"/>
      <c r="BA3008" s="7"/>
      <c r="BB3008" s="7"/>
    </row>
    <row r="3009" spans="1:54" ht="14.45" customHeight="1">
      <c r="A3009" s="472" t="s">
        <v>6167</v>
      </c>
      <c r="B3009" s="473" t="s">
        <v>1602</v>
      </c>
      <c r="C3009" s="714"/>
      <c r="D3009" s="22"/>
      <c r="E3009" s="746"/>
      <c r="F3009" s="760"/>
      <c r="G3009" s="475"/>
      <c r="H3009" s="476"/>
      <c r="I3009" s="474"/>
      <c r="J3009" s="475"/>
      <c r="K3009" s="478"/>
      <c r="L3009" s="9"/>
      <c r="M3009" s="546"/>
      <c r="N3009" s="9"/>
      <c r="O3009" s="6"/>
      <c r="P3009" s="479"/>
      <c r="Q3009" s="10"/>
      <c r="R3009" s="11"/>
      <c r="S3009" s="12"/>
      <c r="T3009" s="14"/>
      <c r="U3009" s="15"/>
      <c r="V3009" s="8"/>
      <c r="W3009" s="13"/>
      <c r="X3009" s="23"/>
      <c r="Y3009" s="486"/>
      <c r="Z3009" s="483"/>
      <c r="AA3009" s="24"/>
      <c r="AB3009" s="484"/>
      <c r="AC3009" s="16"/>
      <c r="AD3009" s="17"/>
      <c r="AE3009" s="18"/>
      <c r="AF3009" s="9"/>
      <c r="AG3009" s="19"/>
      <c r="AH3009" s="20"/>
      <c r="AI3009" s="9"/>
      <c r="AJ3009" s="21"/>
      <c r="AK3009" s="33"/>
      <c r="AL3009" s="485" t="str">
        <f>IF(AA3009="","",AA3009)</f>
        <v/>
      </c>
      <c r="AM3009" s="3" t="str">
        <f>IF(AB3009="","",AB3009)</f>
        <v/>
      </c>
      <c r="AN3009" s="702"/>
      <c r="AO3009" s="4"/>
      <c r="AP3009" s="5"/>
      <c r="AQ3009" s="5"/>
      <c r="AR3009" s="4"/>
      <c r="AS3009" s="5"/>
      <c r="AT3009" s="552"/>
      <c r="AU3009" s="553" t="str">
        <f>IF(AND(V3009&gt;0,X3009="A",AA3009&lt;&gt;"",AG3009&lt;&gt;"A",AJ3009&lt;&gt;"A",OR(AB3009="NR",AB3009="NT")),1,"")</f>
        <v/>
      </c>
      <c r="AV3009" s="554" t="str">
        <f>IF(AU3009="","",COUNTIF($AU$8:AU3009,AU3009))</f>
        <v/>
      </c>
      <c r="AW3009" s="553" t="str">
        <f>IF(AND(V3009&gt;0,X3009="A",AJ3009&lt;&gt;"A",OR(AB3009="",AB3009="NX")),1,"")</f>
        <v/>
      </c>
      <c r="AX3009" s="554" t="str">
        <f>IF(AW3009="","",COUNTIF($AW$8:AW3009,AW3009))</f>
        <v/>
      </c>
      <c r="AY3009" s="27"/>
      <c r="AZ3009" s="6"/>
      <c r="BA3009" s="7"/>
      <c r="BB3009" s="7"/>
    </row>
    <row r="3010" spans="1:54" ht="14.45" customHeight="1">
      <c r="A3010" s="472" t="s">
        <v>6168</v>
      </c>
      <c r="B3010" s="473" t="s">
        <v>1602</v>
      </c>
      <c r="C3010" s="714"/>
      <c r="D3010" s="22"/>
      <c r="E3010" s="746"/>
      <c r="F3010" s="760"/>
      <c r="G3010" s="475"/>
      <c r="H3010" s="476"/>
      <c r="I3010" s="474"/>
      <c r="J3010" s="475"/>
      <c r="K3010" s="478"/>
      <c r="L3010" s="9"/>
      <c r="M3010" s="546"/>
      <c r="N3010" s="9"/>
      <c r="O3010" s="6"/>
      <c r="P3010" s="479"/>
      <c r="Q3010" s="10"/>
      <c r="R3010" s="11"/>
      <c r="S3010" s="12"/>
      <c r="T3010" s="14"/>
      <c r="U3010" s="15"/>
      <c r="V3010" s="8"/>
      <c r="W3010" s="13"/>
      <c r="X3010" s="23"/>
      <c r="Y3010" s="486"/>
      <c r="Z3010" s="483"/>
      <c r="AA3010" s="24"/>
      <c r="AB3010" s="484"/>
      <c r="AC3010" s="16"/>
      <c r="AD3010" s="17"/>
      <c r="AE3010" s="18"/>
      <c r="AF3010" s="9"/>
      <c r="AG3010" s="19"/>
      <c r="AH3010" s="20"/>
      <c r="AI3010" s="9"/>
      <c r="AJ3010" s="21"/>
      <c r="AK3010" s="33"/>
      <c r="AL3010" s="485" t="str">
        <f>IF(AA3010="","",AA3010)</f>
        <v/>
      </c>
      <c r="AM3010" s="3" t="str">
        <f>IF(AB3010="","",AB3010)</f>
        <v/>
      </c>
      <c r="AN3010" s="702"/>
      <c r="AO3010" s="4"/>
      <c r="AP3010" s="5"/>
      <c r="AQ3010" s="5"/>
      <c r="AR3010" s="4"/>
      <c r="AS3010" s="5"/>
      <c r="AT3010" s="552"/>
      <c r="AU3010" s="553" t="str">
        <f>IF(AND(V3010&gt;0,X3010="A",AA3010&lt;&gt;"",AG3010&lt;&gt;"A",AJ3010&lt;&gt;"A",OR(AB3010="NR",AB3010="NT")),1,"")</f>
        <v/>
      </c>
      <c r="AV3010" s="554" t="str">
        <f>IF(AU3010="","",COUNTIF($AU$8:AU3010,AU3010))</f>
        <v/>
      </c>
      <c r="AW3010" s="553" t="str">
        <f>IF(AND(V3010&gt;0,X3010="A",AJ3010&lt;&gt;"A",OR(AB3010="",AB3010="NX")),1,"")</f>
        <v/>
      </c>
      <c r="AX3010" s="554" t="str">
        <f>IF(AW3010="","",COUNTIF($AW$8:AW3010,AW3010))</f>
        <v/>
      </c>
      <c r="AY3010" s="27"/>
      <c r="AZ3010" s="6"/>
      <c r="BA3010" s="7"/>
      <c r="BB3010" s="7"/>
    </row>
    <row r="3011" spans="1:54" ht="14.45" customHeight="1">
      <c r="A3011" s="472" t="s">
        <v>6169</v>
      </c>
      <c r="B3011" s="473" t="s">
        <v>1602</v>
      </c>
      <c r="C3011" s="714"/>
      <c r="D3011" s="22"/>
      <c r="E3011" s="746"/>
      <c r="F3011" s="760"/>
      <c r="G3011" s="475"/>
      <c r="H3011" s="476"/>
      <c r="I3011" s="474"/>
      <c r="J3011" s="475"/>
      <c r="K3011" s="478"/>
      <c r="L3011" s="9"/>
      <c r="M3011" s="546"/>
      <c r="N3011" s="9"/>
      <c r="O3011" s="6"/>
      <c r="P3011" s="479"/>
      <c r="Q3011" s="10"/>
      <c r="R3011" s="11"/>
      <c r="S3011" s="12"/>
      <c r="T3011" s="14"/>
      <c r="U3011" s="15"/>
      <c r="V3011" s="8"/>
      <c r="W3011" s="13"/>
      <c r="X3011" s="23"/>
      <c r="Y3011" s="486"/>
      <c r="Z3011" s="483"/>
      <c r="AA3011" s="24"/>
      <c r="AB3011" s="484"/>
      <c r="AC3011" s="16"/>
      <c r="AD3011" s="17"/>
      <c r="AE3011" s="18"/>
      <c r="AF3011" s="9"/>
      <c r="AG3011" s="19"/>
      <c r="AH3011" s="20"/>
      <c r="AI3011" s="9"/>
      <c r="AJ3011" s="21"/>
      <c r="AK3011" s="33"/>
      <c r="AL3011" s="485" t="str">
        <f>IF(AA3011="","",AA3011)</f>
        <v/>
      </c>
      <c r="AM3011" s="3" t="str">
        <f>IF(AB3011="","",AB3011)</f>
        <v/>
      </c>
      <c r="AN3011" s="702"/>
      <c r="AO3011" s="4"/>
      <c r="AP3011" s="5"/>
      <c r="AQ3011" s="5"/>
      <c r="AR3011" s="4"/>
      <c r="AS3011" s="5"/>
      <c r="AT3011" s="552"/>
      <c r="AU3011" s="553" t="str">
        <f>IF(AND(V3011&gt;0,X3011="A",AA3011&lt;&gt;"",AG3011&lt;&gt;"A",AJ3011&lt;&gt;"A",OR(AB3011="NR",AB3011="NT")),1,"")</f>
        <v/>
      </c>
      <c r="AV3011" s="554" t="str">
        <f>IF(AU3011="","",COUNTIF($AU$8:AU3011,AU3011))</f>
        <v/>
      </c>
      <c r="AW3011" s="553" t="str">
        <f>IF(AND(V3011&gt;0,X3011="A",AJ3011&lt;&gt;"A",OR(AB3011="",AB3011="NX")),1,"")</f>
        <v/>
      </c>
      <c r="AX3011" s="554" t="str">
        <f>IF(AW3011="","",COUNTIF($AW$8:AW3011,AW3011))</f>
        <v/>
      </c>
      <c r="AY3011" s="27"/>
      <c r="AZ3011" s="6"/>
      <c r="BA3011" s="7"/>
      <c r="BB3011" s="7"/>
    </row>
    <row r="3012" spans="1:54" ht="14.45" customHeight="1">
      <c r="A3012" s="472" t="s">
        <v>6170</v>
      </c>
      <c r="B3012" s="473" t="s">
        <v>1602</v>
      </c>
      <c r="C3012" s="714"/>
      <c r="D3012" s="22"/>
      <c r="E3012" s="746"/>
      <c r="F3012" s="760"/>
      <c r="G3012" s="475"/>
      <c r="H3012" s="476"/>
      <c r="I3012" s="474"/>
      <c r="J3012" s="475"/>
      <c r="K3012" s="478"/>
      <c r="L3012" s="9"/>
      <c r="M3012" s="546"/>
      <c r="N3012" s="9"/>
      <c r="O3012" s="6"/>
      <c r="P3012" s="479"/>
      <c r="Q3012" s="10"/>
      <c r="R3012" s="11"/>
      <c r="S3012" s="12"/>
      <c r="T3012" s="14"/>
      <c r="U3012" s="15"/>
      <c r="V3012" s="8"/>
      <c r="W3012" s="13"/>
      <c r="X3012" s="23"/>
      <c r="Y3012" s="486"/>
      <c r="Z3012" s="483"/>
      <c r="AA3012" s="24"/>
      <c r="AB3012" s="484"/>
      <c r="AC3012" s="16"/>
      <c r="AD3012" s="17"/>
      <c r="AE3012" s="18"/>
      <c r="AF3012" s="9"/>
      <c r="AG3012" s="19"/>
      <c r="AH3012" s="20"/>
      <c r="AI3012" s="9"/>
      <c r="AJ3012" s="21"/>
      <c r="AK3012" s="33"/>
      <c r="AL3012" s="485" t="str">
        <f>IF(AA3012="","",AA3012)</f>
        <v/>
      </c>
      <c r="AM3012" s="3" t="str">
        <f>IF(AB3012="","",AB3012)</f>
        <v/>
      </c>
      <c r="AN3012" s="702"/>
      <c r="AO3012" s="4"/>
      <c r="AP3012" s="5"/>
      <c r="AQ3012" s="5"/>
      <c r="AR3012" s="4"/>
      <c r="AS3012" s="5"/>
      <c r="AT3012" s="552"/>
      <c r="AU3012" s="553" t="str">
        <f>IF(AND(V3012&gt;0,X3012="A",AA3012&lt;&gt;"",AG3012&lt;&gt;"A",AJ3012&lt;&gt;"A",OR(AB3012="NR",AB3012="NT")),1,"")</f>
        <v/>
      </c>
      <c r="AV3012" s="554" t="str">
        <f>IF(AU3012="","",COUNTIF($AU$8:AU3012,AU3012))</f>
        <v/>
      </c>
      <c r="AW3012" s="553" t="str">
        <f>IF(AND(V3012&gt;0,X3012="A",AJ3012&lt;&gt;"A",OR(AB3012="",AB3012="NX")),1,"")</f>
        <v/>
      </c>
      <c r="AX3012" s="554" t="str">
        <f>IF(AW3012="","",COUNTIF($AW$8:AW3012,AW3012))</f>
        <v/>
      </c>
      <c r="AY3012" s="27"/>
      <c r="AZ3012" s="6"/>
      <c r="BA3012" s="7"/>
      <c r="BB3012" s="7"/>
    </row>
    <row r="3013" spans="1:54" ht="14.45" customHeight="1">
      <c r="A3013" s="472" t="s">
        <v>6171</v>
      </c>
      <c r="B3013" s="473" t="s">
        <v>1602</v>
      </c>
      <c r="C3013" s="714"/>
      <c r="D3013" s="22"/>
      <c r="E3013" s="746"/>
      <c r="F3013" s="760"/>
      <c r="G3013" s="475"/>
      <c r="H3013" s="476"/>
      <c r="I3013" s="474"/>
      <c r="J3013" s="475"/>
      <c r="K3013" s="478"/>
      <c r="L3013" s="9"/>
      <c r="M3013" s="546"/>
      <c r="N3013" s="9"/>
      <c r="O3013" s="6"/>
      <c r="P3013" s="479"/>
      <c r="Q3013" s="10"/>
      <c r="R3013" s="11"/>
      <c r="S3013" s="12"/>
      <c r="T3013" s="14"/>
      <c r="U3013" s="15"/>
      <c r="V3013" s="8"/>
      <c r="W3013" s="13"/>
      <c r="X3013" s="23"/>
      <c r="Y3013" s="486"/>
      <c r="Z3013" s="483"/>
      <c r="AA3013" s="24"/>
      <c r="AB3013" s="484"/>
      <c r="AC3013" s="16"/>
      <c r="AD3013" s="17"/>
      <c r="AE3013" s="18"/>
      <c r="AF3013" s="9"/>
      <c r="AG3013" s="19"/>
      <c r="AH3013" s="20"/>
      <c r="AI3013" s="9"/>
      <c r="AJ3013" s="21"/>
      <c r="AK3013" s="33"/>
      <c r="AL3013" s="485" t="str">
        <f>IF(AA3013="","",AA3013)</f>
        <v/>
      </c>
      <c r="AM3013" s="3" t="str">
        <f>IF(AB3013="","",AB3013)</f>
        <v/>
      </c>
      <c r="AN3013" s="702"/>
      <c r="AO3013" s="4"/>
      <c r="AP3013" s="5"/>
      <c r="AQ3013" s="5"/>
      <c r="AR3013" s="4"/>
      <c r="AS3013" s="5"/>
      <c r="AT3013" s="552"/>
      <c r="AU3013" s="553" t="str">
        <f>IF(AND(V3013&gt;0,X3013="A",AA3013&lt;&gt;"",AG3013&lt;&gt;"A",AJ3013&lt;&gt;"A",OR(AB3013="NR",AB3013="NT")),1,"")</f>
        <v/>
      </c>
      <c r="AV3013" s="554" t="str">
        <f>IF(AU3013="","",COUNTIF($AU$8:AU3013,AU3013))</f>
        <v/>
      </c>
      <c r="AW3013" s="553" t="str">
        <f>IF(AND(V3013&gt;0,X3013="A",AJ3013&lt;&gt;"A",OR(AB3013="",AB3013="NX")),1,"")</f>
        <v/>
      </c>
      <c r="AX3013" s="554" t="str">
        <f>IF(AW3013="","",COUNTIF($AW$8:AW3013,AW3013))</f>
        <v/>
      </c>
      <c r="AY3013" s="27"/>
      <c r="AZ3013" s="6"/>
      <c r="BA3013" s="7"/>
      <c r="BB3013" s="7"/>
    </row>
    <row r="3014" spans="1:54" ht="14.45" customHeight="1">
      <c r="A3014" s="472" t="s">
        <v>6172</v>
      </c>
      <c r="B3014" s="473" t="s">
        <v>1602</v>
      </c>
      <c r="C3014" s="714"/>
      <c r="D3014" s="22"/>
      <c r="E3014" s="746"/>
      <c r="F3014" s="760"/>
      <c r="G3014" s="475"/>
      <c r="H3014" s="476"/>
      <c r="I3014" s="474"/>
      <c r="J3014" s="475"/>
      <c r="K3014" s="478"/>
      <c r="L3014" s="9"/>
      <c r="M3014" s="546"/>
      <c r="N3014" s="9"/>
      <c r="O3014" s="6"/>
      <c r="P3014" s="479"/>
      <c r="Q3014" s="10"/>
      <c r="R3014" s="11"/>
      <c r="S3014" s="12"/>
      <c r="T3014" s="14"/>
      <c r="U3014" s="15"/>
      <c r="V3014" s="8"/>
      <c r="W3014" s="13"/>
      <c r="X3014" s="23"/>
      <c r="Y3014" s="486"/>
      <c r="Z3014" s="483"/>
      <c r="AA3014" s="24"/>
      <c r="AB3014" s="484"/>
      <c r="AC3014" s="16"/>
      <c r="AD3014" s="17"/>
      <c r="AE3014" s="18"/>
      <c r="AF3014" s="9"/>
      <c r="AG3014" s="19"/>
      <c r="AH3014" s="20"/>
      <c r="AI3014" s="9"/>
      <c r="AJ3014" s="21"/>
      <c r="AK3014" s="33"/>
      <c r="AL3014" s="485" t="str">
        <f>IF(AA3014="","",AA3014)</f>
        <v/>
      </c>
      <c r="AM3014" s="3" t="str">
        <f>IF(AB3014="","",AB3014)</f>
        <v/>
      </c>
      <c r="AN3014" s="702"/>
      <c r="AO3014" s="4"/>
      <c r="AP3014" s="5"/>
      <c r="AQ3014" s="5"/>
      <c r="AR3014" s="4"/>
      <c r="AS3014" s="5"/>
      <c r="AT3014" s="552"/>
      <c r="AU3014" s="553" t="str">
        <f>IF(AND(V3014&gt;0,X3014="A",AA3014&lt;&gt;"",AG3014&lt;&gt;"A",AJ3014&lt;&gt;"A",OR(AB3014="NR",AB3014="NT")),1,"")</f>
        <v/>
      </c>
      <c r="AV3014" s="554" t="str">
        <f>IF(AU3014="","",COUNTIF($AU$8:AU3014,AU3014))</f>
        <v/>
      </c>
      <c r="AW3014" s="553" t="str">
        <f>IF(AND(V3014&gt;0,X3014="A",AJ3014&lt;&gt;"A",OR(AB3014="",AB3014="NX")),1,"")</f>
        <v/>
      </c>
      <c r="AX3014" s="554" t="str">
        <f>IF(AW3014="","",COUNTIF($AW$8:AW3014,AW3014))</f>
        <v/>
      </c>
      <c r="AY3014" s="27"/>
      <c r="AZ3014" s="6"/>
      <c r="BA3014" s="7"/>
      <c r="BB3014" s="7"/>
    </row>
    <row r="3015" spans="1:54" ht="14.45" customHeight="1">
      <c r="A3015" s="472" t="s">
        <v>6173</v>
      </c>
      <c r="B3015" s="473" t="s">
        <v>1602</v>
      </c>
      <c r="C3015" s="714"/>
      <c r="D3015" s="22"/>
      <c r="E3015" s="746"/>
      <c r="F3015" s="760"/>
      <c r="G3015" s="475"/>
      <c r="H3015" s="476"/>
      <c r="I3015" s="474"/>
      <c r="J3015" s="475"/>
      <c r="K3015" s="478"/>
      <c r="L3015" s="9"/>
      <c r="M3015" s="546"/>
      <c r="N3015" s="9"/>
      <c r="O3015" s="6"/>
      <c r="P3015" s="479"/>
      <c r="Q3015" s="10"/>
      <c r="R3015" s="11"/>
      <c r="S3015" s="12"/>
      <c r="T3015" s="14"/>
      <c r="U3015" s="15"/>
      <c r="V3015" s="8"/>
      <c r="W3015" s="13"/>
      <c r="X3015" s="23"/>
      <c r="Y3015" s="486"/>
      <c r="Z3015" s="483"/>
      <c r="AA3015" s="24"/>
      <c r="AB3015" s="484"/>
      <c r="AC3015" s="16"/>
      <c r="AD3015" s="17"/>
      <c r="AE3015" s="18"/>
      <c r="AF3015" s="9"/>
      <c r="AG3015" s="19"/>
      <c r="AH3015" s="20"/>
      <c r="AI3015" s="9"/>
      <c r="AJ3015" s="21"/>
      <c r="AK3015" s="33"/>
      <c r="AL3015" s="485" t="str">
        <f>IF(AA3015="","",AA3015)</f>
        <v/>
      </c>
      <c r="AM3015" s="3" t="str">
        <f>IF(AB3015="","",AB3015)</f>
        <v/>
      </c>
      <c r="AN3015" s="702"/>
      <c r="AO3015" s="4"/>
      <c r="AP3015" s="5"/>
      <c r="AQ3015" s="5"/>
      <c r="AR3015" s="4"/>
      <c r="AS3015" s="5"/>
      <c r="AT3015" s="552"/>
      <c r="AU3015" s="553" t="str">
        <f>IF(AND(V3015&gt;0,X3015="A",AA3015&lt;&gt;"",AG3015&lt;&gt;"A",AJ3015&lt;&gt;"A",OR(AB3015="NR",AB3015="NT")),1,"")</f>
        <v/>
      </c>
      <c r="AV3015" s="554" t="str">
        <f>IF(AU3015="","",COUNTIF($AU$8:AU3015,AU3015))</f>
        <v/>
      </c>
      <c r="AW3015" s="553" t="str">
        <f>IF(AND(V3015&gt;0,X3015="A",AJ3015&lt;&gt;"A",OR(AB3015="",AB3015="NX")),1,"")</f>
        <v/>
      </c>
      <c r="AX3015" s="554" t="str">
        <f>IF(AW3015="","",COUNTIF($AW$8:AW3015,AW3015))</f>
        <v/>
      </c>
      <c r="AY3015" s="27"/>
      <c r="AZ3015" s="6"/>
      <c r="BA3015" s="7"/>
      <c r="BB3015" s="7"/>
    </row>
    <row r="3016" spans="1:54" ht="14.45" customHeight="1">
      <c r="A3016" s="472" t="s">
        <v>6174</v>
      </c>
      <c r="B3016" s="473" t="s">
        <v>1602</v>
      </c>
      <c r="C3016" s="714"/>
      <c r="D3016" s="22"/>
      <c r="E3016" s="746"/>
      <c r="F3016" s="760"/>
      <c r="G3016" s="475"/>
      <c r="H3016" s="476"/>
      <c r="I3016" s="474"/>
      <c r="J3016" s="475"/>
      <c r="K3016" s="478"/>
      <c r="L3016" s="9"/>
      <c r="M3016" s="546"/>
      <c r="N3016" s="9"/>
      <c r="O3016" s="6"/>
      <c r="P3016" s="479"/>
      <c r="Q3016" s="10"/>
      <c r="R3016" s="11"/>
      <c r="S3016" s="12"/>
      <c r="T3016" s="14"/>
      <c r="U3016" s="15"/>
      <c r="V3016" s="8"/>
      <c r="W3016" s="13"/>
      <c r="X3016" s="23"/>
      <c r="Y3016" s="486"/>
      <c r="Z3016" s="483"/>
      <c r="AA3016" s="24"/>
      <c r="AB3016" s="484"/>
      <c r="AC3016" s="16"/>
      <c r="AD3016" s="17"/>
      <c r="AE3016" s="18"/>
      <c r="AF3016" s="9"/>
      <c r="AG3016" s="19"/>
      <c r="AH3016" s="20"/>
      <c r="AI3016" s="9"/>
      <c r="AJ3016" s="21"/>
      <c r="AK3016" s="33"/>
      <c r="AL3016" s="485" t="str">
        <f>IF(AA3016="","",AA3016)</f>
        <v/>
      </c>
      <c r="AM3016" s="3" t="str">
        <f>IF(AB3016="","",AB3016)</f>
        <v/>
      </c>
      <c r="AN3016" s="702"/>
      <c r="AO3016" s="4"/>
      <c r="AP3016" s="5"/>
      <c r="AQ3016" s="5"/>
      <c r="AR3016" s="4"/>
      <c r="AS3016" s="5"/>
      <c r="AT3016" s="552"/>
      <c r="AU3016" s="553" t="str">
        <f>IF(AND(V3016&gt;0,X3016="A",AA3016&lt;&gt;"",AG3016&lt;&gt;"A",AJ3016&lt;&gt;"A",OR(AB3016="NR",AB3016="NT")),1,"")</f>
        <v/>
      </c>
      <c r="AV3016" s="554" t="str">
        <f>IF(AU3016="","",COUNTIF($AU$8:AU3016,AU3016))</f>
        <v/>
      </c>
      <c r="AW3016" s="553" t="str">
        <f>IF(AND(V3016&gt;0,X3016="A",AJ3016&lt;&gt;"A",OR(AB3016="",AB3016="NX")),1,"")</f>
        <v/>
      </c>
      <c r="AX3016" s="554" t="str">
        <f>IF(AW3016="","",COUNTIF($AW$8:AW3016,AW3016))</f>
        <v/>
      </c>
      <c r="AY3016" s="27"/>
      <c r="AZ3016" s="6"/>
      <c r="BA3016" s="7"/>
      <c r="BB3016" s="7"/>
    </row>
    <row r="3017" spans="1:54" ht="14.45" customHeight="1">
      <c r="A3017" s="472" t="s">
        <v>6175</v>
      </c>
      <c r="B3017" s="473" t="s">
        <v>1602</v>
      </c>
      <c r="C3017" s="714"/>
      <c r="D3017" s="22"/>
      <c r="E3017" s="746"/>
      <c r="F3017" s="760"/>
      <c r="G3017" s="475"/>
      <c r="H3017" s="476"/>
      <c r="I3017" s="474"/>
      <c r="J3017" s="475"/>
      <c r="K3017" s="478"/>
      <c r="L3017" s="9"/>
      <c r="M3017" s="546"/>
      <c r="N3017" s="9"/>
      <c r="O3017" s="6"/>
      <c r="P3017" s="479"/>
      <c r="Q3017" s="10"/>
      <c r="R3017" s="11"/>
      <c r="S3017" s="12"/>
      <c r="T3017" s="14"/>
      <c r="U3017" s="15"/>
      <c r="V3017" s="8"/>
      <c r="W3017" s="13"/>
      <c r="X3017" s="23"/>
      <c r="Y3017" s="486"/>
      <c r="Z3017" s="483"/>
      <c r="AA3017" s="24"/>
      <c r="AB3017" s="484"/>
      <c r="AC3017" s="16"/>
      <c r="AD3017" s="17"/>
      <c r="AE3017" s="18"/>
      <c r="AF3017" s="9"/>
      <c r="AG3017" s="19"/>
      <c r="AH3017" s="20"/>
      <c r="AI3017" s="9"/>
      <c r="AJ3017" s="21"/>
      <c r="AK3017" s="33"/>
      <c r="AL3017" s="485" t="str">
        <f>IF(AA3017="","",AA3017)</f>
        <v/>
      </c>
      <c r="AM3017" s="3" t="str">
        <f>IF(AB3017="","",AB3017)</f>
        <v/>
      </c>
      <c r="AN3017" s="702"/>
      <c r="AO3017" s="4"/>
      <c r="AP3017" s="5"/>
      <c r="AQ3017" s="5"/>
      <c r="AR3017" s="4"/>
      <c r="AS3017" s="5"/>
      <c r="AT3017" s="552"/>
      <c r="AU3017" s="553" t="str">
        <f>IF(AND(V3017&gt;0,X3017="A",AA3017&lt;&gt;"",AG3017&lt;&gt;"A",AJ3017&lt;&gt;"A",OR(AB3017="NR",AB3017="NT")),1,"")</f>
        <v/>
      </c>
      <c r="AV3017" s="554" t="str">
        <f>IF(AU3017="","",COUNTIF($AU$8:AU3017,AU3017))</f>
        <v/>
      </c>
      <c r="AW3017" s="553" t="str">
        <f>IF(AND(V3017&gt;0,X3017="A",AJ3017&lt;&gt;"A",OR(AB3017="",AB3017="NX")),1,"")</f>
        <v/>
      </c>
      <c r="AX3017" s="554" t="str">
        <f>IF(AW3017="","",COUNTIF($AW$8:AW3017,AW3017))</f>
        <v/>
      </c>
      <c r="AY3017" s="27"/>
      <c r="AZ3017" s="6"/>
      <c r="BA3017" s="7"/>
      <c r="BB3017" s="7"/>
    </row>
    <row r="3018" spans="1:54" ht="14.45" customHeight="1">
      <c r="A3018" s="472" t="s">
        <v>6176</v>
      </c>
      <c r="B3018" s="473" t="s">
        <v>1602</v>
      </c>
      <c r="C3018" s="714"/>
      <c r="D3018" s="22"/>
      <c r="E3018" s="746"/>
      <c r="F3018" s="760"/>
      <c r="G3018" s="475"/>
      <c r="H3018" s="476"/>
      <c r="I3018" s="474"/>
      <c r="J3018" s="475"/>
      <c r="K3018" s="478"/>
      <c r="L3018" s="9"/>
      <c r="M3018" s="546"/>
      <c r="N3018" s="9"/>
      <c r="O3018" s="6"/>
      <c r="P3018" s="479"/>
      <c r="Q3018" s="10"/>
      <c r="R3018" s="11"/>
      <c r="S3018" s="12"/>
      <c r="T3018" s="14"/>
      <c r="U3018" s="15"/>
      <c r="V3018" s="8"/>
      <c r="W3018" s="13"/>
      <c r="X3018" s="23"/>
      <c r="Y3018" s="486"/>
      <c r="Z3018" s="483"/>
      <c r="AA3018" s="24"/>
      <c r="AB3018" s="484"/>
      <c r="AC3018" s="16"/>
      <c r="AD3018" s="17"/>
      <c r="AE3018" s="18"/>
      <c r="AF3018" s="9"/>
      <c r="AG3018" s="19"/>
      <c r="AH3018" s="20"/>
      <c r="AI3018" s="9"/>
      <c r="AJ3018" s="21"/>
      <c r="AK3018" s="33"/>
      <c r="AL3018" s="485" t="str">
        <f>IF(AA3018="","",AA3018)</f>
        <v/>
      </c>
      <c r="AM3018" s="3" t="str">
        <f>IF(AB3018="","",AB3018)</f>
        <v/>
      </c>
      <c r="AN3018" s="702"/>
      <c r="AO3018" s="4"/>
      <c r="AP3018" s="5"/>
      <c r="AQ3018" s="5"/>
      <c r="AR3018" s="4"/>
      <c r="AS3018" s="5"/>
      <c r="AT3018" s="552"/>
      <c r="AU3018" s="553" t="str">
        <f>IF(AND(V3018&gt;0,X3018="A",AA3018&lt;&gt;"",AG3018&lt;&gt;"A",AJ3018&lt;&gt;"A",OR(AB3018="NR",AB3018="NT")),1,"")</f>
        <v/>
      </c>
      <c r="AV3018" s="554" t="str">
        <f>IF(AU3018="","",COUNTIF($AU$8:AU3018,AU3018))</f>
        <v/>
      </c>
      <c r="AW3018" s="553" t="str">
        <f>IF(AND(V3018&gt;0,X3018="A",AJ3018&lt;&gt;"A",OR(AB3018="",AB3018="NX")),1,"")</f>
        <v/>
      </c>
      <c r="AX3018" s="554" t="str">
        <f>IF(AW3018="","",COUNTIF($AW$8:AW3018,AW3018))</f>
        <v/>
      </c>
      <c r="AY3018" s="27"/>
      <c r="AZ3018" s="6"/>
      <c r="BA3018" s="7"/>
      <c r="BB3018" s="7"/>
    </row>
    <row r="3019" spans="1:54" ht="14.45" customHeight="1">
      <c r="A3019" s="472" t="s">
        <v>6177</v>
      </c>
      <c r="B3019" s="473" t="s">
        <v>1602</v>
      </c>
      <c r="C3019" s="714"/>
      <c r="D3019" s="22"/>
      <c r="E3019" s="746"/>
      <c r="F3019" s="760"/>
      <c r="G3019" s="475"/>
      <c r="H3019" s="476"/>
      <c r="I3019" s="474"/>
      <c r="J3019" s="475"/>
      <c r="K3019" s="478"/>
      <c r="L3019" s="9"/>
      <c r="M3019" s="546"/>
      <c r="N3019" s="9"/>
      <c r="O3019" s="6"/>
      <c r="P3019" s="479"/>
      <c r="Q3019" s="10"/>
      <c r="R3019" s="11"/>
      <c r="S3019" s="12"/>
      <c r="T3019" s="14"/>
      <c r="U3019" s="15"/>
      <c r="V3019" s="8"/>
      <c r="W3019" s="13"/>
      <c r="X3019" s="23"/>
      <c r="Y3019" s="486"/>
      <c r="Z3019" s="483"/>
      <c r="AA3019" s="24"/>
      <c r="AB3019" s="484"/>
      <c r="AC3019" s="16"/>
      <c r="AD3019" s="17"/>
      <c r="AE3019" s="18"/>
      <c r="AF3019" s="9"/>
      <c r="AG3019" s="19"/>
      <c r="AH3019" s="20"/>
      <c r="AI3019" s="9"/>
      <c r="AJ3019" s="21"/>
      <c r="AK3019" s="33"/>
      <c r="AL3019" s="485" t="str">
        <f>IF(AA3019="","",AA3019)</f>
        <v/>
      </c>
      <c r="AM3019" s="3" t="str">
        <f>IF(AB3019="","",AB3019)</f>
        <v/>
      </c>
      <c r="AN3019" s="702"/>
      <c r="AO3019" s="4"/>
      <c r="AP3019" s="5"/>
      <c r="AQ3019" s="5"/>
      <c r="AR3019" s="4"/>
      <c r="AS3019" s="5"/>
      <c r="AT3019" s="552"/>
      <c r="AU3019" s="553" t="str">
        <f>IF(AND(V3019&gt;0,X3019="A",AA3019&lt;&gt;"",AG3019&lt;&gt;"A",AJ3019&lt;&gt;"A",OR(AB3019="NR",AB3019="NT")),1,"")</f>
        <v/>
      </c>
      <c r="AV3019" s="554" t="str">
        <f>IF(AU3019="","",COUNTIF($AU$8:AU3019,AU3019))</f>
        <v/>
      </c>
      <c r="AW3019" s="553" t="str">
        <f>IF(AND(V3019&gt;0,X3019="A",AJ3019&lt;&gt;"A",OR(AB3019="",AB3019="NX")),1,"")</f>
        <v/>
      </c>
      <c r="AX3019" s="554" t="str">
        <f>IF(AW3019="","",COUNTIF($AW$8:AW3019,AW3019))</f>
        <v/>
      </c>
      <c r="AY3019" s="27"/>
      <c r="AZ3019" s="6"/>
      <c r="BA3019" s="7"/>
      <c r="BB3019" s="7"/>
    </row>
    <row r="3020" spans="1:54" ht="14.45" customHeight="1">
      <c r="A3020" s="472" t="s">
        <v>6178</v>
      </c>
      <c r="B3020" s="473" t="s">
        <v>1602</v>
      </c>
      <c r="C3020" s="714"/>
      <c r="D3020" s="22"/>
      <c r="E3020" s="746"/>
      <c r="F3020" s="760"/>
      <c r="G3020" s="475"/>
      <c r="H3020" s="476"/>
      <c r="I3020" s="474"/>
      <c r="J3020" s="475"/>
      <c r="K3020" s="478"/>
      <c r="L3020" s="9"/>
      <c r="M3020" s="546"/>
      <c r="N3020" s="9"/>
      <c r="O3020" s="6"/>
      <c r="P3020" s="479"/>
      <c r="Q3020" s="10"/>
      <c r="R3020" s="11"/>
      <c r="S3020" s="12"/>
      <c r="T3020" s="14"/>
      <c r="U3020" s="15"/>
      <c r="V3020" s="8"/>
      <c r="W3020" s="13"/>
      <c r="X3020" s="23"/>
      <c r="Y3020" s="486"/>
      <c r="Z3020" s="483"/>
      <c r="AA3020" s="24"/>
      <c r="AB3020" s="484"/>
      <c r="AC3020" s="16"/>
      <c r="AD3020" s="17"/>
      <c r="AE3020" s="18"/>
      <c r="AF3020" s="9"/>
      <c r="AG3020" s="19"/>
      <c r="AH3020" s="20"/>
      <c r="AI3020" s="9"/>
      <c r="AJ3020" s="21"/>
      <c r="AK3020" s="33"/>
      <c r="AL3020" s="485" t="str">
        <f>IF(AA3020="","",AA3020)</f>
        <v/>
      </c>
      <c r="AM3020" s="3" t="str">
        <f>IF(AB3020="","",AB3020)</f>
        <v/>
      </c>
      <c r="AN3020" s="702"/>
      <c r="AO3020" s="4"/>
      <c r="AP3020" s="5"/>
      <c r="AQ3020" s="5"/>
      <c r="AR3020" s="4"/>
      <c r="AS3020" s="5"/>
      <c r="AT3020" s="552"/>
      <c r="AU3020" s="553" t="str">
        <f>IF(AND(V3020&gt;0,X3020="A",AA3020&lt;&gt;"",AG3020&lt;&gt;"A",AJ3020&lt;&gt;"A",OR(AB3020="NR",AB3020="NT")),1,"")</f>
        <v/>
      </c>
      <c r="AV3020" s="554" t="str">
        <f>IF(AU3020="","",COUNTIF($AU$8:AU3020,AU3020))</f>
        <v/>
      </c>
      <c r="AW3020" s="553" t="str">
        <f>IF(AND(V3020&gt;0,X3020="A",AJ3020&lt;&gt;"A",OR(AB3020="",AB3020="NX")),1,"")</f>
        <v/>
      </c>
      <c r="AX3020" s="554" t="str">
        <f>IF(AW3020="","",COUNTIF($AW$8:AW3020,AW3020))</f>
        <v/>
      </c>
      <c r="AY3020" s="27"/>
      <c r="AZ3020" s="6"/>
      <c r="BA3020" s="7"/>
      <c r="BB3020" s="7"/>
    </row>
    <row r="3021" spans="1:54" ht="14.45" customHeight="1">
      <c r="A3021" s="472" t="s">
        <v>6179</v>
      </c>
      <c r="B3021" s="473" t="s">
        <v>1602</v>
      </c>
      <c r="C3021" s="714"/>
      <c r="D3021" s="22"/>
      <c r="E3021" s="746"/>
      <c r="F3021" s="760"/>
      <c r="G3021" s="475"/>
      <c r="H3021" s="476"/>
      <c r="I3021" s="474"/>
      <c r="J3021" s="475"/>
      <c r="K3021" s="478"/>
      <c r="L3021" s="9"/>
      <c r="M3021" s="546"/>
      <c r="N3021" s="9"/>
      <c r="O3021" s="6"/>
      <c r="P3021" s="479"/>
      <c r="Q3021" s="10"/>
      <c r="R3021" s="11"/>
      <c r="S3021" s="12"/>
      <c r="T3021" s="14"/>
      <c r="U3021" s="15"/>
      <c r="V3021" s="8"/>
      <c r="W3021" s="13"/>
      <c r="X3021" s="23"/>
      <c r="Y3021" s="486"/>
      <c r="Z3021" s="483"/>
      <c r="AA3021" s="24"/>
      <c r="AB3021" s="484"/>
      <c r="AC3021" s="16"/>
      <c r="AD3021" s="17"/>
      <c r="AE3021" s="18"/>
      <c r="AF3021" s="9"/>
      <c r="AG3021" s="19"/>
      <c r="AH3021" s="20"/>
      <c r="AI3021" s="9"/>
      <c r="AJ3021" s="21"/>
      <c r="AK3021" s="33"/>
      <c r="AL3021" s="485" t="str">
        <f>IF(AA3021="","",AA3021)</f>
        <v/>
      </c>
      <c r="AM3021" s="3" t="str">
        <f>IF(AB3021="","",AB3021)</f>
        <v/>
      </c>
      <c r="AN3021" s="702"/>
      <c r="AO3021" s="4"/>
      <c r="AP3021" s="5"/>
      <c r="AQ3021" s="5"/>
      <c r="AR3021" s="4"/>
      <c r="AS3021" s="5"/>
      <c r="AT3021" s="552"/>
      <c r="AU3021" s="553" t="str">
        <f>IF(AND(V3021&gt;0,X3021="A",AA3021&lt;&gt;"",AG3021&lt;&gt;"A",AJ3021&lt;&gt;"A",OR(AB3021="NR",AB3021="NT")),1,"")</f>
        <v/>
      </c>
      <c r="AV3021" s="554" t="str">
        <f>IF(AU3021="","",COUNTIF($AU$8:AU3021,AU3021))</f>
        <v/>
      </c>
      <c r="AW3021" s="553" t="str">
        <f>IF(AND(V3021&gt;0,X3021="A",AJ3021&lt;&gt;"A",OR(AB3021="",AB3021="NX")),1,"")</f>
        <v/>
      </c>
      <c r="AX3021" s="554" t="str">
        <f>IF(AW3021="","",COUNTIF($AW$8:AW3021,AW3021))</f>
        <v/>
      </c>
      <c r="AY3021" s="27"/>
      <c r="AZ3021" s="6"/>
      <c r="BA3021" s="7"/>
      <c r="BB3021" s="7"/>
    </row>
    <row r="3022" spans="1:54" ht="14.45" customHeight="1">
      <c r="A3022" s="472" t="s">
        <v>6180</v>
      </c>
      <c r="B3022" s="473" t="s">
        <v>1602</v>
      </c>
      <c r="C3022" s="714"/>
      <c r="D3022" s="22"/>
      <c r="E3022" s="746"/>
      <c r="F3022" s="760"/>
      <c r="G3022" s="475"/>
      <c r="H3022" s="476"/>
      <c r="I3022" s="474"/>
      <c r="J3022" s="475"/>
      <c r="K3022" s="478"/>
      <c r="L3022" s="9"/>
      <c r="M3022" s="546"/>
      <c r="N3022" s="9"/>
      <c r="O3022" s="6"/>
      <c r="P3022" s="479"/>
      <c r="Q3022" s="10"/>
      <c r="R3022" s="11"/>
      <c r="S3022" s="12"/>
      <c r="T3022" s="14"/>
      <c r="U3022" s="15"/>
      <c r="V3022" s="8"/>
      <c r="W3022" s="13"/>
      <c r="X3022" s="23"/>
      <c r="Y3022" s="486"/>
      <c r="Z3022" s="483"/>
      <c r="AA3022" s="24"/>
      <c r="AB3022" s="484"/>
      <c r="AC3022" s="16"/>
      <c r="AD3022" s="17"/>
      <c r="AE3022" s="18"/>
      <c r="AF3022" s="9"/>
      <c r="AG3022" s="19"/>
      <c r="AH3022" s="20"/>
      <c r="AI3022" s="9"/>
      <c r="AJ3022" s="21"/>
      <c r="AK3022" s="33"/>
      <c r="AL3022" s="485" t="str">
        <f>IF(AA3022="","",AA3022)</f>
        <v/>
      </c>
      <c r="AM3022" s="3" t="str">
        <f>IF(AB3022="","",AB3022)</f>
        <v/>
      </c>
      <c r="AN3022" s="702"/>
      <c r="AO3022" s="4"/>
      <c r="AP3022" s="5"/>
      <c r="AQ3022" s="5"/>
      <c r="AR3022" s="4"/>
      <c r="AS3022" s="5"/>
      <c r="AT3022" s="552"/>
      <c r="AU3022" s="553" t="str">
        <f>IF(AND(V3022&gt;0,X3022="A",AA3022&lt;&gt;"",AG3022&lt;&gt;"A",AJ3022&lt;&gt;"A",OR(AB3022="NR",AB3022="NT")),1,"")</f>
        <v/>
      </c>
      <c r="AV3022" s="554" t="str">
        <f>IF(AU3022="","",COUNTIF($AU$8:AU3022,AU3022))</f>
        <v/>
      </c>
      <c r="AW3022" s="553" t="str">
        <f>IF(AND(V3022&gt;0,X3022="A",AJ3022&lt;&gt;"A",OR(AB3022="",AB3022="NX")),1,"")</f>
        <v/>
      </c>
      <c r="AX3022" s="554" t="str">
        <f>IF(AW3022="","",COUNTIF($AW$8:AW3022,AW3022))</f>
        <v/>
      </c>
      <c r="AY3022" s="27"/>
      <c r="AZ3022" s="6"/>
      <c r="BA3022" s="7"/>
      <c r="BB3022" s="7"/>
    </row>
    <row r="3023" spans="1:54" ht="14.45" customHeight="1">
      <c r="A3023" s="472" t="s">
        <v>6181</v>
      </c>
      <c r="B3023" s="473" t="s">
        <v>1602</v>
      </c>
      <c r="C3023" s="714"/>
      <c r="D3023" s="22"/>
      <c r="E3023" s="746"/>
      <c r="F3023" s="760"/>
      <c r="G3023" s="475"/>
      <c r="H3023" s="476"/>
      <c r="I3023" s="474"/>
      <c r="J3023" s="475"/>
      <c r="K3023" s="478"/>
      <c r="L3023" s="9"/>
      <c r="M3023" s="546"/>
      <c r="N3023" s="9"/>
      <c r="O3023" s="6"/>
      <c r="P3023" s="479"/>
      <c r="Q3023" s="10"/>
      <c r="R3023" s="11"/>
      <c r="S3023" s="12"/>
      <c r="T3023" s="14"/>
      <c r="U3023" s="15"/>
      <c r="V3023" s="8"/>
      <c r="W3023" s="13"/>
      <c r="X3023" s="23"/>
      <c r="Y3023" s="486"/>
      <c r="Z3023" s="483"/>
      <c r="AA3023" s="24"/>
      <c r="AB3023" s="484"/>
      <c r="AC3023" s="16"/>
      <c r="AD3023" s="17"/>
      <c r="AE3023" s="18"/>
      <c r="AF3023" s="9"/>
      <c r="AG3023" s="19"/>
      <c r="AH3023" s="20"/>
      <c r="AI3023" s="9"/>
      <c r="AJ3023" s="21"/>
      <c r="AK3023" s="33"/>
      <c r="AL3023" s="485" t="str">
        <f>IF(AA3023="","",AA3023)</f>
        <v/>
      </c>
      <c r="AM3023" s="3" t="str">
        <f>IF(AB3023="","",AB3023)</f>
        <v/>
      </c>
      <c r="AN3023" s="702"/>
      <c r="AO3023" s="4"/>
      <c r="AP3023" s="5"/>
      <c r="AQ3023" s="5"/>
      <c r="AR3023" s="4"/>
      <c r="AS3023" s="5"/>
      <c r="AT3023" s="552"/>
      <c r="AU3023" s="553" t="str">
        <f>IF(AND(V3023&gt;0,X3023="A",AA3023&lt;&gt;"",AG3023&lt;&gt;"A",AJ3023&lt;&gt;"A",OR(AB3023="NR",AB3023="NT")),1,"")</f>
        <v/>
      </c>
      <c r="AV3023" s="554" t="str">
        <f>IF(AU3023="","",COUNTIF($AU$8:AU3023,AU3023))</f>
        <v/>
      </c>
      <c r="AW3023" s="553" t="str">
        <f>IF(AND(V3023&gt;0,X3023="A",AJ3023&lt;&gt;"A",OR(AB3023="",AB3023="NX")),1,"")</f>
        <v/>
      </c>
      <c r="AX3023" s="554" t="str">
        <f>IF(AW3023="","",COUNTIF($AW$8:AW3023,AW3023))</f>
        <v/>
      </c>
      <c r="AY3023" s="27"/>
      <c r="AZ3023" s="6"/>
      <c r="BA3023" s="7"/>
      <c r="BB3023" s="7"/>
    </row>
    <row r="3024" spans="1:54" ht="14.45" customHeight="1">
      <c r="A3024" s="472" t="s">
        <v>6182</v>
      </c>
      <c r="B3024" s="473" t="s">
        <v>1602</v>
      </c>
      <c r="C3024" s="714"/>
      <c r="D3024" s="22"/>
      <c r="E3024" s="746"/>
      <c r="F3024" s="760"/>
      <c r="G3024" s="475"/>
      <c r="H3024" s="476"/>
      <c r="I3024" s="474"/>
      <c r="J3024" s="475"/>
      <c r="K3024" s="478"/>
      <c r="L3024" s="9"/>
      <c r="M3024" s="546"/>
      <c r="N3024" s="9"/>
      <c r="O3024" s="6"/>
      <c r="P3024" s="479"/>
      <c r="Q3024" s="10"/>
      <c r="R3024" s="11"/>
      <c r="S3024" s="12"/>
      <c r="T3024" s="14"/>
      <c r="U3024" s="15"/>
      <c r="V3024" s="8"/>
      <c r="W3024" s="13"/>
      <c r="X3024" s="23"/>
      <c r="Y3024" s="486"/>
      <c r="Z3024" s="483"/>
      <c r="AA3024" s="24"/>
      <c r="AB3024" s="484"/>
      <c r="AC3024" s="16"/>
      <c r="AD3024" s="17"/>
      <c r="AE3024" s="18"/>
      <c r="AF3024" s="9"/>
      <c r="AG3024" s="19"/>
      <c r="AH3024" s="20"/>
      <c r="AI3024" s="9"/>
      <c r="AJ3024" s="21"/>
      <c r="AK3024" s="33"/>
      <c r="AL3024" s="485" t="str">
        <f>IF(AA3024="","",AA3024)</f>
        <v/>
      </c>
      <c r="AM3024" s="3" t="str">
        <f>IF(AB3024="","",AB3024)</f>
        <v/>
      </c>
      <c r="AN3024" s="702"/>
      <c r="AO3024" s="4"/>
      <c r="AP3024" s="5"/>
      <c r="AQ3024" s="5"/>
      <c r="AR3024" s="4"/>
      <c r="AS3024" s="5"/>
      <c r="AT3024" s="552"/>
      <c r="AU3024" s="553" t="str">
        <f>IF(AND(V3024&gt;0,X3024="A",AA3024&lt;&gt;"",AG3024&lt;&gt;"A",AJ3024&lt;&gt;"A",OR(AB3024="NR",AB3024="NT")),1,"")</f>
        <v/>
      </c>
      <c r="AV3024" s="554" t="str">
        <f>IF(AU3024="","",COUNTIF($AU$8:AU3024,AU3024))</f>
        <v/>
      </c>
      <c r="AW3024" s="553" t="str">
        <f>IF(AND(V3024&gt;0,X3024="A",AJ3024&lt;&gt;"A",OR(AB3024="",AB3024="NX")),1,"")</f>
        <v/>
      </c>
      <c r="AX3024" s="554" t="str">
        <f>IF(AW3024="","",COUNTIF($AW$8:AW3024,AW3024))</f>
        <v/>
      </c>
      <c r="AY3024" s="27"/>
      <c r="AZ3024" s="6"/>
      <c r="BA3024" s="7"/>
      <c r="BB3024" s="7"/>
    </row>
    <row r="3025" spans="1:54" ht="14.45" customHeight="1">
      <c r="A3025" s="472" t="s">
        <v>6183</v>
      </c>
      <c r="B3025" s="473" t="s">
        <v>1602</v>
      </c>
      <c r="C3025" s="714"/>
      <c r="D3025" s="22"/>
      <c r="E3025" s="746"/>
      <c r="F3025" s="760"/>
      <c r="G3025" s="475"/>
      <c r="H3025" s="476"/>
      <c r="I3025" s="474"/>
      <c r="J3025" s="475"/>
      <c r="K3025" s="478"/>
      <c r="L3025" s="9"/>
      <c r="M3025" s="546"/>
      <c r="N3025" s="9"/>
      <c r="O3025" s="6"/>
      <c r="P3025" s="479"/>
      <c r="Q3025" s="10"/>
      <c r="R3025" s="11"/>
      <c r="S3025" s="12"/>
      <c r="T3025" s="14"/>
      <c r="U3025" s="15"/>
      <c r="V3025" s="8"/>
      <c r="W3025" s="13"/>
      <c r="X3025" s="23"/>
      <c r="Y3025" s="486"/>
      <c r="Z3025" s="483"/>
      <c r="AA3025" s="24"/>
      <c r="AB3025" s="484"/>
      <c r="AC3025" s="16"/>
      <c r="AD3025" s="17"/>
      <c r="AE3025" s="18"/>
      <c r="AF3025" s="9"/>
      <c r="AG3025" s="19"/>
      <c r="AH3025" s="20"/>
      <c r="AI3025" s="9"/>
      <c r="AJ3025" s="21"/>
      <c r="AK3025" s="33"/>
      <c r="AL3025" s="485" t="str">
        <f>IF(AA3025="","",AA3025)</f>
        <v/>
      </c>
      <c r="AM3025" s="3" t="str">
        <f>IF(AB3025="","",AB3025)</f>
        <v/>
      </c>
      <c r="AN3025" s="702"/>
      <c r="AO3025" s="4"/>
      <c r="AP3025" s="5"/>
      <c r="AQ3025" s="5"/>
      <c r="AR3025" s="4"/>
      <c r="AS3025" s="5"/>
      <c r="AT3025" s="552"/>
      <c r="AU3025" s="553" t="str">
        <f>IF(AND(V3025&gt;0,X3025="A",AA3025&lt;&gt;"",AG3025&lt;&gt;"A",AJ3025&lt;&gt;"A",OR(AB3025="NR",AB3025="NT")),1,"")</f>
        <v/>
      </c>
      <c r="AV3025" s="554" t="str">
        <f>IF(AU3025="","",COUNTIF($AU$8:AU3025,AU3025))</f>
        <v/>
      </c>
      <c r="AW3025" s="553" t="str">
        <f>IF(AND(V3025&gt;0,X3025="A",AJ3025&lt;&gt;"A",OR(AB3025="",AB3025="NX")),1,"")</f>
        <v/>
      </c>
      <c r="AX3025" s="554" t="str">
        <f>IF(AW3025="","",COUNTIF($AW$8:AW3025,AW3025))</f>
        <v/>
      </c>
      <c r="AY3025" s="27"/>
      <c r="AZ3025" s="6"/>
      <c r="BA3025" s="7"/>
      <c r="BB3025" s="7"/>
    </row>
    <row r="3026" spans="1:54" ht="14.45" customHeight="1">
      <c r="A3026" s="472" t="s">
        <v>6184</v>
      </c>
      <c r="B3026" s="473" t="s">
        <v>1602</v>
      </c>
      <c r="C3026" s="714"/>
      <c r="D3026" s="22"/>
      <c r="E3026" s="746"/>
      <c r="F3026" s="760"/>
      <c r="G3026" s="475"/>
      <c r="H3026" s="476"/>
      <c r="I3026" s="474"/>
      <c r="J3026" s="475"/>
      <c r="K3026" s="478"/>
      <c r="L3026" s="9"/>
      <c r="M3026" s="546"/>
      <c r="N3026" s="9"/>
      <c r="O3026" s="6"/>
      <c r="P3026" s="479"/>
      <c r="Q3026" s="10"/>
      <c r="R3026" s="11"/>
      <c r="S3026" s="12"/>
      <c r="T3026" s="14"/>
      <c r="U3026" s="15"/>
      <c r="V3026" s="8"/>
      <c r="W3026" s="13"/>
      <c r="X3026" s="23"/>
      <c r="Y3026" s="486"/>
      <c r="Z3026" s="483"/>
      <c r="AA3026" s="24"/>
      <c r="AB3026" s="484"/>
      <c r="AC3026" s="16"/>
      <c r="AD3026" s="17"/>
      <c r="AE3026" s="18"/>
      <c r="AF3026" s="9"/>
      <c r="AG3026" s="19"/>
      <c r="AH3026" s="20"/>
      <c r="AI3026" s="9"/>
      <c r="AJ3026" s="21"/>
      <c r="AK3026" s="33"/>
      <c r="AL3026" s="485" t="str">
        <f>IF(AA3026="","",AA3026)</f>
        <v/>
      </c>
      <c r="AM3026" s="3" t="str">
        <f>IF(AB3026="","",AB3026)</f>
        <v/>
      </c>
      <c r="AN3026" s="702"/>
      <c r="AO3026" s="4"/>
      <c r="AP3026" s="5"/>
      <c r="AQ3026" s="5"/>
      <c r="AR3026" s="4"/>
      <c r="AS3026" s="5"/>
      <c r="AT3026" s="552"/>
      <c r="AU3026" s="553" t="str">
        <f>IF(AND(V3026&gt;0,X3026="A",AA3026&lt;&gt;"",AG3026&lt;&gt;"A",AJ3026&lt;&gt;"A",OR(AB3026="NR",AB3026="NT")),1,"")</f>
        <v/>
      </c>
      <c r="AV3026" s="554" t="str">
        <f>IF(AU3026="","",COUNTIF($AU$8:AU3026,AU3026))</f>
        <v/>
      </c>
      <c r="AW3026" s="553" t="str">
        <f>IF(AND(V3026&gt;0,X3026="A",AJ3026&lt;&gt;"A",OR(AB3026="",AB3026="NX")),1,"")</f>
        <v/>
      </c>
      <c r="AX3026" s="554" t="str">
        <f>IF(AW3026="","",COUNTIF($AW$8:AW3026,AW3026))</f>
        <v/>
      </c>
      <c r="AY3026" s="27"/>
      <c r="AZ3026" s="6"/>
      <c r="BA3026" s="7"/>
      <c r="BB3026" s="7"/>
    </row>
    <row r="3027" spans="1:54" ht="14.45" customHeight="1">
      <c r="A3027" s="472" t="s">
        <v>6185</v>
      </c>
      <c r="B3027" s="473" t="s">
        <v>1602</v>
      </c>
      <c r="C3027" s="714"/>
      <c r="D3027" s="22"/>
      <c r="E3027" s="746"/>
      <c r="F3027" s="760"/>
      <c r="G3027" s="475"/>
      <c r="H3027" s="476"/>
      <c r="I3027" s="474"/>
      <c r="J3027" s="475"/>
      <c r="K3027" s="478"/>
      <c r="L3027" s="9"/>
      <c r="M3027" s="546"/>
      <c r="N3027" s="9"/>
      <c r="O3027" s="6"/>
      <c r="P3027" s="479"/>
      <c r="Q3027" s="10"/>
      <c r="R3027" s="11"/>
      <c r="S3027" s="12"/>
      <c r="T3027" s="14"/>
      <c r="U3027" s="15"/>
      <c r="V3027" s="8"/>
      <c r="W3027" s="13"/>
      <c r="X3027" s="23"/>
      <c r="Y3027" s="486"/>
      <c r="Z3027" s="483"/>
      <c r="AA3027" s="24"/>
      <c r="AB3027" s="484"/>
      <c r="AC3027" s="16"/>
      <c r="AD3027" s="17"/>
      <c r="AE3027" s="18"/>
      <c r="AF3027" s="9"/>
      <c r="AG3027" s="19"/>
      <c r="AH3027" s="20"/>
      <c r="AI3027" s="9"/>
      <c r="AJ3027" s="21"/>
      <c r="AK3027" s="33"/>
      <c r="AL3027" s="485" t="str">
        <f>IF(AA3027="","",AA3027)</f>
        <v/>
      </c>
      <c r="AM3027" s="3" t="str">
        <f>IF(AB3027="","",AB3027)</f>
        <v/>
      </c>
      <c r="AN3027" s="702"/>
      <c r="AO3027" s="4"/>
      <c r="AP3027" s="5"/>
      <c r="AQ3027" s="5"/>
      <c r="AR3027" s="4"/>
      <c r="AS3027" s="5"/>
      <c r="AT3027" s="552"/>
      <c r="AU3027" s="553" t="str">
        <f>IF(AND(V3027&gt;0,X3027="A",AA3027&lt;&gt;"",AG3027&lt;&gt;"A",AJ3027&lt;&gt;"A",OR(AB3027="NR",AB3027="NT")),1,"")</f>
        <v/>
      </c>
      <c r="AV3027" s="554" t="str">
        <f>IF(AU3027="","",COUNTIF($AU$8:AU3027,AU3027))</f>
        <v/>
      </c>
      <c r="AW3027" s="553" t="str">
        <f>IF(AND(V3027&gt;0,X3027="A",AJ3027&lt;&gt;"A",OR(AB3027="",AB3027="NX")),1,"")</f>
        <v/>
      </c>
      <c r="AX3027" s="554" t="str">
        <f>IF(AW3027="","",COUNTIF($AW$8:AW3027,AW3027))</f>
        <v/>
      </c>
      <c r="AY3027" s="27"/>
      <c r="AZ3027" s="6"/>
      <c r="BA3027" s="7"/>
      <c r="BB3027" s="7"/>
    </row>
    <row r="3028" spans="1:54" ht="14.45" customHeight="1">
      <c r="A3028" s="472" t="s">
        <v>6186</v>
      </c>
      <c r="B3028" s="473" t="s">
        <v>1602</v>
      </c>
      <c r="C3028" s="714"/>
      <c r="D3028" s="22"/>
      <c r="E3028" s="746"/>
      <c r="F3028" s="760"/>
      <c r="G3028" s="475"/>
      <c r="H3028" s="476"/>
      <c r="I3028" s="474"/>
      <c r="J3028" s="475"/>
      <c r="K3028" s="478"/>
      <c r="L3028" s="9"/>
      <c r="M3028" s="546"/>
      <c r="N3028" s="9"/>
      <c r="O3028" s="6"/>
      <c r="P3028" s="479"/>
      <c r="Q3028" s="10"/>
      <c r="R3028" s="11"/>
      <c r="S3028" s="12"/>
      <c r="T3028" s="14"/>
      <c r="U3028" s="15"/>
      <c r="V3028" s="8"/>
      <c r="W3028" s="13"/>
      <c r="X3028" s="23"/>
      <c r="Y3028" s="486"/>
      <c r="Z3028" s="483"/>
      <c r="AA3028" s="24"/>
      <c r="AB3028" s="484"/>
      <c r="AC3028" s="16"/>
      <c r="AD3028" s="17"/>
      <c r="AE3028" s="18"/>
      <c r="AF3028" s="9"/>
      <c r="AG3028" s="19"/>
      <c r="AH3028" s="20"/>
      <c r="AI3028" s="9"/>
      <c r="AJ3028" s="21"/>
      <c r="AK3028" s="33"/>
      <c r="AL3028" s="485" t="str">
        <f>IF(AA3028="","",AA3028)</f>
        <v/>
      </c>
      <c r="AM3028" s="3" t="str">
        <f>IF(AB3028="","",AB3028)</f>
        <v/>
      </c>
      <c r="AN3028" s="702"/>
      <c r="AO3028" s="4"/>
      <c r="AP3028" s="5"/>
      <c r="AQ3028" s="5"/>
      <c r="AR3028" s="4"/>
      <c r="AS3028" s="5"/>
      <c r="AT3028" s="552"/>
      <c r="AU3028" s="553" t="str">
        <f>IF(AND(V3028&gt;0,X3028="A",AA3028&lt;&gt;"",AG3028&lt;&gt;"A",AJ3028&lt;&gt;"A",OR(AB3028="NR",AB3028="NT")),1,"")</f>
        <v/>
      </c>
      <c r="AV3028" s="554" t="str">
        <f>IF(AU3028="","",COUNTIF($AU$8:AU3028,AU3028))</f>
        <v/>
      </c>
      <c r="AW3028" s="553" t="str">
        <f>IF(AND(V3028&gt;0,X3028="A",AJ3028&lt;&gt;"A",OR(AB3028="",AB3028="NX")),1,"")</f>
        <v/>
      </c>
      <c r="AX3028" s="554" t="str">
        <f>IF(AW3028="","",COUNTIF($AW$8:AW3028,AW3028))</f>
        <v/>
      </c>
      <c r="AY3028" s="27"/>
      <c r="AZ3028" s="6"/>
      <c r="BA3028" s="7"/>
      <c r="BB3028" s="7"/>
    </row>
    <row r="3029" spans="1:54" ht="14.45" customHeight="1">
      <c r="A3029" s="472" t="s">
        <v>6305</v>
      </c>
      <c r="B3029" s="473" t="s">
        <v>1602</v>
      </c>
      <c r="C3029" s="714"/>
      <c r="D3029" s="22"/>
      <c r="E3029" s="746"/>
      <c r="F3029" s="760"/>
      <c r="G3029" s="475"/>
      <c r="H3029" s="476"/>
      <c r="I3029" s="474"/>
      <c r="J3029" s="475"/>
      <c r="K3029" s="478"/>
      <c r="L3029" s="9"/>
      <c r="M3029" s="546"/>
      <c r="N3029" s="9"/>
      <c r="O3029" s="6"/>
      <c r="P3029" s="479"/>
      <c r="Q3029" s="10"/>
      <c r="R3029" s="11"/>
      <c r="S3029" s="12"/>
      <c r="T3029" s="14"/>
      <c r="U3029" s="15"/>
      <c r="V3029" s="8"/>
      <c r="W3029" s="13"/>
      <c r="X3029" s="23"/>
      <c r="Y3029" s="486"/>
      <c r="Z3029" s="483"/>
      <c r="AA3029" s="24"/>
      <c r="AB3029" s="484"/>
      <c r="AC3029" s="16"/>
      <c r="AD3029" s="17"/>
      <c r="AE3029" s="18"/>
      <c r="AF3029" s="9"/>
      <c r="AG3029" s="19"/>
      <c r="AH3029" s="20"/>
      <c r="AI3029" s="9"/>
      <c r="AJ3029" s="21"/>
      <c r="AK3029" s="33"/>
      <c r="AL3029" s="485" t="str">
        <f>IF(AA3029="","",AA3029)</f>
        <v/>
      </c>
      <c r="AM3029" s="3" t="str">
        <f>IF(AB3029="","",AB3029)</f>
        <v/>
      </c>
      <c r="AN3029" s="702"/>
      <c r="AO3029" s="4"/>
      <c r="AP3029" s="5"/>
      <c r="AQ3029" s="5"/>
      <c r="AR3029" s="4"/>
      <c r="AS3029" s="5"/>
      <c r="AT3029" s="552"/>
      <c r="AU3029" s="553" t="str">
        <f>IF(AND(V3029&gt;0,X3029="A",AA3029&lt;&gt;"",AG3029&lt;&gt;"A",AJ3029&lt;&gt;"A",OR(AB3029="NR",AB3029="NT")),1,"")</f>
        <v/>
      </c>
      <c r="AV3029" s="554" t="str">
        <f>IF(AU3029="","",COUNTIF($AU$8:AU3029,AU3029))</f>
        <v/>
      </c>
      <c r="AW3029" s="553" t="str">
        <f>IF(AND(V3029&gt;0,X3029="A",AJ3029&lt;&gt;"A",OR(AB3029="",AB3029="NX")),1,"")</f>
        <v/>
      </c>
      <c r="AX3029" s="554" t="str">
        <f>IF(AW3029="","",COUNTIF($AW$8:AW3029,AW3029))</f>
        <v/>
      </c>
      <c r="AY3029" s="27"/>
      <c r="AZ3029" s="6"/>
      <c r="BA3029" s="7"/>
      <c r="BB3029" s="7"/>
    </row>
    <row r="3030" spans="1:54" ht="14.45" customHeight="1">
      <c r="A3030" s="472" t="s">
        <v>6306</v>
      </c>
      <c r="B3030" s="473" t="s">
        <v>1602</v>
      </c>
      <c r="C3030" s="714"/>
      <c r="D3030" s="22"/>
      <c r="E3030" s="746"/>
      <c r="F3030" s="760"/>
      <c r="G3030" s="475"/>
      <c r="H3030" s="476"/>
      <c r="I3030" s="474"/>
      <c r="J3030" s="475"/>
      <c r="K3030" s="478"/>
      <c r="L3030" s="9"/>
      <c r="M3030" s="546"/>
      <c r="N3030" s="9"/>
      <c r="O3030" s="6"/>
      <c r="P3030" s="479"/>
      <c r="Q3030" s="10"/>
      <c r="R3030" s="11"/>
      <c r="S3030" s="12"/>
      <c r="T3030" s="14"/>
      <c r="U3030" s="15"/>
      <c r="V3030" s="8"/>
      <c r="W3030" s="13"/>
      <c r="X3030" s="23"/>
      <c r="Y3030" s="486"/>
      <c r="Z3030" s="483"/>
      <c r="AA3030" s="24"/>
      <c r="AB3030" s="484"/>
      <c r="AC3030" s="16"/>
      <c r="AD3030" s="17"/>
      <c r="AE3030" s="18"/>
      <c r="AF3030" s="9"/>
      <c r="AG3030" s="19"/>
      <c r="AH3030" s="20"/>
      <c r="AI3030" s="9"/>
      <c r="AJ3030" s="21"/>
      <c r="AK3030" s="33"/>
      <c r="AL3030" s="485" t="str">
        <f>IF(AA3030="","",AA3030)</f>
        <v/>
      </c>
      <c r="AM3030" s="3" t="str">
        <f>IF(AB3030="","",AB3030)</f>
        <v/>
      </c>
      <c r="AN3030" s="702"/>
      <c r="AO3030" s="4"/>
      <c r="AP3030" s="5"/>
      <c r="AQ3030" s="5"/>
      <c r="AR3030" s="4"/>
      <c r="AS3030" s="5"/>
      <c r="AT3030" s="552"/>
      <c r="AU3030" s="553" t="str">
        <f>IF(AND(V3030&gt;0,X3030="A",AA3030&lt;&gt;"",AG3030&lt;&gt;"A",AJ3030&lt;&gt;"A",OR(AB3030="NR",AB3030="NT")),1,"")</f>
        <v/>
      </c>
      <c r="AV3030" s="554" t="str">
        <f>IF(AU3030="","",COUNTIF($AU$8:AU3030,AU3030))</f>
        <v/>
      </c>
      <c r="AW3030" s="553" t="str">
        <f>IF(AND(V3030&gt;0,X3030="A",AJ3030&lt;&gt;"A",OR(AB3030="",AB3030="NX")),1,"")</f>
        <v/>
      </c>
      <c r="AX3030" s="554" t="str">
        <f>IF(AW3030="","",COUNTIF($AW$8:AW3030,AW3030))</f>
        <v/>
      </c>
      <c r="AY3030" s="27"/>
      <c r="AZ3030" s="6"/>
      <c r="BA3030" s="7"/>
      <c r="BB3030" s="7"/>
    </row>
    <row r="3031" spans="1:54" ht="14.45" customHeight="1">
      <c r="A3031" s="472" t="s">
        <v>6307</v>
      </c>
      <c r="B3031" s="473" t="s">
        <v>1602</v>
      </c>
      <c r="C3031" s="714"/>
      <c r="D3031" s="22"/>
      <c r="E3031" s="746"/>
      <c r="F3031" s="760"/>
      <c r="G3031" s="475"/>
      <c r="H3031" s="476"/>
      <c r="I3031" s="474"/>
      <c r="J3031" s="475"/>
      <c r="K3031" s="478"/>
      <c r="L3031" s="9"/>
      <c r="M3031" s="546"/>
      <c r="N3031" s="9"/>
      <c r="O3031" s="6"/>
      <c r="P3031" s="479"/>
      <c r="Q3031" s="10"/>
      <c r="R3031" s="11"/>
      <c r="S3031" s="12"/>
      <c r="T3031" s="14"/>
      <c r="U3031" s="15"/>
      <c r="V3031" s="8"/>
      <c r="W3031" s="13"/>
      <c r="X3031" s="23"/>
      <c r="Y3031" s="486"/>
      <c r="Z3031" s="483"/>
      <c r="AA3031" s="24"/>
      <c r="AB3031" s="484"/>
      <c r="AC3031" s="16"/>
      <c r="AD3031" s="17"/>
      <c r="AE3031" s="18"/>
      <c r="AF3031" s="9"/>
      <c r="AG3031" s="19"/>
      <c r="AH3031" s="20"/>
      <c r="AI3031" s="9"/>
      <c r="AJ3031" s="21"/>
      <c r="AK3031" s="33"/>
      <c r="AL3031" s="485" t="str">
        <f>IF(AA3031="","",AA3031)</f>
        <v/>
      </c>
      <c r="AM3031" s="3" t="str">
        <f>IF(AB3031="","",AB3031)</f>
        <v/>
      </c>
      <c r="AN3031" s="702"/>
      <c r="AO3031" s="4"/>
      <c r="AP3031" s="5"/>
      <c r="AQ3031" s="5"/>
      <c r="AR3031" s="4"/>
      <c r="AS3031" s="5"/>
      <c r="AT3031" s="552"/>
      <c r="AU3031" s="553" t="str">
        <f>IF(AND(V3031&gt;0,X3031="A",AA3031&lt;&gt;"",AG3031&lt;&gt;"A",AJ3031&lt;&gt;"A",OR(AB3031="NR",AB3031="NT")),1,"")</f>
        <v/>
      </c>
      <c r="AV3031" s="554" t="str">
        <f>IF(AU3031="","",COUNTIF($AU$8:AU3031,AU3031))</f>
        <v/>
      </c>
      <c r="AW3031" s="553" t="str">
        <f>IF(AND(V3031&gt;0,X3031="A",AJ3031&lt;&gt;"A",OR(AB3031="",AB3031="NX")),1,"")</f>
        <v/>
      </c>
      <c r="AX3031" s="554" t="str">
        <f>IF(AW3031="","",COUNTIF($AW$8:AW3031,AW3031))</f>
        <v/>
      </c>
      <c r="AY3031" s="27"/>
      <c r="AZ3031" s="6"/>
      <c r="BA3031" s="7"/>
      <c r="BB3031" s="7"/>
    </row>
    <row r="3032" spans="1:54" ht="14.45" customHeight="1">
      <c r="A3032" s="472" t="s">
        <v>6308</v>
      </c>
      <c r="B3032" s="473" t="s">
        <v>1602</v>
      </c>
      <c r="C3032" s="714"/>
      <c r="D3032" s="22"/>
      <c r="E3032" s="746"/>
      <c r="F3032" s="760"/>
      <c r="G3032" s="475"/>
      <c r="H3032" s="476"/>
      <c r="I3032" s="474"/>
      <c r="J3032" s="475"/>
      <c r="K3032" s="478"/>
      <c r="L3032" s="9"/>
      <c r="M3032" s="546"/>
      <c r="N3032" s="9"/>
      <c r="O3032" s="6"/>
      <c r="P3032" s="479"/>
      <c r="Q3032" s="10"/>
      <c r="R3032" s="11"/>
      <c r="S3032" s="12"/>
      <c r="T3032" s="14"/>
      <c r="U3032" s="15"/>
      <c r="V3032" s="8"/>
      <c r="W3032" s="13"/>
      <c r="X3032" s="23"/>
      <c r="Y3032" s="486"/>
      <c r="Z3032" s="483"/>
      <c r="AA3032" s="24"/>
      <c r="AB3032" s="484"/>
      <c r="AC3032" s="16"/>
      <c r="AD3032" s="17"/>
      <c r="AE3032" s="18"/>
      <c r="AF3032" s="9"/>
      <c r="AG3032" s="19"/>
      <c r="AH3032" s="20"/>
      <c r="AI3032" s="9"/>
      <c r="AJ3032" s="21"/>
      <c r="AK3032" s="33"/>
      <c r="AL3032" s="485" t="str">
        <f>IF(AA3032="","",AA3032)</f>
        <v/>
      </c>
      <c r="AM3032" s="3" t="str">
        <f>IF(AB3032="","",AB3032)</f>
        <v/>
      </c>
      <c r="AN3032" s="702"/>
      <c r="AO3032" s="4"/>
      <c r="AP3032" s="5"/>
      <c r="AQ3032" s="5"/>
      <c r="AR3032" s="4"/>
      <c r="AS3032" s="5"/>
      <c r="AT3032" s="552"/>
      <c r="AU3032" s="553" t="str">
        <f>IF(AND(V3032&gt;0,X3032="A",AA3032&lt;&gt;"",AG3032&lt;&gt;"A",AJ3032&lt;&gt;"A",OR(AB3032="NR",AB3032="NT")),1,"")</f>
        <v/>
      </c>
      <c r="AV3032" s="554" t="str">
        <f>IF(AU3032="","",COUNTIF($AU$8:AU3032,AU3032))</f>
        <v/>
      </c>
      <c r="AW3032" s="553" t="str">
        <f>IF(AND(V3032&gt;0,X3032="A",AJ3032&lt;&gt;"A",OR(AB3032="",AB3032="NX")),1,"")</f>
        <v/>
      </c>
      <c r="AX3032" s="554" t="str">
        <f>IF(AW3032="","",COUNTIF($AW$8:AW3032,AW3032))</f>
        <v/>
      </c>
      <c r="AY3032" s="27"/>
      <c r="AZ3032" s="6"/>
      <c r="BA3032" s="7"/>
      <c r="BB3032" s="7"/>
    </row>
    <row r="3033" spans="1:54" ht="14.45" customHeight="1">
      <c r="A3033" s="472" t="s">
        <v>6309</v>
      </c>
      <c r="B3033" s="473" t="s">
        <v>1602</v>
      </c>
      <c r="C3033" s="714"/>
      <c r="D3033" s="22"/>
      <c r="E3033" s="746"/>
      <c r="F3033" s="760"/>
      <c r="G3033" s="475"/>
      <c r="H3033" s="476"/>
      <c r="I3033" s="474"/>
      <c r="J3033" s="475"/>
      <c r="K3033" s="478"/>
      <c r="L3033" s="9"/>
      <c r="M3033" s="546"/>
      <c r="N3033" s="9"/>
      <c r="O3033" s="6"/>
      <c r="P3033" s="479"/>
      <c r="Q3033" s="10"/>
      <c r="R3033" s="11"/>
      <c r="S3033" s="12"/>
      <c r="T3033" s="14"/>
      <c r="U3033" s="15"/>
      <c r="V3033" s="8"/>
      <c r="W3033" s="13"/>
      <c r="X3033" s="23"/>
      <c r="Y3033" s="486"/>
      <c r="Z3033" s="483"/>
      <c r="AA3033" s="24"/>
      <c r="AB3033" s="484"/>
      <c r="AC3033" s="16"/>
      <c r="AD3033" s="17"/>
      <c r="AE3033" s="18"/>
      <c r="AF3033" s="9"/>
      <c r="AG3033" s="19"/>
      <c r="AH3033" s="20"/>
      <c r="AI3033" s="9"/>
      <c r="AJ3033" s="21"/>
      <c r="AK3033" s="33"/>
      <c r="AL3033" s="485" t="str">
        <f>IF(AA3033="","",AA3033)</f>
        <v/>
      </c>
      <c r="AM3033" s="3" t="str">
        <f>IF(AB3033="","",AB3033)</f>
        <v/>
      </c>
      <c r="AN3033" s="702"/>
      <c r="AO3033" s="4"/>
      <c r="AP3033" s="5"/>
      <c r="AQ3033" s="5"/>
      <c r="AR3033" s="4"/>
      <c r="AS3033" s="5"/>
      <c r="AT3033" s="552"/>
      <c r="AU3033" s="553" t="str">
        <f>IF(AND(V3033&gt;0,X3033="A",AA3033&lt;&gt;"",AG3033&lt;&gt;"A",AJ3033&lt;&gt;"A",OR(AB3033="NR",AB3033="NT")),1,"")</f>
        <v/>
      </c>
      <c r="AV3033" s="554" t="str">
        <f>IF(AU3033="","",COUNTIF($AU$8:AU3033,AU3033))</f>
        <v/>
      </c>
      <c r="AW3033" s="553" t="str">
        <f>IF(AND(V3033&gt;0,X3033="A",AJ3033&lt;&gt;"A",OR(AB3033="",AB3033="NX")),1,"")</f>
        <v/>
      </c>
      <c r="AX3033" s="554" t="str">
        <f>IF(AW3033="","",COUNTIF($AW$8:AW3033,AW3033))</f>
        <v/>
      </c>
      <c r="AY3033" s="27"/>
      <c r="AZ3033" s="6"/>
      <c r="BA3033" s="7"/>
      <c r="BB3033" s="7"/>
    </row>
    <row r="3034" spans="1:54" ht="14.45" customHeight="1">
      <c r="A3034" s="472" t="s">
        <v>6310</v>
      </c>
      <c r="B3034" s="473" t="s">
        <v>1602</v>
      </c>
      <c r="C3034" s="714"/>
      <c r="D3034" s="22"/>
      <c r="E3034" s="746"/>
      <c r="F3034" s="760"/>
      <c r="G3034" s="475"/>
      <c r="H3034" s="476"/>
      <c r="I3034" s="474"/>
      <c r="J3034" s="475"/>
      <c r="K3034" s="478"/>
      <c r="L3034" s="9"/>
      <c r="M3034" s="546"/>
      <c r="N3034" s="9"/>
      <c r="O3034" s="6"/>
      <c r="P3034" s="479"/>
      <c r="Q3034" s="10"/>
      <c r="R3034" s="11"/>
      <c r="S3034" s="12"/>
      <c r="T3034" s="14"/>
      <c r="U3034" s="15"/>
      <c r="V3034" s="8"/>
      <c r="W3034" s="13"/>
      <c r="X3034" s="23"/>
      <c r="Y3034" s="486"/>
      <c r="Z3034" s="483"/>
      <c r="AA3034" s="24"/>
      <c r="AB3034" s="484"/>
      <c r="AC3034" s="16"/>
      <c r="AD3034" s="17"/>
      <c r="AE3034" s="18"/>
      <c r="AF3034" s="9"/>
      <c r="AG3034" s="19"/>
      <c r="AH3034" s="20"/>
      <c r="AI3034" s="9"/>
      <c r="AJ3034" s="21"/>
      <c r="AK3034" s="33"/>
      <c r="AL3034" s="485" t="str">
        <f>IF(AA3034="","",AA3034)</f>
        <v/>
      </c>
      <c r="AM3034" s="3" t="str">
        <f>IF(AB3034="","",AB3034)</f>
        <v/>
      </c>
      <c r="AN3034" s="702"/>
      <c r="AO3034" s="4"/>
      <c r="AP3034" s="5"/>
      <c r="AQ3034" s="5"/>
      <c r="AR3034" s="4"/>
      <c r="AS3034" s="5"/>
      <c r="AT3034" s="552"/>
      <c r="AU3034" s="553" t="str">
        <f>IF(AND(V3034&gt;0,X3034="A",AA3034&lt;&gt;"",AG3034&lt;&gt;"A",AJ3034&lt;&gt;"A",OR(AB3034="NR",AB3034="NT")),1,"")</f>
        <v/>
      </c>
      <c r="AV3034" s="554" t="str">
        <f>IF(AU3034="","",COUNTIF($AU$8:AU3034,AU3034))</f>
        <v/>
      </c>
      <c r="AW3034" s="553" t="str">
        <f>IF(AND(V3034&gt;0,X3034="A",AJ3034&lt;&gt;"A",OR(AB3034="",AB3034="NX")),1,"")</f>
        <v/>
      </c>
      <c r="AX3034" s="554" t="str">
        <f>IF(AW3034="","",COUNTIF($AW$8:AW3034,AW3034))</f>
        <v/>
      </c>
      <c r="AY3034" s="27"/>
      <c r="AZ3034" s="6"/>
      <c r="BA3034" s="7"/>
      <c r="BB3034" s="7"/>
    </row>
    <row r="3035" spans="1:54" ht="14.45" customHeight="1">
      <c r="A3035" s="472" t="s">
        <v>6311</v>
      </c>
      <c r="B3035" s="473" t="s">
        <v>1602</v>
      </c>
      <c r="C3035" s="714"/>
      <c r="D3035" s="22"/>
      <c r="E3035" s="746"/>
      <c r="F3035" s="760"/>
      <c r="G3035" s="475"/>
      <c r="H3035" s="476"/>
      <c r="I3035" s="474"/>
      <c r="J3035" s="475"/>
      <c r="K3035" s="478"/>
      <c r="L3035" s="9"/>
      <c r="M3035" s="546"/>
      <c r="N3035" s="9"/>
      <c r="O3035" s="6"/>
      <c r="P3035" s="479"/>
      <c r="Q3035" s="10"/>
      <c r="R3035" s="11"/>
      <c r="S3035" s="12"/>
      <c r="T3035" s="14"/>
      <c r="U3035" s="15"/>
      <c r="V3035" s="8"/>
      <c r="W3035" s="13"/>
      <c r="X3035" s="23"/>
      <c r="Y3035" s="486"/>
      <c r="Z3035" s="483"/>
      <c r="AA3035" s="24"/>
      <c r="AB3035" s="484"/>
      <c r="AC3035" s="16"/>
      <c r="AD3035" s="17"/>
      <c r="AE3035" s="18"/>
      <c r="AF3035" s="9"/>
      <c r="AG3035" s="19"/>
      <c r="AH3035" s="20"/>
      <c r="AI3035" s="9"/>
      <c r="AJ3035" s="21"/>
      <c r="AK3035" s="33"/>
      <c r="AL3035" s="485" t="str">
        <f>IF(AA3035="","",AA3035)</f>
        <v/>
      </c>
      <c r="AM3035" s="3" t="str">
        <f>IF(AB3035="","",AB3035)</f>
        <v/>
      </c>
      <c r="AN3035" s="702"/>
      <c r="AO3035" s="4"/>
      <c r="AP3035" s="5"/>
      <c r="AQ3035" s="5"/>
      <c r="AR3035" s="4"/>
      <c r="AS3035" s="5"/>
      <c r="AT3035" s="552"/>
      <c r="AU3035" s="553" t="str">
        <f>IF(AND(V3035&gt;0,X3035="A",AA3035&lt;&gt;"",AG3035&lt;&gt;"A",AJ3035&lt;&gt;"A",OR(AB3035="NR",AB3035="NT")),1,"")</f>
        <v/>
      </c>
      <c r="AV3035" s="554" t="str">
        <f>IF(AU3035="","",COUNTIF($AU$8:AU3035,AU3035))</f>
        <v/>
      </c>
      <c r="AW3035" s="553" t="str">
        <f>IF(AND(V3035&gt;0,X3035="A",AJ3035&lt;&gt;"A",OR(AB3035="",AB3035="NX")),1,"")</f>
        <v/>
      </c>
      <c r="AX3035" s="554" t="str">
        <f>IF(AW3035="","",COUNTIF($AW$8:AW3035,AW3035))</f>
        <v/>
      </c>
      <c r="AY3035" s="27"/>
      <c r="AZ3035" s="6"/>
      <c r="BA3035" s="7"/>
      <c r="BB3035" s="7"/>
    </row>
    <row r="3036" spans="1:54" ht="14.45" customHeight="1">
      <c r="A3036" s="472" t="s">
        <v>6312</v>
      </c>
      <c r="B3036" s="473" t="s">
        <v>1602</v>
      </c>
      <c r="C3036" s="714"/>
      <c r="D3036" s="22"/>
      <c r="E3036" s="746"/>
      <c r="F3036" s="760"/>
      <c r="G3036" s="475"/>
      <c r="H3036" s="476"/>
      <c r="I3036" s="474"/>
      <c r="J3036" s="475"/>
      <c r="K3036" s="478"/>
      <c r="L3036" s="9"/>
      <c r="M3036" s="546"/>
      <c r="N3036" s="9"/>
      <c r="O3036" s="6"/>
      <c r="P3036" s="479"/>
      <c r="Q3036" s="10"/>
      <c r="R3036" s="11"/>
      <c r="S3036" s="12"/>
      <c r="T3036" s="14"/>
      <c r="U3036" s="15"/>
      <c r="V3036" s="8"/>
      <c r="W3036" s="13"/>
      <c r="X3036" s="23"/>
      <c r="Y3036" s="486"/>
      <c r="Z3036" s="483"/>
      <c r="AA3036" s="24"/>
      <c r="AB3036" s="484"/>
      <c r="AC3036" s="16"/>
      <c r="AD3036" s="17"/>
      <c r="AE3036" s="18"/>
      <c r="AF3036" s="9"/>
      <c r="AG3036" s="19"/>
      <c r="AH3036" s="20"/>
      <c r="AI3036" s="9"/>
      <c r="AJ3036" s="21"/>
      <c r="AK3036" s="33"/>
      <c r="AL3036" s="485" t="str">
        <f>IF(AA3036="","",AA3036)</f>
        <v/>
      </c>
      <c r="AM3036" s="3" t="str">
        <f>IF(AB3036="","",AB3036)</f>
        <v/>
      </c>
      <c r="AN3036" s="702"/>
      <c r="AO3036" s="4"/>
      <c r="AP3036" s="5"/>
      <c r="AQ3036" s="5"/>
      <c r="AR3036" s="4"/>
      <c r="AS3036" s="5"/>
      <c r="AT3036" s="552"/>
      <c r="AU3036" s="553" t="str">
        <f>IF(AND(V3036&gt;0,X3036="A",AA3036&lt;&gt;"",AG3036&lt;&gt;"A",AJ3036&lt;&gt;"A",OR(AB3036="NR",AB3036="NT")),1,"")</f>
        <v/>
      </c>
      <c r="AV3036" s="554" t="str">
        <f>IF(AU3036="","",COUNTIF($AU$8:AU3036,AU3036))</f>
        <v/>
      </c>
      <c r="AW3036" s="553" t="str">
        <f>IF(AND(V3036&gt;0,X3036="A",AJ3036&lt;&gt;"A",OR(AB3036="",AB3036="NX")),1,"")</f>
        <v/>
      </c>
      <c r="AX3036" s="554" t="str">
        <f>IF(AW3036="","",COUNTIF($AW$8:AW3036,AW3036))</f>
        <v/>
      </c>
      <c r="AY3036" s="27"/>
      <c r="AZ3036" s="6"/>
      <c r="BA3036" s="7"/>
      <c r="BB3036" s="7"/>
    </row>
    <row r="3037" spans="1:54" ht="14.45" customHeight="1">
      <c r="A3037" s="472" t="s">
        <v>6313</v>
      </c>
      <c r="B3037" s="473" t="s">
        <v>1602</v>
      </c>
      <c r="C3037" s="714"/>
      <c r="D3037" s="22"/>
      <c r="E3037" s="746"/>
      <c r="F3037" s="760"/>
      <c r="G3037" s="475"/>
      <c r="H3037" s="476"/>
      <c r="I3037" s="474"/>
      <c r="J3037" s="475"/>
      <c r="K3037" s="478"/>
      <c r="L3037" s="9"/>
      <c r="M3037" s="546"/>
      <c r="N3037" s="9"/>
      <c r="O3037" s="6"/>
      <c r="P3037" s="479"/>
      <c r="Q3037" s="10"/>
      <c r="R3037" s="11"/>
      <c r="S3037" s="12"/>
      <c r="T3037" s="14"/>
      <c r="U3037" s="15"/>
      <c r="V3037" s="8"/>
      <c r="W3037" s="13"/>
      <c r="X3037" s="23"/>
      <c r="Y3037" s="486"/>
      <c r="Z3037" s="483"/>
      <c r="AA3037" s="24"/>
      <c r="AB3037" s="484"/>
      <c r="AC3037" s="16"/>
      <c r="AD3037" s="17"/>
      <c r="AE3037" s="18"/>
      <c r="AF3037" s="9"/>
      <c r="AG3037" s="19"/>
      <c r="AH3037" s="20"/>
      <c r="AI3037" s="9"/>
      <c r="AJ3037" s="21"/>
      <c r="AK3037" s="33"/>
      <c r="AL3037" s="485" t="str">
        <f>IF(AA3037="","",AA3037)</f>
        <v/>
      </c>
      <c r="AM3037" s="3" t="str">
        <f>IF(AB3037="","",AB3037)</f>
        <v/>
      </c>
      <c r="AN3037" s="702"/>
      <c r="AO3037" s="4"/>
      <c r="AP3037" s="5"/>
      <c r="AQ3037" s="5"/>
      <c r="AR3037" s="4"/>
      <c r="AS3037" s="5"/>
      <c r="AT3037" s="552"/>
      <c r="AU3037" s="553" t="str">
        <f>IF(AND(V3037&gt;0,X3037="A",AA3037&lt;&gt;"",AG3037&lt;&gt;"A",AJ3037&lt;&gt;"A",OR(AB3037="NR",AB3037="NT")),1,"")</f>
        <v/>
      </c>
      <c r="AV3037" s="554" t="str">
        <f>IF(AU3037="","",COUNTIF($AU$8:AU3037,AU3037))</f>
        <v/>
      </c>
      <c r="AW3037" s="553" t="str">
        <f>IF(AND(V3037&gt;0,X3037="A",AJ3037&lt;&gt;"A",OR(AB3037="",AB3037="NX")),1,"")</f>
        <v/>
      </c>
      <c r="AX3037" s="554" t="str">
        <f>IF(AW3037="","",COUNTIF($AW$8:AW3037,AW3037))</f>
        <v/>
      </c>
      <c r="AY3037" s="27"/>
      <c r="AZ3037" s="6"/>
      <c r="BA3037" s="7"/>
      <c r="BB3037" s="7"/>
    </row>
    <row r="3038" spans="1:54" ht="14.45" customHeight="1">
      <c r="A3038" s="472" t="s">
        <v>6314</v>
      </c>
      <c r="B3038" s="473" t="s">
        <v>1602</v>
      </c>
      <c r="C3038" s="714"/>
      <c r="D3038" s="22"/>
      <c r="E3038" s="746"/>
      <c r="F3038" s="760"/>
      <c r="G3038" s="475"/>
      <c r="H3038" s="476"/>
      <c r="I3038" s="474"/>
      <c r="J3038" s="475"/>
      <c r="K3038" s="478"/>
      <c r="L3038" s="9"/>
      <c r="M3038" s="546"/>
      <c r="N3038" s="9"/>
      <c r="O3038" s="6"/>
      <c r="P3038" s="479"/>
      <c r="Q3038" s="10"/>
      <c r="R3038" s="11"/>
      <c r="S3038" s="12"/>
      <c r="T3038" s="14"/>
      <c r="U3038" s="15"/>
      <c r="V3038" s="8"/>
      <c r="W3038" s="13"/>
      <c r="X3038" s="23"/>
      <c r="Y3038" s="486"/>
      <c r="Z3038" s="483"/>
      <c r="AA3038" s="24"/>
      <c r="AB3038" s="484"/>
      <c r="AC3038" s="16"/>
      <c r="AD3038" s="17"/>
      <c r="AE3038" s="18"/>
      <c r="AF3038" s="9"/>
      <c r="AG3038" s="19"/>
      <c r="AH3038" s="20"/>
      <c r="AI3038" s="9"/>
      <c r="AJ3038" s="21"/>
      <c r="AK3038" s="33"/>
      <c r="AL3038" s="485" t="str">
        <f>IF(AA3038="","",AA3038)</f>
        <v/>
      </c>
      <c r="AM3038" s="3" t="str">
        <f>IF(AB3038="","",AB3038)</f>
        <v/>
      </c>
      <c r="AN3038" s="702"/>
      <c r="AO3038" s="4"/>
      <c r="AP3038" s="5"/>
      <c r="AQ3038" s="5"/>
      <c r="AR3038" s="4"/>
      <c r="AS3038" s="5"/>
      <c r="AT3038" s="552"/>
      <c r="AU3038" s="553" t="str">
        <f>IF(AND(V3038&gt;0,X3038="A",AA3038&lt;&gt;"",AG3038&lt;&gt;"A",AJ3038&lt;&gt;"A",OR(AB3038="NR",AB3038="NT")),1,"")</f>
        <v/>
      </c>
      <c r="AV3038" s="554" t="str">
        <f>IF(AU3038="","",COUNTIF($AU$8:AU3038,AU3038))</f>
        <v/>
      </c>
      <c r="AW3038" s="553" t="str">
        <f>IF(AND(V3038&gt;0,X3038="A",AJ3038&lt;&gt;"A",OR(AB3038="",AB3038="NX")),1,"")</f>
        <v/>
      </c>
      <c r="AX3038" s="554" t="str">
        <f>IF(AW3038="","",COUNTIF($AW$8:AW3038,AW3038))</f>
        <v/>
      </c>
      <c r="AY3038" s="27"/>
      <c r="AZ3038" s="6"/>
      <c r="BA3038" s="7"/>
      <c r="BB3038" s="7"/>
    </row>
    <row r="3039" spans="1:54" ht="14.45" customHeight="1">
      <c r="A3039" s="472" t="s">
        <v>6315</v>
      </c>
      <c r="B3039" s="473" t="s">
        <v>1602</v>
      </c>
      <c r="C3039" s="714"/>
      <c r="D3039" s="22"/>
      <c r="E3039" s="746"/>
      <c r="F3039" s="760"/>
      <c r="G3039" s="475"/>
      <c r="H3039" s="476"/>
      <c r="I3039" s="474"/>
      <c r="J3039" s="475"/>
      <c r="K3039" s="478"/>
      <c r="L3039" s="9"/>
      <c r="M3039" s="546"/>
      <c r="N3039" s="9"/>
      <c r="O3039" s="6"/>
      <c r="P3039" s="479"/>
      <c r="Q3039" s="10"/>
      <c r="R3039" s="11"/>
      <c r="S3039" s="12"/>
      <c r="T3039" s="14"/>
      <c r="U3039" s="15"/>
      <c r="V3039" s="8"/>
      <c r="W3039" s="13"/>
      <c r="X3039" s="23"/>
      <c r="Y3039" s="486"/>
      <c r="Z3039" s="483"/>
      <c r="AA3039" s="24"/>
      <c r="AB3039" s="484"/>
      <c r="AC3039" s="16"/>
      <c r="AD3039" s="17"/>
      <c r="AE3039" s="18"/>
      <c r="AF3039" s="9"/>
      <c r="AG3039" s="19"/>
      <c r="AH3039" s="20"/>
      <c r="AI3039" s="9"/>
      <c r="AJ3039" s="21"/>
      <c r="AK3039" s="33"/>
      <c r="AL3039" s="485" t="str">
        <f>IF(AA3039="","",AA3039)</f>
        <v/>
      </c>
      <c r="AM3039" s="3" t="str">
        <f>IF(AB3039="","",AB3039)</f>
        <v/>
      </c>
      <c r="AN3039" s="702"/>
      <c r="AO3039" s="4"/>
      <c r="AP3039" s="5"/>
      <c r="AQ3039" s="5"/>
      <c r="AR3039" s="4"/>
      <c r="AS3039" s="5"/>
      <c r="AT3039" s="552"/>
      <c r="AU3039" s="553" t="str">
        <f>IF(AND(V3039&gt;0,X3039="A",AA3039&lt;&gt;"",AG3039&lt;&gt;"A",AJ3039&lt;&gt;"A",OR(AB3039="NR",AB3039="NT")),1,"")</f>
        <v/>
      </c>
      <c r="AV3039" s="554" t="str">
        <f>IF(AU3039="","",COUNTIF($AU$8:AU3039,AU3039))</f>
        <v/>
      </c>
      <c r="AW3039" s="553" t="str">
        <f>IF(AND(V3039&gt;0,X3039="A",AJ3039&lt;&gt;"A",OR(AB3039="",AB3039="NX")),1,"")</f>
        <v/>
      </c>
      <c r="AX3039" s="554" t="str">
        <f>IF(AW3039="","",COUNTIF($AW$8:AW3039,AW3039))</f>
        <v/>
      </c>
      <c r="AY3039" s="27"/>
      <c r="AZ3039" s="6"/>
      <c r="BA3039" s="7"/>
      <c r="BB3039" s="7"/>
    </row>
    <row r="3040" spans="1:54" ht="14.45" customHeight="1">
      <c r="A3040" s="472" t="s">
        <v>6316</v>
      </c>
      <c r="B3040" s="473" t="s">
        <v>1602</v>
      </c>
      <c r="C3040" s="714"/>
      <c r="D3040" s="22"/>
      <c r="E3040" s="746"/>
      <c r="F3040" s="760"/>
      <c r="G3040" s="475"/>
      <c r="H3040" s="476"/>
      <c r="I3040" s="474"/>
      <c r="J3040" s="475"/>
      <c r="K3040" s="478"/>
      <c r="L3040" s="9"/>
      <c r="M3040" s="546"/>
      <c r="N3040" s="9"/>
      <c r="O3040" s="6"/>
      <c r="P3040" s="479"/>
      <c r="Q3040" s="10"/>
      <c r="R3040" s="11"/>
      <c r="S3040" s="12"/>
      <c r="T3040" s="14"/>
      <c r="U3040" s="15"/>
      <c r="V3040" s="8"/>
      <c r="W3040" s="13"/>
      <c r="X3040" s="23"/>
      <c r="Y3040" s="486"/>
      <c r="Z3040" s="483"/>
      <c r="AA3040" s="24"/>
      <c r="AB3040" s="484"/>
      <c r="AC3040" s="16"/>
      <c r="AD3040" s="17"/>
      <c r="AE3040" s="18"/>
      <c r="AF3040" s="9"/>
      <c r="AG3040" s="19"/>
      <c r="AH3040" s="20"/>
      <c r="AI3040" s="9"/>
      <c r="AJ3040" s="21"/>
      <c r="AK3040" s="33"/>
      <c r="AL3040" s="485" t="str">
        <f>IF(AA3040="","",AA3040)</f>
        <v/>
      </c>
      <c r="AM3040" s="3" t="str">
        <f>IF(AB3040="","",AB3040)</f>
        <v/>
      </c>
      <c r="AN3040" s="702"/>
      <c r="AO3040" s="4"/>
      <c r="AP3040" s="5"/>
      <c r="AQ3040" s="5"/>
      <c r="AR3040" s="4"/>
      <c r="AS3040" s="5"/>
      <c r="AT3040" s="552"/>
      <c r="AU3040" s="553" t="str">
        <f>IF(AND(V3040&gt;0,X3040="A",AA3040&lt;&gt;"",AG3040&lt;&gt;"A",AJ3040&lt;&gt;"A",OR(AB3040="NR",AB3040="NT")),1,"")</f>
        <v/>
      </c>
      <c r="AV3040" s="554" t="str">
        <f>IF(AU3040="","",COUNTIF($AU$8:AU3040,AU3040))</f>
        <v/>
      </c>
      <c r="AW3040" s="553" t="str">
        <f>IF(AND(V3040&gt;0,X3040="A",AJ3040&lt;&gt;"A",OR(AB3040="",AB3040="NX")),1,"")</f>
        <v/>
      </c>
      <c r="AX3040" s="554" t="str">
        <f>IF(AW3040="","",COUNTIF($AW$8:AW3040,AW3040))</f>
        <v/>
      </c>
      <c r="AY3040" s="27"/>
      <c r="AZ3040" s="6"/>
      <c r="BA3040" s="7"/>
      <c r="BB3040" s="7"/>
    </row>
    <row r="3041" spans="1:54" ht="14.45" customHeight="1">
      <c r="A3041" s="472" t="s">
        <v>6317</v>
      </c>
      <c r="B3041" s="473" t="s">
        <v>1602</v>
      </c>
      <c r="C3041" s="714"/>
      <c r="D3041" s="22"/>
      <c r="E3041" s="746"/>
      <c r="F3041" s="760"/>
      <c r="G3041" s="475"/>
      <c r="H3041" s="476"/>
      <c r="I3041" s="474"/>
      <c r="J3041" s="475"/>
      <c r="K3041" s="478"/>
      <c r="L3041" s="9"/>
      <c r="M3041" s="546"/>
      <c r="N3041" s="9"/>
      <c r="O3041" s="6"/>
      <c r="P3041" s="479"/>
      <c r="Q3041" s="10"/>
      <c r="R3041" s="11"/>
      <c r="S3041" s="12"/>
      <c r="T3041" s="14"/>
      <c r="U3041" s="15"/>
      <c r="V3041" s="8"/>
      <c r="W3041" s="13"/>
      <c r="X3041" s="23"/>
      <c r="Y3041" s="486"/>
      <c r="Z3041" s="483"/>
      <c r="AA3041" s="24"/>
      <c r="AB3041" s="484"/>
      <c r="AC3041" s="16"/>
      <c r="AD3041" s="17"/>
      <c r="AE3041" s="18"/>
      <c r="AF3041" s="9"/>
      <c r="AG3041" s="19"/>
      <c r="AH3041" s="20"/>
      <c r="AI3041" s="9"/>
      <c r="AJ3041" s="21"/>
      <c r="AK3041" s="33"/>
      <c r="AL3041" s="485" t="str">
        <f>IF(AA3041="","",AA3041)</f>
        <v/>
      </c>
      <c r="AM3041" s="3" t="str">
        <f>IF(AB3041="","",AB3041)</f>
        <v/>
      </c>
      <c r="AN3041" s="702"/>
      <c r="AO3041" s="4"/>
      <c r="AP3041" s="5"/>
      <c r="AQ3041" s="5"/>
      <c r="AR3041" s="4"/>
      <c r="AS3041" s="5"/>
      <c r="AT3041" s="552"/>
      <c r="AU3041" s="553" t="str">
        <f>IF(AND(V3041&gt;0,X3041="A",AA3041&lt;&gt;"",AG3041&lt;&gt;"A",AJ3041&lt;&gt;"A",OR(AB3041="NR",AB3041="NT")),1,"")</f>
        <v/>
      </c>
      <c r="AV3041" s="554" t="str">
        <f>IF(AU3041="","",COUNTIF($AU$8:AU3041,AU3041))</f>
        <v/>
      </c>
      <c r="AW3041" s="553" t="str">
        <f>IF(AND(V3041&gt;0,X3041="A",AJ3041&lt;&gt;"A",OR(AB3041="",AB3041="NX")),1,"")</f>
        <v/>
      </c>
      <c r="AX3041" s="554" t="str">
        <f>IF(AW3041="","",COUNTIF($AW$8:AW3041,AW3041))</f>
        <v/>
      </c>
      <c r="AY3041" s="27"/>
      <c r="AZ3041" s="6"/>
      <c r="BA3041" s="7"/>
      <c r="BB3041" s="7"/>
    </row>
    <row r="3042" spans="1:54" ht="14.45" customHeight="1">
      <c r="A3042" s="472" t="s">
        <v>6318</v>
      </c>
      <c r="B3042" s="473" t="s">
        <v>1602</v>
      </c>
      <c r="C3042" s="714"/>
      <c r="D3042" s="22"/>
      <c r="E3042" s="746"/>
      <c r="F3042" s="760"/>
      <c r="G3042" s="475"/>
      <c r="H3042" s="476"/>
      <c r="I3042" s="474"/>
      <c r="J3042" s="475"/>
      <c r="K3042" s="478"/>
      <c r="L3042" s="9"/>
      <c r="M3042" s="546"/>
      <c r="N3042" s="9"/>
      <c r="O3042" s="6"/>
      <c r="P3042" s="479"/>
      <c r="Q3042" s="10"/>
      <c r="R3042" s="11"/>
      <c r="S3042" s="12"/>
      <c r="T3042" s="14"/>
      <c r="U3042" s="15"/>
      <c r="V3042" s="8"/>
      <c r="W3042" s="13"/>
      <c r="X3042" s="23"/>
      <c r="Y3042" s="486"/>
      <c r="Z3042" s="483"/>
      <c r="AA3042" s="24"/>
      <c r="AB3042" s="484"/>
      <c r="AC3042" s="16"/>
      <c r="AD3042" s="17"/>
      <c r="AE3042" s="18"/>
      <c r="AF3042" s="9"/>
      <c r="AG3042" s="19"/>
      <c r="AH3042" s="20"/>
      <c r="AI3042" s="9"/>
      <c r="AJ3042" s="21"/>
      <c r="AK3042" s="33"/>
      <c r="AL3042" s="485" t="str">
        <f>IF(AA3042="","",AA3042)</f>
        <v/>
      </c>
      <c r="AM3042" s="3" t="str">
        <f>IF(AB3042="","",AB3042)</f>
        <v/>
      </c>
      <c r="AN3042" s="702"/>
      <c r="AO3042" s="4"/>
      <c r="AP3042" s="5"/>
      <c r="AQ3042" s="5"/>
      <c r="AR3042" s="4"/>
      <c r="AS3042" s="5"/>
      <c r="AT3042" s="552"/>
      <c r="AU3042" s="553" t="str">
        <f>IF(AND(V3042&gt;0,X3042="A",AA3042&lt;&gt;"",AG3042&lt;&gt;"A",AJ3042&lt;&gt;"A",OR(AB3042="NR",AB3042="NT")),1,"")</f>
        <v/>
      </c>
      <c r="AV3042" s="554" t="str">
        <f>IF(AU3042="","",COUNTIF($AU$8:AU3042,AU3042))</f>
        <v/>
      </c>
      <c r="AW3042" s="553" t="str">
        <f>IF(AND(V3042&gt;0,X3042="A",AJ3042&lt;&gt;"A",OR(AB3042="",AB3042="NX")),1,"")</f>
        <v/>
      </c>
      <c r="AX3042" s="554" t="str">
        <f>IF(AW3042="","",COUNTIF($AW$8:AW3042,AW3042))</f>
        <v/>
      </c>
      <c r="AY3042" s="27"/>
      <c r="AZ3042" s="6"/>
      <c r="BA3042" s="7"/>
      <c r="BB3042" s="7"/>
    </row>
    <row r="3043" spans="1:54" ht="14.45" customHeight="1">
      <c r="A3043" s="472" t="s">
        <v>6319</v>
      </c>
      <c r="B3043" s="473" t="s">
        <v>1602</v>
      </c>
      <c r="C3043" s="714"/>
      <c r="D3043" s="22"/>
      <c r="E3043" s="746"/>
      <c r="F3043" s="760"/>
      <c r="G3043" s="475"/>
      <c r="H3043" s="476"/>
      <c r="I3043" s="474"/>
      <c r="J3043" s="475"/>
      <c r="K3043" s="478"/>
      <c r="L3043" s="9"/>
      <c r="M3043" s="546"/>
      <c r="N3043" s="9"/>
      <c r="O3043" s="6"/>
      <c r="P3043" s="479"/>
      <c r="Q3043" s="10"/>
      <c r="R3043" s="11"/>
      <c r="S3043" s="12"/>
      <c r="T3043" s="14"/>
      <c r="U3043" s="15"/>
      <c r="V3043" s="8"/>
      <c r="W3043" s="13"/>
      <c r="X3043" s="23"/>
      <c r="Y3043" s="486"/>
      <c r="Z3043" s="483"/>
      <c r="AA3043" s="24"/>
      <c r="AB3043" s="484"/>
      <c r="AC3043" s="16"/>
      <c r="AD3043" s="17"/>
      <c r="AE3043" s="18"/>
      <c r="AF3043" s="9"/>
      <c r="AG3043" s="19"/>
      <c r="AH3043" s="20"/>
      <c r="AI3043" s="9"/>
      <c r="AJ3043" s="21"/>
      <c r="AK3043" s="33"/>
      <c r="AL3043" s="485" t="str">
        <f>IF(AA3043="","",AA3043)</f>
        <v/>
      </c>
      <c r="AM3043" s="3" t="str">
        <f>IF(AB3043="","",AB3043)</f>
        <v/>
      </c>
      <c r="AN3043" s="702"/>
      <c r="AO3043" s="4"/>
      <c r="AP3043" s="5"/>
      <c r="AQ3043" s="5"/>
      <c r="AR3043" s="4"/>
      <c r="AS3043" s="5"/>
      <c r="AT3043" s="552"/>
      <c r="AU3043" s="553" t="str">
        <f>IF(AND(V3043&gt;0,X3043="A",AA3043&lt;&gt;"",AG3043&lt;&gt;"A",AJ3043&lt;&gt;"A",OR(AB3043="NR",AB3043="NT")),1,"")</f>
        <v/>
      </c>
      <c r="AV3043" s="554" t="str">
        <f>IF(AU3043="","",COUNTIF($AU$8:AU3043,AU3043))</f>
        <v/>
      </c>
      <c r="AW3043" s="553" t="str">
        <f>IF(AND(V3043&gt;0,X3043="A",AJ3043&lt;&gt;"A",OR(AB3043="",AB3043="NX")),1,"")</f>
        <v/>
      </c>
      <c r="AX3043" s="554" t="str">
        <f>IF(AW3043="","",COUNTIF($AW$8:AW3043,AW3043))</f>
        <v/>
      </c>
      <c r="AY3043" s="27"/>
      <c r="AZ3043" s="6"/>
      <c r="BA3043" s="7"/>
      <c r="BB3043" s="7"/>
    </row>
    <row r="3044" spans="1:54" ht="14.45" customHeight="1">
      <c r="A3044" s="472" t="s">
        <v>6320</v>
      </c>
      <c r="B3044" s="473" t="s">
        <v>1602</v>
      </c>
      <c r="C3044" s="714"/>
      <c r="D3044" s="22"/>
      <c r="E3044" s="746"/>
      <c r="F3044" s="760"/>
      <c r="G3044" s="475"/>
      <c r="H3044" s="476"/>
      <c r="I3044" s="474"/>
      <c r="J3044" s="475"/>
      <c r="K3044" s="478"/>
      <c r="L3044" s="9"/>
      <c r="M3044" s="546"/>
      <c r="N3044" s="9"/>
      <c r="O3044" s="6"/>
      <c r="P3044" s="479"/>
      <c r="Q3044" s="10"/>
      <c r="R3044" s="11"/>
      <c r="S3044" s="12"/>
      <c r="T3044" s="14"/>
      <c r="U3044" s="15"/>
      <c r="V3044" s="8"/>
      <c r="W3044" s="13"/>
      <c r="X3044" s="23"/>
      <c r="Y3044" s="486"/>
      <c r="Z3044" s="483"/>
      <c r="AA3044" s="24"/>
      <c r="AB3044" s="484"/>
      <c r="AC3044" s="16"/>
      <c r="AD3044" s="17"/>
      <c r="AE3044" s="18"/>
      <c r="AF3044" s="9"/>
      <c r="AG3044" s="19"/>
      <c r="AH3044" s="20"/>
      <c r="AI3044" s="9"/>
      <c r="AJ3044" s="21"/>
      <c r="AK3044" s="33"/>
      <c r="AL3044" s="485" t="str">
        <f>IF(AA3044="","",AA3044)</f>
        <v/>
      </c>
      <c r="AM3044" s="3" t="str">
        <f>IF(AB3044="","",AB3044)</f>
        <v/>
      </c>
      <c r="AN3044" s="702"/>
      <c r="AO3044" s="4"/>
      <c r="AP3044" s="5"/>
      <c r="AQ3044" s="5"/>
      <c r="AR3044" s="4"/>
      <c r="AS3044" s="5"/>
      <c r="AT3044" s="552"/>
      <c r="AU3044" s="553" t="str">
        <f>IF(AND(V3044&gt;0,X3044="A",AA3044&lt;&gt;"",AG3044&lt;&gt;"A",AJ3044&lt;&gt;"A",OR(AB3044="NR",AB3044="NT")),1,"")</f>
        <v/>
      </c>
      <c r="AV3044" s="554" t="str">
        <f>IF(AU3044="","",COUNTIF($AU$8:AU3044,AU3044))</f>
        <v/>
      </c>
      <c r="AW3044" s="553" t="str">
        <f>IF(AND(V3044&gt;0,X3044="A",AJ3044&lt;&gt;"A",OR(AB3044="",AB3044="NX")),1,"")</f>
        <v/>
      </c>
      <c r="AX3044" s="554" t="str">
        <f>IF(AW3044="","",COUNTIF($AW$8:AW3044,AW3044))</f>
        <v/>
      </c>
      <c r="AY3044" s="27"/>
      <c r="AZ3044" s="6"/>
      <c r="BA3044" s="7"/>
      <c r="BB3044" s="7"/>
    </row>
    <row r="3045" spans="1:54" ht="14.45" customHeight="1">
      <c r="A3045" s="472" t="s">
        <v>6321</v>
      </c>
      <c r="B3045" s="473" t="s">
        <v>1602</v>
      </c>
      <c r="C3045" s="714"/>
      <c r="D3045" s="22"/>
      <c r="E3045" s="746"/>
      <c r="F3045" s="760"/>
      <c r="G3045" s="475"/>
      <c r="H3045" s="476"/>
      <c r="I3045" s="474"/>
      <c r="J3045" s="475"/>
      <c r="K3045" s="478"/>
      <c r="L3045" s="9"/>
      <c r="M3045" s="546"/>
      <c r="N3045" s="9"/>
      <c r="O3045" s="6"/>
      <c r="P3045" s="479"/>
      <c r="Q3045" s="10"/>
      <c r="R3045" s="11"/>
      <c r="S3045" s="12"/>
      <c r="T3045" s="14"/>
      <c r="U3045" s="15"/>
      <c r="V3045" s="8"/>
      <c r="W3045" s="13"/>
      <c r="X3045" s="23"/>
      <c r="Y3045" s="486"/>
      <c r="Z3045" s="483"/>
      <c r="AA3045" s="24"/>
      <c r="AB3045" s="484"/>
      <c r="AC3045" s="16"/>
      <c r="AD3045" s="17"/>
      <c r="AE3045" s="18"/>
      <c r="AF3045" s="9"/>
      <c r="AG3045" s="19"/>
      <c r="AH3045" s="20"/>
      <c r="AI3045" s="9"/>
      <c r="AJ3045" s="21"/>
      <c r="AK3045" s="33"/>
      <c r="AL3045" s="485" t="str">
        <f>IF(AA3045="","",AA3045)</f>
        <v/>
      </c>
      <c r="AM3045" s="3" t="str">
        <f>IF(AB3045="","",AB3045)</f>
        <v/>
      </c>
      <c r="AN3045" s="702"/>
      <c r="AO3045" s="4"/>
      <c r="AP3045" s="5"/>
      <c r="AQ3045" s="5"/>
      <c r="AR3045" s="4"/>
      <c r="AS3045" s="5"/>
      <c r="AT3045" s="552"/>
      <c r="AU3045" s="553" t="str">
        <f>IF(AND(V3045&gt;0,X3045="A",AA3045&lt;&gt;"",AG3045&lt;&gt;"A",AJ3045&lt;&gt;"A",OR(AB3045="NR",AB3045="NT")),1,"")</f>
        <v/>
      </c>
      <c r="AV3045" s="554" t="str">
        <f>IF(AU3045="","",COUNTIF($AU$8:AU3045,AU3045))</f>
        <v/>
      </c>
      <c r="AW3045" s="553" t="str">
        <f>IF(AND(V3045&gt;0,X3045="A",AJ3045&lt;&gt;"A",OR(AB3045="",AB3045="NX")),1,"")</f>
        <v/>
      </c>
      <c r="AX3045" s="554" t="str">
        <f>IF(AW3045="","",COUNTIF($AW$8:AW3045,AW3045))</f>
        <v/>
      </c>
      <c r="AY3045" s="27"/>
      <c r="AZ3045" s="6"/>
      <c r="BA3045" s="7"/>
      <c r="BB3045" s="7"/>
    </row>
    <row r="3046" spans="1:54" ht="14.45" customHeight="1">
      <c r="A3046" s="472" t="s">
        <v>6322</v>
      </c>
      <c r="B3046" s="473" t="s">
        <v>1602</v>
      </c>
      <c r="C3046" s="714"/>
      <c r="D3046" s="22"/>
      <c r="E3046" s="746"/>
      <c r="F3046" s="760"/>
      <c r="G3046" s="475"/>
      <c r="H3046" s="476"/>
      <c r="I3046" s="474"/>
      <c r="J3046" s="475"/>
      <c r="K3046" s="478"/>
      <c r="L3046" s="9"/>
      <c r="M3046" s="546"/>
      <c r="N3046" s="9"/>
      <c r="O3046" s="6"/>
      <c r="P3046" s="479"/>
      <c r="Q3046" s="10"/>
      <c r="R3046" s="11"/>
      <c r="S3046" s="12"/>
      <c r="T3046" s="14"/>
      <c r="U3046" s="15"/>
      <c r="V3046" s="8"/>
      <c r="W3046" s="13"/>
      <c r="X3046" s="23"/>
      <c r="Y3046" s="486"/>
      <c r="Z3046" s="483"/>
      <c r="AA3046" s="24"/>
      <c r="AB3046" s="484"/>
      <c r="AC3046" s="16"/>
      <c r="AD3046" s="17"/>
      <c r="AE3046" s="18"/>
      <c r="AF3046" s="9"/>
      <c r="AG3046" s="19"/>
      <c r="AH3046" s="20"/>
      <c r="AI3046" s="9"/>
      <c r="AJ3046" s="21"/>
      <c r="AK3046" s="33"/>
      <c r="AL3046" s="485" t="str">
        <f>IF(AA3046="","",AA3046)</f>
        <v/>
      </c>
      <c r="AM3046" s="3" t="str">
        <f>IF(AB3046="","",AB3046)</f>
        <v/>
      </c>
      <c r="AN3046" s="702"/>
      <c r="AO3046" s="4"/>
      <c r="AP3046" s="5"/>
      <c r="AQ3046" s="5"/>
      <c r="AR3046" s="4"/>
      <c r="AS3046" s="5"/>
      <c r="AT3046" s="552"/>
      <c r="AU3046" s="553" t="str">
        <f>IF(AND(V3046&gt;0,X3046="A",AA3046&lt;&gt;"",AG3046&lt;&gt;"A",AJ3046&lt;&gt;"A",OR(AB3046="NR",AB3046="NT")),1,"")</f>
        <v/>
      </c>
      <c r="AV3046" s="554" t="str">
        <f>IF(AU3046="","",COUNTIF($AU$8:AU3046,AU3046))</f>
        <v/>
      </c>
      <c r="AW3046" s="553" t="str">
        <f>IF(AND(V3046&gt;0,X3046="A",AJ3046&lt;&gt;"A",OR(AB3046="",AB3046="NX")),1,"")</f>
        <v/>
      </c>
      <c r="AX3046" s="554" t="str">
        <f>IF(AW3046="","",COUNTIF($AW$8:AW3046,AW3046))</f>
        <v/>
      </c>
      <c r="AY3046" s="27"/>
      <c r="AZ3046" s="6"/>
      <c r="BA3046" s="7"/>
      <c r="BB3046" s="7"/>
    </row>
    <row r="3047" spans="1:54" ht="14.45" customHeight="1">
      <c r="A3047" s="472" t="s">
        <v>6323</v>
      </c>
      <c r="B3047" s="473" t="s">
        <v>1602</v>
      </c>
      <c r="C3047" s="714"/>
      <c r="D3047" s="22"/>
      <c r="E3047" s="746"/>
      <c r="F3047" s="760"/>
      <c r="G3047" s="475"/>
      <c r="H3047" s="476"/>
      <c r="I3047" s="474"/>
      <c r="J3047" s="475"/>
      <c r="K3047" s="478"/>
      <c r="L3047" s="9"/>
      <c r="M3047" s="546"/>
      <c r="N3047" s="9"/>
      <c r="O3047" s="6"/>
      <c r="P3047" s="479"/>
      <c r="Q3047" s="10"/>
      <c r="R3047" s="11"/>
      <c r="S3047" s="12"/>
      <c r="T3047" s="14"/>
      <c r="U3047" s="15"/>
      <c r="V3047" s="8"/>
      <c r="W3047" s="13"/>
      <c r="X3047" s="23"/>
      <c r="Y3047" s="486"/>
      <c r="Z3047" s="483"/>
      <c r="AA3047" s="24"/>
      <c r="AB3047" s="484"/>
      <c r="AC3047" s="16"/>
      <c r="AD3047" s="17"/>
      <c r="AE3047" s="18"/>
      <c r="AF3047" s="9"/>
      <c r="AG3047" s="19"/>
      <c r="AH3047" s="20"/>
      <c r="AI3047" s="9"/>
      <c r="AJ3047" s="21"/>
      <c r="AK3047" s="33"/>
      <c r="AL3047" s="485" t="str">
        <f>IF(AA3047="","",AA3047)</f>
        <v/>
      </c>
      <c r="AM3047" s="3" t="str">
        <f>IF(AB3047="","",AB3047)</f>
        <v/>
      </c>
      <c r="AN3047" s="702"/>
      <c r="AO3047" s="4"/>
      <c r="AP3047" s="5"/>
      <c r="AQ3047" s="5"/>
      <c r="AR3047" s="4"/>
      <c r="AS3047" s="5"/>
      <c r="AT3047" s="552"/>
      <c r="AU3047" s="553" t="str">
        <f>IF(AND(V3047&gt;0,X3047="A",AA3047&lt;&gt;"",AG3047&lt;&gt;"A",AJ3047&lt;&gt;"A",OR(AB3047="NR",AB3047="NT")),1,"")</f>
        <v/>
      </c>
      <c r="AV3047" s="554" t="str">
        <f>IF(AU3047="","",COUNTIF($AU$8:AU3047,AU3047))</f>
        <v/>
      </c>
      <c r="AW3047" s="553" t="str">
        <f>IF(AND(V3047&gt;0,X3047="A",AJ3047&lt;&gt;"A",OR(AB3047="",AB3047="NX")),1,"")</f>
        <v/>
      </c>
      <c r="AX3047" s="554" t="str">
        <f>IF(AW3047="","",COUNTIF($AW$8:AW3047,AW3047))</f>
        <v/>
      </c>
      <c r="AY3047" s="27"/>
      <c r="AZ3047" s="6"/>
      <c r="BA3047" s="7"/>
      <c r="BB3047" s="7"/>
    </row>
    <row r="3048" spans="1:54" ht="14.45" customHeight="1">
      <c r="A3048" s="472" t="s">
        <v>6324</v>
      </c>
      <c r="B3048" s="473" t="s">
        <v>1602</v>
      </c>
      <c r="C3048" s="714"/>
      <c r="D3048" s="22"/>
      <c r="E3048" s="746"/>
      <c r="F3048" s="760"/>
      <c r="G3048" s="475"/>
      <c r="H3048" s="476"/>
      <c r="I3048" s="474"/>
      <c r="J3048" s="475"/>
      <c r="K3048" s="478"/>
      <c r="L3048" s="9"/>
      <c r="M3048" s="546"/>
      <c r="N3048" s="9"/>
      <c r="O3048" s="6"/>
      <c r="P3048" s="479"/>
      <c r="Q3048" s="10"/>
      <c r="R3048" s="11"/>
      <c r="S3048" s="12"/>
      <c r="T3048" s="14"/>
      <c r="U3048" s="15"/>
      <c r="V3048" s="8"/>
      <c r="W3048" s="13"/>
      <c r="X3048" s="23"/>
      <c r="Y3048" s="486"/>
      <c r="Z3048" s="483"/>
      <c r="AA3048" s="24"/>
      <c r="AB3048" s="484"/>
      <c r="AC3048" s="16"/>
      <c r="AD3048" s="17"/>
      <c r="AE3048" s="18"/>
      <c r="AF3048" s="9"/>
      <c r="AG3048" s="19"/>
      <c r="AH3048" s="20"/>
      <c r="AI3048" s="9"/>
      <c r="AJ3048" s="21"/>
      <c r="AK3048" s="33"/>
      <c r="AL3048" s="485" t="str">
        <f>IF(AA3048="","",AA3048)</f>
        <v/>
      </c>
      <c r="AM3048" s="3" t="str">
        <f>IF(AB3048="","",AB3048)</f>
        <v/>
      </c>
      <c r="AN3048" s="702"/>
      <c r="AO3048" s="4"/>
      <c r="AP3048" s="5"/>
      <c r="AQ3048" s="5"/>
      <c r="AR3048" s="4"/>
      <c r="AS3048" s="5"/>
      <c r="AT3048" s="552"/>
      <c r="AU3048" s="553" t="str">
        <f>IF(AND(V3048&gt;0,X3048="A",AA3048&lt;&gt;"",AG3048&lt;&gt;"A",AJ3048&lt;&gt;"A",OR(AB3048="NR",AB3048="NT")),1,"")</f>
        <v/>
      </c>
      <c r="AV3048" s="554" t="str">
        <f>IF(AU3048="","",COUNTIF($AU$8:AU3048,AU3048))</f>
        <v/>
      </c>
      <c r="AW3048" s="553" t="str">
        <f>IF(AND(V3048&gt;0,X3048="A",AJ3048&lt;&gt;"A",OR(AB3048="",AB3048="NX")),1,"")</f>
        <v/>
      </c>
      <c r="AX3048" s="554" t="str">
        <f>IF(AW3048="","",COUNTIF($AW$8:AW3048,AW3048))</f>
        <v/>
      </c>
      <c r="AY3048" s="27"/>
      <c r="AZ3048" s="6"/>
      <c r="BA3048" s="7"/>
      <c r="BB3048" s="7"/>
    </row>
    <row r="3049" spans="1:54" ht="14.45" customHeight="1">
      <c r="A3049" s="472" t="s">
        <v>6325</v>
      </c>
      <c r="B3049" s="473" t="s">
        <v>1602</v>
      </c>
      <c r="C3049" s="714"/>
      <c r="D3049" s="22"/>
      <c r="E3049" s="746"/>
      <c r="F3049" s="760"/>
      <c r="G3049" s="475"/>
      <c r="H3049" s="476"/>
      <c r="I3049" s="474"/>
      <c r="J3049" s="475"/>
      <c r="K3049" s="478"/>
      <c r="L3049" s="9"/>
      <c r="M3049" s="546"/>
      <c r="N3049" s="9"/>
      <c r="O3049" s="6"/>
      <c r="P3049" s="479"/>
      <c r="Q3049" s="10"/>
      <c r="R3049" s="11"/>
      <c r="S3049" s="12"/>
      <c r="T3049" s="14"/>
      <c r="U3049" s="15"/>
      <c r="V3049" s="8"/>
      <c r="W3049" s="13"/>
      <c r="X3049" s="23"/>
      <c r="Y3049" s="486"/>
      <c r="Z3049" s="483"/>
      <c r="AA3049" s="24"/>
      <c r="AB3049" s="484"/>
      <c r="AC3049" s="16"/>
      <c r="AD3049" s="17"/>
      <c r="AE3049" s="18"/>
      <c r="AF3049" s="9"/>
      <c r="AG3049" s="19"/>
      <c r="AH3049" s="20"/>
      <c r="AI3049" s="9"/>
      <c r="AJ3049" s="21"/>
      <c r="AK3049" s="33"/>
      <c r="AL3049" s="485" t="str">
        <f>IF(AA3049="","",AA3049)</f>
        <v/>
      </c>
      <c r="AM3049" s="3" t="str">
        <f>IF(AB3049="","",AB3049)</f>
        <v/>
      </c>
      <c r="AN3049" s="702"/>
      <c r="AO3049" s="4"/>
      <c r="AP3049" s="5"/>
      <c r="AQ3049" s="5"/>
      <c r="AR3049" s="4"/>
      <c r="AS3049" s="5"/>
      <c r="AT3049" s="552"/>
      <c r="AU3049" s="553" t="str">
        <f>IF(AND(V3049&gt;0,X3049="A",AA3049&lt;&gt;"",AG3049&lt;&gt;"A",AJ3049&lt;&gt;"A",OR(AB3049="NR",AB3049="NT")),1,"")</f>
        <v/>
      </c>
      <c r="AV3049" s="554" t="str">
        <f>IF(AU3049="","",COUNTIF($AU$8:AU3049,AU3049))</f>
        <v/>
      </c>
      <c r="AW3049" s="553" t="str">
        <f>IF(AND(V3049&gt;0,X3049="A",AJ3049&lt;&gt;"A",OR(AB3049="",AB3049="NX")),1,"")</f>
        <v/>
      </c>
      <c r="AX3049" s="554" t="str">
        <f>IF(AW3049="","",COUNTIF($AW$8:AW3049,AW3049))</f>
        <v/>
      </c>
      <c r="AY3049" s="27"/>
      <c r="AZ3049" s="6"/>
      <c r="BA3049" s="7"/>
      <c r="BB3049" s="7"/>
    </row>
    <row r="3050" spans="1:54" ht="14.45" customHeight="1">
      <c r="A3050" s="472" t="s">
        <v>6326</v>
      </c>
      <c r="B3050" s="473" t="s">
        <v>1602</v>
      </c>
      <c r="C3050" s="714"/>
      <c r="D3050" s="22"/>
      <c r="E3050" s="746"/>
      <c r="F3050" s="760"/>
      <c r="G3050" s="475"/>
      <c r="H3050" s="476"/>
      <c r="I3050" s="474"/>
      <c r="J3050" s="475"/>
      <c r="K3050" s="478"/>
      <c r="L3050" s="9"/>
      <c r="M3050" s="546"/>
      <c r="N3050" s="9"/>
      <c r="O3050" s="6"/>
      <c r="P3050" s="479"/>
      <c r="Q3050" s="10"/>
      <c r="R3050" s="11"/>
      <c r="S3050" s="12"/>
      <c r="T3050" s="14"/>
      <c r="U3050" s="15"/>
      <c r="V3050" s="8"/>
      <c r="W3050" s="13"/>
      <c r="X3050" s="23"/>
      <c r="Y3050" s="486"/>
      <c r="Z3050" s="483"/>
      <c r="AA3050" s="24"/>
      <c r="AB3050" s="484"/>
      <c r="AC3050" s="16"/>
      <c r="AD3050" s="17"/>
      <c r="AE3050" s="18"/>
      <c r="AF3050" s="9"/>
      <c r="AG3050" s="19"/>
      <c r="AH3050" s="20"/>
      <c r="AI3050" s="9"/>
      <c r="AJ3050" s="21"/>
      <c r="AK3050" s="33"/>
      <c r="AL3050" s="485" t="str">
        <f>IF(AA3050="","",AA3050)</f>
        <v/>
      </c>
      <c r="AM3050" s="3" t="str">
        <f>IF(AB3050="","",AB3050)</f>
        <v/>
      </c>
      <c r="AN3050" s="702"/>
      <c r="AO3050" s="4"/>
      <c r="AP3050" s="5"/>
      <c r="AQ3050" s="5"/>
      <c r="AR3050" s="4"/>
      <c r="AS3050" s="5"/>
      <c r="AT3050" s="552"/>
      <c r="AU3050" s="553" t="str">
        <f>IF(AND(V3050&gt;0,X3050="A",AA3050&lt;&gt;"",AG3050&lt;&gt;"A",AJ3050&lt;&gt;"A",OR(AB3050="NR",AB3050="NT")),1,"")</f>
        <v/>
      </c>
      <c r="AV3050" s="554" t="str">
        <f>IF(AU3050="","",COUNTIF($AU$8:AU3050,AU3050))</f>
        <v/>
      </c>
      <c r="AW3050" s="553" t="str">
        <f>IF(AND(V3050&gt;0,X3050="A",AJ3050&lt;&gt;"A",OR(AB3050="",AB3050="NX")),1,"")</f>
        <v/>
      </c>
      <c r="AX3050" s="554" t="str">
        <f>IF(AW3050="","",COUNTIF($AW$8:AW3050,AW3050))</f>
        <v/>
      </c>
      <c r="AY3050" s="27"/>
      <c r="AZ3050" s="6"/>
      <c r="BA3050" s="7"/>
      <c r="BB3050" s="7"/>
    </row>
    <row r="3051" spans="1:54" ht="14.45" customHeight="1">
      <c r="A3051" s="472" t="s">
        <v>6327</v>
      </c>
      <c r="B3051" s="473" t="s">
        <v>1602</v>
      </c>
      <c r="C3051" s="714"/>
      <c r="D3051" s="22"/>
      <c r="E3051" s="746"/>
      <c r="F3051" s="760"/>
      <c r="G3051" s="475"/>
      <c r="H3051" s="476"/>
      <c r="I3051" s="474"/>
      <c r="J3051" s="475"/>
      <c r="K3051" s="478"/>
      <c r="L3051" s="9"/>
      <c r="M3051" s="546"/>
      <c r="N3051" s="9"/>
      <c r="O3051" s="6"/>
      <c r="P3051" s="479"/>
      <c r="Q3051" s="10"/>
      <c r="R3051" s="11"/>
      <c r="S3051" s="12"/>
      <c r="T3051" s="14"/>
      <c r="U3051" s="15"/>
      <c r="V3051" s="8"/>
      <c r="W3051" s="13"/>
      <c r="X3051" s="23"/>
      <c r="Y3051" s="486"/>
      <c r="Z3051" s="483"/>
      <c r="AA3051" s="24"/>
      <c r="AB3051" s="484"/>
      <c r="AC3051" s="16"/>
      <c r="AD3051" s="17"/>
      <c r="AE3051" s="18"/>
      <c r="AF3051" s="9"/>
      <c r="AG3051" s="19"/>
      <c r="AH3051" s="20"/>
      <c r="AI3051" s="9"/>
      <c r="AJ3051" s="21"/>
      <c r="AK3051" s="33"/>
      <c r="AL3051" s="485" t="str">
        <f>IF(AA3051="","",AA3051)</f>
        <v/>
      </c>
      <c r="AM3051" s="3" t="str">
        <f>IF(AB3051="","",AB3051)</f>
        <v/>
      </c>
      <c r="AN3051" s="702"/>
      <c r="AO3051" s="4"/>
      <c r="AP3051" s="5"/>
      <c r="AQ3051" s="5"/>
      <c r="AR3051" s="4"/>
      <c r="AS3051" s="5"/>
      <c r="AT3051" s="552"/>
      <c r="AU3051" s="553" t="str">
        <f>IF(AND(V3051&gt;0,X3051="A",AA3051&lt;&gt;"",AG3051&lt;&gt;"A",AJ3051&lt;&gt;"A",OR(AB3051="NR",AB3051="NT")),1,"")</f>
        <v/>
      </c>
      <c r="AV3051" s="554" t="str">
        <f>IF(AU3051="","",COUNTIF($AU$8:AU3051,AU3051))</f>
        <v/>
      </c>
      <c r="AW3051" s="553" t="str">
        <f>IF(AND(V3051&gt;0,X3051="A",AJ3051&lt;&gt;"A",OR(AB3051="",AB3051="NX")),1,"")</f>
        <v/>
      </c>
      <c r="AX3051" s="554" t="str">
        <f>IF(AW3051="","",COUNTIF($AW$8:AW3051,AW3051))</f>
        <v/>
      </c>
      <c r="AY3051" s="27"/>
      <c r="AZ3051" s="6"/>
      <c r="BA3051" s="7"/>
      <c r="BB3051" s="7"/>
    </row>
    <row r="3052" spans="1:54" ht="14.45" customHeight="1">
      <c r="A3052" s="472" t="s">
        <v>6328</v>
      </c>
      <c r="B3052" s="473" t="s">
        <v>1602</v>
      </c>
      <c r="C3052" s="714"/>
      <c r="D3052" s="22"/>
      <c r="E3052" s="746"/>
      <c r="F3052" s="760"/>
      <c r="G3052" s="475"/>
      <c r="H3052" s="476"/>
      <c r="I3052" s="474"/>
      <c r="J3052" s="475"/>
      <c r="K3052" s="478"/>
      <c r="L3052" s="9"/>
      <c r="M3052" s="546"/>
      <c r="N3052" s="9"/>
      <c r="O3052" s="6"/>
      <c r="P3052" s="479"/>
      <c r="Q3052" s="10"/>
      <c r="R3052" s="11"/>
      <c r="S3052" s="12"/>
      <c r="T3052" s="14"/>
      <c r="U3052" s="15"/>
      <c r="V3052" s="8"/>
      <c r="W3052" s="13"/>
      <c r="X3052" s="23"/>
      <c r="Y3052" s="486"/>
      <c r="Z3052" s="483"/>
      <c r="AA3052" s="24"/>
      <c r="AB3052" s="484"/>
      <c r="AC3052" s="16"/>
      <c r="AD3052" s="17"/>
      <c r="AE3052" s="18"/>
      <c r="AF3052" s="9"/>
      <c r="AG3052" s="19"/>
      <c r="AH3052" s="20"/>
      <c r="AI3052" s="9"/>
      <c r="AJ3052" s="21"/>
      <c r="AK3052" s="33"/>
      <c r="AL3052" s="485" t="str">
        <f>IF(AA3052="","",AA3052)</f>
        <v/>
      </c>
      <c r="AM3052" s="3" t="str">
        <f>IF(AB3052="","",AB3052)</f>
        <v/>
      </c>
      <c r="AN3052" s="702"/>
      <c r="AO3052" s="4"/>
      <c r="AP3052" s="5"/>
      <c r="AQ3052" s="5"/>
      <c r="AR3052" s="4"/>
      <c r="AS3052" s="5"/>
      <c r="AT3052" s="552"/>
      <c r="AU3052" s="553" t="str">
        <f>IF(AND(V3052&gt;0,X3052="A",AA3052&lt;&gt;"",AG3052&lt;&gt;"A",AJ3052&lt;&gt;"A",OR(AB3052="NR",AB3052="NT")),1,"")</f>
        <v/>
      </c>
      <c r="AV3052" s="554" t="str">
        <f>IF(AU3052="","",COUNTIF($AU$8:AU3052,AU3052))</f>
        <v/>
      </c>
      <c r="AW3052" s="553" t="str">
        <f>IF(AND(V3052&gt;0,X3052="A",AJ3052&lt;&gt;"A",OR(AB3052="",AB3052="NX")),1,"")</f>
        <v/>
      </c>
      <c r="AX3052" s="554" t="str">
        <f>IF(AW3052="","",COUNTIF($AW$8:AW3052,AW3052))</f>
        <v/>
      </c>
      <c r="AY3052" s="27"/>
      <c r="AZ3052" s="6"/>
      <c r="BA3052" s="7"/>
      <c r="BB3052" s="7"/>
    </row>
    <row r="3053" spans="1:54" ht="14.45" customHeight="1">
      <c r="A3053" s="472" t="s">
        <v>6329</v>
      </c>
      <c r="B3053" s="473" t="s">
        <v>1602</v>
      </c>
      <c r="C3053" s="714"/>
      <c r="D3053" s="22"/>
      <c r="E3053" s="746"/>
      <c r="F3053" s="760"/>
      <c r="G3053" s="475"/>
      <c r="H3053" s="476"/>
      <c r="I3053" s="474"/>
      <c r="J3053" s="475"/>
      <c r="K3053" s="478"/>
      <c r="L3053" s="9"/>
      <c r="M3053" s="546"/>
      <c r="N3053" s="9"/>
      <c r="O3053" s="6"/>
      <c r="P3053" s="479"/>
      <c r="Q3053" s="10"/>
      <c r="R3053" s="11"/>
      <c r="S3053" s="12"/>
      <c r="T3053" s="14"/>
      <c r="U3053" s="15"/>
      <c r="V3053" s="8"/>
      <c r="W3053" s="13"/>
      <c r="X3053" s="23"/>
      <c r="Y3053" s="486"/>
      <c r="Z3053" s="483"/>
      <c r="AA3053" s="24"/>
      <c r="AB3053" s="484"/>
      <c r="AC3053" s="16"/>
      <c r="AD3053" s="17"/>
      <c r="AE3053" s="18"/>
      <c r="AF3053" s="9"/>
      <c r="AG3053" s="19"/>
      <c r="AH3053" s="20"/>
      <c r="AI3053" s="9"/>
      <c r="AJ3053" s="21"/>
      <c r="AK3053" s="33"/>
      <c r="AL3053" s="485" t="str">
        <f>IF(AA3053="","",AA3053)</f>
        <v/>
      </c>
      <c r="AM3053" s="3" t="str">
        <f>IF(AB3053="","",AB3053)</f>
        <v/>
      </c>
      <c r="AN3053" s="702"/>
      <c r="AO3053" s="4"/>
      <c r="AP3053" s="5"/>
      <c r="AQ3053" s="5"/>
      <c r="AR3053" s="4"/>
      <c r="AS3053" s="5"/>
      <c r="AT3053" s="552"/>
      <c r="AU3053" s="553" t="str">
        <f>IF(AND(V3053&gt;0,X3053="A",AA3053&lt;&gt;"",AG3053&lt;&gt;"A",AJ3053&lt;&gt;"A",OR(AB3053="NR",AB3053="NT")),1,"")</f>
        <v/>
      </c>
      <c r="AV3053" s="554" t="str">
        <f>IF(AU3053="","",COUNTIF($AU$8:AU3053,AU3053))</f>
        <v/>
      </c>
      <c r="AW3053" s="553" t="str">
        <f>IF(AND(V3053&gt;0,X3053="A",AJ3053&lt;&gt;"A",OR(AB3053="",AB3053="NX")),1,"")</f>
        <v/>
      </c>
      <c r="AX3053" s="554" t="str">
        <f>IF(AW3053="","",COUNTIF($AW$8:AW3053,AW3053))</f>
        <v/>
      </c>
      <c r="AY3053" s="27"/>
      <c r="AZ3053" s="6"/>
      <c r="BA3053" s="7"/>
      <c r="BB3053" s="7"/>
    </row>
    <row r="3054" spans="1:54" ht="14.45" customHeight="1">
      <c r="A3054" s="472" t="s">
        <v>6330</v>
      </c>
      <c r="B3054" s="473" t="s">
        <v>1602</v>
      </c>
      <c r="C3054" s="714"/>
      <c r="D3054" s="22"/>
      <c r="E3054" s="746"/>
      <c r="F3054" s="760"/>
      <c r="G3054" s="475"/>
      <c r="H3054" s="476"/>
      <c r="I3054" s="474"/>
      <c r="J3054" s="475"/>
      <c r="K3054" s="478"/>
      <c r="L3054" s="9"/>
      <c r="M3054" s="546"/>
      <c r="N3054" s="9"/>
      <c r="O3054" s="6"/>
      <c r="P3054" s="479"/>
      <c r="Q3054" s="10"/>
      <c r="R3054" s="11"/>
      <c r="S3054" s="12"/>
      <c r="T3054" s="14"/>
      <c r="U3054" s="15"/>
      <c r="V3054" s="8"/>
      <c r="W3054" s="13"/>
      <c r="X3054" s="23"/>
      <c r="Y3054" s="486"/>
      <c r="Z3054" s="483"/>
      <c r="AA3054" s="24"/>
      <c r="AB3054" s="484"/>
      <c r="AC3054" s="16"/>
      <c r="AD3054" s="17"/>
      <c r="AE3054" s="18"/>
      <c r="AF3054" s="9"/>
      <c r="AG3054" s="19"/>
      <c r="AH3054" s="20"/>
      <c r="AI3054" s="9"/>
      <c r="AJ3054" s="21"/>
      <c r="AK3054" s="33"/>
      <c r="AL3054" s="485" t="str">
        <f>IF(AA3054="","",AA3054)</f>
        <v/>
      </c>
      <c r="AM3054" s="3" t="str">
        <f>IF(AB3054="","",AB3054)</f>
        <v/>
      </c>
      <c r="AN3054" s="702"/>
      <c r="AO3054" s="4"/>
      <c r="AP3054" s="5"/>
      <c r="AQ3054" s="5"/>
      <c r="AR3054" s="4"/>
      <c r="AS3054" s="5"/>
      <c r="AT3054" s="552"/>
      <c r="AU3054" s="553" t="str">
        <f>IF(AND(V3054&gt;0,X3054="A",AA3054&lt;&gt;"",AG3054&lt;&gt;"A",AJ3054&lt;&gt;"A",OR(AB3054="NR",AB3054="NT")),1,"")</f>
        <v/>
      </c>
      <c r="AV3054" s="554" t="str">
        <f>IF(AU3054="","",COUNTIF($AU$8:AU3054,AU3054))</f>
        <v/>
      </c>
      <c r="AW3054" s="553" t="str">
        <f>IF(AND(V3054&gt;0,X3054="A",AJ3054&lt;&gt;"A",OR(AB3054="",AB3054="NX")),1,"")</f>
        <v/>
      </c>
      <c r="AX3054" s="554" t="str">
        <f>IF(AW3054="","",COUNTIF($AW$8:AW3054,AW3054))</f>
        <v/>
      </c>
      <c r="AY3054" s="27"/>
      <c r="AZ3054" s="6"/>
      <c r="BA3054" s="7"/>
      <c r="BB3054" s="7"/>
    </row>
    <row r="3055" spans="1:54" ht="14.45" customHeight="1">
      <c r="A3055" s="472" t="s">
        <v>6331</v>
      </c>
      <c r="B3055" s="473" t="s">
        <v>1602</v>
      </c>
      <c r="C3055" s="714"/>
      <c r="D3055" s="22"/>
      <c r="E3055" s="746"/>
      <c r="F3055" s="760"/>
      <c r="G3055" s="475"/>
      <c r="H3055" s="476"/>
      <c r="I3055" s="474"/>
      <c r="J3055" s="475"/>
      <c r="K3055" s="478"/>
      <c r="L3055" s="9"/>
      <c r="M3055" s="546"/>
      <c r="N3055" s="9"/>
      <c r="O3055" s="6"/>
      <c r="P3055" s="479"/>
      <c r="Q3055" s="10"/>
      <c r="R3055" s="11"/>
      <c r="S3055" s="12"/>
      <c r="T3055" s="14"/>
      <c r="U3055" s="15"/>
      <c r="V3055" s="8"/>
      <c r="W3055" s="13"/>
      <c r="X3055" s="23"/>
      <c r="Y3055" s="486"/>
      <c r="Z3055" s="483"/>
      <c r="AA3055" s="24"/>
      <c r="AB3055" s="484"/>
      <c r="AC3055" s="16"/>
      <c r="AD3055" s="17"/>
      <c r="AE3055" s="18"/>
      <c r="AF3055" s="9"/>
      <c r="AG3055" s="19"/>
      <c r="AH3055" s="20"/>
      <c r="AI3055" s="9"/>
      <c r="AJ3055" s="21"/>
      <c r="AK3055" s="33"/>
      <c r="AL3055" s="485" t="str">
        <f>IF(AA3055="","",AA3055)</f>
        <v/>
      </c>
      <c r="AM3055" s="3" t="str">
        <f>IF(AB3055="","",AB3055)</f>
        <v/>
      </c>
      <c r="AN3055" s="702"/>
      <c r="AO3055" s="4"/>
      <c r="AP3055" s="5"/>
      <c r="AQ3055" s="5"/>
      <c r="AR3055" s="4"/>
      <c r="AS3055" s="5"/>
      <c r="AT3055" s="552"/>
      <c r="AU3055" s="553" t="str">
        <f>IF(AND(V3055&gt;0,X3055="A",AA3055&lt;&gt;"",AG3055&lt;&gt;"A",AJ3055&lt;&gt;"A",OR(AB3055="NR",AB3055="NT")),1,"")</f>
        <v/>
      </c>
      <c r="AV3055" s="554" t="str">
        <f>IF(AU3055="","",COUNTIF($AU$8:AU3055,AU3055))</f>
        <v/>
      </c>
      <c r="AW3055" s="553" t="str">
        <f>IF(AND(V3055&gt;0,X3055="A",AJ3055&lt;&gt;"A",OR(AB3055="",AB3055="NX")),1,"")</f>
        <v/>
      </c>
      <c r="AX3055" s="554" t="str">
        <f>IF(AW3055="","",COUNTIF($AW$8:AW3055,AW3055))</f>
        <v/>
      </c>
      <c r="AY3055" s="27"/>
      <c r="AZ3055" s="6"/>
      <c r="BA3055" s="7"/>
      <c r="BB3055" s="7"/>
    </row>
    <row r="3056" spans="1:54" ht="14.45" customHeight="1">
      <c r="A3056" s="472" t="s">
        <v>6332</v>
      </c>
      <c r="B3056" s="473" t="s">
        <v>1602</v>
      </c>
      <c r="C3056" s="714"/>
      <c r="D3056" s="22"/>
      <c r="E3056" s="746"/>
      <c r="F3056" s="760"/>
      <c r="G3056" s="475"/>
      <c r="H3056" s="476"/>
      <c r="I3056" s="474"/>
      <c r="J3056" s="475"/>
      <c r="K3056" s="478"/>
      <c r="L3056" s="9"/>
      <c r="M3056" s="546"/>
      <c r="N3056" s="9"/>
      <c r="O3056" s="6"/>
      <c r="P3056" s="479"/>
      <c r="Q3056" s="10"/>
      <c r="R3056" s="11"/>
      <c r="S3056" s="12"/>
      <c r="T3056" s="14"/>
      <c r="U3056" s="15"/>
      <c r="V3056" s="8"/>
      <c r="W3056" s="13"/>
      <c r="X3056" s="23"/>
      <c r="Y3056" s="486"/>
      <c r="Z3056" s="483"/>
      <c r="AA3056" s="24"/>
      <c r="AB3056" s="484"/>
      <c r="AC3056" s="16"/>
      <c r="AD3056" s="17"/>
      <c r="AE3056" s="18"/>
      <c r="AF3056" s="9"/>
      <c r="AG3056" s="19"/>
      <c r="AH3056" s="20"/>
      <c r="AI3056" s="9"/>
      <c r="AJ3056" s="21"/>
      <c r="AK3056" s="33"/>
      <c r="AL3056" s="485" t="str">
        <f>IF(AA3056="","",AA3056)</f>
        <v/>
      </c>
      <c r="AM3056" s="3" t="str">
        <f>IF(AB3056="","",AB3056)</f>
        <v/>
      </c>
      <c r="AN3056" s="702"/>
      <c r="AO3056" s="4"/>
      <c r="AP3056" s="5"/>
      <c r="AQ3056" s="5"/>
      <c r="AR3056" s="4"/>
      <c r="AS3056" s="5"/>
      <c r="AT3056" s="552"/>
      <c r="AU3056" s="553" t="str">
        <f>IF(AND(V3056&gt;0,X3056="A",AA3056&lt;&gt;"",AG3056&lt;&gt;"A",AJ3056&lt;&gt;"A",OR(AB3056="NR",AB3056="NT")),1,"")</f>
        <v/>
      </c>
      <c r="AV3056" s="554" t="str">
        <f>IF(AU3056="","",COUNTIF($AU$8:AU3056,AU3056))</f>
        <v/>
      </c>
      <c r="AW3056" s="553" t="str">
        <f>IF(AND(V3056&gt;0,X3056="A",AJ3056&lt;&gt;"A",OR(AB3056="",AB3056="NX")),1,"")</f>
        <v/>
      </c>
      <c r="AX3056" s="554" t="str">
        <f>IF(AW3056="","",COUNTIF($AW$8:AW3056,AW3056))</f>
        <v/>
      </c>
      <c r="AY3056" s="27"/>
      <c r="AZ3056" s="6"/>
      <c r="BA3056" s="7"/>
      <c r="BB3056" s="7"/>
    </row>
    <row r="3057" spans="1:54" ht="14.45" customHeight="1">
      <c r="A3057" s="472" t="s">
        <v>6333</v>
      </c>
      <c r="B3057" s="473" t="s">
        <v>1602</v>
      </c>
      <c r="C3057" s="714"/>
      <c r="D3057" s="22"/>
      <c r="E3057" s="746"/>
      <c r="F3057" s="760"/>
      <c r="G3057" s="475"/>
      <c r="H3057" s="476"/>
      <c r="I3057" s="474"/>
      <c r="J3057" s="475"/>
      <c r="K3057" s="478"/>
      <c r="L3057" s="9"/>
      <c r="M3057" s="546"/>
      <c r="N3057" s="9"/>
      <c r="O3057" s="6"/>
      <c r="P3057" s="479"/>
      <c r="Q3057" s="10"/>
      <c r="R3057" s="11"/>
      <c r="S3057" s="12"/>
      <c r="T3057" s="14"/>
      <c r="U3057" s="15"/>
      <c r="V3057" s="8"/>
      <c r="W3057" s="13"/>
      <c r="X3057" s="23"/>
      <c r="Y3057" s="486"/>
      <c r="Z3057" s="483"/>
      <c r="AA3057" s="24"/>
      <c r="AB3057" s="484"/>
      <c r="AC3057" s="16"/>
      <c r="AD3057" s="17"/>
      <c r="AE3057" s="18"/>
      <c r="AF3057" s="9"/>
      <c r="AG3057" s="19"/>
      <c r="AH3057" s="20"/>
      <c r="AI3057" s="9"/>
      <c r="AJ3057" s="21"/>
      <c r="AK3057" s="33"/>
      <c r="AL3057" s="485" t="str">
        <f>IF(AA3057="","",AA3057)</f>
        <v/>
      </c>
      <c r="AM3057" s="3" t="str">
        <f>IF(AB3057="","",AB3057)</f>
        <v/>
      </c>
      <c r="AN3057" s="702"/>
      <c r="AO3057" s="4"/>
      <c r="AP3057" s="5"/>
      <c r="AQ3057" s="5"/>
      <c r="AR3057" s="4"/>
      <c r="AS3057" s="5"/>
      <c r="AT3057" s="552"/>
      <c r="AU3057" s="553" t="str">
        <f>IF(AND(V3057&gt;0,X3057="A",AA3057&lt;&gt;"",AG3057&lt;&gt;"A",AJ3057&lt;&gt;"A",OR(AB3057="NR",AB3057="NT")),1,"")</f>
        <v/>
      </c>
      <c r="AV3057" s="554" t="str">
        <f>IF(AU3057="","",COUNTIF($AU$8:AU3057,AU3057))</f>
        <v/>
      </c>
      <c r="AW3057" s="553" t="str">
        <f>IF(AND(V3057&gt;0,X3057="A",AJ3057&lt;&gt;"A",OR(AB3057="",AB3057="NX")),1,"")</f>
        <v/>
      </c>
      <c r="AX3057" s="554" t="str">
        <f>IF(AW3057="","",COUNTIF($AW$8:AW3057,AW3057))</f>
        <v/>
      </c>
      <c r="AY3057" s="27"/>
      <c r="AZ3057" s="6"/>
      <c r="BA3057" s="7"/>
      <c r="BB3057" s="7"/>
    </row>
    <row r="3058" spans="1:54" ht="14.45" customHeight="1">
      <c r="A3058" s="472" t="s">
        <v>6334</v>
      </c>
      <c r="B3058" s="473" t="s">
        <v>1602</v>
      </c>
      <c r="C3058" s="714"/>
      <c r="D3058" s="22"/>
      <c r="E3058" s="746"/>
      <c r="F3058" s="760"/>
      <c r="G3058" s="475"/>
      <c r="H3058" s="476"/>
      <c r="I3058" s="474"/>
      <c r="J3058" s="475"/>
      <c r="K3058" s="478"/>
      <c r="L3058" s="9"/>
      <c r="M3058" s="546"/>
      <c r="N3058" s="9"/>
      <c r="O3058" s="6"/>
      <c r="P3058" s="479"/>
      <c r="Q3058" s="10"/>
      <c r="R3058" s="11"/>
      <c r="S3058" s="12"/>
      <c r="T3058" s="14"/>
      <c r="U3058" s="15"/>
      <c r="V3058" s="8"/>
      <c r="W3058" s="13"/>
      <c r="X3058" s="23"/>
      <c r="Y3058" s="486"/>
      <c r="Z3058" s="483"/>
      <c r="AA3058" s="24"/>
      <c r="AB3058" s="484"/>
      <c r="AC3058" s="16"/>
      <c r="AD3058" s="17"/>
      <c r="AE3058" s="18"/>
      <c r="AF3058" s="9"/>
      <c r="AG3058" s="19"/>
      <c r="AH3058" s="20"/>
      <c r="AI3058" s="9"/>
      <c r="AJ3058" s="21"/>
      <c r="AK3058" s="33"/>
      <c r="AL3058" s="485" t="str">
        <f>IF(AA3058="","",AA3058)</f>
        <v/>
      </c>
      <c r="AM3058" s="3" t="str">
        <f>IF(AB3058="","",AB3058)</f>
        <v/>
      </c>
      <c r="AN3058" s="702"/>
      <c r="AO3058" s="4"/>
      <c r="AP3058" s="5"/>
      <c r="AQ3058" s="5"/>
      <c r="AR3058" s="4"/>
      <c r="AS3058" s="5"/>
      <c r="AT3058" s="552"/>
      <c r="AU3058" s="553" t="str">
        <f>IF(AND(V3058&gt;0,X3058="A",AA3058&lt;&gt;"",AG3058&lt;&gt;"A",AJ3058&lt;&gt;"A",OR(AB3058="NR",AB3058="NT")),1,"")</f>
        <v/>
      </c>
      <c r="AV3058" s="554" t="str">
        <f>IF(AU3058="","",COUNTIF($AU$8:AU3058,AU3058))</f>
        <v/>
      </c>
      <c r="AW3058" s="553" t="str">
        <f>IF(AND(V3058&gt;0,X3058="A",AJ3058&lt;&gt;"A",OR(AB3058="",AB3058="NX")),1,"")</f>
        <v/>
      </c>
      <c r="AX3058" s="554" t="str">
        <f>IF(AW3058="","",COUNTIF($AW$8:AW3058,AW3058))</f>
        <v/>
      </c>
      <c r="AY3058" s="27"/>
      <c r="AZ3058" s="6"/>
      <c r="BA3058" s="7"/>
      <c r="BB3058" s="7"/>
    </row>
    <row r="3059" spans="1:54" ht="14.45" customHeight="1">
      <c r="A3059" s="472" t="s">
        <v>6335</v>
      </c>
      <c r="B3059" s="473" t="s">
        <v>1602</v>
      </c>
      <c r="C3059" s="714"/>
      <c r="D3059" s="22"/>
      <c r="E3059" s="746"/>
      <c r="F3059" s="760"/>
      <c r="G3059" s="475"/>
      <c r="H3059" s="476"/>
      <c r="I3059" s="474"/>
      <c r="J3059" s="475"/>
      <c r="K3059" s="478"/>
      <c r="L3059" s="9"/>
      <c r="M3059" s="546"/>
      <c r="N3059" s="9"/>
      <c r="O3059" s="6"/>
      <c r="P3059" s="479"/>
      <c r="Q3059" s="10"/>
      <c r="R3059" s="11"/>
      <c r="S3059" s="12"/>
      <c r="T3059" s="14"/>
      <c r="U3059" s="15"/>
      <c r="V3059" s="8"/>
      <c r="W3059" s="13"/>
      <c r="X3059" s="23"/>
      <c r="Y3059" s="486"/>
      <c r="Z3059" s="483"/>
      <c r="AA3059" s="24"/>
      <c r="AB3059" s="484"/>
      <c r="AC3059" s="16"/>
      <c r="AD3059" s="17"/>
      <c r="AE3059" s="18"/>
      <c r="AF3059" s="9"/>
      <c r="AG3059" s="19"/>
      <c r="AH3059" s="20"/>
      <c r="AI3059" s="9"/>
      <c r="AJ3059" s="21"/>
      <c r="AK3059" s="33"/>
      <c r="AL3059" s="485" t="str">
        <f>IF(AA3059="","",AA3059)</f>
        <v/>
      </c>
      <c r="AM3059" s="3" t="str">
        <f>IF(AB3059="","",AB3059)</f>
        <v/>
      </c>
      <c r="AN3059" s="702"/>
      <c r="AO3059" s="4"/>
      <c r="AP3059" s="5"/>
      <c r="AQ3059" s="5"/>
      <c r="AR3059" s="4"/>
      <c r="AS3059" s="5"/>
      <c r="AT3059" s="552"/>
      <c r="AU3059" s="553" t="str">
        <f>IF(AND(V3059&gt;0,X3059="A",AA3059&lt;&gt;"",AG3059&lt;&gt;"A",AJ3059&lt;&gt;"A",OR(AB3059="NR",AB3059="NT")),1,"")</f>
        <v/>
      </c>
      <c r="AV3059" s="554" t="str">
        <f>IF(AU3059="","",COUNTIF($AU$8:AU3059,AU3059))</f>
        <v/>
      </c>
      <c r="AW3059" s="553" t="str">
        <f>IF(AND(V3059&gt;0,X3059="A",AJ3059&lt;&gt;"A",OR(AB3059="",AB3059="NX")),1,"")</f>
        <v/>
      </c>
      <c r="AX3059" s="554" t="str">
        <f>IF(AW3059="","",COUNTIF($AW$8:AW3059,AW3059))</f>
        <v/>
      </c>
      <c r="AY3059" s="27"/>
      <c r="AZ3059" s="6"/>
      <c r="BA3059" s="7"/>
      <c r="BB3059" s="7"/>
    </row>
    <row r="3060" spans="1:54" ht="14.45" customHeight="1">
      <c r="A3060" s="472" t="s">
        <v>6336</v>
      </c>
      <c r="B3060" s="473" t="s">
        <v>1602</v>
      </c>
      <c r="C3060" s="714"/>
      <c r="D3060" s="22"/>
      <c r="E3060" s="746"/>
      <c r="F3060" s="760"/>
      <c r="G3060" s="475"/>
      <c r="H3060" s="476"/>
      <c r="I3060" s="474"/>
      <c r="J3060" s="475"/>
      <c r="K3060" s="478"/>
      <c r="L3060" s="9"/>
      <c r="M3060" s="546"/>
      <c r="N3060" s="9"/>
      <c r="O3060" s="6"/>
      <c r="P3060" s="479"/>
      <c r="Q3060" s="10"/>
      <c r="R3060" s="11"/>
      <c r="S3060" s="12"/>
      <c r="T3060" s="14"/>
      <c r="U3060" s="15"/>
      <c r="V3060" s="8"/>
      <c r="W3060" s="13"/>
      <c r="X3060" s="23"/>
      <c r="Y3060" s="486"/>
      <c r="Z3060" s="483"/>
      <c r="AA3060" s="24"/>
      <c r="AB3060" s="484"/>
      <c r="AC3060" s="16"/>
      <c r="AD3060" s="17"/>
      <c r="AE3060" s="18"/>
      <c r="AF3060" s="9"/>
      <c r="AG3060" s="19"/>
      <c r="AH3060" s="20"/>
      <c r="AI3060" s="9"/>
      <c r="AJ3060" s="21"/>
      <c r="AK3060" s="33"/>
      <c r="AL3060" s="485" t="str">
        <f>IF(AA3060="","",AA3060)</f>
        <v/>
      </c>
      <c r="AM3060" s="3" t="str">
        <f>IF(AB3060="","",AB3060)</f>
        <v/>
      </c>
      <c r="AN3060" s="702"/>
      <c r="AO3060" s="4"/>
      <c r="AP3060" s="5"/>
      <c r="AQ3060" s="5"/>
      <c r="AR3060" s="4"/>
      <c r="AS3060" s="5"/>
      <c r="AT3060" s="552"/>
      <c r="AU3060" s="553" t="str">
        <f>IF(AND(V3060&gt;0,X3060="A",AA3060&lt;&gt;"",AG3060&lt;&gt;"A",AJ3060&lt;&gt;"A",OR(AB3060="NR",AB3060="NT")),1,"")</f>
        <v/>
      </c>
      <c r="AV3060" s="554" t="str">
        <f>IF(AU3060="","",COUNTIF($AU$8:AU3060,AU3060))</f>
        <v/>
      </c>
      <c r="AW3060" s="553" t="str">
        <f>IF(AND(V3060&gt;0,X3060="A",AJ3060&lt;&gt;"A",OR(AB3060="",AB3060="NX")),1,"")</f>
        <v/>
      </c>
      <c r="AX3060" s="554" t="str">
        <f>IF(AW3060="","",COUNTIF($AW$8:AW3060,AW3060))</f>
        <v/>
      </c>
      <c r="AY3060" s="27"/>
      <c r="AZ3060" s="6"/>
      <c r="BA3060" s="7"/>
      <c r="BB3060" s="7"/>
    </row>
    <row r="3061" spans="1:54" ht="14.45" customHeight="1">
      <c r="A3061" s="472" t="s">
        <v>6337</v>
      </c>
      <c r="B3061" s="473" t="s">
        <v>1602</v>
      </c>
      <c r="C3061" s="714"/>
      <c r="D3061" s="22"/>
      <c r="E3061" s="746"/>
      <c r="F3061" s="760"/>
      <c r="G3061" s="475"/>
      <c r="H3061" s="476"/>
      <c r="I3061" s="474"/>
      <c r="J3061" s="475"/>
      <c r="K3061" s="478"/>
      <c r="L3061" s="9"/>
      <c r="M3061" s="546"/>
      <c r="N3061" s="9"/>
      <c r="O3061" s="6"/>
      <c r="P3061" s="479"/>
      <c r="Q3061" s="10"/>
      <c r="R3061" s="11"/>
      <c r="S3061" s="12"/>
      <c r="T3061" s="14"/>
      <c r="U3061" s="15"/>
      <c r="V3061" s="8"/>
      <c r="W3061" s="13"/>
      <c r="X3061" s="23"/>
      <c r="Y3061" s="486"/>
      <c r="Z3061" s="483"/>
      <c r="AA3061" s="24"/>
      <c r="AB3061" s="484"/>
      <c r="AC3061" s="16"/>
      <c r="AD3061" s="17"/>
      <c r="AE3061" s="18"/>
      <c r="AF3061" s="9"/>
      <c r="AG3061" s="19"/>
      <c r="AH3061" s="20"/>
      <c r="AI3061" s="9"/>
      <c r="AJ3061" s="21"/>
      <c r="AK3061" s="33"/>
      <c r="AL3061" s="485" t="str">
        <f>IF(AA3061="","",AA3061)</f>
        <v/>
      </c>
      <c r="AM3061" s="3" t="str">
        <f>IF(AB3061="","",AB3061)</f>
        <v/>
      </c>
      <c r="AN3061" s="702"/>
      <c r="AO3061" s="4"/>
      <c r="AP3061" s="5"/>
      <c r="AQ3061" s="5"/>
      <c r="AR3061" s="4"/>
      <c r="AS3061" s="5"/>
      <c r="AT3061" s="552"/>
      <c r="AU3061" s="553" t="str">
        <f>IF(AND(V3061&gt;0,X3061="A",AA3061&lt;&gt;"",AG3061&lt;&gt;"A",AJ3061&lt;&gt;"A",OR(AB3061="NR",AB3061="NT")),1,"")</f>
        <v/>
      </c>
      <c r="AV3061" s="554" t="str">
        <f>IF(AU3061="","",COUNTIF($AU$8:AU3061,AU3061))</f>
        <v/>
      </c>
      <c r="AW3061" s="553" t="str">
        <f>IF(AND(V3061&gt;0,X3061="A",AJ3061&lt;&gt;"A",OR(AB3061="",AB3061="NX")),1,"")</f>
        <v/>
      </c>
      <c r="AX3061" s="554" t="str">
        <f>IF(AW3061="","",COUNTIF($AW$8:AW3061,AW3061))</f>
        <v/>
      </c>
      <c r="AY3061" s="27"/>
      <c r="AZ3061" s="6"/>
      <c r="BA3061" s="7"/>
      <c r="BB3061" s="7"/>
    </row>
    <row r="3062" spans="1:54" ht="14.45" customHeight="1">
      <c r="A3062" s="472" t="s">
        <v>6338</v>
      </c>
      <c r="B3062" s="473" t="s">
        <v>1602</v>
      </c>
      <c r="C3062" s="714"/>
      <c r="D3062" s="22"/>
      <c r="E3062" s="746"/>
      <c r="F3062" s="760"/>
      <c r="G3062" s="475"/>
      <c r="H3062" s="476"/>
      <c r="I3062" s="474"/>
      <c r="J3062" s="475"/>
      <c r="K3062" s="478"/>
      <c r="L3062" s="9"/>
      <c r="M3062" s="546"/>
      <c r="N3062" s="9"/>
      <c r="O3062" s="6"/>
      <c r="P3062" s="479"/>
      <c r="Q3062" s="10"/>
      <c r="R3062" s="11"/>
      <c r="S3062" s="12"/>
      <c r="T3062" s="14"/>
      <c r="U3062" s="15"/>
      <c r="V3062" s="8"/>
      <c r="W3062" s="13"/>
      <c r="X3062" s="23"/>
      <c r="Y3062" s="486"/>
      <c r="Z3062" s="483"/>
      <c r="AA3062" s="24"/>
      <c r="AB3062" s="484"/>
      <c r="AC3062" s="16"/>
      <c r="AD3062" s="17"/>
      <c r="AE3062" s="18"/>
      <c r="AF3062" s="9"/>
      <c r="AG3062" s="19"/>
      <c r="AH3062" s="20"/>
      <c r="AI3062" s="9"/>
      <c r="AJ3062" s="21"/>
      <c r="AK3062" s="33"/>
      <c r="AL3062" s="485" t="str">
        <f>IF(AA3062="","",AA3062)</f>
        <v/>
      </c>
      <c r="AM3062" s="3" t="str">
        <f>IF(AB3062="","",AB3062)</f>
        <v/>
      </c>
      <c r="AN3062" s="702"/>
      <c r="AO3062" s="4"/>
      <c r="AP3062" s="5"/>
      <c r="AQ3062" s="5"/>
      <c r="AR3062" s="4"/>
      <c r="AS3062" s="5"/>
      <c r="AT3062" s="552"/>
      <c r="AU3062" s="553" t="str">
        <f>IF(AND(V3062&gt;0,X3062="A",AA3062&lt;&gt;"",AG3062&lt;&gt;"A",AJ3062&lt;&gt;"A",OR(AB3062="NR",AB3062="NT")),1,"")</f>
        <v/>
      </c>
      <c r="AV3062" s="554" t="str">
        <f>IF(AU3062="","",COUNTIF($AU$8:AU3062,AU3062))</f>
        <v/>
      </c>
      <c r="AW3062" s="553" t="str">
        <f>IF(AND(V3062&gt;0,X3062="A",AJ3062&lt;&gt;"A",OR(AB3062="",AB3062="NX")),1,"")</f>
        <v/>
      </c>
      <c r="AX3062" s="554" t="str">
        <f>IF(AW3062="","",COUNTIF($AW$8:AW3062,AW3062))</f>
        <v/>
      </c>
      <c r="AY3062" s="27"/>
      <c r="AZ3062" s="6"/>
      <c r="BA3062" s="7"/>
      <c r="BB3062" s="7"/>
    </row>
    <row r="3063" spans="1:54" ht="14.45" customHeight="1">
      <c r="A3063" s="472" t="s">
        <v>6339</v>
      </c>
      <c r="B3063" s="473" t="s">
        <v>1602</v>
      </c>
      <c r="C3063" s="714"/>
      <c r="D3063" s="22"/>
      <c r="E3063" s="746"/>
      <c r="F3063" s="760"/>
      <c r="G3063" s="475"/>
      <c r="H3063" s="476"/>
      <c r="I3063" s="474"/>
      <c r="J3063" s="475"/>
      <c r="K3063" s="478"/>
      <c r="L3063" s="9"/>
      <c r="M3063" s="546"/>
      <c r="N3063" s="9"/>
      <c r="O3063" s="6"/>
      <c r="P3063" s="479"/>
      <c r="Q3063" s="10"/>
      <c r="R3063" s="11"/>
      <c r="S3063" s="12"/>
      <c r="T3063" s="14"/>
      <c r="U3063" s="15"/>
      <c r="V3063" s="8"/>
      <c r="W3063" s="13"/>
      <c r="X3063" s="23"/>
      <c r="Y3063" s="486"/>
      <c r="Z3063" s="483"/>
      <c r="AA3063" s="24"/>
      <c r="AB3063" s="484"/>
      <c r="AC3063" s="16"/>
      <c r="AD3063" s="17"/>
      <c r="AE3063" s="18"/>
      <c r="AF3063" s="9"/>
      <c r="AG3063" s="19"/>
      <c r="AH3063" s="20"/>
      <c r="AI3063" s="9"/>
      <c r="AJ3063" s="21"/>
      <c r="AK3063" s="33"/>
      <c r="AL3063" s="485" t="str">
        <f>IF(AA3063="","",AA3063)</f>
        <v/>
      </c>
      <c r="AM3063" s="3" t="str">
        <f>IF(AB3063="","",AB3063)</f>
        <v/>
      </c>
      <c r="AN3063" s="702"/>
      <c r="AO3063" s="4"/>
      <c r="AP3063" s="5"/>
      <c r="AQ3063" s="5"/>
      <c r="AR3063" s="4"/>
      <c r="AS3063" s="5"/>
      <c r="AT3063" s="552"/>
      <c r="AU3063" s="553" t="str">
        <f>IF(AND(V3063&gt;0,X3063="A",AA3063&lt;&gt;"",AG3063&lt;&gt;"A",AJ3063&lt;&gt;"A",OR(AB3063="NR",AB3063="NT")),1,"")</f>
        <v/>
      </c>
      <c r="AV3063" s="554" t="str">
        <f>IF(AU3063="","",COUNTIF($AU$8:AU3063,AU3063))</f>
        <v/>
      </c>
      <c r="AW3063" s="553" t="str">
        <f>IF(AND(V3063&gt;0,X3063="A",AJ3063&lt;&gt;"A",OR(AB3063="",AB3063="NX")),1,"")</f>
        <v/>
      </c>
      <c r="AX3063" s="554" t="str">
        <f>IF(AW3063="","",COUNTIF($AW$8:AW3063,AW3063))</f>
        <v/>
      </c>
      <c r="AY3063" s="27"/>
      <c r="AZ3063" s="6"/>
      <c r="BA3063" s="7"/>
      <c r="BB3063" s="7"/>
    </row>
    <row r="3064" spans="1:54" ht="14.45" customHeight="1">
      <c r="A3064" s="472" t="s">
        <v>6340</v>
      </c>
      <c r="B3064" s="473" t="s">
        <v>1602</v>
      </c>
      <c r="C3064" s="714"/>
      <c r="D3064" s="22"/>
      <c r="E3064" s="746"/>
      <c r="F3064" s="760"/>
      <c r="G3064" s="475"/>
      <c r="H3064" s="476"/>
      <c r="I3064" s="474"/>
      <c r="J3064" s="475"/>
      <c r="K3064" s="478"/>
      <c r="L3064" s="9"/>
      <c r="M3064" s="546"/>
      <c r="N3064" s="9"/>
      <c r="O3064" s="6"/>
      <c r="P3064" s="479"/>
      <c r="Q3064" s="10"/>
      <c r="R3064" s="11"/>
      <c r="S3064" s="12"/>
      <c r="T3064" s="14"/>
      <c r="U3064" s="15"/>
      <c r="V3064" s="8"/>
      <c r="W3064" s="13"/>
      <c r="X3064" s="23"/>
      <c r="Y3064" s="486"/>
      <c r="Z3064" s="483"/>
      <c r="AA3064" s="24"/>
      <c r="AB3064" s="484"/>
      <c r="AC3064" s="16"/>
      <c r="AD3064" s="17"/>
      <c r="AE3064" s="18"/>
      <c r="AF3064" s="9"/>
      <c r="AG3064" s="19"/>
      <c r="AH3064" s="20"/>
      <c r="AI3064" s="9"/>
      <c r="AJ3064" s="21"/>
      <c r="AK3064" s="33"/>
      <c r="AL3064" s="485" t="str">
        <f>IF(AA3064="","",AA3064)</f>
        <v/>
      </c>
      <c r="AM3064" s="3" t="str">
        <f>IF(AB3064="","",AB3064)</f>
        <v/>
      </c>
      <c r="AN3064" s="702"/>
      <c r="AO3064" s="4"/>
      <c r="AP3064" s="5"/>
      <c r="AQ3064" s="5"/>
      <c r="AR3064" s="4"/>
      <c r="AS3064" s="5"/>
      <c r="AT3064" s="552"/>
      <c r="AU3064" s="553" t="str">
        <f>IF(AND(V3064&gt;0,X3064="A",AA3064&lt;&gt;"",AG3064&lt;&gt;"A",AJ3064&lt;&gt;"A",OR(AB3064="NR",AB3064="NT")),1,"")</f>
        <v/>
      </c>
      <c r="AV3064" s="554" t="str">
        <f>IF(AU3064="","",COUNTIF($AU$8:AU3064,AU3064))</f>
        <v/>
      </c>
      <c r="AW3064" s="553" t="str">
        <f>IF(AND(V3064&gt;0,X3064="A",AJ3064&lt;&gt;"A",OR(AB3064="",AB3064="NX")),1,"")</f>
        <v/>
      </c>
      <c r="AX3064" s="554" t="str">
        <f>IF(AW3064="","",COUNTIF($AW$8:AW3064,AW3064))</f>
        <v/>
      </c>
      <c r="AY3064" s="27"/>
      <c r="AZ3064" s="6"/>
      <c r="BA3064" s="7"/>
      <c r="BB3064" s="7"/>
    </row>
    <row r="3065" spans="1:54" ht="14.45" customHeight="1">
      <c r="A3065" s="472" t="s">
        <v>6341</v>
      </c>
      <c r="B3065" s="473" t="s">
        <v>1602</v>
      </c>
      <c r="C3065" s="714"/>
      <c r="D3065" s="22"/>
      <c r="E3065" s="746"/>
      <c r="F3065" s="760"/>
      <c r="G3065" s="475"/>
      <c r="H3065" s="476"/>
      <c r="I3065" s="474"/>
      <c r="J3065" s="475"/>
      <c r="K3065" s="478"/>
      <c r="L3065" s="9"/>
      <c r="M3065" s="546"/>
      <c r="N3065" s="9"/>
      <c r="O3065" s="6"/>
      <c r="P3065" s="479"/>
      <c r="Q3065" s="10"/>
      <c r="R3065" s="11"/>
      <c r="S3065" s="12"/>
      <c r="T3065" s="14"/>
      <c r="U3065" s="15"/>
      <c r="V3065" s="8"/>
      <c r="W3065" s="13"/>
      <c r="X3065" s="23"/>
      <c r="Y3065" s="486"/>
      <c r="Z3065" s="483"/>
      <c r="AA3065" s="24"/>
      <c r="AB3065" s="484"/>
      <c r="AC3065" s="16"/>
      <c r="AD3065" s="17"/>
      <c r="AE3065" s="18"/>
      <c r="AF3065" s="9"/>
      <c r="AG3065" s="19"/>
      <c r="AH3065" s="20"/>
      <c r="AI3065" s="9"/>
      <c r="AJ3065" s="21"/>
      <c r="AK3065" s="33"/>
      <c r="AL3065" s="485" t="str">
        <f>IF(AA3065="","",AA3065)</f>
        <v/>
      </c>
      <c r="AM3065" s="3" t="str">
        <f>IF(AB3065="","",AB3065)</f>
        <v/>
      </c>
      <c r="AN3065" s="702"/>
      <c r="AO3065" s="4"/>
      <c r="AP3065" s="5"/>
      <c r="AQ3065" s="5"/>
      <c r="AR3065" s="4"/>
      <c r="AS3065" s="5"/>
      <c r="AT3065" s="552"/>
      <c r="AU3065" s="553" t="str">
        <f>IF(AND(V3065&gt;0,X3065="A",AA3065&lt;&gt;"",AG3065&lt;&gt;"A",AJ3065&lt;&gt;"A",OR(AB3065="NR",AB3065="NT")),1,"")</f>
        <v/>
      </c>
      <c r="AV3065" s="554" t="str">
        <f>IF(AU3065="","",COUNTIF($AU$8:AU3065,AU3065))</f>
        <v/>
      </c>
      <c r="AW3065" s="553" t="str">
        <f>IF(AND(V3065&gt;0,X3065="A",AJ3065&lt;&gt;"A",OR(AB3065="",AB3065="NX")),1,"")</f>
        <v/>
      </c>
      <c r="AX3065" s="554" t="str">
        <f>IF(AW3065="","",COUNTIF($AW$8:AW3065,AW3065))</f>
        <v/>
      </c>
      <c r="AY3065" s="27"/>
      <c r="AZ3065" s="6"/>
      <c r="BA3065" s="7"/>
      <c r="BB3065" s="7"/>
    </row>
    <row r="3066" spans="1:54" ht="14.45" customHeight="1">
      <c r="A3066" s="472" t="s">
        <v>6342</v>
      </c>
      <c r="B3066" s="473" t="s">
        <v>1602</v>
      </c>
      <c r="C3066" s="714"/>
      <c r="D3066" s="22"/>
      <c r="E3066" s="746"/>
      <c r="F3066" s="760"/>
      <c r="G3066" s="475"/>
      <c r="H3066" s="476"/>
      <c r="I3066" s="474"/>
      <c r="J3066" s="475"/>
      <c r="K3066" s="478"/>
      <c r="L3066" s="9"/>
      <c r="M3066" s="546"/>
      <c r="N3066" s="9"/>
      <c r="O3066" s="6"/>
      <c r="P3066" s="479"/>
      <c r="Q3066" s="10"/>
      <c r="R3066" s="11"/>
      <c r="S3066" s="12"/>
      <c r="T3066" s="14"/>
      <c r="U3066" s="15"/>
      <c r="V3066" s="8"/>
      <c r="W3066" s="13"/>
      <c r="X3066" s="23"/>
      <c r="Y3066" s="486"/>
      <c r="Z3066" s="483"/>
      <c r="AA3066" s="24"/>
      <c r="AB3066" s="484"/>
      <c r="AC3066" s="16"/>
      <c r="AD3066" s="17"/>
      <c r="AE3066" s="18"/>
      <c r="AF3066" s="9"/>
      <c r="AG3066" s="19"/>
      <c r="AH3066" s="20"/>
      <c r="AI3066" s="9"/>
      <c r="AJ3066" s="21"/>
      <c r="AK3066" s="33"/>
      <c r="AL3066" s="485" t="str">
        <f>IF(AA3066="","",AA3066)</f>
        <v/>
      </c>
      <c r="AM3066" s="3" t="str">
        <f>IF(AB3066="","",AB3066)</f>
        <v/>
      </c>
      <c r="AN3066" s="702"/>
      <c r="AO3066" s="4"/>
      <c r="AP3066" s="5"/>
      <c r="AQ3066" s="5"/>
      <c r="AR3066" s="4"/>
      <c r="AS3066" s="5"/>
      <c r="AT3066" s="552"/>
      <c r="AU3066" s="553" t="str">
        <f>IF(AND(V3066&gt;0,X3066="A",AA3066&lt;&gt;"",AG3066&lt;&gt;"A",AJ3066&lt;&gt;"A",OR(AB3066="NR",AB3066="NT")),1,"")</f>
        <v/>
      </c>
      <c r="AV3066" s="554" t="str">
        <f>IF(AU3066="","",COUNTIF($AU$8:AU3066,AU3066))</f>
        <v/>
      </c>
      <c r="AW3066" s="553" t="str">
        <f>IF(AND(V3066&gt;0,X3066="A",AJ3066&lt;&gt;"A",OR(AB3066="",AB3066="NX")),1,"")</f>
        <v/>
      </c>
      <c r="AX3066" s="554" t="str">
        <f>IF(AW3066="","",COUNTIF($AW$8:AW3066,AW3066))</f>
        <v/>
      </c>
      <c r="AY3066" s="27"/>
      <c r="AZ3066" s="6"/>
      <c r="BA3066" s="7"/>
      <c r="BB3066" s="7"/>
    </row>
    <row r="3067" spans="1:54" ht="14.45" customHeight="1">
      <c r="A3067" s="472" t="s">
        <v>6343</v>
      </c>
      <c r="B3067" s="473" t="s">
        <v>1602</v>
      </c>
      <c r="C3067" s="714"/>
      <c r="D3067" s="22"/>
      <c r="E3067" s="746"/>
      <c r="F3067" s="760"/>
      <c r="G3067" s="475"/>
      <c r="H3067" s="476"/>
      <c r="I3067" s="474"/>
      <c r="J3067" s="475"/>
      <c r="K3067" s="478"/>
      <c r="L3067" s="9"/>
      <c r="M3067" s="546"/>
      <c r="N3067" s="9"/>
      <c r="O3067" s="6"/>
      <c r="P3067" s="479"/>
      <c r="Q3067" s="10"/>
      <c r="R3067" s="11"/>
      <c r="S3067" s="12"/>
      <c r="T3067" s="14"/>
      <c r="U3067" s="15"/>
      <c r="V3067" s="8"/>
      <c r="W3067" s="13"/>
      <c r="X3067" s="23"/>
      <c r="Y3067" s="486"/>
      <c r="Z3067" s="483"/>
      <c r="AA3067" s="24"/>
      <c r="AB3067" s="484"/>
      <c r="AC3067" s="16"/>
      <c r="AD3067" s="17"/>
      <c r="AE3067" s="18"/>
      <c r="AF3067" s="9"/>
      <c r="AG3067" s="19"/>
      <c r="AH3067" s="20"/>
      <c r="AI3067" s="9"/>
      <c r="AJ3067" s="21"/>
      <c r="AK3067" s="33"/>
      <c r="AL3067" s="485" t="str">
        <f>IF(AA3067="","",AA3067)</f>
        <v/>
      </c>
      <c r="AM3067" s="3" t="str">
        <f>IF(AB3067="","",AB3067)</f>
        <v/>
      </c>
      <c r="AN3067" s="702"/>
      <c r="AO3067" s="4"/>
      <c r="AP3067" s="5"/>
      <c r="AQ3067" s="5"/>
      <c r="AR3067" s="4"/>
      <c r="AS3067" s="5"/>
      <c r="AT3067" s="552"/>
      <c r="AU3067" s="553" t="str">
        <f>IF(AND(V3067&gt;0,X3067="A",AA3067&lt;&gt;"",AG3067&lt;&gt;"A",AJ3067&lt;&gt;"A",OR(AB3067="NR",AB3067="NT")),1,"")</f>
        <v/>
      </c>
      <c r="AV3067" s="554" t="str">
        <f>IF(AU3067="","",COUNTIF($AU$8:AU3067,AU3067))</f>
        <v/>
      </c>
      <c r="AW3067" s="553" t="str">
        <f>IF(AND(V3067&gt;0,X3067="A",AJ3067&lt;&gt;"A",OR(AB3067="",AB3067="NX")),1,"")</f>
        <v/>
      </c>
      <c r="AX3067" s="554" t="str">
        <f>IF(AW3067="","",COUNTIF($AW$8:AW3067,AW3067))</f>
        <v/>
      </c>
      <c r="AY3067" s="27"/>
      <c r="AZ3067" s="6"/>
      <c r="BA3067" s="7"/>
      <c r="BB3067" s="7"/>
    </row>
    <row r="3068" spans="1:54" ht="14.45" customHeight="1">
      <c r="A3068" s="472" t="s">
        <v>6344</v>
      </c>
      <c r="B3068" s="473" t="s">
        <v>1602</v>
      </c>
      <c r="C3068" s="714"/>
      <c r="D3068" s="22"/>
      <c r="E3068" s="746"/>
      <c r="F3068" s="760"/>
      <c r="G3068" s="475"/>
      <c r="H3068" s="476"/>
      <c r="I3068" s="474"/>
      <c r="J3068" s="475"/>
      <c r="K3068" s="478"/>
      <c r="L3068" s="9"/>
      <c r="M3068" s="546"/>
      <c r="N3068" s="9"/>
      <c r="O3068" s="6"/>
      <c r="P3068" s="479"/>
      <c r="Q3068" s="10"/>
      <c r="R3068" s="11"/>
      <c r="S3068" s="12"/>
      <c r="T3068" s="14"/>
      <c r="U3068" s="15"/>
      <c r="V3068" s="8"/>
      <c r="W3068" s="13"/>
      <c r="X3068" s="23"/>
      <c r="Y3068" s="486"/>
      <c r="Z3068" s="483"/>
      <c r="AA3068" s="24"/>
      <c r="AB3068" s="484"/>
      <c r="AC3068" s="16"/>
      <c r="AD3068" s="17"/>
      <c r="AE3068" s="18"/>
      <c r="AF3068" s="9"/>
      <c r="AG3068" s="19"/>
      <c r="AH3068" s="20"/>
      <c r="AI3068" s="9"/>
      <c r="AJ3068" s="21"/>
      <c r="AK3068" s="33"/>
      <c r="AL3068" s="485" t="str">
        <f>IF(AA3068="","",AA3068)</f>
        <v/>
      </c>
      <c r="AM3068" s="3" t="str">
        <f>IF(AB3068="","",AB3068)</f>
        <v/>
      </c>
      <c r="AN3068" s="702"/>
      <c r="AO3068" s="4"/>
      <c r="AP3068" s="5"/>
      <c r="AQ3068" s="5"/>
      <c r="AR3068" s="4"/>
      <c r="AS3068" s="5"/>
      <c r="AT3068" s="552"/>
      <c r="AU3068" s="553" t="str">
        <f>IF(AND(V3068&gt;0,X3068="A",AA3068&lt;&gt;"",AG3068&lt;&gt;"A",AJ3068&lt;&gt;"A",OR(AB3068="NR",AB3068="NT")),1,"")</f>
        <v/>
      </c>
      <c r="AV3068" s="554" t="str">
        <f>IF(AU3068="","",COUNTIF($AU$8:AU3068,AU3068))</f>
        <v/>
      </c>
      <c r="AW3068" s="553" t="str">
        <f>IF(AND(V3068&gt;0,X3068="A",AJ3068&lt;&gt;"A",OR(AB3068="",AB3068="NX")),1,"")</f>
        <v/>
      </c>
      <c r="AX3068" s="554" t="str">
        <f>IF(AW3068="","",COUNTIF($AW$8:AW3068,AW3068))</f>
        <v/>
      </c>
      <c r="AY3068" s="27"/>
      <c r="AZ3068" s="6"/>
      <c r="BA3068" s="7"/>
      <c r="BB3068" s="7"/>
    </row>
    <row r="3069" spans="1:54" ht="14.45" customHeight="1">
      <c r="A3069" s="472" t="s">
        <v>6345</v>
      </c>
      <c r="B3069" s="473" t="s">
        <v>1602</v>
      </c>
      <c r="C3069" s="714"/>
      <c r="D3069" s="22"/>
      <c r="E3069" s="746"/>
      <c r="F3069" s="760"/>
      <c r="G3069" s="475"/>
      <c r="H3069" s="476"/>
      <c r="I3069" s="474"/>
      <c r="J3069" s="475"/>
      <c r="K3069" s="478"/>
      <c r="L3069" s="9"/>
      <c r="M3069" s="546"/>
      <c r="N3069" s="9"/>
      <c r="O3069" s="6"/>
      <c r="P3069" s="479"/>
      <c r="Q3069" s="10"/>
      <c r="R3069" s="11"/>
      <c r="S3069" s="12"/>
      <c r="T3069" s="14"/>
      <c r="U3069" s="15"/>
      <c r="V3069" s="8"/>
      <c r="W3069" s="13"/>
      <c r="X3069" s="23"/>
      <c r="Y3069" s="486"/>
      <c r="Z3069" s="483"/>
      <c r="AA3069" s="24"/>
      <c r="AB3069" s="484"/>
      <c r="AC3069" s="16"/>
      <c r="AD3069" s="17"/>
      <c r="AE3069" s="18"/>
      <c r="AF3069" s="9"/>
      <c r="AG3069" s="19"/>
      <c r="AH3069" s="20"/>
      <c r="AI3069" s="9"/>
      <c r="AJ3069" s="21"/>
      <c r="AK3069" s="33"/>
      <c r="AL3069" s="485" t="str">
        <f>IF(AA3069="","",AA3069)</f>
        <v/>
      </c>
      <c r="AM3069" s="3" t="str">
        <f>IF(AB3069="","",AB3069)</f>
        <v/>
      </c>
      <c r="AN3069" s="702"/>
      <c r="AO3069" s="4"/>
      <c r="AP3069" s="5"/>
      <c r="AQ3069" s="5"/>
      <c r="AR3069" s="4"/>
      <c r="AS3069" s="5"/>
      <c r="AT3069" s="552"/>
      <c r="AU3069" s="553" t="str">
        <f>IF(AND(V3069&gt;0,X3069="A",AA3069&lt;&gt;"",AG3069&lt;&gt;"A",AJ3069&lt;&gt;"A",OR(AB3069="NR",AB3069="NT")),1,"")</f>
        <v/>
      </c>
      <c r="AV3069" s="554" t="str">
        <f>IF(AU3069="","",COUNTIF($AU$8:AU3069,AU3069))</f>
        <v/>
      </c>
      <c r="AW3069" s="553" t="str">
        <f>IF(AND(V3069&gt;0,X3069="A",AJ3069&lt;&gt;"A",OR(AB3069="",AB3069="NX")),1,"")</f>
        <v/>
      </c>
      <c r="AX3069" s="554" t="str">
        <f>IF(AW3069="","",COUNTIF($AW$8:AW3069,AW3069))</f>
        <v/>
      </c>
      <c r="AY3069" s="27"/>
      <c r="AZ3069" s="6"/>
      <c r="BA3069" s="7"/>
      <c r="BB3069" s="7"/>
    </row>
    <row r="3070" spans="1:54" ht="14.45" customHeight="1">
      <c r="A3070" s="472" t="s">
        <v>6346</v>
      </c>
      <c r="B3070" s="473" t="s">
        <v>1602</v>
      </c>
      <c r="C3070" s="714"/>
      <c r="D3070" s="22"/>
      <c r="E3070" s="746"/>
      <c r="F3070" s="760"/>
      <c r="G3070" s="475"/>
      <c r="H3070" s="476"/>
      <c r="I3070" s="474"/>
      <c r="J3070" s="475"/>
      <c r="K3070" s="478"/>
      <c r="L3070" s="9"/>
      <c r="M3070" s="546"/>
      <c r="N3070" s="9"/>
      <c r="O3070" s="6"/>
      <c r="P3070" s="479"/>
      <c r="Q3070" s="10"/>
      <c r="R3070" s="11"/>
      <c r="S3070" s="12"/>
      <c r="T3070" s="14"/>
      <c r="U3070" s="15"/>
      <c r="V3070" s="8"/>
      <c r="W3070" s="13"/>
      <c r="X3070" s="23"/>
      <c r="Y3070" s="486"/>
      <c r="Z3070" s="483"/>
      <c r="AA3070" s="24"/>
      <c r="AB3070" s="484"/>
      <c r="AC3070" s="16"/>
      <c r="AD3070" s="17"/>
      <c r="AE3070" s="18"/>
      <c r="AF3070" s="9"/>
      <c r="AG3070" s="19"/>
      <c r="AH3070" s="20"/>
      <c r="AI3070" s="9"/>
      <c r="AJ3070" s="21"/>
      <c r="AK3070" s="33"/>
      <c r="AL3070" s="485" t="str">
        <f>IF(AA3070="","",AA3070)</f>
        <v/>
      </c>
      <c r="AM3070" s="3" t="str">
        <f>IF(AB3070="","",AB3070)</f>
        <v/>
      </c>
      <c r="AN3070" s="702"/>
      <c r="AO3070" s="4"/>
      <c r="AP3070" s="5"/>
      <c r="AQ3070" s="5"/>
      <c r="AR3070" s="4"/>
      <c r="AS3070" s="5"/>
      <c r="AT3070" s="552"/>
      <c r="AU3070" s="553" t="str">
        <f>IF(AND(V3070&gt;0,X3070="A",AA3070&lt;&gt;"",AG3070&lt;&gt;"A",AJ3070&lt;&gt;"A",OR(AB3070="NR",AB3070="NT")),1,"")</f>
        <v/>
      </c>
      <c r="AV3070" s="554" t="str">
        <f>IF(AU3070="","",COUNTIF($AU$8:AU3070,AU3070))</f>
        <v/>
      </c>
      <c r="AW3070" s="553" t="str">
        <f>IF(AND(V3070&gt;0,X3070="A",AJ3070&lt;&gt;"A",OR(AB3070="",AB3070="NX")),1,"")</f>
        <v/>
      </c>
      <c r="AX3070" s="554" t="str">
        <f>IF(AW3070="","",COUNTIF($AW$8:AW3070,AW3070))</f>
        <v/>
      </c>
      <c r="AY3070" s="27"/>
      <c r="AZ3070" s="6"/>
      <c r="BA3070" s="7"/>
      <c r="BB3070" s="7"/>
    </row>
    <row r="3071" spans="1:54" ht="14.45" customHeight="1">
      <c r="A3071" s="472" t="s">
        <v>6347</v>
      </c>
      <c r="B3071" s="473" t="s">
        <v>1602</v>
      </c>
      <c r="C3071" s="714"/>
      <c r="D3071" s="22"/>
      <c r="E3071" s="746"/>
      <c r="F3071" s="760"/>
      <c r="G3071" s="475"/>
      <c r="H3071" s="476"/>
      <c r="I3071" s="474"/>
      <c r="J3071" s="475"/>
      <c r="K3071" s="478"/>
      <c r="L3071" s="9"/>
      <c r="M3071" s="546"/>
      <c r="N3071" s="9"/>
      <c r="O3071" s="6"/>
      <c r="P3071" s="479"/>
      <c r="Q3071" s="10"/>
      <c r="R3071" s="11"/>
      <c r="S3071" s="12"/>
      <c r="T3071" s="14"/>
      <c r="U3071" s="15"/>
      <c r="V3071" s="8"/>
      <c r="W3071" s="13"/>
      <c r="X3071" s="23"/>
      <c r="Y3071" s="486"/>
      <c r="Z3071" s="483"/>
      <c r="AA3071" s="24"/>
      <c r="AB3071" s="484"/>
      <c r="AC3071" s="16"/>
      <c r="AD3071" s="17"/>
      <c r="AE3071" s="18"/>
      <c r="AF3071" s="9"/>
      <c r="AG3071" s="19"/>
      <c r="AH3071" s="20"/>
      <c r="AI3071" s="9"/>
      <c r="AJ3071" s="21"/>
      <c r="AK3071" s="33"/>
      <c r="AL3071" s="485" t="str">
        <f>IF(AA3071="","",AA3071)</f>
        <v/>
      </c>
      <c r="AM3071" s="3" t="str">
        <f>IF(AB3071="","",AB3071)</f>
        <v/>
      </c>
      <c r="AN3071" s="702"/>
      <c r="AO3071" s="4"/>
      <c r="AP3071" s="5"/>
      <c r="AQ3071" s="5"/>
      <c r="AR3071" s="4"/>
      <c r="AS3071" s="5"/>
      <c r="AT3071" s="552"/>
      <c r="AU3071" s="553" t="str">
        <f>IF(AND(V3071&gt;0,X3071="A",AA3071&lt;&gt;"",AG3071&lt;&gt;"A",AJ3071&lt;&gt;"A",OR(AB3071="NR",AB3071="NT")),1,"")</f>
        <v/>
      </c>
      <c r="AV3071" s="554" t="str">
        <f>IF(AU3071="","",COUNTIF($AU$8:AU3071,AU3071))</f>
        <v/>
      </c>
      <c r="AW3071" s="553" t="str">
        <f>IF(AND(V3071&gt;0,X3071="A",AJ3071&lt;&gt;"A",OR(AB3071="",AB3071="NX")),1,"")</f>
        <v/>
      </c>
      <c r="AX3071" s="554" t="str">
        <f>IF(AW3071="","",COUNTIF($AW$8:AW3071,AW3071))</f>
        <v/>
      </c>
      <c r="AY3071" s="27"/>
      <c r="AZ3071" s="6"/>
      <c r="BA3071" s="7"/>
      <c r="BB3071" s="7"/>
    </row>
    <row r="3072" spans="1:54" ht="14.45" customHeight="1">
      <c r="A3072" s="472" t="s">
        <v>6348</v>
      </c>
      <c r="B3072" s="473" t="s">
        <v>1602</v>
      </c>
      <c r="C3072" s="714"/>
      <c r="D3072" s="22"/>
      <c r="E3072" s="746"/>
      <c r="F3072" s="760"/>
      <c r="G3072" s="475"/>
      <c r="H3072" s="476"/>
      <c r="I3072" s="474"/>
      <c r="J3072" s="475"/>
      <c r="K3072" s="478"/>
      <c r="L3072" s="9"/>
      <c r="M3072" s="546"/>
      <c r="N3072" s="9"/>
      <c r="O3072" s="6"/>
      <c r="P3072" s="479"/>
      <c r="Q3072" s="10"/>
      <c r="R3072" s="11"/>
      <c r="S3072" s="12"/>
      <c r="T3072" s="14"/>
      <c r="U3072" s="15"/>
      <c r="V3072" s="8"/>
      <c r="W3072" s="13"/>
      <c r="X3072" s="23"/>
      <c r="Y3072" s="486"/>
      <c r="Z3072" s="483"/>
      <c r="AA3072" s="24"/>
      <c r="AB3072" s="484"/>
      <c r="AC3072" s="16"/>
      <c r="AD3072" s="17"/>
      <c r="AE3072" s="18"/>
      <c r="AF3072" s="9"/>
      <c r="AG3072" s="19"/>
      <c r="AH3072" s="20"/>
      <c r="AI3072" s="9"/>
      <c r="AJ3072" s="21"/>
      <c r="AK3072" s="33"/>
      <c r="AL3072" s="485" t="str">
        <f>IF(AA3072="","",AA3072)</f>
        <v/>
      </c>
      <c r="AM3072" s="3" t="str">
        <f>IF(AB3072="","",AB3072)</f>
        <v/>
      </c>
      <c r="AN3072" s="702"/>
      <c r="AO3072" s="4"/>
      <c r="AP3072" s="5"/>
      <c r="AQ3072" s="5"/>
      <c r="AR3072" s="4"/>
      <c r="AS3072" s="5"/>
      <c r="AT3072" s="552"/>
      <c r="AU3072" s="553" t="str">
        <f>IF(AND(V3072&gt;0,X3072="A",AA3072&lt;&gt;"",AG3072&lt;&gt;"A",AJ3072&lt;&gt;"A",OR(AB3072="NR",AB3072="NT")),1,"")</f>
        <v/>
      </c>
      <c r="AV3072" s="554" t="str">
        <f>IF(AU3072="","",COUNTIF($AU$8:AU3072,AU3072))</f>
        <v/>
      </c>
      <c r="AW3072" s="553" t="str">
        <f>IF(AND(V3072&gt;0,X3072="A",AJ3072&lt;&gt;"A",OR(AB3072="",AB3072="NX")),1,"")</f>
        <v/>
      </c>
      <c r="AX3072" s="554" t="str">
        <f>IF(AW3072="","",COUNTIF($AW$8:AW3072,AW3072))</f>
        <v/>
      </c>
      <c r="AY3072" s="27"/>
      <c r="AZ3072" s="6"/>
      <c r="BA3072" s="7"/>
      <c r="BB3072" s="7"/>
    </row>
    <row r="3073" spans="1:54" ht="14.45" customHeight="1">
      <c r="A3073" s="472" t="s">
        <v>6349</v>
      </c>
      <c r="B3073" s="473" t="s">
        <v>1602</v>
      </c>
      <c r="C3073" s="714"/>
      <c r="D3073" s="22"/>
      <c r="E3073" s="746"/>
      <c r="F3073" s="760"/>
      <c r="G3073" s="475"/>
      <c r="H3073" s="476"/>
      <c r="I3073" s="474"/>
      <c r="J3073" s="475"/>
      <c r="K3073" s="478"/>
      <c r="L3073" s="9"/>
      <c r="M3073" s="546"/>
      <c r="N3073" s="9"/>
      <c r="O3073" s="6"/>
      <c r="P3073" s="479"/>
      <c r="Q3073" s="10"/>
      <c r="R3073" s="11"/>
      <c r="S3073" s="12"/>
      <c r="T3073" s="14"/>
      <c r="U3073" s="15"/>
      <c r="V3073" s="8"/>
      <c r="W3073" s="13"/>
      <c r="X3073" s="23"/>
      <c r="Y3073" s="486"/>
      <c r="Z3073" s="483"/>
      <c r="AA3073" s="24"/>
      <c r="AB3073" s="484"/>
      <c r="AC3073" s="16"/>
      <c r="AD3073" s="17"/>
      <c r="AE3073" s="18"/>
      <c r="AF3073" s="9"/>
      <c r="AG3073" s="19"/>
      <c r="AH3073" s="20"/>
      <c r="AI3073" s="9"/>
      <c r="AJ3073" s="21"/>
      <c r="AK3073" s="33"/>
      <c r="AL3073" s="485" t="str">
        <f>IF(AA3073="","",AA3073)</f>
        <v/>
      </c>
      <c r="AM3073" s="3" t="str">
        <f>IF(AB3073="","",AB3073)</f>
        <v/>
      </c>
      <c r="AN3073" s="702"/>
      <c r="AO3073" s="4"/>
      <c r="AP3073" s="5"/>
      <c r="AQ3073" s="5"/>
      <c r="AR3073" s="4"/>
      <c r="AS3073" s="5"/>
      <c r="AT3073" s="552"/>
      <c r="AU3073" s="553" t="str">
        <f>IF(AND(V3073&gt;0,X3073="A",AA3073&lt;&gt;"",AG3073&lt;&gt;"A",AJ3073&lt;&gt;"A",OR(AB3073="NR",AB3073="NT")),1,"")</f>
        <v/>
      </c>
      <c r="AV3073" s="554" t="str">
        <f>IF(AU3073="","",COUNTIF($AU$8:AU3073,AU3073))</f>
        <v/>
      </c>
      <c r="AW3073" s="553" t="str">
        <f>IF(AND(V3073&gt;0,X3073="A",AJ3073&lt;&gt;"A",OR(AB3073="",AB3073="NX")),1,"")</f>
        <v/>
      </c>
      <c r="AX3073" s="554" t="str">
        <f>IF(AW3073="","",COUNTIF($AW$8:AW3073,AW3073))</f>
        <v/>
      </c>
      <c r="AY3073" s="27"/>
      <c r="AZ3073" s="6"/>
      <c r="BA3073" s="7"/>
      <c r="BB3073" s="7"/>
    </row>
    <row r="3074" spans="1:54" ht="14.45" customHeight="1">
      <c r="A3074" s="472" t="s">
        <v>6350</v>
      </c>
      <c r="B3074" s="473" t="s">
        <v>1602</v>
      </c>
      <c r="C3074" s="714"/>
      <c r="D3074" s="22"/>
      <c r="E3074" s="746"/>
      <c r="F3074" s="760"/>
      <c r="G3074" s="475"/>
      <c r="H3074" s="476"/>
      <c r="I3074" s="474"/>
      <c r="J3074" s="475"/>
      <c r="K3074" s="478"/>
      <c r="L3074" s="9"/>
      <c r="M3074" s="546"/>
      <c r="N3074" s="9"/>
      <c r="O3074" s="6"/>
      <c r="P3074" s="479"/>
      <c r="Q3074" s="10"/>
      <c r="R3074" s="11"/>
      <c r="S3074" s="12"/>
      <c r="T3074" s="14"/>
      <c r="U3074" s="15"/>
      <c r="V3074" s="8"/>
      <c r="W3074" s="13"/>
      <c r="X3074" s="23"/>
      <c r="Y3074" s="486"/>
      <c r="Z3074" s="483"/>
      <c r="AA3074" s="24"/>
      <c r="AB3074" s="484"/>
      <c r="AC3074" s="16"/>
      <c r="AD3074" s="17"/>
      <c r="AE3074" s="18"/>
      <c r="AF3074" s="9"/>
      <c r="AG3074" s="19"/>
      <c r="AH3074" s="20"/>
      <c r="AI3074" s="9"/>
      <c r="AJ3074" s="21"/>
      <c r="AK3074" s="33"/>
      <c r="AL3074" s="485" t="str">
        <f>IF(AA3074="","",AA3074)</f>
        <v/>
      </c>
      <c r="AM3074" s="3" t="str">
        <f>IF(AB3074="","",AB3074)</f>
        <v/>
      </c>
      <c r="AN3074" s="702"/>
      <c r="AO3074" s="4"/>
      <c r="AP3074" s="5"/>
      <c r="AQ3074" s="5"/>
      <c r="AR3074" s="4"/>
      <c r="AS3074" s="5"/>
      <c r="AT3074" s="552"/>
      <c r="AU3074" s="553" t="str">
        <f>IF(AND(V3074&gt;0,X3074="A",AA3074&lt;&gt;"",AG3074&lt;&gt;"A",AJ3074&lt;&gt;"A",OR(AB3074="NR",AB3074="NT")),1,"")</f>
        <v/>
      </c>
      <c r="AV3074" s="554" t="str">
        <f>IF(AU3074="","",COUNTIF($AU$8:AU3074,AU3074))</f>
        <v/>
      </c>
      <c r="AW3074" s="553" t="str">
        <f>IF(AND(V3074&gt;0,X3074="A",AJ3074&lt;&gt;"A",OR(AB3074="",AB3074="NX")),1,"")</f>
        <v/>
      </c>
      <c r="AX3074" s="554" t="str">
        <f>IF(AW3074="","",COUNTIF($AW$8:AW3074,AW3074))</f>
        <v/>
      </c>
      <c r="AY3074" s="27"/>
      <c r="AZ3074" s="6"/>
      <c r="BA3074" s="7"/>
      <c r="BB3074" s="7"/>
    </row>
    <row r="3075" spans="1:54" ht="14.45" customHeight="1">
      <c r="A3075" s="472" t="s">
        <v>6351</v>
      </c>
      <c r="B3075" s="473" t="s">
        <v>1602</v>
      </c>
      <c r="C3075" s="714"/>
      <c r="D3075" s="22"/>
      <c r="E3075" s="746"/>
      <c r="F3075" s="760"/>
      <c r="G3075" s="475"/>
      <c r="H3075" s="476"/>
      <c r="I3075" s="474"/>
      <c r="J3075" s="475"/>
      <c r="K3075" s="478"/>
      <c r="L3075" s="9"/>
      <c r="M3075" s="546"/>
      <c r="N3075" s="9"/>
      <c r="O3075" s="6"/>
      <c r="P3075" s="479"/>
      <c r="Q3075" s="10"/>
      <c r="R3075" s="11"/>
      <c r="S3075" s="12"/>
      <c r="T3075" s="14"/>
      <c r="U3075" s="15"/>
      <c r="V3075" s="8"/>
      <c r="W3075" s="13"/>
      <c r="X3075" s="23"/>
      <c r="Y3075" s="486"/>
      <c r="Z3075" s="483"/>
      <c r="AA3075" s="24"/>
      <c r="AB3075" s="484"/>
      <c r="AC3075" s="16"/>
      <c r="AD3075" s="17"/>
      <c r="AE3075" s="18"/>
      <c r="AF3075" s="9"/>
      <c r="AG3075" s="19"/>
      <c r="AH3075" s="20"/>
      <c r="AI3075" s="9"/>
      <c r="AJ3075" s="21"/>
      <c r="AK3075" s="33"/>
      <c r="AL3075" s="485" t="str">
        <f>IF(AA3075="","",AA3075)</f>
        <v/>
      </c>
      <c r="AM3075" s="3" t="str">
        <f>IF(AB3075="","",AB3075)</f>
        <v/>
      </c>
      <c r="AN3075" s="702"/>
      <c r="AO3075" s="4"/>
      <c r="AP3075" s="5"/>
      <c r="AQ3075" s="5"/>
      <c r="AR3075" s="4"/>
      <c r="AS3075" s="5"/>
      <c r="AT3075" s="552"/>
      <c r="AU3075" s="553" t="str">
        <f>IF(AND(V3075&gt;0,X3075="A",AA3075&lt;&gt;"",AG3075&lt;&gt;"A",AJ3075&lt;&gt;"A",OR(AB3075="NR",AB3075="NT")),1,"")</f>
        <v/>
      </c>
      <c r="AV3075" s="554" t="str">
        <f>IF(AU3075="","",COUNTIF($AU$8:AU3075,AU3075))</f>
        <v/>
      </c>
      <c r="AW3075" s="553" t="str">
        <f>IF(AND(V3075&gt;0,X3075="A",AJ3075&lt;&gt;"A",OR(AB3075="",AB3075="NX")),1,"")</f>
        <v/>
      </c>
      <c r="AX3075" s="554" t="str">
        <f>IF(AW3075="","",COUNTIF($AW$8:AW3075,AW3075))</f>
        <v/>
      </c>
      <c r="AY3075" s="27"/>
      <c r="AZ3075" s="6"/>
      <c r="BA3075" s="7"/>
      <c r="BB3075" s="7"/>
    </row>
    <row r="3076" spans="1:54" ht="14.45" customHeight="1">
      <c r="A3076" s="472" t="s">
        <v>6352</v>
      </c>
      <c r="B3076" s="473" t="s">
        <v>1602</v>
      </c>
      <c r="C3076" s="714"/>
      <c r="D3076" s="22"/>
      <c r="E3076" s="746"/>
      <c r="F3076" s="760"/>
      <c r="G3076" s="475"/>
      <c r="H3076" s="476"/>
      <c r="I3076" s="474"/>
      <c r="J3076" s="475"/>
      <c r="K3076" s="478"/>
      <c r="L3076" s="9"/>
      <c r="M3076" s="546"/>
      <c r="N3076" s="9"/>
      <c r="O3076" s="6"/>
      <c r="P3076" s="479"/>
      <c r="Q3076" s="10"/>
      <c r="R3076" s="11"/>
      <c r="S3076" s="12"/>
      <c r="T3076" s="14"/>
      <c r="U3076" s="15"/>
      <c r="V3076" s="8"/>
      <c r="W3076" s="13"/>
      <c r="X3076" s="23"/>
      <c r="Y3076" s="486"/>
      <c r="Z3076" s="483"/>
      <c r="AA3076" s="24"/>
      <c r="AB3076" s="484"/>
      <c r="AC3076" s="16"/>
      <c r="AD3076" s="17"/>
      <c r="AE3076" s="18"/>
      <c r="AF3076" s="9"/>
      <c r="AG3076" s="19"/>
      <c r="AH3076" s="20"/>
      <c r="AI3076" s="9"/>
      <c r="AJ3076" s="21"/>
      <c r="AK3076" s="33"/>
      <c r="AL3076" s="485" t="str">
        <f>IF(AA3076="","",AA3076)</f>
        <v/>
      </c>
      <c r="AM3076" s="3" t="str">
        <f>IF(AB3076="","",AB3076)</f>
        <v/>
      </c>
      <c r="AN3076" s="702"/>
      <c r="AO3076" s="4"/>
      <c r="AP3076" s="5"/>
      <c r="AQ3076" s="5"/>
      <c r="AR3076" s="4"/>
      <c r="AS3076" s="5"/>
      <c r="AT3076" s="552"/>
      <c r="AU3076" s="553" t="str">
        <f>IF(AND(V3076&gt;0,X3076="A",AA3076&lt;&gt;"",AG3076&lt;&gt;"A",AJ3076&lt;&gt;"A",OR(AB3076="NR",AB3076="NT")),1,"")</f>
        <v/>
      </c>
      <c r="AV3076" s="554" t="str">
        <f>IF(AU3076="","",COUNTIF($AU$8:AU3076,AU3076))</f>
        <v/>
      </c>
      <c r="AW3076" s="553" t="str">
        <f>IF(AND(V3076&gt;0,X3076="A",AJ3076&lt;&gt;"A",OR(AB3076="",AB3076="NX")),1,"")</f>
        <v/>
      </c>
      <c r="AX3076" s="554" t="str">
        <f>IF(AW3076="","",COUNTIF($AW$8:AW3076,AW3076))</f>
        <v/>
      </c>
      <c r="AY3076" s="27"/>
      <c r="AZ3076" s="6"/>
      <c r="BA3076" s="7"/>
      <c r="BB3076" s="7"/>
    </row>
    <row r="3077" spans="1:54" ht="14.45" customHeight="1">
      <c r="A3077" s="472" t="s">
        <v>6353</v>
      </c>
      <c r="B3077" s="473" t="s">
        <v>1602</v>
      </c>
      <c r="C3077" s="714"/>
      <c r="D3077" s="22"/>
      <c r="E3077" s="746"/>
      <c r="F3077" s="760"/>
      <c r="G3077" s="475"/>
      <c r="H3077" s="476"/>
      <c r="I3077" s="474"/>
      <c r="J3077" s="475"/>
      <c r="K3077" s="478"/>
      <c r="L3077" s="9"/>
      <c r="M3077" s="546"/>
      <c r="N3077" s="9"/>
      <c r="O3077" s="6"/>
      <c r="P3077" s="479"/>
      <c r="Q3077" s="10"/>
      <c r="R3077" s="11"/>
      <c r="S3077" s="12"/>
      <c r="T3077" s="14"/>
      <c r="U3077" s="15"/>
      <c r="V3077" s="8"/>
      <c r="W3077" s="13"/>
      <c r="X3077" s="23"/>
      <c r="Y3077" s="486"/>
      <c r="Z3077" s="483"/>
      <c r="AA3077" s="24"/>
      <c r="AB3077" s="484"/>
      <c r="AC3077" s="16"/>
      <c r="AD3077" s="17"/>
      <c r="AE3077" s="18"/>
      <c r="AF3077" s="9"/>
      <c r="AG3077" s="19"/>
      <c r="AH3077" s="20"/>
      <c r="AI3077" s="9"/>
      <c r="AJ3077" s="21"/>
      <c r="AK3077" s="33"/>
      <c r="AL3077" s="485" t="str">
        <f>IF(AA3077="","",AA3077)</f>
        <v/>
      </c>
      <c r="AM3077" s="3" t="str">
        <f>IF(AB3077="","",AB3077)</f>
        <v/>
      </c>
      <c r="AN3077" s="702"/>
      <c r="AO3077" s="4"/>
      <c r="AP3077" s="5"/>
      <c r="AQ3077" s="5"/>
      <c r="AR3077" s="4"/>
      <c r="AS3077" s="5"/>
      <c r="AT3077" s="552"/>
      <c r="AU3077" s="553" t="str">
        <f>IF(AND(V3077&gt;0,X3077="A",AA3077&lt;&gt;"",AG3077&lt;&gt;"A",AJ3077&lt;&gt;"A",OR(AB3077="NR",AB3077="NT")),1,"")</f>
        <v/>
      </c>
      <c r="AV3077" s="554" t="str">
        <f>IF(AU3077="","",COUNTIF($AU$8:AU3077,AU3077))</f>
        <v/>
      </c>
      <c r="AW3077" s="553" t="str">
        <f>IF(AND(V3077&gt;0,X3077="A",AJ3077&lt;&gt;"A",OR(AB3077="",AB3077="NX")),1,"")</f>
        <v/>
      </c>
      <c r="AX3077" s="554" t="str">
        <f>IF(AW3077="","",COUNTIF($AW$8:AW3077,AW3077))</f>
        <v/>
      </c>
      <c r="AY3077" s="27"/>
      <c r="AZ3077" s="6"/>
      <c r="BA3077" s="7"/>
      <c r="BB3077" s="7"/>
    </row>
    <row r="3078" spans="1:54" ht="14.45" customHeight="1">
      <c r="A3078" s="472" t="s">
        <v>6354</v>
      </c>
      <c r="B3078" s="473" t="s">
        <v>1602</v>
      </c>
      <c r="C3078" s="714"/>
      <c r="D3078" s="22"/>
      <c r="E3078" s="746"/>
      <c r="F3078" s="760"/>
      <c r="G3078" s="475"/>
      <c r="H3078" s="476"/>
      <c r="I3078" s="474"/>
      <c r="J3078" s="475"/>
      <c r="K3078" s="478"/>
      <c r="L3078" s="9"/>
      <c r="M3078" s="546"/>
      <c r="N3078" s="9"/>
      <c r="O3078" s="6"/>
      <c r="P3078" s="479"/>
      <c r="Q3078" s="10"/>
      <c r="R3078" s="11"/>
      <c r="S3078" s="12"/>
      <c r="T3078" s="14"/>
      <c r="U3078" s="15"/>
      <c r="V3078" s="8"/>
      <c r="W3078" s="13"/>
      <c r="X3078" s="23"/>
      <c r="Y3078" s="486"/>
      <c r="Z3078" s="483"/>
      <c r="AA3078" s="24"/>
      <c r="AB3078" s="484"/>
      <c r="AC3078" s="16"/>
      <c r="AD3078" s="17"/>
      <c r="AE3078" s="18"/>
      <c r="AF3078" s="9"/>
      <c r="AG3078" s="19"/>
      <c r="AH3078" s="20"/>
      <c r="AI3078" s="9"/>
      <c r="AJ3078" s="21"/>
      <c r="AK3078" s="33"/>
      <c r="AL3078" s="485" t="str">
        <f>IF(AA3078="","",AA3078)</f>
        <v/>
      </c>
      <c r="AM3078" s="3" t="str">
        <f>IF(AB3078="","",AB3078)</f>
        <v/>
      </c>
      <c r="AN3078" s="702"/>
      <c r="AO3078" s="4"/>
      <c r="AP3078" s="5"/>
      <c r="AQ3078" s="5"/>
      <c r="AR3078" s="4"/>
      <c r="AS3078" s="5"/>
      <c r="AT3078" s="552"/>
      <c r="AU3078" s="553" t="str">
        <f>IF(AND(V3078&gt;0,X3078="A",AA3078&lt;&gt;"",AG3078&lt;&gt;"A",AJ3078&lt;&gt;"A",OR(AB3078="NR",AB3078="NT")),1,"")</f>
        <v/>
      </c>
      <c r="AV3078" s="554" t="str">
        <f>IF(AU3078="","",COUNTIF($AU$8:AU3078,AU3078))</f>
        <v/>
      </c>
      <c r="AW3078" s="553" t="str">
        <f>IF(AND(V3078&gt;0,X3078="A",AJ3078&lt;&gt;"A",OR(AB3078="",AB3078="NX")),1,"")</f>
        <v/>
      </c>
      <c r="AX3078" s="554" t="str">
        <f>IF(AW3078="","",COUNTIF($AW$8:AW3078,AW3078))</f>
        <v/>
      </c>
      <c r="AY3078" s="27"/>
      <c r="AZ3078" s="6"/>
      <c r="BA3078" s="7"/>
      <c r="BB3078" s="7"/>
    </row>
    <row r="3079" spans="1:54" ht="14.45" customHeight="1">
      <c r="A3079" s="472" t="s">
        <v>6355</v>
      </c>
      <c r="B3079" s="473" t="s">
        <v>1602</v>
      </c>
      <c r="C3079" s="714"/>
      <c r="D3079" s="22"/>
      <c r="E3079" s="746"/>
      <c r="F3079" s="760"/>
      <c r="G3079" s="475"/>
      <c r="H3079" s="476"/>
      <c r="I3079" s="474"/>
      <c r="J3079" s="475"/>
      <c r="K3079" s="478"/>
      <c r="L3079" s="9"/>
      <c r="M3079" s="546"/>
      <c r="N3079" s="9"/>
      <c r="O3079" s="6"/>
      <c r="P3079" s="479"/>
      <c r="Q3079" s="10"/>
      <c r="R3079" s="11"/>
      <c r="S3079" s="12"/>
      <c r="T3079" s="14"/>
      <c r="U3079" s="15"/>
      <c r="V3079" s="8"/>
      <c r="W3079" s="13"/>
      <c r="X3079" s="23"/>
      <c r="Y3079" s="486"/>
      <c r="Z3079" s="483"/>
      <c r="AA3079" s="24"/>
      <c r="AB3079" s="484"/>
      <c r="AC3079" s="16"/>
      <c r="AD3079" s="17"/>
      <c r="AE3079" s="18"/>
      <c r="AF3079" s="9"/>
      <c r="AG3079" s="19"/>
      <c r="AH3079" s="20"/>
      <c r="AI3079" s="9"/>
      <c r="AJ3079" s="21"/>
      <c r="AK3079" s="33"/>
      <c r="AL3079" s="485" t="str">
        <f>IF(AA3079="","",AA3079)</f>
        <v/>
      </c>
      <c r="AM3079" s="3" t="str">
        <f>IF(AB3079="","",AB3079)</f>
        <v/>
      </c>
      <c r="AN3079" s="702"/>
      <c r="AO3079" s="4"/>
      <c r="AP3079" s="5"/>
      <c r="AQ3079" s="5"/>
      <c r="AR3079" s="4"/>
      <c r="AS3079" s="5"/>
      <c r="AT3079" s="552"/>
      <c r="AU3079" s="553" t="str">
        <f>IF(AND(V3079&gt;0,X3079="A",AA3079&lt;&gt;"",AG3079&lt;&gt;"A",AJ3079&lt;&gt;"A",OR(AB3079="NR",AB3079="NT")),1,"")</f>
        <v/>
      </c>
      <c r="AV3079" s="554" t="str">
        <f>IF(AU3079="","",COUNTIF($AU$8:AU3079,AU3079))</f>
        <v/>
      </c>
      <c r="AW3079" s="553" t="str">
        <f>IF(AND(V3079&gt;0,X3079="A",AJ3079&lt;&gt;"A",OR(AB3079="",AB3079="NX")),1,"")</f>
        <v/>
      </c>
      <c r="AX3079" s="554" t="str">
        <f>IF(AW3079="","",COUNTIF($AW$8:AW3079,AW3079))</f>
        <v/>
      </c>
      <c r="AY3079" s="27"/>
      <c r="AZ3079" s="6"/>
      <c r="BA3079" s="7"/>
      <c r="BB3079" s="7"/>
    </row>
    <row r="3080" spans="1:54" ht="14.45" customHeight="1">
      <c r="A3080" s="472" t="s">
        <v>6356</v>
      </c>
      <c r="B3080" s="473" t="s">
        <v>1602</v>
      </c>
      <c r="C3080" s="714"/>
      <c r="D3080" s="22"/>
      <c r="E3080" s="746"/>
      <c r="F3080" s="760"/>
      <c r="G3080" s="475"/>
      <c r="H3080" s="476"/>
      <c r="I3080" s="474"/>
      <c r="J3080" s="475"/>
      <c r="K3080" s="478"/>
      <c r="L3080" s="9"/>
      <c r="M3080" s="546"/>
      <c r="N3080" s="9"/>
      <c r="O3080" s="6"/>
      <c r="P3080" s="479"/>
      <c r="Q3080" s="10"/>
      <c r="R3080" s="11"/>
      <c r="S3080" s="12"/>
      <c r="T3080" s="14"/>
      <c r="U3080" s="15"/>
      <c r="V3080" s="8"/>
      <c r="W3080" s="13"/>
      <c r="X3080" s="23"/>
      <c r="Y3080" s="486"/>
      <c r="Z3080" s="483"/>
      <c r="AA3080" s="24"/>
      <c r="AB3080" s="484"/>
      <c r="AC3080" s="16"/>
      <c r="AD3080" s="17"/>
      <c r="AE3080" s="18"/>
      <c r="AF3080" s="9"/>
      <c r="AG3080" s="19"/>
      <c r="AH3080" s="20"/>
      <c r="AI3080" s="9"/>
      <c r="AJ3080" s="21"/>
      <c r="AK3080" s="33"/>
      <c r="AL3080" s="485" t="str">
        <f>IF(AA3080="","",AA3080)</f>
        <v/>
      </c>
      <c r="AM3080" s="3" t="str">
        <f>IF(AB3080="","",AB3080)</f>
        <v/>
      </c>
      <c r="AN3080" s="702"/>
      <c r="AO3080" s="4"/>
      <c r="AP3080" s="5"/>
      <c r="AQ3080" s="5"/>
      <c r="AR3080" s="4"/>
      <c r="AS3080" s="5"/>
      <c r="AT3080" s="552"/>
      <c r="AU3080" s="553" t="str">
        <f>IF(AND(V3080&gt;0,X3080="A",AA3080&lt;&gt;"",AG3080&lt;&gt;"A",AJ3080&lt;&gt;"A",OR(AB3080="NR",AB3080="NT")),1,"")</f>
        <v/>
      </c>
      <c r="AV3080" s="554" t="str">
        <f>IF(AU3080="","",COUNTIF($AU$8:AU3080,AU3080))</f>
        <v/>
      </c>
      <c r="AW3080" s="553" t="str">
        <f>IF(AND(V3080&gt;0,X3080="A",AJ3080&lt;&gt;"A",OR(AB3080="",AB3080="NX")),1,"")</f>
        <v/>
      </c>
      <c r="AX3080" s="554" t="str">
        <f>IF(AW3080="","",COUNTIF($AW$8:AW3080,AW3080))</f>
        <v/>
      </c>
      <c r="AY3080" s="27"/>
      <c r="AZ3080" s="6"/>
      <c r="BA3080" s="7"/>
      <c r="BB3080" s="7"/>
    </row>
    <row r="3081" spans="1:54" ht="14.45" customHeight="1">
      <c r="A3081" s="472" t="s">
        <v>6357</v>
      </c>
      <c r="B3081" s="473" t="s">
        <v>1602</v>
      </c>
      <c r="C3081" s="714"/>
      <c r="D3081" s="22"/>
      <c r="E3081" s="746"/>
      <c r="F3081" s="760"/>
      <c r="G3081" s="475"/>
      <c r="H3081" s="476"/>
      <c r="I3081" s="474"/>
      <c r="J3081" s="475"/>
      <c r="K3081" s="478"/>
      <c r="L3081" s="9"/>
      <c r="M3081" s="546"/>
      <c r="N3081" s="9"/>
      <c r="O3081" s="6"/>
      <c r="P3081" s="479"/>
      <c r="Q3081" s="10"/>
      <c r="R3081" s="11"/>
      <c r="S3081" s="12"/>
      <c r="T3081" s="14"/>
      <c r="U3081" s="15"/>
      <c r="V3081" s="8"/>
      <c r="W3081" s="13"/>
      <c r="X3081" s="23"/>
      <c r="Y3081" s="486"/>
      <c r="Z3081" s="483"/>
      <c r="AA3081" s="24"/>
      <c r="AB3081" s="484"/>
      <c r="AC3081" s="16"/>
      <c r="AD3081" s="17"/>
      <c r="AE3081" s="18"/>
      <c r="AF3081" s="9"/>
      <c r="AG3081" s="19"/>
      <c r="AH3081" s="20"/>
      <c r="AI3081" s="9"/>
      <c r="AJ3081" s="21"/>
      <c r="AK3081" s="33"/>
      <c r="AL3081" s="485" t="str">
        <f>IF(AA3081="","",AA3081)</f>
        <v/>
      </c>
      <c r="AM3081" s="3" t="str">
        <f>IF(AB3081="","",AB3081)</f>
        <v/>
      </c>
      <c r="AN3081" s="702"/>
      <c r="AO3081" s="4"/>
      <c r="AP3081" s="5"/>
      <c r="AQ3081" s="5"/>
      <c r="AR3081" s="4"/>
      <c r="AS3081" s="5"/>
      <c r="AT3081" s="552"/>
      <c r="AU3081" s="553" t="str">
        <f>IF(AND(V3081&gt;0,X3081="A",AA3081&lt;&gt;"",AG3081&lt;&gt;"A",AJ3081&lt;&gt;"A",OR(AB3081="NR",AB3081="NT")),1,"")</f>
        <v/>
      </c>
      <c r="AV3081" s="554" t="str">
        <f>IF(AU3081="","",COUNTIF($AU$8:AU3081,AU3081))</f>
        <v/>
      </c>
      <c r="AW3081" s="553" t="str">
        <f>IF(AND(V3081&gt;0,X3081="A",AJ3081&lt;&gt;"A",OR(AB3081="",AB3081="NX")),1,"")</f>
        <v/>
      </c>
      <c r="AX3081" s="554" t="str">
        <f>IF(AW3081="","",COUNTIF($AW$8:AW3081,AW3081))</f>
        <v/>
      </c>
      <c r="AY3081" s="27"/>
      <c r="AZ3081" s="6"/>
      <c r="BA3081" s="7"/>
      <c r="BB3081" s="7"/>
    </row>
    <row r="3082" spans="1:54" ht="14.45" customHeight="1">
      <c r="A3082" s="472" t="s">
        <v>6358</v>
      </c>
      <c r="B3082" s="473" t="s">
        <v>1602</v>
      </c>
      <c r="C3082" s="714"/>
      <c r="D3082" s="22"/>
      <c r="E3082" s="746"/>
      <c r="F3082" s="760"/>
      <c r="G3082" s="475"/>
      <c r="H3082" s="476"/>
      <c r="I3082" s="474"/>
      <c r="J3082" s="475"/>
      <c r="K3082" s="478"/>
      <c r="L3082" s="9"/>
      <c r="M3082" s="546"/>
      <c r="N3082" s="9"/>
      <c r="O3082" s="6"/>
      <c r="P3082" s="479"/>
      <c r="Q3082" s="10"/>
      <c r="R3082" s="11"/>
      <c r="S3082" s="12"/>
      <c r="T3082" s="14"/>
      <c r="U3082" s="15"/>
      <c r="V3082" s="8"/>
      <c r="W3082" s="13"/>
      <c r="X3082" s="23"/>
      <c r="Y3082" s="486"/>
      <c r="Z3082" s="483"/>
      <c r="AA3082" s="24"/>
      <c r="AB3082" s="484"/>
      <c r="AC3082" s="16"/>
      <c r="AD3082" s="17"/>
      <c r="AE3082" s="18"/>
      <c r="AF3082" s="9"/>
      <c r="AG3082" s="19"/>
      <c r="AH3082" s="20"/>
      <c r="AI3082" s="9"/>
      <c r="AJ3082" s="21"/>
      <c r="AK3082" s="33"/>
      <c r="AL3082" s="485" t="str">
        <f>IF(AA3082="","",AA3082)</f>
        <v/>
      </c>
      <c r="AM3082" s="3" t="str">
        <f>IF(AB3082="","",AB3082)</f>
        <v/>
      </c>
      <c r="AN3082" s="702"/>
      <c r="AO3082" s="4"/>
      <c r="AP3082" s="5"/>
      <c r="AQ3082" s="5"/>
      <c r="AR3082" s="4"/>
      <c r="AS3082" s="5"/>
      <c r="AT3082" s="552"/>
      <c r="AU3082" s="553" t="str">
        <f>IF(AND(V3082&gt;0,X3082="A",AA3082&lt;&gt;"",AG3082&lt;&gt;"A",AJ3082&lt;&gt;"A",OR(AB3082="NR",AB3082="NT")),1,"")</f>
        <v/>
      </c>
      <c r="AV3082" s="554" t="str">
        <f>IF(AU3082="","",COUNTIF($AU$8:AU3082,AU3082))</f>
        <v/>
      </c>
      <c r="AW3082" s="553" t="str">
        <f>IF(AND(V3082&gt;0,X3082="A",AJ3082&lt;&gt;"A",OR(AB3082="",AB3082="NX")),1,"")</f>
        <v/>
      </c>
      <c r="AX3082" s="554" t="str">
        <f>IF(AW3082="","",COUNTIF($AW$8:AW3082,AW3082))</f>
        <v/>
      </c>
      <c r="AY3082" s="27"/>
      <c r="AZ3082" s="6"/>
      <c r="BA3082" s="7"/>
      <c r="BB3082" s="7"/>
    </row>
    <row r="3083" spans="1:54" ht="14.45" customHeight="1">
      <c r="A3083" s="472" t="s">
        <v>6359</v>
      </c>
      <c r="B3083" s="473" t="s">
        <v>1602</v>
      </c>
      <c r="C3083" s="714"/>
      <c r="D3083" s="22"/>
      <c r="E3083" s="746"/>
      <c r="F3083" s="760"/>
      <c r="G3083" s="475"/>
      <c r="H3083" s="476"/>
      <c r="I3083" s="474"/>
      <c r="J3083" s="475"/>
      <c r="K3083" s="478"/>
      <c r="L3083" s="9"/>
      <c r="M3083" s="546"/>
      <c r="N3083" s="9"/>
      <c r="O3083" s="6"/>
      <c r="P3083" s="479"/>
      <c r="Q3083" s="10"/>
      <c r="R3083" s="11"/>
      <c r="S3083" s="12"/>
      <c r="T3083" s="14"/>
      <c r="U3083" s="15"/>
      <c r="V3083" s="8"/>
      <c r="W3083" s="13"/>
      <c r="X3083" s="23"/>
      <c r="Y3083" s="486"/>
      <c r="Z3083" s="483"/>
      <c r="AA3083" s="24"/>
      <c r="AB3083" s="484"/>
      <c r="AC3083" s="16"/>
      <c r="AD3083" s="17"/>
      <c r="AE3083" s="18"/>
      <c r="AF3083" s="9"/>
      <c r="AG3083" s="19"/>
      <c r="AH3083" s="20"/>
      <c r="AI3083" s="9"/>
      <c r="AJ3083" s="21"/>
      <c r="AK3083" s="33"/>
      <c r="AL3083" s="485" t="str">
        <f>IF(AA3083="","",AA3083)</f>
        <v/>
      </c>
      <c r="AM3083" s="3" t="str">
        <f>IF(AB3083="","",AB3083)</f>
        <v/>
      </c>
      <c r="AN3083" s="702"/>
      <c r="AO3083" s="4"/>
      <c r="AP3083" s="5"/>
      <c r="AQ3083" s="5"/>
      <c r="AR3083" s="4"/>
      <c r="AS3083" s="5"/>
      <c r="AT3083" s="552"/>
      <c r="AU3083" s="553" t="str">
        <f>IF(AND(V3083&gt;0,X3083="A",AA3083&lt;&gt;"",AG3083&lt;&gt;"A",AJ3083&lt;&gt;"A",OR(AB3083="NR",AB3083="NT")),1,"")</f>
        <v/>
      </c>
      <c r="AV3083" s="554" t="str">
        <f>IF(AU3083="","",COUNTIF($AU$8:AU3083,AU3083))</f>
        <v/>
      </c>
      <c r="AW3083" s="553" t="str">
        <f>IF(AND(V3083&gt;0,X3083="A",AJ3083&lt;&gt;"A",OR(AB3083="",AB3083="NX")),1,"")</f>
        <v/>
      </c>
      <c r="AX3083" s="554" t="str">
        <f>IF(AW3083="","",COUNTIF($AW$8:AW3083,AW3083))</f>
        <v/>
      </c>
      <c r="AY3083" s="27"/>
      <c r="AZ3083" s="6"/>
      <c r="BA3083" s="7"/>
      <c r="BB3083" s="7"/>
    </row>
    <row r="3084" spans="1:54" ht="14.45" customHeight="1">
      <c r="A3084" s="472" t="s">
        <v>6360</v>
      </c>
      <c r="B3084" s="473" t="s">
        <v>1602</v>
      </c>
      <c r="C3084" s="714"/>
      <c r="D3084" s="22"/>
      <c r="E3084" s="746"/>
      <c r="F3084" s="760"/>
      <c r="G3084" s="475"/>
      <c r="H3084" s="476"/>
      <c r="I3084" s="474"/>
      <c r="J3084" s="475"/>
      <c r="K3084" s="478"/>
      <c r="L3084" s="9"/>
      <c r="M3084" s="546"/>
      <c r="N3084" s="9"/>
      <c r="O3084" s="6"/>
      <c r="P3084" s="479"/>
      <c r="Q3084" s="10"/>
      <c r="R3084" s="11"/>
      <c r="S3084" s="12"/>
      <c r="T3084" s="14"/>
      <c r="U3084" s="15"/>
      <c r="V3084" s="8"/>
      <c r="W3084" s="13"/>
      <c r="X3084" s="23"/>
      <c r="Y3084" s="486"/>
      <c r="Z3084" s="483"/>
      <c r="AA3084" s="24"/>
      <c r="AB3084" s="484"/>
      <c r="AC3084" s="16"/>
      <c r="AD3084" s="17"/>
      <c r="AE3084" s="18"/>
      <c r="AF3084" s="9"/>
      <c r="AG3084" s="19"/>
      <c r="AH3084" s="20"/>
      <c r="AI3084" s="9"/>
      <c r="AJ3084" s="21"/>
      <c r="AK3084" s="33"/>
      <c r="AL3084" s="485" t="str">
        <f>IF(AA3084="","",AA3084)</f>
        <v/>
      </c>
      <c r="AM3084" s="3" t="str">
        <f>IF(AB3084="","",AB3084)</f>
        <v/>
      </c>
      <c r="AN3084" s="702"/>
      <c r="AO3084" s="4"/>
      <c r="AP3084" s="5"/>
      <c r="AQ3084" s="5"/>
      <c r="AR3084" s="4"/>
      <c r="AS3084" s="5"/>
      <c r="AT3084" s="552"/>
      <c r="AU3084" s="553" t="str">
        <f>IF(AND(V3084&gt;0,X3084="A",AA3084&lt;&gt;"",AG3084&lt;&gt;"A",AJ3084&lt;&gt;"A",OR(AB3084="NR",AB3084="NT")),1,"")</f>
        <v/>
      </c>
      <c r="AV3084" s="554" t="str">
        <f>IF(AU3084="","",COUNTIF($AU$8:AU3084,AU3084))</f>
        <v/>
      </c>
      <c r="AW3084" s="553" t="str">
        <f>IF(AND(V3084&gt;0,X3084="A",AJ3084&lt;&gt;"A",OR(AB3084="",AB3084="NX")),1,"")</f>
        <v/>
      </c>
      <c r="AX3084" s="554" t="str">
        <f>IF(AW3084="","",COUNTIF($AW$8:AW3084,AW3084))</f>
        <v/>
      </c>
      <c r="AY3084" s="27"/>
      <c r="AZ3084" s="6"/>
      <c r="BA3084" s="7"/>
      <c r="BB3084" s="7"/>
    </row>
    <row r="3085" spans="1:54" ht="14.45" customHeight="1">
      <c r="A3085" s="472" t="s">
        <v>6361</v>
      </c>
      <c r="B3085" s="473" t="s">
        <v>1602</v>
      </c>
      <c r="C3085" s="714"/>
      <c r="D3085" s="22"/>
      <c r="E3085" s="746"/>
      <c r="F3085" s="760"/>
      <c r="G3085" s="475"/>
      <c r="H3085" s="476"/>
      <c r="I3085" s="474"/>
      <c r="J3085" s="475"/>
      <c r="K3085" s="478"/>
      <c r="L3085" s="9"/>
      <c r="M3085" s="546"/>
      <c r="N3085" s="9"/>
      <c r="O3085" s="6"/>
      <c r="P3085" s="479"/>
      <c r="Q3085" s="10"/>
      <c r="R3085" s="11"/>
      <c r="S3085" s="12"/>
      <c r="T3085" s="14"/>
      <c r="U3085" s="15"/>
      <c r="V3085" s="8"/>
      <c r="W3085" s="13"/>
      <c r="X3085" s="23"/>
      <c r="Y3085" s="486"/>
      <c r="Z3085" s="483"/>
      <c r="AA3085" s="24"/>
      <c r="AB3085" s="484"/>
      <c r="AC3085" s="16"/>
      <c r="AD3085" s="17"/>
      <c r="AE3085" s="18"/>
      <c r="AF3085" s="9"/>
      <c r="AG3085" s="19"/>
      <c r="AH3085" s="20"/>
      <c r="AI3085" s="9"/>
      <c r="AJ3085" s="21"/>
      <c r="AK3085" s="33"/>
      <c r="AL3085" s="485" t="str">
        <f>IF(AA3085="","",AA3085)</f>
        <v/>
      </c>
      <c r="AM3085" s="3" t="str">
        <f>IF(AB3085="","",AB3085)</f>
        <v/>
      </c>
      <c r="AN3085" s="702"/>
      <c r="AO3085" s="4"/>
      <c r="AP3085" s="5"/>
      <c r="AQ3085" s="5"/>
      <c r="AR3085" s="4"/>
      <c r="AS3085" s="5"/>
      <c r="AT3085" s="552"/>
      <c r="AU3085" s="553" t="str">
        <f>IF(AND(V3085&gt;0,X3085="A",AA3085&lt;&gt;"",AG3085&lt;&gt;"A",AJ3085&lt;&gt;"A",OR(AB3085="NR",AB3085="NT")),1,"")</f>
        <v/>
      </c>
      <c r="AV3085" s="554" t="str">
        <f>IF(AU3085="","",COUNTIF($AU$8:AU3085,AU3085))</f>
        <v/>
      </c>
      <c r="AW3085" s="553" t="str">
        <f>IF(AND(V3085&gt;0,X3085="A",AJ3085&lt;&gt;"A",OR(AB3085="",AB3085="NX")),1,"")</f>
        <v/>
      </c>
      <c r="AX3085" s="554" t="str">
        <f>IF(AW3085="","",COUNTIF($AW$8:AW3085,AW3085))</f>
        <v/>
      </c>
      <c r="AY3085" s="27"/>
      <c r="AZ3085" s="6"/>
      <c r="BA3085" s="7"/>
      <c r="BB3085" s="7"/>
    </row>
    <row r="3086" spans="1:54" ht="14.45" customHeight="1">
      <c r="A3086" s="472" t="s">
        <v>6398</v>
      </c>
      <c r="B3086" s="473" t="s">
        <v>1602</v>
      </c>
      <c r="C3086" s="714"/>
      <c r="D3086" s="22"/>
      <c r="E3086" s="746"/>
      <c r="F3086" s="760"/>
      <c r="G3086" s="475"/>
      <c r="H3086" s="476"/>
      <c r="I3086" s="474"/>
      <c r="J3086" s="475"/>
      <c r="K3086" s="478"/>
      <c r="L3086" s="9"/>
      <c r="M3086" s="546"/>
      <c r="N3086" s="9"/>
      <c r="O3086" s="6"/>
      <c r="P3086" s="479"/>
      <c r="Q3086" s="10"/>
      <c r="R3086" s="11"/>
      <c r="S3086" s="12"/>
      <c r="T3086" s="14"/>
      <c r="U3086" s="15"/>
      <c r="V3086" s="8"/>
      <c r="W3086" s="13"/>
      <c r="X3086" s="23"/>
      <c r="Y3086" s="486"/>
      <c r="Z3086" s="483"/>
      <c r="AA3086" s="24"/>
      <c r="AB3086" s="484"/>
      <c r="AC3086" s="16"/>
      <c r="AD3086" s="17"/>
      <c r="AE3086" s="18"/>
      <c r="AF3086" s="9"/>
      <c r="AG3086" s="19"/>
      <c r="AH3086" s="20"/>
      <c r="AI3086" s="9"/>
      <c r="AJ3086" s="21"/>
      <c r="AK3086" s="33"/>
      <c r="AL3086" s="485" t="str">
        <f>IF(AA3086="","",AA3086)</f>
        <v/>
      </c>
      <c r="AM3086" s="3" t="str">
        <f>IF(AB3086="","",AB3086)</f>
        <v/>
      </c>
      <c r="AN3086" s="702"/>
      <c r="AO3086" s="4"/>
      <c r="AP3086" s="5"/>
      <c r="AQ3086" s="5"/>
      <c r="AR3086" s="4"/>
      <c r="AS3086" s="5"/>
      <c r="AT3086" s="552"/>
      <c r="AU3086" s="553" t="str">
        <f>IF(AND(V3086&gt;0,X3086="A",AA3086&lt;&gt;"",AG3086&lt;&gt;"A",AJ3086&lt;&gt;"A",OR(AB3086="NR",AB3086="NT")),1,"")</f>
        <v/>
      </c>
      <c r="AV3086" s="554" t="str">
        <f>IF(AU3086="","",COUNTIF($AU$8:AU3086,AU3086))</f>
        <v/>
      </c>
      <c r="AW3086" s="553" t="str">
        <f>IF(AND(V3086&gt;0,X3086="A",AJ3086&lt;&gt;"A",OR(AB3086="",AB3086="NX")),1,"")</f>
        <v/>
      </c>
      <c r="AX3086" s="554" t="str">
        <f>IF(AW3086="","",COUNTIF($AW$8:AW3086,AW3086))</f>
        <v/>
      </c>
      <c r="AY3086" s="27"/>
      <c r="AZ3086" s="6"/>
      <c r="BA3086" s="7"/>
      <c r="BB3086" s="7"/>
    </row>
    <row r="3087" spans="1:54" ht="14.45" customHeight="1">
      <c r="A3087" s="472" t="s">
        <v>6399</v>
      </c>
      <c r="B3087" s="473" t="s">
        <v>1602</v>
      </c>
      <c r="C3087" s="714"/>
      <c r="D3087" s="22"/>
      <c r="E3087" s="746"/>
      <c r="F3087" s="760"/>
      <c r="G3087" s="475"/>
      <c r="H3087" s="476"/>
      <c r="I3087" s="474"/>
      <c r="J3087" s="475"/>
      <c r="K3087" s="478"/>
      <c r="L3087" s="9"/>
      <c r="M3087" s="546"/>
      <c r="N3087" s="9"/>
      <c r="O3087" s="6"/>
      <c r="P3087" s="479"/>
      <c r="Q3087" s="10"/>
      <c r="R3087" s="11"/>
      <c r="S3087" s="12"/>
      <c r="T3087" s="14"/>
      <c r="U3087" s="15"/>
      <c r="V3087" s="8"/>
      <c r="W3087" s="13"/>
      <c r="X3087" s="23"/>
      <c r="Y3087" s="486"/>
      <c r="Z3087" s="483"/>
      <c r="AA3087" s="24"/>
      <c r="AB3087" s="484"/>
      <c r="AC3087" s="16"/>
      <c r="AD3087" s="17"/>
      <c r="AE3087" s="18"/>
      <c r="AF3087" s="9"/>
      <c r="AG3087" s="19"/>
      <c r="AH3087" s="20"/>
      <c r="AI3087" s="9"/>
      <c r="AJ3087" s="21"/>
      <c r="AK3087" s="33"/>
      <c r="AL3087" s="485" t="str">
        <f>IF(AA3087="","",AA3087)</f>
        <v/>
      </c>
      <c r="AM3087" s="3" t="str">
        <f>IF(AB3087="","",AB3087)</f>
        <v/>
      </c>
      <c r="AN3087" s="702"/>
      <c r="AO3087" s="4"/>
      <c r="AP3087" s="5"/>
      <c r="AQ3087" s="5"/>
      <c r="AR3087" s="4"/>
      <c r="AS3087" s="5"/>
      <c r="AT3087" s="552"/>
      <c r="AU3087" s="553" t="str">
        <f>IF(AND(V3087&gt;0,X3087="A",AA3087&lt;&gt;"",AG3087&lt;&gt;"A",AJ3087&lt;&gt;"A",OR(AB3087="NR",AB3087="NT")),1,"")</f>
        <v/>
      </c>
      <c r="AV3087" s="554" t="str">
        <f>IF(AU3087="","",COUNTIF($AU$8:AU3087,AU3087))</f>
        <v/>
      </c>
      <c r="AW3087" s="553" t="str">
        <f>IF(AND(V3087&gt;0,X3087="A",AJ3087&lt;&gt;"A",OR(AB3087="",AB3087="NX")),1,"")</f>
        <v/>
      </c>
      <c r="AX3087" s="554" t="str">
        <f>IF(AW3087="","",COUNTIF($AW$8:AW3087,AW3087))</f>
        <v/>
      </c>
      <c r="AY3087" s="27"/>
      <c r="AZ3087" s="6"/>
      <c r="BA3087" s="7"/>
      <c r="BB3087" s="7"/>
    </row>
    <row r="3088" spans="1:54" ht="14.45" customHeight="1">
      <c r="A3088" s="472" t="s">
        <v>6400</v>
      </c>
      <c r="B3088" s="473" t="s">
        <v>1602</v>
      </c>
      <c r="C3088" s="714"/>
      <c r="D3088" s="22"/>
      <c r="E3088" s="746"/>
      <c r="F3088" s="760"/>
      <c r="G3088" s="475"/>
      <c r="H3088" s="476"/>
      <c r="I3088" s="474"/>
      <c r="J3088" s="475"/>
      <c r="K3088" s="478"/>
      <c r="L3088" s="9"/>
      <c r="M3088" s="546"/>
      <c r="N3088" s="9"/>
      <c r="O3088" s="6"/>
      <c r="P3088" s="479"/>
      <c r="Q3088" s="10"/>
      <c r="R3088" s="11"/>
      <c r="S3088" s="12"/>
      <c r="T3088" s="14"/>
      <c r="U3088" s="15"/>
      <c r="V3088" s="8"/>
      <c r="W3088" s="13"/>
      <c r="X3088" s="23"/>
      <c r="Y3088" s="486"/>
      <c r="Z3088" s="483"/>
      <c r="AA3088" s="24"/>
      <c r="AB3088" s="484"/>
      <c r="AC3088" s="16"/>
      <c r="AD3088" s="17"/>
      <c r="AE3088" s="18"/>
      <c r="AF3088" s="9"/>
      <c r="AG3088" s="19"/>
      <c r="AH3088" s="20"/>
      <c r="AI3088" s="9"/>
      <c r="AJ3088" s="21"/>
      <c r="AK3088" s="33"/>
      <c r="AL3088" s="485" t="str">
        <f>IF(AA3088="","",AA3088)</f>
        <v/>
      </c>
      <c r="AM3088" s="3" t="str">
        <f>IF(AB3088="","",AB3088)</f>
        <v/>
      </c>
      <c r="AN3088" s="702"/>
      <c r="AO3088" s="4"/>
      <c r="AP3088" s="5"/>
      <c r="AQ3088" s="5"/>
      <c r="AR3088" s="4"/>
      <c r="AS3088" s="5"/>
      <c r="AT3088" s="552"/>
      <c r="AU3088" s="553" t="str">
        <f>IF(AND(V3088&gt;0,X3088="A",AA3088&lt;&gt;"",AG3088&lt;&gt;"A",AJ3088&lt;&gt;"A",OR(AB3088="NR",AB3088="NT")),1,"")</f>
        <v/>
      </c>
      <c r="AV3088" s="554" t="str">
        <f>IF(AU3088="","",COUNTIF($AU$8:AU3088,AU3088))</f>
        <v/>
      </c>
      <c r="AW3088" s="553" t="str">
        <f>IF(AND(V3088&gt;0,X3088="A",AJ3088&lt;&gt;"A",OR(AB3088="",AB3088="NX")),1,"")</f>
        <v/>
      </c>
      <c r="AX3088" s="554" t="str">
        <f>IF(AW3088="","",COUNTIF($AW$8:AW3088,AW3088))</f>
        <v/>
      </c>
      <c r="AY3088" s="27"/>
      <c r="AZ3088" s="6"/>
      <c r="BA3088" s="7"/>
      <c r="BB3088" s="7"/>
    </row>
    <row r="3089" spans="1:54" ht="14.45" customHeight="1">
      <c r="A3089" s="472" t="s">
        <v>6401</v>
      </c>
      <c r="B3089" s="473" t="s">
        <v>1602</v>
      </c>
      <c r="C3089" s="714"/>
      <c r="D3089" s="22"/>
      <c r="E3089" s="746"/>
      <c r="F3089" s="760"/>
      <c r="G3089" s="475"/>
      <c r="H3089" s="476"/>
      <c r="I3089" s="474"/>
      <c r="J3089" s="475"/>
      <c r="K3089" s="478"/>
      <c r="L3089" s="9"/>
      <c r="M3089" s="546"/>
      <c r="N3089" s="9"/>
      <c r="O3089" s="6"/>
      <c r="P3089" s="479"/>
      <c r="Q3089" s="10"/>
      <c r="R3089" s="11"/>
      <c r="S3089" s="12"/>
      <c r="T3089" s="14"/>
      <c r="U3089" s="15"/>
      <c r="V3089" s="8"/>
      <c r="W3089" s="13"/>
      <c r="X3089" s="23"/>
      <c r="Y3089" s="486"/>
      <c r="Z3089" s="483"/>
      <c r="AA3089" s="24"/>
      <c r="AB3089" s="484"/>
      <c r="AC3089" s="16"/>
      <c r="AD3089" s="17"/>
      <c r="AE3089" s="18"/>
      <c r="AF3089" s="9"/>
      <c r="AG3089" s="19"/>
      <c r="AH3089" s="20"/>
      <c r="AI3089" s="9"/>
      <c r="AJ3089" s="21"/>
      <c r="AK3089" s="33"/>
      <c r="AL3089" s="485" t="str">
        <f>IF(AA3089="","",AA3089)</f>
        <v/>
      </c>
      <c r="AM3089" s="3" t="str">
        <f>IF(AB3089="","",AB3089)</f>
        <v/>
      </c>
      <c r="AN3089" s="702"/>
      <c r="AO3089" s="4"/>
      <c r="AP3089" s="5"/>
      <c r="AQ3089" s="5"/>
      <c r="AR3089" s="4"/>
      <c r="AS3089" s="5"/>
      <c r="AT3089" s="552"/>
      <c r="AU3089" s="553" t="str">
        <f>IF(AND(V3089&gt;0,X3089="A",AA3089&lt;&gt;"",AG3089&lt;&gt;"A",AJ3089&lt;&gt;"A",OR(AB3089="NR",AB3089="NT")),1,"")</f>
        <v/>
      </c>
      <c r="AV3089" s="554" t="str">
        <f>IF(AU3089="","",COUNTIF($AU$8:AU3089,AU3089))</f>
        <v/>
      </c>
      <c r="AW3089" s="553" t="str">
        <f>IF(AND(V3089&gt;0,X3089="A",AJ3089&lt;&gt;"A",OR(AB3089="",AB3089="NX")),1,"")</f>
        <v/>
      </c>
      <c r="AX3089" s="554" t="str">
        <f>IF(AW3089="","",COUNTIF($AW$8:AW3089,AW3089))</f>
        <v/>
      </c>
      <c r="AY3089" s="27"/>
      <c r="AZ3089" s="6"/>
      <c r="BA3089" s="7"/>
      <c r="BB3089" s="7"/>
    </row>
    <row r="3090" spans="1:54" ht="14.45" customHeight="1">
      <c r="A3090" s="472" t="s">
        <v>6402</v>
      </c>
      <c r="B3090" s="473" t="s">
        <v>1602</v>
      </c>
      <c r="C3090" s="714"/>
      <c r="D3090" s="22"/>
      <c r="E3090" s="746"/>
      <c r="F3090" s="760"/>
      <c r="G3090" s="475"/>
      <c r="H3090" s="476"/>
      <c r="I3090" s="474"/>
      <c r="J3090" s="475"/>
      <c r="K3090" s="478"/>
      <c r="L3090" s="9"/>
      <c r="M3090" s="546"/>
      <c r="N3090" s="9"/>
      <c r="O3090" s="6"/>
      <c r="P3090" s="479"/>
      <c r="Q3090" s="10"/>
      <c r="R3090" s="11"/>
      <c r="S3090" s="12"/>
      <c r="T3090" s="14"/>
      <c r="U3090" s="15"/>
      <c r="V3090" s="8"/>
      <c r="W3090" s="13"/>
      <c r="X3090" s="23"/>
      <c r="Y3090" s="486"/>
      <c r="Z3090" s="483"/>
      <c r="AA3090" s="24"/>
      <c r="AB3090" s="484"/>
      <c r="AC3090" s="16"/>
      <c r="AD3090" s="17"/>
      <c r="AE3090" s="18"/>
      <c r="AF3090" s="9"/>
      <c r="AG3090" s="19"/>
      <c r="AH3090" s="20"/>
      <c r="AI3090" s="9"/>
      <c r="AJ3090" s="21"/>
      <c r="AK3090" s="33"/>
      <c r="AL3090" s="485" t="str">
        <f>IF(AA3090="","",AA3090)</f>
        <v/>
      </c>
      <c r="AM3090" s="3" t="str">
        <f>IF(AB3090="","",AB3090)</f>
        <v/>
      </c>
      <c r="AN3090" s="702"/>
      <c r="AO3090" s="4"/>
      <c r="AP3090" s="5"/>
      <c r="AQ3090" s="5"/>
      <c r="AR3090" s="4"/>
      <c r="AS3090" s="5"/>
      <c r="AT3090" s="552"/>
      <c r="AU3090" s="553" t="str">
        <f>IF(AND(V3090&gt;0,X3090="A",AA3090&lt;&gt;"",AG3090&lt;&gt;"A",AJ3090&lt;&gt;"A",OR(AB3090="NR",AB3090="NT")),1,"")</f>
        <v/>
      </c>
      <c r="AV3090" s="554" t="str">
        <f>IF(AU3090="","",COUNTIF($AU$8:AU3090,AU3090))</f>
        <v/>
      </c>
      <c r="AW3090" s="553" t="str">
        <f>IF(AND(V3090&gt;0,X3090="A",AJ3090&lt;&gt;"A",OR(AB3090="",AB3090="NX")),1,"")</f>
        <v/>
      </c>
      <c r="AX3090" s="554" t="str">
        <f>IF(AW3090="","",COUNTIF($AW$8:AW3090,AW3090))</f>
        <v/>
      </c>
      <c r="AY3090" s="27"/>
      <c r="AZ3090" s="6"/>
      <c r="BA3090" s="7"/>
      <c r="BB3090" s="7"/>
    </row>
    <row r="3091" spans="1:54" ht="14.45" customHeight="1">
      <c r="A3091" s="472" t="s">
        <v>6403</v>
      </c>
      <c r="B3091" s="473" t="s">
        <v>1602</v>
      </c>
      <c r="C3091" s="714"/>
      <c r="D3091" s="22"/>
      <c r="E3091" s="746"/>
      <c r="F3091" s="760"/>
      <c r="G3091" s="475"/>
      <c r="H3091" s="476"/>
      <c r="I3091" s="474"/>
      <c r="J3091" s="475"/>
      <c r="K3091" s="478"/>
      <c r="L3091" s="9"/>
      <c r="M3091" s="546"/>
      <c r="N3091" s="9"/>
      <c r="O3091" s="6"/>
      <c r="P3091" s="479"/>
      <c r="Q3091" s="10"/>
      <c r="R3091" s="11"/>
      <c r="S3091" s="12"/>
      <c r="T3091" s="14"/>
      <c r="U3091" s="15"/>
      <c r="V3091" s="8"/>
      <c r="W3091" s="13"/>
      <c r="X3091" s="23"/>
      <c r="Y3091" s="486"/>
      <c r="Z3091" s="483"/>
      <c r="AA3091" s="24"/>
      <c r="AB3091" s="484"/>
      <c r="AC3091" s="16"/>
      <c r="AD3091" s="17"/>
      <c r="AE3091" s="18"/>
      <c r="AF3091" s="9"/>
      <c r="AG3091" s="19"/>
      <c r="AH3091" s="20"/>
      <c r="AI3091" s="9"/>
      <c r="AJ3091" s="21"/>
      <c r="AK3091" s="33"/>
      <c r="AL3091" s="485" t="str">
        <f>IF(AA3091="","",AA3091)</f>
        <v/>
      </c>
      <c r="AM3091" s="3" t="str">
        <f>IF(AB3091="","",AB3091)</f>
        <v/>
      </c>
      <c r="AN3091" s="702"/>
      <c r="AO3091" s="4"/>
      <c r="AP3091" s="5"/>
      <c r="AQ3091" s="5"/>
      <c r="AR3091" s="4"/>
      <c r="AS3091" s="5"/>
      <c r="AT3091" s="552"/>
      <c r="AU3091" s="553" t="str">
        <f>IF(AND(V3091&gt;0,X3091="A",AA3091&lt;&gt;"",AG3091&lt;&gt;"A",AJ3091&lt;&gt;"A",OR(AB3091="NR",AB3091="NT")),1,"")</f>
        <v/>
      </c>
      <c r="AV3091" s="554" t="str">
        <f>IF(AU3091="","",COUNTIF($AU$8:AU3091,AU3091))</f>
        <v/>
      </c>
      <c r="AW3091" s="553" t="str">
        <f>IF(AND(V3091&gt;0,X3091="A",AJ3091&lt;&gt;"A",OR(AB3091="",AB3091="NX")),1,"")</f>
        <v/>
      </c>
      <c r="AX3091" s="554" t="str">
        <f>IF(AW3091="","",COUNTIF($AW$8:AW3091,AW3091))</f>
        <v/>
      </c>
      <c r="AY3091" s="27"/>
      <c r="AZ3091" s="6"/>
      <c r="BA3091" s="7"/>
      <c r="BB3091" s="7"/>
    </row>
    <row r="3092" spans="1:54" ht="14.45" customHeight="1">
      <c r="A3092" s="472" t="s">
        <v>6404</v>
      </c>
      <c r="B3092" s="473" t="s">
        <v>1602</v>
      </c>
      <c r="C3092" s="714"/>
      <c r="D3092" s="22"/>
      <c r="E3092" s="746"/>
      <c r="F3092" s="760"/>
      <c r="G3092" s="475"/>
      <c r="H3092" s="476"/>
      <c r="I3092" s="474"/>
      <c r="J3092" s="475"/>
      <c r="K3092" s="478"/>
      <c r="L3092" s="9"/>
      <c r="M3092" s="546"/>
      <c r="N3092" s="9"/>
      <c r="O3092" s="6"/>
      <c r="P3092" s="479"/>
      <c r="Q3092" s="10"/>
      <c r="R3092" s="11"/>
      <c r="S3092" s="12"/>
      <c r="T3092" s="14"/>
      <c r="U3092" s="15"/>
      <c r="V3092" s="8"/>
      <c r="W3092" s="13"/>
      <c r="X3092" s="23"/>
      <c r="Y3092" s="486"/>
      <c r="Z3092" s="483"/>
      <c r="AA3092" s="24"/>
      <c r="AB3092" s="484"/>
      <c r="AC3092" s="16"/>
      <c r="AD3092" s="17"/>
      <c r="AE3092" s="18"/>
      <c r="AF3092" s="9"/>
      <c r="AG3092" s="19"/>
      <c r="AH3092" s="20"/>
      <c r="AI3092" s="9"/>
      <c r="AJ3092" s="21"/>
      <c r="AK3092" s="33"/>
      <c r="AL3092" s="485" t="str">
        <f>IF(AA3092="","",AA3092)</f>
        <v/>
      </c>
      <c r="AM3092" s="3" t="str">
        <f>IF(AB3092="","",AB3092)</f>
        <v/>
      </c>
      <c r="AN3092" s="702"/>
      <c r="AO3092" s="4"/>
      <c r="AP3092" s="5"/>
      <c r="AQ3092" s="5"/>
      <c r="AR3092" s="4"/>
      <c r="AS3092" s="5"/>
      <c r="AT3092" s="552"/>
      <c r="AU3092" s="553" t="str">
        <f>IF(AND(V3092&gt;0,X3092="A",AA3092&lt;&gt;"",AG3092&lt;&gt;"A",AJ3092&lt;&gt;"A",OR(AB3092="NR",AB3092="NT")),1,"")</f>
        <v/>
      </c>
      <c r="AV3092" s="554" t="str">
        <f>IF(AU3092="","",COUNTIF($AU$8:AU3092,AU3092))</f>
        <v/>
      </c>
      <c r="AW3092" s="553" t="str">
        <f>IF(AND(V3092&gt;0,X3092="A",AJ3092&lt;&gt;"A",OR(AB3092="",AB3092="NX")),1,"")</f>
        <v/>
      </c>
      <c r="AX3092" s="554" t="str">
        <f>IF(AW3092="","",COUNTIF($AW$8:AW3092,AW3092))</f>
        <v/>
      </c>
      <c r="AY3092" s="27"/>
      <c r="AZ3092" s="6"/>
      <c r="BA3092" s="7"/>
      <c r="BB3092" s="7"/>
    </row>
    <row r="3093" spans="1:54" ht="14.45" customHeight="1">
      <c r="A3093" s="472" t="s">
        <v>6405</v>
      </c>
      <c r="B3093" s="473" t="s">
        <v>1602</v>
      </c>
      <c r="C3093" s="714"/>
      <c r="D3093" s="22"/>
      <c r="E3093" s="746"/>
      <c r="F3093" s="760"/>
      <c r="G3093" s="475"/>
      <c r="H3093" s="476"/>
      <c r="I3093" s="474"/>
      <c r="J3093" s="475"/>
      <c r="K3093" s="478"/>
      <c r="L3093" s="9"/>
      <c r="M3093" s="546"/>
      <c r="N3093" s="9"/>
      <c r="O3093" s="6"/>
      <c r="P3093" s="479"/>
      <c r="Q3093" s="10"/>
      <c r="R3093" s="11"/>
      <c r="S3093" s="12"/>
      <c r="T3093" s="14"/>
      <c r="U3093" s="15"/>
      <c r="V3093" s="8"/>
      <c r="W3093" s="13"/>
      <c r="X3093" s="23"/>
      <c r="Y3093" s="486"/>
      <c r="Z3093" s="483"/>
      <c r="AA3093" s="24"/>
      <c r="AB3093" s="484"/>
      <c r="AC3093" s="16"/>
      <c r="AD3093" s="17"/>
      <c r="AE3093" s="18"/>
      <c r="AF3093" s="9"/>
      <c r="AG3093" s="19"/>
      <c r="AH3093" s="20"/>
      <c r="AI3093" s="9"/>
      <c r="AJ3093" s="21"/>
      <c r="AK3093" s="33"/>
      <c r="AL3093" s="485" t="str">
        <f>IF(AA3093="","",AA3093)</f>
        <v/>
      </c>
      <c r="AM3093" s="3" t="str">
        <f>IF(AB3093="","",AB3093)</f>
        <v/>
      </c>
      <c r="AN3093" s="702"/>
      <c r="AO3093" s="4"/>
      <c r="AP3093" s="5"/>
      <c r="AQ3093" s="5"/>
      <c r="AR3093" s="4"/>
      <c r="AS3093" s="5"/>
      <c r="AT3093" s="552"/>
      <c r="AU3093" s="553" t="str">
        <f>IF(AND(V3093&gt;0,X3093="A",AA3093&lt;&gt;"",AG3093&lt;&gt;"A",AJ3093&lt;&gt;"A",OR(AB3093="NR",AB3093="NT")),1,"")</f>
        <v/>
      </c>
      <c r="AV3093" s="554" t="str">
        <f>IF(AU3093="","",COUNTIF($AU$8:AU3093,AU3093))</f>
        <v/>
      </c>
      <c r="AW3093" s="553" t="str">
        <f>IF(AND(V3093&gt;0,X3093="A",AJ3093&lt;&gt;"A",OR(AB3093="",AB3093="NX")),1,"")</f>
        <v/>
      </c>
      <c r="AX3093" s="554" t="str">
        <f>IF(AW3093="","",COUNTIF($AW$8:AW3093,AW3093))</f>
        <v/>
      </c>
      <c r="AY3093" s="27"/>
      <c r="AZ3093" s="6"/>
      <c r="BA3093" s="7"/>
      <c r="BB3093" s="7"/>
    </row>
    <row r="3094" spans="1:54" ht="14.45" customHeight="1">
      <c r="A3094" s="472" t="s">
        <v>6406</v>
      </c>
      <c r="B3094" s="473" t="s">
        <v>1602</v>
      </c>
      <c r="C3094" s="714"/>
      <c r="D3094" s="22"/>
      <c r="E3094" s="746"/>
      <c r="F3094" s="760"/>
      <c r="G3094" s="475"/>
      <c r="H3094" s="476"/>
      <c r="I3094" s="474"/>
      <c r="J3094" s="475"/>
      <c r="K3094" s="478"/>
      <c r="L3094" s="9"/>
      <c r="M3094" s="546"/>
      <c r="N3094" s="9"/>
      <c r="O3094" s="6"/>
      <c r="P3094" s="479"/>
      <c r="Q3094" s="10"/>
      <c r="R3094" s="11"/>
      <c r="S3094" s="12"/>
      <c r="T3094" s="14"/>
      <c r="U3094" s="15"/>
      <c r="V3094" s="8"/>
      <c r="W3094" s="13"/>
      <c r="X3094" s="23"/>
      <c r="Y3094" s="486"/>
      <c r="Z3094" s="483"/>
      <c r="AA3094" s="24"/>
      <c r="AB3094" s="484"/>
      <c r="AC3094" s="16"/>
      <c r="AD3094" s="17"/>
      <c r="AE3094" s="18"/>
      <c r="AF3094" s="9"/>
      <c r="AG3094" s="19"/>
      <c r="AH3094" s="20"/>
      <c r="AI3094" s="9"/>
      <c r="AJ3094" s="21"/>
      <c r="AK3094" s="33"/>
      <c r="AL3094" s="485" t="str">
        <f>IF(AA3094="","",AA3094)</f>
        <v/>
      </c>
      <c r="AM3094" s="3" t="str">
        <f>IF(AB3094="","",AB3094)</f>
        <v/>
      </c>
      <c r="AN3094" s="702"/>
      <c r="AO3094" s="4"/>
      <c r="AP3094" s="5"/>
      <c r="AQ3094" s="5"/>
      <c r="AR3094" s="4"/>
      <c r="AS3094" s="5"/>
      <c r="AT3094" s="552"/>
      <c r="AU3094" s="553" t="str">
        <f>IF(AND(V3094&gt;0,X3094="A",AA3094&lt;&gt;"",AG3094&lt;&gt;"A",AJ3094&lt;&gt;"A",OR(AB3094="NR",AB3094="NT")),1,"")</f>
        <v/>
      </c>
      <c r="AV3094" s="554" t="str">
        <f>IF(AU3094="","",COUNTIF($AU$8:AU3094,AU3094))</f>
        <v/>
      </c>
      <c r="AW3094" s="553" t="str">
        <f>IF(AND(V3094&gt;0,X3094="A",AJ3094&lt;&gt;"A",OR(AB3094="",AB3094="NX")),1,"")</f>
        <v/>
      </c>
      <c r="AX3094" s="554" t="str">
        <f>IF(AW3094="","",COUNTIF($AW$8:AW3094,AW3094))</f>
        <v/>
      </c>
      <c r="AY3094" s="27"/>
      <c r="AZ3094" s="6"/>
      <c r="BA3094" s="7"/>
      <c r="BB3094" s="7"/>
    </row>
    <row r="3095" spans="1:54" ht="14.45" customHeight="1">
      <c r="A3095" s="472" t="s">
        <v>6407</v>
      </c>
      <c r="B3095" s="473" t="s">
        <v>1602</v>
      </c>
      <c r="C3095" s="714"/>
      <c r="D3095" s="22"/>
      <c r="E3095" s="746"/>
      <c r="F3095" s="760"/>
      <c r="G3095" s="475"/>
      <c r="H3095" s="476"/>
      <c r="I3095" s="474"/>
      <c r="J3095" s="475"/>
      <c r="K3095" s="478"/>
      <c r="L3095" s="9"/>
      <c r="M3095" s="546"/>
      <c r="N3095" s="9"/>
      <c r="O3095" s="6"/>
      <c r="P3095" s="479"/>
      <c r="Q3095" s="10"/>
      <c r="R3095" s="11"/>
      <c r="S3095" s="12"/>
      <c r="T3095" s="14"/>
      <c r="U3095" s="15"/>
      <c r="V3095" s="8"/>
      <c r="W3095" s="13"/>
      <c r="X3095" s="23"/>
      <c r="Y3095" s="486"/>
      <c r="Z3095" s="483"/>
      <c r="AA3095" s="24"/>
      <c r="AB3095" s="484"/>
      <c r="AC3095" s="16"/>
      <c r="AD3095" s="17"/>
      <c r="AE3095" s="18"/>
      <c r="AF3095" s="9"/>
      <c r="AG3095" s="19"/>
      <c r="AH3095" s="20"/>
      <c r="AI3095" s="9"/>
      <c r="AJ3095" s="21"/>
      <c r="AK3095" s="33"/>
      <c r="AL3095" s="485" t="str">
        <f>IF(AA3095="","",AA3095)</f>
        <v/>
      </c>
      <c r="AM3095" s="3" t="str">
        <f>IF(AB3095="","",AB3095)</f>
        <v/>
      </c>
      <c r="AN3095" s="702"/>
      <c r="AO3095" s="4"/>
      <c r="AP3095" s="5"/>
      <c r="AQ3095" s="5"/>
      <c r="AR3095" s="4"/>
      <c r="AS3095" s="5"/>
      <c r="AT3095" s="552"/>
      <c r="AU3095" s="553" t="str">
        <f>IF(AND(V3095&gt;0,X3095="A",AA3095&lt;&gt;"",AG3095&lt;&gt;"A",AJ3095&lt;&gt;"A",OR(AB3095="NR",AB3095="NT")),1,"")</f>
        <v/>
      </c>
      <c r="AV3095" s="554" t="str">
        <f>IF(AU3095="","",COUNTIF($AU$8:AU3095,AU3095))</f>
        <v/>
      </c>
      <c r="AW3095" s="553" t="str">
        <f>IF(AND(V3095&gt;0,X3095="A",AJ3095&lt;&gt;"A",OR(AB3095="",AB3095="NX")),1,"")</f>
        <v/>
      </c>
      <c r="AX3095" s="554" t="str">
        <f>IF(AW3095="","",COUNTIF($AW$8:AW3095,AW3095))</f>
        <v/>
      </c>
      <c r="AY3095" s="27"/>
      <c r="AZ3095" s="6"/>
      <c r="BA3095" s="7"/>
      <c r="BB3095" s="7"/>
    </row>
    <row r="3096" spans="1:54" ht="14.45" customHeight="1">
      <c r="A3096" s="472" t="s">
        <v>6408</v>
      </c>
      <c r="B3096" s="473" t="s">
        <v>1602</v>
      </c>
      <c r="C3096" s="714"/>
      <c r="D3096" s="22"/>
      <c r="E3096" s="746"/>
      <c r="F3096" s="760"/>
      <c r="G3096" s="475"/>
      <c r="H3096" s="476"/>
      <c r="I3096" s="474"/>
      <c r="J3096" s="475"/>
      <c r="K3096" s="478"/>
      <c r="L3096" s="9"/>
      <c r="M3096" s="546"/>
      <c r="N3096" s="9"/>
      <c r="O3096" s="6"/>
      <c r="P3096" s="479"/>
      <c r="Q3096" s="10"/>
      <c r="R3096" s="11"/>
      <c r="S3096" s="12"/>
      <c r="T3096" s="14"/>
      <c r="U3096" s="15"/>
      <c r="V3096" s="8"/>
      <c r="W3096" s="13"/>
      <c r="X3096" s="23"/>
      <c r="Y3096" s="486"/>
      <c r="Z3096" s="483"/>
      <c r="AA3096" s="24"/>
      <c r="AB3096" s="484"/>
      <c r="AC3096" s="16"/>
      <c r="AD3096" s="17"/>
      <c r="AE3096" s="18"/>
      <c r="AF3096" s="9"/>
      <c r="AG3096" s="19"/>
      <c r="AH3096" s="20"/>
      <c r="AI3096" s="9"/>
      <c r="AJ3096" s="21"/>
      <c r="AK3096" s="33"/>
      <c r="AL3096" s="485" t="str">
        <f>IF(AA3096="","",AA3096)</f>
        <v/>
      </c>
      <c r="AM3096" s="3" t="str">
        <f>IF(AB3096="","",AB3096)</f>
        <v/>
      </c>
      <c r="AN3096" s="702"/>
      <c r="AO3096" s="4"/>
      <c r="AP3096" s="5"/>
      <c r="AQ3096" s="5"/>
      <c r="AR3096" s="4"/>
      <c r="AS3096" s="5"/>
      <c r="AT3096" s="552"/>
      <c r="AU3096" s="553" t="str">
        <f>IF(AND(V3096&gt;0,X3096="A",AA3096&lt;&gt;"",AG3096&lt;&gt;"A",AJ3096&lt;&gt;"A",OR(AB3096="NR",AB3096="NT")),1,"")</f>
        <v/>
      </c>
      <c r="AV3096" s="554" t="str">
        <f>IF(AU3096="","",COUNTIF($AU$8:AU3096,AU3096))</f>
        <v/>
      </c>
      <c r="AW3096" s="553" t="str">
        <f>IF(AND(V3096&gt;0,X3096="A",AJ3096&lt;&gt;"A",OR(AB3096="",AB3096="NX")),1,"")</f>
        <v/>
      </c>
      <c r="AX3096" s="554" t="str">
        <f>IF(AW3096="","",COUNTIF($AW$8:AW3096,AW3096))</f>
        <v/>
      </c>
      <c r="AY3096" s="27"/>
      <c r="AZ3096" s="6"/>
      <c r="BA3096" s="7"/>
      <c r="BB3096" s="7"/>
    </row>
    <row r="3097" spans="1:54" ht="14.45" customHeight="1">
      <c r="A3097" s="472" t="s">
        <v>6409</v>
      </c>
      <c r="B3097" s="473" t="s">
        <v>1602</v>
      </c>
      <c r="C3097" s="714"/>
      <c r="D3097" s="22"/>
      <c r="E3097" s="746"/>
      <c r="F3097" s="760"/>
      <c r="G3097" s="475"/>
      <c r="H3097" s="476"/>
      <c r="I3097" s="474"/>
      <c r="J3097" s="475"/>
      <c r="K3097" s="478"/>
      <c r="L3097" s="9"/>
      <c r="M3097" s="546"/>
      <c r="N3097" s="9"/>
      <c r="O3097" s="6"/>
      <c r="P3097" s="479"/>
      <c r="Q3097" s="10"/>
      <c r="R3097" s="11"/>
      <c r="S3097" s="12"/>
      <c r="T3097" s="14"/>
      <c r="U3097" s="15"/>
      <c r="V3097" s="8"/>
      <c r="W3097" s="13"/>
      <c r="X3097" s="23"/>
      <c r="Y3097" s="486"/>
      <c r="Z3097" s="483"/>
      <c r="AA3097" s="24"/>
      <c r="AB3097" s="484"/>
      <c r="AC3097" s="16"/>
      <c r="AD3097" s="17"/>
      <c r="AE3097" s="18"/>
      <c r="AF3097" s="9"/>
      <c r="AG3097" s="19"/>
      <c r="AH3097" s="20"/>
      <c r="AI3097" s="9"/>
      <c r="AJ3097" s="21"/>
      <c r="AK3097" s="33"/>
      <c r="AL3097" s="485" t="str">
        <f>IF(AA3097="","",AA3097)</f>
        <v/>
      </c>
      <c r="AM3097" s="3" t="str">
        <f>IF(AB3097="","",AB3097)</f>
        <v/>
      </c>
      <c r="AN3097" s="702"/>
      <c r="AO3097" s="4"/>
      <c r="AP3097" s="5"/>
      <c r="AQ3097" s="5"/>
      <c r="AR3097" s="4"/>
      <c r="AS3097" s="5"/>
      <c r="AT3097" s="552"/>
      <c r="AU3097" s="553" t="str">
        <f>IF(AND(V3097&gt;0,X3097="A",AA3097&lt;&gt;"",AG3097&lt;&gt;"A",AJ3097&lt;&gt;"A",OR(AB3097="NR",AB3097="NT")),1,"")</f>
        <v/>
      </c>
      <c r="AV3097" s="554" t="str">
        <f>IF(AU3097="","",COUNTIF($AU$8:AU3097,AU3097))</f>
        <v/>
      </c>
      <c r="AW3097" s="553" t="str">
        <f>IF(AND(V3097&gt;0,X3097="A",AJ3097&lt;&gt;"A",OR(AB3097="",AB3097="NX")),1,"")</f>
        <v/>
      </c>
      <c r="AX3097" s="554" t="str">
        <f>IF(AW3097="","",COUNTIF($AW$8:AW3097,AW3097))</f>
        <v/>
      </c>
      <c r="AY3097" s="27"/>
      <c r="AZ3097" s="6"/>
      <c r="BA3097" s="7"/>
      <c r="BB3097" s="7"/>
    </row>
    <row r="3098" spans="1:54" ht="14.45" customHeight="1">
      <c r="A3098" s="472" t="s">
        <v>6410</v>
      </c>
      <c r="B3098" s="473" t="s">
        <v>1602</v>
      </c>
      <c r="C3098" s="714"/>
      <c r="D3098" s="22"/>
      <c r="E3098" s="746"/>
      <c r="F3098" s="760"/>
      <c r="G3098" s="475"/>
      <c r="H3098" s="476"/>
      <c r="I3098" s="474"/>
      <c r="J3098" s="475"/>
      <c r="K3098" s="478"/>
      <c r="L3098" s="9"/>
      <c r="M3098" s="546"/>
      <c r="N3098" s="9"/>
      <c r="O3098" s="6"/>
      <c r="P3098" s="479"/>
      <c r="Q3098" s="10"/>
      <c r="R3098" s="11"/>
      <c r="S3098" s="12"/>
      <c r="T3098" s="14"/>
      <c r="U3098" s="15"/>
      <c r="V3098" s="8"/>
      <c r="W3098" s="13"/>
      <c r="X3098" s="23"/>
      <c r="Y3098" s="486"/>
      <c r="Z3098" s="483"/>
      <c r="AA3098" s="24"/>
      <c r="AB3098" s="484"/>
      <c r="AC3098" s="16"/>
      <c r="AD3098" s="17"/>
      <c r="AE3098" s="18"/>
      <c r="AF3098" s="9"/>
      <c r="AG3098" s="19"/>
      <c r="AH3098" s="20"/>
      <c r="AI3098" s="9"/>
      <c r="AJ3098" s="21"/>
      <c r="AK3098" s="33"/>
      <c r="AL3098" s="485" t="str">
        <f>IF(AA3098="","",AA3098)</f>
        <v/>
      </c>
      <c r="AM3098" s="3" t="str">
        <f>IF(AB3098="","",AB3098)</f>
        <v/>
      </c>
      <c r="AN3098" s="702"/>
      <c r="AO3098" s="4"/>
      <c r="AP3098" s="5"/>
      <c r="AQ3098" s="5"/>
      <c r="AR3098" s="4"/>
      <c r="AS3098" s="5"/>
      <c r="AT3098" s="552"/>
      <c r="AU3098" s="553" t="str">
        <f>IF(AND(V3098&gt;0,X3098="A",AA3098&lt;&gt;"",AG3098&lt;&gt;"A",AJ3098&lt;&gt;"A",OR(AB3098="NR",AB3098="NT")),1,"")</f>
        <v/>
      </c>
      <c r="AV3098" s="554" t="str">
        <f>IF(AU3098="","",COUNTIF($AU$8:AU3098,AU3098))</f>
        <v/>
      </c>
      <c r="AW3098" s="553" t="str">
        <f>IF(AND(V3098&gt;0,X3098="A",AJ3098&lt;&gt;"A",OR(AB3098="",AB3098="NX")),1,"")</f>
        <v/>
      </c>
      <c r="AX3098" s="554" t="str">
        <f>IF(AW3098="","",COUNTIF($AW$8:AW3098,AW3098))</f>
        <v/>
      </c>
      <c r="AY3098" s="27"/>
      <c r="AZ3098" s="6"/>
      <c r="BA3098" s="7"/>
      <c r="BB3098" s="7"/>
    </row>
    <row r="3099" spans="1:54" ht="14.45" customHeight="1">
      <c r="A3099" s="472" t="s">
        <v>6411</v>
      </c>
      <c r="B3099" s="473" t="s">
        <v>1602</v>
      </c>
      <c r="C3099" s="714"/>
      <c r="D3099" s="22"/>
      <c r="E3099" s="746"/>
      <c r="F3099" s="760"/>
      <c r="G3099" s="475"/>
      <c r="H3099" s="476"/>
      <c r="I3099" s="474"/>
      <c r="J3099" s="475"/>
      <c r="K3099" s="478"/>
      <c r="L3099" s="9"/>
      <c r="M3099" s="546"/>
      <c r="N3099" s="9"/>
      <c r="O3099" s="6"/>
      <c r="P3099" s="479"/>
      <c r="Q3099" s="10"/>
      <c r="R3099" s="11"/>
      <c r="S3099" s="12"/>
      <c r="T3099" s="14"/>
      <c r="U3099" s="15"/>
      <c r="V3099" s="8"/>
      <c r="W3099" s="13"/>
      <c r="X3099" s="23"/>
      <c r="Y3099" s="486"/>
      <c r="Z3099" s="483"/>
      <c r="AA3099" s="24"/>
      <c r="AB3099" s="484"/>
      <c r="AC3099" s="16"/>
      <c r="AD3099" s="17"/>
      <c r="AE3099" s="18"/>
      <c r="AF3099" s="9"/>
      <c r="AG3099" s="19"/>
      <c r="AH3099" s="20"/>
      <c r="AI3099" s="9"/>
      <c r="AJ3099" s="21"/>
      <c r="AK3099" s="33"/>
      <c r="AL3099" s="485" t="str">
        <f>IF(AA3099="","",AA3099)</f>
        <v/>
      </c>
      <c r="AM3099" s="3" t="str">
        <f>IF(AB3099="","",AB3099)</f>
        <v/>
      </c>
      <c r="AN3099" s="702"/>
      <c r="AO3099" s="4"/>
      <c r="AP3099" s="5"/>
      <c r="AQ3099" s="5"/>
      <c r="AR3099" s="4"/>
      <c r="AS3099" s="5"/>
      <c r="AT3099" s="552"/>
      <c r="AU3099" s="553" t="str">
        <f>IF(AND(V3099&gt;0,X3099="A",AA3099&lt;&gt;"",AG3099&lt;&gt;"A",AJ3099&lt;&gt;"A",OR(AB3099="NR",AB3099="NT")),1,"")</f>
        <v/>
      </c>
      <c r="AV3099" s="554" t="str">
        <f>IF(AU3099="","",COUNTIF($AU$8:AU3099,AU3099))</f>
        <v/>
      </c>
      <c r="AW3099" s="553" t="str">
        <f>IF(AND(V3099&gt;0,X3099="A",AJ3099&lt;&gt;"A",OR(AB3099="",AB3099="NX")),1,"")</f>
        <v/>
      </c>
      <c r="AX3099" s="554" t="str">
        <f>IF(AW3099="","",COUNTIF($AW$8:AW3099,AW3099))</f>
        <v/>
      </c>
      <c r="AY3099" s="27"/>
      <c r="AZ3099" s="6"/>
      <c r="BA3099" s="7"/>
      <c r="BB3099" s="7"/>
    </row>
    <row r="3100" spans="1:54" ht="14.45" customHeight="1">
      <c r="A3100" s="472" t="s">
        <v>6412</v>
      </c>
      <c r="B3100" s="473" t="s">
        <v>1602</v>
      </c>
      <c r="C3100" s="714"/>
      <c r="D3100" s="22"/>
      <c r="E3100" s="746"/>
      <c r="F3100" s="760"/>
      <c r="G3100" s="475"/>
      <c r="H3100" s="476"/>
      <c r="I3100" s="474"/>
      <c r="J3100" s="475"/>
      <c r="K3100" s="478"/>
      <c r="L3100" s="9"/>
      <c r="M3100" s="546"/>
      <c r="N3100" s="9"/>
      <c r="O3100" s="6"/>
      <c r="P3100" s="479"/>
      <c r="Q3100" s="10"/>
      <c r="R3100" s="11"/>
      <c r="S3100" s="12"/>
      <c r="T3100" s="14"/>
      <c r="U3100" s="15"/>
      <c r="V3100" s="8"/>
      <c r="W3100" s="13"/>
      <c r="X3100" s="23"/>
      <c r="Y3100" s="486"/>
      <c r="Z3100" s="483"/>
      <c r="AA3100" s="24"/>
      <c r="AB3100" s="484"/>
      <c r="AC3100" s="16"/>
      <c r="AD3100" s="17"/>
      <c r="AE3100" s="18"/>
      <c r="AF3100" s="9"/>
      <c r="AG3100" s="19"/>
      <c r="AH3100" s="20"/>
      <c r="AI3100" s="9"/>
      <c r="AJ3100" s="21"/>
      <c r="AK3100" s="33"/>
      <c r="AL3100" s="485" t="str">
        <f>IF(AA3100="","",AA3100)</f>
        <v/>
      </c>
      <c r="AM3100" s="3" t="str">
        <f>IF(AB3100="","",AB3100)</f>
        <v/>
      </c>
      <c r="AN3100" s="702"/>
      <c r="AO3100" s="4"/>
      <c r="AP3100" s="5"/>
      <c r="AQ3100" s="5"/>
      <c r="AR3100" s="4"/>
      <c r="AS3100" s="5"/>
      <c r="AT3100" s="552"/>
      <c r="AU3100" s="553" t="str">
        <f>IF(AND(V3100&gt;0,X3100="A",AA3100&lt;&gt;"",AG3100&lt;&gt;"A",AJ3100&lt;&gt;"A",OR(AB3100="NR",AB3100="NT")),1,"")</f>
        <v/>
      </c>
      <c r="AV3100" s="554" t="str">
        <f>IF(AU3100="","",COUNTIF($AU$8:AU3100,AU3100))</f>
        <v/>
      </c>
      <c r="AW3100" s="553" t="str">
        <f>IF(AND(V3100&gt;0,X3100="A",AJ3100&lt;&gt;"A",OR(AB3100="",AB3100="NX")),1,"")</f>
        <v/>
      </c>
      <c r="AX3100" s="554" t="str">
        <f>IF(AW3100="","",COUNTIF($AW$8:AW3100,AW3100))</f>
        <v/>
      </c>
      <c r="AY3100" s="27"/>
      <c r="AZ3100" s="6"/>
      <c r="BA3100" s="7"/>
      <c r="BB3100" s="7"/>
    </row>
    <row r="3101" spans="1:54" ht="14.45" customHeight="1">
      <c r="A3101" s="472" t="s">
        <v>6413</v>
      </c>
      <c r="B3101" s="473" t="s">
        <v>1602</v>
      </c>
      <c r="C3101" s="714"/>
      <c r="D3101" s="22"/>
      <c r="E3101" s="746"/>
      <c r="F3101" s="760"/>
      <c r="G3101" s="475"/>
      <c r="H3101" s="476"/>
      <c r="I3101" s="474"/>
      <c r="J3101" s="475"/>
      <c r="K3101" s="478"/>
      <c r="L3101" s="9"/>
      <c r="M3101" s="546"/>
      <c r="N3101" s="9"/>
      <c r="O3101" s="6"/>
      <c r="P3101" s="479"/>
      <c r="Q3101" s="10"/>
      <c r="R3101" s="11"/>
      <c r="S3101" s="12"/>
      <c r="T3101" s="14"/>
      <c r="U3101" s="15"/>
      <c r="V3101" s="8"/>
      <c r="W3101" s="13"/>
      <c r="X3101" s="23"/>
      <c r="Y3101" s="486"/>
      <c r="Z3101" s="483"/>
      <c r="AA3101" s="24"/>
      <c r="AB3101" s="484"/>
      <c r="AC3101" s="16"/>
      <c r="AD3101" s="17"/>
      <c r="AE3101" s="18"/>
      <c r="AF3101" s="9"/>
      <c r="AG3101" s="19"/>
      <c r="AH3101" s="20"/>
      <c r="AI3101" s="9"/>
      <c r="AJ3101" s="21"/>
      <c r="AK3101" s="33"/>
      <c r="AL3101" s="485" t="str">
        <f>IF(AA3101="","",AA3101)</f>
        <v/>
      </c>
      <c r="AM3101" s="3" t="str">
        <f>IF(AB3101="","",AB3101)</f>
        <v/>
      </c>
      <c r="AN3101" s="702"/>
      <c r="AO3101" s="4"/>
      <c r="AP3101" s="5"/>
      <c r="AQ3101" s="5"/>
      <c r="AR3101" s="4"/>
      <c r="AS3101" s="5"/>
      <c r="AT3101" s="552"/>
      <c r="AU3101" s="553" t="str">
        <f>IF(AND(V3101&gt;0,X3101="A",AA3101&lt;&gt;"",AG3101&lt;&gt;"A",AJ3101&lt;&gt;"A",OR(AB3101="NR",AB3101="NT")),1,"")</f>
        <v/>
      </c>
      <c r="AV3101" s="554" t="str">
        <f>IF(AU3101="","",COUNTIF($AU$8:AU3101,AU3101))</f>
        <v/>
      </c>
      <c r="AW3101" s="553" t="str">
        <f>IF(AND(V3101&gt;0,X3101="A",AJ3101&lt;&gt;"A",OR(AB3101="",AB3101="NX")),1,"")</f>
        <v/>
      </c>
      <c r="AX3101" s="554" t="str">
        <f>IF(AW3101="","",COUNTIF($AW$8:AW3101,AW3101))</f>
        <v/>
      </c>
      <c r="AY3101" s="27"/>
      <c r="AZ3101" s="6"/>
      <c r="BA3101" s="7"/>
      <c r="BB3101" s="7"/>
    </row>
    <row r="3102" spans="1:54" ht="14.45" customHeight="1">
      <c r="A3102" s="472" t="s">
        <v>6414</v>
      </c>
      <c r="B3102" s="473" t="s">
        <v>1602</v>
      </c>
      <c r="C3102" s="714"/>
      <c r="D3102" s="22"/>
      <c r="E3102" s="746"/>
      <c r="F3102" s="760"/>
      <c r="G3102" s="475"/>
      <c r="H3102" s="476"/>
      <c r="I3102" s="474"/>
      <c r="J3102" s="475"/>
      <c r="K3102" s="478"/>
      <c r="L3102" s="9"/>
      <c r="M3102" s="546"/>
      <c r="N3102" s="9"/>
      <c r="O3102" s="6"/>
      <c r="P3102" s="479"/>
      <c r="Q3102" s="10"/>
      <c r="R3102" s="11"/>
      <c r="S3102" s="12"/>
      <c r="T3102" s="14"/>
      <c r="U3102" s="15"/>
      <c r="V3102" s="8"/>
      <c r="W3102" s="13"/>
      <c r="X3102" s="23"/>
      <c r="Y3102" s="486"/>
      <c r="Z3102" s="483"/>
      <c r="AA3102" s="24"/>
      <c r="AB3102" s="484"/>
      <c r="AC3102" s="16"/>
      <c r="AD3102" s="17"/>
      <c r="AE3102" s="18"/>
      <c r="AF3102" s="9"/>
      <c r="AG3102" s="19"/>
      <c r="AH3102" s="20"/>
      <c r="AI3102" s="9"/>
      <c r="AJ3102" s="21"/>
      <c r="AK3102" s="33"/>
      <c r="AL3102" s="485" t="str">
        <f>IF(AA3102="","",AA3102)</f>
        <v/>
      </c>
      <c r="AM3102" s="3" t="str">
        <f>IF(AB3102="","",AB3102)</f>
        <v/>
      </c>
      <c r="AN3102" s="702"/>
      <c r="AO3102" s="4"/>
      <c r="AP3102" s="5"/>
      <c r="AQ3102" s="5"/>
      <c r="AR3102" s="4"/>
      <c r="AS3102" s="5"/>
      <c r="AT3102" s="552"/>
      <c r="AU3102" s="553" t="str">
        <f>IF(AND(V3102&gt;0,X3102="A",AA3102&lt;&gt;"",AG3102&lt;&gt;"A",AJ3102&lt;&gt;"A",OR(AB3102="NR",AB3102="NT")),1,"")</f>
        <v/>
      </c>
      <c r="AV3102" s="554" t="str">
        <f>IF(AU3102="","",COUNTIF($AU$8:AU3102,AU3102))</f>
        <v/>
      </c>
      <c r="AW3102" s="553" t="str">
        <f>IF(AND(V3102&gt;0,X3102="A",AJ3102&lt;&gt;"A",OR(AB3102="",AB3102="NX")),1,"")</f>
        <v/>
      </c>
      <c r="AX3102" s="554" t="str">
        <f>IF(AW3102="","",COUNTIF($AW$8:AW3102,AW3102))</f>
        <v/>
      </c>
      <c r="AY3102" s="27"/>
      <c r="AZ3102" s="6"/>
      <c r="BA3102" s="7"/>
      <c r="BB3102" s="7"/>
    </row>
    <row r="3103" spans="1:54" ht="14.45" customHeight="1">
      <c r="A3103" s="472" t="s">
        <v>6462</v>
      </c>
      <c r="B3103" s="473" t="s">
        <v>1602</v>
      </c>
      <c r="C3103" s="714"/>
      <c r="D3103" s="22"/>
      <c r="E3103" s="746"/>
      <c r="F3103" s="760"/>
      <c r="G3103" s="475"/>
      <c r="H3103" s="476"/>
      <c r="I3103" s="474"/>
      <c r="J3103" s="475"/>
      <c r="K3103" s="478"/>
      <c r="L3103" s="9"/>
      <c r="M3103" s="546"/>
      <c r="N3103" s="9"/>
      <c r="O3103" s="6"/>
      <c r="P3103" s="479"/>
      <c r="Q3103" s="10"/>
      <c r="R3103" s="11"/>
      <c r="S3103" s="12"/>
      <c r="T3103" s="14"/>
      <c r="U3103" s="15"/>
      <c r="V3103" s="8"/>
      <c r="W3103" s="13"/>
      <c r="X3103" s="23"/>
      <c r="Y3103" s="486"/>
      <c r="Z3103" s="483"/>
      <c r="AA3103" s="24"/>
      <c r="AB3103" s="484"/>
      <c r="AC3103" s="16"/>
      <c r="AD3103" s="17"/>
      <c r="AE3103" s="18"/>
      <c r="AF3103" s="9"/>
      <c r="AG3103" s="19"/>
      <c r="AH3103" s="20"/>
      <c r="AI3103" s="9"/>
      <c r="AJ3103" s="21"/>
      <c r="AK3103" s="33"/>
      <c r="AL3103" s="485" t="str">
        <f>IF(AA3103="","",AA3103)</f>
        <v/>
      </c>
      <c r="AM3103" s="3" t="str">
        <f>IF(AB3103="","",AB3103)</f>
        <v/>
      </c>
      <c r="AN3103" s="702"/>
      <c r="AO3103" s="4"/>
      <c r="AP3103" s="5"/>
      <c r="AQ3103" s="5"/>
      <c r="AR3103" s="4"/>
      <c r="AS3103" s="5"/>
      <c r="AT3103" s="552"/>
      <c r="AU3103" s="553" t="str">
        <f>IF(AND(V3103&gt;0,X3103="A",AA3103&lt;&gt;"",AG3103&lt;&gt;"A",AJ3103&lt;&gt;"A",OR(AB3103="NR",AB3103="NT")),1,"")</f>
        <v/>
      </c>
      <c r="AV3103" s="554" t="str">
        <f>IF(AU3103="","",COUNTIF($AU$8:AU3103,AU3103))</f>
        <v/>
      </c>
      <c r="AW3103" s="553" t="str">
        <f>IF(AND(V3103&gt;0,X3103="A",AJ3103&lt;&gt;"A",OR(AB3103="",AB3103="NX")),1,"")</f>
        <v/>
      </c>
      <c r="AX3103" s="554" t="str">
        <f>IF(AW3103="","",COUNTIF($AW$8:AW3103,AW3103))</f>
        <v/>
      </c>
      <c r="AY3103" s="27"/>
      <c r="AZ3103" s="6"/>
      <c r="BA3103" s="7"/>
      <c r="BB3103" s="7"/>
    </row>
    <row r="3104" spans="1:54" ht="14.45" customHeight="1">
      <c r="A3104" s="472" t="s">
        <v>6463</v>
      </c>
      <c r="B3104" s="473" t="s">
        <v>1602</v>
      </c>
      <c r="C3104" s="714"/>
      <c r="D3104" s="22"/>
      <c r="E3104" s="746"/>
      <c r="F3104" s="760"/>
      <c r="G3104" s="475"/>
      <c r="H3104" s="476"/>
      <c r="I3104" s="474"/>
      <c r="J3104" s="475"/>
      <c r="K3104" s="478"/>
      <c r="L3104" s="9"/>
      <c r="M3104" s="546"/>
      <c r="N3104" s="9"/>
      <c r="O3104" s="6"/>
      <c r="P3104" s="479"/>
      <c r="Q3104" s="10"/>
      <c r="R3104" s="11"/>
      <c r="S3104" s="12"/>
      <c r="T3104" s="14"/>
      <c r="U3104" s="15"/>
      <c r="V3104" s="8"/>
      <c r="W3104" s="13"/>
      <c r="X3104" s="23"/>
      <c r="Y3104" s="486"/>
      <c r="Z3104" s="483"/>
      <c r="AA3104" s="24"/>
      <c r="AB3104" s="484"/>
      <c r="AC3104" s="16"/>
      <c r="AD3104" s="17"/>
      <c r="AE3104" s="18"/>
      <c r="AF3104" s="9"/>
      <c r="AG3104" s="19"/>
      <c r="AH3104" s="20"/>
      <c r="AI3104" s="9"/>
      <c r="AJ3104" s="21"/>
      <c r="AK3104" s="33"/>
      <c r="AL3104" s="485" t="str">
        <f>IF(AA3104="","",AA3104)</f>
        <v/>
      </c>
      <c r="AM3104" s="3" t="str">
        <f>IF(AB3104="","",AB3104)</f>
        <v/>
      </c>
      <c r="AN3104" s="702"/>
      <c r="AO3104" s="4"/>
      <c r="AP3104" s="5"/>
      <c r="AQ3104" s="5"/>
      <c r="AR3104" s="4"/>
      <c r="AS3104" s="5"/>
      <c r="AT3104" s="552"/>
      <c r="AU3104" s="553" t="str">
        <f>IF(AND(V3104&gt;0,X3104="A",AA3104&lt;&gt;"",AG3104&lt;&gt;"A",AJ3104&lt;&gt;"A",OR(AB3104="NR",AB3104="NT")),1,"")</f>
        <v/>
      </c>
      <c r="AV3104" s="554" t="str">
        <f>IF(AU3104="","",COUNTIF($AU$8:AU3104,AU3104))</f>
        <v/>
      </c>
      <c r="AW3104" s="553" t="str">
        <f>IF(AND(V3104&gt;0,X3104="A",AJ3104&lt;&gt;"A",OR(AB3104="",AB3104="NX")),1,"")</f>
        <v/>
      </c>
      <c r="AX3104" s="554" t="str">
        <f>IF(AW3104="","",COUNTIF($AW$8:AW3104,AW3104))</f>
        <v/>
      </c>
      <c r="AY3104" s="27"/>
      <c r="AZ3104" s="6"/>
      <c r="BA3104" s="7"/>
      <c r="BB3104" s="7"/>
    </row>
    <row r="3105" spans="1:54" ht="14.45" customHeight="1">
      <c r="A3105" s="472" t="s">
        <v>6464</v>
      </c>
      <c r="B3105" s="473" t="s">
        <v>1602</v>
      </c>
      <c r="C3105" s="714"/>
      <c r="D3105" s="22"/>
      <c r="E3105" s="746"/>
      <c r="F3105" s="760"/>
      <c r="G3105" s="475"/>
      <c r="H3105" s="476"/>
      <c r="I3105" s="474"/>
      <c r="J3105" s="475"/>
      <c r="K3105" s="478"/>
      <c r="L3105" s="9"/>
      <c r="M3105" s="546"/>
      <c r="N3105" s="9"/>
      <c r="O3105" s="6"/>
      <c r="P3105" s="479"/>
      <c r="Q3105" s="10"/>
      <c r="R3105" s="11"/>
      <c r="S3105" s="12"/>
      <c r="T3105" s="14"/>
      <c r="U3105" s="15"/>
      <c r="V3105" s="8"/>
      <c r="W3105" s="13"/>
      <c r="X3105" s="23"/>
      <c r="Y3105" s="486"/>
      <c r="Z3105" s="483"/>
      <c r="AA3105" s="24"/>
      <c r="AB3105" s="484"/>
      <c r="AC3105" s="16"/>
      <c r="AD3105" s="17"/>
      <c r="AE3105" s="18"/>
      <c r="AF3105" s="9"/>
      <c r="AG3105" s="19"/>
      <c r="AH3105" s="20"/>
      <c r="AI3105" s="9"/>
      <c r="AJ3105" s="21"/>
      <c r="AK3105" s="33"/>
      <c r="AL3105" s="485" t="str">
        <f>IF(AA3105="","",AA3105)</f>
        <v/>
      </c>
      <c r="AM3105" s="3" t="str">
        <f>IF(AB3105="","",AB3105)</f>
        <v/>
      </c>
      <c r="AN3105" s="702"/>
      <c r="AO3105" s="4"/>
      <c r="AP3105" s="5"/>
      <c r="AQ3105" s="5"/>
      <c r="AR3105" s="4"/>
      <c r="AS3105" s="5"/>
      <c r="AT3105" s="552"/>
      <c r="AU3105" s="553" t="str">
        <f>IF(AND(V3105&gt;0,X3105="A",AA3105&lt;&gt;"",AG3105&lt;&gt;"A",AJ3105&lt;&gt;"A",OR(AB3105="NR",AB3105="NT")),1,"")</f>
        <v/>
      </c>
      <c r="AV3105" s="554" t="str">
        <f>IF(AU3105="","",COUNTIF($AU$8:AU3105,AU3105))</f>
        <v/>
      </c>
      <c r="AW3105" s="553" t="str">
        <f>IF(AND(V3105&gt;0,X3105="A",AJ3105&lt;&gt;"A",OR(AB3105="",AB3105="NX")),1,"")</f>
        <v/>
      </c>
      <c r="AX3105" s="554" t="str">
        <f>IF(AW3105="","",COUNTIF($AW$8:AW3105,AW3105))</f>
        <v/>
      </c>
      <c r="AY3105" s="27"/>
      <c r="AZ3105" s="6"/>
      <c r="BA3105" s="7"/>
      <c r="BB3105" s="7"/>
    </row>
    <row r="3106" spans="1:54" ht="14.45" customHeight="1">
      <c r="A3106" s="472" t="s">
        <v>6465</v>
      </c>
      <c r="B3106" s="473" t="s">
        <v>1602</v>
      </c>
      <c r="C3106" s="714"/>
      <c r="D3106" s="22"/>
      <c r="E3106" s="746"/>
      <c r="F3106" s="760"/>
      <c r="G3106" s="475"/>
      <c r="H3106" s="476"/>
      <c r="I3106" s="474"/>
      <c r="J3106" s="475"/>
      <c r="K3106" s="478"/>
      <c r="L3106" s="9"/>
      <c r="M3106" s="546"/>
      <c r="N3106" s="9"/>
      <c r="O3106" s="6"/>
      <c r="P3106" s="479"/>
      <c r="Q3106" s="10"/>
      <c r="R3106" s="11"/>
      <c r="S3106" s="12"/>
      <c r="T3106" s="14"/>
      <c r="U3106" s="15"/>
      <c r="V3106" s="8"/>
      <c r="W3106" s="13"/>
      <c r="X3106" s="23"/>
      <c r="Y3106" s="486"/>
      <c r="Z3106" s="483"/>
      <c r="AA3106" s="24"/>
      <c r="AB3106" s="484"/>
      <c r="AC3106" s="16"/>
      <c r="AD3106" s="17"/>
      <c r="AE3106" s="18"/>
      <c r="AF3106" s="9"/>
      <c r="AG3106" s="19"/>
      <c r="AH3106" s="20"/>
      <c r="AI3106" s="9"/>
      <c r="AJ3106" s="21"/>
      <c r="AK3106" s="33"/>
      <c r="AL3106" s="485" t="str">
        <f>IF(AA3106="","",AA3106)</f>
        <v/>
      </c>
      <c r="AM3106" s="3" t="str">
        <f>IF(AB3106="","",AB3106)</f>
        <v/>
      </c>
      <c r="AN3106" s="702"/>
      <c r="AO3106" s="4"/>
      <c r="AP3106" s="5"/>
      <c r="AQ3106" s="5"/>
      <c r="AR3106" s="4"/>
      <c r="AS3106" s="5"/>
      <c r="AT3106" s="552"/>
      <c r="AU3106" s="553" t="str">
        <f>IF(AND(V3106&gt;0,X3106="A",AA3106&lt;&gt;"",AG3106&lt;&gt;"A",AJ3106&lt;&gt;"A",OR(AB3106="NR",AB3106="NT")),1,"")</f>
        <v/>
      </c>
      <c r="AV3106" s="554" t="str">
        <f>IF(AU3106="","",COUNTIF($AU$8:AU3106,AU3106))</f>
        <v/>
      </c>
      <c r="AW3106" s="553" t="str">
        <f>IF(AND(V3106&gt;0,X3106="A",AJ3106&lt;&gt;"A",OR(AB3106="",AB3106="NX")),1,"")</f>
        <v/>
      </c>
      <c r="AX3106" s="554" t="str">
        <f>IF(AW3106="","",COUNTIF($AW$8:AW3106,AW3106))</f>
        <v/>
      </c>
      <c r="AY3106" s="27"/>
      <c r="AZ3106" s="6"/>
      <c r="BA3106" s="7"/>
      <c r="BB3106" s="7"/>
    </row>
    <row r="3107" spans="1:54" ht="14.45" customHeight="1">
      <c r="A3107" s="472" t="s">
        <v>6466</v>
      </c>
      <c r="B3107" s="473" t="s">
        <v>1602</v>
      </c>
      <c r="C3107" s="714"/>
      <c r="D3107" s="22"/>
      <c r="E3107" s="746"/>
      <c r="F3107" s="760"/>
      <c r="G3107" s="475"/>
      <c r="H3107" s="476"/>
      <c r="I3107" s="474"/>
      <c r="J3107" s="475"/>
      <c r="K3107" s="478"/>
      <c r="L3107" s="9"/>
      <c r="M3107" s="546"/>
      <c r="N3107" s="9"/>
      <c r="O3107" s="6"/>
      <c r="P3107" s="479"/>
      <c r="Q3107" s="10"/>
      <c r="R3107" s="11"/>
      <c r="S3107" s="12"/>
      <c r="T3107" s="14"/>
      <c r="U3107" s="15"/>
      <c r="V3107" s="8"/>
      <c r="W3107" s="13"/>
      <c r="X3107" s="23"/>
      <c r="Y3107" s="486"/>
      <c r="Z3107" s="483"/>
      <c r="AA3107" s="24"/>
      <c r="AB3107" s="484"/>
      <c r="AC3107" s="16"/>
      <c r="AD3107" s="17"/>
      <c r="AE3107" s="18"/>
      <c r="AF3107" s="9"/>
      <c r="AG3107" s="19"/>
      <c r="AH3107" s="20"/>
      <c r="AI3107" s="9"/>
      <c r="AJ3107" s="21"/>
      <c r="AK3107" s="33"/>
      <c r="AL3107" s="485" t="str">
        <f>IF(AA3107="","",AA3107)</f>
        <v/>
      </c>
      <c r="AM3107" s="3" t="str">
        <f>IF(AB3107="","",AB3107)</f>
        <v/>
      </c>
      <c r="AN3107" s="702"/>
      <c r="AO3107" s="4"/>
      <c r="AP3107" s="5"/>
      <c r="AQ3107" s="5"/>
      <c r="AR3107" s="4"/>
      <c r="AS3107" s="5"/>
      <c r="AT3107" s="552"/>
      <c r="AU3107" s="553" t="str">
        <f>IF(AND(V3107&gt;0,X3107="A",AA3107&lt;&gt;"",AG3107&lt;&gt;"A",AJ3107&lt;&gt;"A",OR(AB3107="NR",AB3107="NT")),1,"")</f>
        <v/>
      </c>
      <c r="AV3107" s="554" t="str">
        <f>IF(AU3107="","",COUNTIF($AU$8:AU3107,AU3107))</f>
        <v/>
      </c>
      <c r="AW3107" s="553" t="str">
        <f>IF(AND(V3107&gt;0,X3107="A",AJ3107&lt;&gt;"A",OR(AB3107="",AB3107="NX")),1,"")</f>
        <v/>
      </c>
      <c r="AX3107" s="554" t="str">
        <f>IF(AW3107="","",COUNTIF($AW$8:AW3107,AW3107))</f>
        <v/>
      </c>
      <c r="AY3107" s="27"/>
      <c r="AZ3107" s="6"/>
      <c r="BA3107" s="7"/>
      <c r="BB3107" s="7"/>
    </row>
    <row r="3108" spans="1:54" ht="14.45" customHeight="1">
      <c r="A3108" s="472" t="s">
        <v>6467</v>
      </c>
      <c r="B3108" s="473" t="s">
        <v>1602</v>
      </c>
      <c r="C3108" s="714"/>
      <c r="D3108" s="22"/>
      <c r="E3108" s="746"/>
      <c r="F3108" s="760"/>
      <c r="G3108" s="475"/>
      <c r="H3108" s="476"/>
      <c r="I3108" s="474"/>
      <c r="J3108" s="475"/>
      <c r="K3108" s="478"/>
      <c r="L3108" s="9"/>
      <c r="M3108" s="546"/>
      <c r="N3108" s="9"/>
      <c r="O3108" s="6"/>
      <c r="P3108" s="479"/>
      <c r="Q3108" s="10"/>
      <c r="R3108" s="11"/>
      <c r="S3108" s="12"/>
      <c r="T3108" s="14"/>
      <c r="U3108" s="15"/>
      <c r="V3108" s="8"/>
      <c r="W3108" s="13"/>
      <c r="X3108" s="23"/>
      <c r="Y3108" s="486"/>
      <c r="Z3108" s="483"/>
      <c r="AA3108" s="24"/>
      <c r="AB3108" s="484"/>
      <c r="AC3108" s="16"/>
      <c r="AD3108" s="17"/>
      <c r="AE3108" s="18"/>
      <c r="AF3108" s="9"/>
      <c r="AG3108" s="19"/>
      <c r="AH3108" s="20"/>
      <c r="AI3108" s="9"/>
      <c r="AJ3108" s="21"/>
      <c r="AK3108" s="33"/>
      <c r="AL3108" s="485" t="str">
        <f>IF(AA3108="","",AA3108)</f>
        <v/>
      </c>
      <c r="AM3108" s="3" t="str">
        <f>IF(AB3108="","",AB3108)</f>
        <v/>
      </c>
      <c r="AN3108" s="702"/>
      <c r="AO3108" s="4"/>
      <c r="AP3108" s="5"/>
      <c r="AQ3108" s="5"/>
      <c r="AR3108" s="4"/>
      <c r="AS3108" s="5"/>
      <c r="AT3108" s="552"/>
      <c r="AU3108" s="553" t="str">
        <f>IF(AND(V3108&gt;0,X3108="A",AA3108&lt;&gt;"",AG3108&lt;&gt;"A",AJ3108&lt;&gt;"A",OR(AB3108="NR",AB3108="NT")),1,"")</f>
        <v/>
      </c>
      <c r="AV3108" s="554" t="str">
        <f>IF(AU3108="","",COUNTIF($AU$8:AU3108,AU3108))</f>
        <v/>
      </c>
      <c r="AW3108" s="553" t="str">
        <f>IF(AND(V3108&gt;0,X3108="A",AJ3108&lt;&gt;"A",OR(AB3108="",AB3108="NX")),1,"")</f>
        <v/>
      </c>
      <c r="AX3108" s="554" t="str">
        <f>IF(AW3108="","",COUNTIF($AW$8:AW3108,AW3108))</f>
        <v/>
      </c>
      <c r="AY3108" s="27"/>
      <c r="AZ3108" s="6"/>
      <c r="BA3108" s="7"/>
      <c r="BB3108" s="7"/>
    </row>
    <row r="3109" spans="1:54" ht="14.45" customHeight="1">
      <c r="A3109" s="472" t="s">
        <v>6468</v>
      </c>
      <c r="B3109" s="473" t="s">
        <v>1602</v>
      </c>
      <c r="C3109" s="714"/>
      <c r="D3109" s="22"/>
      <c r="E3109" s="746"/>
      <c r="F3109" s="760"/>
      <c r="G3109" s="475"/>
      <c r="H3109" s="476"/>
      <c r="I3109" s="474"/>
      <c r="J3109" s="475"/>
      <c r="K3109" s="478"/>
      <c r="L3109" s="9"/>
      <c r="M3109" s="546"/>
      <c r="N3109" s="9"/>
      <c r="O3109" s="6"/>
      <c r="P3109" s="479"/>
      <c r="Q3109" s="10"/>
      <c r="R3109" s="11"/>
      <c r="S3109" s="12"/>
      <c r="T3109" s="14"/>
      <c r="U3109" s="15"/>
      <c r="V3109" s="8"/>
      <c r="W3109" s="13"/>
      <c r="X3109" s="23"/>
      <c r="Y3109" s="486"/>
      <c r="Z3109" s="483"/>
      <c r="AA3109" s="24"/>
      <c r="AB3109" s="484"/>
      <c r="AC3109" s="16"/>
      <c r="AD3109" s="17"/>
      <c r="AE3109" s="18"/>
      <c r="AF3109" s="9"/>
      <c r="AG3109" s="19"/>
      <c r="AH3109" s="20"/>
      <c r="AI3109" s="9"/>
      <c r="AJ3109" s="21"/>
      <c r="AK3109" s="33"/>
      <c r="AL3109" s="485" t="str">
        <f>IF(AA3109="","",AA3109)</f>
        <v/>
      </c>
      <c r="AM3109" s="3" t="str">
        <f>IF(AB3109="","",AB3109)</f>
        <v/>
      </c>
      <c r="AN3109" s="702"/>
      <c r="AO3109" s="4"/>
      <c r="AP3109" s="5"/>
      <c r="AQ3109" s="5"/>
      <c r="AR3109" s="4"/>
      <c r="AS3109" s="5"/>
      <c r="AT3109" s="552"/>
      <c r="AU3109" s="553" t="str">
        <f>IF(AND(V3109&gt;0,X3109="A",AA3109&lt;&gt;"",AG3109&lt;&gt;"A",AJ3109&lt;&gt;"A",OR(AB3109="NR",AB3109="NT")),1,"")</f>
        <v/>
      </c>
      <c r="AV3109" s="554" t="str">
        <f>IF(AU3109="","",COUNTIF($AU$8:AU3109,AU3109))</f>
        <v/>
      </c>
      <c r="AW3109" s="553" t="str">
        <f>IF(AND(V3109&gt;0,X3109="A",AJ3109&lt;&gt;"A",OR(AB3109="",AB3109="NX")),1,"")</f>
        <v/>
      </c>
      <c r="AX3109" s="554" t="str">
        <f>IF(AW3109="","",COUNTIF($AW$8:AW3109,AW3109))</f>
        <v/>
      </c>
      <c r="AY3109" s="27"/>
      <c r="AZ3109" s="6"/>
      <c r="BA3109" s="7"/>
      <c r="BB3109" s="7"/>
    </row>
    <row r="3110" spans="1:54" ht="14.45" customHeight="1">
      <c r="A3110" s="472" t="s">
        <v>6469</v>
      </c>
      <c r="B3110" s="473" t="s">
        <v>1602</v>
      </c>
      <c r="C3110" s="714"/>
      <c r="D3110" s="22"/>
      <c r="E3110" s="746"/>
      <c r="F3110" s="760"/>
      <c r="G3110" s="475"/>
      <c r="H3110" s="476"/>
      <c r="I3110" s="474"/>
      <c r="J3110" s="475"/>
      <c r="K3110" s="478"/>
      <c r="L3110" s="9"/>
      <c r="M3110" s="546"/>
      <c r="N3110" s="9"/>
      <c r="O3110" s="6"/>
      <c r="P3110" s="479"/>
      <c r="Q3110" s="10"/>
      <c r="R3110" s="11"/>
      <c r="S3110" s="12"/>
      <c r="T3110" s="14"/>
      <c r="U3110" s="15"/>
      <c r="V3110" s="8"/>
      <c r="W3110" s="13"/>
      <c r="X3110" s="23"/>
      <c r="Y3110" s="486"/>
      <c r="Z3110" s="483"/>
      <c r="AA3110" s="24"/>
      <c r="AB3110" s="484"/>
      <c r="AC3110" s="16"/>
      <c r="AD3110" s="17"/>
      <c r="AE3110" s="18"/>
      <c r="AF3110" s="9"/>
      <c r="AG3110" s="19"/>
      <c r="AH3110" s="20"/>
      <c r="AI3110" s="9"/>
      <c r="AJ3110" s="21"/>
      <c r="AK3110" s="33"/>
      <c r="AL3110" s="485" t="str">
        <f>IF(AA3110="","",AA3110)</f>
        <v/>
      </c>
      <c r="AM3110" s="3" t="str">
        <f>IF(AB3110="","",AB3110)</f>
        <v/>
      </c>
      <c r="AN3110" s="702"/>
      <c r="AO3110" s="4"/>
      <c r="AP3110" s="5"/>
      <c r="AQ3110" s="5"/>
      <c r="AR3110" s="4"/>
      <c r="AS3110" s="5"/>
      <c r="AT3110" s="552"/>
      <c r="AU3110" s="553" t="str">
        <f>IF(AND(V3110&gt;0,X3110="A",AA3110&lt;&gt;"",AG3110&lt;&gt;"A",AJ3110&lt;&gt;"A",OR(AB3110="NR",AB3110="NT")),1,"")</f>
        <v/>
      </c>
      <c r="AV3110" s="554" t="str">
        <f>IF(AU3110="","",COUNTIF($AU$8:AU3110,AU3110))</f>
        <v/>
      </c>
      <c r="AW3110" s="553" t="str">
        <f>IF(AND(V3110&gt;0,X3110="A",AJ3110&lt;&gt;"A",OR(AB3110="",AB3110="NX")),1,"")</f>
        <v/>
      </c>
      <c r="AX3110" s="554" t="str">
        <f>IF(AW3110="","",COUNTIF($AW$8:AW3110,AW3110))</f>
        <v/>
      </c>
      <c r="AY3110" s="27"/>
      <c r="AZ3110" s="6"/>
      <c r="BA3110" s="7"/>
      <c r="BB3110" s="7"/>
    </row>
    <row r="3111" spans="1:54" ht="14.45" customHeight="1">
      <c r="A3111" s="472" t="s">
        <v>6470</v>
      </c>
      <c r="B3111" s="473" t="s">
        <v>1602</v>
      </c>
      <c r="C3111" s="714"/>
      <c r="D3111" s="22"/>
      <c r="E3111" s="746"/>
      <c r="F3111" s="760"/>
      <c r="G3111" s="475"/>
      <c r="H3111" s="476"/>
      <c r="I3111" s="474"/>
      <c r="J3111" s="475"/>
      <c r="K3111" s="478"/>
      <c r="L3111" s="9"/>
      <c r="M3111" s="546"/>
      <c r="N3111" s="9"/>
      <c r="O3111" s="6"/>
      <c r="P3111" s="479"/>
      <c r="Q3111" s="10"/>
      <c r="R3111" s="11"/>
      <c r="S3111" s="12"/>
      <c r="T3111" s="14"/>
      <c r="U3111" s="15"/>
      <c r="V3111" s="8"/>
      <c r="W3111" s="13"/>
      <c r="X3111" s="23"/>
      <c r="Y3111" s="486"/>
      <c r="Z3111" s="483"/>
      <c r="AA3111" s="24"/>
      <c r="AB3111" s="484"/>
      <c r="AC3111" s="16"/>
      <c r="AD3111" s="17"/>
      <c r="AE3111" s="18"/>
      <c r="AF3111" s="9"/>
      <c r="AG3111" s="19"/>
      <c r="AH3111" s="20"/>
      <c r="AI3111" s="9"/>
      <c r="AJ3111" s="21"/>
      <c r="AK3111" s="33"/>
      <c r="AL3111" s="485" t="str">
        <f>IF(AA3111="","",AA3111)</f>
        <v/>
      </c>
      <c r="AM3111" s="3" t="str">
        <f>IF(AB3111="","",AB3111)</f>
        <v/>
      </c>
      <c r="AN3111" s="702"/>
      <c r="AO3111" s="4"/>
      <c r="AP3111" s="5"/>
      <c r="AQ3111" s="5"/>
      <c r="AR3111" s="4"/>
      <c r="AS3111" s="5"/>
      <c r="AT3111" s="552"/>
      <c r="AU3111" s="553" t="str">
        <f>IF(AND(V3111&gt;0,X3111="A",AA3111&lt;&gt;"",AG3111&lt;&gt;"A",AJ3111&lt;&gt;"A",OR(AB3111="NR",AB3111="NT")),1,"")</f>
        <v/>
      </c>
      <c r="AV3111" s="554" t="str">
        <f>IF(AU3111="","",COUNTIF($AU$8:AU3111,AU3111))</f>
        <v/>
      </c>
      <c r="AW3111" s="553" t="str">
        <f>IF(AND(V3111&gt;0,X3111="A",AJ3111&lt;&gt;"A",OR(AB3111="",AB3111="NX")),1,"")</f>
        <v/>
      </c>
      <c r="AX3111" s="554" t="str">
        <f>IF(AW3111="","",COUNTIF($AW$8:AW3111,AW3111))</f>
        <v/>
      </c>
      <c r="AY3111" s="27"/>
      <c r="AZ3111" s="6"/>
      <c r="BA3111" s="7"/>
      <c r="BB3111" s="7"/>
    </row>
    <row r="3112" spans="1:54" ht="14.45" customHeight="1">
      <c r="A3112" s="472" t="s">
        <v>6471</v>
      </c>
      <c r="B3112" s="473" t="s">
        <v>1602</v>
      </c>
      <c r="C3112" s="714"/>
      <c r="D3112" s="22"/>
      <c r="E3112" s="746"/>
      <c r="F3112" s="760"/>
      <c r="G3112" s="475"/>
      <c r="H3112" s="476"/>
      <c r="I3112" s="474"/>
      <c r="J3112" s="475"/>
      <c r="K3112" s="478"/>
      <c r="L3112" s="9"/>
      <c r="M3112" s="546"/>
      <c r="N3112" s="9"/>
      <c r="O3112" s="6"/>
      <c r="P3112" s="479"/>
      <c r="Q3112" s="10"/>
      <c r="R3112" s="11"/>
      <c r="S3112" s="12"/>
      <c r="T3112" s="14"/>
      <c r="U3112" s="15"/>
      <c r="V3112" s="8"/>
      <c r="W3112" s="13"/>
      <c r="X3112" s="23"/>
      <c r="Y3112" s="486"/>
      <c r="Z3112" s="483"/>
      <c r="AA3112" s="24"/>
      <c r="AB3112" s="484"/>
      <c r="AC3112" s="16"/>
      <c r="AD3112" s="17"/>
      <c r="AE3112" s="18"/>
      <c r="AF3112" s="9"/>
      <c r="AG3112" s="19"/>
      <c r="AH3112" s="20"/>
      <c r="AI3112" s="9"/>
      <c r="AJ3112" s="21"/>
      <c r="AK3112" s="33"/>
      <c r="AL3112" s="485" t="str">
        <f>IF(AA3112="","",AA3112)</f>
        <v/>
      </c>
      <c r="AM3112" s="3" t="str">
        <f>IF(AB3112="","",AB3112)</f>
        <v/>
      </c>
      <c r="AN3112" s="702"/>
      <c r="AO3112" s="4"/>
      <c r="AP3112" s="5"/>
      <c r="AQ3112" s="5"/>
      <c r="AR3112" s="4"/>
      <c r="AS3112" s="5"/>
      <c r="AT3112" s="552"/>
      <c r="AU3112" s="553" t="str">
        <f>IF(AND(V3112&gt;0,X3112="A",AA3112&lt;&gt;"",AG3112&lt;&gt;"A",AJ3112&lt;&gt;"A",OR(AB3112="NR",AB3112="NT")),1,"")</f>
        <v/>
      </c>
      <c r="AV3112" s="554" t="str">
        <f>IF(AU3112="","",COUNTIF($AU$8:AU3112,AU3112))</f>
        <v/>
      </c>
      <c r="AW3112" s="553" t="str">
        <f>IF(AND(V3112&gt;0,X3112="A",AJ3112&lt;&gt;"A",OR(AB3112="",AB3112="NX")),1,"")</f>
        <v/>
      </c>
      <c r="AX3112" s="554" t="str">
        <f>IF(AW3112="","",COUNTIF($AW$8:AW3112,AW3112))</f>
        <v/>
      </c>
      <c r="AY3112" s="27"/>
      <c r="AZ3112" s="6"/>
      <c r="BA3112" s="7"/>
      <c r="BB3112" s="7"/>
    </row>
    <row r="3113" spans="1:54" ht="14.45" customHeight="1">
      <c r="A3113" s="472" t="s">
        <v>6472</v>
      </c>
      <c r="B3113" s="473" t="s">
        <v>1602</v>
      </c>
      <c r="C3113" s="714"/>
      <c r="D3113" s="22"/>
      <c r="E3113" s="746"/>
      <c r="F3113" s="760"/>
      <c r="G3113" s="475"/>
      <c r="H3113" s="476"/>
      <c r="I3113" s="474"/>
      <c r="J3113" s="475"/>
      <c r="K3113" s="478"/>
      <c r="L3113" s="9"/>
      <c r="M3113" s="546"/>
      <c r="N3113" s="9"/>
      <c r="O3113" s="6"/>
      <c r="P3113" s="479"/>
      <c r="Q3113" s="10"/>
      <c r="R3113" s="11"/>
      <c r="S3113" s="12"/>
      <c r="T3113" s="14"/>
      <c r="U3113" s="15"/>
      <c r="V3113" s="8"/>
      <c r="W3113" s="13"/>
      <c r="X3113" s="23"/>
      <c r="Y3113" s="486"/>
      <c r="Z3113" s="483"/>
      <c r="AA3113" s="24"/>
      <c r="AB3113" s="484"/>
      <c r="AC3113" s="16"/>
      <c r="AD3113" s="17"/>
      <c r="AE3113" s="18"/>
      <c r="AF3113" s="9"/>
      <c r="AG3113" s="19"/>
      <c r="AH3113" s="20"/>
      <c r="AI3113" s="9"/>
      <c r="AJ3113" s="21"/>
      <c r="AK3113" s="33"/>
      <c r="AL3113" s="485" t="str">
        <f>IF(AA3113="","",AA3113)</f>
        <v/>
      </c>
      <c r="AM3113" s="3" t="str">
        <f>IF(AB3113="","",AB3113)</f>
        <v/>
      </c>
      <c r="AN3113" s="702"/>
      <c r="AO3113" s="4"/>
      <c r="AP3113" s="5"/>
      <c r="AQ3113" s="5"/>
      <c r="AR3113" s="4"/>
      <c r="AS3113" s="5"/>
      <c r="AT3113" s="552"/>
      <c r="AU3113" s="553" t="str">
        <f>IF(AND(V3113&gt;0,X3113="A",AA3113&lt;&gt;"",AG3113&lt;&gt;"A",AJ3113&lt;&gt;"A",OR(AB3113="NR",AB3113="NT")),1,"")</f>
        <v/>
      </c>
      <c r="AV3113" s="554" t="str">
        <f>IF(AU3113="","",COUNTIF($AU$8:AU3113,AU3113))</f>
        <v/>
      </c>
      <c r="AW3113" s="553" t="str">
        <f>IF(AND(V3113&gt;0,X3113="A",AJ3113&lt;&gt;"A",OR(AB3113="",AB3113="NX")),1,"")</f>
        <v/>
      </c>
      <c r="AX3113" s="554" t="str">
        <f>IF(AW3113="","",COUNTIF($AW$8:AW3113,AW3113))</f>
        <v/>
      </c>
      <c r="AY3113" s="27"/>
      <c r="AZ3113" s="6"/>
      <c r="BA3113" s="7"/>
      <c r="BB3113" s="7"/>
    </row>
    <row r="3114" spans="1:54" ht="14.45" customHeight="1">
      <c r="A3114" s="472" t="s">
        <v>6473</v>
      </c>
      <c r="B3114" s="473" t="s">
        <v>1602</v>
      </c>
      <c r="C3114" s="714"/>
      <c r="D3114" s="22"/>
      <c r="E3114" s="746"/>
      <c r="F3114" s="760"/>
      <c r="G3114" s="475"/>
      <c r="H3114" s="476"/>
      <c r="I3114" s="474"/>
      <c r="J3114" s="475"/>
      <c r="K3114" s="478"/>
      <c r="L3114" s="9"/>
      <c r="M3114" s="546"/>
      <c r="N3114" s="9"/>
      <c r="O3114" s="6"/>
      <c r="P3114" s="479"/>
      <c r="Q3114" s="10"/>
      <c r="R3114" s="11"/>
      <c r="S3114" s="12"/>
      <c r="T3114" s="14"/>
      <c r="U3114" s="15"/>
      <c r="V3114" s="8"/>
      <c r="W3114" s="13"/>
      <c r="X3114" s="23"/>
      <c r="Y3114" s="486"/>
      <c r="Z3114" s="483"/>
      <c r="AA3114" s="24"/>
      <c r="AB3114" s="484"/>
      <c r="AC3114" s="16"/>
      <c r="AD3114" s="17"/>
      <c r="AE3114" s="18"/>
      <c r="AF3114" s="9"/>
      <c r="AG3114" s="19"/>
      <c r="AH3114" s="20"/>
      <c r="AI3114" s="9"/>
      <c r="AJ3114" s="21"/>
      <c r="AK3114" s="33"/>
      <c r="AL3114" s="485" t="str">
        <f>IF(AA3114="","",AA3114)</f>
        <v/>
      </c>
      <c r="AM3114" s="3" t="str">
        <f>IF(AB3114="","",AB3114)</f>
        <v/>
      </c>
      <c r="AN3114" s="702"/>
      <c r="AO3114" s="4"/>
      <c r="AP3114" s="5"/>
      <c r="AQ3114" s="5"/>
      <c r="AR3114" s="4"/>
      <c r="AS3114" s="5"/>
      <c r="AT3114" s="552"/>
      <c r="AU3114" s="553" t="str">
        <f>IF(AND(V3114&gt;0,X3114="A",AA3114&lt;&gt;"",AG3114&lt;&gt;"A",AJ3114&lt;&gt;"A",OR(AB3114="NR",AB3114="NT")),1,"")</f>
        <v/>
      </c>
      <c r="AV3114" s="554" t="str">
        <f>IF(AU3114="","",COUNTIF($AU$8:AU3114,AU3114))</f>
        <v/>
      </c>
      <c r="AW3114" s="553" t="str">
        <f>IF(AND(V3114&gt;0,X3114="A",AJ3114&lt;&gt;"A",OR(AB3114="",AB3114="NX")),1,"")</f>
        <v/>
      </c>
      <c r="AX3114" s="554" t="str">
        <f>IF(AW3114="","",COUNTIF($AW$8:AW3114,AW3114))</f>
        <v/>
      </c>
      <c r="AY3114" s="27"/>
      <c r="AZ3114" s="6"/>
      <c r="BA3114" s="7"/>
      <c r="BB3114" s="7"/>
    </row>
    <row r="3115" spans="1:54" ht="14.45" customHeight="1">
      <c r="A3115" s="472" t="s">
        <v>6474</v>
      </c>
      <c r="B3115" s="473" t="s">
        <v>1602</v>
      </c>
      <c r="C3115" s="714"/>
      <c r="D3115" s="22"/>
      <c r="E3115" s="746"/>
      <c r="F3115" s="760"/>
      <c r="G3115" s="475"/>
      <c r="H3115" s="476"/>
      <c r="I3115" s="474"/>
      <c r="J3115" s="475"/>
      <c r="K3115" s="478"/>
      <c r="L3115" s="9"/>
      <c r="M3115" s="546"/>
      <c r="N3115" s="9"/>
      <c r="O3115" s="6"/>
      <c r="P3115" s="479"/>
      <c r="Q3115" s="10"/>
      <c r="R3115" s="11"/>
      <c r="S3115" s="12"/>
      <c r="T3115" s="14"/>
      <c r="U3115" s="15"/>
      <c r="V3115" s="8"/>
      <c r="W3115" s="13"/>
      <c r="X3115" s="23"/>
      <c r="Y3115" s="486"/>
      <c r="Z3115" s="483"/>
      <c r="AA3115" s="24"/>
      <c r="AB3115" s="484"/>
      <c r="AC3115" s="16"/>
      <c r="AD3115" s="17"/>
      <c r="AE3115" s="18"/>
      <c r="AF3115" s="9"/>
      <c r="AG3115" s="19"/>
      <c r="AH3115" s="20"/>
      <c r="AI3115" s="9"/>
      <c r="AJ3115" s="21"/>
      <c r="AK3115" s="33"/>
      <c r="AL3115" s="485" t="str">
        <f>IF(AA3115="","",AA3115)</f>
        <v/>
      </c>
      <c r="AM3115" s="3" t="str">
        <f>IF(AB3115="","",AB3115)</f>
        <v/>
      </c>
      <c r="AN3115" s="702"/>
      <c r="AO3115" s="4"/>
      <c r="AP3115" s="5"/>
      <c r="AQ3115" s="5"/>
      <c r="AR3115" s="4"/>
      <c r="AS3115" s="5"/>
      <c r="AT3115" s="552"/>
      <c r="AU3115" s="553" t="str">
        <f>IF(AND(V3115&gt;0,X3115="A",AA3115&lt;&gt;"",AG3115&lt;&gt;"A",AJ3115&lt;&gt;"A",OR(AB3115="NR",AB3115="NT")),1,"")</f>
        <v/>
      </c>
      <c r="AV3115" s="554" t="str">
        <f>IF(AU3115="","",COUNTIF($AU$8:AU3115,AU3115))</f>
        <v/>
      </c>
      <c r="AW3115" s="553" t="str">
        <f>IF(AND(V3115&gt;0,X3115="A",AJ3115&lt;&gt;"A",OR(AB3115="",AB3115="NX")),1,"")</f>
        <v/>
      </c>
      <c r="AX3115" s="554" t="str">
        <f>IF(AW3115="","",COUNTIF($AW$8:AW3115,AW3115))</f>
        <v/>
      </c>
      <c r="AY3115" s="27"/>
      <c r="AZ3115" s="6"/>
      <c r="BA3115" s="7"/>
      <c r="BB3115" s="7"/>
    </row>
    <row r="3116" spans="1:54" ht="14.45" customHeight="1">
      <c r="A3116" s="472" t="s">
        <v>6475</v>
      </c>
      <c r="B3116" s="473" t="s">
        <v>1602</v>
      </c>
      <c r="C3116" s="714"/>
      <c r="D3116" s="22"/>
      <c r="E3116" s="746"/>
      <c r="F3116" s="760"/>
      <c r="G3116" s="475"/>
      <c r="H3116" s="476"/>
      <c r="I3116" s="474"/>
      <c r="J3116" s="475"/>
      <c r="K3116" s="478"/>
      <c r="L3116" s="9"/>
      <c r="M3116" s="546"/>
      <c r="N3116" s="9"/>
      <c r="O3116" s="6"/>
      <c r="P3116" s="479"/>
      <c r="Q3116" s="10"/>
      <c r="R3116" s="11"/>
      <c r="S3116" s="12"/>
      <c r="T3116" s="14"/>
      <c r="U3116" s="15"/>
      <c r="V3116" s="8"/>
      <c r="W3116" s="13"/>
      <c r="X3116" s="23"/>
      <c r="Y3116" s="486"/>
      <c r="Z3116" s="483"/>
      <c r="AA3116" s="24"/>
      <c r="AB3116" s="484"/>
      <c r="AC3116" s="16"/>
      <c r="AD3116" s="17"/>
      <c r="AE3116" s="18"/>
      <c r="AF3116" s="9"/>
      <c r="AG3116" s="19"/>
      <c r="AH3116" s="20"/>
      <c r="AI3116" s="9"/>
      <c r="AJ3116" s="21"/>
      <c r="AK3116" s="33"/>
      <c r="AL3116" s="485" t="str">
        <f>IF(AA3116="","",AA3116)</f>
        <v/>
      </c>
      <c r="AM3116" s="3" t="str">
        <f>IF(AB3116="","",AB3116)</f>
        <v/>
      </c>
      <c r="AN3116" s="702"/>
      <c r="AO3116" s="4"/>
      <c r="AP3116" s="5"/>
      <c r="AQ3116" s="5"/>
      <c r="AR3116" s="4"/>
      <c r="AS3116" s="5"/>
      <c r="AT3116" s="552"/>
      <c r="AU3116" s="553" t="str">
        <f>IF(AND(V3116&gt;0,X3116="A",AA3116&lt;&gt;"",AG3116&lt;&gt;"A",AJ3116&lt;&gt;"A",OR(AB3116="NR",AB3116="NT")),1,"")</f>
        <v/>
      </c>
      <c r="AV3116" s="554" t="str">
        <f>IF(AU3116="","",COUNTIF($AU$8:AU3116,AU3116))</f>
        <v/>
      </c>
      <c r="AW3116" s="553" t="str">
        <f>IF(AND(V3116&gt;0,X3116="A",AJ3116&lt;&gt;"A",OR(AB3116="",AB3116="NX")),1,"")</f>
        <v/>
      </c>
      <c r="AX3116" s="554" t="str">
        <f>IF(AW3116="","",COUNTIF($AW$8:AW3116,AW3116))</f>
        <v/>
      </c>
      <c r="AY3116" s="27"/>
      <c r="AZ3116" s="6"/>
      <c r="BA3116" s="7"/>
      <c r="BB3116" s="7"/>
    </row>
    <row r="3117" spans="1:54" ht="14.45" customHeight="1">
      <c r="A3117" s="472" t="s">
        <v>6476</v>
      </c>
      <c r="B3117" s="473" t="s">
        <v>1602</v>
      </c>
      <c r="C3117" s="714"/>
      <c r="D3117" s="22"/>
      <c r="E3117" s="746"/>
      <c r="F3117" s="760"/>
      <c r="G3117" s="475"/>
      <c r="H3117" s="476"/>
      <c r="I3117" s="474"/>
      <c r="J3117" s="475"/>
      <c r="K3117" s="478"/>
      <c r="L3117" s="9"/>
      <c r="M3117" s="546"/>
      <c r="N3117" s="9"/>
      <c r="O3117" s="6"/>
      <c r="P3117" s="479"/>
      <c r="Q3117" s="10"/>
      <c r="R3117" s="11"/>
      <c r="S3117" s="12"/>
      <c r="T3117" s="14"/>
      <c r="U3117" s="15"/>
      <c r="V3117" s="8"/>
      <c r="W3117" s="13"/>
      <c r="X3117" s="23"/>
      <c r="Y3117" s="486"/>
      <c r="Z3117" s="483"/>
      <c r="AA3117" s="24"/>
      <c r="AB3117" s="484"/>
      <c r="AC3117" s="16"/>
      <c r="AD3117" s="17"/>
      <c r="AE3117" s="18"/>
      <c r="AF3117" s="9"/>
      <c r="AG3117" s="19"/>
      <c r="AH3117" s="20"/>
      <c r="AI3117" s="9"/>
      <c r="AJ3117" s="21"/>
      <c r="AK3117" s="33"/>
      <c r="AL3117" s="485" t="str">
        <f>IF(AA3117="","",AA3117)</f>
        <v/>
      </c>
      <c r="AM3117" s="3" t="str">
        <f>IF(AB3117="","",AB3117)</f>
        <v/>
      </c>
      <c r="AN3117" s="702"/>
      <c r="AO3117" s="4"/>
      <c r="AP3117" s="5"/>
      <c r="AQ3117" s="5"/>
      <c r="AR3117" s="4"/>
      <c r="AS3117" s="5"/>
      <c r="AT3117" s="552"/>
      <c r="AU3117" s="553" t="str">
        <f>IF(AND(V3117&gt;0,X3117="A",AA3117&lt;&gt;"",AG3117&lt;&gt;"A",AJ3117&lt;&gt;"A",OR(AB3117="NR",AB3117="NT")),1,"")</f>
        <v/>
      </c>
      <c r="AV3117" s="554" t="str">
        <f>IF(AU3117="","",COUNTIF($AU$8:AU3117,AU3117))</f>
        <v/>
      </c>
      <c r="AW3117" s="553" t="str">
        <f>IF(AND(V3117&gt;0,X3117="A",AJ3117&lt;&gt;"A",OR(AB3117="",AB3117="NX")),1,"")</f>
        <v/>
      </c>
      <c r="AX3117" s="554" t="str">
        <f>IF(AW3117="","",COUNTIF($AW$8:AW3117,AW3117))</f>
        <v/>
      </c>
      <c r="AY3117" s="27"/>
      <c r="AZ3117" s="6"/>
      <c r="BA3117" s="7"/>
      <c r="BB3117" s="7"/>
    </row>
    <row r="3118" spans="1:54" ht="14.45" customHeight="1">
      <c r="A3118" s="472" t="s">
        <v>6477</v>
      </c>
      <c r="B3118" s="473" t="s">
        <v>1602</v>
      </c>
      <c r="C3118" s="714"/>
      <c r="D3118" s="22"/>
      <c r="E3118" s="746"/>
      <c r="F3118" s="760"/>
      <c r="G3118" s="475"/>
      <c r="H3118" s="476"/>
      <c r="I3118" s="474"/>
      <c r="J3118" s="475"/>
      <c r="K3118" s="478"/>
      <c r="L3118" s="9"/>
      <c r="M3118" s="546"/>
      <c r="N3118" s="9"/>
      <c r="O3118" s="6"/>
      <c r="P3118" s="479"/>
      <c r="Q3118" s="10"/>
      <c r="R3118" s="11"/>
      <c r="S3118" s="12"/>
      <c r="T3118" s="14"/>
      <c r="U3118" s="15"/>
      <c r="V3118" s="8"/>
      <c r="W3118" s="13"/>
      <c r="X3118" s="23"/>
      <c r="Y3118" s="486"/>
      <c r="Z3118" s="483"/>
      <c r="AA3118" s="24"/>
      <c r="AB3118" s="484"/>
      <c r="AC3118" s="16"/>
      <c r="AD3118" s="17"/>
      <c r="AE3118" s="18"/>
      <c r="AF3118" s="9"/>
      <c r="AG3118" s="19"/>
      <c r="AH3118" s="20"/>
      <c r="AI3118" s="9"/>
      <c r="AJ3118" s="21"/>
      <c r="AK3118" s="33"/>
      <c r="AL3118" s="485" t="str">
        <f>IF(AA3118="","",AA3118)</f>
        <v/>
      </c>
      <c r="AM3118" s="3" t="str">
        <f>IF(AB3118="","",AB3118)</f>
        <v/>
      </c>
      <c r="AN3118" s="702"/>
      <c r="AO3118" s="4"/>
      <c r="AP3118" s="5"/>
      <c r="AQ3118" s="5"/>
      <c r="AR3118" s="4"/>
      <c r="AS3118" s="5"/>
      <c r="AT3118" s="552"/>
      <c r="AU3118" s="553" t="str">
        <f>IF(AND(V3118&gt;0,X3118="A",AA3118&lt;&gt;"",AG3118&lt;&gt;"A",AJ3118&lt;&gt;"A",OR(AB3118="NR",AB3118="NT")),1,"")</f>
        <v/>
      </c>
      <c r="AV3118" s="554" t="str">
        <f>IF(AU3118="","",COUNTIF($AU$8:AU3118,AU3118))</f>
        <v/>
      </c>
      <c r="AW3118" s="553" t="str">
        <f>IF(AND(V3118&gt;0,X3118="A",AJ3118&lt;&gt;"A",OR(AB3118="",AB3118="NX")),1,"")</f>
        <v/>
      </c>
      <c r="AX3118" s="554" t="str">
        <f>IF(AW3118="","",COUNTIF($AW$8:AW3118,AW3118))</f>
        <v/>
      </c>
      <c r="AY3118" s="27"/>
      <c r="AZ3118" s="6"/>
      <c r="BA3118" s="7"/>
      <c r="BB3118" s="7"/>
    </row>
    <row r="3119" spans="1:54" ht="14.45" customHeight="1">
      <c r="A3119" s="472" t="s">
        <v>6478</v>
      </c>
      <c r="B3119" s="473" t="s">
        <v>1602</v>
      </c>
      <c r="C3119" s="714"/>
      <c r="D3119" s="22"/>
      <c r="E3119" s="746"/>
      <c r="F3119" s="760"/>
      <c r="G3119" s="475"/>
      <c r="H3119" s="476"/>
      <c r="I3119" s="474"/>
      <c r="J3119" s="475"/>
      <c r="K3119" s="478"/>
      <c r="L3119" s="9"/>
      <c r="M3119" s="546"/>
      <c r="N3119" s="9"/>
      <c r="O3119" s="6"/>
      <c r="P3119" s="479"/>
      <c r="Q3119" s="10"/>
      <c r="R3119" s="11"/>
      <c r="S3119" s="12"/>
      <c r="T3119" s="14"/>
      <c r="U3119" s="15"/>
      <c r="V3119" s="8"/>
      <c r="W3119" s="13"/>
      <c r="X3119" s="23"/>
      <c r="Y3119" s="486"/>
      <c r="Z3119" s="483"/>
      <c r="AA3119" s="24"/>
      <c r="AB3119" s="484"/>
      <c r="AC3119" s="16"/>
      <c r="AD3119" s="17"/>
      <c r="AE3119" s="18"/>
      <c r="AF3119" s="9"/>
      <c r="AG3119" s="19"/>
      <c r="AH3119" s="20"/>
      <c r="AI3119" s="9"/>
      <c r="AJ3119" s="21"/>
      <c r="AK3119" s="33"/>
      <c r="AL3119" s="485" t="str">
        <f>IF(AA3119="","",AA3119)</f>
        <v/>
      </c>
      <c r="AM3119" s="3" t="str">
        <f>IF(AB3119="","",AB3119)</f>
        <v/>
      </c>
      <c r="AN3119" s="702"/>
      <c r="AO3119" s="4"/>
      <c r="AP3119" s="5"/>
      <c r="AQ3119" s="5"/>
      <c r="AR3119" s="4"/>
      <c r="AS3119" s="5"/>
      <c r="AT3119" s="552"/>
      <c r="AU3119" s="553" t="str">
        <f>IF(AND(V3119&gt;0,X3119="A",AA3119&lt;&gt;"",AG3119&lt;&gt;"A",AJ3119&lt;&gt;"A",OR(AB3119="NR",AB3119="NT")),1,"")</f>
        <v/>
      </c>
      <c r="AV3119" s="554" t="str">
        <f>IF(AU3119="","",COUNTIF($AU$8:AU3119,AU3119))</f>
        <v/>
      </c>
      <c r="AW3119" s="553" t="str">
        <f>IF(AND(V3119&gt;0,X3119="A",AJ3119&lt;&gt;"A",OR(AB3119="",AB3119="NX")),1,"")</f>
        <v/>
      </c>
      <c r="AX3119" s="554" t="str">
        <f>IF(AW3119="","",COUNTIF($AW$8:AW3119,AW3119))</f>
        <v/>
      </c>
      <c r="AY3119" s="27"/>
      <c r="AZ3119" s="6"/>
      <c r="BA3119" s="7"/>
      <c r="BB3119" s="7"/>
    </row>
    <row r="3120" spans="1:54" ht="14.45" customHeight="1">
      <c r="A3120" s="472" t="s">
        <v>6479</v>
      </c>
      <c r="B3120" s="473" t="s">
        <v>1602</v>
      </c>
      <c r="C3120" s="714"/>
      <c r="D3120" s="22"/>
      <c r="E3120" s="746"/>
      <c r="F3120" s="760"/>
      <c r="G3120" s="475"/>
      <c r="H3120" s="476"/>
      <c r="I3120" s="474"/>
      <c r="J3120" s="475"/>
      <c r="K3120" s="478"/>
      <c r="L3120" s="9"/>
      <c r="M3120" s="546"/>
      <c r="N3120" s="9"/>
      <c r="O3120" s="6"/>
      <c r="P3120" s="479"/>
      <c r="Q3120" s="10"/>
      <c r="R3120" s="11"/>
      <c r="S3120" s="12"/>
      <c r="T3120" s="14"/>
      <c r="U3120" s="15"/>
      <c r="V3120" s="8"/>
      <c r="W3120" s="13"/>
      <c r="X3120" s="23"/>
      <c r="Y3120" s="486"/>
      <c r="Z3120" s="483"/>
      <c r="AA3120" s="24"/>
      <c r="AB3120" s="484"/>
      <c r="AC3120" s="16"/>
      <c r="AD3120" s="17"/>
      <c r="AE3120" s="18"/>
      <c r="AF3120" s="9"/>
      <c r="AG3120" s="19"/>
      <c r="AH3120" s="20"/>
      <c r="AI3120" s="9"/>
      <c r="AJ3120" s="21"/>
      <c r="AK3120" s="33"/>
      <c r="AL3120" s="485" t="str">
        <f>IF(AA3120="","",AA3120)</f>
        <v/>
      </c>
      <c r="AM3120" s="3" t="str">
        <f>IF(AB3120="","",AB3120)</f>
        <v/>
      </c>
      <c r="AN3120" s="702"/>
      <c r="AO3120" s="4"/>
      <c r="AP3120" s="5"/>
      <c r="AQ3120" s="5"/>
      <c r="AR3120" s="4"/>
      <c r="AS3120" s="5"/>
      <c r="AT3120" s="552"/>
      <c r="AU3120" s="553" t="str">
        <f>IF(AND(V3120&gt;0,X3120="A",AA3120&lt;&gt;"",AG3120&lt;&gt;"A",AJ3120&lt;&gt;"A",OR(AB3120="NR",AB3120="NT")),1,"")</f>
        <v/>
      </c>
      <c r="AV3120" s="554" t="str">
        <f>IF(AU3120="","",COUNTIF($AU$8:AU3120,AU3120))</f>
        <v/>
      </c>
      <c r="AW3120" s="553" t="str">
        <f>IF(AND(V3120&gt;0,X3120="A",AJ3120&lt;&gt;"A",OR(AB3120="",AB3120="NX")),1,"")</f>
        <v/>
      </c>
      <c r="AX3120" s="554" t="str">
        <f>IF(AW3120="","",COUNTIF($AW$8:AW3120,AW3120))</f>
        <v/>
      </c>
      <c r="AY3120" s="27"/>
      <c r="AZ3120" s="6"/>
      <c r="BA3120" s="7"/>
      <c r="BB3120" s="7"/>
    </row>
    <row r="3121" spans="1:54" ht="14.45" customHeight="1">
      <c r="A3121" s="472" t="s">
        <v>6480</v>
      </c>
      <c r="B3121" s="473" t="s">
        <v>1602</v>
      </c>
      <c r="C3121" s="714"/>
      <c r="D3121" s="22"/>
      <c r="E3121" s="746"/>
      <c r="F3121" s="760"/>
      <c r="G3121" s="475"/>
      <c r="H3121" s="476"/>
      <c r="I3121" s="474"/>
      <c r="J3121" s="475"/>
      <c r="K3121" s="478"/>
      <c r="L3121" s="9"/>
      <c r="M3121" s="546"/>
      <c r="N3121" s="9"/>
      <c r="O3121" s="6"/>
      <c r="P3121" s="479"/>
      <c r="Q3121" s="10"/>
      <c r="R3121" s="11"/>
      <c r="S3121" s="12"/>
      <c r="T3121" s="14"/>
      <c r="U3121" s="15"/>
      <c r="V3121" s="8"/>
      <c r="W3121" s="13"/>
      <c r="X3121" s="23"/>
      <c r="Y3121" s="486"/>
      <c r="Z3121" s="483"/>
      <c r="AA3121" s="24"/>
      <c r="AB3121" s="484"/>
      <c r="AC3121" s="16"/>
      <c r="AD3121" s="17"/>
      <c r="AE3121" s="18"/>
      <c r="AF3121" s="9"/>
      <c r="AG3121" s="19"/>
      <c r="AH3121" s="20"/>
      <c r="AI3121" s="9"/>
      <c r="AJ3121" s="21"/>
      <c r="AK3121" s="33"/>
      <c r="AL3121" s="485" t="str">
        <f>IF(AA3121="","",AA3121)</f>
        <v/>
      </c>
      <c r="AM3121" s="3" t="str">
        <f>IF(AB3121="","",AB3121)</f>
        <v/>
      </c>
      <c r="AN3121" s="702"/>
      <c r="AO3121" s="4"/>
      <c r="AP3121" s="5"/>
      <c r="AQ3121" s="5"/>
      <c r="AR3121" s="4"/>
      <c r="AS3121" s="5"/>
      <c r="AT3121" s="552"/>
      <c r="AU3121" s="553" t="str">
        <f>IF(AND(V3121&gt;0,X3121="A",AA3121&lt;&gt;"",AG3121&lt;&gt;"A",AJ3121&lt;&gt;"A",OR(AB3121="NR",AB3121="NT")),1,"")</f>
        <v/>
      </c>
      <c r="AV3121" s="554" t="str">
        <f>IF(AU3121="","",COUNTIF($AU$8:AU3121,AU3121))</f>
        <v/>
      </c>
      <c r="AW3121" s="553" t="str">
        <f>IF(AND(V3121&gt;0,X3121="A",AJ3121&lt;&gt;"A",OR(AB3121="",AB3121="NX")),1,"")</f>
        <v/>
      </c>
      <c r="AX3121" s="554" t="str">
        <f>IF(AW3121="","",COUNTIF($AW$8:AW3121,AW3121))</f>
        <v/>
      </c>
      <c r="AY3121" s="27"/>
      <c r="AZ3121" s="6"/>
      <c r="BA3121" s="7"/>
      <c r="BB3121" s="7"/>
    </row>
    <row r="3122" spans="1:54" ht="14.45" customHeight="1">
      <c r="A3122" s="472" t="s">
        <v>6481</v>
      </c>
      <c r="B3122" s="473" t="s">
        <v>1602</v>
      </c>
      <c r="C3122" s="714"/>
      <c r="D3122" s="22"/>
      <c r="E3122" s="746"/>
      <c r="F3122" s="760"/>
      <c r="G3122" s="475"/>
      <c r="H3122" s="476"/>
      <c r="I3122" s="474"/>
      <c r="J3122" s="475"/>
      <c r="K3122" s="478"/>
      <c r="L3122" s="9"/>
      <c r="M3122" s="546"/>
      <c r="N3122" s="9"/>
      <c r="O3122" s="6"/>
      <c r="P3122" s="479"/>
      <c r="Q3122" s="10"/>
      <c r="R3122" s="11"/>
      <c r="S3122" s="12"/>
      <c r="T3122" s="14"/>
      <c r="U3122" s="15"/>
      <c r="V3122" s="8"/>
      <c r="W3122" s="13"/>
      <c r="X3122" s="23"/>
      <c r="Y3122" s="486"/>
      <c r="Z3122" s="483"/>
      <c r="AA3122" s="24"/>
      <c r="AB3122" s="484"/>
      <c r="AC3122" s="16"/>
      <c r="AD3122" s="17"/>
      <c r="AE3122" s="18"/>
      <c r="AF3122" s="9"/>
      <c r="AG3122" s="19"/>
      <c r="AH3122" s="20"/>
      <c r="AI3122" s="9"/>
      <c r="AJ3122" s="21"/>
      <c r="AK3122" s="33"/>
      <c r="AL3122" s="485" t="str">
        <f>IF(AA3122="","",AA3122)</f>
        <v/>
      </c>
      <c r="AM3122" s="3" t="str">
        <f>IF(AB3122="","",AB3122)</f>
        <v/>
      </c>
      <c r="AN3122" s="702"/>
      <c r="AO3122" s="4"/>
      <c r="AP3122" s="5"/>
      <c r="AQ3122" s="5"/>
      <c r="AR3122" s="4"/>
      <c r="AS3122" s="5"/>
      <c r="AT3122" s="552"/>
      <c r="AU3122" s="553" t="str">
        <f>IF(AND(V3122&gt;0,X3122="A",AA3122&lt;&gt;"",AG3122&lt;&gt;"A",AJ3122&lt;&gt;"A",OR(AB3122="NR",AB3122="NT")),1,"")</f>
        <v/>
      </c>
      <c r="AV3122" s="554" t="str">
        <f>IF(AU3122="","",COUNTIF($AU$8:AU3122,AU3122))</f>
        <v/>
      </c>
      <c r="AW3122" s="553" t="str">
        <f>IF(AND(V3122&gt;0,X3122="A",AJ3122&lt;&gt;"A",OR(AB3122="",AB3122="NX")),1,"")</f>
        <v/>
      </c>
      <c r="AX3122" s="554" t="str">
        <f>IF(AW3122="","",COUNTIF($AW$8:AW3122,AW3122))</f>
        <v/>
      </c>
      <c r="AY3122" s="27"/>
      <c r="AZ3122" s="6"/>
      <c r="BA3122" s="7"/>
      <c r="BB3122" s="7"/>
    </row>
    <row r="3123" spans="1:54" ht="14.45" customHeight="1">
      <c r="A3123" s="472" t="s">
        <v>6482</v>
      </c>
      <c r="B3123" s="473" t="s">
        <v>1602</v>
      </c>
      <c r="C3123" s="714"/>
      <c r="D3123" s="22"/>
      <c r="E3123" s="746"/>
      <c r="F3123" s="760"/>
      <c r="G3123" s="475"/>
      <c r="H3123" s="476"/>
      <c r="I3123" s="474"/>
      <c r="J3123" s="475"/>
      <c r="K3123" s="478"/>
      <c r="L3123" s="9"/>
      <c r="M3123" s="546"/>
      <c r="N3123" s="9"/>
      <c r="O3123" s="6"/>
      <c r="P3123" s="479"/>
      <c r="Q3123" s="10"/>
      <c r="R3123" s="11"/>
      <c r="S3123" s="12"/>
      <c r="T3123" s="14"/>
      <c r="U3123" s="15"/>
      <c r="V3123" s="8"/>
      <c r="W3123" s="13"/>
      <c r="X3123" s="23"/>
      <c r="Y3123" s="486"/>
      <c r="Z3123" s="483"/>
      <c r="AA3123" s="24"/>
      <c r="AB3123" s="484"/>
      <c r="AC3123" s="16"/>
      <c r="AD3123" s="17"/>
      <c r="AE3123" s="18"/>
      <c r="AF3123" s="9"/>
      <c r="AG3123" s="19"/>
      <c r="AH3123" s="20"/>
      <c r="AI3123" s="9"/>
      <c r="AJ3123" s="21"/>
      <c r="AK3123" s="33"/>
      <c r="AL3123" s="485" t="str">
        <f>IF(AA3123="","",AA3123)</f>
        <v/>
      </c>
      <c r="AM3123" s="3" t="str">
        <f>IF(AB3123="","",AB3123)</f>
        <v/>
      </c>
      <c r="AN3123" s="702"/>
      <c r="AO3123" s="4"/>
      <c r="AP3123" s="5"/>
      <c r="AQ3123" s="5"/>
      <c r="AR3123" s="4"/>
      <c r="AS3123" s="5"/>
      <c r="AT3123" s="552"/>
      <c r="AU3123" s="553" t="str">
        <f>IF(AND(V3123&gt;0,X3123="A",AA3123&lt;&gt;"",AG3123&lt;&gt;"A",AJ3123&lt;&gt;"A",OR(AB3123="NR",AB3123="NT")),1,"")</f>
        <v/>
      </c>
      <c r="AV3123" s="554" t="str">
        <f>IF(AU3123="","",COUNTIF($AU$8:AU3123,AU3123))</f>
        <v/>
      </c>
      <c r="AW3123" s="553" t="str">
        <f>IF(AND(V3123&gt;0,X3123="A",AJ3123&lt;&gt;"A",OR(AB3123="",AB3123="NX")),1,"")</f>
        <v/>
      </c>
      <c r="AX3123" s="554" t="str">
        <f>IF(AW3123="","",COUNTIF($AW$8:AW3123,AW3123))</f>
        <v/>
      </c>
      <c r="AY3123" s="27"/>
      <c r="AZ3123" s="6"/>
      <c r="BA3123" s="7"/>
      <c r="BB3123" s="7"/>
    </row>
    <row r="3124" spans="1:54" ht="14.45" customHeight="1">
      <c r="A3124" s="472" t="s">
        <v>6483</v>
      </c>
      <c r="B3124" s="473" t="s">
        <v>1602</v>
      </c>
      <c r="C3124" s="714"/>
      <c r="D3124" s="22"/>
      <c r="E3124" s="746"/>
      <c r="F3124" s="760"/>
      <c r="G3124" s="475"/>
      <c r="H3124" s="476"/>
      <c r="I3124" s="474"/>
      <c r="J3124" s="475"/>
      <c r="K3124" s="478"/>
      <c r="L3124" s="9"/>
      <c r="M3124" s="546"/>
      <c r="N3124" s="9"/>
      <c r="O3124" s="6"/>
      <c r="P3124" s="479"/>
      <c r="Q3124" s="10"/>
      <c r="R3124" s="11"/>
      <c r="S3124" s="12"/>
      <c r="T3124" s="14"/>
      <c r="U3124" s="15"/>
      <c r="V3124" s="8"/>
      <c r="W3124" s="13"/>
      <c r="X3124" s="23"/>
      <c r="Y3124" s="486"/>
      <c r="Z3124" s="483"/>
      <c r="AA3124" s="24"/>
      <c r="AB3124" s="484"/>
      <c r="AC3124" s="16"/>
      <c r="AD3124" s="17"/>
      <c r="AE3124" s="18"/>
      <c r="AF3124" s="9"/>
      <c r="AG3124" s="19"/>
      <c r="AH3124" s="20"/>
      <c r="AI3124" s="9"/>
      <c r="AJ3124" s="21"/>
      <c r="AK3124" s="33"/>
      <c r="AL3124" s="485" t="str">
        <f>IF(AA3124="","",AA3124)</f>
        <v/>
      </c>
      <c r="AM3124" s="3" t="str">
        <f>IF(AB3124="","",AB3124)</f>
        <v/>
      </c>
      <c r="AN3124" s="702"/>
      <c r="AO3124" s="4"/>
      <c r="AP3124" s="5"/>
      <c r="AQ3124" s="5"/>
      <c r="AR3124" s="4"/>
      <c r="AS3124" s="5"/>
      <c r="AT3124" s="552"/>
      <c r="AU3124" s="553" t="str">
        <f>IF(AND(V3124&gt;0,X3124="A",AA3124&lt;&gt;"",AG3124&lt;&gt;"A",AJ3124&lt;&gt;"A",OR(AB3124="NR",AB3124="NT")),1,"")</f>
        <v/>
      </c>
      <c r="AV3124" s="554" t="str">
        <f>IF(AU3124="","",COUNTIF($AU$8:AU3124,AU3124))</f>
        <v/>
      </c>
      <c r="AW3124" s="553" t="str">
        <f>IF(AND(V3124&gt;0,X3124="A",AJ3124&lt;&gt;"A",OR(AB3124="",AB3124="NX")),1,"")</f>
        <v/>
      </c>
      <c r="AX3124" s="554" t="str">
        <f>IF(AW3124="","",COUNTIF($AW$8:AW3124,AW3124))</f>
        <v/>
      </c>
      <c r="AY3124" s="27"/>
      <c r="AZ3124" s="6"/>
      <c r="BA3124" s="7"/>
      <c r="BB3124" s="7"/>
    </row>
    <row r="3125" spans="1:54" ht="14.45" customHeight="1">
      <c r="A3125" s="472" t="s">
        <v>6484</v>
      </c>
      <c r="B3125" s="473" t="s">
        <v>1602</v>
      </c>
      <c r="C3125" s="714"/>
      <c r="D3125" s="22"/>
      <c r="E3125" s="746"/>
      <c r="F3125" s="760"/>
      <c r="G3125" s="475"/>
      <c r="H3125" s="476"/>
      <c r="I3125" s="474"/>
      <c r="J3125" s="475"/>
      <c r="K3125" s="478"/>
      <c r="L3125" s="9"/>
      <c r="M3125" s="546"/>
      <c r="N3125" s="9"/>
      <c r="O3125" s="6"/>
      <c r="P3125" s="479"/>
      <c r="Q3125" s="10"/>
      <c r="R3125" s="11"/>
      <c r="S3125" s="12"/>
      <c r="T3125" s="14"/>
      <c r="U3125" s="15"/>
      <c r="V3125" s="8"/>
      <c r="W3125" s="13"/>
      <c r="X3125" s="23"/>
      <c r="Y3125" s="486"/>
      <c r="Z3125" s="483"/>
      <c r="AA3125" s="24"/>
      <c r="AB3125" s="484"/>
      <c r="AC3125" s="16"/>
      <c r="AD3125" s="17"/>
      <c r="AE3125" s="18"/>
      <c r="AF3125" s="9"/>
      <c r="AG3125" s="19"/>
      <c r="AH3125" s="20"/>
      <c r="AI3125" s="9"/>
      <c r="AJ3125" s="21"/>
      <c r="AK3125" s="33"/>
      <c r="AL3125" s="485" t="str">
        <f>IF(AA3125="","",AA3125)</f>
        <v/>
      </c>
      <c r="AM3125" s="3" t="str">
        <f>IF(AB3125="","",AB3125)</f>
        <v/>
      </c>
      <c r="AN3125" s="702"/>
      <c r="AO3125" s="4"/>
      <c r="AP3125" s="5"/>
      <c r="AQ3125" s="5"/>
      <c r="AR3125" s="4"/>
      <c r="AS3125" s="5"/>
      <c r="AT3125" s="552"/>
      <c r="AU3125" s="553" t="str">
        <f>IF(AND(V3125&gt;0,X3125="A",AA3125&lt;&gt;"",AG3125&lt;&gt;"A",AJ3125&lt;&gt;"A",OR(AB3125="NR",AB3125="NT")),1,"")</f>
        <v/>
      </c>
      <c r="AV3125" s="554" t="str">
        <f>IF(AU3125="","",COUNTIF($AU$8:AU3125,AU3125))</f>
        <v/>
      </c>
      <c r="AW3125" s="553" t="str">
        <f>IF(AND(V3125&gt;0,X3125="A",AJ3125&lt;&gt;"A",OR(AB3125="",AB3125="NX")),1,"")</f>
        <v/>
      </c>
      <c r="AX3125" s="554" t="str">
        <f>IF(AW3125="","",COUNTIF($AW$8:AW3125,AW3125))</f>
        <v/>
      </c>
      <c r="AY3125" s="27"/>
      <c r="AZ3125" s="6"/>
      <c r="BA3125" s="7"/>
      <c r="BB3125" s="7"/>
    </row>
    <row r="3126" spans="1:54" ht="14.45" customHeight="1">
      <c r="A3126" s="472" t="s">
        <v>6485</v>
      </c>
      <c r="B3126" s="473" t="s">
        <v>1602</v>
      </c>
      <c r="C3126" s="714"/>
      <c r="D3126" s="22"/>
      <c r="E3126" s="746"/>
      <c r="F3126" s="760"/>
      <c r="G3126" s="475"/>
      <c r="H3126" s="476"/>
      <c r="I3126" s="474"/>
      <c r="J3126" s="475"/>
      <c r="K3126" s="478"/>
      <c r="L3126" s="9"/>
      <c r="M3126" s="546"/>
      <c r="N3126" s="9"/>
      <c r="O3126" s="6"/>
      <c r="P3126" s="479"/>
      <c r="Q3126" s="10"/>
      <c r="R3126" s="11"/>
      <c r="S3126" s="12"/>
      <c r="T3126" s="14"/>
      <c r="U3126" s="15"/>
      <c r="V3126" s="8"/>
      <c r="W3126" s="13"/>
      <c r="X3126" s="23"/>
      <c r="Y3126" s="486"/>
      <c r="Z3126" s="483"/>
      <c r="AA3126" s="24"/>
      <c r="AB3126" s="484"/>
      <c r="AC3126" s="16"/>
      <c r="AD3126" s="17"/>
      <c r="AE3126" s="18"/>
      <c r="AF3126" s="9"/>
      <c r="AG3126" s="19"/>
      <c r="AH3126" s="20"/>
      <c r="AI3126" s="9"/>
      <c r="AJ3126" s="21"/>
      <c r="AK3126" s="33"/>
      <c r="AL3126" s="485" t="str">
        <f>IF(AA3126="","",AA3126)</f>
        <v/>
      </c>
      <c r="AM3126" s="3" t="str">
        <f>IF(AB3126="","",AB3126)</f>
        <v/>
      </c>
      <c r="AN3126" s="702"/>
      <c r="AO3126" s="4"/>
      <c r="AP3126" s="5"/>
      <c r="AQ3126" s="5"/>
      <c r="AR3126" s="4"/>
      <c r="AS3126" s="5"/>
      <c r="AT3126" s="552"/>
      <c r="AU3126" s="553" t="str">
        <f>IF(AND(V3126&gt;0,X3126="A",AA3126&lt;&gt;"",AG3126&lt;&gt;"A",AJ3126&lt;&gt;"A",OR(AB3126="NR",AB3126="NT")),1,"")</f>
        <v/>
      </c>
      <c r="AV3126" s="554" t="str">
        <f>IF(AU3126="","",COUNTIF($AU$8:AU3126,AU3126))</f>
        <v/>
      </c>
      <c r="AW3126" s="553" t="str">
        <f>IF(AND(V3126&gt;0,X3126="A",AJ3126&lt;&gt;"A",OR(AB3126="",AB3126="NX")),1,"")</f>
        <v/>
      </c>
      <c r="AX3126" s="554" t="str">
        <f>IF(AW3126="","",COUNTIF($AW$8:AW3126,AW3126))</f>
        <v/>
      </c>
      <c r="AY3126" s="27"/>
      <c r="AZ3126" s="6"/>
      <c r="BA3126" s="7"/>
      <c r="BB3126" s="7"/>
    </row>
    <row r="3127" spans="1:54" ht="14.45" customHeight="1">
      <c r="A3127" s="472" t="s">
        <v>6486</v>
      </c>
      <c r="B3127" s="473" t="s">
        <v>1602</v>
      </c>
      <c r="C3127" s="714"/>
      <c r="D3127" s="22"/>
      <c r="E3127" s="746"/>
      <c r="F3127" s="760"/>
      <c r="G3127" s="475"/>
      <c r="H3127" s="476"/>
      <c r="I3127" s="474"/>
      <c r="J3127" s="475"/>
      <c r="K3127" s="478"/>
      <c r="L3127" s="9"/>
      <c r="M3127" s="546"/>
      <c r="N3127" s="9"/>
      <c r="O3127" s="6"/>
      <c r="P3127" s="479"/>
      <c r="Q3127" s="10"/>
      <c r="R3127" s="11"/>
      <c r="S3127" s="12"/>
      <c r="T3127" s="14"/>
      <c r="U3127" s="15"/>
      <c r="V3127" s="8"/>
      <c r="W3127" s="13"/>
      <c r="X3127" s="23"/>
      <c r="Y3127" s="486"/>
      <c r="Z3127" s="483"/>
      <c r="AA3127" s="24"/>
      <c r="AB3127" s="484"/>
      <c r="AC3127" s="16"/>
      <c r="AD3127" s="17"/>
      <c r="AE3127" s="18"/>
      <c r="AF3127" s="9"/>
      <c r="AG3127" s="19"/>
      <c r="AH3127" s="20"/>
      <c r="AI3127" s="9"/>
      <c r="AJ3127" s="21"/>
      <c r="AK3127" s="33"/>
      <c r="AL3127" s="485" t="str">
        <f>IF(AA3127="","",AA3127)</f>
        <v/>
      </c>
      <c r="AM3127" s="3" t="str">
        <f>IF(AB3127="","",AB3127)</f>
        <v/>
      </c>
      <c r="AN3127" s="702"/>
      <c r="AO3127" s="4"/>
      <c r="AP3127" s="5"/>
      <c r="AQ3127" s="5"/>
      <c r="AR3127" s="4"/>
      <c r="AS3127" s="5"/>
      <c r="AT3127" s="552"/>
      <c r="AU3127" s="553" t="str">
        <f>IF(AND(V3127&gt;0,X3127="A",AA3127&lt;&gt;"",AG3127&lt;&gt;"A",AJ3127&lt;&gt;"A",OR(AB3127="NR",AB3127="NT")),1,"")</f>
        <v/>
      </c>
      <c r="AV3127" s="554" t="str">
        <f>IF(AU3127="","",COUNTIF($AU$8:AU3127,AU3127))</f>
        <v/>
      </c>
      <c r="AW3127" s="553" t="str">
        <f>IF(AND(V3127&gt;0,X3127="A",AJ3127&lt;&gt;"A",OR(AB3127="",AB3127="NX")),1,"")</f>
        <v/>
      </c>
      <c r="AX3127" s="554" t="str">
        <f>IF(AW3127="","",COUNTIF($AW$8:AW3127,AW3127))</f>
        <v/>
      </c>
      <c r="AY3127" s="27"/>
      <c r="AZ3127" s="6"/>
      <c r="BA3127" s="7"/>
      <c r="BB3127" s="7"/>
    </row>
    <row r="3128" spans="1:54" ht="14.45" customHeight="1">
      <c r="A3128" s="472" t="s">
        <v>6487</v>
      </c>
      <c r="B3128" s="473" t="s">
        <v>1602</v>
      </c>
      <c r="C3128" s="714"/>
      <c r="D3128" s="22"/>
      <c r="E3128" s="746"/>
      <c r="F3128" s="760"/>
      <c r="G3128" s="475"/>
      <c r="H3128" s="476"/>
      <c r="I3128" s="474"/>
      <c r="J3128" s="475"/>
      <c r="K3128" s="478"/>
      <c r="L3128" s="9"/>
      <c r="M3128" s="546"/>
      <c r="N3128" s="9"/>
      <c r="O3128" s="6"/>
      <c r="P3128" s="479"/>
      <c r="Q3128" s="10"/>
      <c r="R3128" s="11"/>
      <c r="S3128" s="12"/>
      <c r="T3128" s="14"/>
      <c r="U3128" s="15"/>
      <c r="V3128" s="8"/>
      <c r="W3128" s="13"/>
      <c r="X3128" s="23"/>
      <c r="Y3128" s="486"/>
      <c r="Z3128" s="483"/>
      <c r="AA3128" s="24"/>
      <c r="AB3128" s="484"/>
      <c r="AC3128" s="16"/>
      <c r="AD3128" s="17"/>
      <c r="AE3128" s="18"/>
      <c r="AF3128" s="9"/>
      <c r="AG3128" s="19"/>
      <c r="AH3128" s="20"/>
      <c r="AI3128" s="9"/>
      <c r="AJ3128" s="21"/>
      <c r="AK3128" s="33"/>
      <c r="AL3128" s="485" t="str">
        <f>IF(AA3128="","",AA3128)</f>
        <v/>
      </c>
      <c r="AM3128" s="3" t="str">
        <f>IF(AB3128="","",AB3128)</f>
        <v/>
      </c>
      <c r="AN3128" s="702"/>
      <c r="AO3128" s="4"/>
      <c r="AP3128" s="5"/>
      <c r="AQ3128" s="5"/>
      <c r="AR3128" s="4"/>
      <c r="AS3128" s="5"/>
      <c r="AT3128" s="552"/>
      <c r="AU3128" s="553" t="str">
        <f>IF(AND(V3128&gt;0,X3128="A",AA3128&lt;&gt;"",AG3128&lt;&gt;"A",AJ3128&lt;&gt;"A",OR(AB3128="NR",AB3128="NT")),1,"")</f>
        <v/>
      </c>
      <c r="AV3128" s="554" t="str">
        <f>IF(AU3128="","",COUNTIF($AU$8:AU3128,AU3128))</f>
        <v/>
      </c>
      <c r="AW3128" s="553" t="str">
        <f>IF(AND(V3128&gt;0,X3128="A",AJ3128&lt;&gt;"A",OR(AB3128="",AB3128="NX")),1,"")</f>
        <v/>
      </c>
      <c r="AX3128" s="554" t="str">
        <f>IF(AW3128="","",COUNTIF($AW$8:AW3128,AW3128))</f>
        <v/>
      </c>
      <c r="AY3128" s="27"/>
      <c r="AZ3128" s="6"/>
      <c r="BA3128" s="7"/>
      <c r="BB3128" s="7"/>
    </row>
    <row r="3129" spans="1:54" ht="14.45" customHeight="1">
      <c r="A3129" s="472" t="s">
        <v>6488</v>
      </c>
      <c r="B3129" s="473" t="s">
        <v>1602</v>
      </c>
      <c r="C3129" s="714"/>
      <c r="D3129" s="22"/>
      <c r="E3129" s="746"/>
      <c r="F3129" s="760"/>
      <c r="G3129" s="475"/>
      <c r="H3129" s="476"/>
      <c r="I3129" s="474"/>
      <c r="J3129" s="475"/>
      <c r="K3129" s="478"/>
      <c r="L3129" s="9"/>
      <c r="M3129" s="546"/>
      <c r="N3129" s="9"/>
      <c r="O3129" s="6"/>
      <c r="P3129" s="479"/>
      <c r="Q3129" s="10"/>
      <c r="R3129" s="11"/>
      <c r="S3129" s="12"/>
      <c r="T3129" s="14"/>
      <c r="U3129" s="15"/>
      <c r="V3129" s="8"/>
      <c r="W3129" s="13"/>
      <c r="X3129" s="23"/>
      <c r="Y3129" s="486"/>
      <c r="Z3129" s="483"/>
      <c r="AA3129" s="24"/>
      <c r="AB3129" s="484"/>
      <c r="AC3129" s="16"/>
      <c r="AD3129" s="17"/>
      <c r="AE3129" s="18"/>
      <c r="AF3129" s="9"/>
      <c r="AG3129" s="19"/>
      <c r="AH3129" s="20"/>
      <c r="AI3129" s="9"/>
      <c r="AJ3129" s="21"/>
      <c r="AK3129" s="33"/>
      <c r="AL3129" s="485" t="str">
        <f>IF(AA3129="","",AA3129)</f>
        <v/>
      </c>
      <c r="AM3129" s="3" t="str">
        <f>IF(AB3129="","",AB3129)</f>
        <v/>
      </c>
      <c r="AN3129" s="702"/>
      <c r="AO3129" s="4"/>
      <c r="AP3129" s="5"/>
      <c r="AQ3129" s="5"/>
      <c r="AR3129" s="4"/>
      <c r="AS3129" s="5"/>
      <c r="AT3129" s="552"/>
      <c r="AU3129" s="553" t="str">
        <f>IF(AND(V3129&gt;0,X3129="A",AA3129&lt;&gt;"",AG3129&lt;&gt;"A",AJ3129&lt;&gt;"A",OR(AB3129="NR",AB3129="NT")),1,"")</f>
        <v/>
      </c>
      <c r="AV3129" s="554" t="str">
        <f>IF(AU3129="","",COUNTIF($AU$8:AU3129,AU3129))</f>
        <v/>
      </c>
      <c r="AW3129" s="553" t="str">
        <f>IF(AND(V3129&gt;0,X3129="A",AJ3129&lt;&gt;"A",OR(AB3129="",AB3129="NX")),1,"")</f>
        <v/>
      </c>
      <c r="AX3129" s="554" t="str">
        <f>IF(AW3129="","",COUNTIF($AW$8:AW3129,AW3129))</f>
        <v/>
      </c>
      <c r="AY3129" s="27"/>
      <c r="AZ3129" s="6"/>
      <c r="BA3129" s="7"/>
      <c r="BB3129" s="7"/>
    </row>
    <row r="3130" spans="1:54" ht="14.45" customHeight="1">
      <c r="A3130" s="472" t="s">
        <v>6489</v>
      </c>
      <c r="B3130" s="473" t="s">
        <v>1602</v>
      </c>
      <c r="C3130" s="714"/>
      <c r="D3130" s="22"/>
      <c r="E3130" s="746"/>
      <c r="F3130" s="760"/>
      <c r="G3130" s="475"/>
      <c r="H3130" s="476"/>
      <c r="I3130" s="474"/>
      <c r="J3130" s="475"/>
      <c r="K3130" s="478"/>
      <c r="L3130" s="9"/>
      <c r="M3130" s="546"/>
      <c r="N3130" s="9"/>
      <c r="O3130" s="6"/>
      <c r="P3130" s="479"/>
      <c r="Q3130" s="10"/>
      <c r="R3130" s="11"/>
      <c r="S3130" s="12"/>
      <c r="T3130" s="14"/>
      <c r="U3130" s="15"/>
      <c r="V3130" s="8"/>
      <c r="W3130" s="13"/>
      <c r="X3130" s="23"/>
      <c r="Y3130" s="486"/>
      <c r="Z3130" s="483"/>
      <c r="AA3130" s="24"/>
      <c r="AB3130" s="484"/>
      <c r="AC3130" s="16"/>
      <c r="AD3130" s="17"/>
      <c r="AE3130" s="18"/>
      <c r="AF3130" s="9"/>
      <c r="AG3130" s="19"/>
      <c r="AH3130" s="20"/>
      <c r="AI3130" s="9"/>
      <c r="AJ3130" s="21"/>
      <c r="AK3130" s="33"/>
      <c r="AL3130" s="485" t="str">
        <f>IF(AA3130="","",AA3130)</f>
        <v/>
      </c>
      <c r="AM3130" s="3" t="str">
        <f>IF(AB3130="","",AB3130)</f>
        <v/>
      </c>
      <c r="AN3130" s="702"/>
      <c r="AO3130" s="4"/>
      <c r="AP3130" s="5"/>
      <c r="AQ3130" s="5"/>
      <c r="AR3130" s="4"/>
      <c r="AS3130" s="5"/>
      <c r="AT3130" s="552"/>
      <c r="AU3130" s="553" t="str">
        <f>IF(AND(V3130&gt;0,X3130="A",AA3130&lt;&gt;"",AG3130&lt;&gt;"A",AJ3130&lt;&gt;"A",OR(AB3130="NR",AB3130="NT")),1,"")</f>
        <v/>
      </c>
      <c r="AV3130" s="554" t="str">
        <f>IF(AU3130="","",COUNTIF($AU$8:AU3130,AU3130))</f>
        <v/>
      </c>
      <c r="AW3130" s="553" t="str">
        <f>IF(AND(V3130&gt;0,X3130="A",AJ3130&lt;&gt;"A",OR(AB3130="",AB3130="NX")),1,"")</f>
        <v/>
      </c>
      <c r="AX3130" s="554" t="str">
        <f>IF(AW3130="","",COUNTIF($AW$8:AW3130,AW3130))</f>
        <v/>
      </c>
      <c r="AY3130" s="27"/>
      <c r="AZ3130" s="6"/>
      <c r="BA3130" s="7"/>
      <c r="BB3130" s="7"/>
    </row>
    <row r="3131" spans="1:54" ht="14.45" customHeight="1">
      <c r="A3131" s="472" t="s">
        <v>6490</v>
      </c>
      <c r="B3131" s="473" t="s">
        <v>1602</v>
      </c>
      <c r="C3131" s="714"/>
      <c r="D3131" s="22"/>
      <c r="E3131" s="746"/>
      <c r="F3131" s="760"/>
      <c r="G3131" s="475"/>
      <c r="H3131" s="476"/>
      <c r="I3131" s="474"/>
      <c r="J3131" s="475"/>
      <c r="K3131" s="478"/>
      <c r="L3131" s="9"/>
      <c r="M3131" s="546"/>
      <c r="N3131" s="9"/>
      <c r="O3131" s="6"/>
      <c r="P3131" s="479"/>
      <c r="Q3131" s="10"/>
      <c r="R3131" s="11"/>
      <c r="S3131" s="12"/>
      <c r="T3131" s="14"/>
      <c r="U3131" s="15"/>
      <c r="V3131" s="8"/>
      <c r="W3131" s="13"/>
      <c r="X3131" s="23"/>
      <c r="Y3131" s="486"/>
      <c r="Z3131" s="483"/>
      <c r="AA3131" s="24"/>
      <c r="AB3131" s="484"/>
      <c r="AC3131" s="16"/>
      <c r="AD3131" s="17"/>
      <c r="AE3131" s="18"/>
      <c r="AF3131" s="9"/>
      <c r="AG3131" s="19"/>
      <c r="AH3131" s="20"/>
      <c r="AI3131" s="9"/>
      <c r="AJ3131" s="21"/>
      <c r="AK3131" s="33"/>
      <c r="AL3131" s="485" t="str">
        <f>IF(AA3131="","",AA3131)</f>
        <v/>
      </c>
      <c r="AM3131" s="3" t="str">
        <f>IF(AB3131="","",AB3131)</f>
        <v/>
      </c>
      <c r="AN3131" s="702"/>
      <c r="AO3131" s="4"/>
      <c r="AP3131" s="5"/>
      <c r="AQ3131" s="5"/>
      <c r="AR3131" s="4"/>
      <c r="AS3131" s="5"/>
      <c r="AT3131" s="552"/>
      <c r="AU3131" s="553" t="str">
        <f>IF(AND(V3131&gt;0,X3131="A",AA3131&lt;&gt;"",AG3131&lt;&gt;"A",AJ3131&lt;&gt;"A",OR(AB3131="NR",AB3131="NT")),1,"")</f>
        <v/>
      </c>
      <c r="AV3131" s="554" t="str">
        <f>IF(AU3131="","",COUNTIF($AU$8:AU3131,AU3131))</f>
        <v/>
      </c>
      <c r="AW3131" s="553" t="str">
        <f>IF(AND(V3131&gt;0,X3131="A",AJ3131&lt;&gt;"A",OR(AB3131="",AB3131="NX")),1,"")</f>
        <v/>
      </c>
      <c r="AX3131" s="554" t="str">
        <f>IF(AW3131="","",COUNTIF($AW$8:AW3131,AW3131))</f>
        <v/>
      </c>
      <c r="AY3131" s="27"/>
      <c r="AZ3131" s="6"/>
      <c r="BA3131" s="7"/>
      <c r="BB3131" s="7"/>
    </row>
    <row r="3132" spans="1:54" ht="14.45" customHeight="1">
      <c r="A3132" s="472" t="s">
        <v>6491</v>
      </c>
      <c r="B3132" s="473" t="s">
        <v>1602</v>
      </c>
      <c r="C3132" s="714"/>
      <c r="D3132" s="22"/>
      <c r="E3132" s="746"/>
      <c r="F3132" s="760"/>
      <c r="G3132" s="475"/>
      <c r="H3132" s="476"/>
      <c r="I3132" s="474"/>
      <c r="J3132" s="475"/>
      <c r="K3132" s="478"/>
      <c r="L3132" s="9"/>
      <c r="M3132" s="546"/>
      <c r="N3132" s="9"/>
      <c r="O3132" s="6"/>
      <c r="P3132" s="479"/>
      <c r="Q3132" s="10"/>
      <c r="R3132" s="11"/>
      <c r="S3132" s="12"/>
      <c r="T3132" s="14"/>
      <c r="U3132" s="15"/>
      <c r="V3132" s="8"/>
      <c r="W3132" s="13"/>
      <c r="X3132" s="23"/>
      <c r="Y3132" s="486"/>
      <c r="Z3132" s="483"/>
      <c r="AA3132" s="24"/>
      <c r="AB3132" s="484"/>
      <c r="AC3132" s="16"/>
      <c r="AD3132" s="17"/>
      <c r="AE3132" s="18"/>
      <c r="AF3132" s="9"/>
      <c r="AG3132" s="19"/>
      <c r="AH3132" s="20"/>
      <c r="AI3132" s="9"/>
      <c r="AJ3132" s="21"/>
      <c r="AK3132" s="33"/>
      <c r="AL3132" s="485" t="str">
        <f>IF(AA3132="","",AA3132)</f>
        <v/>
      </c>
      <c r="AM3132" s="3" t="str">
        <f>IF(AB3132="","",AB3132)</f>
        <v/>
      </c>
      <c r="AN3132" s="702"/>
      <c r="AO3132" s="4"/>
      <c r="AP3132" s="5"/>
      <c r="AQ3132" s="5"/>
      <c r="AR3132" s="4"/>
      <c r="AS3132" s="5"/>
      <c r="AT3132" s="552"/>
      <c r="AU3132" s="553" t="str">
        <f>IF(AND(V3132&gt;0,X3132="A",AA3132&lt;&gt;"",AG3132&lt;&gt;"A",AJ3132&lt;&gt;"A",OR(AB3132="NR",AB3132="NT")),1,"")</f>
        <v/>
      </c>
      <c r="AV3132" s="554" t="str">
        <f>IF(AU3132="","",COUNTIF($AU$8:AU3132,AU3132))</f>
        <v/>
      </c>
      <c r="AW3132" s="553" t="str">
        <f>IF(AND(V3132&gt;0,X3132="A",AJ3132&lt;&gt;"A",OR(AB3132="",AB3132="NX")),1,"")</f>
        <v/>
      </c>
      <c r="AX3132" s="554" t="str">
        <f>IF(AW3132="","",COUNTIF($AW$8:AW3132,AW3132))</f>
        <v/>
      </c>
      <c r="AY3132" s="27"/>
      <c r="AZ3132" s="6"/>
      <c r="BA3132" s="7"/>
      <c r="BB3132" s="7"/>
    </row>
    <row r="3133" spans="1:54" ht="14.45" customHeight="1">
      <c r="A3133" s="472" t="s">
        <v>6492</v>
      </c>
      <c r="B3133" s="473" t="s">
        <v>1602</v>
      </c>
      <c r="C3133" s="714"/>
      <c r="D3133" s="22"/>
      <c r="E3133" s="746"/>
      <c r="F3133" s="760"/>
      <c r="G3133" s="475"/>
      <c r="H3133" s="476"/>
      <c r="I3133" s="474"/>
      <c r="J3133" s="475"/>
      <c r="K3133" s="478"/>
      <c r="L3133" s="9"/>
      <c r="M3133" s="546"/>
      <c r="N3133" s="9"/>
      <c r="O3133" s="6"/>
      <c r="P3133" s="479"/>
      <c r="Q3133" s="10"/>
      <c r="R3133" s="11"/>
      <c r="S3133" s="12"/>
      <c r="T3133" s="14"/>
      <c r="U3133" s="15"/>
      <c r="V3133" s="8"/>
      <c r="W3133" s="13"/>
      <c r="X3133" s="23"/>
      <c r="Y3133" s="486"/>
      <c r="Z3133" s="483"/>
      <c r="AA3133" s="24"/>
      <c r="AB3133" s="484"/>
      <c r="AC3133" s="16"/>
      <c r="AD3133" s="17"/>
      <c r="AE3133" s="18"/>
      <c r="AF3133" s="9"/>
      <c r="AG3133" s="19"/>
      <c r="AH3133" s="20"/>
      <c r="AI3133" s="9"/>
      <c r="AJ3133" s="21"/>
      <c r="AK3133" s="33"/>
      <c r="AL3133" s="485" t="str">
        <f>IF(AA3133="","",AA3133)</f>
        <v/>
      </c>
      <c r="AM3133" s="3" t="str">
        <f>IF(AB3133="","",AB3133)</f>
        <v/>
      </c>
      <c r="AN3133" s="702"/>
      <c r="AO3133" s="4"/>
      <c r="AP3133" s="5"/>
      <c r="AQ3133" s="5"/>
      <c r="AR3133" s="4"/>
      <c r="AS3133" s="5"/>
      <c r="AT3133" s="552"/>
      <c r="AU3133" s="553" t="str">
        <f>IF(AND(V3133&gt;0,X3133="A",AA3133&lt;&gt;"",AG3133&lt;&gt;"A",AJ3133&lt;&gt;"A",OR(AB3133="NR",AB3133="NT")),1,"")</f>
        <v/>
      </c>
      <c r="AV3133" s="554" t="str">
        <f>IF(AU3133="","",COUNTIF($AU$8:AU3133,AU3133))</f>
        <v/>
      </c>
      <c r="AW3133" s="553" t="str">
        <f>IF(AND(V3133&gt;0,X3133="A",AJ3133&lt;&gt;"A",OR(AB3133="",AB3133="NX")),1,"")</f>
        <v/>
      </c>
      <c r="AX3133" s="554" t="str">
        <f>IF(AW3133="","",COUNTIF($AW$8:AW3133,AW3133))</f>
        <v/>
      </c>
      <c r="AY3133" s="27"/>
      <c r="AZ3133" s="6"/>
      <c r="BA3133" s="7"/>
      <c r="BB3133" s="7"/>
    </row>
    <row r="3134" spans="1:54" ht="14.45" customHeight="1">
      <c r="A3134" s="472" t="s">
        <v>6493</v>
      </c>
      <c r="B3134" s="473" t="s">
        <v>1602</v>
      </c>
      <c r="C3134" s="714"/>
      <c r="D3134" s="22"/>
      <c r="E3134" s="746"/>
      <c r="F3134" s="760"/>
      <c r="G3134" s="475"/>
      <c r="H3134" s="476"/>
      <c r="I3134" s="474"/>
      <c r="J3134" s="475"/>
      <c r="K3134" s="478"/>
      <c r="L3134" s="9"/>
      <c r="M3134" s="546"/>
      <c r="N3134" s="9"/>
      <c r="O3134" s="6"/>
      <c r="P3134" s="479"/>
      <c r="Q3134" s="10"/>
      <c r="R3134" s="11"/>
      <c r="S3134" s="12"/>
      <c r="T3134" s="14"/>
      <c r="U3134" s="15"/>
      <c r="V3134" s="8"/>
      <c r="W3134" s="13"/>
      <c r="X3134" s="23"/>
      <c r="Y3134" s="486"/>
      <c r="Z3134" s="483"/>
      <c r="AA3134" s="24"/>
      <c r="AB3134" s="484"/>
      <c r="AC3134" s="16"/>
      <c r="AD3134" s="17"/>
      <c r="AE3134" s="18"/>
      <c r="AF3134" s="9"/>
      <c r="AG3134" s="19"/>
      <c r="AH3134" s="20"/>
      <c r="AI3134" s="9"/>
      <c r="AJ3134" s="21"/>
      <c r="AK3134" s="33"/>
      <c r="AL3134" s="485" t="str">
        <f>IF(AA3134="","",AA3134)</f>
        <v/>
      </c>
      <c r="AM3134" s="3" t="str">
        <f>IF(AB3134="","",AB3134)</f>
        <v/>
      </c>
      <c r="AN3134" s="702"/>
      <c r="AO3134" s="4"/>
      <c r="AP3134" s="5"/>
      <c r="AQ3134" s="5"/>
      <c r="AR3134" s="4"/>
      <c r="AS3134" s="5"/>
      <c r="AT3134" s="552"/>
      <c r="AU3134" s="553" t="str">
        <f>IF(AND(V3134&gt;0,X3134="A",AA3134&lt;&gt;"",AG3134&lt;&gt;"A",AJ3134&lt;&gt;"A",OR(AB3134="NR",AB3134="NT")),1,"")</f>
        <v/>
      </c>
      <c r="AV3134" s="554" t="str">
        <f>IF(AU3134="","",COUNTIF($AU$8:AU3134,AU3134))</f>
        <v/>
      </c>
      <c r="AW3134" s="553" t="str">
        <f>IF(AND(V3134&gt;0,X3134="A",AJ3134&lt;&gt;"A",OR(AB3134="",AB3134="NX")),1,"")</f>
        <v/>
      </c>
      <c r="AX3134" s="554" t="str">
        <f>IF(AW3134="","",COUNTIF($AW$8:AW3134,AW3134))</f>
        <v/>
      </c>
      <c r="AY3134" s="27"/>
      <c r="AZ3134" s="6"/>
      <c r="BA3134" s="7"/>
      <c r="BB3134" s="7"/>
    </row>
    <row r="3135" spans="1:54" ht="14.45" customHeight="1">
      <c r="A3135" s="472" t="s">
        <v>6494</v>
      </c>
      <c r="B3135" s="473" t="s">
        <v>1602</v>
      </c>
      <c r="C3135" s="714"/>
      <c r="D3135" s="22"/>
      <c r="E3135" s="746"/>
      <c r="F3135" s="760"/>
      <c r="G3135" s="475"/>
      <c r="H3135" s="476"/>
      <c r="I3135" s="474"/>
      <c r="J3135" s="475"/>
      <c r="K3135" s="478"/>
      <c r="L3135" s="9"/>
      <c r="M3135" s="546"/>
      <c r="N3135" s="9"/>
      <c r="O3135" s="6"/>
      <c r="P3135" s="479"/>
      <c r="Q3135" s="10"/>
      <c r="R3135" s="11"/>
      <c r="S3135" s="12"/>
      <c r="T3135" s="14"/>
      <c r="U3135" s="15"/>
      <c r="V3135" s="8"/>
      <c r="W3135" s="13"/>
      <c r="X3135" s="23"/>
      <c r="Y3135" s="486"/>
      <c r="Z3135" s="483"/>
      <c r="AA3135" s="24"/>
      <c r="AB3135" s="484"/>
      <c r="AC3135" s="16"/>
      <c r="AD3135" s="17"/>
      <c r="AE3135" s="18"/>
      <c r="AF3135" s="9"/>
      <c r="AG3135" s="19"/>
      <c r="AH3135" s="20"/>
      <c r="AI3135" s="9"/>
      <c r="AJ3135" s="21"/>
      <c r="AK3135" s="33"/>
      <c r="AL3135" s="485" t="str">
        <f>IF(AA3135="","",AA3135)</f>
        <v/>
      </c>
      <c r="AM3135" s="3" t="str">
        <f>IF(AB3135="","",AB3135)</f>
        <v/>
      </c>
      <c r="AN3135" s="702"/>
      <c r="AO3135" s="4"/>
      <c r="AP3135" s="5"/>
      <c r="AQ3135" s="5"/>
      <c r="AR3135" s="4"/>
      <c r="AS3135" s="5"/>
      <c r="AT3135" s="552"/>
      <c r="AU3135" s="553" t="str">
        <f>IF(AND(V3135&gt;0,X3135="A",AA3135&lt;&gt;"",AG3135&lt;&gt;"A",AJ3135&lt;&gt;"A",OR(AB3135="NR",AB3135="NT")),1,"")</f>
        <v/>
      </c>
      <c r="AV3135" s="554" t="str">
        <f>IF(AU3135="","",COUNTIF($AU$8:AU3135,AU3135))</f>
        <v/>
      </c>
      <c r="AW3135" s="553" t="str">
        <f>IF(AND(V3135&gt;0,X3135="A",AJ3135&lt;&gt;"A",OR(AB3135="",AB3135="NX")),1,"")</f>
        <v/>
      </c>
      <c r="AX3135" s="554" t="str">
        <f>IF(AW3135="","",COUNTIF($AW$8:AW3135,AW3135))</f>
        <v/>
      </c>
      <c r="AY3135" s="27"/>
      <c r="AZ3135" s="6"/>
      <c r="BA3135" s="7"/>
      <c r="BB3135" s="7"/>
    </row>
    <row r="3136" spans="1:54" ht="14.45" customHeight="1">
      <c r="A3136" s="472" t="s">
        <v>6495</v>
      </c>
      <c r="B3136" s="473" t="s">
        <v>1602</v>
      </c>
      <c r="C3136" s="714"/>
      <c r="D3136" s="22"/>
      <c r="E3136" s="746"/>
      <c r="F3136" s="760"/>
      <c r="G3136" s="475"/>
      <c r="H3136" s="476"/>
      <c r="I3136" s="474"/>
      <c r="J3136" s="475"/>
      <c r="K3136" s="478"/>
      <c r="L3136" s="9"/>
      <c r="M3136" s="546"/>
      <c r="N3136" s="9"/>
      <c r="O3136" s="6"/>
      <c r="P3136" s="479"/>
      <c r="Q3136" s="10"/>
      <c r="R3136" s="11"/>
      <c r="S3136" s="12"/>
      <c r="T3136" s="14"/>
      <c r="U3136" s="15"/>
      <c r="V3136" s="8"/>
      <c r="W3136" s="13"/>
      <c r="X3136" s="23"/>
      <c r="Y3136" s="486"/>
      <c r="Z3136" s="483"/>
      <c r="AA3136" s="24"/>
      <c r="AB3136" s="484"/>
      <c r="AC3136" s="16"/>
      <c r="AD3136" s="17"/>
      <c r="AE3136" s="18"/>
      <c r="AF3136" s="9"/>
      <c r="AG3136" s="19"/>
      <c r="AH3136" s="20"/>
      <c r="AI3136" s="9"/>
      <c r="AJ3136" s="21"/>
      <c r="AK3136" s="33"/>
      <c r="AL3136" s="485" t="str">
        <f>IF(AA3136="","",AA3136)</f>
        <v/>
      </c>
      <c r="AM3136" s="3" t="str">
        <f>IF(AB3136="","",AB3136)</f>
        <v/>
      </c>
      <c r="AN3136" s="702"/>
      <c r="AO3136" s="4"/>
      <c r="AP3136" s="5"/>
      <c r="AQ3136" s="5"/>
      <c r="AR3136" s="4"/>
      <c r="AS3136" s="5"/>
      <c r="AT3136" s="552"/>
      <c r="AU3136" s="553" t="str">
        <f>IF(AND(V3136&gt;0,X3136="A",AA3136&lt;&gt;"",AG3136&lt;&gt;"A",AJ3136&lt;&gt;"A",OR(AB3136="NR",AB3136="NT")),1,"")</f>
        <v/>
      </c>
      <c r="AV3136" s="554" t="str">
        <f>IF(AU3136="","",COUNTIF($AU$8:AU3136,AU3136))</f>
        <v/>
      </c>
      <c r="AW3136" s="553" t="str">
        <f>IF(AND(V3136&gt;0,X3136="A",AJ3136&lt;&gt;"A",OR(AB3136="",AB3136="NX")),1,"")</f>
        <v/>
      </c>
      <c r="AX3136" s="554" t="str">
        <f>IF(AW3136="","",COUNTIF($AW$8:AW3136,AW3136))</f>
        <v/>
      </c>
      <c r="AY3136" s="27"/>
      <c r="AZ3136" s="6"/>
      <c r="BA3136" s="7"/>
      <c r="BB3136" s="7"/>
    </row>
    <row r="3137" spans="1:54" ht="14.45" customHeight="1">
      <c r="A3137" s="472" t="s">
        <v>6496</v>
      </c>
      <c r="B3137" s="473" t="s">
        <v>1602</v>
      </c>
      <c r="C3137" s="714"/>
      <c r="D3137" s="22"/>
      <c r="E3137" s="746"/>
      <c r="F3137" s="760"/>
      <c r="G3137" s="475"/>
      <c r="H3137" s="476"/>
      <c r="I3137" s="474"/>
      <c r="J3137" s="475"/>
      <c r="K3137" s="478"/>
      <c r="L3137" s="9"/>
      <c r="M3137" s="546"/>
      <c r="N3137" s="9"/>
      <c r="O3137" s="6"/>
      <c r="P3137" s="479"/>
      <c r="Q3137" s="10"/>
      <c r="R3137" s="11"/>
      <c r="S3137" s="12"/>
      <c r="T3137" s="14"/>
      <c r="U3137" s="15"/>
      <c r="V3137" s="8"/>
      <c r="W3137" s="13"/>
      <c r="X3137" s="23"/>
      <c r="Y3137" s="486"/>
      <c r="Z3137" s="483"/>
      <c r="AA3137" s="24"/>
      <c r="AB3137" s="484"/>
      <c r="AC3137" s="16"/>
      <c r="AD3137" s="17"/>
      <c r="AE3137" s="18"/>
      <c r="AF3137" s="9"/>
      <c r="AG3137" s="19"/>
      <c r="AH3137" s="20"/>
      <c r="AI3137" s="9"/>
      <c r="AJ3137" s="21"/>
      <c r="AK3137" s="33"/>
      <c r="AL3137" s="485" t="str">
        <f>IF(AA3137="","",AA3137)</f>
        <v/>
      </c>
      <c r="AM3137" s="3" t="str">
        <f>IF(AB3137="","",AB3137)</f>
        <v/>
      </c>
      <c r="AN3137" s="702"/>
      <c r="AO3137" s="4"/>
      <c r="AP3137" s="5"/>
      <c r="AQ3137" s="5"/>
      <c r="AR3137" s="4"/>
      <c r="AS3137" s="5"/>
      <c r="AT3137" s="552"/>
      <c r="AU3137" s="553" t="str">
        <f>IF(AND(V3137&gt;0,X3137="A",AA3137&lt;&gt;"",AG3137&lt;&gt;"A",AJ3137&lt;&gt;"A",OR(AB3137="NR",AB3137="NT")),1,"")</f>
        <v/>
      </c>
      <c r="AV3137" s="554" t="str">
        <f>IF(AU3137="","",COUNTIF($AU$8:AU3137,AU3137))</f>
        <v/>
      </c>
      <c r="AW3137" s="553" t="str">
        <f>IF(AND(V3137&gt;0,X3137="A",AJ3137&lt;&gt;"A",OR(AB3137="",AB3137="NX")),1,"")</f>
        <v/>
      </c>
      <c r="AX3137" s="554" t="str">
        <f>IF(AW3137="","",COUNTIF($AW$8:AW3137,AW3137))</f>
        <v/>
      </c>
      <c r="AY3137" s="27"/>
      <c r="AZ3137" s="6"/>
      <c r="BA3137" s="7"/>
      <c r="BB3137" s="7"/>
    </row>
    <row r="3138" spans="1:54" ht="14.45" customHeight="1">
      <c r="A3138" s="472" t="s">
        <v>6497</v>
      </c>
      <c r="B3138" s="473" t="s">
        <v>1602</v>
      </c>
      <c r="C3138" s="714"/>
      <c r="D3138" s="22"/>
      <c r="E3138" s="746"/>
      <c r="F3138" s="760"/>
      <c r="G3138" s="475"/>
      <c r="H3138" s="476"/>
      <c r="I3138" s="474"/>
      <c r="J3138" s="475"/>
      <c r="K3138" s="478"/>
      <c r="L3138" s="9"/>
      <c r="M3138" s="546"/>
      <c r="N3138" s="9"/>
      <c r="O3138" s="6"/>
      <c r="P3138" s="479"/>
      <c r="Q3138" s="10"/>
      <c r="R3138" s="11"/>
      <c r="S3138" s="12"/>
      <c r="T3138" s="14"/>
      <c r="U3138" s="15"/>
      <c r="V3138" s="8"/>
      <c r="W3138" s="13"/>
      <c r="X3138" s="23"/>
      <c r="Y3138" s="486"/>
      <c r="Z3138" s="483"/>
      <c r="AA3138" s="24"/>
      <c r="AB3138" s="484"/>
      <c r="AC3138" s="16"/>
      <c r="AD3138" s="17"/>
      <c r="AE3138" s="18"/>
      <c r="AF3138" s="9"/>
      <c r="AG3138" s="19"/>
      <c r="AH3138" s="20"/>
      <c r="AI3138" s="9"/>
      <c r="AJ3138" s="21"/>
      <c r="AK3138" s="33"/>
      <c r="AL3138" s="485" t="str">
        <f>IF(AA3138="","",AA3138)</f>
        <v/>
      </c>
      <c r="AM3138" s="3" t="str">
        <f>IF(AB3138="","",AB3138)</f>
        <v/>
      </c>
      <c r="AN3138" s="702"/>
      <c r="AO3138" s="4"/>
      <c r="AP3138" s="5"/>
      <c r="AQ3138" s="5"/>
      <c r="AR3138" s="4"/>
      <c r="AS3138" s="5"/>
      <c r="AT3138" s="552"/>
      <c r="AU3138" s="553" t="str">
        <f>IF(AND(V3138&gt;0,X3138="A",AA3138&lt;&gt;"",AG3138&lt;&gt;"A",AJ3138&lt;&gt;"A",OR(AB3138="NR",AB3138="NT")),1,"")</f>
        <v/>
      </c>
      <c r="AV3138" s="554" t="str">
        <f>IF(AU3138="","",COUNTIF($AU$8:AU3138,AU3138))</f>
        <v/>
      </c>
      <c r="AW3138" s="553" t="str">
        <f>IF(AND(V3138&gt;0,X3138="A",AJ3138&lt;&gt;"A",OR(AB3138="",AB3138="NX")),1,"")</f>
        <v/>
      </c>
      <c r="AX3138" s="554" t="str">
        <f>IF(AW3138="","",COUNTIF($AW$8:AW3138,AW3138))</f>
        <v/>
      </c>
      <c r="AY3138" s="27"/>
      <c r="AZ3138" s="6"/>
      <c r="BA3138" s="7"/>
      <c r="BB3138" s="7"/>
    </row>
    <row r="3139" spans="1:54" ht="14.45" customHeight="1">
      <c r="A3139" s="472" t="s">
        <v>6498</v>
      </c>
      <c r="B3139" s="473" t="s">
        <v>1602</v>
      </c>
      <c r="C3139" s="714"/>
      <c r="D3139" s="22"/>
      <c r="E3139" s="746"/>
      <c r="F3139" s="760"/>
      <c r="G3139" s="475"/>
      <c r="H3139" s="476"/>
      <c r="I3139" s="474"/>
      <c r="J3139" s="475"/>
      <c r="K3139" s="478"/>
      <c r="L3139" s="9"/>
      <c r="M3139" s="546"/>
      <c r="N3139" s="9"/>
      <c r="O3139" s="6"/>
      <c r="P3139" s="479"/>
      <c r="Q3139" s="10"/>
      <c r="R3139" s="11"/>
      <c r="S3139" s="12"/>
      <c r="T3139" s="14"/>
      <c r="U3139" s="15"/>
      <c r="V3139" s="8"/>
      <c r="W3139" s="13"/>
      <c r="X3139" s="23"/>
      <c r="Y3139" s="486"/>
      <c r="Z3139" s="483"/>
      <c r="AA3139" s="24"/>
      <c r="AB3139" s="484"/>
      <c r="AC3139" s="16"/>
      <c r="AD3139" s="17"/>
      <c r="AE3139" s="18"/>
      <c r="AF3139" s="9"/>
      <c r="AG3139" s="19"/>
      <c r="AH3139" s="20"/>
      <c r="AI3139" s="9"/>
      <c r="AJ3139" s="21"/>
      <c r="AK3139" s="33"/>
      <c r="AL3139" s="485" t="str">
        <f>IF(AA3139="","",AA3139)</f>
        <v/>
      </c>
      <c r="AM3139" s="3" t="str">
        <f>IF(AB3139="","",AB3139)</f>
        <v/>
      </c>
      <c r="AN3139" s="702"/>
      <c r="AO3139" s="4"/>
      <c r="AP3139" s="5"/>
      <c r="AQ3139" s="5"/>
      <c r="AR3139" s="4"/>
      <c r="AS3139" s="5"/>
      <c r="AT3139" s="552"/>
      <c r="AU3139" s="553" t="str">
        <f>IF(AND(V3139&gt;0,X3139="A",AA3139&lt;&gt;"",AG3139&lt;&gt;"A",AJ3139&lt;&gt;"A",OR(AB3139="NR",AB3139="NT")),1,"")</f>
        <v/>
      </c>
      <c r="AV3139" s="554" t="str">
        <f>IF(AU3139="","",COUNTIF($AU$8:AU3139,AU3139))</f>
        <v/>
      </c>
      <c r="AW3139" s="553" t="str">
        <f>IF(AND(V3139&gt;0,X3139="A",AJ3139&lt;&gt;"A",OR(AB3139="",AB3139="NX")),1,"")</f>
        <v/>
      </c>
      <c r="AX3139" s="554" t="str">
        <f>IF(AW3139="","",COUNTIF($AW$8:AW3139,AW3139))</f>
        <v/>
      </c>
      <c r="AY3139" s="27"/>
      <c r="AZ3139" s="6"/>
      <c r="BA3139" s="7"/>
      <c r="BB3139" s="7"/>
    </row>
    <row r="3140" spans="1:54" ht="14.45" customHeight="1">
      <c r="A3140" s="472" t="s">
        <v>6499</v>
      </c>
      <c r="B3140" s="473" t="s">
        <v>1602</v>
      </c>
      <c r="C3140" s="714"/>
      <c r="D3140" s="22"/>
      <c r="E3140" s="746"/>
      <c r="F3140" s="760"/>
      <c r="G3140" s="475"/>
      <c r="H3140" s="476"/>
      <c r="I3140" s="474"/>
      <c r="J3140" s="475"/>
      <c r="K3140" s="478"/>
      <c r="L3140" s="9"/>
      <c r="M3140" s="546"/>
      <c r="N3140" s="9"/>
      <c r="O3140" s="6"/>
      <c r="P3140" s="479"/>
      <c r="Q3140" s="10"/>
      <c r="R3140" s="11"/>
      <c r="S3140" s="12"/>
      <c r="T3140" s="14"/>
      <c r="U3140" s="15"/>
      <c r="V3140" s="8"/>
      <c r="W3140" s="13"/>
      <c r="X3140" s="23"/>
      <c r="Y3140" s="486"/>
      <c r="Z3140" s="483"/>
      <c r="AA3140" s="24"/>
      <c r="AB3140" s="484"/>
      <c r="AC3140" s="16"/>
      <c r="AD3140" s="17"/>
      <c r="AE3140" s="18"/>
      <c r="AF3140" s="9"/>
      <c r="AG3140" s="19"/>
      <c r="AH3140" s="20"/>
      <c r="AI3140" s="9"/>
      <c r="AJ3140" s="21"/>
      <c r="AK3140" s="33"/>
      <c r="AL3140" s="485" t="str">
        <f>IF(AA3140="","",AA3140)</f>
        <v/>
      </c>
      <c r="AM3140" s="3" t="str">
        <f>IF(AB3140="","",AB3140)</f>
        <v/>
      </c>
      <c r="AN3140" s="702"/>
      <c r="AO3140" s="4"/>
      <c r="AP3140" s="5"/>
      <c r="AQ3140" s="5"/>
      <c r="AR3140" s="4"/>
      <c r="AS3140" s="5"/>
      <c r="AT3140" s="552"/>
      <c r="AU3140" s="553" t="str">
        <f>IF(AND(V3140&gt;0,X3140="A",AA3140&lt;&gt;"",AG3140&lt;&gt;"A",AJ3140&lt;&gt;"A",OR(AB3140="NR",AB3140="NT")),1,"")</f>
        <v/>
      </c>
      <c r="AV3140" s="554" t="str">
        <f>IF(AU3140="","",COUNTIF($AU$8:AU3140,AU3140))</f>
        <v/>
      </c>
      <c r="AW3140" s="553" t="str">
        <f>IF(AND(V3140&gt;0,X3140="A",AJ3140&lt;&gt;"A",OR(AB3140="",AB3140="NX")),1,"")</f>
        <v/>
      </c>
      <c r="AX3140" s="554" t="str">
        <f>IF(AW3140="","",COUNTIF($AW$8:AW3140,AW3140))</f>
        <v/>
      </c>
      <c r="AY3140" s="27"/>
      <c r="AZ3140" s="6"/>
      <c r="BA3140" s="7"/>
      <c r="BB3140" s="7"/>
    </row>
    <row r="3141" spans="1:54" ht="14.45" customHeight="1">
      <c r="A3141" s="472" t="s">
        <v>6542</v>
      </c>
      <c r="B3141" s="473" t="s">
        <v>1602</v>
      </c>
      <c r="C3141" s="714"/>
      <c r="D3141" s="22"/>
      <c r="E3141" s="746"/>
      <c r="F3141" s="760"/>
      <c r="G3141" s="475"/>
      <c r="H3141" s="476"/>
      <c r="I3141" s="474"/>
      <c r="J3141" s="475"/>
      <c r="K3141" s="478"/>
      <c r="L3141" s="9"/>
      <c r="M3141" s="546"/>
      <c r="N3141" s="9"/>
      <c r="O3141" s="6"/>
      <c r="P3141" s="479"/>
      <c r="Q3141" s="10"/>
      <c r="R3141" s="11"/>
      <c r="S3141" s="12"/>
      <c r="T3141" s="14"/>
      <c r="U3141" s="15"/>
      <c r="V3141" s="8"/>
      <c r="W3141" s="13"/>
      <c r="X3141" s="23"/>
      <c r="Y3141" s="486"/>
      <c r="Z3141" s="483"/>
      <c r="AA3141" s="24"/>
      <c r="AB3141" s="484"/>
      <c r="AC3141" s="16"/>
      <c r="AD3141" s="17"/>
      <c r="AE3141" s="18"/>
      <c r="AF3141" s="9"/>
      <c r="AG3141" s="19"/>
      <c r="AH3141" s="20"/>
      <c r="AI3141" s="9"/>
      <c r="AJ3141" s="21"/>
      <c r="AK3141" s="33"/>
      <c r="AL3141" s="485" t="str">
        <f>IF(AA3141="","",AA3141)</f>
        <v/>
      </c>
      <c r="AM3141" s="3" t="str">
        <f>IF(AB3141="","",AB3141)</f>
        <v/>
      </c>
      <c r="AN3141" s="702"/>
      <c r="AO3141" s="4"/>
      <c r="AP3141" s="5"/>
      <c r="AQ3141" s="5"/>
      <c r="AR3141" s="4"/>
      <c r="AS3141" s="5"/>
      <c r="AT3141" s="552"/>
      <c r="AU3141" s="553" t="str">
        <f>IF(AND(V3141&gt;0,X3141="A",AA3141&lt;&gt;"",AG3141&lt;&gt;"A",AJ3141&lt;&gt;"A",OR(AB3141="NR",AB3141="NT")),1,"")</f>
        <v/>
      </c>
      <c r="AV3141" s="554" t="str">
        <f>IF(AU3141="","",COUNTIF($AU$8:AU3141,AU3141))</f>
        <v/>
      </c>
      <c r="AW3141" s="553" t="str">
        <f>IF(AND(V3141&gt;0,X3141="A",AJ3141&lt;&gt;"A",OR(AB3141="",AB3141="NX")),1,"")</f>
        <v/>
      </c>
      <c r="AX3141" s="554" t="str">
        <f>IF(AW3141="","",COUNTIF($AW$8:AW3141,AW3141))</f>
        <v/>
      </c>
      <c r="AY3141" s="27"/>
      <c r="AZ3141" s="6"/>
      <c r="BA3141" s="7"/>
      <c r="BB3141" s="7"/>
    </row>
    <row r="3142" spans="1:54" ht="14.45" customHeight="1">
      <c r="A3142" s="472" t="s">
        <v>6543</v>
      </c>
      <c r="B3142" s="473" t="s">
        <v>1602</v>
      </c>
      <c r="C3142" s="714"/>
      <c r="D3142" s="22"/>
      <c r="E3142" s="746"/>
      <c r="F3142" s="760"/>
      <c r="G3142" s="475"/>
      <c r="H3142" s="476"/>
      <c r="I3142" s="474"/>
      <c r="J3142" s="475"/>
      <c r="K3142" s="478"/>
      <c r="L3142" s="9"/>
      <c r="M3142" s="546"/>
      <c r="N3142" s="9"/>
      <c r="O3142" s="6"/>
      <c r="P3142" s="479"/>
      <c r="Q3142" s="10"/>
      <c r="R3142" s="11"/>
      <c r="S3142" s="12"/>
      <c r="T3142" s="14"/>
      <c r="U3142" s="15"/>
      <c r="V3142" s="8"/>
      <c r="W3142" s="13"/>
      <c r="X3142" s="23"/>
      <c r="Y3142" s="486"/>
      <c r="Z3142" s="483"/>
      <c r="AA3142" s="24"/>
      <c r="AB3142" s="484"/>
      <c r="AC3142" s="16"/>
      <c r="AD3142" s="17"/>
      <c r="AE3142" s="18"/>
      <c r="AF3142" s="9"/>
      <c r="AG3142" s="19"/>
      <c r="AH3142" s="20"/>
      <c r="AI3142" s="9"/>
      <c r="AJ3142" s="21"/>
      <c r="AK3142" s="33"/>
      <c r="AL3142" s="485" t="str">
        <f>IF(AA3142="","",AA3142)</f>
        <v/>
      </c>
      <c r="AM3142" s="3" t="str">
        <f>IF(AB3142="","",AB3142)</f>
        <v/>
      </c>
      <c r="AN3142" s="702"/>
      <c r="AO3142" s="4"/>
      <c r="AP3142" s="5"/>
      <c r="AQ3142" s="5"/>
      <c r="AR3142" s="4"/>
      <c r="AS3142" s="5"/>
      <c r="AT3142" s="552"/>
      <c r="AU3142" s="553" t="str">
        <f>IF(AND(V3142&gt;0,X3142="A",AA3142&lt;&gt;"",AG3142&lt;&gt;"A",AJ3142&lt;&gt;"A",OR(AB3142="NR",AB3142="NT")),1,"")</f>
        <v/>
      </c>
      <c r="AV3142" s="554" t="str">
        <f>IF(AU3142="","",COUNTIF($AU$8:AU3142,AU3142))</f>
        <v/>
      </c>
      <c r="AW3142" s="553" t="str">
        <f>IF(AND(V3142&gt;0,X3142="A",AJ3142&lt;&gt;"A",OR(AB3142="",AB3142="NX")),1,"")</f>
        <v/>
      </c>
      <c r="AX3142" s="554" t="str">
        <f>IF(AW3142="","",COUNTIF($AW$8:AW3142,AW3142))</f>
        <v/>
      </c>
      <c r="AY3142" s="27"/>
      <c r="AZ3142" s="6"/>
      <c r="BA3142" s="7"/>
      <c r="BB3142" s="7"/>
    </row>
    <row r="3143" spans="1:54" ht="14.45" customHeight="1">
      <c r="A3143" s="472" t="s">
        <v>6544</v>
      </c>
      <c r="B3143" s="473" t="s">
        <v>1602</v>
      </c>
      <c r="C3143" s="714"/>
      <c r="D3143" s="22"/>
      <c r="E3143" s="746"/>
      <c r="F3143" s="760"/>
      <c r="G3143" s="475"/>
      <c r="H3143" s="476"/>
      <c r="I3143" s="474"/>
      <c r="J3143" s="475"/>
      <c r="K3143" s="478"/>
      <c r="L3143" s="9"/>
      <c r="M3143" s="546"/>
      <c r="N3143" s="9"/>
      <c r="O3143" s="6"/>
      <c r="P3143" s="479"/>
      <c r="Q3143" s="10"/>
      <c r="R3143" s="11"/>
      <c r="S3143" s="12"/>
      <c r="T3143" s="14"/>
      <c r="U3143" s="15"/>
      <c r="V3143" s="8"/>
      <c r="W3143" s="13"/>
      <c r="X3143" s="23"/>
      <c r="Y3143" s="486"/>
      <c r="Z3143" s="483"/>
      <c r="AA3143" s="24"/>
      <c r="AB3143" s="484"/>
      <c r="AC3143" s="16"/>
      <c r="AD3143" s="17"/>
      <c r="AE3143" s="18"/>
      <c r="AF3143" s="9"/>
      <c r="AG3143" s="19"/>
      <c r="AH3143" s="20"/>
      <c r="AI3143" s="9"/>
      <c r="AJ3143" s="21"/>
      <c r="AK3143" s="33"/>
      <c r="AL3143" s="485" t="str">
        <f>IF(AA3143="","",AA3143)</f>
        <v/>
      </c>
      <c r="AM3143" s="3" t="str">
        <f>IF(AB3143="","",AB3143)</f>
        <v/>
      </c>
      <c r="AN3143" s="702"/>
      <c r="AO3143" s="4"/>
      <c r="AP3143" s="5"/>
      <c r="AQ3143" s="5"/>
      <c r="AR3143" s="4"/>
      <c r="AS3143" s="5"/>
      <c r="AT3143" s="552"/>
      <c r="AU3143" s="553" t="str">
        <f>IF(AND(V3143&gt;0,X3143="A",AA3143&lt;&gt;"",AG3143&lt;&gt;"A",AJ3143&lt;&gt;"A",OR(AB3143="NR",AB3143="NT")),1,"")</f>
        <v/>
      </c>
      <c r="AV3143" s="554" t="str">
        <f>IF(AU3143="","",COUNTIF($AU$8:AU3143,AU3143))</f>
        <v/>
      </c>
      <c r="AW3143" s="553" t="str">
        <f>IF(AND(V3143&gt;0,X3143="A",AJ3143&lt;&gt;"A",OR(AB3143="",AB3143="NX")),1,"")</f>
        <v/>
      </c>
      <c r="AX3143" s="554" t="str">
        <f>IF(AW3143="","",COUNTIF($AW$8:AW3143,AW3143))</f>
        <v/>
      </c>
      <c r="AY3143" s="27"/>
      <c r="AZ3143" s="6"/>
      <c r="BA3143" s="7"/>
      <c r="BB3143" s="7"/>
    </row>
    <row r="3144" spans="1:54" ht="14.45" customHeight="1">
      <c r="A3144" s="472" t="s">
        <v>6545</v>
      </c>
      <c r="B3144" s="473" t="s">
        <v>1602</v>
      </c>
      <c r="C3144" s="714"/>
      <c r="D3144" s="22"/>
      <c r="E3144" s="746"/>
      <c r="F3144" s="760"/>
      <c r="G3144" s="475"/>
      <c r="H3144" s="476"/>
      <c r="I3144" s="474"/>
      <c r="J3144" s="475"/>
      <c r="K3144" s="478"/>
      <c r="L3144" s="9"/>
      <c r="M3144" s="546"/>
      <c r="N3144" s="9"/>
      <c r="O3144" s="6"/>
      <c r="P3144" s="479"/>
      <c r="Q3144" s="10"/>
      <c r="R3144" s="11"/>
      <c r="S3144" s="12"/>
      <c r="T3144" s="14"/>
      <c r="U3144" s="15"/>
      <c r="V3144" s="8"/>
      <c r="W3144" s="13"/>
      <c r="X3144" s="23"/>
      <c r="Y3144" s="486"/>
      <c r="Z3144" s="483"/>
      <c r="AA3144" s="24"/>
      <c r="AB3144" s="484"/>
      <c r="AC3144" s="16"/>
      <c r="AD3144" s="17"/>
      <c r="AE3144" s="18"/>
      <c r="AF3144" s="9"/>
      <c r="AG3144" s="19"/>
      <c r="AH3144" s="20"/>
      <c r="AI3144" s="9"/>
      <c r="AJ3144" s="21"/>
      <c r="AK3144" s="33"/>
      <c r="AL3144" s="485" t="str">
        <f>IF(AA3144="","",AA3144)</f>
        <v/>
      </c>
      <c r="AM3144" s="3" t="str">
        <f>IF(AB3144="","",AB3144)</f>
        <v/>
      </c>
      <c r="AN3144" s="702"/>
      <c r="AO3144" s="4"/>
      <c r="AP3144" s="5"/>
      <c r="AQ3144" s="5"/>
      <c r="AR3144" s="4"/>
      <c r="AS3144" s="5"/>
      <c r="AT3144" s="552"/>
      <c r="AU3144" s="553" t="str">
        <f>IF(AND(V3144&gt;0,X3144="A",AA3144&lt;&gt;"",AG3144&lt;&gt;"A",AJ3144&lt;&gt;"A",OR(AB3144="NR",AB3144="NT")),1,"")</f>
        <v/>
      </c>
      <c r="AV3144" s="554" t="str">
        <f>IF(AU3144="","",COUNTIF($AU$8:AU3144,AU3144))</f>
        <v/>
      </c>
      <c r="AW3144" s="553" t="str">
        <f>IF(AND(V3144&gt;0,X3144="A",AJ3144&lt;&gt;"A",OR(AB3144="",AB3144="NX")),1,"")</f>
        <v/>
      </c>
      <c r="AX3144" s="554" t="str">
        <f>IF(AW3144="","",COUNTIF($AW$8:AW3144,AW3144))</f>
        <v/>
      </c>
      <c r="AY3144" s="27"/>
      <c r="AZ3144" s="6"/>
      <c r="BA3144" s="7"/>
      <c r="BB3144" s="7"/>
    </row>
    <row r="3145" spans="1:54" ht="14.45" customHeight="1">
      <c r="A3145" s="472" t="s">
        <v>6546</v>
      </c>
      <c r="B3145" s="473" t="s">
        <v>1602</v>
      </c>
      <c r="C3145" s="714"/>
      <c r="D3145" s="22"/>
      <c r="E3145" s="746"/>
      <c r="F3145" s="760"/>
      <c r="G3145" s="475"/>
      <c r="H3145" s="476"/>
      <c r="I3145" s="474"/>
      <c r="J3145" s="475"/>
      <c r="K3145" s="478"/>
      <c r="L3145" s="9"/>
      <c r="M3145" s="546"/>
      <c r="N3145" s="9"/>
      <c r="O3145" s="6"/>
      <c r="P3145" s="479"/>
      <c r="Q3145" s="10"/>
      <c r="R3145" s="11"/>
      <c r="S3145" s="12"/>
      <c r="T3145" s="14"/>
      <c r="U3145" s="15"/>
      <c r="V3145" s="8"/>
      <c r="W3145" s="13"/>
      <c r="X3145" s="23"/>
      <c r="Y3145" s="486"/>
      <c r="Z3145" s="483"/>
      <c r="AA3145" s="24"/>
      <c r="AB3145" s="484"/>
      <c r="AC3145" s="16"/>
      <c r="AD3145" s="17"/>
      <c r="AE3145" s="18"/>
      <c r="AF3145" s="9"/>
      <c r="AG3145" s="19"/>
      <c r="AH3145" s="20"/>
      <c r="AI3145" s="9"/>
      <c r="AJ3145" s="21"/>
      <c r="AK3145" s="33"/>
      <c r="AL3145" s="485" t="str">
        <f>IF(AA3145="","",AA3145)</f>
        <v/>
      </c>
      <c r="AM3145" s="3" t="str">
        <f>IF(AB3145="","",AB3145)</f>
        <v/>
      </c>
      <c r="AN3145" s="702"/>
      <c r="AO3145" s="4"/>
      <c r="AP3145" s="5"/>
      <c r="AQ3145" s="5"/>
      <c r="AR3145" s="4"/>
      <c r="AS3145" s="5"/>
      <c r="AT3145" s="552"/>
      <c r="AU3145" s="553" t="str">
        <f>IF(AND(V3145&gt;0,X3145="A",AA3145&lt;&gt;"",AG3145&lt;&gt;"A",AJ3145&lt;&gt;"A",OR(AB3145="NR",AB3145="NT")),1,"")</f>
        <v/>
      </c>
      <c r="AV3145" s="554" t="str">
        <f>IF(AU3145="","",COUNTIF($AU$8:AU3145,AU3145))</f>
        <v/>
      </c>
      <c r="AW3145" s="553" t="str">
        <f>IF(AND(V3145&gt;0,X3145="A",AJ3145&lt;&gt;"A",OR(AB3145="",AB3145="NX")),1,"")</f>
        <v/>
      </c>
      <c r="AX3145" s="554" t="str">
        <f>IF(AW3145="","",COUNTIF($AW$8:AW3145,AW3145))</f>
        <v/>
      </c>
      <c r="AY3145" s="27"/>
      <c r="AZ3145" s="6"/>
      <c r="BA3145" s="7"/>
      <c r="BB3145" s="7"/>
    </row>
    <row r="3146" spans="1:54" ht="14.45" customHeight="1">
      <c r="A3146" s="472" t="s">
        <v>6547</v>
      </c>
      <c r="B3146" s="473" t="s">
        <v>1602</v>
      </c>
      <c r="C3146" s="714"/>
      <c r="D3146" s="22"/>
      <c r="E3146" s="746"/>
      <c r="F3146" s="760"/>
      <c r="G3146" s="475"/>
      <c r="H3146" s="476"/>
      <c r="I3146" s="474"/>
      <c r="J3146" s="475"/>
      <c r="K3146" s="478"/>
      <c r="L3146" s="9"/>
      <c r="M3146" s="546"/>
      <c r="N3146" s="9"/>
      <c r="O3146" s="6"/>
      <c r="P3146" s="479"/>
      <c r="Q3146" s="10"/>
      <c r="R3146" s="11"/>
      <c r="S3146" s="12"/>
      <c r="T3146" s="14"/>
      <c r="U3146" s="15"/>
      <c r="V3146" s="8"/>
      <c r="W3146" s="13"/>
      <c r="X3146" s="23"/>
      <c r="Y3146" s="486"/>
      <c r="Z3146" s="483"/>
      <c r="AA3146" s="24"/>
      <c r="AB3146" s="484"/>
      <c r="AC3146" s="16"/>
      <c r="AD3146" s="17"/>
      <c r="AE3146" s="18"/>
      <c r="AF3146" s="9"/>
      <c r="AG3146" s="19"/>
      <c r="AH3146" s="20"/>
      <c r="AI3146" s="9"/>
      <c r="AJ3146" s="21"/>
      <c r="AK3146" s="33"/>
      <c r="AL3146" s="485" t="str">
        <f>IF(AA3146="","",AA3146)</f>
        <v/>
      </c>
      <c r="AM3146" s="3" t="str">
        <f>IF(AB3146="","",AB3146)</f>
        <v/>
      </c>
      <c r="AN3146" s="702"/>
      <c r="AO3146" s="4"/>
      <c r="AP3146" s="5"/>
      <c r="AQ3146" s="5"/>
      <c r="AR3146" s="4"/>
      <c r="AS3146" s="5"/>
      <c r="AT3146" s="552"/>
      <c r="AU3146" s="553" t="str">
        <f>IF(AND(V3146&gt;0,X3146="A",AA3146&lt;&gt;"",AG3146&lt;&gt;"A",AJ3146&lt;&gt;"A",OR(AB3146="NR",AB3146="NT")),1,"")</f>
        <v/>
      </c>
      <c r="AV3146" s="554" t="str">
        <f>IF(AU3146="","",COUNTIF($AU$8:AU3146,AU3146))</f>
        <v/>
      </c>
      <c r="AW3146" s="553" t="str">
        <f>IF(AND(V3146&gt;0,X3146="A",AJ3146&lt;&gt;"A",OR(AB3146="",AB3146="NX")),1,"")</f>
        <v/>
      </c>
      <c r="AX3146" s="554" t="str">
        <f>IF(AW3146="","",COUNTIF($AW$8:AW3146,AW3146))</f>
        <v/>
      </c>
      <c r="AY3146" s="27"/>
      <c r="AZ3146" s="6"/>
      <c r="BA3146" s="7"/>
      <c r="BB3146" s="7"/>
    </row>
    <row r="3147" spans="1:54" ht="14.45" customHeight="1">
      <c r="A3147" s="472" t="s">
        <v>6548</v>
      </c>
      <c r="B3147" s="473" t="s">
        <v>1602</v>
      </c>
      <c r="C3147" s="714"/>
      <c r="D3147" s="22"/>
      <c r="E3147" s="746"/>
      <c r="F3147" s="760"/>
      <c r="G3147" s="475"/>
      <c r="H3147" s="476"/>
      <c r="I3147" s="474"/>
      <c r="J3147" s="475"/>
      <c r="K3147" s="478"/>
      <c r="L3147" s="9"/>
      <c r="M3147" s="546"/>
      <c r="N3147" s="9"/>
      <c r="O3147" s="6"/>
      <c r="P3147" s="479"/>
      <c r="Q3147" s="10"/>
      <c r="R3147" s="11"/>
      <c r="S3147" s="12"/>
      <c r="T3147" s="14"/>
      <c r="U3147" s="15"/>
      <c r="V3147" s="8"/>
      <c r="W3147" s="13"/>
      <c r="X3147" s="23"/>
      <c r="Y3147" s="486"/>
      <c r="Z3147" s="483"/>
      <c r="AA3147" s="24"/>
      <c r="AB3147" s="484"/>
      <c r="AC3147" s="16"/>
      <c r="AD3147" s="17"/>
      <c r="AE3147" s="18"/>
      <c r="AF3147" s="9"/>
      <c r="AG3147" s="19"/>
      <c r="AH3147" s="20"/>
      <c r="AI3147" s="9"/>
      <c r="AJ3147" s="21"/>
      <c r="AK3147" s="33"/>
      <c r="AL3147" s="485" t="str">
        <f>IF(AA3147="","",AA3147)</f>
        <v/>
      </c>
      <c r="AM3147" s="3" t="str">
        <f>IF(AB3147="","",AB3147)</f>
        <v/>
      </c>
      <c r="AN3147" s="702"/>
      <c r="AO3147" s="4"/>
      <c r="AP3147" s="5"/>
      <c r="AQ3147" s="5"/>
      <c r="AR3147" s="4"/>
      <c r="AS3147" s="5"/>
      <c r="AT3147" s="552"/>
      <c r="AU3147" s="553" t="str">
        <f>IF(AND(V3147&gt;0,X3147="A",AA3147&lt;&gt;"",AG3147&lt;&gt;"A",AJ3147&lt;&gt;"A",OR(AB3147="NR",AB3147="NT")),1,"")</f>
        <v/>
      </c>
      <c r="AV3147" s="554" t="str">
        <f>IF(AU3147="","",COUNTIF($AU$8:AU3147,AU3147))</f>
        <v/>
      </c>
      <c r="AW3147" s="553" t="str">
        <f>IF(AND(V3147&gt;0,X3147="A",AJ3147&lt;&gt;"A",OR(AB3147="",AB3147="NX")),1,"")</f>
        <v/>
      </c>
      <c r="AX3147" s="554" t="str">
        <f>IF(AW3147="","",COUNTIF($AW$8:AW3147,AW3147))</f>
        <v/>
      </c>
      <c r="AY3147" s="27"/>
      <c r="AZ3147" s="6"/>
      <c r="BA3147" s="7"/>
      <c r="BB3147" s="7"/>
    </row>
    <row r="3148" spans="1:54" ht="14.45" customHeight="1">
      <c r="A3148" s="472" t="s">
        <v>6549</v>
      </c>
      <c r="B3148" s="473" t="s">
        <v>1602</v>
      </c>
      <c r="C3148" s="714"/>
      <c r="D3148" s="22"/>
      <c r="E3148" s="746"/>
      <c r="F3148" s="760"/>
      <c r="G3148" s="475"/>
      <c r="H3148" s="476"/>
      <c r="I3148" s="474"/>
      <c r="J3148" s="475"/>
      <c r="K3148" s="478"/>
      <c r="L3148" s="9"/>
      <c r="M3148" s="546"/>
      <c r="N3148" s="9"/>
      <c r="O3148" s="6"/>
      <c r="P3148" s="479"/>
      <c r="Q3148" s="10"/>
      <c r="R3148" s="11"/>
      <c r="S3148" s="12"/>
      <c r="T3148" s="14"/>
      <c r="U3148" s="15"/>
      <c r="V3148" s="8"/>
      <c r="W3148" s="13"/>
      <c r="X3148" s="23"/>
      <c r="Y3148" s="486"/>
      <c r="Z3148" s="483"/>
      <c r="AA3148" s="24"/>
      <c r="AB3148" s="484"/>
      <c r="AC3148" s="16"/>
      <c r="AD3148" s="17"/>
      <c r="AE3148" s="18"/>
      <c r="AF3148" s="9"/>
      <c r="AG3148" s="19"/>
      <c r="AH3148" s="20"/>
      <c r="AI3148" s="9"/>
      <c r="AJ3148" s="21"/>
      <c r="AK3148" s="33"/>
      <c r="AL3148" s="485" t="str">
        <f>IF(AA3148="","",AA3148)</f>
        <v/>
      </c>
      <c r="AM3148" s="3" t="str">
        <f>IF(AB3148="","",AB3148)</f>
        <v/>
      </c>
      <c r="AN3148" s="702"/>
      <c r="AO3148" s="4"/>
      <c r="AP3148" s="5"/>
      <c r="AQ3148" s="5"/>
      <c r="AR3148" s="4"/>
      <c r="AS3148" s="5"/>
      <c r="AT3148" s="552"/>
      <c r="AU3148" s="553" t="str">
        <f>IF(AND(V3148&gt;0,X3148="A",AA3148&lt;&gt;"",AG3148&lt;&gt;"A",AJ3148&lt;&gt;"A",OR(AB3148="NR",AB3148="NT")),1,"")</f>
        <v/>
      </c>
      <c r="AV3148" s="554" t="str">
        <f>IF(AU3148="","",COUNTIF($AU$8:AU3148,AU3148))</f>
        <v/>
      </c>
      <c r="AW3148" s="553" t="str">
        <f>IF(AND(V3148&gt;0,X3148="A",AJ3148&lt;&gt;"A",OR(AB3148="",AB3148="NX")),1,"")</f>
        <v/>
      </c>
      <c r="AX3148" s="554" t="str">
        <f>IF(AW3148="","",COUNTIF($AW$8:AW3148,AW3148))</f>
        <v/>
      </c>
      <c r="AY3148" s="27"/>
      <c r="AZ3148" s="6"/>
      <c r="BA3148" s="7"/>
      <c r="BB3148" s="7"/>
    </row>
    <row r="3149" spans="1:54" ht="14.45" customHeight="1">
      <c r="A3149" s="472" t="s">
        <v>6550</v>
      </c>
      <c r="B3149" s="473" t="s">
        <v>1602</v>
      </c>
      <c r="C3149" s="714"/>
      <c r="D3149" s="22"/>
      <c r="E3149" s="746"/>
      <c r="F3149" s="760"/>
      <c r="G3149" s="475"/>
      <c r="H3149" s="476"/>
      <c r="I3149" s="474"/>
      <c r="J3149" s="475"/>
      <c r="K3149" s="478"/>
      <c r="L3149" s="9"/>
      <c r="M3149" s="546"/>
      <c r="N3149" s="9"/>
      <c r="O3149" s="6"/>
      <c r="P3149" s="479"/>
      <c r="Q3149" s="10"/>
      <c r="R3149" s="11"/>
      <c r="S3149" s="12"/>
      <c r="T3149" s="14"/>
      <c r="U3149" s="15"/>
      <c r="V3149" s="8"/>
      <c r="W3149" s="13"/>
      <c r="X3149" s="23"/>
      <c r="Y3149" s="486"/>
      <c r="Z3149" s="483"/>
      <c r="AA3149" s="24"/>
      <c r="AB3149" s="484"/>
      <c r="AC3149" s="16"/>
      <c r="AD3149" s="17"/>
      <c r="AE3149" s="18"/>
      <c r="AF3149" s="9"/>
      <c r="AG3149" s="19"/>
      <c r="AH3149" s="20"/>
      <c r="AI3149" s="9"/>
      <c r="AJ3149" s="21"/>
      <c r="AK3149" s="33"/>
      <c r="AL3149" s="485" t="str">
        <f>IF(AA3149="","",AA3149)</f>
        <v/>
      </c>
      <c r="AM3149" s="3" t="str">
        <f>IF(AB3149="","",AB3149)</f>
        <v/>
      </c>
      <c r="AN3149" s="702"/>
      <c r="AO3149" s="4"/>
      <c r="AP3149" s="5"/>
      <c r="AQ3149" s="5"/>
      <c r="AR3149" s="4"/>
      <c r="AS3149" s="5"/>
      <c r="AT3149" s="552"/>
      <c r="AU3149" s="553" t="str">
        <f>IF(AND(V3149&gt;0,X3149="A",AA3149&lt;&gt;"",AG3149&lt;&gt;"A",AJ3149&lt;&gt;"A",OR(AB3149="NR",AB3149="NT")),1,"")</f>
        <v/>
      </c>
      <c r="AV3149" s="554" t="str">
        <f>IF(AU3149="","",COUNTIF($AU$8:AU3149,AU3149))</f>
        <v/>
      </c>
      <c r="AW3149" s="553" t="str">
        <f>IF(AND(V3149&gt;0,X3149="A",AJ3149&lt;&gt;"A",OR(AB3149="",AB3149="NX")),1,"")</f>
        <v/>
      </c>
      <c r="AX3149" s="554" t="str">
        <f>IF(AW3149="","",COUNTIF($AW$8:AW3149,AW3149))</f>
        <v/>
      </c>
      <c r="AY3149" s="27"/>
      <c r="AZ3149" s="6"/>
      <c r="BA3149" s="7"/>
      <c r="BB3149" s="7"/>
    </row>
    <row r="3150" spans="1:54" ht="14.45" customHeight="1">
      <c r="A3150" s="472" t="s">
        <v>6551</v>
      </c>
      <c r="B3150" s="473" t="s">
        <v>1602</v>
      </c>
      <c r="C3150" s="714"/>
      <c r="D3150" s="22"/>
      <c r="E3150" s="746"/>
      <c r="F3150" s="760"/>
      <c r="G3150" s="475"/>
      <c r="H3150" s="476"/>
      <c r="I3150" s="474"/>
      <c r="J3150" s="475"/>
      <c r="K3150" s="478"/>
      <c r="L3150" s="9"/>
      <c r="M3150" s="546"/>
      <c r="N3150" s="9"/>
      <c r="O3150" s="6"/>
      <c r="P3150" s="479"/>
      <c r="Q3150" s="10"/>
      <c r="R3150" s="11"/>
      <c r="S3150" s="12"/>
      <c r="T3150" s="14"/>
      <c r="U3150" s="15"/>
      <c r="V3150" s="8"/>
      <c r="W3150" s="13"/>
      <c r="X3150" s="23"/>
      <c r="Y3150" s="486"/>
      <c r="Z3150" s="483"/>
      <c r="AA3150" s="24"/>
      <c r="AB3150" s="484"/>
      <c r="AC3150" s="16"/>
      <c r="AD3150" s="17"/>
      <c r="AE3150" s="18"/>
      <c r="AF3150" s="9"/>
      <c r="AG3150" s="19"/>
      <c r="AH3150" s="20"/>
      <c r="AI3150" s="9"/>
      <c r="AJ3150" s="21"/>
      <c r="AK3150" s="33"/>
      <c r="AL3150" s="485" t="str">
        <f>IF(AA3150="","",AA3150)</f>
        <v/>
      </c>
      <c r="AM3150" s="3" t="str">
        <f>IF(AB3150="","",AB3150)</f>
        <v/>
      </c>
      <c r="AN3150" s="702"/>
      <c r="AO3150" s="4"/>
      <c r="AP3150" s="5"/>
      <c r="AQ3150" s="5"/>
      <c r="AR3150" s="4"/>
      <c r="AS3150" s="5"/>
      <c r="AT3150" s="552"/>
      <c r="AU3150" s="553" t="str">
        <f>IF(AND(V3150&gt;0,X3150="A",AA3150&lt;&gt;"",AG3150&lt;&gt;"A",AJ3150&lt;&gt;"A",OR(AB3150="NR",AB3150="NT")),1,"")</f>
        <v/>
      </c>
      <c r="AV3150" s="554" t="str">
        <f>IF(AU3150="","",COUNTIF($AU$8:AU3150,AU3150))</f>
        <v/>
      </c>
      <c r="AW3150" s="553" t="str">
        <f>IF(AND(V3150&gt;0,X3150="A",AJ3150&lt;&gt;"A",OR(AB3150="",AB3150="NX")),1,"")</f>
        <v/>
      </c>
      <c r="AX3150" s="554" t="str">
        <f>IF(AW3150="","",COUNTIF($AW$8:AW3150,AW3150))</f>
        <v/>
      </c>
      <c r="AY3150" s="27"/>
      <c r="AZ3150" s="6"/>
      <c r="BA3150" s="7"/>
      <c r="BB3150" s="7"/>
    </row>
    <row r="3151" spans="1:54" ht="14.45" customHeight="1">
      <c r="A3151" s="472" t="s">
        <v>6552</v>
      </c>
      <c r="B3151" s="473" t="s">
        <v>1602</v>
      </c>
      <c r="C3151" s="714"/>
      <c r="D3151" s="22"/>
      <c r="E3151" s="746"/>
      <c r="F3151" s="760"/>
      <c r="G3151" s="475"/>
      <c r="H3151" s="476"/>
      <c r="I3151" s="474"/>
      <c r="J3151" s="475"/>
      <c r="K3151" s="478"/>
      <c r="L3151" s="9"/>
      <c r="M3151" s="546"/>
      <c r="N3151" s="9"/>
      <c r="O3151" s="6"/>
      <c r="P3151" s="479"/>
      <c r="Q3151" s="10"/>
      <c r="R3151" s="11"/>
      <c r="S3151" s="12"/>
      <c r="T3151" s="14"/>
      <c r="U3151" s="15"/>
      <c r="V3151" s="8"/>
      <c r="W3151" s="13"/>
      <c r="X3151" s="23"/>
      <c r="Y3151" s="486"/>
      <c r="Z3151" s="483"/>
      <c r="AA3151" s="24"/>
      <c r="AB3151" s="484"/>
      <c r="AC3151" s="16"/>
      <c r="AD3151" s="17"/>
      <c r="AE3151" s="18"/>
      <c r="AF3151" s="9"/>
      <c r="AG3151" s="19"/>
      <c r="AH3151" s="20"/>
      <c r="AI3151" s="9"/>
      <c r="AJ3151" s="21"/>
      <c r="AK3151" s="33"/>
      <c r="AL3151" s="485" t="str">
        <f>IF(AA3151="","",AA3151)</f>
        <v/>
      </c>
      <c r="AM3151" s="3" t="str">
        <f>IF(AB3151="","",AB3151)</f>
        <v/>
      </c>
      <c r="AN3151" s="702"/>
      <c r="AO3151" s="4"/>
      <c r="AP3151" s="5"/>
      <c r="AQ3151" s="5"/>
      <c r="AR3151" s="4"/>
      <c r="AS3151" s="5"/>
      <c r="AT3151" s="552"/>
      <c r="AU3151" s="553" t="str">
        <f>IF(AND(V3151&gt;0,X3151="A",AA3151&lt;&gt;"",AG3151&lt;&gt;"A",AJ3151&lt;&gt;"A",OR(AB3151="NR",AB3151="NT")),1,"")</f>
        <v/>
      </c>
      <c r="AV3151" s="554" t="str">
        <f>IF(AU3151="","",COUNTIF($AU$8:AU3151,AU3151))</f>
        <v/>
      </c>
      <c r="AW3151" s="553" t="str">
        <f>IF(AND(V3151&gt;0,X3151="A",AJ3151&lt;&gt;"A",OR(AB3151="",AB3151="NX")),1,"")</f>
        <v/>
      </c>
      <c r="AX3151" s="554" t="str">
        <f>IF(AW3151="","",COUNTIF($AW$8:AW3151,AW3151))</f>
        <v/>
      </c>
      <c r="AY3151" s="27"/>
      <c r="AZ3151" s="6"/>
      <c r="BA3151" s="7"/>
      <c r="BB3151" s="7"/>
    </row>
    <row r="3152" spans="1:54" ht="14.45" customHeight="1">
      <c r="A3152" s="472" t="s">
        <v>6553</v>
      </c>
      <c r="B3152" s="473" t="s">
        <v>1602</v>
      </c>
      <c r="C3152" s="714"/>
      <c r="D3152" s="22"/>
      <c r="E3152" s="746"/>
      <c r="F3152" s="760"/>
      <c r="G3152" s="475"/>
      <c r="H3152" s="476"/>
      <c r="I3152" s="474"/>
      <c r="J3152" s="475"/>
      <c r="K3152" s="478"/>
      <c r="L3152" s="9"/>
      <c r="M3152" s="546"/>
      <c r="N3152" s="9"/>
      <c r="O3152" s="6"/>
      <c r="P3152" s="479"/>
      <c r="Q3152" s="10"/>
      <c r="R3152" s="11"/>
      <c r="S3152" s="12"/>
      <c r="T3152" s="14"/>
      <c r="U3152" s="15"/>
      <c r="V3152" s="8"/>
      <c r="W3152" s="13"/>
      <c r="X3152" s="23"/>
      <c r="Y3152" s="486"/>
      <c r="Z3152" s="483"/>
      <c r="AA3152" s="24"/>
      <c r="AB3152" s="484"/>
      <c r="AC3152" s="16"/>
      <c r="AD3152" s="17"/>
      <c r="AE3152" s="18"/>
      <c r="AF3152" s="9"/>
      <c r="AG3152" s="19"/>
      <c r="AH3152" s="20"/>
      <c r="AI3152" s="9"/>
      <c r="AJ3152" s="21"/>
      <c r="AK3152" s="33"/>
      <c r="AL3152" s="485" t="str">
        <f>IF(AA3152="","",AA3152)</f>
        <v/>
      </c>
      <c r="AM3152" s="3" t="str">
        <f>IF(AB3152="","",AB3152)</f>
        <v/>
      </c>
      <c r="AN3152" s="702"/>
      <c r="AO3152" s="4"/>
      <c r="AP3152" s="5"/>
      <c r="AQ3152" s="5"/>
      <c r="AR3152" s="4"/>
      <c r="AS3152" s="5"/>
      <c r="AT3152" s="552"/>
      <c r="AU3152" s="553" t="str">
        <f>IF(AND(V3152&gt;0,X3152="A",AA3152&lt;&gt;"",AG3152&lt;&gt;"A",AJ3152&lt;&gt;"A",OR(AB3152="NR",AB3152="NT")),1,"")</f>
        <v/>
      </c>
      <c r="AV3152" s="554" t="str">
        <f>IF(AU3152="","",COUNTIF($AU$8:AU3152,AU3152))</f>
        <v/>
      </c>
      <c r="AW3152" s="553" t="str">
        <f>IF(AND(V3152&gt;0,X3152="A",AJ3152&lt;&gt;"A",OR(AB3152="",AB3152="NX")),1,"")</f>
        <v/>
      </c>
      <c r="AX3152" s="554" t="str">
        <f>IF(AW3152="","",COUNTIF($AW$8:AW3152,AW3152))</f>
        <v/>
      </c>
      <c r="AY3152" s="27"/>
      <c r="AZ3152" s="6"/>
      <c r="BA3152" s="7"/>
      <c r="BB3152" s="7"/>
    </row>
    <row r="3153" spans="1:54" ht="14.45" customHeight="1">
      <c r="A3153" s="472" t="s">
        <v>6606</v>
      </c>
      <c r="B3153" s="473" t="s">
        <v>1602</v>
      </c>
      <c r="C3153" s="714"/>
      <c r="D3153" s="22"/>
      <c r="E3153" s="746"/>
      <c r="F3153" s="760"/>
      <c r="G3153" s="475"/>
      <c r="H3153" s="476"/>
      <c r="I3153" s="474"/>
      <c r="J3153" s="475"/>
      <c r="K3153" s="478"/>
      <c r="L3153" s="9"/>
      <c r="M3153" s="546"/>
      <c r="N3153" s="9"/>
      <c r="O3153" s="6"/>
      <c r="P3153" s="479"/>
      <c r="Q3153" s="10"/>
      <c r="R3153" s="11"/>
      <c r="S3153" s="12"/>
      <c r="T3153" s="14"/>
      <c r="U3153" s="15"/>
      <c r="V3153" s="8"/>
      <c r="W3153" s="13"/>
      <c r="X3153" s="23"/>
      <c r="Y3153" s="486"/>
      <c r="Z3153" s="483"/>
      <c r="AA3153" s="24"/>
      <c r="AB3153" s="484"/>
      <c r="AC3153" s="16"/>
      <c r="AD3153" s="17"/>
      <c r="AE3153" s="18"/>
      <c r="AF3153" s="9"/>
      <c r="AG3153" s="19"/>
      <c r="AH3153" s="20"/>
      <c r="AI3153" s="9"/>
      <c r="AJ3153" s="21"/>
      <c r="AK3153" s="33"/>
      <c r="AL3153" s="485" t="str">
        <f>IF(AA3153="","",AA3153)</f>
        <v/>
      </c>
      <c r="AM3153" s="3" t="str">
        <f>IF(AB3153="","",AB3153)</f>
        <v/>
      </c>
      <c r="AN3153" s="702"/>
      <c r="AO3153" s="4"/>
      <c r="AP3153" s="5"/>
      <c r="AQ3153" s="5"/>
      <c r="AR3153" s="4"/>
      <c r="AS3153" s="5"/>
      <c r="AT3153" s="552"/>
      <c r="AU3153" s="553" t="str">
        <f>IF(AND(V3153&gt;0,X3153="A",AA3153&lt;&gt;"",AG3153&lt;&gt;"A",AJ3153&lt;&gt;"A",OR(AB3153="NR",AB3153="NT")),1,"")</f>
        <v/>
      </c>
      <c r="AV3153" s="554" t="str">
        <f>IF(AU3153="","",COUNTIF($AU$8:AU3153,AU3153))</f>
        <v/>
      </c>
      <c r="AW3153" s="553" t="str">
        <f>IF(AND(V3153&gt;0,X3153="A",AJ3153&lt;&gt;"A",OR(AB3153="",AB3153="NX")),1,"")</f>
        <v/>
      </c>
      <c r="AX3153" s="554" t="str">
        <f>IF(AW3153="","",COUNTIF($AW$8:AW3153,AW3153))</f>
        <v/>
      </c>
      <c r="AY3153" s="27"/>
      <c r="AZ3153" s="6"/>
      <c r="BA3153" s="7"/>
      <c r="BB3153" s="7"/>
    </row>
    <row r="3154" spans="1:54" ht="14.45" customHeight="1">
      <c r="A3154" s="472" t="s">
        <v>6607</v>
      </c>
      <c r="B3154" s="473" t="s">
        <v>1602</v>
      </c>
      <c r="C3154" s="714"/>
      <c r="D3154" s="22"/>
      <c r="E3154" s="746"/>
      <c r="F3154" s="760"/>
      <c r="G3154" s="475"/>
      <c r="H3154" s="476"/>
      <c r="I3154" s="474"/>
      <c r="J3154" s="475"/>
      <c r="K3154" s="478"/>
      <c r="L3154" s="9"/>
      <c r="M3154" s="546"/>
      <c r="N3154" s="9"/>
      <c r="O3154" s="6"/>
      <c r="P3154" s="479"/>
      <c r="Q3154" s="10"/>
      <c r="R3154" s="11"/>
      <c r="S3154" s="12"/>
      <c r="T3154" s="14"/>
      <c r="U3154" s="15"/>
      <c r="V3154" s="8"/>
      <c r="W3154" s="13"/>
      <c r="X3154" s="23"/>
      <c r="Y3154" s="486"/>
      <c r="Z3154" s="483"/>
      <c r="AA3154" s="24"/>
      <c r="AB3154" s="484"/>
      <c r="AC3154" s="16"/>
      <c r="AD3154" s="17"/>
      <c r="AE3154" s="18"/>
      <c r="AF3154" s="9"/>
      <c r="AG3154" s="19"/>
      <c r="AH3154" s="20"/>
      <c r="AI3154" s="9"/>
      <c r="AJ3154" s="21"/>
      <c r="AK3154" s="33"/>
      <c r="AL3154" s="485" t="str">
        <f>IF(AA3154="","",AA3154)</f>
        <v/>
      </c>
      <c r="AM3154" s="3" t="str">
        <f>IF(AB3154="","",AB3154)</f>
        <v/>
      </c>
      <c r="AN3154" s="702"/>
      <c r="AO3154" s="4"/>
      <c r="AP3154" s="5"/>
      <c r="AQ3154" s="5"/>
      <c r="AR3154" s="4"/>
      <c r="AS3154" s="5"/>
      <c r="AT3154" s="552"/>
      <c r="AU3154" s="553" t="str">
        <f>IF(AND(V3154&gt;0,X3154="A",AA3154&lt;&gt;"",AG3154&lt;&gt;"A",AJ3154&lt;&gt;"A",OR(AB3154="NR",AB3154="NT")),1,"")</f>
        <v/>
      </c>
      <c r="AV3154" s="554" t="str">
        <f>IF(AU3154="","",COUNTIF($AU$8:AU3154,AU3154))</f>
        <v/>
      </c>
      <c r="AW3154" s="553" t="str">
        <f>IF(AND(V3154&gt;0,X3154="A",AJ3154&lt;&gt;"A",OR(AB3154="",AB3154="NX")),1,"")</f>
        <v/>
      </c>
      <c r="AX3154" s="554" t="str">
        <f>IF(AW3154="","",COUNTIF($AW$8:AW3154,AW3154))</f>
        <v/>
      </c>
      <c r="AY3154" s="27"/>
      <c r="AZ3154" s="6"/>
      <c r="BA3154" s="7"/>
      <c r="BB3154" s="7"/>
    </row>
    <row r="3155" spans="1:54" ht="14.45" customHeight="1">
      <c r="A3155" s="472" t="s">
        <v>6608</v>
      </c>
      <c r="B3155" s="473" t="s">
        <v>1602</v>
      </c>
      <c r="C3155" s="714"/>
      <c r="D3155" s="22"/>
      <c r="E3155" s="746"/>
      <c r="F3155" s="760"/>
      <c r="G3155" s="475"/>
      <c r="H3155" s="476"/>
      <c r="I3155" s="474"/>
      <c r="J3155" s="475"/>
      <c r="K3155" s="478"/>
      <c r="L3155" s="9"/>
      <c r="M3155" s="546"/>
      <c r="N3155" s="9"/>
      <c r="O3155" s="6"/>
      <c r="P3155" s="479"/>
      <c r="Q3155" s="10"/>
      <c r="R3155" s="11"/>
      <c r="S3155" s="12"/>
      <c r="T3155" s="14"/>
      <c r="U3155" s="15"/>
      <c r="V3155" s="8"/>
      <c r="W3155" s="13"/>
      <c r="X3155" s="23"/>
      <c r="Y3155" s="486"/>
      <c r="Z3155" s="483"/>
      <c r="AA3155" s="24"/>
      <c r="AB3155" s="484"/>
      <c r="AC3155" s="16"/>
      <c r="AD3155" s="17"/>
      <c r="AE3155" s="18"/>
      <c r="AF3155" s="9"/>
      <c r="AG3155" s="19"/>
      <c r="AH3155" s="20"/>
      <c r="AI3155" s="9"/>
      <c r="AJ3155" s="21"/>
      <c r="AK3155" s="33"/>
      <c r="AL3155" s="485" t="str">
        <f>IF(AA3155="","",AA3155)</f>
        <v/>
      </c>
      <c r="AM3155" s="3" t="str">
        <f>IF(AB3155="","",AB3155)</f>
        <v/>
      </c>
      <c r="AN3155" s="702"/>
      <c r="AO3155" s="4"/>
      <c r="AP3155" s="5"/>
      <c r="AQ3155" s="5"/>
      <c r="AR3155" s="4"/>
      <c r="AS3155" s="5"/>
      <c r="AT3155" s="552"/>
      <c r="AU3155" s="553" t="str">
        <f>IF(AND(V3155&gt;0,X3155="A",AA3155&lt;&gt;"",AG3155&lt;&gt;"A",AJ3155&lt;&gt;"A",OR(AB3155="NR",AB3155="NT")),1,"")</f>
        <v/>
      </c>
      <c r="AV3155" s="554" t="str">
        <f>IF(AU3155="","",COUNTIF($AU$8:AU3155,AU3155))</f>
        <v/>
      </c>
      <c r="AW3155" s="553" t="str">
        <f>IF(AND(V3155&gt;0,X3155="A",AJ3155&lt;&gt;"A",OR(AB3155="",AB3155="NX")),1,"")</f>
        <v/>
      </c>
      <c r="AX3155" s="554" t="str">
        <f>IF(AW3155="","",COUNTIF($AW$8:AW3155,AW3155))</f>
        <v/>
      </c>
      <c r="AY3155" s="27"/>
      <c r="AZ3155" s="6"/>
      <c r="BA3155" s="7"/>
      <c r="BB3155" s="7"/>
    </row>
    <row r="3156" spans="1:54" ht="14.45" customHeight="1">
      <c r="A3156" s="472" t="s">
        <v>6609</v>
      </c>
      <c r="B3156" s="473" t="s">
        <v>1602</v>
      </c>
      <c r="C3156" s="714"/>
      <c r="D3156" s="22"/>
      <c r="E3156" s="746"/>
      <c r="F3156" s="760"/>
      <c r="G3156" s="475"/>
      <c r="H3156" s="476"/>
      <c r="I3156" s="474"/>
      <c r="J3156" s="475"/>
      <c r="K3156" s="478"/>
      <c r="L3156" s="9"/>
      <c r="M3156" s="546"/>
      <c r="N3156" s="9"/>
      <c r="O3156" s="6"/>
      <c r="P3156" s="479"/>
      <c r="Q3156" s="10"/>
      <c r="R3156" s="11"/>
      <c r="S3156" s="12"/>
      <c r="T3156" s="14"/>
      <c r="U3156" s="15"/>
      <c r="V3156" s="8"/>
      <c r="W3156" s="13"/>
      <c r="X3156" s="23"/>
      <c r="Y3156" s="486"/>
      <c r="Z3156" s="483"/>
      <c r="AA3156" s="24"/>
      <c r="AB3156" s="484"/>
      <c r="AC3156" s="16"/>
      <c r="AD3156" s="17"/>
      <c r="AE3156" s="18"/>
      <c r="AF3156" s="9"/>
      <c r="AG3156" s="19"/>
      <c r="AH3156" s="20"/>
      <c r="AI3156" s="9"/>
      <c r="AJ3156" s="21"/>
      <c r="AK3156" s="33"/>
      <c r="AL3156" s="485" t="str">
        <f>IF(AA3156="","",AA3156)</f>
        <v/>
      </c>
      <c r="AM3156" s="3" t="str">
        <f>IF(AB3156="","",AB3156)</f>
        <v/>
      </c>
      <c r="AN3156" s="702"/>
      <c r="AO3156" s="4"/>
      <c r="AP3156" s="5"/>
      <c r="AQ3156" s="5"/>
      <c r="AR3156" s="4"/>
      <c r="AS3156" s="5"/>
      <c r="AT3156" s="552"/>
      <c r="AU3156" s="553" t="str">
        <f>IF(AND(V3156&gt;0,X3156="A",AA3156&lt;&gt;"",AG3156&lt;&gt;"A",AJ3156&lt;&gt;"A",OR(AB3156="NR",AB3156="NT")),1,"")</f>
        <v/>
      </c>
      <c r="AV3156" s="554" t="str">
        <f>IF(AU3156="","",COUNTIF($AU$8:AU3156,AU3156))</f>
        <v/>
      </c>
      <c r="AW3156" s="553" t="str">
        <f>IF(AND(V3156&gt;0,X3156="A",AJ3156&lt;&gt;"A",OR(AB3156="",AB3156="NX")),1,"")</f>
        <v/>
      </c>
      <c r="AX3156" s="554" t="str">
        <f>IF(AW3156="","",COUNTIF($AW$8:AW3156,AW3156))</f>
        <v/>
      </c>
      <c r="AY3156" s="27"/>
      <c r="AZ3156" s="6"/>
      <c r="BA3156" s="7"/>
      <c r="BB3156" s="7"/>
    </row>
    <row r="3157" spans="1:54" ht="14.45" customHeight="1">
      <c r="A3157" s="472" t="s">
        <v>6610</v>
      </c>
      <c r="B3157" s="473" t="s">
        <v>1602</v>
      </c>
      <c r="C3157" s="714"/>
      <c r="D3157" s="22"/>
      <c r="E3157" s="746"/>
      <c r="F3157" s="760"/>
      <c r="G3157" s="475"/>
      <c r="H3157" s="476"/>
      <c r="I3157" s="474"/>
      <c r="J3157" s="475"/>
      <c r="K3157" s="478"/>
      <c r="L3157" s="9"/>
      <c r="M3157" s="546"/>
      <c r="N3157" s="9"/>
      <c r="O3157" s="6"/>
      <c r="P3157" s="479"/>
      <c r="Q3157" s="10"/>
      <c r="R3157" s="11"/>
      <c r="S3157" s="12"/>
      <c r="T3157" s="14"/>
      <c r="U3157" s="15"/>
      <c r="V3157" s="8"/>
      <c r="W3157" s="13"/>
      <c r="X3157" s="23"/>
      <c r="Y3157" s="486"/>
      <c r="Z3157" s="483"/>
      <c r="AA3157" s="24"/>
      <c r="AB3157" s="484"/>
      <c r="AC3157" s="16"/>
      <c r="AD3157" s="17"/>
      <c r="AE3157" s="18"/>
      <c r="AF3157" s="9"/>
      <c r="AG3157" s="19"/>
      <c r="AH3157" s="20"/>
      <c r="AI3157" s="9"/>
      <c r="AJ3157" s="21"/>
      <c r="AK3157" s="33"/>
      <c r="AL3157" s="485" t="str">
        <f>IF(AA3157="","",AA3157)</f>
        <v/>
      </c>
      <c r="AM3157" s="3" t="str">
        <f>IF(AB3157="","",AB3157)</f>
        <v/>
      </c>
      <c r="AN3157" s="702"/>
      <c r="AO3157" s="4"/>
      <c r="AP3157" s="5"/>
      <c r="AQ3157" s="5"/>
      <c r="AR3157" s="4"/>
      <c r="AS3157" s="5"/>
      <c r="AT3157" s="552"/>
      <c r="AU3157" s="553" t="str">
        <f>IF(AND(V3157&gt;0,X3157="A",AA3157&lt;&gt;"",AG3157&lt;&gt;"A",AJ3157&lt;&gt;"A",OR(AB3157="NR",AB3157="NT")),1,"")</f>
        <v/>
      </c>
      <c r="AV3157" s="554" t="str">
        <f>IF(AU3157="","",COUNTIF($AU$8:AU3157,AU3157))</f>
        <v/>
      </c>
      <c r="AW3157" s="553" t="str">
        <f>IF(AND(V3157&gt;0,X3157="A",AJ3157&lt;&gt;"A",OR(AB3157="",AB3157="NX")),1,"")</f>
        <v/>
      </c>
      <c r="AX3157" s="554" t="str">
        <f>IF(AW3157="","",COUNTIF($AW$8:AW3157,AW3157))</f>
        <v/>
      </c>
      <c r="AY3157" s="27"/>
      <c r="AZ3157" s="6"/>
      <c r="BA3157" s="7"/>
      <c r="BB3157" s="7"/>
    </row>
    <row r="3158" spans="1:54" ht="14.45" customHeight="1">
      <c r="A3158" s="472" t="s">
        <v>6611</v>
      </c>
      <c r="B3158" s="473" t="s">
        <v>1602</v>
      </c>
      <c r="C3158" s="714"/>
      <c r="D3158" s="22"/>
      <c r="E3158" s="746"/>
      <c r="F3158" s="760"/>
      <c r="G3158" s="475"/>
      <c r="H3158" s="476"/>
      <c r="I3158" s="474"/>
      <c r="J3158" s="475"/>
      <c r="K3158" s="478"/>
      <c r="L3158" s="9"/>
      <c r="M3158" s="546"/>
      <c r="N3158" s="9"/>
      <c r="O3158" s="6"/>
      <c r="P3158" s="479"/>
      <c r="Q3158" s="10"/>
      <c r="R3158" s="11"/>
      <c r="S3158" s="12"/>
      <c r="T3158" s="14"/>
      <c r="U3158" s="15"/>
      <c r="V3158" s="8"/>
      <c r="W3158" s="13"/>
      <c r="X3158" s="23"/>
      <c r="Y3158" s="486"/>
      <c r="Z3158" s="483"/>
      <c r="AA3158" s="24"/>
      <c r="AB3158" s="484"/>
      <c r="AC3158" s="16"/>
      <c r="AD3158" s="17"/>
      <c r="AE3158" s="18"/>
      <c r="AF3158" s="9"/>
      <c r="AG3158" s="19"/>
      <c r="AH3158" s="20"/>
      <c r="AI3158" s="9"/>
      <c r="AJ3158" s="21"/>
      <c r="AK3158" s="33"/>
      <c r="AL3158" s="485" t="str">
        <f>IF(AA3158="","",AA3158)</f>
        <v/>
      </c>
      <c r="AM3158" s="3" t="str">
        <f>IF(AB3158="","",AB3158)</f>
        <v/>
      </c>
      <c r="AN3158" s="702"/>
      <c r="AO3158" s="4"/>
      <c r="AP3158" s="5"/>
      <c r="AQ3158" s="5"/>
      <c r="AR3158" s="4"/>
      <c r="AS3158" s="5"/>
      <c r="AT3158" s="552"/>
      <c r="AU3158" s="553" t="str">
        <f>IF(AND(V3158&gt;0,X3158="A",AA3158&lt;&gt;"",AG3158&lt;&gt;"A",AJ3158&lt;&gt;"A",OR(AB3158="NR",AB3158="NT")),1,"")</f>
        <v/>
      </c>
      <c r="AV3158" s="554" t="str">
        <f>IF(AU3158="","",COUNTIF($AU$8:AU3158,AU3158))</f>
        <v/>
      </c>
      <c r="AW3158" s="553" t="str">
        <f>IF(AND(V3158&gt;0,X3158="A",AJ3158&lt;&gt;"A",OR(AB3158="",AB3158="NX")),1,"")</f>
        <v/>
      </c>
      <c r="AX3158" s="554" t="str">
        <f>IF(AW3158="","",COUNTIF($AW$8:AW3158,AW3158))</f>
        <v/>
      </c>
      <c r="AY3158" s="27"/>
      <c r="AZ3158" s="6"/>
      <c r="BA3158" s="7"/>
      <c r="BB3158" s="7"/>
    </row>
    <row r="3159" spans="1:54" ht="14.45" customHeight="1">
      <c r="A3159" s="472" t="s">
        <v>6612</v>
      </c>
      <c r="B3159" s="473" t="s">
        <v>1602</v>
      </c>
      <c r="C3159" s="714"/>
      <c r="D3159" s="22"/>
      <c r="E3159" s="746"/>
      <c r="F3159" s="760"/>
      <c r="G3159" s="475"/>
      <c r="H3159" s="476"/>
      <c r="I3159" s="474"/>
      <c r="J3159" s="475"/>
      <c r="K3159" s="478"/>
      <c r="L3159" s="9"/>
      <c r="M3159" s="546"/>
      <c r="N3159" s="9"/>
      <c r="O3159" s="6"/>
      <c r="P3159" s="479"/>
      <c r="Q3159" s="10"/>
      <c r="R3159" s="11"/>
      <c r="S3159" s="12"/>
      <c r="T3159" s="14"/>
      <c r="U3159" s="15"/>
      <c r="V3159" s="8"/>
      <c r="W3159" s="13"/>
      <c r="X3159" s="23"/>
      <c r="Y3159" s="486"/>
      <c r="Z3159" s="483"/>
      <c r="AA3159" s="24"/>
      <c r="AB3159" s="484"/>
      <c r="AC3159" s="16"/>
      <c r="AD3159" s="17"/>
      <c r="AE3159" s="18"/>
      <c r="AF3159" s="9"/>
      <c r="AG3159" s="19"/>
      <c r="AH3159" s="20"/>
      <c r="AI3159" s="9"/>
      <c r="AJ3159" s="21"/>
      <c r="AK3159" s="33"/>
      <c r="AL3159" s="485" t="str">
        <f>IF(AA3159="","",AA3159)</f>
        <v/>
      </c>
      <c r="AM3159" s="3" t="str">
        <f>IF(AB3159="","",AB3159)</f>
        <v/>
      </c>
      <c r="AN3159" s="702"/>
      <c r="AO3159" s="4"/>
      <c r="AP3159" s="5"/>
      <c r="AQ3159" s="5"/>
      <c r="AR3159" s="4"/>
      <c r="AS3159" s="5"/>
      <c r="AT3159" s="552"/>
      <c r="AU3159" s="553" t="str">
        <f>IF(AND(V3159&gt;0,X3159="A",AA3159&lt;&gt;"",AG3159&lt;&gt;"A",AJ3159&lt;&gt;"A",OR(AB3159="NR",AB3159="NT")),1,"")</f>
        <v/>
      </c>
      <c r="AV3159" s="554" t="str">
        <f>IF(AU3159="","",COUNTIF($AU$8:AU3159,AU3159))</f>
        <v/>
      </c>
      <c r="AW3159" s="553" t="str">
        <f>IF(AND(V3159&gt;0,X3159="A",AJ3159&lt;&gt;"A",OR(AB3159="",AB3159="NX")),1,"")</f>
        <v/>
      </c>
      <c r="AX3159" s="554" t="str">
        <f>IF(AW3159="","",COUNTIF($AW$8:AW3159,AW3159))</f>
        <v/>
      </c>
      <c r="AY3159" s="27"/>
      <c r="AZ3159" s="6"/>
      <c r="BA3159" s="7"/>
      <c r="BB3159" s="7"/>
    </row>
    <row r="3160" spans="1:54" ht="14.45" customHeight="1">
      <c r="A3160" s="472" t="s">
        <v>6613</v>
      </c>
      <c r="B3160" s="473" t="s">
        <v>1602</v>
      </c>
      <c r="C3160" s="714"/>
      <c r="D3160" s="22"/>
      <c r="E3160" s="746"/>
      <c r="F3160" s="760"/>
      <c r="G3160" s="475"/>
      <c r="H3160" s="476"/>
      <c r="I3160" s="474"/>
      <c r="J3160" s="475"/>
      <c r="K3160" s="478"/>
      <c r="L3160" s="9"/>
      <c r="M3160" s="546"/>
      <c r="N3160" s="9"/>
      <c r="O3160" s="6"/>
      <c r="P3160" s="479"/>
      <c r="Q3160" s="10"/>
      <c r="R3160" s="11"/>
      <c r="S3160" s="12"/>
      <c r="T3160" s="14"/>
      <c r="U3160" s="15"/>
      <c r="V3160" s="8"/>
      <c r="W3160" s="13"/>
      <c r="X3160" s="23"/>
      <c r="Y3160" s="486"/>
      <c r="Z3160" s="483"/>
      <c r="AA3160" s="24"/>
      <c r="AB3160" s="484"/>
      <c r="AC3160" s="16"/>
      <c r="AD3160" s="17"/>
      <c r="AE3160" s="18"/>
      <c r="AF3160" s="9"/>
      <c r="AG3160" s="19"/>
      <c r="AH3160" s="20"/>
      <c r="AI3160" s="9"/>
      <c r="AJ3160" s="21"/>
      <c r="AK3160" s="33"/>
      <c r="AL3160" s="485" t="str">
        <f>IF(AA3160="","",AA3160)</f>
        <v/>
      </c>
      <c r="AM3160" s="3" t="str">
        <f>IF(AB3160="","",AB3160)</f>
        <v/>
      </c>
      <c r="AN3160" s="702"/>
      <c r="AO3160" s="4"/>
      <c r="AP3160" s="5"/>
      <c r="AQ3160" s="5"/>
      <c r="AR3160" s="4"/>
      <c r="AS3160" s="5"/>
      <c r="AT3160" s="552"/>
      <c r="AU3160" s="553" t="str">
        <f>IF(AND(V3160&gt;0,X3160="A",AA3160&lt;&gt;"",AG3160&lt;&gt;"A",AJ3160&lt;&gt;"A",OR(AB3160="NR",AB3160="NT")),1,"")</f>
        <v/>
      </c>
      <c r="AV3160" s="554" t="str">
        <f>IF(AU3160="","",COUNTIF($AU$8:AU3160,AU3160))</f>
        <v/>
      </c>
      <c r="AW3160" s="553" t="str">
        <f>IF(AND(V3160&gt;0,X3160="A",AJ3160&lt;&gt;"A",OR(AB3160="",AB3160="NX")),1,"")</f>
        <v/>
      </c>
      <c r="AX3160" s="554" t="str">
        <f>IF(AW3160="","",COUNTIF($AW$8:AW3160,AW3160))</f>
        <v/>
      </c>
      <c r="AY3160" s="27"/>
      <c r="AZ3160" s="6"/>
      <c r="BA3160" s="7"/>
      <c r="BB3160" s="7"/>
    </row>
    <row r="3161" spans="1:54" ht="14.45" customHeight="1">
      <c r="A3161" s="472" t="s">
        <v>6614</v>
      </c>
      <c r="B3161" s="473" t="s">
        <v>1602</v>
      </c>
      <c r="C3161" s="714"/>
      <c r="D3161" s="22"/>
      <c r="E3161" s="746"/>
      <c r="F3161" s="760"/>
      <c r="G3161" s="475"/>
      <c r="H3161" s="476"/>
      <c r="I3161" s="474"/>
      <c r="J3161" s="475"/>
      <c r="K3161" s="478"/>
      <c r="L3161" s="9"/>
      <c r="M3161" s="546"/>
      <c r="N3161" s="9"/>
      <c r="O3161" s="6"/>
      <c r="P3161" s="479"/>
      <c r="Q3161" s="10"/>
      <c r="R3161" s="11"/>
      <c r="S3161" s="12"/>
      <c r="T3161" s="14"/>
      <c r="U3161" s="15"/>
      <c r="V3161" s="8"/>
      <c r="W3161" s="13"/>
      <c r="X3161" s="23"/>
      <c r="Y3161" s="486"/>
      <c r="Z3161" s="483"/>
      <c r="AA3161" s="24"/>
      <c r="AB3161" s="484"/>
      <c r="AC3161" s="16"/>
      <c r="AD3161" s="17"/>
      <c r="AE3161" s="18"/>
      <c r="AF3161" s="9"/>
      <c r="AG3161" s="19"/>
      <c r="AH3161" s="20"/>
      <c r="AI3161" s="9"/>
      <c r="AJ3161" s="21"/>
      <c r="AK3161" s="33"/>
      <c r="AL3161" s="485" t="str">
        <f>IF(AA3161="","",AA3161)</f>
        <v/>
      </c>
      <c r="AM3161" s="3" t="str">
        <f>IF(AB3161="","",AB3161)</f>
        <v/>
      </c>
      <c r="AN3161" s="702"/>
      <c r="AO3161" s="4"/>
      <c r="AP3161" s="5"/>
      <c r="AQ3161" s="5"/>
      <c r="AR3161" s="4"/>
      <c r="AS3161" s="5"/>
      <c r="AT3161" s="552"/>
      <c r="AU3161" s="553" t="str">
        <f>IF(AND(V3161&gt;0,X3161="A",AA3161&lt;&gt;"",AG3161&lt;&gt;"A",AJ3161&lt;&gt;"A",OR(AB3161="NR",AB3161="NT")),1,"")</f>
        <v/>
      </c>
      <c r="AV3161" s="554" t="str">
        <f>IF(AU3161="","",COUNTIF($AU$8:AU3161,AU3161))</f>
        <v/>
      </c>
      <c r="AW3161" s="553" t="str">
        <f>IF(AND(V3161&gt;0,X3161="A",AJ3161&lt;&gt;"A",OR(AB3161="",AB3161="NX")),1,"")</f>
        <v/>
      </c>
      <c r="AX3161" s="554" t="str">
        <f>IF(AW3161="","",COUNTIF($AW$8:AW3161,AW3161))</f>
        <v/>
      </c>
      <c r="AY3161" s="27"/>
      <c r="AZ3161" s="6"/>
      <c r="BA3161" s="7"/>
      <c r="BB3161" s="7"/>
    </row>
    <row r="3162" spans="1:54" ht="14.45" customHeight="1">
      <c r="A3162" s="472" t="s">
        <v>6615</v>
      </c>
      <c r="B3162" s="473" t="s">
        <v>1602</v>
      </c>
      <c r="C3162" s="714"/>
      <c r="D3162" s="22"/>
      <c r="E3162" s="746"/>
      <c r="F3162" s="760"/>
      <c r="G3162" s="475"/>
      <c r="H3162" s="476"/>
      <c r="I3162" s="474"/>
      <c r="J3162" s="475"/>
      <c r="K3162" s="478"/>
      <c r="L3162" s="9"/>
      <c r="M3162" s="546"/>
      <c r="N3162" s="9"/>
      <c r="O3162" s="6"/>
      <c r="P3162" s="479"/>
      <c r="Q3162" s="10"/>
      <c r="R3162" s="11"/>
      <c r="S3162" s="12"/>
      <c r="T3162" s="14"/>
      <c r="U3162" s="15"/>
      <c r="V3162" s="8"/>
      <c r="W3162" s="13"/>
      <c r="X3162" s="23"/>
      <c r="Y3162" s="486"/>
      <c r="Z3162" s="483"/>
      <c r="AA3162" s="24"/>
      <c r="AB3162" s="484"/>
      <c r="AC3162" s="16"/>
      <c r="AD3162" s="17"/>
      <c r="AE3162" s="18"/>
      <c r="AF3162" s="9"/>
      <c r="AG3162" s="19"/>
      <c r="AH3162" s="20"/>
      <c r="AI3162" s="9"/>
      <c r="AJ3162" s="21"/>
      <c r="AK3162" s="33"/>
      <c r="AL3162" s="485" t="str">
        <f>IF(AA3162="","",AA3162)</f>
        <v/>
      </c>
      <c r="AM3162" s="3" t="str">
        <f>IF(AB3162="","",AB3162)</f>
        <v/>
      </c>
      <c r="AN3162" s="702"/>
      <c r="AO3162" s="4"/>
      <c r="AP3162" s="5"/>
      <c r="AQ3162" s="5"/>
      <c r="AR3162" s="4"/>
      <c r="AS3162" s="5"/>
      <c r="AT3162" s="552"/>
      <c r="AU3162" s="553" t="str">
        <f>IF(AND(V3162&gt;0,X3162="A",AA3162&lt;&gt;"",AG3162&lt;&gt;"A",AJ3162&lt;&gt;"A",OR(AB3162="NR",AB3162="NT")),1,"")</f>
        <v/>
      </c>
      <c r="AV3162" s="554" t="str">
        <f>IF(AU3162="","",COUNTIF($AU$8:AU3162,AU3162))</f>
        <v/>
      </c>
      <c r="AW3162" s="553" t="str">
        <f>IF(AND(V3162&gt;0,X3162="A",AJ3162&lt;&gt;"A",OR(AB3162="",AB3162="NX")),1,"")</f>
        <v/>
      </c>
      <c r="AX3162" s="554" t="str">
        <f>IF(AW3162="","",COUNTIF($AW$8:AW3162,AW3162))</f>
        <v/>
      </c>
      <c r="AY3162" s="27"/>
      <c r="AZ3162" s="6"/>
      <c r="BA3162" s="7"/>
      <c r="BB3162" s="7"/>
    </row>
    <row r="3163" spans="1:54" ht="14.45" customHeight="1">
      <c r="A3163" s="472" t="s">
        <v>6616</v>
      </c>
      <c r="B3163" s="473" t="s">
        <v>1602</v>
      </c>
      <c r="C3163" s="714"/>
      <c r="D3163" s="22"/>
      <c r="E3163" s="746"/>
      <c r="F3163" s="760"/>
      <c r="G3163" s="475"/>
      <c r="H3163" s="476"/>
      <c r="I3163" s="474"/>
      <c r="J3163" s="475"/>
      <c r="K3163" s="478"/>
      <c r="L3163" s="9"/>
      <c r="M3163" s="546"/>
      <c r="N3163" s="9"/>
      <c r="O3163" s="6"/>
      <c r="P3163" s="479"/>
      <c r="Q3163" s="10"/>
      <c r="R3163" s="11"/>
      <c r="S3163" s="12"/>
      <c r="T3163" s="14"/>
      <c r="U3163" s="15"/>
      <c r="V3163" s="8"/>
      <c r="W3163" s="13"/>
      <c r="X3163" s="23"/>
      <c r="Y3163" s="486"/>
      <c r="Z3163" s="483"/>
      <c r="AA3163" s="24"/>
      <c r="AB3163" s="484"/>
      <c r="AC3163" s="16"/>
      <c r="AD3163" s="17"/>
      <c r="AE3163" s="18"/>
      <c r="AF3163" s="9"/>
      <c r="AG3163" s="19"/>
      <c r="AH3163" s="20"/>
      <c r="AI3163" s="9"/>
      <c r="AJ3163" s="21"/>
      <c r="AK3163" s="33"/>
      <c r="AL3163" s="485" t="str">
        <f>IF(AA3163="","",AA3163)</f>
        <v/>
      </c>
      <c r="AM3163" s="3" t="str">
        <f>IF(AB3163="","",AB3163)</f>
        <v/>
      </c>
      <c r="AN3163" s="702"/>
      <c r="AO3163" s="4"/>
      <c r="AP3163" s="5"/>
      <c r="AQ3163" s="5"/>
      <c r="AR3163" s="4"/>
      <c r="AS3163" s="5"/>
      <c r="AT3163" s="552"/>
      <c r="AU3163" s="553" t="str">
        <f>IF(AND(V3163&gt;0,X3163="A",AA3163&lt;&gt;"",AG3163&lt;&gt;"A",AJ3163&lt;&gt;"A",OR(AB3163="NR",AB3163="NT")),1,"")</f>
        <v/>
      </c>
      <c r="AV3163" s="554" t="str">
        <f>IF(AU3163="","",COUNTIF($AU$8:AU3163,AU3163))</f>
        <v/>
      </c>
      <c r="AW3163" s="553" t="str">
        <f>IF(AND(V3163&gt;0,X3163="A",AJ3163&lt;&gt;"A",OR(AB3163="",AB3163="NX")),1,"")</f>
        <v/>
      </c>
      <c r="AX3163" s="554" t="str">
        <f>IF(AW3163="","",COUNTIF($AW$8:AW3163,AW3163))</f>
        <v/>
      </c>
      <c r="AY3163" s="27"/>
      <c r="AZ3163" s="6"/>
      <c r="BA3163" s="7"/>
      <c r="BB3163" s="7"/>
    </row>
    <row r="3164" spans="1:54" ht="14.45" customHeight="1">
      <c r="A3164" s="472" t="s">
        <v>6617</v>
      </c>
      <c r="B3164" s="473" t="s">
        <v>1602</v>
      </c>
      <c r="C3164" s="714"/>
      <c r="D3164" s="22"/>
      <c r="E3164" s="746"/>
      <c r="F3164" s="760"/>
      <c r="G3164" s="475"/>
      <c r="H3164" s="476"/>
      <c r="I3164" s="474"/>
      <c r="J3164" s="475"/>
      <c r="K3164" s="478"/>
      <c r="L3164" s="9"/>
      <c r="M3164" s="546"/>
      <c r="N3164" s="9"/>
      <c r="O3164" s="6"/>
      <c r="P3164" s="479"/>
      <c r="Q3164" s="10"/>
      <c r="R3164" s="11"/>
      <c r="S3164" s="12"/>
      <c r="T3164" s="14"/>
      <c r="U3164" s="15"/>
      <c r="V3164" s="8"/>
      <c r="W3164" s="13"/>
      <c r="X3164" s="23"/>
      <c r="Y3164" s="486"/>
      <c r="Z3164" s="483"/>
      <c r="AA3164" s="24"/>
      <c r="AB3164" s="484"/>
      <c r="AC3164" s="16"/>
      <c r="AD3164" s="17"/>
      <c r="AE3164" s="18"/>
      <c r="AF3164" s="9"/>
      <c r="AG3164" s="19"/>
      <c r="AH3164" s="20"/>
      <c r="AI3164" s="9"/>
      <c r="AJ3164" s="21"/>
      <c r="AK3164" s="33"/>
      <c r="AL3164" s="485" t="str">
        <f>IF(AA3164="","",AA3164)</f>
        <v/>
      </c>
      <c r="AM3164" s="3" t="str">
        <f>IF(AB3164="","",AB3164)</f>
        <v/>
      </c>
      <c r="AN3164" s="702"/>
      <c r="AO3164" s="4"/>
      <c r="AP3164" s="5"/>
      <c r="AQ3164" s="5"/>
      <c r="AR3164" s="4"/>
      <c r="AS3164" s="5"/>
      <c r="AT3164" s="552"/>
      <c r="AU3164" s="553" t="str">
        <f>IF(AND(V3164&gt;0,X3164="A",AA3164&lt;&gt;"",AG3164&lt;&gt;"A",AJ3164&lt;&gt;"A",OR(AB3164="NR",AB3164="NT")),1,"")</f>
        <v/>
      </c>
      <c r="AV3164" s="554" t="str">
        <f>IF(AU3164="","",COUNTIF($AU$8:AU3164,AU3164))</f>
        <v/>
      </c>
      <c r="AW3164" s="553" t="str">
        <f>IF(AND(V3164&gt;0,X3164="A",AJ3164&lt;&gt;"A",OR(AB3164="",AB3164="NX")),1,"")</f>
        <v/>
      </c>
      <c r="AX3164" s="554" t="str">
        <f>IF(AW3164="","",COUNTIF($AW$8:AW3164,AW3164))</f>
        <v/>
      </c>
      <c r="AY3164" s="27"/>
      <c r="AZ3164" s="6"/>
      <c r="BA3164" s="7"/>
      <c r="BB3164" s="7"/>
    </row>
    <row r="3165" spans="1:54" ht="14.45" customHeight="1">
      <c r="A3165" s="472" t="s">
        <v>6618</v>
      </c>
      <c r="B3165" s="473" t="s">
        <v>1602</v>
      </c>
      <c r="C3165" s="714"/>
      <c r="D3165" s="22"/>
      <c r="E3165" s="746"/>
      <c r="F3165" s="760"/>
      <c r="G3165" s="475"/>
      <c r="H3165" s="476"/>
      <c r="I3165" s="474"/>
      <c r="J3165" s="475"/>
      <c r="K3165" s="478"/>
      <c r="L3165" s="9"/>
      <c r="M3165" s="546"/>
      <c r="N3165" s="9"/>
      <c r="O3165" s="6"/>
      <c r="P3165" s="479"/>
      <c r="Q3165" s="10"/>
      <c r="R3165" s="11"/>
      <c r="S3165" s="12"/>
      <c r="T3165" s="14"/>
      <c r="U3165" s="15"/>
      <c r="V3165" s="8"/>
      <c r="W3165" s="13"/>
      <c r="X3165" s="23"/>
      <c r="Y3165" s="486"/>
      <c r="Z3165" s="483"/>
      <c r="AA3165" s="24"/>
      <c r="AB3165" s="484"/>
      <c r="AC3165" s="16"/>
      <c r="AD3165" s="17"/>
      <c r="AE3165" s="18"/>
      <c r="AF3165" s="9"/>
      <c r="AG3165" s="19"/>
      <c r="AH3165" s="20"/>
      <c r="AI3165" s="9"/>
      <c r="AJ3165" s="21"/>
      <c r="AK3165" s="33"/>
      <c r="AL3165" s="485" t="str">
        <f>IF(AA3165="","",AA3165)</f>
        <v/>
      </c>
      <c r="AM3165" s="3" t="str">
        <f>IF(AB3165="","",AB3165)</f>
        <v/>
      </c>
      <c r="AN3165" s="702"/>
      <c r="AO3165" s="4"/>
      <c r="AP3165" s="5"/>
      <c r="AQ3165" s="5"/>
      <c r="AR3165" s="4"/>
      <c r="AS3165" s="5"/>
      <c r="AT3165" s="552"/>
      <c r="AU3165" s="553" t="str">
        <f>IF(AND(V3165&gt;0,X3165="A",AA3165&lt;&gt;"",AG3165&lt;&gt;"A",AJ3165&lt;&gt;"A",OR(AB3165="NR",AB3165="NT")),1,"")</f>
        <v/>
      </c>
      <c r="AV3165" s="554" t="str">
        <f>IF(AU3165="","",COUNTIF($AU$8:AU3165,AU3165))</f>
        <v/>
      </c>
      <c r="AW3165" s="553" t="str">
        <f>IF(AND(V3165&gt;0,X3165="A",AJ3165&lt;&gt;"A",OR(AB3165="",AB3165="NX")),1,"")</f>
        <v/>
      </c>
      <c r="AX3165" s="554" t="str">
        <f>IF(AW3165="","",COUNTIF($AW$8:AW3165,AW3165))</f>
        <v/>
      </c>
      <c r="AY3165" s="27"/>
      <c r="AZ3165" s="6"/>
      <c r="BA3165" s="7"/>
      <c r="BB3165" s="7"/>
    </row>
    <row r="3166" spans="1:54" ht="14.45" customHeight="1">
      <c r="A3166" s="472" t="s">
        <v>6619</v>
      </c>
      <c r="B3166" s="473" t="s">
        <v>1602</v>
      </c>
      <c r="C3166" s="714"/>
      <c r="D3166" s="22"/>
      <c r="E3166" s="746"/>
      <c r="F3166" s="760"/>
      <c r="G3166" s="475"/>
      <c r="H3166" s="476"/>
      <c r="I3166" s="474"/>
      <c r="J3166" s="475"/>
      <c r="K3166" s="478"/>
      <c r="L3166" s="9"/>
      <c r="M3166" s="546"/>
      <c r="N3166" s="9"/>
      <c r="O3166" s="6"/>
      <c r="P3166" s="479"/>
      <c r="Q3166" s="10"/>
      <c r="R3166" s="11"/>
      <c r="S3166" s="12"/>
      <c r="T3166" s="14"/>
      <c r="U3166" s="15"/>
      <c r="V3166" s="8"/>
      <c r="W3166" s="13"/>
      <c r="X3166" s="23"/>
      <c r="Y3166" s="486"/>
      <c r="Z3166" s="483"/>
      <c r="AA3166" s="24"/>
      <c r="AB3166" s="484"/>
      <c r="AC3166" s="16"/>
      <c r="AD3166" s="17"/>
      <c r="AE3166" s="18"/>
      <c r="AF3166" s="9"/>
      <c r="AG3166" s="19"/>
      <c r="AH3166" s="20"/>
      <c r="AI3166" s="9"/>
      <c r="AJ3166" s="21"/>
      <c r="AK3166" s="33"/>
      <c r="AL3166" s="485" t="str">
        <f>IF(AA3166="","",AA3166)</f>
        <v/>
      </c>
      <c r="AM3166" s="3" t="str">
        <f>IF(AB3166="","",AB3166)</f>
        <v/>
      </c>
      <c r="AN3166" s="702"/>
      <c r="AO3166" s="4"/>
      <c r="AP3166" s="5"/>
      <c r="AQ3166" s="5"/>
      <c r="AR3166" s="4"/>
      <c r="AS3166" s="5"/>
      <c r="AT3166" s="552"/>
      <c r="AU3166" s="553" t="str">
        <f>IF(AND(V3166&gt;0,X3166="A",AA3166&lt;&gt;"",AG3166&lt;&gt;"A",AJ3166&lt;&gt;"A",OR(AB3166="NR",AB3166="NT")),1,"")</f>
        <v/>
      </c>
      <c r="AV3166" s="554" t="str">
        <f>IF(AU3166="","",COUNTIF($AU$8:AU3166,AU3166))</f>
        <v/>
      </c>
      <c r="AW3166" s="553" t="str">
        <f>IF(AND(V3166&gt;0,X3166="A",AJ3166&lt;&gt;"A",OR(AB3166="",AB3166="NX")),1,"")</f>
        <v/>
      </c>
      <c r="AX3166" s="554" t="str">
        <f>IF(AW3166="","",COUNTIF($AW$8:AW3166,AW3166))</f>
        <v/>
      </c>
      <c r="AY3166" s="27"/>
      <c r="AZ3166" s="6"/>
      <c r="BA3166" s="7"/>
      <c r="BB3166" s="7"/>
    </row>
    <row r="3167" spans="1:54" ht="14.45" customHeight="1">
      <c r="A3167" s="472" t="s">
        <v>6620</v>
      </c>
      <c r="B3167" s="473" t="s">
        <v>1602</v>
      </c>
      <c r="C3167" s="714"/>
      <c r="D3167" s="22"/>
      <c r="E3167" s="746"/>
      <c r="F3167" s="760"/>
      <c r="G3167" s="475"/>
      <c r="H3167" s="476"/>
      <c r="I3167" s="474"/>
      <c r="J3167" s="475"/>
      <c r="K3167" s="478"/>
      <c r="L3167" s="9"/>
      <c r="M3167" s="546"/>
      <c r="N3167" s="9"/>
      <c r="O3167" s="6"/>
      <c r="P3167" s="479"/>
      <c r="Q3167" s="10"/>
      <c r="R3167" s="11"/>
      <c r="S3167" s="12"/>
      <c r="T3167" s="14"/>
      <c r="U3167" s="15"/>
      <c r="V3167" s="8"/>
      <c r="W3167" s="13"/>
      <c r="X3167" s="23"/>
      <c r="Y3167" s="486"/>
      <c r="Z3167" s="483"/>
      <c r="AA3167" s="24"/>
      <c r="AB3167" s="484"/>
      <c r="AC3167" s="16"/>
      <c r="AD3167" s="17"/>
      <c r="AE3167" s="18"/>
      <c r="AF3167" s="9"/>
      <c r="AG3167" s="19"/>
      <c r="AH3167" s="20"/>
      <c r="AI3167" s="9"/>
      <c r="AJ3167" s="21"/>
      <c r="AK3167" s="33"/>
      <c r="AL3167" s="485" t="str">
        <f>IF(AA3167="","",AA3167)</f>
        <v/>
      </c>
      <c r="AM3167" s="3" t="str">
        <f>IF(AB3167="","",AB3167)</f>
        <v/>
      </c>
      <c r="AN3167" s="702"/>
      <c r="AO3167" s="4"/>
      <c r="AP3167" s="5"/>
      <c r="AQ3167" s="5"/>
      <c r="AR3167" s="4"/>
      <c r="AS3167" s="5"/>
      <c r="AT3167" s="552"/>
      <c r="AU3167" s="553" t="str">
        <f>IF(AND(V3167&gt;0,X3167="A",AA3167&lt;&gt;"",AG3167&lt;&gt;"A",AJ3167&lt;&gt;"A",OR(AB3167="NR",AB3167="NT")),1,"")</f>
        <v/>
      </c>
      <c r="AV3167" s="554" t="str">
        <f>IF(AU3167="","",COUNTIF($AU$8:AU3167,AU3167))</f>
        <v/>
      </c>
      <c r="AW3167" s="553" t="str">
        <f>IF(AND(V3167&gt;0,X3167="A",AJ3167&lt;&gt;"A",OR(AB3167="",AB3167="NX")),1,"")</f>
        <v/>
      </c>
      <c r="AX3167" s="554" t="str">
        <f>IF(AW3167="","",COUNTIF($AW$8:AW3167,AW3167))</f>
        <v/>
      </c>
      <c r="AY3167" s="27"/>
      <c r="AZ3167" s="6"/>
      <c r="BA3167" s="7"/>
      <c r="BB3167" s="7"/>
    </row>
    <row r="3168" spans="1:54" ht="14.45" customHeight="1">
      <c r="A3168" s="472" t="s">
        <v>6621</v>
      </c>
      <c r="B3168" s="473" t="s">
        <v>1602</v>
      </c>
      <c r="C3168" s="714"/>
      <c r="D3168" s="22"/>
      <c r="E3168" s="746"/>
      <c r="F3168" s="760"/>
      <c r="G3168" s="475"/>
      <c r="H3168" s="476"/>
      <c r="I3168" s="474"/>
      <c r="J3168" s="475"/>
      <c r="K3168" s="478"/>
      <c r="L3168" s="9"/>
      <c r="M3168" s="546"/>
      <c r="N3168" s="9"/>
      <c r="O3168" s="6"/>
      <c r="P3168" s="479"/>
      <c r="Q3168" s="10"/>
      <c r="R3168" s="11"/>
      <c r="S3168" s="12"/>
      <c r="T3168" s="14"/>
      <c r="U3168" s="15"/>
      <c r="V3168" s="8"/>
      <c r="W3168" s="13"/>
      <c r="X3168" s="23"/>
      <c r="Y3168" s="486"/>
      <c r="Z3168" s="483"/>
      <c r="AA3168" s="24"/>
      <c r="AB3168" s="484"/>
      <c r="AC3168" s="16"/>
      <c r="AD3168" s="17"/>
      <c r="AE3168" s="18"/>
      <c r="AF3168" s="9"/>
      <c r="AG3168" s="19"/>
      <c r="AH3168" s="20"/>
      <c r="AI3168" s="9"/>
      <c r="AJ3168" s="21"/>
      <c r="AK3168" s="33"/>
      <c r="AL3168" s="485" t="str">
        <f>IF(AA3168="","",AA3168)</f>
        <v/>
      </c>
      <c r="AM3168" s="3" t="str">
        <f>IF(AB3168="","",AB3168)</f>
        <v/>
      </c>
      <c r="AN3168" s="702"/>
      <c r="AO3168" s="4"/>
      <c r="AP3168" s="5"/>
      <c r="AQ3168" s="5"/>
      <c r="AR3168" s="4"/>
      <c r="AS3168" s="5"/>
      <c r="AT3168" s="552"/>
      <c r="AU3168" s="553" t="str">
        <f>IF(AND(V3168&gt;0,X3168="A",AA3168&lt;&gt;"",AG3168&lt;&gt;"A",AJ3168&lt;&gt;"A",OR(AB3168="NR",AB3168="NT")),1,"")</f>
        <v/>
      </c>
      <c r="AV3168" s="554" t="str">
        <f>IF(AU3168="","",COUNTIF($AU$8:AU3168,AU3168))</f>
        <v/>
      </c>
      <c r="AW3168" s="553" t="str">
        <f>IF(AND(V3168&gt;0,X3168="A",AJ3168&lt;&gt;"A",OR(AB3168="",AB3168="NX")),1,"")</f>
        <v/>
      </c>
      <c r="AX3168" s="554" t="str">
        <f>IF(AW3168="","",COUNTIF($AW$8:AW3168,AW3168))</f>
        <v/>
      </c>
      <c r="AY3168" s="27"/>
      <c r="AZ3168" s="6"/>
      <c r="BA3168" s="7"/>
      <c r="BB3168" s="7"/>
    </row>
    <row r="3169" spans="1:54" ht="14.45" customHeight="1">
      <c r="A3169" s="472" t="s">
        <v>6622</v>
      </c>
      <c r="B3169" s="473" t="s">
        <v>1602</v>
      </c>
      <c r="C3169" s="714"/>
      <c r="D3169" s="22"/>
      <c r="E3169" s="746"/>
      <c r="F3169" s="760"/>
      <c r="G3169" s="475"/>
      <c r="H3169" s="476"/>
      <c r="I3169" s="474"/>
      <c r="J3169" s="475"/>
      <c r="K3169" s="478"/>
      <c r="L3169" s="9"/>
      <c r="M3169" s="546"/>
      <c r="N3169" s="9"/>
      <c r="O3169" s="6"/>
      <c r="P3169" s="479"/>
      <c r="Q3169" s="10"/>
      <c r="R3169" s="11"/>
      <c r="S3169" s="12"/>
      <c r="T3169" s="14"/>
      <c r="U3169" s="15"/>
      <c r="V3169" s="8"/>
      <c r="W3169" s="13"/>
      <c r="X3169" s="23"/>
      <c r="Y3169" s="486"/>
      <c r="Z3169" s="483"/>
      <c r="AA3169" s="24"/>
      <c r="AB3169" s="484"/>
      <c r="AC3169" s="16"/>
      <c r="AD3169" s="17"/>
      <c r="AE3169" s="18"/>
      <c r="AF3169" s="9"/>
      <c r="AG3169" s="19"/>
      <c r="AH3169" s="20"/>
      <c r="AI3169" s="9"/>
      <c r="AJ3169" s="21"/>
      <c r="AK3169" s="33"/>
      <c r="AL3169" s="485" t="str">
        <f>IF(AA3169="","",AA3169)</f>
        <v/>
      </c>
      <c r="AM3169" s="3" t="str">
        <f>IF(AB3169="","",AB3169)</f>
        <v/>
      </c>
      <c r="AN3169" s="702"/>
      <c r="AO3169" s="4"/>
      <c r="AP3169" s="5"/>
      <c r="AQ3169" s="5"/>
      <c r="AR3169" s="4"/>
      <c r="AS3169" s="5"/>
      <c r="AT3169" s="552"/>
      <c r="AU3169" s="553" t="str">
        <f>IF(AND(V3169&gt;0,X3169="A",AA3169&lt;&gt;"",AG3169&lt;&gt;"A",AJ3169&lt;&gt;"A",OR(AB3169="NR",AB3169="NT")),1,"")</f>
        <v/>
      </c>
      <c r="AV3169" s="554" t="str">
        <f>IF(AU3169="","",COUNTIF($AU$8:AU3169,AU3169))</f>
        <v/>
      </c>
      <c r="AW3169" s="553" t="str">
        <f>IF(AND(V3169&gt;0,X3169="A",AJ3169&lt;&gt;"A",OR(AB3169="",AB3169="NX")),1,"")</f>
        <v/>
      </c>
      <c r="AX3169" s="554" t="str">
        <f>IF(AW3169="","",COUNTIF($AW$8:AW3169,AW3169))</f>
        <v/>
      </c>
      <c r="AY3169" s="27"/>
      <c r="AZ3169" s="6"/>
      <c r="BA3169" s="7"/>
      <c r="BB3169" s="7"/>
    </row>
    <row r="3170" spans="1:54" ht="14.45" customHeight="1">
      <c r="A3170" s="472" t="s">
        <v>6623</v>
      </c>
      <c r="B3170" s="473" t="s">
        <v>1602</v>
      </c>
      <c r="C3170" s="714"/>
      <c r="D3170" s="22"/>
      <c r="E3170" s="746"/>
      <c r="F3170" s="760"/>
      <c r="G3170" s="475"/>
      <c r="H3170" s="476"/>
      <c r="I3170" s="474"/>
      <c r="J3170" s="475"/>
      <c r="K3170" s="478"/>
      <c r="L3170" s="9"/>
      <c r="M3170" s="546"/>
      <c r="N3170" s="9"/>
      <c r="O3170" s="6"/>
      <c r="P3170" s="479"/>
      <c r="Q3170" s="10"/>
      <c r="R3170" s="11"/>
      <c r="S3170" s="12"/>
      <c r="T3170" s="14"/>
      <c r="U3170" s="15"/>
      <c r="V3170" s="8"/>
      <c r="W3170" s="13"/>
      <c r="X3170" s="23"/>
      <c r="Y3170" s="486"/>
      <c r="Z3170" s="483"/>
      <c r="AA3170" s="24"/>
      <c r="AB3170" s="484"/>
      <c r="AC3170" s="16"/>
      <c r="AD3170" s="17"/>
      <c r="AE3170" s="18"/>
      <c r="AF3170" s="9"/>
      <c r="AG3170" s="19"/>
      <c r="AH3170" s="20"/>
      <c r="AI3170" s="9"/>
      <c r="AJ3170" s="21"/>
      <c r="AK3170" s="33"/>
      <c r="AL3170" s="485" t="str">
        <f>IF(AA3170="","",AA3170)</f>
        <v/>
      </c>
      <c r="AM3170" s="3" t="str">
        <f>IF(AB3170="","",AB3170)</f>
        <v/>
      </c>
      <c r="AN3170" s="702"/>
      <c r="AO3170" s="4"/>
      <c r="AP3170" s="5"/>
      <c r="AQ3170" s="5"/>
      <c r="AR3170" s="4"/>
      <c r="AS3170" s="5"/>
      <c r="AT3170" s="552"/>
      <c r="AU3170" s="553" t="str">
        <f>IF(AND(V3170&gt;0,X3170="A",AA3170&lt;&gt;"",AG3170&lt;&gt;"A",AJ3170&lt;&gt;"A",OR(AB3170="NR",AB3170="NT")),1,"")</f>
        <v/>
      </c>
      <c r="AV3170" s="554" t="str">
        <f>IF(AU3170="","",COUNTIF($AU$8:AU3170,AU3170))</f>
        <v/>
      </c>
      <c r="AW3170" s="553" t="str">
        <f>IF(AND(V3170&gt;0,X3170="A",AJ3170&lt;&gt;"A",OR(AB3170="",AB3170="NX")),1,"")</f>
        <v/>
      </c>
      <c r="AX3170" s="554" t="str">
        <f>IF(AW3170="","",COUNTIF($AW$8:AW3170,AW3170))</f>
        <v/>
      </c>
      <c r="AY3170" s="27"/>
      <c r="AZ3170" s="6"/>
      <c r="BA3170" s="7"/>
      <c r="BB3170" s="7"/>
    </row>
    <row r="3171" spans="1:54" ht="14.25" customHeight="1">
      <c r="A3171" s="472" t="s">
        <v>6624</v>
      </c>
      <c r="B3171" s="1267"/>
      <c r="C3171" s="1268"/>
      <c r="D3171" s="736"/>
      <c r="E3171" s="1269"/>
      <c r="F3171" s="1273"/>
      <c r="G3171" s="736"/>
      <c r="H3171" s="736"/>
      <c r="I3171" s="736"/>
      <c r="J3171" s="736"/>
      <c r="K3171" s="1284"/>
      <c r="L3171" s="736"/>
      <c r="M3171" s="1286"/>
      <c r="N3171" s="736"/>
      <c r="O3171" s="736"/>
      <c r="P3171" s="1290"/>
      <c r="Q3171" s="736"/>
      <c r="R3171" s="736"/>
      <c r="S3171" s="736"/>
      <c r="T3171" s="736"/>
      <c r="U3171" s="736"/>
      <c r="V3171" s="736"/>
      <c r="W3171" s="736"/>
      <c r="X3171" s="736"/>
      <c r="Y3171" s="736"/>
      <c r="Z3171" s="736"/>
      <c r="AA3171" s="736"/>
      <c r="AB3171" s="736"/>
      <c r="AC3171" s="736"/>
      <c r="AD3171" s="736"/>
      <c r="AE3171" s="736"/>
      <c r="AF3171" s="736"/>
      <c r="AG3171" s="736"/>
      <c r="AH3171" s="736"/>
      <c r="AI3171" s="736"/>
      <c r="AJ3171" s="736"/>
      <c r="AK3171" s="736"/>
      <c r="AL3171" s="736"/>
      <c r="AM3171" s="736"/>
      <c r="AN3171" s="1327"/>
      <c r="AO3171" s="736"/>
      <c r="AP3171" s="736"/>
      <c r="AQ3171" s="736"/>
      <c r="AR3171" s="736"/>
      <c r="AS3171" s="736"/>
      <c r="AT3171" s="736"/>
      <c r="AU3171" s="736"/>
      <c r="AV3171" s="736"/>
      <c r="AW3171" s="736"/>
      <c r="AX3171" s="736"/>
      <c r="AY3171" s="736"/>
      <c r="AZ3171" s="736"/>
      <c r="BA3171" s="736"/>
      <c r="BB3171" s="736"/>
    </row>
  </sheetData>
  <autoFilter ref="A7:BB3171"/>
  <mergeCells count="10">
    <mergeCell ref="Q6:S6"/>
    <mergeCell ref="U6:X6"/>
    <mergeCell ref="Y6:AB6"/>
    <mergeCell ref="AE6:AG6"/>
    <mergeCell ref="AH6:AJ6"/>
    <mergeCell ref="AW6:AX6"/>
    <mergeCell ref="AU6:AV6"/>
    <mergeCell ref="AK6:AM6"/>
    <mergeCell ref="AO6:AQ6"/>
    <mergeCell ref="AR6:AT6"/>
  </mergeCells>
  <conditionalFormatting sqref="V1195:X1195 V1197:X1197 V1183:X1183 V1187:X1187 V1189:X1189 V1191:X1191 V1193:X1193 V1095:X1095 V1091:X1091 V1093:X1093 V1097:X1097 V1099:X1099 V1101:X1101 V1103:X1103 V1105:X1105 V1107:X1107 V1109:X1109 V1111:X1111 V1113:X1113 V1115:X1115 V1117:X1117 V1119:X1119 V1121:X1123 V1125:X1125 V1127:X1127 V1129:X1129 V1089:X1089 V1065:X1069 V1071:X1071 V1073:X1073 V1075:X1075 V1077:X1077 V1079:X1079 V1081:X1081 V1083:X1083 V1085:X1085 V1087:X1087 V1059:X1059 V1030:X1031 V1028:X1028 V1039:X1039 V1043:X1043 V1045:X1045 V1051:X1051 V1061:X1061 V1063:X1063 V976 V978 V980 V983:X983 V986 V988 V990 V992 V994 V996 V999:X999 V1005:X1005 V1011:X1011 V958 V972:X974 X958 X976 X978 X980 V982 X982 V984 X984 X986 X988 X990 X992 X994 X996 V998 X998 V1001:X1001 V1000 X1000 V1002 X1002 V1004 X1004 V1007:X1007 V1006 X1006 V1008 X1008 V1010 X1010 V1013:X1013 V1012 X1012 V1015:X1015 V1014 X1014 V1016 X1016 V673:X726 V1185:X1185 V1199:X1313 V835:X914 V916:X956 W1018:X1018 V1026:X1026 V1033:X1033 V1035:X1035 V1037:X1037 V1041:X1041 V1047:X1047 V1049:X1049 V1053:X1053 V1055:X1055 V1057:X1057 V1131:X1181 V1315:X1359 V1:X671 V728:X750 V752:X753 V764:X764 V755:X762 V766:X833 V1361:X1048576">
    <cfRule type="expression" dxfId="1183" priority="1745">
      <formula>$X1="A"</formula>
    </cfRule>
  </conditionalFormatting>
  <conditionalFormatting sqref="D1244:D1314 U1291:AB1295 T1296:AB1313 T1290:AB1290 T1280:AB1284 T1278:AB1278 T1276:AB1276 T1269:AB1274 T1267:AB1267 T1265:AB1265 T1263:AB1263 T1261:AB1261 T1259:AB1259 T1257:AB1257 T1255:AB1255 T1253:AB1253 T1251:AB1251 T1249:AB1249 B1315:Q1327 E1244:Q1313 B1197 B1195 B1193 B1191 L1191 L1195:Q1195 L1197:Q1197 I1199:Q1199 T1315:AB1356 B1183 B1185 B1187 B1189 L1183 L1185 L1187 L1189 L1193 R1183 R1187 R1189 T1193 E1132:Z1132 B1147:AB1172 E1131 E1141:AB1143 B1173:B1181 E1129:H1129 L1129 I1131:L1131 E1133:L1133 E1144:L1146 I1134:L1139 E1134:E1140 I1140:AB1140 T1191 B1487:B1495 B1485:AB1486 B1089 E1089:L1089 E1091 B1091 B1093 E1093 E1095 B1095 B1097 E1097 E1099 B1099 B1101 E1101 E1103 B1103 B1105 E1105 E1107 B1107 B1109 E1109 E1111 B1111 B1113 E1113 E1115 B1115 B1117 E1117 E1119 B1119 B1121:B1123 E1125 B1125 B1127 L1091 L1093 L1095 L1097 L1099 L1101 L1103 L1105 L1107 L1109 L1111 L1113 L1115 L1117 L1119 E1121 I1121:L1121 E1122:L1122 E1123:H1123 L1123 I1125:L1125 E1127 I1127:L1127 B1129 Q1129:AB1129 B1071 B1073 B1075 B1077 B1079 B1081 B1083 B1085 B1087 L1069 L1071 L1073 L1075 L1077 I1079:L1079 L1081 I1083:L1083 L1085 L1087 B1218:AB1233 T1242:X1242 U1243:X1248 U1252:AB1252 U1254:AB1254 U1256:AB1256 U1258:AB1258 U1260:AB1260 U1262:AB1262 U1264:AB1264 U1268:AB1268 E1087 E1085 E1083 E1081 E1079 E1077 E1075 E1073 E1071 E1211:Q1211 E1209:Q1209 E1210:R1210 E1207:Q1207 E1208:R1208 E1205:Q1205 E1206:R1206 E1203:Q1203 E1204:R1204 E1201:Q1201 E1202:R1202 E1189 E1187 E1185 E1183 E1200:R1200 E1199 E1191 E1193 E1195 E1197 I1065:L1065 B1065:B1069 D1064:D1068 D1487:AB1495 B1470:B1484 B1462:AB1469 B1427:B1461 B1424:AB1426 B1385:B1423 B1372:AB1384 B1340:B1359 D1340:Q1356 B1337:Q1339 B1328:B1336 D1328:Q1336 B1285:B1313 B1281:C1284 B1274:B1280 B1270:C1273 B1234:B1269 D1234:AB1234 D1242:Q1243 B1199:B1217 B1144:B1146 B1140:C1143 B1131:B1139 D1067:L1067 D1065:E1065 D1068:AB1068 D1066:Q1066 D1069:H1069 D1173:L1181 B1047 B1049 B1051 B1053 B1055 B1057 B1059:C1059 B1061 B1063 E1063 E1061 E1059 E1057 E1055 E1053 E1051 E1049 E1047 B1045 E1045 T1195:AB1195 V1183:AB1183 V1187:AB1187 V1189:AB1189 V1191:AB1191 V1193:AB1193 T1197:AB1197 L1047 L1049:O1049 L1051:O1051 L1053:O1053 L1055:O1055 L1057:O1057 L1061:O1061 I1059:AB1059 L1063:O1063 B1026 B1028 B1031:Q1031 B1033 B1035 B1037 B1039 B1041 B1043 B1024 B1030:C1030 Q1030 L1024:O1024 L1026:O1026 L1028:O1028 L1033:O1033 L1035:O1035 L1037:O1037 L1039:O1039 L1041:O1041 L1043:O1043 L1045 U1024 U1030:AB1030 Q1024:S1024 Q1026:S1026 Q1028:S1028 Q1033 Q1035 Q1037 Q1039 Q1041 Q1043 Q1045 Q1047 Q1049 Q1051 Q1053 E1043 E1041 E1039 E1037 E1035 E1033 E1024 E1028 E1026 B1018 B1020 B1022 E1022 E1020 E1018 L1018 L1020 L1022 Q1018:U1018 Q1020:U1020 Q1022:U1022 L1016:O1016 Q976 B986 B988 B990 B992 B994 B996 B980 B978 B976 B1004:B1008 B1010:B1016 D975:D998 B958 B960 B962 B964 B966 B968 B970 B972:Q974 D971 Q958:V958 Q978 Q980 Q982:V982 Q984:V984 Q986:V986 Q988:V988 Q990:V990 Q992:V992 Q994:V994 Q996:V996 Q998:V998 Q1000:V1000 Q1002:V1002 Q1004:V1004 Q1006:V1006 Q1008:V1008 Q1010:V1010 Q1012:V1012 Q1014:V1014 Q1016:V1016 Q960:U960 Q962:U962 Q964:U964 Q966:U966 Q968:U968 Q970:U970 L958 L960 L962 L964 L966 L968 L970 L976 L978 L980 I982:L982 B982:B984 L984 L986 L988 L990 L992 L994 L996 L1002:O1002 I1004:O1004 L1008:O1008 I1010:O1010 X976:AB976 X982:AB982 X984:AB984 X986:AB986 B926:L927 P917:AB917 P919:AB919 P921:AB921 P923:AB923 P925:AB925 P927:AB928 Q926:AB926 P930:AB930 P932:AB932 P934:AB934 P936:AB936 P938:AB938 P940:AB940 P942:AB942 P944:AB944 P946:AB946 P948:AB948 P950:AB953 P955:AB955 E958 E960 E962 E964 E966 E968 E970 E916 I916:L916 E917:L925 E928:L955 E956:H956 L956 Q1061:AB1061 B998:B1002 H998:O998 Q1063 Q1065 Q1067:AB1067 Q1069:AB1069 Q1071:AB1071 Q1073:AB1073 Q1075:AB1075 Q1077:AB1077 Q1079:AB1079 Q1081 Q1083 Q1085 Q1087 Q1089 Q1091 Q1093 Q1095 Q1097 Q1099 Q1101 Q1103 Q1105 Q1107 Q1109 Q1111:AB1111 Q1113:Z1113 Q1115:Z1115 Q1117:Z1117 Q1119:Z1119 Q1121:Z1121 Q1125:R1125 Q1127:Z1127 Q1131:Z1131 Q1133:Z1139 E1000:O1000 E1005:AB1005 E1007:AB1007 E1011:AB1011 E1013:AB1013 E1015:AB1015 E1004 E1006:O1006 E1008:H1008 E1010 E1012:O1012 E1014:O1014 E1016:H1016 E1001:AB1001 E999:AB999 E1002:H1002 E1030:O1030 B899:AB914 E897:L897 E895:L895 E893:L893 E891:L891 E889:L889 E887:L887 E898:AB898 E896:AB896 E894:AB894 E892:AB892 E890:AB890 E888:AB888 E886:AB886 AB1127 AB1125 AB1121:AB1123 AB1119 AB1117 AB1115 AB1113 AB1131:AB1139 AB1144:AB1146 T1174:X1174 T1189 T1187 T1185 T1183 T1175:T1177 R1123:R1128 T1125:Z1125 Q1122:R1123 T1122:Z1123 T1109:AB1109 T1107:AB1107 T1105:AB1105 T1103:AB1103 T1101:AB1101 T1099:AB1099 T1097:AB1097 T1095:AB1095 T1093:AB1093 T1091:AB1091 T1089:AB1089 T1087:AB1087 T1085:AB1085 T1083:AB1083 T1081:AB1081 T1063:AB1063 T1065:AB1066 T1031:AB1031 T980:V980 T978:V978 T972:AB974 T976:V976 E832:AB832 E830:AB830 E828:AB828 E826:AB826 E824:AB824 E822:AB822 E820:AB820 E818:AB818 E816:AB816 E814:AB814 Q827:AB827 U1039:AB1039 U1043:AB1043 T1045:AB1045 D984:H984 D976:E976 D978:E978 D980:E980 D996:E996 D994:E994 D992:E992 D990:E990 D988:E988 D986:E986 D982:E982 D983:AB983 D998:E998 B953:B956 B951:C952 B928:B950 B916:B925 E874:L885 X980:AB980 X988:AB988 X990:AB990 X992:AB992 X994:AB994 X996:AB996 X998:AB998 X1000:AB1000 X1002:AB1002 X1008:AB1008 X1010:AB1010 X1012:AB1012 X1014:AB1014 X1016:AB1016 Y1020:AB1020 Y1022:AB1022 Y1024:AB1024 U1028:AB1028 X978:AB978 X1004:AB1004 X1006:AB1006 E810:AB810 E808:AB808 E806:AB806 E804:AB804 E802:AB802 E800:AB800 E798:AB798 E796:AB796 E794:AB794 E792:AB792 E790:AB790 E786:AB786 E858:AB858 E856:AB856 E854:AB854 E852:AB852 E850:AB850 E848:AB848 E846:AB846 E844:AB844 E842:AB842 E840:AB840 E838:AB838 E835 E862:AB862 E860:AB860 E836:AB836 Q855:AB855 E785:L785 E787:L787 E789:L789 E791:L791 E793:L793 E795:L795 E797:L797 E799:L799 E801:L801 E803:L803 E805:L805 E807:L807 E809:L809 E811:L811 E815:L815 E817:L817 E819:L819 E821:L821 E823:L823 E825:L825 E827:L827 E829:L829 E831:L831 E833:H833 L833 I835:L835 E837:L837 E839:L839 E841:L841 E843:L843 E845:L845 E847:L847 E849:L849 E851:L851 E853:L853 E855:L855 E857:L857 E859:L859 E861:L861 E863:L863 Q920:AB920 Q922:AB922 Q924:AB924 Q929:AB929 Q931:AB931 Q933:AB933 Q935:AB935 Q937:AB937 Q939:AB939 Q941:AB941 Q943:AB943 Q945:AB945 Q947:AB947 Q949:AB949 Q956:AB956 X958:AB958 Y960:AB960 Y962:AB962 Y964:AB964 Y966:AB966 Y968:AB968 Y970:AB970 Q954:AB954 Q829:AB829 B745:AB745 V739:X744 V740:AB744 L671:AB671 I673:AB673 E652:AB670 E674:AB682 E673 E671:H671 B683:AB683 Q831:AB831 Q859:AB859 Q861:AB861 Q833:AB833 Q835:AB835 Q837:AB837 Q839:AB839 Q841:AB841 Q843:AB843 Q845:AB845 Q847:AB847 Q849:AB849 Q851:AB851 Q853:AB853 Q857:AB857 Q887:AB887 Q889:AB889 Q891:AB891 Q893:AB893 Q895:AB895 Q897:AB897 E743:T744 E741:Q742 S739:AB739 S740:T742 S737:AB737 S735:AB735 S733:AB733 S731:AB731 S729:AB729 S727:U727 S725:AB725 S723:AB723 S721:AB721 S719:AB719 S717:AB717 S715:AB715 S713:AB713 S711:AB711 S709:AB709 S707:AB707 S705:AB705 S703:AB703 S699:AB701 S697:AB697 S695:AB695 S693:AB693 S691:AB691 S689:AB689 S687:AB687 S685:AB685 Y754:AB754 Q805:AB805 Q785:AB785 Q787:AB787 Q789:AB789 Q791:AB791 Q793:AB793 Q795:AB795 Q797:AB797 Q799:AB799 Q801:AB801 Q803:AB803 Q807:AB807 Q809:AB809 Q811:AB811 Q813:AB813 Q815:AB815 Q817:AB817 Q819:AB819 Q821:AB821 Q823:AB823 Q825:AB825 D864:L873 B835:B898 B828:B833 B827:C827 B746:B826 D813:L813 D812:AB812 D685:Q685 D686:AB686 D687:Q687 D688:AB688 D689:Q689 D690:AB690 D691:Q691 D692:AB692 D693:Q693 D694:AB694 D695:Q695 D696:AB696 D697:Q697 D698:AB698 D702:AB702 D703:Q703 D704:AB704 D705:Q705 D706:AB706 D707:Q707 D708:AB708 D709:Q709 D710:AB710 D711:Q711 D712:AB712 D713:Q713 D714:AB714 D715:Q715 D716:AB716 D717:Q717 D718:AB718 D719:Q719 D720:AB720 D721:Q721 D722:AB722 D723:Q723 D724:AB724 D725:Q725 D726:AB726 D727:Q727 D728:AB728 D729:Q729 D730:AB730 D731:Q731 D732:AB732 D733:Q733 D734:AB734 D735:Q735 D736:AB736 D737:Q737 D738:AB738 D739:Q740 B684:B744 D684:AB684 D699:Q701 B673:B682 B576:B671 B573:AB575 B566:B572 D566:AB572 D576:AB651 U1277:AB1277 D1357:AB1359 D1385:AB1423 D1427:AB1461 D1470:AB1484 R1185 D1235:X1241 R1242:S1356 Q1144:Z1144 Q1173:R1181 Q1146:Z1146 Q1145:S1145 T1179:T1181 Z1174:AB1181 V1185:AB1185 T1199:AB1211 E1212:AB1217 Z1235:AB1248 U1250:AB1250 U1266:AB1266 U1275:AB1275 U1279:AB1279 U1285:AB1289 Q863:AB885 Q916:AB916 Q918:AB918 W1018:AB1018 U1026:AB1026 U1033:AB1033 V1173:X1181 E746:AB750 E754:U754 U1035:AB1035 U1037:AB1037 U1041:AB1041 T1047:AB1047 T1049:AB1049 T1051:AB1051 T1053:AB1053 Q1055:AB1055 Q1057:AB1057 U1145:Z1145 U1173:AB1173 D1361:AB1371 B1361:B1371 B1:AB565 Y727:AB727 E752:AB753 E751:U751 Y751:AB751 E764:AB764 E763:U763 Y763:AB763 E765:U765 Y765:AB765 E755:AB762 E766:AB784 E788:AB788 B1496:AB1048576">
    <cfRule type="expression" dxfId="1182" priority="1739">
      <formula>$C1="N-S"</formula>
    </cfRule>
  </conditionalFormatting>
  <conditionalFormatting sqref="E1199:E1313 E1197 E1195 E1183 E1185 E1187 E1189 E1191 E1193 E1131:E1181 E1091 E1093 E1095 E1097 E1099 E1101 E1103 E1105 E1107 E1109 E1111 E1113 E1115 E1117 E1119 E1121:E1123 E1125 E1127 E1129 Z1129:AB1129 E1071 E1073 E1075 E1077 E1079 E1081 E1083 E1085 E1087 E1089 E1065:E1069 E1047 E1049 E1051 E1053 E1055 E1057 E1059 Z1059:AB1059 E1061 E1063 Z1183:AB1183 Z1187:AB1187 Z1189:AB1189 Z1191:AB1191 Z1193:AB1193 Z1195:AB1195 Z1197:AB1197 E1026 E1028 E1030:E1031 Z1030:AB1031 Z1033:AB1033 E1033 E1035 E1037 E1039 E1041 E1043 E1045 E1018 E1020 E1022 E1024 E976 Z976:AB976 E978 E980 Z982:AB984 E982:E984 E998:E1002 E996 E994 E992 E990 E988 E986 Z986:AB986 E1004:E1008 E1010:E1016 E958 E960 E962 E964 E966 E968 E970 Z972:AB974 E972:E974 E916:E956 Z1061:AB1061 Z1063:AB1063 Z1065:AB1069 Z1071:AB1071 Z1073:AB1073 Z1075:AB1075 Z1077:AB1077 Z1079:AB1079 Z1081:AB1081 Z1083:AB1083 Z1085:AB1085 Z1087:AB1087 Z1089:AB1089 Z1091:AB1091 Z1093:AB1093 Z1095:AB1095 Z1097:AB1097 Z1099:AB1099 Z1101:AB1101 Z1103:AB1103 Z1105:AB1105 Z1107:AB1107 Z1109:AB1109 Z1111:AB1111 Z1113 Z1115 Z1117 Z1119 Z1121:Z1123 Z1125 Z1127 Z1140:AB1143 AB1127 AB1125 AB1121:AB1123 AB1119 AB1117 AB1115 AB1113 Z1131:Z1139 AB1131:AB1139 Z1144:Z1146 AB1144:AB1146 Z1035:AB1035 Z1037:AB1037 Z1039:AB1039 Z1041:AB1041 Z1043:AB1043 Z1045:AB1045 Z1047:AB1047 Z1049:AB1049 Z1051:AB1051 Z1053:AB1053 Z1055:AB1055 Z1057:AB1057 Z980:AB980 Z988:AB988 Z990:AB990 Z992:AB992 Z994:AB994 Z996:AB996 Z998:AB1002 Z1010:AB1016 Z1018:AB1018 Z1020:AB1020 Z1022:AB1022 Z1024:AB1024 Z1026:AB1026 Z1028:AB1028 Z978:AB978 Z1004:AB1008 E835:E914 Z958:AB958 Z960:AB960 Z962:AB962 Z964:AB964 Z966:AB966 Z968:AB968 Z970:AB970 Z916:AB956 E673:E833 Z835:AB914 Z673:AB833 Z1147:AB1181 Z1185:AB1185 Z1199:AB1313 E1315:E1359 Z1315:AB1359 Z1:AB671 E1:E671 Z1361:AB1048576 E1361:E1048576">
    <cfRule type="expression" dxfId="1181" priority="1732">
      <formula>$AB1="A"</formula>
    </cfRule>
    <cfRule type="expression" dxfId="1180" priority="1734">
      <formula>$AB1="NX"</formula>
    </cfRule>
    <cfRule type="expression" dxfId="1179" priority="1743">
      <formula>$AB1="NT"</formula>
    </cfRule>
    <cfRule type="expression" dxfId="1178" priority="1744">
      <formula>$AB1="NR"</formula>
    </cfRule>
  </conditionalFormatting>
  <conditionalFormatting sqref="E1315:E1359 E1:E671 E1199:E1313 E1197 E1195 E1183 E1185 E1187 E1189 E1191 E1193 E1131:E1181 E1091 E1093 E1095 E1097 E1099 E1101 E1103 E1105 E1107 E1109 E1111 E1113 E1115 E1117 E1119 E1121:E1123 E1125 E1127 E1129 E1071 E1073 E1075 E1077 E1079 E1081 E1083 E1085 E1087 E1089 E1065:E1069 E1047 E1049 E1051 E1053 E1055 E1057 E1059 E1061 E1063 E1026 E1028 E1030:E1031 E1033 E1035 E1037 E1039 E1041 E1043 E1045 E1018 E1020 E1022 E1024 E976 E978 E980 E982:E984 E998:E1002 E996 E994 E992 E990 E988 E986 E1004:E1008 E1010:E1016 E958 E960 E962 E964 E966 E968 E970 E972:E974 E916:E956 E835:E914 E673:E833 E1361:E1048576">
    <cfRule type="duplicateValues" dxfId="1177" priority="1726"/>
  </conditionalFormatting>
  <conditionalFormatting sqref="V1314:X1314">
    <cfRule type="expression" dxfId="1176" priority="1720">
      <formula>$X1314="A"</formula>
    </cfRule>
  </conditionalFormatting>
  <conditionalFormatting sqref="B1314 E1314:Q1314 T1314:AB1314">
    <cfRule type="expression" dxfId="1175" priority="1717">
      <formula>$C1314="N-S"</formula>
    </cfRule>
  </conditionalFormatting>
  <conditionalFormatting sqref="E1314 Z1314:AB1314">
    <cfRule type="expression" dxfId="1174" priority="1715">
      <formula>$AB1314="A"</formula>
    </cfRule>
    <cfRule type="expression" dxfId="1173" priority="1716">
      <formula>$AB1314="NX"</formula>
    </cfRule>
    <cfRule type="expression" dxfId="1172" priority="1718">
      <formula>$AB1314="NT"</formula>
    </cfRule>
    <cfRule type="expression" dxfId="1171" priority="1719">
      <formula>$AB1314="NR"</formula>
    </cfRule>
  </conditionalFormatting>
  <conditionalFormatting sqref="E1314">
    <cfRule type="duplicateValues" dxfId="1170" priority="1714"/>
  </conditionalFormatting>
  <conditionalFormatting sqref="T1243:T1248">
    <cfRule type="expression" dxfId="1169" priority="1713">
      <formula>$C1243="N-S"</formula>
    </cfRule>
  </conditionalFormatting>
  <conditionalFormatting sqref="T1250">
    <cfRule type="expression" dxfId="1168" priority="1712">
      <formula>$C1250="N-S"</formula>
    </cfRule>
  </conditionalFormatting>
  <conditionalFormatting sqref="T1268 T1266 T1264 T1262 T1260 T1258 T1256 T1254 T1252">
    <cfRule type="expression" dxfId="1167" priority="1710">
      <formula>$C1252="N-S"</formula>
    </cfRule>
  </conditionalFormatting>
  <conditionalFormatting sqref="T1279 T1277 T1275">
    <cfRule type="expression" dxfId="1166" priority="1709">
      <formula>$C1275="N-S"</formula>
    </cfRule>
  </conditionalFormatting>
  <conditionalFormatting sqref="T1285:T1289">
    <cfRule type="expression" dxfId="1165" priority="1708">
      <formula>$C1285="N-S"</formula>
    </cfRule>
  </conditionalFormatting>
  <conditionalFormatting sqref="T1291:T1295">
    <cfRule type="expression" dxfId="1164" priority="1707">
      <formula>$C1291="N-S"</formula>
    </cfRule>
  </conditionalFormatting>
  <conditionalFormatting sqref="V1194:X1194">
    <cfRule type="expression" dxfId="1163" priority="1688">
      <formula>$X1194="A"</formula>
    </cfRule>
  </conditionalFormatting>
  <conditionalFormatting sqref="V1194:X1194">
    <cfRule type="expression" dxfId="1162" priority="1687">
      <formula>$C1194="N-S"</formula>
    </cfRule>
  </conditionalFormatting>
  <conditionalFormatting sqref="V1196:X1196">
    <cfRule type="expression" dxfId="1161" priority="1686">
      <formula>$X1196="A"</formula>
    </cfRule>
  </conditionalFormatting>
  <conditionalFormatting sqref="V1196:X1196">
    <cfRule type="expression" dxfId="1160" priority="1685">
      <formula>$C1196="N-S"</formula>
    </cfRule>
  </conditionalFormatting>
  <conditionalFormatting sqref="V1198:X1198">
    <cfRule type="expression" dxfId="1159" priority="1684">
      <formula>$X1198="A"</formula>
    </cfRule>
  </conditionalFormatting>
  <conditionalFormatting sqref="V1198:X1198">
    <cfRule type="expression" dxfId="1158" priority="1683">
      <formula>$C1198="N-S"</formula>
    </cfRule>
  </conditionalFormatting>
  <conditionalFormatting sqref="U1175:U1181 U1183 U1185 U1187 U1189 U1191 U1193">
    <cfRule type="expression" dxfId="1157" priority="1682">
      <formula>$C1175="N-S"</formula>
    </cfRule>
  </conditionalFormatting>
  <conditionalFormatting sqref="V1182:X1182">
    <cfRule type="expression" dxfId="1156" priority="1680">
      <formula>$X1182="A"</formula>
    </cfRule>
  </conditionalFormatting>
  <conditionalFormatting sqref="V1184:X1184">
    <cfRule type="expression" dxfId="1155" priority="1675">
      <formula>$X1184="A"</formula>
    </cfRule>
  </conditionalFormatting>
  <conditionalFormatting sqref="V1186:X1186">
    <cfRule type="expression" dxfId="1154" priority="1667">
      <formula>$X1186="A"</formula>
    </cfRule>
  </conditionalFormatting>
  <conditionalFormatting sqref="V1188:X1188">
    <cfRule type="expression" dxfId="1153" priority="1662">
      <formula>$X1188="A"</formula>
    </cfRule>
  </conditionalFormatting>
  <conditionalFormatting sqref="V1190:X1190">
    <cfRule type="expression" dxfId="1152" priority="1660">
      <formula>$X1190="A"</formula>
    </cfRule>
  </conditionalFormatting>
  <conditionalFormatting sqref="V1192:X1192">
    <cfRule type="expression" dxfId="1151" priority="1655">
      <formula>$X1192="A"</formula>
    </cfRule>
  </conditionalFormatting>
  <conditionalFormatting sqref="F1182:H1182">
    <cfRule type="expression" dxfId="1150" priority="1651">
      <formula>$C1182="N-S"</formula>
    </cfRule>
  </conditionalFormatting>
  <conditionalFormatting sqref="Q1183">
    <cfRule type="expression" dxfId="1149" priority="1650">
      <formula>$C1183="N-S"</formula>
    </cfRule>
  </conditionalFormatting>
  <conditionalFormatting sqref="Q1185">
    <cfRule type="expression" dxfId="1148" priority="1649">
      <formula>$C1185="N-S"</formula>
    </cfRule>
  </conditionalFormatting>
  <conditionalFormatting sqref="Q1187">
    <cfRule type="expression" dxfId="1147" priority="1648">
      <formula>$C1187="N-S"</formula>
    </cfRule>
  </conditionalFormatting>
  <conditionalFormatting sqref="Q1189">
    <cfRule type="expression" dxfId="1146" priority="1647">
      <formula>$C1189="N-S"</formula>
    </cfRule>
  </conditionalFormatting>
  <conditionalFormatting sqref="Q1191">
    <cfRule type="expression" dxfId="1145" priority="1646">
      <formula>$C1191="N-S"</formula>
    </cfRule>
  </conditionalFormatting>
  <conditionalFormatting sqref="Q1193">
    <cfRule type="expression" dxfId="1144" priority="1645">
      <formula>$C1193="N-S"</formula>
    </cfRule>
  </conditionalFormatting>
  <conditionalFormatting sqref="W1130:X1130">
    <cfRule type="expression" dxfId="1143" priority="1643">
      <formula>$X1130="A"</formula>
    </cfRule>
  </conditionalFormatting>
  <conditionalFormatting sqref="V1130">
    <cfRule type="expression" dxfId="1142" priority="1639">
      <formula>$X1130="A"</formula>
    </cfRule>
  </conditionalFormatting>
  <conditionalFormatting sqref="F1134:H1140">
    <cfRule type="expression" dxfId="1141" priority="1638">
      <formula>$C1134="N-S"</formula>
    </cfRule>
  </conditionalFormatting>
  <conditionalFormatting sqref="W1090:X1090">
    <cfRule type="expression" dxfId="1140" priority="1622">
      <formula>$X1090="A"</formula>
    </cfRule>
  </conditionalFormatting>
  <conditionalFormatting sqref="V1090">
    <cfRule type="expression" dxfId="1139" priority="1621">
      <formula>$X1090="A"</formula>
    </cfRule>
  </conditionalFormatting>
  <conditionalFormatting sqref="W1092:X1092">
    <cfRule type="expression" dxfId="1138" priority="1616">
      <formula>$X1092="A"</formula>
    </cfRule>
  </conditionalFormatting>
  <conditionalFormatting sqref="V1092">
    <cfRule type="expression" dxfId="1137" priority="1615">
      <formula>$X1092="A"</formula>
    </cfRule>
  </conditionalFormatting>
  <conditionalFormatting sqref="W1094:X1094">
    <cfRule type="expression" dxfId="1136" priority="1610">
      <formula>$X1094="A"</formula>
    </cfRule>
  </conditionalFormatting>
  <conditionalFormatting sqref="V1094">
    <cfRule type="expression" dxfId="1135" priority="1609">
      <formula>$X1094="A"</formula>
    </cfRule>
  </conditionalFormatting>
  <conditionalFormatting sqref="W1096:X1096">
    <cfRule type="expression" dxfId="1134" priority="1604">
      <formula>$X1096="A"</formula>
    </cfRule>
  </conditionalFormatting>
  <conditionalFormatting sqref="V1096">
    <cfRule type="expression" dxfId="1133" priority="1603">
      <formula>$X1096="A"</formula>
    </cfRule>
  </conditionalFormatting>
  <conditionalFormatting sqref="W1098:X1098">
    <cfRule type="expression" dxfId="1132" priority="1598">
      <formula>$X1098="A"</formula>
    </cfRule>
  </conditionalFormatting>
  <conditionalFormatting sqref="V1098">
    <cfRule type="expression" dxfId="1131" priority="1597">
      <formula>$X1098="A"</formula>
    </cfRule>
  </conditionalFormatting>
  <conditionalFormatting sqref="W1100:X1100">
    <cfRule type="expression" dxfId="1130" priority="1592">
      <formula>$X1100="A"</formula>
    </cfRule>
  </conditionalFormatting>
  <conditionalFormatting sqref="V1100">
    <cfRule type="expression" dxfId="1129" priority="1591">
      <formula>$X1100="A"</formula>
    </cfRule>
  </conditionalFormatting>
  <conditionalFormatting sqref="W1102:X1102">
    <cfRule type="expression" dxfId="1128" priority="1586">
      <formula>$X1102="A"</formula>
    </cfRule>
  </conditionalFormatting>
  <conditionalFormatting sqref="V1102">
    <cfRule type="expression" dxfId="1127" priority="1585">
      <formula>$X1102="A"</formula>
    </cfRule>
  </conditionalFormatting>
  <conditionalFormatting sqref="W1104:X1104">
    <cfRule type="expression" dxfId="1126" priority="1580">
      <formula>$X1104="A"</formula>
    </cfRule>
  </conditionalFormatting>
  <conditionalFormatting sqref="V1104">
    <cfRule type="expression" dxfId="1125" priority="1579">
      <formula>$X1104="A"</formula>
    </cfRule>
  </conditionalFormatting>
  <conditionalFormatting sqref="W1106:X1106">
    <cfRule type="expression" dxfId="1124" priority="1574">
      <formula>$X1106="A"</formula>
    </cfRule>
  </conditionalFormatting>
  <conditionalFormatting sqref="V1106">
    <cfRule type="expression" dxfId="1123" priority="1573">
      <formula>$X1106="A"</formula>
    </cfRule>
  </conditionalFormatting>
  <conditionalFormatting sqref="V1108:X1108">
    <cfRule type="expression" dxfId="1122" priority="1571">
      <formula>$X1108="A"</formula>
    </cfRule>
  </conditionalFormatting>
  <conditionalFormatting sqref="W1110:X1110">
    <cfRule type="expression" dxfId="1121" priority="1563">
      <formula>$X1110="A"</formula>
    </cfRule>
  </conditionalFormatting>
  <conditionalFormatting sqref="V1110">
    <cfRule type="expression" dxfId="1120" priority="1562">
      <formula>$X1110="A"</formula>
    </cfRule>
  </conditionalFormatting>
  <conditionalFormatting sqref="W1112:X1112">
    <cfRule type="expression" dxfId="1119" priority="1557">
      <formula>$X1112="A"</formula>
    </cfRule>
  </conditionalFormatting>
  <conditionalFormatting sqref="V1112">
    <cfRule type="expression" dxfId="1118" priority="1556">
      <formula>$X1112="A"</formula>
    </cfRule>
  </conditionalFormatting>
  <conditionalFormatting sqref="W1114:X1114">
    <cfRule type="expression" dxfId="1117" priority="1551">
      <formula>$X1114="A"</formula>
    </cfRule>
  </conditionalFormatting>
  <conditionalFormatting sqref="V1114">
    <cfRule type="expression" dxfId="1116" priority="1550">
      <formula>$X1114="A"</formula>
    </cfRule>
  </conditionalFormatting>
  <conditionalFormatting sqref="W1116:X1116">
    <cfRule type="expression" dxfId="1115" priority="1545">
      <formula>$X1116="A"</formula>
    </cfRule>
  </conditionalFormatting>
  <conditionalFormatting sqref="V1116">
    <cfRule type="expression" dxfId="1114" priority="1544">
      <formula>$X1116="A"</formula>
    </cfRule>
  </conditionalFormatting>
  <conditionalFormatting sqref="V1118:X1118">
    <cfRule type="expression" dxfId="1113" priority="1542">
      <formula>$X1118="A"</formula>
    </cfRule>
  </conditionalFormatting>
  <conditionalFormatting sqref="V1120:X1120">
    <cfRule type="expression" dxfId="1112" priority="1537">
      <formula>$X1120="A"</formula>
    </cfRule>
  </conditionalFormatting>
  <conditionalFormatting sqref="W1124:X1124">
    <cfRule type="expression" dxfId="1111" priority="1529">
      <formula>$X1124="A"</formula>
    </cfRule>
  </conditionalFormatting>
  <conditionalFormatting sqref="V1124">
    <cfRule type="expression" dxfId="1110" priority="1528">
      <formula>$X1124="A"</formula>
    </cfRule>
  </conditionalFormatting>
  <conditionalFormatting sqref="V1126:X1126">
    <cfRule type="expression" dxfId="1109" priority="1526">
      <formula>$X1126="A"</formula>
    </cfRule>
  </conditionalFormatting>
  <conditionalFormatting sqref="AZ2281:AZ2284">
    <cfRule type="expression" dxfId="1108" priority="1520">
      <formula>$C2281="N-S"</formula>
    </cfRule>
  </conditionalFormatting>
  <conditionalFormatting sqref="AZ2281:AZ2284">
    <cfRule type="expression" dxfId="1107" priority="1518">
      <formula>$AB2281="A"</formula>
    </cfRule>
    <cfRule type="expression" dxfId="1106" priority="1519">
      <formula>$AB2281="NX"</formula>
    </cfRule>
    <cfRule type="expression" dxfId="1105" priority="1521">
      <formula>$AB2281="NT"</formula>
    </cfRule>
    <cfRule type="expression" dxfId="1104" priority="1522">
      <formula>$AB2281="NR"</formula>
    </cfRule>
  </conditionalFormatting>
  <conditionalFormatting sqref="AZ2321:AZ2322">
    <cfRule type="expression" dxfId="1103" priority="1515">
      <formula>$C2321="N-S"</formula>
    </cfRule>
  </conditionalFormatting>
  <conditionalFormatting sqref="AZ2321:AZ2322">
    <cfRule type="expression" dxfId="1102" priority="1513">
      <formula>$AB2321="A"</formula>
    </cfRule>
    <cfRule type="expression" dxfId="1101" priority="1514">
      <formula>$AB2321="NX"</formula>
    </cfRule>
    <cfRule type="expression" dxfId="1100" priority="1516">
      <formula>$AB2321="NT"</formula>
    </cfRule>
    <cfRule type="expression" dxfId="1099" priority="1517">
      <formula>$AB2321="NR"</formula>
    </cfRule>
  </conditionalFormatting>
  <conditionalFormatting sqref="AZ2328">
    <cfRule type="expression" dxfId="1098" priority="1510">
      <formula>$C2328="N-S"</formula>
    </cfRule>
  </conditionalFormatting>
  <conditionalFormatting sqref="AZ2328">
    <cfRule type="expression" dxfId="1097" priority="1508">
      <formula>$AB2328="A"</formula>
    </cfRule>
    <cfRule type="expression" dxfId="1096" priority="1509">
      <formula>$AB2328="NX"</formula>
    </cfRule>
    <cfRule type="expression" dxfId="1095" priority="1511">
      <formula>$AB2328="NT"</formula>
    </cfRule>
    <cfRule type="expression" dxfId="1094" priority="1512">
      <formula>$AB2328="NR"</formula>
    </cfRule>
  </conditionalFormatting>
  <conditionalFormatting sqref="AY2321">
    <cfRule type="expression" dxfId="1093" priority="1507">
      <formula>$X2321="A"</formula>
    </cfRule>
  </conditionalFormatting>
  <conditionalFormatting sqref="AY2321">
    <cfRule type="expression" dxfId="1092" priority="1506">
      <formula>$C2321="N-S"</formula>
    </cfRule>
  </conditionalFormatting>
  <conditionalFormatting sqref="AY2281">
    <cfRule type="expression" dxfId="1091" priority="1505">
      <formula>$X2281="A"</formula>
    </cfRule>
  </conditionalFormatting>
  <conditionalFormatting sqref="AY2281">
    <cfRule type="expression" dxfId="1090" priority="1504">
      <formula>$C2281="N-S"</formula>
    </cfRule>
  </conditionalFormatting>
  <conditionalFormatting sqref="V1128:X1128">
    <cfRule type="expression" dxfId="1089" priority="1502">
      <formula>$X1128="A"</formula>
    </cfRule>
  </conditionalFormatting>
  <conditionalFormatting sqref="W1070:X1070">
    <cfRule type="expression" dxfId="1088" priority="1494">
      <formula>$X1070="A"</formula>
    </cfRule>
  </conditionalFormatting>
  <conditionalFormatting sqref="V1070">
    <cfRule type="expression" dxfId="1087" priority="1493">
      <formula>$X1070="A"</formula>
    </cfRule>
  </conditionalFormatting>
  <conditionalFormatting sqref="W1072:X1072">
    <cfRule type="expression" dxfId="1086" priority="1488">
      <formula>$X1072="A"</formula>
    </cfRule>
  </conditionalFormatting>
  <conditionalFormatting sqref="V1072">
    <cfRule type="expression" dxfId="1085" priority="1487">
      <formula>$X1072="A"</formula>
    </cfRule>
  </conditionalFormatting>
  <conditionalFormatting sqref="W1074:X1074">
    <cfRule type="expression" dxfId="1084" priority="1482">
      <formula>$X1074="A"</formula>
    </cfRule>
  </conditionalFormatting>
  <conditionalFormatting sqref="V1074">
    <cfRule type="expression" dxfId="1083" priority="1481">
      <formula>$X1074="A"</formula>
    </cfRule>
  </conditionalFormatting>
  <conditionalFormatting sqref="W1076:X1076">
    <cfRule type="expression" dxfId="1082" priority="1476">
      <formula>$X1076="A"</formula>
    </cfRule>
  </conditionalFormatting>
  <conditionalFormatting sqref="V1076">
    <cfRule type="expression" dxfId="1081" priority="1475">
      <formula>$X1076="A"</formula>
    </cfRule>
  </conditionalFormatting>
  <conditionalFormatting sqref="W1078:X1078">
    <cfRule type="expression" dxfId="1080" priority="1470">
      <formula>$X1078="A"</formula>
    </cfRule>
  </conditionalFormatting>
  <conditionalFormatting sqref="V1078">
    <cfRule type="expression" dxfId="1079" priority="1469">
      <formula>$X1078="A"</formula>
    </cfRule>
  </conditionalFormatting>
  <conditionalFormatting sqref="W1080:X1080">
    <cfRule type="expression" dxfId="1078" priority="1464">
      <formula>$X1080="A"</formula>
    </cfRule>
  </conditionalFormatting>
  <conditionalFormatting sqref="V1080">
    <cfRule type="expression" dxfId="1077" priority="1463">
      <formula>$X1080="A"</formula>
    </cfRule>
  </conditionalFormatting>
  <conditionalFormatting sqref="W1082:X1082">
    <cfRule type="expression" dxfId="1076" priority="1458">
      <formula>$X1082="A"</formula>
    </cfRule>
  </conditionalFormatting>
  <conditionalFormatting sqref="V1082">
    <cfRule type="expression" dxfId="1075" priority="1457">
      <formula>$X1082="A"</formula>
    </cfRule>
  </conditionalFormatting>
  <conditionalFormatting sqref="V1084:X1084">
    <cfRule type="expression" dxfId="1074" priority="1452">
      <formula>$X1084="A"</formula>
    </cfRule>
  </conditionalFormatting>
  <conditionalFormatting sqref="V1086:X1086">
    <cfRule type="expression" dxfId="1073" priority="1447">
      <formula>$X1086="A"</formula>
    </cfRule>
  </conditionalFormatting>
  <conditionalFormatting sqref="W1088:X1088">
    <cfRule type="expression" dxfId="1072" priority="1442">
      <formula>$X1088="A"</formula>
    </cfRule>
  </conditionalFormatting>
  <conditionalFormatting sqref="V1088">
    <cfRule type="expression" dxfId="1071" priority="1441">
      <formula>$X1088="A"</formula>
    </cfRule>
  </conditionalFormatting>
  <conditionalFormatting sqref="F1084:H1084">
    <cfRule type="expression" dxfId="1070" priority="1440">
      <formula>$C1084="N-S"</formula>
    </cfRule>
  </conditionalFormatting>
  <conditionalFormatting sqref="Y1235:Y1248">
    <cfRule type="expression" dxfId="1069" priority="1439">
      <formula>$C1235="N-S"</formula>
    </cfRule>
  </conditionalFormatting>
  <conditionalFormatting sqref="AY2231:AY2233">
    <cfRule type="expression" dxfId="1068" priority="1438">
      <formula>$X2231="A"</formula>
    </cfRule>
  </conditionalFormatting>
  <conditionalFormatting sqref="AY2231:AY2233">
    <cfRule type="expression" dxfId="1067" priority="1437">
      <formula>$C2231="N-S"</formula>
    </cfRule>
  </conditionalFormatting>
  <conditionalFormatting sqref="AZ2231:AZ2233">
    <cfRule type="expression" dxfId="1066" priority="1434">
      <formula>$C2231="N-S"</formula>
    </cfRule>
  </conditionalFormatting>
  <conditionalFormatting sqref="AZ2231:AZ2233">
    <cfRule type="expression" dxfId="1065" priority="1432">
      <formula>$AB2231="A"</formula>
    </cfRule>
    <cfRule type="expression" dxfId="1064" priority="1433">
      <formula>$AB2231="NX"</formula>
    </cfRule>
    <cfRule type="expression" dxfId="1063" priority="1435">
      <formula>$AB2231="NT"</formula>
    </cfRule>
    <cfRule type="expression" dxfId="1062" priority="1436">
      <formula>$AB2231="NR"</formula>
    </cfRule>
  </conditionalFormatting>
  <conditionalFormatting sqref="AZ2248:AZ2250">
    <cfRule type="expression" dxfId="1061" priority="1429">
      <formula>$C2248="N-S"</formula>
    </cfRule>
  </conditionalFormatting>
  <conditionalFormatting sqref="AZ2248:AZ2250">
    <cfRule type="expression" dxfId="1060" priority="1427">
      <formula>$AB2248="A"</formula>
    </cfRule>
    <cfRule type="expression" dxfId="1059" priority="1428">
      <formula>$AB2248="NX"</formula>
    </cfRule>
    <cfRule type="expression" dxfId="1058" priority="1430">
      <formula>$AB2248="NT"</formula>
    </cfRule>
    <cfRule type="expression" dxfId="1057" priority="1431">
      <formula>$AB2248="NR"</formula>
    </cfRule>
  </conditionalFormatting>
  <conditionalFormatting sqref="D1070:D1146">
    <cfRule type="expression" dxfId="1056" priority="1426">
      <formula>$C1070="N-S"</formula>
    </cfRule>
  </conditionalFormatting>
  <conditionalFormatting sqref="D1182:D1217">
    <cfRule type="expression" dxfId="1055" priority="1425">
      <formula>$C1182="N-S"</formula>
    </cfRule>
  </conditionalFormatting>
  <conditionalFormatting sqref="W1064:X1064">
    <cfRule type="expression" dxfId="1054" priority="1424">
      <formula>$X1064="A"</formula>
    </cfRule>
  </conditionalFormatting>
  <conditionalFormatting sqref="V1064">
    <cfRule type="expression" dxfId="1053" priority="1423">
      <formula>$X1064="A"</formula>
    </cfRule>
  </conditionalFormatting>
  <conditionalFormatting sqref="AY1895">
    <cfRule type="expression" dxfId="1052" priority="1418">
      <formula>$X1895="A"</formula>
    </cfRule>
  </conditionalFormatting>
  <conditionalFormatting sqref="AY1895">
    <cfRule type="expression" dxfId="1051" priority="1417">
      <formula>$C1895="N-S"</formula>
    </cfRule>
  </conditionalFormatting>
  <conditionalFormatting sqref="C1314">
    <cfRule type="expression" dxfId="1050" priority="1403">
      <formula>$C1314="N-S"</formula>
    </cfRule>
  </conditionalFormatting>
  <conditionalFormatting sqref="C1217">
    <cfRule type="expression" dxfId="1049" priority="1397">
      <formula>$C1217="N-S"</formula>
    </cfRule>
  </conditionalFormatting>
  <conditionalFormatting sqref="C1146">
    <cfRule type="expression" dxfId="1048" priority="1395">
      <formula>$C1146="N-S"</formula>
    </cfRule>
  </conditionalFormatting>
  <conditionalFormatting sqref="C1139">
    <cfRule type="expression" dxfId="1047" priority="1392">
      <formula>$C1139="N-S"</formula>
    </cfRule>
  </conditionalFormatting>
  <conditionalFormatting sqref="C1495">
    <cfRule type="expression" dxfId="1046" priority="1390">
      <formula>$C1495="N-S"</formula>
    </cfRule>
  </conditionalFormatting>
  <conditionalFormatting sqref="C1487:C1494">
    <cfRule type="expression" dxfId="1045" priority="1389">
      <formula>$C1487="N-S"</formula>
    </cfRule>
  </conditionalFormatting>
  <conditionalFormatting sqref="C1484">
    <cfRule type="expression" dxfId="1044" priority="1388">
      <formula>$C1484="N-S"</formula>
    </cfRule>
  </conditionalFormatting>
  <conditionalFormatting sqref="C1470:C1483">
    <cfRule type="expression" dxfId="1043" priority="1387">
      <formula>$C1470="N-S"</formula>
    </cfRule>
  </conditionalFormatting>
  <conditionalFormatting sqref="C1461">
    <cfRule type="expression" dxfId="1042" priority="1386">
      <formula>$C1461="N-S"</formula>
    </cfRule>
  </conditionalFormatting>
  <conditionalFormatting sqref="C1427:C1460">
    <cfRule type="expression" dxfId="1041" priority="1385">
      <formula>$C1427="N-S"</formula>
    </cfRule>
  </conditionalFormatting>
  <conditionalFormatting sqref="C1423">
    <cfRule type="expression" dxfId="1040" priority="1384">
      <formula>$C1423="N-S"</formula>
    </cfRule>
  </conditionalFormatting>
  <conditionalFormatting sqref="C1385:C1422">
    <cfRule type="expression" dxfId="1039" priority="1383">
      <formula>$C1385="N-S"</formula>
    </cfRule>
  </conditionalFormatting>
  <conditionalFormatting sqref="C1371">
    <cfRule type="expression" dxfId="1038" priority="1382">
      <formula>$C1371="N-S"</formula>
    </cfRule>
  </conditionalFormatting>
  <conditionalFormatting sqref="C1340:C1359 C1361:C1370">
    <cfRule type="expression" dxfId="1037" priority="1381">
      <formula>$C1340="N-S"</formula>
    </cfRule>
  </conditionalFormatting>
  <conditionalFormatting sqref="C1336">
    <cfRule type="expression" dxfId="1036" priority="1380">
      <formula>$C1336="N-S"</formula>
    </cfRule>
  </conditionalFormatting>
  <conditionalFormatting sqref="C1328:C1335">
    <cfRule type="expression" dxfId="1035" priority="1379">
      <formula>$C1328="N-S"</formula>
    </cfRule>
  </conditionalFormatting>
  <conditionalFormatting sqref="C1285:C1313">
    <cfRule type="expression" dxfId="1034" priority="1378">
      <formula>$C1285="N-S"</formula>
    </cfRule>
  </conditionalFormatting>
  <conditionalFormatting sqref="C1280">
    <cfRule type="expression" dxfId="1033" priority="1377">
      <formula>$C1280="N-S"</formula>
    </cfRule>
  </conditionalFormatting>
  <conditionalFormatting sqref="C1274:C1279">
    <cfRule type="expression" dxfId="1032" priority="1376">
      <formula>$C1274="N-S"</formula>
    </cfRule>
  </conditionalFormatting>
  <conditionalFormatting sqref="C1269">
    <cfRule type="expression" dxfId="1031" priority="1375">
      <formula>$C1269="N-S"</formula>
    </cfRule>
  </conditionalFormatting>
  <conditionalFormatting sqref="C1234:C1268">
    <cfRule type="expression" dxfId="1030" priority="1374">
      <formula>$C1234="N-S"</formula>
    </cfRule>
  </conditionalFormatting>
  <conditionalFormatting sqref="C1173:C1216">
    <cfRule type="expression" dxfId="1029" priority="1373">
      <formula>$C1173="N-S"</formula>
    </cfRule>
  </conditionalFormatting>
  <conditionalFormatting sqref="C1144:C1145">
    <cfRule type="expression" dxfId="1028" priority="1372">
      <formula>$C1144="N-S"</formula>
    </cfRule>
  </conditionalFormatting>
  <conditionalFormatting sqref="C1064:C1138">
    <cfRule type="expression" dxfId="1027" priority="1371">
      <formula>$C1064="N-S"</formula>
    </cfRule>
  </conditionalFormatting>
  <conditionalFormatting sqref="W1046:X1046">
    <cfRule type="expression" dxfId="1026" priority="1370">
      <formula>$X1046="A"</formula>
    </cfRule>
  </conditionalFormatting>
  <conditionalFormatting sqref="V1046">
    <cfRule type="expression" dxfId="1025" priority="1369">
      <formula>$X1046="A"</formula>
    </cfRule>
  </conditionalFormatting>
  <conditionalFormatting sqref="W1048:X1048">
    <cfRule type="expression" dxfId="1024" priority="1364">
      <formula>$X1048="A"</formula>
    </cfRule>
  </conditionalFormatting>
  <conditionalFormatting sqref="V1048">
    <cfRule type="expression" dxfId="1023" priority="1363">
      <formula>$X1048="A"</formula>
    </cfRule>
  </conditionalFormatting>
  <conditionalFormatting sqref="W1050:X1050">
    <cfRule type="expression" dxfId="1022" priority="1358">
      <formula>$X1050="A"</formula>
    </cfRule>
  </conditionalFormatting>
  <conditionalFormatting sqref="V1050">
    <cfRule type="expression" dxfId="1021" priority="1357">
      <formula>$X1050="A"</formula>
    </cfRule>
  </conditionalFormatting>
  <conditionalFormatting sqref="W1052:X1052">
    <cfRule type="expression" dxfId="1020" priority="1352">
      <formula>$X1052="A"</formula>
    </cfRule>
  </conditionalFormatting>
  <conditionalFormatting sqref="V1052">
    <cfRule type="expression" dxfId="1019" priority="1351">
      <formula>$X1052="A"</formula>
    </cfRule>
  </conditionalFormatting>
  <conditionalFormatting sqref="W1054:X1054">
    <cfRule type="expression" dxfId="1018" priority="1342">
      <formula>$X1054="A"</formula>
    </cfRule>
  </conditionalFormatting>
  <conditionalFormatting sqref="V1054">
    <cfRule type="expression" dxfId="1017" priority="1341">
      <formula>$X1054="A"</formula>
    </cfRule>
  </conditionalFormatting>
  <conditionalFormatting sqref="W1056:X1056">
    <cfRule type="expression" dxfId="1016" priority="1340">
      <formula>$X1056="A"</formula>
    </cfRule>
  </conditionalFormatting>
  <conditionalFormatting sqref="V1056">
    <cfRule type="expression" dxfId="1015" priority="1339">
      <formula>$X1056="A"</formula>
    </cfRule>
  </conditionalFormatting>
  <conditionalFormatting sqref="W1058:X1058">
    <cfRule type="expression" dxfId="1014" priority="1334">
      <formula>$X1058="A"</formula>
    </cfRule>
  </conditionalFormatting>
  <conditionalFormatting sqref="V1058">
    <cfRule type="expression" dxfId="1013" priority="1333">
      <formula>$X1058="A"</formula>
    </cfRule>
  </conditionalFormatting>
  <conditionalFormatting sqref="W1060:X1060">
    <cfRule type="expression" dxfId="1012" priority="1328">
      <formula>$X1060="A"</formula>
    </cfRule>
  </conditionalFormatting>
  <conditionalFormatting sqref="V1060">
    <cfRule type="expression" dxfId="1011" priority="1327">
      <formula>$X1060="A"</formula>
    </cfRule>
  </conditionalFormatting>
  <conditionalFormatting sqref="W1062:X1062">
    <cfRule type="expression" dxfId="1010" priority="1322">
      <formula>$X1062="A"</formula>
    </cfRule>
  </conditionalFormatting>
  <conditionalFormatting sqref="V1062">
    <cfRule type="expression" dxfId="1009" priority="1321">
      <formula>$X1062="A"</formula>
    </cfRule>
  </conditionalFormatting>
  <conditionalFormatting sqref="D1046:D1063">
    <cfRule type="expression" dxfId="1008" priority="1316">
      <formula>$C1046="N-S"</formula>
    </cfRule>
  </conditionalFormatting>
  <conditionalFormatting sqref="C1060:C1063">
    <cfRule type="expression" dxfId="1007" priority="1315">
      <formula>$C1060="N-S"</formula>
    </cfRule>
  </conditionalFormatting>
  <conditionalFormatting sqref="D1045">
    <cfRule type="expression" dxfId="1006" priority="1314">
      <formula>$C1045="N-S"</formula>
    </cfRule>
  </conditionalFormatting>
  <conditionalFormatting sqref="Y1174:Y1177 Y1179:Y1181">
    <cfRule type="expression" dxfId="1005" priority="1313">
      <formula>$C1174="N-S"</formula>
    </cfRule>
  </conditionalFormatting>
  <conditionalFormatting sqref="W1025:X1025">
    <cfRule type="expression" dxfId="1004" priority="1312">
      <formula>$X1025="A"</formula>
    </cfRule>
  </conditionalFormatting>
  <conditionalFormatting sqref="V1025">
    <cfRule type="expression" dxfId="1003" priority="1311">
      <formula>$X1025="A"</formula>
    </cfRule>
  </conditionalFormatting>
  <conditionalFormatting sqref="W1027:X1027">
    <cfRule type="expression" dxfId="1002" priority="1302">
      <formula>$X1027="A"</formula>
    </cfRule>
  </conditionalFormatting>
  <conditionalFormatting sqref="V1027">
    <cfRule type="expression" dxfId="1001" priority="1301">
      <formula>$X1027="A"</formula>
    </cfRule>
  </conditionalFormatting>
  <conditionalFormatting sqref="W1029:X1029">
    <cfRule type="expression" dxfId="1000" priority="1292">
      <formula>$X1029="A"</formula>
    </cfRule>
  </conditionalFormatting>
  <conditionalFormatting sqref="V1029">
    <cfRule type="expression" dxfId="999" priority="1291">
      <formula>$X1029="A"</formula>
    </cfRule>
  </conditionalFormatting>
  <conditionalFormatting sqref="W1032:X1032">
    <cfRule type="expression" dxfId="998" priority="1282">
      <formula>$X1032="A"</formula>
    </cfRule>
  </conditionalFormatting>
  <conditionalFormatting sqref="V1032">
    <cfRule type="expression" dxfId="997" priority="1281">
      <formula>$X1032="A"</formula>
    </cfRule>
  </conditionalFormatting>
  <conditionalFormatting sqref="W1034:X1034">
    <cfRule type="expression" dxfId="996" priority="1276">
      <formula>$X1034="A"</formula>
    </cfRule>
  </conditionalFormatting>
  <conditionalFormatting sqref="V1034">
    <cfRule type="expression" dxfId="995" priority="1275">
      <formula>$X1034="A"</formula>
    </cfRule>
  </conditionalFormatting>
  <conditionalFormatting sqref="W1036:X1036">
    <cfRule type="expression" dxfId="994" priority="1270">
      <formula>$X1036="A"</formula>
    </cfRule>
  </conditionalFormatting>
  <conditionalFormatting sqref="V1036">
    <cfRule type="expression" dxfId="993" priority="1269">
      <formula>$X1036="A"</formula>
    </cfRule>
  </conditionalFormatting>
  <conditionalFormatting sqref="W1038:X1038">
    <cfRule type="expression" dxfId="992" priority="1260">
      <formula>$X1038="A"</formula>
    </cfRule>
  </conditionalFormatting>
  <conditionalFormatting sqref="V1038">
    <cfRule type="expression" dxfId="991" priority="1259">
      <formula>$X1038="A"</formula>
    </cfRule>
  </conditionalFormatting>
  <conditionalFormatting sqref="W1040:X1040">
    <cfRule type="expression" dxfId="990" priority="1254">
      <formula>$X1040="A"</formula>
    </cfRule>
  </conditionalFormatting>
  <conditionalFormatting sqref="V1040">
    <cfRule type="expression" dxfId="989" priority="1253">
      <formula>$X1040="A"</formula>
    </cfRule>
  </conditionalFormatting>
  <conditionalFormatting sqref="W1042:X1042">
    <cfRule type="expression" dxfId="988" priority="1252">
      <formula>$X1042="A"</formula>
    </cfRule>
  </conditionalFormatting>
  <conditionalFormatting sqref="V1042">
    <cfRule type="expression" dxfId="987" priority="1251">
      <formula>$X1042="A"</formula>
    </cfRule>
  </conditionalFormatting>
  <conditionalFormatting sqref="W1044:X1044">
    <cfRule type="expression" dxfId="986" priority="1246">
      <formula>$X1044="A"</formula>
    </cfRule>
  </conditionalFormatting>
  <conditionalFormatting sqref="V1044">
    <cfRule type="expression" dxfId="985" priority="1245">
      <formula>$X1044="A"</formula>
    </cfRule>
  </conditionalFormatting>
  <conditionalFormatting sqref="C1058">
    <cfRule type="expression" dxfId="984" priority="1240">
      <formula>$C1058="N-S"</formula>
    </cfRule>
  </conditionalFormatting>
  <conditionalFormatting sqref="C1032:C1057">
    <cfRule type="expression" dxfId="983" priority="1239">
      <formula>$C1032="N-S"</formula>
    </cfRule>
  </conditionalFormatting>
  <conditionalFormatting sqref="C1029">
    <cfRule type="expression" dxfId="982" priority="1238">
      <formula>$C1029="N-S"</formula>
    </cfRule>
  </conditionalFormatting>
  <conditionalFormatting sqref="C1024:C1028">
    <cfRule type="expression" dxfId="981" priority="1237">
      <formula>$C1024="N-S"</formula>
    </cfRule>
  </conditionalFormatting>
  <conditionalFormatting sqref="D1032:D1044">
    <cfRule type="expression" dxfId="980" priority="1236">
      <formula>$C1032="N-S"</formula>
    </cfRule>
  </conditionalFormatting>
  <conditionalFormatting sqref="AY2084:AY2093">
    <cfRule type="expression" dxfId="979" priority="1234">
      <formula>$X2084="A"</formula>
    </cfRule>
  </conditionalFormatting>
  <conditionalFormatting sqref="AY2084:AY2093">
    <cfRule type="expression" dxfId="978" priority="1233">
      <formula>$C2084="N-S"</formula>
    </cfRule>
  </conditionalFormatting>
  <conditionalFormatting sqref="AY2094:AY2095">
    <cfRule type="expression" dxfId="977" priority="1232">
      <formula>$X2094="A"</formula>
    </cfRule>
  </conditionalFormatting>
  <conditionalFormatting sqref="AY2094:AY2095">
    <cfRule type="expression" dxfId="976" priority="1231">
      <formula>$C2094="N-S"</formula>
    </cfRule>
  </conditionalFormatting>
  <conditionalFormatting sqref="AY2096">
    <cfRule type="expression" dxfId="975" priority="1230">
      <formula>$X2096="A"</formula>
    </cfRule>
  </conditionalFormatting>
  <conditionalFormatting sqref="AY2096">
    <cfRule type="expression" dxfId="974" priority="1229">
      <formula>$C2096="N-S"</formula>
    </cfRule>
  </conditionalFormatting>
  <conditionalFormatting sqref="AY2138">
    <cfRule type="expression" dxfId="973" priority="1228">
      <formula>$X2138="A"</formula>
    </cfRule>
  </conditionalFormatting>
  <conditionalFormatting sqref="AY2138">
    <cfRule type="expression" dxfId="972" priority="1227">
      <formula>$C2138="N-S"</formula>
    </cfRule>
  </conditionalFormatting>
  <conditionalFormatting sqref="AY2140">
    <cfRule type="expression" dxfId="971" priority="1226">
      <formula>$X2140="A"</formula>
    </cfRule>
  </conditionalFormatting>
  <conditionalFormatting sqref="AY2140">
    <cfRule type="expression" dxfId="970" priority="1225">
      <formula>$C2140="N-S"</formula>
    </cfRule>
  </conditionalFormatting>
  <conditionalFormatting sqref="AY2149">
    <cfRule type="expression" dxfId="969" priority="1224">
      <formula>$X2149="A"</formula>
    </cfRule>
  </conditionalFormatting>
  <conditionalFormatting sqref="AY2149">
    <cfRule type="expression" dxfId="968" priority="1223">
      <formula>$C2149="N-S"</formula>
    </cfRule>
  </conditionalFormatting>
  <conditionalFormatting sqref="AY2159">
    <cfRule type="expression" dxfId="967" priority="1222">
      <formula>$X2159="A"</formula>
    </cfRule>
  </conditionalFormatting>
  <conditionalFormatting sqref="AY2159">
    <cfRule type="expression" dxfId="966" priority="1221">
      <formula>$C2159="N-S"</formula>
    </cfRule>
  </conditionalFormatting>
  <conditionalFormatting sqref="AY2173">
    <cfRule type="expression" dxfId="965" priority="1220">
      <formula>$X2173="A"</formula>
    </cfRule>
  </conditionalFormatting>
  <conditionalFormatting sqref="AY2173">
    <cfRule type="expression" dxfId="964" priority="1219">
      <formula>$C2173="N-S"</formula>
    </cfRule>
  </conditionalFormatting>
  <conditionalFormatting sqref="AY2187">
    <cfRule type="expression" dxfId="963" priority="1218">
      <formula>$X2187="A"</formula>
    </cfRule>
  </conditionalFormatting>
  <conditionalFormatting sqref="AY2187">
    <cfRule type="expression" dxfId="962" priority="1217">
      <formula>$C2187="N-S"</formula>
    </cfRule>
  </conditionalFormatting>
  <conditionalFormatting sqref="AY2195">
    <cfRule type="expression" dxfId="961" priority="1216">
      <formula>$X2195="A"</formula>
    </cfRule>
  </conditionalFormatting>
  <conditionalFormatting sqref="AY2195">
    <cfRule type="expression" dxfId="960" priority="1215">
      <formula>$C2195="N-S"</formula>
    </cfRule>
  </conditionalFormatting>
  <conditionalFormatting sqref="W1017:X1017">
    <cfRule type="expression" dxfId="959" priority="1214">
      <formula>$X1017="A"</formula>
    </cfRule>
  </conditionalFormatting>
  <conditionalFormatting sqref="V1017">
    <cfRule type="expression" dxfId="958" priority="1213">
      <formula>$X1017="A"</formula>
    </cfRule>
  </conditionalFormatting>
  <conditionalFormatting sqref="W1019:X1019">
    <cfRule type="expression" dxfId="957" priority="1204">
      <formula>$X1019="A"</formula>
    </cfRule>
  </conditionalFormatting>
  <conditionalFormatting sqref="V1019">
    <cfRule type="expression" dxfId="956" priority="1203">
      <formula>$X1019="A"</formula>
    </cfRule>
  </conditionalFormatting>
  <conditionalFormatting sqref="W1021:X1021">
    <cfRule type="expression" dxfId="955" priority="1194">
      <formula>$X1021="A"</formula>
    </cfRule>
  </conditionalFormatting>
  <conditionalFormatting sqref="V1021">
    <cfRule type="expression" dxfId="954" priority="1193">
      <formula>$X1021="A"</formula>
    </cfRule>
  </conditionalFormatting>
  <conditionalFormatting sqref="W1023:X1023">
    <cfRule type="expression" dxfId="953" priority="1184">
      <formula>$X1023="A"</formula>
    </cfRule>
  </conditionalFormatting>
  <conditionalFormatting sqref="V1023">
    <cfRule type="expression" dxfId="952" priority="1183">
      <formula>$X1023="A"</formula>
    </cfRule>
  </conditionalFormatting>
  <conditionalFormatting sqref="C1017:C1023">
    <cfRule type="expression" dxfId="951" priority="1173">
      <formula>$C1017="N-S"</formula>
    </cfRule>
  </conditionalFormatting>
  <conditionalFormatting sqref="V1018">
    <cfRule type="expression" dxfId="950" priority="1172">
      <formula>$X1018="A"</formula>
    </cfRule>
  </conditionalFormatting>
  <conditionalFormatting sqref="W1020:X1020">
    <cfRule type="expression" dxfId="949" priority="1171">
      <formula>$X1020="A"</formula>
    </cfRule>
  </conditionalFormatting>
  <conditionalFormatting sqref="W1020:X1020">
    <cfRule type="expression" dxfId="948" priority="1170">
      <formula>$C1020="N-S"</formula>
    </cfRule>
  </conditionalFormatting>
  <conditionalFormatting sqref="V1020">
    <cfRule type="expression" dxfId="947" priority="1169">
      <formula>$X1020="A"</formula>
    </cfRule>
  </conditionalFormatting>
  <conditionalFormatting sqref="W1022:X1022">
    <cfRule type="expression" dxfId="946" priority="1168">
      <formula>$X1022="A"</formula>
    </cfRule>
  </conditionalFormatting>
  <conditionalFormatting sqref="W1022:X1022">
    <cfRule type="expression" dxfId="945" priority="1167">
      <formula>$C1022="N-S"</formula>
    </cfRule>
  </conditionalFormatting>
  <conditionalFormatting sqref="V1022">
    <cfRule type="expression" dxfId="944" priority="1166">
      <formula>$X1022="A"</formula>
    </cfRule>
  </conditionalFormatting>
  <conditionalFormatting sqref="W1024:X1024">
    <cfRule type="expression" dxfId="943" priority="1165">
      <formula>$X1024="A"</formula>
    </cfRule>
  </conditionalFormatting>
  <conditionalFormatting sqref="W1024:X1024">
    <cfRule type="expression" dxfId="942" priority="1164">
      <formula>$C1024="N-S"</formula>
    </cfRule>
  </conditionalFormatting>
  <conditionalFormatting sqref="V1024">
    <cfRule type="expression" dxfId="941" priority="1163">
      <formula>$X1024="A"</formula>
    </cfRule>
  </conditionalFormatting>
  <conditionalFormatting sqref="M976:O976">
    <cfRule type="expression" dxfId="940" priority="1162">
      <formula>$C976="N-S"</formula>
    </cfRule>
  </conditionalFormatting>
  <conditionalFormatting sqref="M978:O978">
    <cfRule type="expression" dxfId="939" priority="1161">
      <formula>$C978="N-S"</formula>
    </cfRule>
  </conditionalFormatting>
  <conditionalFormatting sqref="M980:O980">
    <cfRule type="expression" dxfId="938" priority="1160">
      <formula>$C980="N-S"</formula>
    </cfRule>
  </conditionalFormatting>
  <conditionalFormatting sqref="M982:O982">
    <cfRule type="expression" dxfId="937" priority="1159">
      <formula>$C982="N-S"</formula>
    </cfRule>
  </conditionalFormatting>
  <conditionalFormatting sqref="M984:O984">
    <cfRule type="expression" dxfId="936" priority="1158">
      <formula>$C984="N-S"</formula>
    </cfRule>
  </conditionalFormatting>
  <conditionalFormatting sqref="M986:O986">
    <cfRule type="expression" dxfId="935" priority="1157">
      <formula>$C986="N-S"</formula>
    </cfRule>
  </conditionalFormatting>
  <conditionalFormatting sqref="M988:O988">
    <cfRule type="expression" dxfId="934" priority="1156">
      <formula>$C988="N-S"</formula>
    </cfRule>
  </conditionalFormatting>
  <conditionalFormatting sqref="M990:O990">
    <cfRule type="expression" dxfId="933" priority="1155">
      <formula>$C990="N-S"</formula>
    </cfRule>
  </conditionalFormatting>
  <conditionalFormatting sqref="M992:O992">
    <cfRule type="expression" dxfId="932" priority="1154">
      <formula>$C992="N-S"</formula>
    </cfRule>
  </conditionalFormatting>
  <conditionalFormatting sqref="M994:O994">
    <cfRule type="expression" dxfId="931" priority="1153">
      <formula>$C994="N-S"</formula>
    </cfRule>
  </conditionalFormatting>
  <conditionalFormatting sqref="M996:O996">
    <cfRule type="expression" dxfId="930" priority="1152">
      <formula>$C996="N-S"</formula>
    </cfRule>
  </conditionalFormatting>
  <conditionalFormatting sqref="X979">
    <cfRule type="expression" dxfId="929" priority="1134">
      <formula>$X979="A"</formula>
    </cfRule>
  </conditionalFormatting>
  <conditionalFormatting sqref="V979">
    <cfRule type="expression" dxfId="928" priority="1133">
      <formula>$X979="A"</formula>
    </cfRule>
  </conditionalFormatting>
  <conditionalFormatting sqref="W979">
    <cfRule type="expression" dxfId="927" priority="1132">
      <formula>$X979="A"</formula>
    </cfRule>
  </conditionalFormatting>
  <conditionalFormatting sqref="V981">
    <cfRule type="expression" dxfId="926" priority="1123">
      <formula>$X981="A"</formula>
    </cfRule>
  </conditionalFormatting>
  <conditionalFormatting sqref="W981">
    <cfRule type="expression" dxfId="925" priority="1122">
      <formula>$X981="A"</formula>
    </cfRule>
  </conditionalFormatting>
  <conditionalFormatting sqref="X981">
    <cfRule type="expression" dxfId="924" priority="1121">
      <formula>$X981="A"</formula>
    </cfRule>
  </conditionalFormatting>
  <conditionalFormatting sqref="X997">
    <cfRule type="expression" dxfId="923" priority="1095">
      <formula>$X997="A"</formula>
    </cfRule>
  </conditionalFormatting>
  <conditionalFormatting sqref="V997">
    <cfRule type="expression" dxfId="922" priority="1094">
      <formula>$X997="A"</formula>
    </cfRule>
  </conditionalFormatting>
  <conditionalFormatting sqref="W997">
    <cfRule type="expression" dxfId="921" priority="1093">
      <formula>$X997="A"</formula>
    </cfRule>
  </conditionalFormatting>
  <conditionalFormatting sqref="X995">
    <cfRule type="expression" dxfId="920" priority="1084">
      <formula>$X995="A"</formula>
    </cfRule>
  </conditionalFormatting>
  <conditionalFormatting sqref="V995">
    <cfRule type="expression" dxfId="919" priority="1083">
      <formula>$X995="A"</formula>
    </cfRule>
  </conditionalFormatting>
  <conditionalFormatting sqref="W995">
    <cfRule type="expression" dxfId="918" priority="1082">
      <formula>$X995="A"</formula>
    </cfRule>
  </conditionalFormatting>
  <conditionalFormatting sqref="X993">
    <cfRule type="expression" dxfId="917" priority="1073">
      <formula>$X993="A"</formula>
    </cfRule>
  </conditionalFormatting>
  <conditionalFormatting sqref="V993">
    <cfRule type="expression" dxfId="916" priority="1072">
      <formula>$X993="A"</formula>
    </cfRule>
  </conditionalFormatting>
  <conditionalFormatting sqref="W993">
    <cfRule type="expression" dxfId="915" priority="1071">
      <formula>$X993="A"</formula>
    </cfRule>
  </conditionalFormatting>
  <conditionalFormatting sqref="X991">
    <cfRule type="expression" dxfId="914" priority="1062">
      <formula>$X991="A"</formula>
    </cfRule>
  </conditionalFormatting>
  <conditionalFormatting sqref="V991">
    <cfRule type="expression" dxfId="913" priority="1061">
      <formula>$X991="A"</formula>
    </cfRule>
  </conditionalFormatting>
  <conditionalFormatting sqref="W991">
    <cfRule type="expression" dxfId="912" priority="1060">
      <formula>$X991="A"</formula>
    </cfRule>
  </conditionalFormatting>
  <conditionalFormatting sqref="X989">
    <cfRule type="expression" dxfId="911" priority="1051">
      <formula>$X989="A"</formula>
    </cfRule>
  </conditionalFormatting>
  <conditionalFormatting sqref="V989">
    <cfRule type="expression" dxfId="910" priority="1050">
      <formula>$X989="A"</formula>
    </cfRule>
  </conditionalFormatting>
  <conditionalFormatting sqref="W989">
    <cfRule type="expression" dxfId="909" priority="1049">
      <formula>$X989="A"</formula>
    </cfRule>
  </conditionalFormatting>
  <conditionalFormatting sqref="X987">
    <cfRule type="expression" dxfId="908" priority="1040">
      <formula>$X987="A"</formula>
    </cfRule>
  </conditionalFormatting>
  <conditionalFormatting sqref="V987">
    <cfRule type="expression" dxfId="907" priority="1039">
      <formula>$X987="A"</formula>
    </cfRule>
  </conditionalFormatting>
  <conditionalFormatting sqref="W987">
    <cfRule type="expression" dxfId="906" priority="1038">
      <formula>$X987="A"</formula>
    </cfRule>
  </conditionalFormatting>
  <conditionalFormatting sqref="X985">
    <cfRule type="expression" dxfId="905" priority="1029">
      <formula>$X985="A"</formula>
    </cfRule>
  </conditionalFormatting>
  <conditionalFormatting sqref="V985">
    <cfRule type="expression" dxfId="904" priority="1028">
      <formula>$X985="A"</formula>
    </cfRule>
  </conditionalFormatting>
  <conditionalFormatting sqref="W985">
    <cfRule type="expression" dxfId="903" priority="1027">
      <formula>$X985="A"</formula>
    </cfRule>
  </conditionalFormatting>
  <conditionalFormatting sqref="W975:X975">
    <cfRule type="expression" dxfId="902" priority="1014">
      <formula>$X975="A"</formula>
    </cfRule>
  </conditionalFormatting>
  <conditionalFormatting sqref="V975">
    <cfRule type="expression" dxfId="901" priority="1013">
      <formula>$X975="A"</formula>
    </cfRule>
  </conditionalFormatting>
  <conditionalFormatting sqref="V977">
    <cfRule type="expression" dxfId="900" priority="1012">
      <formula>$X977="A"</formula>
    </cfRule>
  </conditionalFormatting>
  <conditionalFormatting sqref="W977">
    <cfRule type="expression" dxfId="899" priority="1011">
      <formula>$X977="A"</formula>
    </cfRule>
  </conditionalFormatting>
  <conditionalFormatting sqref="X977">
    <cfRule type="expression" dxfId="898" priority="1010">
      <formula>$X977="A"</formula>
    </cfRule>
  </conditionalFormatting>
  <conditionalFormatting sqref="W1009:X1009">
    <cfRule type="expression" dxfId="897" priority="991">
      <formula>$X1009="A"</formula>
    </cfRule>
  </conditionalFormatting>
  <conditionalFormatting sqref="V1009">
    <cfRule type="expression" dxfId="896" priority="990">
      <formula>$X1009="A"</formula>
    </cfRule>
  </conditionalFormatting>
  <conditionalFormatting sqref="AY2576">
    <cfRule type="expression" dxfId="895" priority="981">
      <formula>$X2576="A"</formula>
    </cfRule>
  </conditionalFormatting>
  <conditionalFormatting sqref="AY2576">
    <cfRule type="expression" dxfId="894" priority="980">
      <formula>$C2576="N-S"</formula>
    </cfRule>
  </conditionalFormatting>
  <conditionalFormatting sqref="AZ2576">
    <cfRule type="expression" dxfId="893" priority="977">
      <formula>$C2576="N-S"</formula>
    </cfRule>
  </conditionalFormatting>
  <conditionalFormatting sqref="AZ2576">
    <cfRule type="expression" dxfId="892" priority="975">
      <formula>$AB2576="A"</formula>
    </cfRule>
    <cfRule type="expression" dxfId="891" priority="976">
      <formula>$AB2576="NX"</formula>
    </cfRule>
    <cfRule type="expression" dxfId="890" priority="978">
      <formula>$AB2576="NT"</formula>
    </cfRule>
    <cfRule type="expression" dxfId="889" priority="979">
      <formula>$AB2576="NR"</formula>
    </cfRule>
  </conditionalFormatting>
  <conditionalFormatting sqref="AY1997">
    <cfRule type="expression" dxfId="888" priority="974">
      <formula>$X1997="A"</formula>
    </cfRule>
  </conditionalFormatting>
  <conditionalFormatting sqref="AY1997">
    <cfRule type="expression" dxfId="887" priority="973">
      <formula>$C1997="N-S"</formula>
    </cfRule>
  </conditionalFormatting>
  <conditionalFormatting sqref="AY2036">
    <cfRule type="expression" dxfId="886" priority="972">
      <formula>$X2036="A"</formula>
    </cfRule>
  </conditionalFormatting>
  <conditionalFormatting sqref="AY2036">
    <cfRule type="expression" dxfId="885" priority="971">
      <formula>$C2036="N-S"</formula>
    </cfRule>
  </conditionalFormatting>
  <conditionalFormatting sqref="AY2064:AY2065">
    <cfRule type="expression" dxfId="884" priority="970">
      <formula>$X2064="A"</formula>
    </cfRule>
  </conditionalFormatting>
  <conditionalFormatting sqref="AY2064:AY2065">
    <cfRule type="expression" dxfId="883" priority="969">
      <formula>$C2064="N-S"</formula>
    </cfRule>
  </conditionalFormatting>
  <conditionalFormatting sqref="AY2068">
    <cfRule type="expression" dxfId="882" priority="968">
      <formula>$X2068="A"</formula>
    </cfRule>
  </conditionalFormatting>
  <conditionalFormatting sqref="AY2068">
    <cfRule type="expression" dxfId="881" priority="967">
      <formula>$C2068="N-S"</formula>
    </cfRule>
  </conditionalFormatting>
  <conditionalFormatting sqref="AZ1965">
    <cfRule type="expression" dxfId="880" priority="959">
      <formula>$C1965="N-S"</formula>
    </cfRule>
  </conditionalFormatting>
  <conditionalFormatting sqref="AZ1965">
    <cfRule type="expression" dxfId="879" priority="957">
      <formula>$AB1965="A"</formula>
    </cfRule>
    <cfRule type="expression" dxfId="878" priority="958">
      <formula>$AB1965="NX"</formula>
    </cfRule>
    <cfRule type="expression" dxfId="877" priority="960">
      <formula>$AB1965="NT"</formula>
    </cfRule>
    <cfRule type="expression" dxfId="876" priority="961">
      <formula>$AB1965="NR"</formula>
    </cfRule>
  </conditionalFormatting>
  <conditionalFormatting sqref="AZ1997">
    <cfRule type="expression" dxfId="875" priority="954">
      <formula>$C1997="N-S"</formula>
    </cfRule>
  </conditionalFormatting>
  <conditionalFormatting sqref="AZ1997">
    <cfRule type="expression" dxfId="874" priority="952">
      <formula>$AB1997="A"</formula>
    </cfRule>
    <cfRule type="expression" dxfId="873" priority="953">
      <formula>$AB1997="NX"</formula>
    </cfRule>
    <cfRule type="expression" dxfId="872" priority="955">
      <formula>$AB1997="NT"</formula>
    </cfRule>
    <cfRule type="expression" dxfId="871" priority="956">
      <formula>$AB1997="NR"</formula>
    </cfRule>
  </conditionalFormatting>
  <conditionalFormatting sqref="AZ2036">
    <cfRule type="expression" dxfId="870" priority="949">
      <formula>$C2036="N-S"</formula>
    </cfRule>
  </conditionalFormatting>
  <conditionalFormatting sqref="AZ2036">
    <cfRule type="expression" dxfId="869" priority="947">
      <formula>$AB2036="A"</formula>
    </cfRule>
    <cfRule type="expression" dxfId="868" priority="948">
      <formula>$AB2036="NX"</formula>
    </cfRule>
    <cfRule type="expression" dxfId="867" priority="950">
      <formula>$AB2036="NT"</formula>
    </cfRule>
    <cfRule type="expression" dxfId="866" priority="951">
      <formula>$AB2036="NR"</formula>
    </cfRule>
  </conditionalFormatting>
  <conditionalFormatting sqref="AZ2064">
    <cfRule type="expression" dxfId="865" priority="944">
      <formula>$C2064="N-S"</formula>
    </cfRule>
  </conditionalFormatting>
  <conditionalFormatting sqref="AZ2064">
    <cfRule type="expression" dxfId="864" priority="942">
      <formula>$AB2064="A"</formula>
    </cfRule>
    <cfRule type="expression" dxfId="863" priority="943">
      <formula>$AB2064="NX"</formula>
    </cfRule>
    <cfRule type="expression" dxfId="862" priority="945">
      <formula>$AB2064="NT"</formula>
    </cfRule>
    <cfRule type="expression" dxfId="861" priority="946">
      <formula>$AB2064="NR"</formula>
    </cfRule>
  </conditionalFormatting>
  <conditionalFormatting sqref="AZ2068">
    <cfRule type="expression" dxfId="860" priority="939">
      <formula>$C2068="N-S"</formula>
    </cfRule>
  </conditionalFormatting>
  <conditionalFormatting sqref="AZ2068">
    <cfRule type="expression" dxfId="859" priority="937">
      <formula>$AB2068="A"</formula>
    </cfRule>
    <cfRule type="expression" dxfId="858" priority="938">
      <formula>$AB2068="NX"</formula>
    </cfRule>
    <cfRule type="expression" dxfId="857" priority="940">
      <formula>$AB2068="NT"</formula>
    </cfRule>
    <cfRule type="expression" dxfId="856" priority="941">
      <formula>$AB2068="NR"</formula>
    </cfRule>
  </conditionalFormatting>
  <conditionalFormatting sqref="X1003">
    <cfRule type="expression" dxfId="855" priority="936">
      <formula>$X1003="A"</formula>
    </cfRule>
  </conditionalFormatting>
  <conditionalFormatting sqref="V1003">
    <cfRule type="expression" dxfId="854" priority="935">
      <formula>$X1003="A"</formula>
    </cfRule>
  </conditionalFormatting>
  <conditionalFormatting sqref="W1003">
    <cfRule type="expression" dxfId="853" priority="934">
      <formula>$X1003="A"</formula>
    </cfRule>
  </conditionalFormatting>
  <conditionalFormatting sqref="X957">
    <cfRule type="expression" dxfId="852" priority="921">
      <formula>$X957="A"</formula>
    </cfRule>
  </conditionalFormatting>
  <conditionalFormatting sqref="V957">
    <cfRule type="expression" dxfId="851" priority="920">
      <formula>$X957="A"</formula>
    </cfRule>
  </conditionalFormatting>
  <conditionalFormatting sqref="W957">
    <cfRule type="expression" dxfId="850" priority="919">
      <formula>$X957="A"</formula>
    </cfRule>
  </conditionalFormatting>
  <conditionalFormatting sqref="X959">
    <cfRule type="expression" dxfId="849" priority="914">
      <formula>$X959="A"</formula>
    </cfRule>
  </conditionalFormatting>
  <conditionalFormatting sqref="V959">
    <cfRule type="expression" dxfId="848" priority="913">
      <formula>$X959="A"</formula>
    </cfRule>
  </conditionalFormatting>
  <conditionalFormatting sqref="W959">
    <cfRule type="expression" dxfId="847" priority="912">
      <formula>$X959="A"</formula>
    </cfRule>
  </conditionalFormatting>
  <conditionalFormatting sqref="X961">
    <cfRule type="expression" dxfId="846" priority="899">
      <formula>$X961="A"</formula>
    </cfRule>
  </conditionalFormatting>
  <conditionalFormatting sqref="V961">
    <cfRule type="expression" dxfId="845" priority="898">
      <formula>$X961="A"</formula>
    </cfRule>
  </conditionalFormatting>
  <conditionalFormatting sqref="W961">
    <cfRule type="expression" dxfId="844" priority="897">
      <formula>$X961="A"</formula>
    </cfRule>
  </conditionalFormatting>
  <conditionalFormatting sqref="V963">
    <cfRule type="expression" dxfId="843" priority="892">
      <formula>$X963="A"</formula>
    </cfRule>
  </conditionalFormatting>
  <conditionalFormatting sqref="W963">
    <cfRule type="expression" dxfId="842" priority="891">
      <formula>$X963="A"</formula>
    </cfRule>
  </conditionalFormatting>
  <conditionalFormatting sqref="X963">
    <cfRule type="expression" dxfId="841" priority="890">
      <formula>$X963="A"</formula>
    </cfRule>
  </conditionalFormatting>
  <conditionalFormatting sqref="V965">
    <cfRule type="expression" dxfId="840" priority="881">
      <formula>$X965="A"</formula>
    </cfRule>
  </conditionalFormatting>
  <conditionalFormatting sqref="W965">
    <cfRule type="expression" dxfId="839" priority="880">
      <formula>$X965="A"</formula>
    </cfRule>
  </conditionalFormatting>
  <conditionalFormatting sqref="X965">
    <cfRule type="expression" dxfId="838" priority="879">
      <formula>$X965="A"</formula>
    </cfRule>
  </conditionalFormatting>
  <conditionalFormatting sqref="V967">
    <cfRule type="expression" dxfId="837" priority="870">
      <formula>$X967="A"</formula>
    </cfRule>
  </conditionalFormatting>
  <conditionalFormatting sqref="W967">
    <cfRule type="expression" dxfId="836" priority="869">
      <formula>$X967="A"</formula>
    </cfRule>
  </conditionalFormatting>
  <conditionalFormatting sqref="X967">
    <cfRule type="expression" dxfId="835" priority="868">
      <formula>$X967="A"</formula>
    </cfRule>
  </conditionalFormatting>
  <conditionalFormatting sqref="V969">
    <cfRule type="expression" dxfId="834" priority="859">
      <formula>$X969="A"</formula>
    </cfRule>
  </conditionalFormatting>
  <conditionalFormatting sqref="W969">
    <cfRule type="expression" dxfId="833" priority="858">
      <formula>$X969="A"</formula>
    </cfRule>
  </conditionalFormatting>
  <conditionalFormatting sqref="X969">
    <cfRule type="expression" dxfId="832" priority="857">
      <formula>$X969="A"</formula>
    </cfRule>
  </conditionalFormatting>
  <conditionalFormatting sqref="V971">
    <cfRule type="expression" dxfId="831" priority="848">
      <formula>$X971="A"</formula>
    </cfRule>
  </conditionalFormatting>
  <conditionalFormatting sqref="W971">
    <cfRule type="expression" dxfId="830" priority="847">
      <formula>$X971="A"</formula>
    </cfRule>
  </conditionalFormatting>
  <conditionalFormatting sqref="X971">
    <cfRule type="expression" dxfId="829" priority="846">
      <formula>$X971="A"</formula>
    </cfRule>
  </conditionalFormatting>
  <conditionalFormatting sqref="W958">
    <cfRule type="expression" dxfId="828" priority="837">
      <formula>$X958="A"</formula>
    </cfRule>
  </conditionalFormatting>
  <conditionalFormatting sqref="V960 X960">
    <cfRule type="expression" dxfId="827" priority="836">
      <formula>$X960="A"</formula>
    </cfRule>
  </conditionalFormatting>
  <conditionalFormatting sqref="V960 X960">
    <cfRule type="expression" dxfId="826" priority="835">
      <formula>$C960="N-S"</formula>
    </cfRule>
  </conditionalFormatting>
  <conditionalFormatting sqref="V962 X962">
    <cfRule type="expression" dxfId="825" priority="833">
      <formula>$X962="A"</formula>
    </cfRule>
  </conditionalFormatting>
  <conditionalFormatting sqref="V962 X962">
    <cfRule type="expression" dxfId="824" priority="832">
      <formula>$C962="N-S"</formula>
    </cfRule>
  </conditionalFormatting>
  <conditionalFormatting sqref="V964 X964">
    <cfRule type="expression" dxfId="823" priority="830">
      <formula>$X964="A"</formula>
    </cfRule>
  </conditionalFormatting>
  <conditionalFormatting sqref="V964 X964">
    <cfRule type="expression" dxfId="822" priority="829">
      <formula>$C964="N-S"</formula>
    </cfRule>
  </conditionalFormatting>
  <conditionalFormatting sqref="V966 X966">
    <cfRule type="expression" dxfId="821" priority="827">
      <formula>$X966="A"</formula>
    </cfRule>
  </conditionalFormatting>
  <conditionalFormatting sqref="V966 X966">
    <cfRule type="expression" dxfId="820" priority="826">
      <formula>$C966="N-S"</formula>
    </cfRule>
  </conditionalFormatting>
  <conditionalFormatting sqref="V968 X968">
    <cfRule type="expression" dxfId="819" priority="824">
      <formula>$X968="A"</formula>
    </cfRule>
  </conditionalFormatting>
  <conditionalFormatting sqref="V968 X968">
    <cfRule type="expression" dxfId="818" priority="823">
      <formula>$C968="N-S"</formula>
    </cfRule>
  </conditionalFormatting>
  <conditionalFormatting sqref="V970 X970">
    <cfRule type="expression" dxfId="817" priority="821">
      <formula>$X970="A"</formula>
    </cfRule>
  </conditionalFormatting>
  <conditionalFormatting sqref="V970 X970">
    <cfRule type="expression" dxfId="816" priority="820">
      <formula>$C970="N-S"</formula>
    </cfRule>
  </conditionalFormatting>
  <conditionalFormatting sqref="AY1791:AY1792">
    <cfRule type="expression" dxfId="815" priority="818">
      <formula>$X1791="A"</formula>
    </cfRule>
  </conditionalFormatting>
  <conditionalFormatting sqref="AY1791:AY1792">
    <cfRule type="expression" dxfId="814" priority="817">
      <formula>$C1791="N-S"</formula>
    </cfRule>
  </conditionalFormatting>
  <conditionalFormatting sqref="AY1793">
    <cfRule type="expression" dxfId="813" priority="816">
      <formula>$X1793="A"</formula>
    </cfRule>
  </conditionalFormatting>
  <conditionalFormatting sqref="AY1793">
    <cfRule type="expression" dxfId="812" priority="815">
      <formula>$C1793="N-S"</formula>
    </cfRule>
  </conditionalFormatting>
  <conditionalFormatting sqref="AY1803">
    <cfRule type="expression" dxfId="811" priority="814">
      <formula>$X1803="A"</formula>
    </cfRule>
  </conditionalFormatting>
  <conditionalFormatting sqref="AY1803">
    <cfRule type="expression" dxfId="810" priority="813">
      <formula>$C1803="N-S"</formula>
    </cfRule>
  </conditionalFormatting>
  <conditionalFormatting sqref="AY1822">
    <cfRule type="expression" dxfId="809" priority="812">
      <formula>$X1822="A"</formula>
    </cfRule>
  </conditionalFormatting>
  <conditionalFormatting sqref="AY1822">
    <cfRule type="expression" dxfId="808" priority="811">
      <formula>$C1822="N-S"</formula>
    </cfRule>
  </conditionalFormatting>
  <conditionalFormatting sqref="AZ1791">
    <cfRule type="expression" dxfId="807" priority="808">
      <formula>$C1791="N-S"</formula>
    </cfRule>
  </conditionalFormatting>
  <conditionalFormatting sqref="AZ1791">
    <cfRule type="expression" dxfId="806" priority="806">
      <formula>$AB1791="A"</formula>
    </cfRule>
    <cfRule type="expression" dxfId="805" priority="807">
      <formula>$AB1791="NX"</formula>
    </cfRule>
    <cfRule type="expression" dxfId="804" priority="809">
      <formula>$AB1791="NT"</formula>
    </cfRule>
    <cfRule type="expression" dxfId="803" priority="810">
      <formula>$AB1791="NR"</formula>
    </cfRule>
  </conditionalFormatting>
  <conditionalFormatting sqref="AZ1793">
    <cfRule type="expression" dxfId="802" priority="803">
      <formula>$C1793="N-S"</formula>
    </cfRule>
  </conditionalFormatting>
  <conditionalFormatting sqref="AZ1793">
    <cfRule type="expression" dxfId="801" priority="801">
      <formula>$AB1793="A"</formula>
    </cfRule>
    <cfRule type="expression" dxfId="800" priority="802">
      <formula>$AB1793="NX"</formula>
    </cfRule>
    <cfRule type="expression" dxfId="799" priority="804">
      <formula>$AB1793="NT"</formula>
    </cfRule>
    <cfRule type="expression" dxfId="798" priority="805">
      <formula>$AB1793="NR"</formula>
    </cfRule>
  </conditionalFormatting>
  <conditionalFormatting sqref="AZ1803">
    <cfRule type="expression" dxfId="797" priority="798">
      <formula>$C1803="N-S"</formula>
    </cfRule>
  </conditionalFormatting>
  <conditionalFormatting sqref="AZ1803">
    <cfRule type="expression" dxfId="796" priority="796">
      <formula>$AB1803="A"</formula>
    </cfRule>
    <cfRule type="expression" dxfId="795" priority="797">
      <formula>$AB1803="NX"</formula>
    </cfRule>
    <cfRule type="expression" dxfId="794" priority="799">
      <formula>$AB1803="NT"</formula>
    </cfRule>
    <cfRule type="expression" dxfId="793" priority="800">
      <formula>$AB1803="NR"</formula>
    </cfRule>
  </conditionalFormatting>
  <conditionalFormatting sqref="AZ1822">
    <cfRule type="expression" dxfId="792" priority="793">
      <formula>$C1822="N-S"</formula>
    </cfRule>
  </conditionalFormatting>
  <conditionalFormatting sqref="AZ1822">
    <cfRule type="expression" dxfId="791" priority="791">
      <formula>$AB1822="A"</formula>
    </cfRule>
    <cfRule type="expression" dxfId="790" priority="792">
      <formula>$AB1822="NX"</formula>
    </cfRule>
    <cfRule type="expression" dxfId="789" priority="794">
      <formula>$AB1822="NT"</formula>
    </cfRule>
    <cfRule type="expression" dxfId="788" priority="795">
      <formula>$AB1822="NR"</formula>
    </cfRule>
  </conditionalFormatting>
  <conditionalFormatting sqref="W996">
    <cfRule type="expression" dxfId="787" priority="774">
      <formula>$X996="A"</formula>
    </cfRule>
  </conditionalFormatting>
  <conditionalFormatting sqref="W994 W992 W990 W988 W986 W984 W982 W978 W970 W968 W966 W964 W962 W960">
    <cfRule type="expression" dxfId="786" priority="763">
      <formula>$X960="A"</formula>
    </cfRule>
  </conditionalFormatting>
  <conditionalFormatting sqref="W1014 W1012 W1010 W1008 W1002 W1000 W998">
    <cfRule type="expression" dxfId="785" priority="762">
      <formula>$X998="A"</formula>
    </cfRule>
  </conditionalFormatting>
  <conditionalFormatting sqref="V915">
    <cfRule type="expression" dxfId="784" priority="757">
      <formula>$X915="A"</formula>
    </cfRule>
  </conditionalFormatting>
  <conditionalFormatting sqref="W915">
    <cfRule type="expression" dxfId="783" priority="756">
      <formula>$X915="A"</formula>
    </cfRule>
  </conditionalFormatting>
  <conditionalFormatting sqref="X915">
    <cfRule type="expression" dxfId="782" priority="755">
      <formula>$X915="A"</formula>
    </cfRule>
  </conditionalFormatting>
  <conditionalFormatting sqref="AY1718:AY1727 AY1729">
    <cfRule type="expression" dxfId="781" priority="754">
      <formula>$X1718="A"</formula>
    </cfRule>
  </conditionalFormatting>
  <conditionalFormatting sqref="AY1718:AY1727 AY1729">
    <cfRule type="expression" dxfId="780" priority="753">
      <formula>$C1718="N-S"</formula>
    </cfRule>
  </conditionalFormatting>
  <conditionalFormatting sqref="AY1728">
    <cfRule type="expression" dxfId="779" priority="752">
      <formula>$X1728="A"</formula>
    </cfRule>
  </conditionalFormatting>
  <conditionalFormatting sqref="AY1728">
    <cfRule type="expression" dxfId="778" priority="751">
      <formula>$C1728="N-S"</formula>
    </cfRule>
  </conditionalFormatting>
  <conditionalFormatting sqref="AY1736">
    <cfRule type="expression" dxfId="777" priority="750">
      <formula>$X1736="A"</formula>
    </cfRule>
  </conditionalFormatting>
  <conditionalFormatting sqref="AY1736">
    <cfRule type="expression" dxfId="776" priority="749">
      <formula>$C1736="N-S"</formula>
    </cfRule>
  </conditionalFormatting>
  <conditionalFormatting sqref="AY1738">
    <cfRule type="expression" dxfId="775" priority="748">
      <formula>$X1738="A"</formula>
    </cfRule>
  </conditionalFormatting>
  <conditionalFormatting sqref="AY1738">
    <cfRule type="expression" dxfId="774" priority="747">
      <formula>$C1738="N-S"</formula>
    </cfRule>
  </conditionalFormatting>
  <conditionalFormatting sqref="AY1754">
    <cfRule type="expression" dxfId="773" priority="746">
      <formula>$X1754="A"</formula>
    </cfRule>
  </conditionalFormatting>
  <conditionalFormatting sqref="AY1754">
    <cfRule type="expression" dxfId="772" priority="745">
      <formula>$C1754="N-S"</formula>
    </cfRule>
  </conditionalFormatting>
  <conditionalFormatting sqref="AY1756">
    <cfRule type="expression" dxfId="771" priority="744">
      <formula>$X1756="A"</formula>
    </cfRule>
  </conditionalFormatting>
  <conditionalFormatting sqref="AY1756">
    <cfRule type="expression" dxfId="770" priority="743">
      <formula>$C1756="N-S"</formula>
    </cfRule>
  </conditionalFormatting>
  <conditionalFormatting sqref="AY1762">
    <cfRule type="expression" dxfId="769" priority="742">
      <formula>$X1762="A"</formula>
    </cfRule>
  </conditionalFormatting>
  <conditionalFormatting sqref="AY1762">
    <cfRule type="expression" dxfId="768" priority="741">
      <formula>$C1762="N-S"</formula>
    </cfRule>
  </conditionalFormatting>
  <conditionalFormatting sqref="AY1770">
    <cfRule type="expression" dxfId="767" priority="740">
      <formula>$X1770="A"</formula>
    </cfRule>
  </conditionalFormatting>
  <conditionalFormatting sqref="AY1770">
    <cfRule type="expression" dxfId="766" priority="739">
      <formula>$C1770="N-S"</formula>
    </cfRule>
  </conditionalFormatting>
  <conditionalFormatting sqref="AY1772">
    <cfRule type="expression" dxfId="765" priority="738">
      <formula>$X1772="A"</formula>
    </cfRule>
  </conditionalFormatting>
  <conditionalFormatting sqref="AY1772">
    <cfRule type="expression" dxfId="764" priority="737">
      <formula>$C1772="N-S"</formula>
    </cfRule>
  </conditionalFormatting>
  <conditionalFormatting sqref="AY1787">
    <cfRule type="expression" dxfId="763" priority="736">
      <formula>$X1787="A"</formula>
    </cfRule>
  </conditionalFormatting>
  <conditionalFormatting sqref="AY1787">
    <cfRule type="expression" dxfId="762" priority="735">
      <formula>$C1787="N-S"</formula>
    </cfRule>
  </conditionalFormatting>
  <conditionalFormatting sqref="AY1789">
    <cfRule type="expression" dxfId="761" priority="734">
      <formula>$X1789="A"</formula>
    </cfRule>
  </conditionalFormatting>
  <conditionalFormatting sqref="AY1789">
    <cfRule type="expression" dxfId="760" priority="733">
      <formula>$C1789="N-S"</formula>
    </cfRule>
  </conditionalFormatting>
  <conditionalFormatting sqref="AZ1718">
    <cfRule type="expression" dxfId="759" priority="730">
      <formula>$C1718="N-S"</formula>
    </cfRule>
  </conditionalFormatting>
  <conditionalFormatting sqref="AZ1718">
    <cfRule type="expression" dxfId="758" priority="728">
      <formula>$AB1718="A"</formula>
    </cfRule>
    <cfRule type="expression" dxfId="757" priority="729">
      <formula>$AB1718="NX"</formula>
    </cfRule>
    <cfRule type="expression" dxfId="756" priority="731">
      <formula>$AB1718="NT"</formula>
    </cfRule>
    <cfRule type="expression" dxfId="755" priority="732">
      <formula>$AB1718="NR"</formula>
    </cfRule>
  </conditionalFormatting>
  <conditionalFormatting sqref="AZ1722">
    <cfRule type="expression" dxfId="754" priority="725">
      <formula>$C1722="N-S"</formula>
    </cfRule>
  </conditionalFormatting>
  <conditionalFormatting sqref="AZ1722">
    <cfRule type="expression" dxfId="753" priority="723">
      <formula>$AB1722="A"</formula>
    </cfRule>
    <cfRule type="expression" dxfId="752" priority="724">
      <formula>$AB1722="NX"</formula>
    </cfRule>
    <cfRule type="expression" dxfId="751" priority="726">
      <formula>$AB1722="NT"</formula>
    </cfRule>
    <cfRule type="expression" dxfId="750" priority="727">
      <formula>$AB1722="NR"</formula>
    </cfRule>
  </conditionalFormatting>
  <conditionalFormatting sqref="AZ1728">
    <cfRule type="expression" dxfId="749" priority="720">
      <formula>$C1728="N-S"</formula>
    </cfRule>
  </conditionalFormatting>
  <conditionalFormatting sqref="AZ1728">
    <cfRule type="expression" dxfId="748" priority="718">
      <formula>$AB1728="A"</formula>
    </cfRule>
    <cfRule type="expression" dxfId="747" priority="719">
      <formula>$AB1728="NX"</formula>
    </cfRule>
    <cfRule type="expression" dxfId="746" priority="721">
      <formula>$AB1728="NT"</formula>
    </cfRule>
    <cfRule type="expression" dxfId="745" priority="722">
      <formula>$AB1728="NR"</formula>
    </cfRule>
  </conditionalFormatting>
  <conditionalFormatting sqref="AZ1736">
    <cfRule type="expression" dxfId="744" priority="715">
      <formula>$C1736="N-S"</formula>
    </cfRule>
  </conditionalFormatting>
  <conditionalFormatting sqref="AZ1736">
    <cfRule type="expression" dxfId="743" priority="713">
      <formula>$AB1736="A"</formula>
    </cfRule>
    <cfRule type="expression" dxfId="742" priority="714">
      <formula>$AB1736="NX"</formula>
    </cfRule>
    <cfRule type="expression" dxfId="741" priority="716">
      <formula>$AB1736="NT"</formula>
    </cfRule>
    <cfRule type="expression" dxfId="740" priority="717">
      <formula>$AB1736="NR"</formula>
    </cfRule>
  </conditionalFormatting>
  <conditionalFormatting sqref="AZ1738">
    <cfRule type="expression" dxfId="739" priority="710">
      <formula>$C1738="N-S"</formula>
    </cfRule>
  </conditionalFormatting>
  <conditionalFormatting sqref="AZ1738">
    <cfRule type="expression" dxfId="738" priority="708">
      <formula>$AB1738="A"</formula>
    </cfRule>
    <cfRule type="expression" dxfId="737" priority="709">
      <formula>$AB1738="NX"</formula>
    </cfRule>
    <cfRule type="expression" dxfId="736" priority="711">
      <formula>$AB1738="NT"</formula>
    </cfRule>
    <cfRule type="expression" dxfId="735" priority="712">
      <formula>$AB1738="NR"</formula>
    </cfRule>
  </conditionalFormatting>
  <conditionalFormatting sqref="AZ1754">
    <cfRule type="expression" dxfId="734" priority="705">
      <formula>$C1754="N-S"</formula>
    </cfRule>
  </conditionalFormatting>
  <conditionalFormatting sqref="AZ1754">
    <cfRule type="expression" dxfId="733" priority="703">
      <formula>$AB1754="A"</formula>
    </cfRule>
    <cfRule type="expression" dxfId="732" priority="704">
      <formula>$AB1754="NX"</formula>
    </cfRule>
    <cfRule type="expression" dxfId="731" priority="706">
      <formula>$AB1754="NT"</formula>
    </cfRule>
    <cfRule type="expression" dxfId="730" priority="707">
      <formula>$AB1754="NR"</formula>
    </cfRule>
  </conditionalFormatting>
  <conditionalFormatting sqref="AZ1756">
    <cfRule type="expression" dxfId="729" priority="700">
      <formula>$C1756="N-S"</formula>
    </cfRule>
  </conditionalFormatting>
  <conditionalFormatting sqref="AZ1756">
    <cfRule type="expression" dxfId="728" priority="698">
      <formula>$AB1756="A"</formula>
    </cfRule>
    <cfRule type="expression" dxfId="727" priority="699">
      <formula>$AB1756="NX"</formula>
    </cfRule>
    <cfRule type="expression" dxfId="726" priority="701">
      <formula>$AB1756="NT"</formula>
    </cfRule>
    <cfRule type="expression" dxfId="725" priority="702">
      <formula>$AB1756="NR"</formula>
    </cfRule>
  </conditionalFormatting>
  <conditionalFormatting sqref="AZ1762">
    <cfRule type="expression" dxfId="724" priority="695">
      <formula>$C1762="N-S"</formula>
    </cfRule>
  </conditionalFormatting>
  <conditionalFormatting sqref="AZ1762">
    <cfRule type="expression" dxfId="723" priority="693">
      <formula>$AB1762="A"</formula>
    </cfRule>
    <cfRule type="expression" dxfId="722" priority="694">
      <formula>$AB1762="NX"</formula>
    </cfRule>
    <cfRule type="expression" dxfId="721" priority="696">
      <formula>$AB1762="NT"</formula>
    </cfRule>
    <cfRule type="expression" dxfId="720" priority="697">
      <formula>$AB1762="NR"</formula>
    </cfRule>
  </conditionalFormatting>
  <conditionalFormatting sqref="AZ1770">
    <cfRule type="expression" dxfId="719" priority="690">
      <formula>$C1770="N-S"</formula>
    </cfRule>
  </conditionalFormatting>
  <conditionalFormatting sqref="AZ1770">
    <cfRule type="expression" dxfId="718" priority="688">
      <formula>$AB1770="A"</formula>
    </cfRule>
    <cfRule type="expression" dxfId="717" priority="689">
      <formula>$AB1770="NX"</formula>
    </cfRule>
    <cfRule type="expression" dxfId="716" priority="691">
      <formula>$AB1770="NT"</formula>
    </cfRule>
    <cfRule type="expression" dxfId="715" priority="692">
      <formula>$AB1770="NR"</formula>
    </cfRule>
  </conditionalFormatting>
  <conditionalFormatting sqref="AZ1772">
    <cfRule type="expression" dxfId="714" priority="685">
      <formula>$C1772="N-S"</formula>
    </cfRule>
  </conditionalFormatting>
  <conditionalFormatting sqref="AZ1772">
    <cfRule type="expression" dxfId="713" priority="683">
      <formula>$AB1772="A"</formula>
    </cfRule>
    <cfRule type="expression" dxfId="712" priority="684">
      <formula>$AB1772="NX"</formula>
    </cfRule>
    <cfRule type="expression" dxfId="711" priority="686">
      <formula>$AB1772="NT"</formula>
    </cfRule>
    <cfRule type="expression" dxfId="710" priority="687">
      <formula>$AB1772="NR"</formula>
    </cfRule>
  </conditionalFormatting>
  <conditionalFormatting sqref="AZ1787">
    <cfRule type="expression" dxfId="709" priority="680">
      <formula>$C1787="N-S"</formula>
    </cfRule>
  </conditionalFormatting>
  <conditionalFormatting sqref="AZ1787">
    <cfRule type="expression" dxfId="708" priority="678">
      <formula>$AB1787="A"</formula>
    </cfRule>
    <cfRule type="expression" dxfId="707" priority="679">
      <formula>$AB1787="NX"</formula>
    </cfRule>
    <cfRule type="expression" dxfId="706" priority="681">
      <formula>$AB1787="NT"</formula>
    </cfRule>
    <cfRule type="expression" dxfId="705" priority="682">
      <formula>$AB1787="NR"</formula>
    </cfRule>
  </conditionalFormatting>
  <conditionalFormatting sqref="AZ1789">
    <cfRule type="expression" dxfId="704" priority="675">
      <formula>$C1789="N-S"</formula>
    </cfRule>
  </conditionalFormatting>
  <conditionalFormatting sqref="AZ1789">
    <cfRule type="expression" dxfId="703" priority="673">
      <formula>$AB1789="A"</formula>
    </cfRule>
    <cfRule type="expression" dxfId="702" priority="674">
      <formula>$AB1789="NX"</formula>
    </cfRule>
    <cfRule type="expression" dxfId="701" priority="676">
      <formula>$AB1789="NT"</formula>
    </cfRule>
    <cfRule type="expression" dxfId="700" priority="677">
      <formula>$AB1789="NR"</formula>
    </cfRule>
  </conditionalFormatting>
  <conditionalFormatting sqref="D928:D970">
    <cfRule type="expression" dxfId="699" priority="672">
      <formula>$C928="N-S"</formula>
    </cfRule>
  </conditionalFormatting>
  <conditionalFormatting sqref="D916:D925">
    <cfRule type="expression" dxfId="698" priority="671">
      <formula>$C916="N-S"</formula>
    </cfRule>
  </conditionalFormatting>
  <conditionalFormatting sqref="AY1706:AY1708">
    <cfRule type="expression" dxfId="697" priority="670">
      <formula>$X1706="A"</formula>
    </cfRule>
  </conditionalFormatting>
  <conditionalFormatting sqref="AY1706:AY1708">
    <cfRule type="expression" dxfId="696" priority="669">
      <formula>$C1706="N-S"</formula>
    </cfRule>
  </conditionalFormatting>
  <conditionalFormatting sqref="AY1710">
    <cfRule type="expression" dxfId="695" priority="668">
      <formula>$X1710="A"</formula>
    </cfRule>
  </conditionalFormatting>
  <conditionalFormatting sqref="AY1710">
    <cfRule type="expression" dxfId="694" priority="667">
      <formula>$C1710="N-S"</formula>
    </cfRule>
  </conditionalFormatting>
  <conditionalFormatting sqref="AY1730">
    <cfRule type="expression" dxfId="693" priority="666">
      <formula>$X1730="A"</formula>
    </cfRule>
  </conditionalFormatting>
  <conditionalFormatting sqref="AY1730">
    <cfRule type="expression" dxfId="692" priority="665">
      <formula>$C1730="N-S"</formula>
    </cfRule>
  </conditionalFormatting>
  <conditionalFormatting sqref="AZ1706">
    <cfRule type="expression" dxfId="691" priority="662">
      <formula>$C1706="N-S"</formula>
    </cfRule>
  </conditionalFormatting>
  <conditionalFormatting sqref="AZ1706">
    <cfRule type="expression" dxfId="690" priority="660">
      <formula>$AB1706="A"</formula>
    </cfRule>
    <cfRule type="expression" dxfId="689" priority="661">
      <formula>$AB1706="NX"</formula>
    </cfRule>
    <cfRule type="expression" dxfId="688" priority="663">
      <formula>$AB1706="NT"</formula>
    </cfRule>
    <cfRule type="expression" dxfId="687" priority="664">
      <formula>$AB1706="NR"</formula>
    </cfRule>
  </conditionalFormatting>
  <conditionalFormatting sqref="AZ1710">
    <cfRule type="expression" dxfId="686" priority="657">
      <formula>$C1710="N-S"</formula>
    </cfRule>
  </conditionalFormatting>
  <conditionalFormatting sqref="AZ1710">
    <cfRule type="expression" dxfId="685" priority="655">
      <formula>$AB1710="A"</formula>
    </cfRule>
    <cfRule type="expression" dxfId="684" priority="656">
      <formula>$AB1710="NX"</formula>
    </cfRule>
    <cfRule type="expression" dxfId="683" priority="658">
      <formula>$AB1710="NT"</formula>
    </cfRule>
    <cfRule type="expression" dxfId="682" priority="659">
      <formula>$AB1710="NR"</formula>
    </cfRule>
  </conditionalFormatting>
  <conditionalFormatting sqref="AZ1730">
    <cfRule type="expression" dxfId="681" priority="652">
      <formula>$C1730="N-S"</formula>
    </cfRule>
  </conditionalFormatting>
  <conditionalFormatting sqref="AZ1730">
    <cfRule type="expression" dxfId="680" priority="650">
      <formula>$AB1730="A"</formula>
    </cfRule>
    <cfRule type="expression" dxfId="679" priority="651">
      <formula>$AB1730="NX"</formula>
    </cfRule>
    <cfRule type="expression" dxfId="678" priority="653">
      <formula>$AB1730="NT"</formula>
    </cfRule>
    <cfRule type="expression" dxfId="677" priority="654">
      <formula>$AB1730="NR"</formula>
    </cfRule>
  </conditionalFormatting>
  <conditionalFormatting sqref="D999 D1001 D1003:D1007 D1009 D1013 D1011 D1015:D1029">
    <cfRule type="expression" dxfId="676" priority="649">
      <formula>$C999="N-S"</formula>
    </cfRule>
  </conditionalFormatting>
  <conditionalFormatting sqref="D1030">
    <cfRule type="expression" dxfId="675" priority="648">
      <formula>$C1030="N-S"</formula>
    </cfRule>
  </conditionalFormatting>
  <conditionalFormatting sqref="AY2522:AY2524">
    <cfRule type="expression" dxfId="674" priority="647">
      <formula>$X2522="A"</formula>
    </cfRule>
  </conditionalFormatting>
  <conditionalFormatting sqref="AY2522:AY2524">
    <cfRule type="expression" dxfId="673" priority="646">
      <formula>$C2522="N-S"</formula>
    </cfRule>
  </conditionalFormatting>
  <conditionalFormatting sqref="AY2540:AY2542">
    <cfRule type="expression" dxfId="672" priority="645">
      <formula>$X2540="A"</formula>
    </cfRule>
  </conditionalFormatting>
  <conditionalFormatting sqref="AY2540:AY2542">
    <cfRule type="expression" dxfId="671" priority="644">
      <formula>$C2540="N-S"</formula>
    </cfRule>
  </conditionalFormatting>
  <conditionalFormatting sqref="AZ2522">
    <cfRule type="expression" dxfId="670" priority="641">
      <formula>$C2522="N-S"</formula>
    </cfRule>
  </conditionalFormatting>
  <conditionalFormatting sqref="AZ2522">
    <cfRule type="expression" dxfId="669" priority="639">
      <formula>$AB2522="A"</formula>
    </cfRule>
    <cfRule type="expression" dxfId="668" priority="640">
      <formula>$AB2522="NX"</formula>
    </cfRule>
    <cfRule type="expression" dxfId="667" priority="642">
      <formula>$AB2522="NT"</formula>
    </cfRule>
    <cfRule type="expression" dxfId="666" priority="643">
      <formula>$AB2522="NR"</formula>
    </cfRule>
  </conditionalFormatting>
  <conditionalFormatting sqref="AZ2540">
    <cfRule type="expression" dxfId="665" priority="636">
      <formula>$C2540="N-S"</formula>
    </cfRule>
  </conditionalFormatting>
  <conditionalFormatting sqref="AZ2540">
    <cfRule type="expression" dxfId="664" priority="634">
      <formula>$AB2540="A"</formula>
    </cfRule>
    <cfRule type="expression" dxfId="663" priority="635">
      <formula>$AB2540="NX"</formula>
    </cfRule>
    <cfRule type="expression" dxfId="662" priority="637">
      <formula>$AB2540="NT"</formula>
    </cfRule>
    <cfRule type="expression" dxfId="661" priority="638">
      <formula>$AB2540="NR"</formula>
    </cfRule>
  </conditionalFormatting>
  <conditionalFormatting sqref="AZ2541">
    <cfRule type="expression" dxfId="660" priority="631">
      <formula>$C2541="N-S"</formula>
    </cfRule>
  </conditionalFormatting>
  <conditionalFormatting sqref="AZ2541">
    <cfRule type="expression" dxfId="659" priority="629">
      <formula>$AB2541="A"</formula>
    </cfRule>
    <cfRule type="expression" dxfId="658" priority="630">
      <formula>$AB2541="NX"</formula>
    </cfRule>
    <cfRule type="expression" dxfId="657" priority="632">
      <formula>$AB2541="NT"</formula>
    </cfRule>
    <cfRule type="expression" dxfId="656" priority="633">
      <formula>$AB2541="NR"</formula>
    </cfRule>
  </conditionalFormatting>
  <conditionalFormatting sqref="D874:D898">
    <cfRule type="expression" dxfId="655" priority="628">
      <formula>$C874="N-S"</formula>
    </cfRule>
  </conditionalFormatting>
  <conditionalFormatting sqref="S1173:S1211">
    <cfRule type="expression" dxfId="654" priority="610">
      <formula>$C1173="N-S"</formula>
    </cfRule>
  </conditionalFormatting>
  <conditionalFormatting sqref="R1080:S1110">
    <cfRule type="expression" dxfId="653" priority="609">
      <formula>$C1080="N-S"</formula>
    </cfRule>
  </conditionalFormatting>
  <conditionalFormatting sqref="R1062:S1066">
    <cfRule type="expression" dxfId="652" priority="608">
      <formula>$C1062="N-S"</formula>
    </cfRule>
  </conditionalFormatting>
  <conditionalFormatting sqref="R1030:S1030 R1032:S1032 R1034:S1034 R1036:S1036 R1038:S1038 R1040:S1040 R1042:S1042 R1044:S1044 R1046:S1046 R1048:S1048 R1050:S1050 R1052:S1052">
    <cfRule type="expression" dxfId="651" priority="607">
      <formula>$C1030="N-S"</formula>
    </cfRule>
  </conditionalFormatting>
  <conditionalFormatting sqref="R971:S980">
    <cfRule type="expression" dxfId="650" priority="606">
      <formula>$C971="N-S"</formula>
    </cfRule>
  </conditionalFormatting>
  <conditionalFormatting sqref="AY1887:AY1890">
    <cfRule type="expression" dxfId="649" priority="605">
      <formula>$X1887="A"</formula>
    </cfRule>
  </conditionalFormatting>
  <conditionalFormatting sqref="AY1887:AY1890">
    <cfRule type="expression" dxfId="648" priority="604">
      <formula>$C1887="N-S"</formula>
    </cfRule>
  </conditionalFormatting>
  <conditionalFormatting sqref="AY1893">
    <cfRule type="expression" dxfId="647" priority="603">
      <formula>$X1893="A"</formula>
    </cfRule>
  </conditionalFormatting>
  <conditionalFormatting sqref="AY1893">
    <cfRule type="expression" dxfId="646" priority="602">
      <formula>$C1893="N-S"</formula>
    </cfRule>
  </conditionalFormatting>
  <conditionalFormatting sqref="AY1933">
    <cfRule type="expression" dxfId="645" priority="601">
      <formula>$X1933="A"</formula>
    </cfRule>
  </conditionalFormatting>
  <conditionalFormatting sqref="AY1933">
    <cfRule type="expression" dxfId="644" priority="600">
      <formula>$C1933="N-S"</formula>
    </cfRule>
  </conditionalFormatting>
  <conditionalFormatting sqref="AY1935">
    <cfRule type="expression" dxfId="643" priority="599">
      <formula>$X1935="A"</formula>
    </cfRule>
  </conditionalFormatting>
  <conditionalFormatting sqref="AY1935">
    <cfRule type="expression" dxfId="642" priority="598">
      <formula>$C1935="N-S"</formula>
    </cfRule>
  </conditionalFormatting>
  <conditionalFormatting sqref="AZ1887">
    <cfRule type="expression" dxfId="641" priority="595">
      <formula>$C1887="N-S"</formula>
    </cfRule>
  </conditionalFormatting>
  <conditionalFormatting sqref="AZ1887">
    <cfRule type="expression" dxfId="640" priority="593">
      <formula>$AB1887="A"</formula>
    </cfRule>
    <cfRule type="expression" dxfId="639" priority="594">
      <formula>$AB1887="NX"</formula>
    </cfRule>
    <cfRule type="expression" dxfId="638" priority="596">
      <formula>$AB1887="NT"</formula>
    </cfRule>
    <cfRule type="expression" dxfId="637" priority="597">
      <formula>$AB1887="NR"</formula>
    </cfRule>
  </conditionalFormatting>
  <conditionalFormatting sqref="AZ1893">
    <cfRule type="expression" dxfId="636" priority="590">
      <formula>$C1893="N-S"</formula>
    </cfRule>
  </conditionalFormatting>
  <conditionalFormatting sqref="AZ1893">
    <cfRule type="expression" dxfId="635" priority="588">
      <formula>$AB1893="A"</formula>
    </cfRule>
    <cfRule type="expression" dxfId="634" priority="589">
      <formula>$AB1893="NX"</formula>
    </cfRule>
    <cfRule type="expression" dxfId="633" priority="591">
      <formula>$AB1893="NT"</formula>
    </cfRule>
    <cfRule type="expression" dxfId="632" priority="592">
      <formula>$AB1893="NR"</formula>
    </cfRule>
  </conditionalFormatting>
  <conditionalFormatting sqref="AZ1933">
    <cfRule type="expression" dxfId="631" priority="585">
      <formula>$C1933="N-S"</formula>
    </cfRule>
  </conditionalFormatting>
  <conditionalFormatting sqref="AZ1933">
    <cfRule type="expression" dxfId="630" priority="583">
      <formula>$AB1933="A"</formula>
    </cfRule>
    <cfRule type="expression" dxfId="629" priority="584">
      <formula>$AB1933="NX"</formula>
    </cfRule>
    <cfRule type="expression" dxfId="628" priority="586">
      <formula>$AB1933="NT"</formula>
    </cfRule>
    <cfRule type="expression" dxfId="627" priority="587">
      <formula>$AB1933="NR"</formula>
    </cfRule>
  </conditionalFormatting>
  <conditionalFormatting sqref="AZ1935">
    <cfRule type="expression" dxfId="626" priority="580">
      <formula>$C1935="N-S"</formula>
    </cfRule>
  </conditionalFormatting>
  <conditionalFormatting sqref="AZ1935">
    <cfRule type="expression" dxfId="625" priority="578">
      <formula>$AB1935="A"</formula>
    </cfRule>
    <cfRule type="expression" dxfId="624" priority="579">
      <formula>$AB1935="NX"</formula>
    </cfRule>
    <cfRule type="expression" dxfId="623" priority="581">
      <formula>$AB1935="NT"</formula>
    </cfRule>
    <cfRule type="expression" dxfId="622" priority="582">
      <formula>$AB1935="NR"</formula>
    </cfRule>
  </conditionalFormatting>
  <conditionalFormatting sqref="V834">
    <cfRule type="expression" dxfId="621" priority="576">
      <formula>$X834="A"</formula>
    </cfRule>
  </conditionalFormatting>
  <conditionalFormatting sqref="X834">
    <cfRule type="expression" dxfId="620" priority="572">
      <formula>$X834="A"</formula>
    </cfRule>
  </conditionalFormatting>
  <conditionalFormatting sqref="W834">
    <cfRule type="expression" dxfId="619" priority="571">
      <formula>$X834="A"</formula>
    </cfRule>
  </conditionalFormatting>
  <conditionalFormatting sqref="D827">
    <cfRule type="expression" dxfId="618" priority="570">
      <formula>$C827="N-S"</formula>
    </cfRule>
  </conditionalFormatting>
  <conditionalFormatting sqref="C975:C1016">
    <cfRule type="expression" dxfId="617" priority="569">
      <formula>$C975="N-S"</formula>
    </cfRule>
  </conditionalFormatting>
  <conditionalFormatting sqref="C971">
    <cfRule type="expression" dxfId="616" priority="568">
      <formula>$C971="N-S"</formula>
    </cfRule>
  </conditionalFormatting>
  <conditionalFormatting sqref="C953:C970">
    <cfRule type="expression" dxfId="615" priority="567">
      <formula>$C953="N-S"</formula>
    </cfRule>
  </conditionalFormatting>
  <conditionalFormatting sqref="C950">
    <cfRule type="expression" dxfId="614" priority="566">
      <formula>$C950="N-S"</formula>
    </cfRule>
  </conditionalFormatting>
  <conditionalFormatting sqref="C928:C949">
    <cfRule type="expression" dxfId="613" priority="565">
      <formula>$C928="N-S"</formula>
    </cfRule>
  </conditionalFormatting>
  <conditionalFormatting sqref="C925">
    <cfRule type="expression" dxfId="612" priority="564">
      <formula>$C925="N-S"</formula>
    </cfRule>
  </conditionalFormatting>
  <conditionalFormatting sqref="C915:C924">
    <cfRule type="expression" dxfId="611" priority="563">
      <formula>$C915="N-S"</formula>
    </cfRule>
  </conditionalFormatting>
  <conditionalFormatting sqref="D915">
    <cfRule type="expression" dxfId="610" priority="562">
      <formula>$C915="N-S"</formula>
    </cfRule>
  </conditionalFormatting>
  <conditionalFormatting sqref="C898">
    <cfRule type="expression" dxfId="609" priority="561">
      <formula>$C898="N-S"</formula>
    </cfRule>
  </conditionalFormatting>
  <conditionalFormatting sqref="C874:C897">
    <cfRule type="expression" dxfId="608" priority="560">
      <formula>$C874="N-S"</formula>
    </cfRule>
  </conditionalFormatting>
  <conditionalFormatting sqref="D811">
    <cfRule type="expression" dxfId="607" priority="559">
      <formula>$C811="N-S"</formula>
    </cfRule>
  </conditionalFormatting>
  <conditionalFormatting sqref="AY1839:AY1843">
    <cfRule type="expression" dxfId="606" priority="557">
      <formula>$X1839="A"</formula>
    </cfRule>
  </conditionalFormatting>
  <conditionalFormatting sqref="AY1839:AY1843">
    <cfRule type="expression" dxfId="605" priority="556">
      <formula>$C1839="N-S"</formula>
    </cfRule>
  </conditionalFormatting>
  <conditionalFormatting sqref="AY1851">
    <cfRule type="expression" dxfId="604" priority="555">
      <formula>$X1851="A"</formula>
    </cfRule>
  </conditionalFormatting>
  <conditionalFormatting sqref="AY1851">
    <cfRule type="expression" dxfId="603" priority="554">
      <formula>$C1851="N-S"</formula>
    </cfRule>
  </conditionalFormatting>
  <conditionalFormatting sqref="AY1853">
    <cfRule type="expression" dxfId="602" priority="553">
      <formula>$X1853="A"</formula>
    </cfRule>
  </conditionalFormatting>
  <conditionalFormatting sqref="AY1853">
    <cfRule type="expression" dxfId="601" priority="552">
      <formula>$C1853="N-S"</formula>
    </cfRule>
  </conditionalFormatting>
  <conditionalFormatting sqref="AY1877">
    <cfRule type="expression" dxfId="600" priority="551">
      <formula>$X1877="A"</formula>
    </cfRule>
  </conditionalFormatting>
  <conditionalFormatting sqref="AY1877">
    <cfRule type="expression" dxfId="599" priority="550">
      <formula>$C1877="N-S"</formula>
    </cfRule>
  </conditionalFormatting>
  <conditionalFormatting sqref="AZ1839">
    <cfRule type="expression" dxfId="598" priority="547">
      <formula>$C1839="N-S"</formula>
    </cfRule>
  </conditionalFormatting>
  <conditionalFormatting sqref="AZ1839">
    <cfRule type="expression" dxfId="597" priority="545">
      <formula>$AB1839="A"</formula>
    </cfRule>
    <cfRule type="expression" dxfId="596" priority="546">
      <formula>$AB1839="NX"</formula>
    </cfRule>
    <cfRule type="expression" dxfId="595" priority="548">
      <formula>$AB1839="NT"</formula>
    </cfRule>
    <cfRule type="expression" dxfId="594" priority="549">
      <formula>$AB1839="NR"</formula>
    </cfRule>
  </conditionalFormatting>
  <conditionalFormatting sqref="AZ1841">
    <cfRule type="expression" dxfId="593" priority="542">
      <formula>$C1841="N-S"</formula>
    </cfRule>
  </conditionalFormatting>
  <conditionalFormatting sqref="AZ1841">
    <cfRule type="expression" dxfId="592" priority="540">
      <formula>$AB1841="A"</formula>
    </cfRule>
    <cfRule type="expression" dxfId="591" priority="541">
      <formula>$AB1841="NX"</formula>
    </cfRule>
    <cfRule type="expression" dxfId="590" priority="543">
      <formula>$AB1841="NT"</formula>
    </cfRule>
    <cfRule type="expression" dxfId="589" priority="544">
      <formula>$AB1841="NR"</formula>
    </cfRule>
  </conditionalFormatting>
  <conditionalFormatting sqref="AZ1851">
    <cfRule type="expression" dxfId="588" priority="537">
      <formula>$C1851="N-S"</formula>
    </cfRule>
  </conditionalFormatting>
  <conditionalFormatting sqref="AZ1851">
    <cfRule type="expression" dxfId="587" priority="535">
      <formula>$AB1851="A"</formula>
    </cfRule>
    <cfRule type="expression" dxfId="586" priority="536">
      <formula>$AB1851="NX"</formula>
    </cfRule>
    <cfRule type="expression" dxfId="585" priority="538">
      <formula>$AB1851="NT"</formula>
    </cfRule>
    <cfRule type="expression" dxfId="584" priority="539">
      <formula>$AB1851="NR"</formula>
    </cfRule>
  </conditionalFormatting>
  <conditionalFormatting sqref="AZ1853">
    <cfRule type="expression" dxfId="583" priority="532">
      <formula>$C1853="N-S"</formula>
    </cfRule>
  </conditionalFormatting>
  <conditionalFormatting sqref="AZ1853">
    <cfRule type="expression" dxfId="582" priority="530">
      <formula>$AB1853="A"</formula>
    </cfRule>
    <cfRule type="expression" dxfId="581" priority="531">
      <formula>$AB1853="NX"</formula>
    </cfRule>
    <cfRule type="expression" dxfId="580" priority="533">
      <formula>$AB1853="NT"</formula>
    </cfRule>
    <cfRule type="expression" dxfId="579" priority="534">
      <formula>$AB1853="NR"</formula>
    </cfRule>
  </conditionalFormatting>
  <conditionalFormatting sqref="AZ1877">
    <cfRule type="expression" dxfId="578" priority="527">
      <formula>$C1877="N-S"</formula>
    </cfRule>
  </conditionalFormatting>
  <conditionalFormatting sqref="AZ1877">
    <cfRule type="expression" dxfId="577" priority="525">
      <formula>$AB1877="A"</formula>
    </cfRule>
    <cfRule type="expression" dxfId="576" priority="526">
      <formula>$AB1877="NX"</formula>
    </cfRule>
    <cfRule type="expression" dxfId="575" priority="528">
      <formula>$AB1877="NT"</formula>
    </cfRule>
    <cfRule type="expression" dxfId="574" priority="529">
      <formula>$AB1877="NR"</formula>
    </cfRule>
  </conditionalFormatting>
  <conditionalFormatting sqref="AY1628">
    <cfRule type="expression" dxfId="573" priority="524">
      <formula>$X1628="A"</formula>
    </cfRule>
  </conditionalFormatting>
  <conditionalFormatting sqref="AY1628">
    <cfRule type="expression" dxfId="572" priority="523">
      <formula>$C1628="N-S"</formula>
    </cfRule>
  </conditionalFormatting>
  <conditionalFormatting sqref="AY1630">
    <cfRule type="expression" dxfId="571" priority="522">
      <formula>$X1630="A"</formula>
    </cfRule>
  </conditionalFormatting>
  <conditionalFormatting sqref="AY1630">
    <cfRule type="expression" dxfId="570" priority="521">
      <formula>$C1630="N-S"</formula>
    </cfRule>
  </conditionalFormatting>
  <conditionalFormatting sqref="AY1638">
    <cfRule type="expression" dxfId="569" priority="520">
      <formula>$X1638="A"</formula>
    </cfRule>
  </conditionalFormatting>
  <conditionalFormatting sqref="AY1638">
    <cfRule type="expression" dxfId="568" priority="519">
      <formula>$C1638="N-S"</formula>
    </cfRule>
  </conditionalFormatting>
  <conditionalFormatting sqref="AY1700">
    <cfRule type="expression" dxfId="567" priority="518">
      <formula>$X1700="A"</formula>
    </cfRule>
  </conditionalFormatting>
  <conditionalFormatting sqref="AY1700">
    <cfRule type="expression" dxfId="566" priority="517">
      <formula>$C1700="N-S"</formula>
    </cfRule>
  </conditionalFormatting>
  <conditionalFormatting sqref="AZ1628">
    <cfRule type="expression" dxfId="565" priority="514">
      <formula>$C1628="N-S"</formula>
    </cfRule>
  </conditionalFormatting>
  <conditionalFormatting sqref="AZ1628">
    <cfRule type="expression" dxfId="564" priority="512">
      <formula>$AB1628="A"</formula>
    </cfRule>
    <cfRule type="expression" dxfId="563" priority="513">
      <formula>$AB1628="NX"</formula>
    </cfRule>
    <cfRule type="expression" dxfId="562" priority="515">
      <formula>$AB1628="NT"</formula>
    </cfRule>
    <cfRule type="expression" dxfId="561" priority="516">
      <formula>$AB1628="NR"</formula>
    </cfRule>
  </conditionalFormatting>
  <conditionalFormatting sqref="AZ1630">
    <cfRule type="expression" dxfId="560" priority="509">
      <formula>$C1630="N-S"</formula>
    </cfRule>
  </conditionalFormatting>
  <conditionalFormatting sqref="AZ1630">
    <cfRule type="expression" dxfId="559" priority="507">
      <formula>$AB1630="A"</formula>
    </cfRule>
    <cfRule type="expression" dxfId="558" priority="508">
      <formula>$AB1630="NX"</formula>
    </cfRule>
    <cfRule type="expression" dxfId="557" priority="510">
      <formula>$AB1630="NT"</formula>
    </cfRule>
    <cfRule type="expression" dxfId="556" priority="511">
      <formula>$AB1630="NR"</formula>
    </cfRule>
  </conditionalFormatting>
  <conditionalFormatting sqref="AZ1638">
    <cfRule type="expression" dxfId="555" priority="504">
      <formula>$C1638="N-S"</formula>
    </cfRule>
  </conditionalFormatting>
  <conditionalFormatting sqref="AZ1638">
    <cfRule type="expression" dxfId="554" priority="502">
      <formula>$AB1638="A"</formula>
    </cfRule>
    <cfRule type="expression" dxfId="553" priority="503">
      <formula>$AB1638="NX"</formula>
    </cfRule>
    <cfRule type="expression" dxfId="552" priority="505">
      <formula>$AB1638="NT"</formula>
    </cfRule>
    <cfRule type="expression" dxfId="551" priority="506">
      <formula>$AB1638="NR"</formula>
    </cfRule>
  </conditionalFormatting>
  <conditionalFormatting sqref="AZ1700">
    <cfRule type="expression" dxfId="550" priority="499">
      <formula>$C1700="N-S"</formula>
    </cfRule>
  </conditionalFormatting>
  <conditionalFormatting sqref="AZ1700">
    <cfRule type="expression" dxfId="549" priority="497">
      <formula>$AB1700="A"</formula>
    </cfRule>
    <cfRule type="expression" dxfId="548" priority="498">
      <formula>$AB1700="NX"</formula>
    </cfRule>
    <cfRule type="expression" dxfId="547" priority="500">
      <formula>$AB1700="NT"</formula>
    </cfRule>
    <cfRule type="expression" dxfId="546" priority="501">
      <formula>$AB1700="NR"</formula>
    </cfRule>
  </conditionalFormatting>
  <conditionalFormatting sqref="D814:D826">
    <cfRule type="expression" dxfId="545" priority="496">
      <formula>$C814="N-S"</formula>
    </cfRule>
  </conditionalFormatting>
  <conditionalFormatting sqref="D828:D863">
    <cfRule type="expression" dxfId="544" priority="495">
      <formula>$C828="N-S"</formula>
    </cfRule>
  </conditionalFormatting>
  <conditionalFormatting sqref="D750:D810">
    <cfRule type="expression" dxfId="543" priority="494">
      <formula>$C750="N-S"</formula>
    </cfRule>
  </conditionalFormatting>
  <conditionalFormatting sqref="D746:D749">
    <cfRule type="expression" dxfId="542" priority="493">
      <formula>$C746="N-S"</formula>
    </cfRule>
  </conditionalFormatting>
  <conditionalFormatting sqref="D741">
    <cfRule type="expression" dxfId="541" priority="492">
      <formula>$C741="N-S"</formula>
    </cfRule>
  </conditionalFormatting>
  <conditionalFormatting sqref="D742:D744">
    <cfRule type="expression" dxfId="540" priority="491">
      <formula>$C742="N-S"</formula>
    </cfRule>
  </conditionalFormatting>
  <conditionalFormatting sqref="AY1732">
    <cfRule type="expression" dxfId="539" priority="490">
      <formula>$X1732="A"</formula>
    </cfRule>
  </conditionalFormatting>
  <conditionalFormatting sqref="AY1732">
    <cfRule type="expression" dxfId="538" priority="489">
      <formula>$C1732="N-S"</formula>
    </cfRule>
  </conditionalFormatting>
  <conditionalFormatting sqref="AZ1732">
    <cfRule type="expression" dxfId="537" priority="486">
      <formula>$C1732="N-S"</formula>
    </cfRule>
  </conditionalFormatting>
  <conditionalFormatting sqref="AZ1732">
    <cfRule type="expression" dxfId="536" priority="484">
      <formula>$AB1732="A"</formula>
    </cfRule>
    <cfRule type="expression" dxfId="535" priority="485">
      <formula>$AB1732="NX"</formula>
    </cfRule>
    <cfRule type="expression" dxfId="534" priority="487">
      <formula>$AB1732="NT"</formula>
    </cfRule>
    <cfRule type="expression" dxfId="533" priority="488">
      <formula>$AB1732="NR"</formula>
    </cfRule>
  </conditionalFormatting>
  <conditionalFormatting sqref="U740:U744">
    <cfRule type="expression" dxfId="532" priority="483">
      <formula>$C740="N-S"</formula>
    </cfRule>
  </conditionalFormatting>
  <conditionalFormatting sqref="AY752">
    <cfRule type="expression" dxfId="531" priority="482">
      <formula>$X752="A"</formula>
    </cfRule>
  </conditionalFormatting>
  <conditionalFormatting sqref="AY758">
    <cfRule type="expression" dxfId="530" priority="477">
      <formula>$X758="A"</formula>
    </cfRule>
  </conditionalFormatting>
  <conditionalFormatting sqref="AY754">
    <cfRule type="expression" dxfId="529" priority="472">
      <formula>$X754="A"</formula>
    </cfRule>
  </conditionalFormatting>
  <conditionalFormatting sqref="AZ1624">
    <cfRule type="expression" dxfId="528" priority="465">
      <formula>$C1624="N-S"</formula>
    </cfRule>
  </conditionalFormatting>
  <conditionalFormatting sqref="AZ1624">
    <cfRule type="expression" dxfId="527" priority="463">
      <formula>$AB1624="A"</formula>
    </cfRule>
    <cfRule type="expression" dxfId="526" priority="464">
      <formula>$AB1624="NX"</formula>
    </cfRule>
    <cfRule type="expression" dxfId="525" priority="466">
      <formula>$AB1624="NT"</formula>
    </cfRule>
    <cfRule type="expression" dxfId="524" priority="467">
      <formula>$AB1624="NR"</formula>
    </cfRule>
  </conditionalFormatting>
  <conditionalFormatting sqref="AY1640">
    <cfRule type="expression" dxfId="523" priority="462">
      <formula>$X1640="A"</formula>
    </cfRule>
  </conditionalFormatting>
  <conditionalFormatting sqref="AY1640">
    <cfRule type="expression" dxfId="522" priority="461">
      <formula>$C1640="N-S"</formula>
    </cfRule>
  </conditionalFormatting>
  <conditionalFormatting sqref="AZ1640">
    <cfRule type="expression" dxfId="521" priority="458">
      <formula>$C1640="N-S"</formula>
    </cfRule>
  </conditionalFormatting>
  <conditionalFormatting sqref="AZ1640">
    <cfRule type="expression" dxfId="520" priority="456">
      <formula>$AB1640="A"</formula>
    </cfRule>
    <cfRule type="expression" dxfId="519" priority="457">
      <formula>$AB1640="NX"</formula>
    </cfRule>
    <cfRule type="expression" dxfId="518" priority="459">
      <formula>$AB1640="NT"</formula>
    </cfRule>
    <cfRule type="expression" dxfId="517" priority="460">
      <formula>$AB1640="NR"</formula>
    </cfRule>
  </conditionalFormatting>
  <conditionalFormatting sqref="AY1624">
    <cfRule type="expression" dxfId="516" priority="455">
      <formula>$X1624="A"</formula>
    </cfRule>
  </conditionalFormatting>
  <conditionalFormatting sqref="AY1624">
    <cfRule type="expression" dxfId="515" priority="454">
      <formula>$C1624="N-S"</formula>
    </cfRule>
  </conditionalFormatting>
  <conditionalFormatting sqref="V672:X672">
    <cfRule type="expression" dxfId="514" priority="452">
      <formula>$X672="A"</formula>
    </cfRule>
  </conditionalFormatting>
  <conditionalFormatting sqref="D652:D682">
    <cfRule type="expression" dxfId="513" priority="448">
      <formula>$C652="N-S"</formula>
    </cfRule>
  </conditionalFormatting>
  <conditionalFormatting sqref="R739:R742">
    <cfRule type="expression" dxfId="512" priority="447">
      <formula>$C739="N-S"</formula>
    </cfRule>
  </conditionalFormatting>
  <conditionalFormatting sqref="R737">
    <cfRule type="expression" dxfId="511" priority="446">
      <formula>$C737="N-S"</formula>
    </cfRule>
  </conditionalFormatting>
  <conditionalFormatting sqref="R735">
    <cfRule type="expression" dxfId="510" priority="445">
      <formula>$C735="N-S"</formula>
    </cfRule>
  </conditionalFormatting>
  <conditionalFormatting sqref="R733">
    <cfRule type="expression" dxfId="509" priority="444">
      <formula>$C733="N-S"</formula>
    </cfRule>
  </conditionalFormatting>
  <conditionalFormatting sqref="R731">
    <cfRule type="expression" dxfId="508" priority="443">
      <formula>$C731="N-S"</formula>
    </cfRule>
  </conditionalFormatting>
  <conditionalFormatting sqref="R729">
    <cfRule type="expression" dxfId="507" priority="442">
      <formula>$C729="N-S"</formula>
    </cfRule>
  </conditionalFormatting>
  <conditionalFormatting sqref="R727">
    <cfRule type="expression" dxfId="506" priority="441">
      <formula>$C727="N-S"</formula>
    </cfRule>
  </conditionalFormatting>
  <conditionalFormatting sqref="R725">
    <cfRule type="expression" dxfId="505" priority="440">
      <formula>$C725="N-S"</formula>
    </cfRule>
  </conditionalFormatting>
  <conditionalFormatting sqref="R723">
    <cfRule type="expression" dxfId="504" priority="439">
      <formula>$C723="N-S"</formula>
    </cfRule>
  </conditionalFormatting>
  <conditionalFormatting sqref="R721">
    <cfRule type="expression" dxfId="503" priority="438">
      <formula>$C721="N-S"</formula>
    </cfRule>
  </conditionalFormatting>
  <conditionalFormatting sqref="R719">
    <cfRule type="expression" dxfId="502" priority="437">
      <formula>$C719="N-S"</formula>
    </cfRule>
  </conditionalFormatting>
  <conditionalFormatting sqref="R717">
    <cfRule type="expression" dxfId="501" priority="436">
      <formula>$C717="N-S"</formula>
    </cfRule>
  </conditionalFormatting>
  <conditionalFormatting sqref="R715">
    <cfRule type="expression" dxfId="500" priority="435">
      <formula>$C715="N-S"</formula>
    </cfRule>
  </conditionalFormatting>
  <conditionalFormatting sqref="R713">
    <cfRule type="expression" dxfId="499" priority="434">
      <formula>$C713="N-S"</formula>
    </cfRule>
  </conditionalFormatting>
  <conditionalFormatting sqref="R711">
    <cfRule type="expression" dxfId="498" priority="433">
      <formula>$C711="N-S"</formula>
    </cfRule>
  </conditionalFormatting>
  <conditionalFormatting sqref="R709">
    <cfRule type="expression" dxfId="497" priority="432">
      <formula>$C709="N-S"</formula>
    </cfRule>
  </conditionalFormatting>
  <conditionalFormatting sqref="R707">
    <cfRule type="expression" dxfId="496" priority="431">
      <formula>$C707="N-S"</formula>
    </cfRule>
  </conditionalFormatting>
  <conditionalFormatting sqref="R705">
    <cfRule type="expression" dxfId="495" priority="430">
      <formula>$C705="N-S"</formula>
    </cfRule>
  </conditionalFormatting>
  <conditionalFormatting sqref="R703">
    <cfRule type="expression" dxfId="494" priority="429">
      <formula>$C703="N-S"</formula>
    </cfRule>
  </conditionalFormatting>
  <conditionalFormatting sqref="R701">
    <cfRule type="expression" dxfId="493" priority="428">
      <formula>$C701="N-S"</formula>
    </cfRule>
  </conditionalFormatting>
  <conditionalFormatting sqref="R700">
    <cfRule type="expression" dxfId="492" priority="427">
      <formula>$C700="N-S"</formula>
    </cfRule>
  </conditionalFormatting>
  <conditionalFormatting sqref="R699">
    <cfRule type="expression" dxfId="491" priority="426">
      <formula>$C699="N-S"</formula>
    </cfRule>
  </conditionalFormatting>
  <conditionalFormatting sqref="R697">
    <cfRule type="expression" dxfId="490" priority="425">
      <formula>$C697="N-S"</formula>
    </cfRule>
  </conditionalFormatting>
  <conditionalFormatting sqref="R695">
    <cfRule type="expression" dxfId="489" priority="424">
      <formula>$C695="N-S"</formula>
    </cfRule>
  </conditionalFormatting>
  <conditionalFormatting sqref="R693">
    <cfRule type="expression" dxfId="488" priority="423">
      <formula>$C693="N-S"</formula>
    </cfRule>
  </conditionalFormatting>
  <conditionalFormatting sqref="R691">
    <cfRule type="expression" dxfId="487" priority="422">
      <formula>$C691="N-S"</formula>
    </cfRule>
  </conditionalFormatting>
  <conditionalFormatting sqref="R689">
    <cfRule type="expression" dxfId="486" priority="421">
      <formula>$C689="N-S"</formula>
    </cfRule>
  </conditionalFormatting>
  <conditionalFormatting sqref="R687">
    <cfRule type="expression" dxfId="485" priority="420">
      <formula>$C687="N-S"</formula>
    </cfRule>
  </conditionalFormatting>
  <conditionalFormatting sqref="R685">
    <cfRule type="expression" dxfId="484" priority="419">
      <formula>$C685="N-S"</formula>
    </cfRule>
  </conditionalFormatting>
  <conditionalFormatting sqref="V754 X754">
    <cfRule type="expression" dxfId="483" priority="418">
      <formula>$X754="A"</formula>
    </cfRule>
  </conditionalFormatting>
  <conditionalFormatting sqref="W754">
    <cfRule type="expression" dxfId="482" priority="417">
      <formula>$X754="A"</formula>
    </cfRule>
  </conditionalFormatting>
  <conditionalFormatting sqref="Z834:AB834">
    <cfRule type="expression" dxfId="481" priority="3573">
      <formula>$A337="NX"</formula>
    </cfRule>
    <cfRule type="expression" dxfId="480" priority="3574">
      <formula>$AB834="NT"</formula>
    </cfRule>
    <cfRule type="expression" dxfId="479" priority="3575">
      <formula>$AB834="NR"</formula>
    </cfRule>
    <cfRule type="expression" dxfId="478" priority="3576">
      <formula>$AB834="A"</formula>
    </cfRule>
  </conditionalFormatting>
  <conditionalFormatting sqref="Z1198:AB1198 Z1196:AB1196 Z1194:AB1194">
    <cfRule type="expression" dxfId="477" priority="3577">
      <formula>$A551="NX"</formula>
    </cfRule>
    <cfRule type="expression" dxfId="476" priority="3578">
      <formula>$AB1194="NT"</formula>
    </cfRule>
    <cfRule type="expression" dxfId="475" priority="3579">
      <formula>$AB1194="NR"</formula>
    </cfRule>
    <cfRule type="expression" dxfId="474" priority="3580">
      <formula>$AB1194="A"</formula>
    </cfRule>
  </conditionalFormatting>
  <conditionalFormatting sqref="Z1182:AB1182 Z1192:AB1192 Z1184:AB1184 Z1186:AB1186 Z1188:AB1188 Z1190:AB1190">
    <cfRule type="expression" dxfId="473" priority="3589">
      <formula>$A545="NX"</formula>
    </cfRule>
    <cfRule type="expression" dxfId="472" priority="3590">
      <formula>$AB1182="NT"</formula>
    </cfRule>
    <cfRule type="expression" dxfId="471" priority="3591">
      <formula>$AB1182="NR"</formula>
    </cfRule>
    <cfRule type="expression" dxfId="470" priority="3592">
      <formula>$AB1182="A"</formula>
    </cfRule>
  </conditionalFormatting>
  <conditionalFormatting sqref="Z1130 AB1130">
    <cfRule type="expression" dxfId="469" priority="3613">
      <formula>$A495="NX"</formula>
    </cfRule>
    <cfRule type="expression" dxfId="468" priority="3614">
      <formula>$AB1130="NT"</formula>
    </cfRule>
    <cfRule type="expression" dxfId="467" priority="3615">
      <formula>$AB1130="NR"</formula>
    </cfRule>
    <cfRule type="expression" dxfId="466" priority="3616">
      <formula>$AB1130="A"</formula>
    </cfRule>
  </conditionalFormatting>
  <conditionalFormatting sqref="Z1090:AB1090 AB1114 AB1116 AB1118 AB1120 AB1124 AB1126 AB1128 AA1113:AA1128 AA1130:AA1139 AA1144:AA1146 Z1092:AB1092 Z1094:AB1094 Z1096:AB1096 Z1098:AB1098 Z1100:AB1100 Z1102:AB1102 Z1104:AB1104 Z1106:AB1106 Z1108:AB1108 Z1110:AB1110 Z1112:AB1112 Z1114 Z1116 Z1118 Z1120 Z1124 Z1126 Z1128">
    <cfRule type="expression" dxfId="465" priority="3621">
      <formula>$A475="NX"</formula>
    </cfRule>
    <cfRule type="expression" dxfId="464" priority="3622">
      <formula>$AB1090="NT"</formula>
    </cfRule>
    <cfRule type="expression" dxfId="463" priority="3623">
      <formula>$AB1090="NR"</formula>
    </cfRule>
    <cfRule type="expression" dxfId="462" priority="3624">
      <formula>$AB1090="A"</formula>
    </cfRule>
  </conditionalFormatting>
  <conditionalFormatting sqref="Z1070:AB1070 Z1072:AB1072 Z1074:AB1074 Z1076:AB1076 Z1078:AB1078 Z1080:AB1080 Z1082:AB1082 Z1084:AB1084 Z1086:AB1086 Z1088:AB1088">
    <cfRule type="expression" dxfId="461" priority="3737">
      <formula>$A465="NX"</formula>
    </cfRule>
    <cfRule type="expression" dxfId="460" priority="3738">
      <formula>$AB1070="NT"</formula>
    </cfRule>
    <cfRule type="expression" dxfId="459" priority="3739">
      <formula>$AB1070="NR"</formula>
    </cfRule>
    <cfRule type="expression" dxfId="458" priority="3740">
      <formula>$AB1070="A"</formula>
    </cfRule>
  </conditionalFormatting>
  <conditionalFormatting sqref="Z1064:AB1064">
    <cfRule type="expression" dxfId="457" priority="3777">
      <formula>$A462="NX"</formula>
    </cfRule>
    <cfRule type="expression" dxfId="456" priority="3778">
      <formula>$AB1064="NT"</formula>
    </cfRule>
    <cfRule type="expression" dxfId="455" priority="3779">
      <formula>$AB1064="NR"</formula>
    </cfRule>
    <cfRule type="expression" dxfId="454" priority="3780">
      <formula>$AB1064="A"</formula>
    </cfRule>
  </conditionalFormatting>
  <conditionalFormatting sqref="Z1046:AB1046 Z1048:AB1048 Z1050:AB1050 Z1052:AB1052 Z1054:AB1054 Z1056:AB1056 Z1058:AB1058 Z1060:AB1060 Z1062:AB1062">
    <cfRule type="expression" dxfId="453" priority="3781">
      <formula>$A453="NX"</formula>
    </cfRule>
    <cfRule type="expression" dxfId="452" priority="3782">
      <formula>$AB1046="NT"</formula>
    </cfRule>
    <cfRule type="expression" dxfId="451" priority="3783">
      <formula>$AB1046="NR"</formula>
    </cfRule>
    <cfRule type="expression" dxfId="450" priority="3784">
      <formula>$AB1046="A"</formula>
    </cfRule>
  </conditionalFormatting>
  <conditionalFormatting sqref="Z1025:AB1025 Z1027:AB1027 Z1029:AB1029 Z1032:AB1032 Z1034:AB1034 Z1036:AB1036 Z1038:AB1038 Z1040:AB1040 Z1042:AB1042 Z1044:AB1044">
    <cfRule type="expression" dxfId="449" priority="3817">
      <formula>$A442="NX"</formula>
    </cfRule>
    <cfRule type="expression" dxfId="448" priority="3818">
      <formula>$AB1025="NT"</formula>
    </cfRule>
    <cfRule type="expression" dxfId="447" priority="3819">
      <formula>$AB1025="NR"</formula>
    </cfRule>
    <cfRule type="expression" dxfId="446" priority="3820">
      <formula>$AB1025="A"</formula>
    </cfRule>
  </conditionalFormatting>
  <conditionalFormatting sqref="Z1017:AB1017 Z1019:AB1019 Z1021:AB1021 Z1023:AB1023">
    <cfRule type="expression" dxfId="445" priority="3857">
      <formula>$A438="NX"</formula>
    </cfRule>
    <cfRule type="expression" dxfId="444" priority="3858">
      <formula>$AB1017="NT"</formula>
    </cfRule>
    <cfRule type="expression" dxfId="443" priority="3859">
      <formula>$AB1017="NR"</formula>
    </cfRule>
    <cfRule type="expression" dxfId="442" priority="3860">
      <formula>$AB1017="A"</formula>
    </cfRule>
  </conditionalFormatting>
  <conditionalFormatting sqref="Z979:AB979 Z981:AB981 Z997:AB997 Z995:AB995 Z993:AB993 Z991:AB991 Z989:AB989 Z987:AB987 Z985:AB985 Z975:AB975 Z977:AB977 Z1009:AB1009 Z1003:AB1003">
    <cfRule type="expression" dxfId="441" priority="3873">
      <formula>$A417="NX"</formula>
    </cfRule>
    <cfRule type="expression" dxfId="440" priority="3874">
      <formula>$AB975="NT"</formula>
    </cfRule>
    <cfRule type="expression" dxfId="439" priority="3875">
      <formula>$AB975="NR"</formula>
    </cfRule>
    <cfRule type="expression" dxfId="438" priority="3876">
      <formula>$AB975="A"</formula>
    </cfRule>
  </conditionalFormatting>
  <conditionalFormatting sqref="Z957:AB957 Z959:AB959 Z961:AB961 Z963:AB963 Z965:AB965 Z967:AB967 Z969:AB969 Z971:AB971">
    <cfRule type="expression" dxfId="437" priority="3925">
      <formula>$A407="NX"</formula>
    </cfRule>
    <cfRule type="expression" dxfId="436" priority="3926">
      <formula>$AB957="NT"</formula>
    </cfRule>
    <cfRule type="expression" dxfId="435" priority="3927">
      <formula>$AB957="NR"</formula>
    </cfRule>
    <cfRule type="expression" dxfId="434" priority="3928">
      <formula>$AB957="A"</formula>
    </cfRule>
  </conditionalFormatting>
  <conditionalFormatting sqref="Z915:AB915">
    <cfRule type="expression" dxfId="433" priority="3957">
      <formula>$A385="NX"</formula>
    </cfRule>
    <cfRule type="expression" dxfId="432" priority="3958">
      <formula>$AB915="NT"</formula>
    </cfRule>
    <cfRule type="expression" dxfId="431" priority="3959">
      <formula>$AB915="NR"</formula>
    </cfRule>
    <cfRule type="expression" dxfId="430" priority="3960">
      <formula>$AB915="A"</formula>
    </cfRule>
  </conditionalFormatting>
  <conditionalFormatting sqref="AZ752 AZ758 AZ754">
    <cfRule type="expression" dxfId="429" priority="3961">
      <formula>$A305="NX"</formula>
    </cfRule>
    <cfRule type="expression" dxfId="428" priority="3962">
      <formula>$AB752="NT"</formula>
    </cfRule>
    <cfRule type="expression" dxfId="427" priority="3963">
      <formula>$AB752="NR"</formula>
    </cfRule>
    <cfRule type="expression" dxfId="426" priority="3964">
      <formula>$AB752="A"</formula>
    </cfRule>
  </conditionalFormatting>
  <conditionalFormatting sqref="Z672:AB672">
    <cfRule type="expression" dxfId="425" priority="3973">
      <formula>$A243="NX"</formula>
    </cfRule>
    <cfRule type="expression" dxfId="424" priority="3974">
      <formula>$AB672="NT"</formula>
    </cfRule>
    <cfRule type="expression" dxfId="423" priority="3975">
      <formula>$AB672="NR"</formula>
    </cfRule>
    <cfRule type="expression" dxfId="422" priority="3976">
      <formula>$AB672="A"</formula>
    </cfRule>
  </conditionalFormatting>
  <conditionalFormatting sqref="AY1438:AY1443">
    <cfRule type="expression" dxfId="421" priority="416">
      <formula>$X1438="A"</formula>
    </cfRule>
  </conditionalFormatting>
  <conditionalFormatting sqref="AY1438:AY1443">
    <cfRule type="expression" dxfId="420" priority="415">
      <formula>$C1438="N-S"</formula>
    </cfRule>
  </conditionalFormatting>
  <conditionalFormatting sqref="AY1446">
    <cfRule type="expression" dxfId="419" priority="414">
      <formula>$X1446="A"</formula>
    </cfRule>
  </conditionalFormatting>
  <conditionalFormatting sqref="AY1446">
    <cfRule type="expression" dxfId="418" priority="413">
      <formula>$C1446="N-S"</formula>
    </cfRule>
  </conditionalFormatting>
  <conditionalFormatting sqref="AY1450">
    <cfRule type="expression" dxfId="417" priority="412">
      <formula>$X1450="A"</formula>
    </cfRule>
  </conditionalFormatting>
  <conditionalFormatting sqref="AY1450">
    <cfRule type="expression" dxfId="416" priority="411">
      <formula>$C1450="N-S"</formula>
    </cfRule>
  </conditionalFormatting>
  <conditionalFormatting sqref="AY1477">
    <cfRule type="expression" dxfId="415" priority="410">
      <formula>$X1477="A"</formula>
    </cfRule>
  </conditionalFormatting>
  <conditionalFormatting sqref="AY1477">
    <cfRule type="expression" dxfId="414" priority="409">
      <formula>$C1477="N-S"</formula>
    </cfRule>
  </conditionalFormatting>
  <conditionalFormatting sqref="AY1503">
    <cfRule type="expression" dxfId="413" priority="408">
      <formula>$X1503="A"</formula>
    </cfRule>
  </conditionalFormatting>
  <conditionalFormatting sqref="AY1503">
    <cfRule type="expression" dxfId="412" priority="407">
      <formula>$C1503="N-S"</formula>
    </cfRule>
  </conditionalFormatting>
  <conditionalFormatting sqref="AY1505">
    <cfRule type="expression" dxfId="411" priority="406">
      <formula>$X1505="A"</formula>
    </cfRule>
  </conditionalFormatting>
  <conditionalFormatting sqref="AY1505">
    <cfRule type="expression" dxfId="410" priority="405">
      <formula>$C1505="N-S"</formula>
    </cfRule>
  </conditionalFormatting>
  <conditionalFormatting sqref="AZ1438">
    <cfRule type="expression" dxfId="409" priority="402">
      <formula>$C1438="N-S"</formula>
    </cfRule>
  </conditionalFormatting>
  <conditionalFormatting sqref="AZ1438">
    <cfRule type="expression" dxfId="408" priority="400">
      <formula>$AB1438="A"</formula>
    </cfRule>
    <cfRule type="expression" dxfId="407" priority="401">
      <formula>$AB1438="NX"</formula>
    </cfRule>
    <cfRule type="expression" dxfId="406" priority="403">
      <formula>$AB1438="NT"</formula>
    </cfRule>
    <cfRule type="expression" dxfId="405" priority="404">
      <formula>$AB1438="NR"</formula>
    </cfRule>
  </conditionalFormatting>
  <conditionalFormatting sqref="AZ1446">
    <cfRule type="expression" dxfId="404" priority="397">
      <formula>$C1446="N-S"</formula>
    </cfRule>
  </conditionalFormatting>
  <conditionalFormatting sqref="AZ1446">
    <cfRule type="expression" dxfId="403" priority="395">
      <formula>$AB1446="A"</formula>
    </cfRule>
    <cfRule type="expression" dxfId="402" priority="396">
      <formula>$AB1446="NX"</formula>
    </cfRule>
    <cfRule type="expression" dxfId="401" priority="398">
      <formula>$AB1446="NT"</formula>
    </cfRule>
    <cfRule type="expression" dxfId="400" priority="399">
      <formula>$AB1446="NR"</formula>
    </cfRule>
  </conditionalFormatting>
  <conditionalFormatting sqref="AZ1450">
    <cfRule type="expression" dxfId="399" priority="392">
      <formula>$C1450="N-S"</formula>
    </cfRule>
  </conditionalFormatting>
  <conditionalFormatting sqref="AZ1450">
    <cfRule type="expression" dxfId="398" priority="390">
      <formula>$AB1450="A"</formula>
    </cfRule>
    <cfRule type="expression" dxfId="397" priority="391">
      <formula>$AB1450="NX"</formula>
    </cfRule>
    <cfRule type="expression" dxfId="396" priority="393">
      <formula>$AB1450="NT"</formula>
    </cfRule>
    <cfRule type="expression" dxfId="395" priority="394">
      <formula>$AB1450="NR"</formula>
    </cfRule>
  </conditionalFormatting>
  <conditionalFormatting sqref="AZ1477">
    <cfRule type="expression" dxfId="394" priority="387">
      <formula>$C1477="N-S"</formula>
    </cfRule>
  </conditionalFormatting>
  <conditionalFormatting sqref="AZ1477">
    <cfRule type="expression" dxfId="393" priority="385">
      <formula>$AB1477="A"</formula>
    </cfRule>
    <cfRule type="expression" dxfId="392" priority="386">
      <formula>$AB1477="NX"</formula>
    </cfRule>
    <cfRule type="expression" dxfId="391" priority="388">
      <formula>$AB1477="NT"</formula>
    </cfRule>
    <cfRule type="expression" dxfId="390" priority="389">
      <formula>$AB1477="NR"</formula>
    </cfRule>
  </conditionalFormatting>
  <conditionalFormatting sqref="AZ1503">
    <cfRule type="expression" dxfId="389" priority="382">
      <formula>$C1503="N-S"</formula>
    </cfRule>
  </conditionalFormatting>
  <conditionalFormatting sqref="AZ1503">
    <cfRule type="expression" dxfId="388" priority="380">
      <formula>$AB1503="A"</formula>
    </cfRule>
    <cfRule type="expression" dxfId="387" priority="381">
      <formula>$AB1503="NX"</formula>
    </cfRule>
    <cfRule type="expression" dxfId="386" priority="383">
      <formula>$AB1503="NT"</formula>
    </cfRule>
    <cfRule type="expression" dxfId="385" priority="384">
      <formula>$AB1503="NR"</formula>
    </cfRule>
  </conditionalFormatting>
  <conditionalFormatting sqref="AZ1505">
    <cfRule type="expression" dxfId="384" priority="377">
      <formula>$C1505="N-S"</formula>
    </cfRule>
  </conditionalFormatting>
  <conditionalFormatting sqref="AZ1505">
    <cfRule type="expression" dxfId="383" priority="375">
      <formula>$AB1505="A"</formula>
    </cfRule>
    <cfRule type="expression" dxfId="382" priority="376">
      <formula>$AB1505="NX"</formula>
    </cfRule>
    <cfRule type="expression" dxfId="381" priority="378">
      <formula>$AB1505="NT"</formula>
    </cfRule>
    <cfRule type="expression" dxfId="380" priority="379">
      <formula>$AB1505="NR"</formula>
    </cfRule>
  </conditionalFormatting>
  <conditionalFormatting sqref="AY1357">
    <cfRule type="expression" dxfId="379" priority="374">
      <formula>$X1357="A"</formula>
    </cfRule>
  </conditionalFormatting>
  <conditionalFormatting sqref="AY1357">
    <cfRule type="expression" dxfId="378" priority="373">
      <formula>$C1357="N-S"</formula>
    </cfRule>
  </conditionalFormatting>
  <conditionalFormatting sqref="AY1370">
    <cfRule type="expression" dxfId="377" priority="372">
      <formula>$X1370="A"</formula>
    </cfRule>
  </conditionalFormatting>
  <conditionalFormatting sqref="AY1370">
    <cfRule type="expression" dxfId="376" priority="371">
      <formula>$C1370="N-S"</formula>
    </cfRule>
  </conditionalFormatting>
  <conditionalFormatting sqref="AY1408">
    <cfRule type="expression" dxfId="375" priority="370">
      <formula>$X1408="A"</formula>
    </cfRule>
  </conditionalFormatting>
  <conditionalFormatting sqref="AY1408">
    <cfRule type="expression" dxfId="374" priority="369">
      <formula>$C1408="N-S"</formula>
    </cfRule>
  </conditionalFormatting>
  <conditionalFormatting sqref="AZ1357">
    <cfRule type="expression" dxfId="373" priority="366">
      <formula>$C1357="N-S"</formula>
    </cfRule>
  </conditionalFormatting>
  <conditionalFormatting sqref="AZ1357">
    <cfRule type="expression" dxfId="372" priority="364">
      <formula>$AB1357="A"</formula>
    </cfRule>
    <cfRule type="expression" dxfId="371" priority="365">
      <formula>$AB1357="NX"</formula>
    </cfRule>
    <cfRule type="expression" dxfId="370" priority="367">
      <formula>$AB1357="NT"</formula>
    </cfRule>
    <cfRule type="expression" dxfId="369" priority="368">
      <formula>$AB1357="NR"</formula>
    </cfRule>
  </conditionalFormatting>
  <conditionalFormatting sqref="AZ1370">
    <cfRule type="expression" dxfId="368" priority="361">
      <formula>$C1370="N-S"</formula>
    </cfRule>
  </conditionalFormatting>
  <conditionalFormatting sqref="AZ1370">
    <cfRule type="expression" dxfId="367" priority="359">
      <formula>$AB1370="A"</formula>
    </cfRule>
    <cfRule type="expression" dxfId="366" priority="360">
      <formula>$AB1370="NX"</formula>
    </cfRule>
    <cfRule type="expression" dxfId="365" priority="362">
      <formula>$AB1370="NT"</formula>
    </cfRule>
    <cfRule type="expression" dxfId="364" priority="363">
      <formula>$AB1370="NR"</formula>
    </cfRule>
  </conditionalFormatting>
  <conditionalFormatting sqref="AZ1408">
    <cfRule type="expression" dxfId="363" priority="356">
      <formula>$C1408="N-S"</formula>
    </cfRule>
  </conditionalFormatting>
  <conditionalFormatting sqref="AZ1408">
    <cfRule type="expression" dxfId="362" priority="354">
      <formula>$AB1408="A"</formula>
    </cfRule>
    <cfRule type="expression" dxfId="361" priority="355">
      <formula>$AB1408="NX"</formula>
    </cfRule>
    <cfRule type="expression" dxfId="360" priority="357">
      <formula>$AB1408="NT"</formula>
    </cfRule>
    <cfRule type="expression" dxfId="359" priority="358">
      <formula>$AB1408="NR"</formula>
    </cfRule>
  </conditionalFormatting>
  <conditionalFormatting sqref="AY1359">
    <cfRule type="expression" dxfId="358" priority="353">
      <formula>$X1359="A"</formula>
    </cfRule>
  </conditionalFormatting>
  <conditionalFormatting sqref="AY1359">
    <cfRule type="expression" dxfId="357" priority="352">
      <formula>$C1359="N-S"</formula>
    </cfRule>
  </conditionalFormatting>
  <conditionalFormatting sqref="AY1366">
    <cfRule type="expression" dxfId="356" priority="351">
      <formula>$X1366="A"</formula>
    </cfRule>
  </conditionalFormatting>
  <conditionalFormatting sqref="AY1366">
    <cfRule type="expression" dxfId="355" priority="350">
      <formula>$C1366="N-S"</formula>
    </cfRule>
  </conditionalFormatting>
  <conditionalFormatting sqref="AZ1359">
    <cfRule type="expression" dxfId="354" priority="347">
      <formula>$C1359="N-S"</formula>
    </cfRule>
  </conditionalFormatting>
  <conditionalFormatting sqref="AZ1359">
    <cfRule type="expression" dxfId="353" priority="345">
      <formula>$AB1359="A"</formula>
    </cfRule>
    <cfRule type="expression" dxfId="352" priority="346">
      <formula>$AB1359="NX"</formula>
    </cfRule>
    <cfRule type="expression" dxfId="351" priority="348">
      <formula>$AB1359="NT"</formula>
    </cfRule>
    <cfRule type="expression" dxfId="350" priority="349">
      <formula>$AB1359="NR"</formula>
    </cfRule>
  </conditionalFormatting>
  <conditionalFormatting sqref="AZ1366">
    <cfRule type="expression" dxfId="349" priority="342">
      <formula>$C1366="N-S"</formula>
    </cfRule>
  </conditionalFormatting>
  <conditionalFormatting sqref="AZ1366">
    <cfRule type="expression" dxfId="348" priority="340">
      <formula>$AB1366="A"</formula>
    </cfRule>
    <cfRule type="expression" dxfId="347" priority="341">
      <formula>$AB1366="NX"</formula>
    </cfRule>
    <cfRule type="expression" dxfId="346" priority="343">
      <formula>$AB1366="NT"</formula>
    </cfRule>
    <cfRule type="expression" dxfId="345" priority="344">
      <formula>$AB1366="NR"</formula>
    </cfRule>
  </conditionalFormatting>
  <conditionalFormatting sqref="C857:C873">
    <cfRule type="expression" dxfId="344" priority="339">
      <formula>$C857="N-S"</formula>
    </cfRule>
  </conditionalFormatting>
  <conditionalFormatting sqref="C839:C856">
    <cfRule type="expression" dxfId="343" priority="338">
      <formula>$C839="N-S"</formula>
    </cfRule>
  </conditionalFormatting>
  <conditionalFormatting sqref="C828:C838">
    <cfRule type="expression" dxfId="342" priority="337">
      <formula>$C828="N-S"</formula>
    </cfRule>
  </conditionalFormatting>
  <conditionalFormatting sqref="C826">
    <cfRule type="expression" dxfId="341" priority="336">
      <formula>$C826="N-S"</formula>
    </cfRule>
  </conditionalFormatting>
  <conditionalFormatting sqref="C746:C825">
    <cfRule type="expression" dxfId="340" priority="335">
      <formula>$C746="N-S"</formula>
    </cfRule>
  </conditionalFormatting>
  <conditionalFormatting sqref="C744">
    <cfRule type="expression" dxfId="339" priority="334">
      <formula>$C744="N-S"</formula>
    </cfRule>
  </conditionalFormatting>
  <conditionalFormatting sqref="C684:C743">
    <cfRule type="expression" dxfId="338" priority="333">
      <formula>$C684="N-S"</formula>
    </cfRule>
  </conditionalFormatting>
  <conditionalFormatting sqref="C682">
    <cfRule type="expression" dxfId="337" priority="332">
      <formula>$C682="N-S"</formula>
    </cfRule>
  </conditionalFormatting>
  <conditionalFormatting sqref="C576:C681">
    <cfRule type="expression" dxfId="336" priority="331">
      <formula>$C576="N-S"</formula>
    </cfRule>
  </conditionalFormatting>
  <conditionalFormatting sqref="C572">
    <cfRule type="expression" dxfId="335" priority="330">
      <formula>$C572="N-S"</formula>
    </cfRule>
  </conditionalFormatting>
  <conditionalFormatting sqref="C566:C571">
    <cfRule type="expression" dxfId="334" priority="329">
      <formula>$C566="N-S"</formula>
    </cfRule>
  </conditionalFormatting>
  <conditionalFormatting sqref="AY1250">
    <cfRule type="expression" dxfId="333" priority="328">
      <formula>$X1250="A"</formula>
    </cfRule>
  </conditionalFormatting>
  <conditionalFormatting sqref="AY1250">
    <cfRule type="expression" dxfId="332" priority="327">
      <formula>$C1250="N-S"</formula>
    </cfRule>
  </conditionalFormatting>
  <conditionalFormatting sqref="AZ1250">
    <cfRule type="expression" dxfId="331" priority="324">
      <formula>$C1250="N-S"</formula>
    </cfRule>
  </conditionalFormatting>
  <conditionalFormatting sqref="AZ1250">
    <cfRule type="expression" dxfId="330" priority="322">
      <formula>$AB1250="A"</formula>
    </cfRule>
    <cfRule type="expression" dxfId="329" priority="323">
      <formula>$AB1250="NX"</formula>
    </cfRule>
    <cfRule type="expression" dxfId="328" priority="325">
      <formula>$AB1250="NT"</formula>
    </cfRule>
    <cfRule type="expression" dxfId="327" priority="326">
      <formula>$AB1250="NR"</formula>
    </cfRule>
  </conditionalFormatting>
  <conditionalFormatting sqref="AY1275">
    <cfRule type="expression" dxfId="326" priority="321">
      <formula>$X1275="A"</formula>
    </cfRule>
  </conditionalFormatting>
  <conditionalFormatting sqref="AY1275">
    <cfRule type="expression" dxfId="325" priority="320">
      <formula>$C1275="N-S"</formula>
    </cfRule>
  </conditionalFormatting>
  <conditionalFormatting sqref="AY1277">
    <cfRule type="expression" dxfId="324" priority="319">
      <formula>$X1277="A"</formula>
    </cfRule>
  </conditionalFormatting>
  <conditionalFormatting sqref="AY1277">
    <cfRule type="expression" dxfId="323" priority="318">
      <formula>$C1277="N-S"</formula>
    </cfRule>
  </conditionalFormatting>
  <conditionalFormatting sqref="AZ1275">
    <cfRule type="expression" dxfId="322" priority="315">
      <formula>$C1275="N-S"</formula>
    </cfRule>
  </conditionalFormatting>
  <conditionalFormatting sqref="AZ1275">
    <cfRule type="expression" dxfId="321" priority="313">
      <formula>$AB1275="A"</formula>
    </cfRule>
    <cfRule type="expression" dxfId="320" priority="314">
      <formula>$AB1275="NX"</formula>
    </cfRule>
    <cfRule type="expression" dxfId="319" priority="316">
      <formula>$AB1275="NT"</formula>
    </cfRule>
    <cfRule type="expression" dxfId="318" priority="317">
      <formula>$AB1275="NR"</formula>
    </cfRule>
  </conditionalFormatting>
  <conditionalFormatting sqref="AZ1277">
    <cfRule type="expression" dxfId="317" priority="310">
      <formula>$C1277="N-S"</formula>
    </cfRule>
  </conditionalFormatting>
  <conditionalFormatting sqref="AZ1277">
    <cfRule type="expression" dxfId="316" priority="308">
      <formula>$AB1277="A"</formula>
    </cfRule>
    <cfRule type="expression" dxfId="315" priority="309">
      <formula>$AB1277="NX"</formula>
    </cfRule>
    <cfRule type="expression" dxfId="314" priority="311">
      <formula>$AB1277="NT"</formula>
    </cfRule>
    <cfRule type="expression" dxfId="313" priority="312">
      <formula>$AB1277="NR"</formula>
    </cfRule>
  </conditionalFormatting>
  <conditionalFormatting sqref="AY1175">
    <cfRule type="expression" dxfId="312" priority="307">
      <formula>$X1175="A"</formula>
    </cfRule>
  </conditionalFormatting>
  <conditionalFormatting sqref="AY1175">
    <cfRule type="expression" dxfId="311" priority="306">
      <formula>$C1175="N-S"</formula>
    </cfRule>
  </conditionalFormatting>
  <conditionalFormatting sqref="AY1179">
    <cfRule type="expression" dxfId="310" priority="305">
      <formula>$X1179="A"</formula>
    </cfRule>
  </conditionalFormatting>
  <conditionalFormatting sqref="AY1179">
    <cfRule type="expression" dxfId="309" priority="304">
      <formula>$C1179="N-S"</formula>
    </cfRule>
  </conditionalFormatting>
  <conditionalFormatting sqref="AY1180">
    <cfRule type="expression" dxfId="308" priority="303">
      <formula>$X1180="A"</formula>
    </cfRule>
  </conditionalFormatting>
  <conditionalFormatting sqref="AY1180">
    <cfRule type="expression" dxfId="307" priority="302">
      <formula>$C1180="N-S"</formula>
    </cfRule>
  </conditionalFormatting>
  <conditionalFormatting sqref="AY1185">
    <cfRule type="expression" dxfId="306" priority="301">
      <formula>$X1185="A"</formula>
    </cfRule>
  </conditionalFormatting>
  <conditionalFormatting sqref="AY1185">
    <cfRule type="expression" dxfId="305" priority="300">
      <formula>$C1185="N-S"</formula>
    </cfRule>
  </conditionalFormatting>
  <conditionalFormatting sqref="AY1199">
    <cfRule type="expression" dxfId="304" priority="299">
      <formula>$X1199="A"</formula>
    </cfRule>
  </conditionalFormatting>
  <conditionalFormatting sqref="AY1199">
    <cfRule type="expression" dxfId="303" priority="298">
      <formula>$C1199="N-S"</formula>
    </cfRule>
  </conditionalFormatting>
  <conditionalFormatting sqref="AY1201">
    <cfRule type="expression" dxfId="302" priority="297">
      <formula>$X1201="A"</formula>
    </cfRule>
  </conditionalFormatting>
  <conditionalFormatting sqref="AY1201">
    <cfRule type="expression" dxfId="301" priority="296">
      <formula>$C1201="N-S"</formula>
    </cfRule>
  </conditionalFormatting>
  <conditionalFormatting sqref="AY1215">
    <cfRule type="expression" dxfId="300" priority="295">
      <formula>$X1215="A"</formula>
    </cfRule>
  </conditionalFormatting>
  <conditionalFormatting sqref="AY1215">
    <cfRule type="expression" dxfId="299" priority="294">
      <formula>$C1215="N-S"</formula>
    </cfRule>
  </conditionalFormatting>
  <conditionalFormatting sqref="AZ1175">
    <cfRule type="expression" dxfId="298" priority="291">
      <formula>$C1175="N-S"</formula>
    </cfRule>
  </conditionalFormatting>
  <conditionalFormatting sqref="AZ1175">
    <cfRule type="expression" dxfId="297" priority="289">
      <formula>$AB1175="A"</formula>
    </cfRule>
    <cfRule type="expression" dxfId="296" priority="290">
      <formula>$AB1175="NX"</formula>
    </cfRule>
    <cfRule type="expression" dxfId="295" priority="292">
      <formula>$AB1175="NT"</formula>
    </cfRule>
    <cfRule type="expression" dxfId="294" priority="293">
      <formula>$AB1175="NR"</formula>
    </cfRule>
  </conditionalFormatting>
  <conditionalFormatting sqref="AZ1179">
    <cfRule type="expression" dxfId="293" priority="286">
      <formula>$C1179="N-S"</formula>
    </cfRule>
  </conditionalFormatting>
  <conditionalFormatting sqref="AZ1179">
    <cfRule type="expression" dxfId="292" priority="284">
      <formula>$AB1179="A"</formula>
    </cfRule>
    <cfRule type="expression" dxfId="291" priority="285">
      <formula>$AB1179="NX"</formula>
    </cfRule>
    <cfRule type="expression" dxfId="290" priority="287">
      <formula>$AB1179="NT"</formula>
    </cfRule>
    <cfRule type="expression" dxfId="289" priority="288">
      <formula>$AB1179="NR"</formula>
    </cfRule>
  </conditionalFormatting>
  <conditionalFormatting sqref="AZ1180">
    <cfRule type="expression" dxfId="288" priority="281">
      <formula>$C1180="N-S"</formula>
    </cfRule>
  </conditionalFormatting>
  <conditionalFormatting sqref="AZ1180">
    <cfRule type="expression" dxfId="287" priority="279">
      <formula>$AB1180="A"</formula>
    </cfRule>
    <cfRule type="expression" dxfId="286" priority="280">
      <formula>$AB1180="NX"</formula>
    </cfRule>
    <cfRule type="expression" dxfId="285" priority="282">
      <formula>$AB1180="NT"</formula>
    </cfRule>
    <cfRule type="expression" dxfId="284" priority="283">
      <formula>$AB1180="NR"</formula>
    </cfRule>
  </conditionalFormatting>
  <conditionalFormatting sqref="AZ1185">
    <cfRule type="expression" dxfId="283" priority="276">
      <formula>$C1185="N-S"</formula>
    </cfRule>
  </conditionalFormatting>
  <conditionalFormatting sqref="AZ1185">
    <cfRule type="expression" dxfId="282" priority="274">
      <formula>$AB1185="A"</formula>
    </cfRule>
    <cfRule type="expression" dxfId="281" priority="275">
      <formula>$AB1185="NX"</formula>
    </cfRule>
    <cfRule type="expression" dxfId="280" priority="277">
      <formula>$AB1185="NT"</formula>
    </cfRule>
    <cfRule type="expression" dxfId="279" priority="278">
      <formula>$AB1185="NR"</formula>
    </cfRule>
  </conditionalFormatting>
  <conditionalFormatting sqref="AZ1199">
    <cfRule type="expression" dxfId="278" priority="271">
      <formula>$C1199="N-S"</formula>
    </cfRule>
  </conditionalFormatting>
  <conditionalFormatting sqref="AZ1199">
    <cfRule type="expression" dxfId="277" priority="269">
      <formula>$AB1199="A"</formula>
    </cfRule>
    <cfRule type="expression" dxfId="276" priority="270">
      <formula>$AB1199="NX"</formula>
    </cfRule>
    <cfRule type="expression" dxfId="275" priority="272">
      <formula>$AB1199="NT"</formula>
    </cfRule>
    <cfRule type="expression" dxfId="274" priority="273">
      <formula>$AB1199="NR"</formula>
    </cfRule>
  </conditionalFormatting>
  <conditionalFormatting sqref="AZ1201">
    <cfRule type="expression" dxfId="273" priority="266">
      <formula>$C1201="N-S"</formula>
    </cfRule>
  </conditionalFormatting>
  <conditionalFormatting sqref="AZ1201">
    <cfRule type="expression" dxfId="272" priority="264">
      <formula>$AB1201="A"</formula>
    </cfRule>
    <cfRule type="expression" dxfId="271" priority="265">
      <formula>$AB1201="NX"</formula>
    </cfRule>
    <cfRule type="expression" dxfId="270" priority="267">
      <formula>$AB1201="NT"</formula>
    </cfRule>
    <cfRule type="expression" dxfId="269" priority="268">
      <formula>$AB1201="NR"</formula>
    </cfRule>
  </conditionalFormatting>
  <conditionalFormatting sqref="AZ1215">
    <cfRule type="expression" dxfId="268" priority="261">
      <formula>$C1215="N-S"</formula>
    </cfRule>
  </conditionalFormatting>
  <conditionalFormatting sqref="AZ1215">
    <cfRule type="expression" dxfId="267" priority="259">
      <formula>$AB1215="A"</formula>
    </cfRule>
    <cfRule type="expression" dxfId="266" priority="260">
      <formula>$AB1215="NX"</formula>
    </cfRule>
    <cfRule type="expression" dxfId="265" priority="262">
      <formula>$AB1215="NT"</formula>
    </cfRule>
    <cfRule type="expression" dxfId="264" priority="263">
      <formula>$AB1215="NR"</formula>
    </cfRule>
  </conditionalFormatting>
  <conditionalFormatting sqref="R1199">
    <cfRule type="expression" dxfId="263" priority="258">
      <formula>$C1199="N-S"</formula>
    </cfRule>
  </conditionalFormatting>
  <conditionalFormatting sqref="R1201">
    <cfRule type="expression" dxfId="262" priority="257">
      <formula>$C1201="N-S"</formula>
    </cfRule>
  </conditionalFormatting>
  <conditionalFormatting sqref="AY1057">
    <cfRule type="expression" dxfId="261" priority="256">
      <formula>$X1057="A"</formula>
    </cfRule>
  </conditionalFormatting>
  <conditionalFormatting sqref="AY1057">
    <cfRule type="expression" dxfId="260" priority="255">
      <formula>$C1057="N-S"</formula>
    </cfRule>
  </conditionalFormatting>
  <conditionalFormatting sqref="AZ1057">
    <cfRule type="expression" dxfId="259" priority="252">
      <formula>$C1057="N-S"</formula>
    </cfRule>
  </conditionalFormatting>
  <conditionalFormatting sqref="AZ1057">
    <cfRule type="expression" dxfId="258" priority="250">
      <formula>$AB1057="A"</formula>
    </cfRule>
    <cfRule type="expression" dxfId="257" priority="251">
      <formula>$AB1057="NX"</formula>
    </cfRule>
    <cfRule type="expression" dxfId="256" priority="253">
      <formula>$AB1057="NT"</formula>
    </cfRule>
    <cfRule type="expression" dxfId="255" priority="254">
      <formula>$AB1057="NR"</formula>
    </cfRule>
  </conditionalFormatting>
  <conditionalFormatting sqref="AY1072">
    <cfRule type="expression" dxfId="254" priority="249">
      <formula>$X1072="A"</formula>
    </cfRule>
  </conditionalFormatting>
  <conditionalFormatting sqref="AZ1072">
    <cfRule type="expression" dxfId="253" priority="245">
      <formula>$A467="NX"</formula>
    </cfRule>
    <cfRule type="expression" dxfId="252" priority="246">
      <formula>$AB1072="NT"</formula>
    </cfRule>
    <cfRule type="expression" dxfId="251" priority="247">
      <formula>$AB1072="NR"</formula>
    </cfRule>
    <cfRule type="expression" dxfId="250" priority="248">
      <formula>$AB1072="A"</formula>
    </cfRule>
  </conditionalFormatting>
  <conditionalFormatting sqref="AY1145">
    <cfRule type="expression" dxfId="249" priority="244">
      <formula>$X1145="A"</formula>
    </cfRule>
  </conditionalFormatting>
  <conditionalFormatting sqref="AY1145">
    <cfRule type="expression" dxfId="248" priority="243">
      <formula>$C1145="N-S"</formula>
    </cfRule>
  </conditionalFormatting>
  <conditionalFormatting sqref="AZ1145">
    <cfRule type="expression" dxfId="247" priority="239">
      <formula>$A530="NX"</formula>
    </cfRule>
    <cfRule type="expression" dxfId="246" priority="240">
      <formula>$AB1145="NT"</formula>
    </cfRule>
    <cfRule type="expression" dxfId="245" priority="241">
      <formula>$AB1145="NR"</formula>
    </cfRule>
    <cfRule type="expression" dxfId="244" priority="242">
      <formula>$AB1145="A"</formula>
    </cfRule>
  </conditionalFormatting>
  <conditionalFormatting sqref="AY1173">
    <cfRule type="expression" dxfId="243" priority="238">
      <formula>$X1173="A"</formula>
    </cfRule>
  </conditionalFormatting>
  <conditionalFormatting sqref="AY1173">
    <cfRule type="expression" dxfId="242" priority="237">
      <formula>$C1173="N-S"</formula>
    </cfRule>
  </conditionalFormatting>
  <conditionalFormatting sqref="AZ1173">
    <cfRule type="expression" dxfId="241" priority="234">
      <formula>$C1173="N-S"</formula>
    </cfRule>
  </conditionalFormatting>
  <conditionalFormatting sqref="AZ1173">
    <cfRule type="expression" dxfId="240" priority="232">
      <formula>$AB1173="A"</formula>
    </cfRule>
    <cfRule type="expression" dxfId="239" priority="233">
      <formula>$AB1173="NX"</formula>
    </cfRule>
    <cfRule type="expression" dxfId="238" priority="235">
      <formula>$AB1173="NT"</formula>
    </cfRule>
    <cfRule type="expression" dxfId="237" priority="236">
      <formula>$AB1173="NR"</formula>
    </cfRule>
  </conditionalFormatting>
  <conditionalFormatting sqref="AY1178">
    <cfRule type="expression" dxfId="236" priority="231">
      <formula>$X1178="A"</formula>
    </cfRule>
  </conditionalFormatting>
  <conditionalFormatting sqref="AY1178">
    <cfRule type="expression" dxfId="235" priority="230">
      <formula>$C1178="N-S"</formula>
    </cfRule>
  </conditionalFormatting>
  <conditionalFormatting sqref="AZ1178">
    <cfRule type="expression" dxfId="234" priority="227">
      <formula>$C1178="N-S"</formula>
    </cfRule>
  </conditionalFormatting>
  <conditionalFormatting sqref="AZ1178">
    <cfRule type="expression" dxfId="233" priority="225">
      <formula>$AB1178="A"</formula>
    </cfRule>
    <cfRule type="expression" dxfId="232" priority="226">
      <formula>$AB1178="NX"</formula>
    </cfRule>
    <cfRule type="expression" dxfId="231" priority="228">
      <formula>$AB1178="NT"</formula>
    </cfRule>
    <cfRule type="expression" dxfId="230" priority="229">
      <formula>$AB1178="NR"</formula>
    </cfRule>
  </conditionalFormatting>
  <conditionalFormatting sqref="AY1035">
    <cfRule type="expression" dxfId="229" priority="224">
      <formula>$X1035="A"</formula>
    </cfRule>
  </conditionalFormatting>
  <conditionalFormatting sqref="AY1035">
    <cfRule type="expression" dxfId="228" priority="223">
      <formula>$C1035="N-S"</formula>
    </cfRule>
  </conditionalFormatting>
  <conditionalFormatting sqref="AZ1035">
    <cfRule type="expression" dxfId="227" priority="220">
      <formula>$C1035="N-S"</formula>
    </cfRule>
  </conditionalFormatting>
  <conditionalFormatting sqref="AZ1035">
    <cfRule type="expression" dxfId="226" priority="218">
      <formula>$AB1035="A"</formula>
    </cfRule>
    <cfRule type="expression" dxfId="225" priority="219">
      <formula>$AB1035="NX"</formula>
    </cfRule>
    <cfRule type="expression" dxfId="224" priority="221">
      <formula>$AB1035="NT"</formula>
    </cfRule>
    <cfRule type="expression" dxfId="223" priority="222">
      <formula>$AB1035="NR"</formula>
    </cfRule>
  </conditionalFormatting>
  <conditionalFormatting sqref="AY1037">
    <cfRule type="expression" dxfId="222" priority="217">
      <formula>$X1037="A"</formula>
    </cfRule>
  </conditionalFormatting>
  <conditionalFormatting sqref="AY1037">
    <cfRule type="expression" dxfId="221" priority="216">
      <formula>$C1037="N-S"</formula>
    </cfRule>
  </conditionalFormatting>
  <conditionalFormatting sqref="AZ1037">
    <cfRule type="expression" dxfId="220" priority="213">
      <formula>$C1037="N-S"</formula>
    </cfRule>
  </conditionalFormatting>
  <conditionalFormatting sqref="AZ1037">
    <cfRule type="expression" dxfId="219" priority="211">
      <formula>$AB1037="A"</formula>
    </cfRule>
    <cfRule type="expression" dxfId="218" priority="212">
      <formula>$AB1037="NX"</formula>
    </cfRule>
    <cfRule type="expression" dxfId="217" priority="214">
      <formula>$AB1037="NT"</formula>
    </cfRule>
    <cfRule type="expression" dxfId="216" priority="215">
      <formula>$AB1037="NR"</formula>
    </cfRule>
  </conditionalFormatting>
  <conditionalFormatting sqref="AY1041">
    <cfRule type="expression" dxfId="215" priority="210">
      <formula>$X1041="A"</formula>
    </cfRule>
  </conditionalFormatting>
  <conditionalFormatting sqref="AY1041">
    <cfRule type="expression" dxfId="214" priority="209">
      <formula>$C1041="N-S"</formula>
    </cfRule>
  </conditionalFormatting>
  <conditionalFormatting sqref="AZ1041">
    <cfRule type="expression" dxfId="213" priority="206">
      <formula>$C1041="N-S"</formula>
    </cfRule>
  </conditionalFormatting>
  <conditionalFormatting sqref="AZ1041">
    <cfRule type="expression" dxfId="212" priority="204">
      <formula>$AB1041="A"</formula>
    </cfRule>
    <cfRule type="expression" dxfId="211" priority="205">
      <formula>$AB1041="NX"</formula>
    </cfRule>
    <cfRule type="expression" dxfId="210" priority="207">
      <formula>$AB1041="NT"</formula>
    </cfRule>
    <cfRule type="expression" dxfId="209" priority="208">
      <formula>$AB1041="NR"</formula>
    </cfRule>
  </conditionalFormatting>
  <conditionalFormatting sqref="AY1047">
    <cfRule type="expression" dxfId="208" priority="203">
      <formula>$X1047="A"</formula>
    </cfRule>
  </conditionalFormatting>
  <conditionalFormatting sqref="AY1047">
    <cfRule type="expression" dxfId="207" priority="202">
      <formula>$C1047="N-S"</formula>
    </cfRule>
  </conditionalFormatting>
  <conditionalFormatting sqref="AZ1047">
    <cfRule type="expression" dxfId="206" priority="199">
      <formula>$C1047="N-S"</formula>
    </cfRule>
  </conditionalFormatting>
  <conditionalFormatting sqref="AZ1047">
    <cfRule type="expression" dxfId="205" priority="197">
      <formula>$AB1047="A"</formula>
    </cfRule>
    <cfRule type="expression" dxfId="204" priority="198">
      <formula>$AB1047="NX"</formula>
    </cfRule>
    <cfRule type="expression" dxfId="203" priority="200">
      <formula>$AB1047="NT"</formula>
    </cfRule>
    <cfRule type="expression" dxfId="202" priority="201">
      <formula>$AB1047="NR"</formula>
    </cfRule>
  </conditionalFormatting>
  <conditionalFormatting sqref="AY1049">
    <cfRule type="expression" dxfId="201" priority="196">
      <formula>$X1049="A"</formula>
    </cfRule>
  </conditionalFormatting>
  <conditionalFormatting sqref="AY1049">
    <cfRule type="expression" dxfId="200" priority="195">
      <formula>$C1049="N-S"</formula>
    </cfRule>
  </conditionalFormatting>
  <conditionalFormatting sqref="AZ1049">
    <cfRule type="expression" dxfId="199" priority="192">
      <formula>$C1049="N-S"</formula>
    </cfRule>
  </conditionalFormatting>
  <conditionalFormatting sqref="AZ1049">
    <cfRule type="expression" dxfId="198" priority="190">
      <formula>$AB1049="A"</formula>
    </cfRule>
    <cfRule type="expression" dxfId="197" priority="191">
      <formula>$AB1049="NX"</formula>
    </cfRule>
    <cfRule type="expression" dxfId="196" priority="193">
      <formula>$AB1049="NT"</formula>
    </cfRule>
    <cfRule type="expression" dxfId="195" priority="194">
      <formula>$AB1049="NR"</formula>
    </cfRule>
  </conditionalFormatting>
  <conditionalFormatting sqref="AY1051">
    <cfRule type="expression" dxfId="194" priority="189">
      <formula>$X1051="A"</formula>
    </cfRule>
  </conditionalFormatting>
  <conditionalFormatting sqref="AY1051">
    <cfRule type="expression" dxfId="193" priority="188">
      <formula>$C1051="N-S"</formula>
    </cfRule>
  </conditionalFormatting>
  <conditionalFormatting sqref="AZ1051">
    <cfRule type="expression" dxfId="192" priority="185">
      <formula>$C1051="N-S"</formula>
    </cfRule>
  </conditionalFormatting>
  <conditionalFormatting sqref="AZ1051">
    <cfRule type="expression" dxfId="191" priority="183">
      <formula>$AB1051="A"</formula>
    </cfRule>
    <cfRule type="expression" dxfId="190" priority="184">
      <formula>$AB1051="NX"</formula>
    </cfRule>
    <cfRule type="expression" dxfId="189" priority="186">
      <formula>$AB1051="NT"</formula>
    </cfRule>
    <cfRule type="expression" dxfId="188" priority="187">
      <formula>$AB1051="NR"</formula>
    </cfRule>
  </conditionalFormatting>
  <conditionalFormatting sqref="AY1053">
    <cfRule type="expression" dxfId="187" priority="182">
      <formula>$X1053="A"</formula>
    </cfRule>
  </conditionalFormatting>
  <conditionalFormatting sqref="AY1053">
    <cfRule type="expression" dxfId="186" priority="181">
      <formula>$C1053="N-S"</formula>
    </cfRule>
  </conditionalFormatting>
  <conditionalFormatting sqref="AZ1053">
    <cfRule type="expression" dxfId="185" priority="178">
      <formula>$C1053="N-S"</formula>
    </cfRule>
  </conditionalFormatting>
  <conditionalFormatting sqref="AZ1053">
    <cfRule type="expression" dxfId="184" priority="176">
      <formula>$AB1053="A"</formula>
    </cfRule>
    <cfRule type="expression" dxfId="183" priority="177">
      <formula>$AB1053="NX"</formula>
    </cfRule>
    <cfRule type="expression" dxfId="182" priority="179">
      <formula>$AB1053="NT"</formula>
    </cfRule>
    <cfRule type="expression" dxfId="181" priority="180">
      <formula>$AB1053="NR"</formula>
    </cfRule>
  </conditionalFormatting>
  <conditionalFormatting sqref="AY1055">
    <cfRule type="expression" dxfId="180" priority="175">
      <formula>$X1055="A"</formula>
    </cfRule>
  </conditionalFormatting>
  <conditionalFormatting sqref="AY1055">
    <cfRule type="expression" dxfId="179" priority="174">
      <formula>$C1055="N-S"</formula>
    </cfRule>
  </conditionalFormatting>
  <conditionalFormatting sqref="AZ1055">
    <cfRule type="expression" dxfId="178" priority="171">
      <formula>$C1055="N-S"</formula>
    </cfRule>
  </conditionalFormatting>
  <conditionalFormatting sqref="AZ1055">
    <cfRule type="expression" dxfId="177" priority="169">
      <formula>$AB1055="A"</formula>
    </cfRule>
    <cfRule type="expression" dxfId="176" priority="170">
      <formula>$AB1055="NX"</formula>
    </cfRule>
    <cfRule type="expression" dxfId="175" priority="172">
      <formula>$AB1055="NT"</formula>
    </cfRule>
    <cfRule type="expression" dxfId="174" priority="173">
      <formula>$AB1055="NR"</formula>
    </cfRule>
  </conditionalFormatting>
  <conditionalFormatting sqref="AY867">
    <cfRule type="expression" dxfId="173" priority="168">
      <formula>$X867="A"</formula>
    </cfRule>
  </conditionalFormatting>
  <conditionalFormatting sqref="AY867">
    <cfRule type="expression" dxfId="172" priority="167">
      <formula>$C867="N-S"</formula>
    </cfRule>
  </conditionalFormatting>
  <conditionalFormatting sqref="AZ867">
    <cfRule type="expression" dxfId="171" priority="164">
      <formula>$C867="N-S"</formula>
    </cfRule>
  </conditionalFormatting>
  <conditionalFormatting sqref="AZ867">
    <cfRule type="expression" dxfId="170" priority="162">
      <formula>$AB867="A"</formula>
    </cfRule>
    <cfRule type="expression" dxfId="169" priority="163">
      <formula>$AB867="NX"</formula>
    </cfRule>
    <cfRule type="expression" dxfId="168" priority="165">
      <formula>$AB867="NT"</formula>
    </cfRule>
    <cfRule type="expression" dxfId="167" priority="166">
      <formula>$AB867="NR"</formula>
    </cfRule>
  </conditionalFormatting>
  <conditionalFormatting sqref="AY872">
    <cfRule type="expression" dxfId="166" priority="161">
      <formula>$X872="A"</formula>
    </cfRule>
  </conditionalFormatting>
  <conditionalFormatting sqref="AY872">
    <cfRule type="expression" dxfId="165" priority="160">
      <formula>$C872="N-S"</formula>
    </cfRule>
  </conditionalFormatting>
  <conditionalFormatting sqref="AZ872">
    <cfRule type="expression" dxfId="164" priority="157">
      <formula>$C872="N-S"</formula>
    </cfRule>
  </conditionalFormatting>
  <conditionalFormatting sqref="AZ872">
    <cfRule type="expression" dxfId="163" priority="155">
      <formula>$AB872="A"</formula>
    </cfRule>
    <cfRule type="expression" dxfId="162" priority="156">
      <formula>$AB872="NX"</formula>
    </cfRule>
    <cfRule type="expression" dxfId="161" priority="158">
      <formula>$AB872="NT"</formula>
    </cfRule>
    <cfRule type="expression" dxfId="160" priority="159">
      <formula>$AB872="NR"</formula>
    </cfRule>
  </conditionalFormatting>
  <conditionalFormatting sqref="AY916">
    <cfRule type="expression" dxfId="159" priority="154">
      <formula>$X916="A"</formula>
    </cfRule>
  </conditionalFormatting>
  <conditionalFormatting sqref="AY916">
    <cfRule type="expression" dxfId="158" priority="153">
      <formula>$C916="N-S"</formula>
    </cfRule>
  </conditionalFormatting>
  <conditionalFormatting sqref="AZ916">
    <cfRule type="expression" dxfId="157" priority="150">
      <formula>$C916="N-S"</formula>
    </cfRule>
  </conditionalFormatting>
  <conditionalFormatting sqref="AZ916">
    <cfRule type="expression" dxfId="156" priority="148">
      <formula>$AB916="A"</formula>
    </cfRule>
    <cfRule type="expression" dxfId="155" priority="149">
      <formula>$AB916="NX"</formula>
    </cfRule>
    <cfRule type="expression" dxfId="154" priority="151">
      <formula>$AB916="NT"</formula>
    </cfRule>
    <cfRule type="expression" dxfId="153" priority="152">
      <formula>$AB916="NR"</formula>
    </cfRule>
  </conditionalFormatting>
  <conditionalFormatting sqref="AY918">
    <cfRule type="expression" dxfId="152" priority="147">
      <formula>$X918="A"</formula>
    </cfRule>
  </conditionalFormatting>
  <conditionalFormatting sqref="AY918">
    <cfRule type="expression" dxfId="151" priority="146">
      <formula>$C918="N-S"</formula>
    </cfRule>
  </conditionalFormatting>
  <conditionalFormatting sqref="AZ918">
    <cfRule type="expression" dxfId="150" priority="143">
      <formula>$C918="N-S"</formula>
    </cfRule>
  </conditionalFormatting>
  <conditionalFormatting sqref="AZ918">
    <cfRule type="expression" dxfId="149" priority="141">
      <formula>$AB918="A"</formula>
    </cfRule>
    <cfRule type="expression" dxfId="148" priority="142">
      <formula>$AB918="NX"</formula>
    </cfRule>
    <cfRule type="expression" dxfId="147" priority="144">
      <formula>$AB918="NT"</formula>
    </cfRule>
    <cfRule type="expression" dxfId="146" priority="145">
      <formula>$AB918="NR"</formula>
    </cfRule>
  </conditionalFormatting>
  <conditionalFormatting sqref="AY976">
    <cfRule type="expression" dxfId="145" priority="140">
      <formula>$X976="A"</formula>
    </cfRule>
  </conditionalFormatting>
  <conditionalFormatting sqref="AZ976">
    <cfRule type="expression" dxfId="144" priority="137">
      <formula>$C976="N-S"</formula>
    </cfRule>
  </conditionalFormatting>
  <conditionalFormatting sqref="AZ976">
    <cfRule type="expression" dxfId="143" priority="135">
      <formula>$AB976="A"</formula>
    </cfRule>
    <cfRule type="expression" dxfId="142" priority="136">
      <formula>$AB976="NX"</formula>
    </cfRule>
    <cfRule type="expression" dxfId="141" priority="138">
      <formula>$AB976="NT"</formula>
    </cfRule>
    <cfRule type="expression" dxfId="140" priority="139">
      <formula>$AB976="NR"</formula>
    </cfRule>
  </conditionalFormatting>
  <conditionalFormatting sqref="AY980">
    <cfRule type="expression" dxfId="139" priority="134">
      <formula>$X980="A"</formula>
    </cfRule>
  </conditionalFormatting>
  <conditionalFormatting sqref="AZ980">
    <cfRule type="expression" dxfId="138" priority="131">
      <formula>$C980="N-S"</formula>
    </cfRule>
  </conditionalFormatting>
  <conditionalFormatting sqref="AZ980">
    <cfRule type="expression" dxfId="137" priority="129">
      <formula>$AB980="A"</formula>
    </cfRule>
    <cfRule type="expression" dxfId="136" priority="130">
      <formula>$AB980="NX"</formula>
    </cfRule>
    <cfRule type="expression" dxfId="135" priority="132">
      <formula>$AB980="NT"</formula>
    </cfRule>
    <cfRule type="expression" dxfId="134" priority="133">
      <formula>$AB980="NR"</formula>
    </cfRule>
  </conditionalFormatting>
  <conditionalFormatting sqref="AY1004">
    <cfRule type="expression" dxfId="133" priority="128">
      <formula>$X1004="A"</formula>
    </cfRule>
  </conditionalFormatting>
  <conditionalFormatting sqref="AZ1004">
    <cfRule type="expression" dxfId="132" priority="125">
      <formula>$C1004="N-S"</formula>
    </cfRule>
  </conditionalFormatting>
  <conditionalFormatting sqref="AZ1004">
    <cfRule type="expression" dxfId="131" priority="123">
      <formula>$AB1004="A"</formula>
    </cfRule>
    <cfRule type="expression" dxfId="130" priority="124">
      <formula>$AB1004="NX"</formula>
    </cfRule>
    <cfRule type="expression" dxfId="129" priority="126">
      <formula>$AB1004="NT"</formula>
    </cfRule>
    <cfRule type="expression" dxfId="128" priority="127">
      <formula>$AB1004="NR"</formula>
    </cfRule>
  </conditionalFormatting>
  <conditionalFormatting sqref="AY1006">
    <cfRule type="expression" dxfId="127" priority="122">
      <formula>$X1006="A"</formula>
    </cfRule>
  </conditionalFormatting>
  <conditionalFormatting sqref="AZ1006">
    <cfRule type="expression" dxfId="126" priority="119">
      <formula>$C1006="N-S"</formula>
    </cfRule>
  </conditionalFormatting>
  <conditionalFormatting sqref="AZ1006">
    <cfRule type="expression" dxfId="125" priority="117">
      <formula>$AB1006="A"</formula>
    </cfRule>
    <cfRule type="expression" dxfId="124" priority="118">
      <formula>$AB1006="NX"</formula>
    </cfRule>
    <cfRule type="expression" dxfId="123" priority="120">
      <formula>$AB1006="NT"</formula>
    </cfRule>
    <cfRule type="expression" dxfId="122" priority="121">
      <formula>$AB1006="NR"</formula>
    </cfRule>
  </conditionalFormatting>
  <conditionalFormatting sqref="AY1016">
    <cfRule type="expression" dxfId="121" priority="116">
      <formula>$X1016="A"</formula>
    </cfRule>
  </conditionalFormatting>
  <conditionalFormatting sqref="AZ1016">
    <cfRule type="expression" dxfId="120" priority="113">
      <formula>$C1016="N-S"</formula>
    </cfRule>
  </conditionalFormatting>
  <conditionalFormatting sqref="AZ1016">
    <cfRule type="expression" dxfId="119" priority="111">
      <formula>$AB1016="A"</formula>
    </cfRule>
    <cfRule type="expression" dxfId="118" priority="112">
      <formula>$AB1016="NX"</formula>
    </cfRule>
    <cfRule type="expression" dxfId="117" priority="114">
      <formula>$AB1016="NT"</formula>
    </cfRule>
    <cfRule type="expression" dxfId="116" priority="115">
      <formula>$AB1016="NR"</formula>
    </cfRule>
  </conditionalFormatting>
  <conditionalFormatting sqref="AY1018">
    <cfRule type="expression" dxfId="115" priority="110">
      <formula>$X1018="A"</formula>
    </cfRule>
  </conditionalFormatting>
  <conditionalFormatting sqref="AY1018">
    <cfRule type="expression" dxfId="114" priority="109">
      <formula>$C1018="N-S"</formula>
    </cfRule>
  </conditionalFormatting>
  <conditionalFormatting sqref="AZ1018">
    <cfRule type="expression" dxfId="113" priority="106">
      <formula>$C1018="N-S"</formula>
    </cfRule>
  </conditionalFormatting>
  <conditionalFormatting sqref="AZ1018">
    <cfRule type="expression" dxfId="112" priority="104">
      <formula>$AB1018="A"</formula>
    </cfRule>
    <cfRule type="expression" dxfId="111" priority="105">
      <formula>$AB1018="NX"</formula>
    </cfRule>
    <cfRule type="expression" dxfId="110" priority="107">
      <formula>$AB1018="NT"</formula>
    </cfRule>
    <cfRule type="expression" dxfId="109" priority="108">
      <formula>$AB1018="NR"</formula>
    </cfRule>
  </conditionalFormatting>
  <conditionalFormatting sqref="AY1026">
    <cfRule type="expression" dxfId="108" priority="103">
      <formula>$X1026="A"</formula>
    </cfRule>
  </conditionalFormatting>
  <conditionalFormatting sqref="AY1026">
    <cfRule type="expression" dxfId="107" priority="102">
      <formula>$C1026="N-S"</formula>
    </cfRule>
  </conditionalFormatting>
  <conditionalFormatting sqref="AZ1026">
    <cfRule type="expression" dxfId="106" priority="99">
      <formula>$C1026="N-S"</formula>
    </cfRule>
  </conditionalFormatting>
  <conditionalFormatting sqref="AZ1026">
    <cfRule type="expression" dxfId="105" priority="97">
      <formula>$AB1026="A"</formula>
    </cfRule>
    <cfRule type="expression" dxfId="104" priority="98">
      <formula>$AB1026="NX"</formula>
    </cfRule>
    <cfRule type="expression" dxfId="103" priority="100">
      <formula>$AB1026="NT"</formula>
    </cfRule>
    <cfRule type="expression" dxfId="102" priority="101">
      <formula>$AB1026="NR"</formula>
    </cfRule>
  </conditionalFormatting>
  <conditionalFormatting sqref="AY1033">
    <cfRule type="expression" dxfId="101" priority="96">
      <formula>$X1033="A"</formula>
    </cfRule>
  </conditionalFormatting>
  <conditionalFormatting sqref="AY1033">
    <cfRule type="expression" dxfId="100" priority="95">
      <formula>$C1033="N-S"</formula>
    </cfRule>
  </conditionalFormatting>
  <conditionalFormatting sqref="AZ1033">
    <cfRule type="expression" dxfId="99" priority="92">
      <formula>$C1033="N-S"</formula>
    </cfRule>
  </conditionalFormatting>
  <conditionalFormatting sqref="AZ1033">
    <cfRule type="expression" dxfId="98" priority="90">
      <formula>$AB1033="A"</formula>
    </cfRule>
    <cfRule type="expression" dxfId="97" priority="91">
      <formula>$AB1033="NX"</formula>
    </cfRule>
    <cfRule type="expression" dxfId="96" priority="93">
      <formula>$AB1033="NT"</formula>
    </cfRule>
    <cfRule type="expression" dxfId="95" priority="94">
      <formula>$AB1033="NR"</formula>
    </cfRule>
  </conditionalFormatting>
  <conditionalFormatting sqref="W1016 W1006 W1004 W980 W976">
    <cfRule type="expression" dxfId="94" priority="89">
      <formula>$X976="A"</formula>
    </cfRule>
  </conditionalFormatting>
  <conditionalFormatting sqref="W1016 W1006 W1004 W980 W976">
    <cfRule type="expression" dxfId="93" priority="88">
      <formula>$C976="N-S"</formula>
    </cfRule>
  </conditionalFormatting>
  <conditionalFormatting sqref="AY750">
    <cfRule type="expression" dxfId="92" priority="87">
      <formula>$X750="A"</formula>
    </cfRule>
  </conditionalFormatting>
  <conditionalFormatting sqref="AY750">
    <cfRule type="expression" dxfId="91" priority="86">
      <formula>$C750="N-S"</formula>
    </cfRule>
  </conditionalFormatting>
  <conditionalFormatting sqref="AZ750">
    <cfRule type="expression" dxfId="90" priority="83">
      <formula>$C750="N-S"</formula>
    </cfRule>
  </conditionalFormatting>
  <conditionalFormatting sqref="AZ750">
    <cfRule type="expression" dxfId="89" priority="81">
      <formula>$AB750="A"</formula>
    </cfRule>
    <cfRule type="expression" dxfId="88" priority="82">
      <formula>$AB750="NX"</formula>
    </cfRule>
    <cfRule type="expression" dxfId="87" priority="84">
      <formula>$AB750="NT"</formula>
    </cfRule>
    <cfRule type="expression" dxfId="86" priority="85">
      <formula>$AB750="NR"</formula>
    </cfRule>
  </conditionalFormatting>
  <conditionalFormatting sqref="AY756">
    <cfRule type="expression" dxfId="85" priority="80">
      <formula>$X756="A"</formula>
    </cfRule>
  </conditionalFormatting>
  <conditionalFormatting sqref="AY756">
    <cfRule type="expression" dxfId="84" priority="79">
      <formula>$C756="N-S"</formula>
    </cfRule>
  </conditionalFormatting>
  <conditionalFormatting sqref="AZ756">
    <cfRule type="expression" dxfId="83" priority="76">
      <formula>$C756="N-S"</formula>
    </cfRule>
  </conditionalFormatting>
  <conditionalFormatting sqref="AZ756">
    <cfRule type="expression" dxfId="82" priority="74">
      <formula>$AB756="A"</formula>
    </cfRule>
    <cfRule type="expression" dxfId="81" priority="75">
      <formula>$AB756="NX"</formula>
    </cfRule>
    <cfRule type="expression" dxfId="80" priority="77">
      <formula>$AB756="NT"</formula>
    </cfRule>
    <cfRule type="expression" dxfId="79" priority="78">
      <formula>$AB756="NR"</formula>
    </cfRule>
  </conditionalFormatting>
  <conditionalFormatting sqref="AY757">
    <cfRule type="expression" dxfId="78" priority="73">
      <formula>$X757="A"</formula>
    </cfRule>
  </conditionalFormatting>
  <conditionalFormatting sqref="AY757">
    <cfRule type="expression" dxfId="77" priority="72">
      <formula>$C757="N-S"</formula>
    </cfRule>
  </conditionalFormatting>
  <conditionalFormatting sqref="AZ757">
    <cfRule type="expression" dxfId="76" priority="69">
      <formula>$C757="N-S"</formula>
    </cfRule>
  </conditionalFormatting>
  <conditionalFormatting sqref="AZ757">
    <cfRule type="expression" dxfId="75" priority="67">
      <formula>$AB757="A"</formula>
    </cfRule>
    <cfRule type="expression" dxfId="74" priority="68">
      <formula>$AB757="NX"</formula>
    </cfRule>
    <cfRule type="expression" dxfId="73" priority="70">
      <formula>$AB757="NT"</formula>
    </cfRule>
    <cfRule type="expression" dxfId="72" priority="71">
      <formula>$AB757="NR"</formula>
    </cfRule>
  </conditionalFormatting>
  <conditionalFormatting sqref="AY762">
    <cfRule type="expression" dxfId="71" priority="66">
      <formula>$X762="A"</formula>
    </cfRule>
  </conditionalFormatting>
  <conditionalFormatting sqref="AY762">
    <cfRule type="expression" dxfId="70" priority="65">
      <formula>$C762="N-S"</formula>
    </cfRule>
  </conditionalFormatting>
  <conditionalFormatting sqref="AZ762">
    <cfRule type="expression" dxfId="69" priority="62">
      <formula>$C762="N-S"</formula>
    </cfRule>
  </conditionalFormatting>
  <conditionalFormatting sqref="AZ762">
    <cfRule type="expression" dxfId="68" priority="60">
      <formula>$AB762="A"</formula>
    </cfRule>
    <cfRule type="expression" dxfId="67" priority="61">
      <formula>$AB762="NX"</formula>
    </cfRule>
    <cfRule type="expression" dxfId="66" priority="63">
      <formula>$AB762="NT"</formula>
    </cfRule>
    <cfRule type="expression" dxfId="65" priority="64">
      <formula>$AB762="NR"</formula>
    </cfRule>
  </conditionalFormatting>
  <conditionalFormatting sqref="AY764">
    <cfRule type="expression" dxfId="64" priority="59">
      <formula>$X764="A"</formula>
    </cfRule>
  </conditionalFormatting>
  <conditionalFormatting sqref="AY764">
    <cfRule type="expression" dxfId="63" priority="58">
      <formula>$C764="N-S"</formula>
    </cfRule>
  </conditionalFormatting>
  <conditionalFormatting sqref="AZ764">
    <cfRule type="expression" dxfId="62" priority="55">
      <formula>$C764="N-S"</formula>
    </cfRule>
  </conditionalFormatting>
  <conditionalFormatting sqref="AZ764">
    <cfRule type="expression" dxfId="61" priority="53">
      <formula>$AB764="A"</formula>
    </cfRule>
    <cfRule type="expression" dxfId="60" priority="54">
      <formula>$AB764="NX"</formula>
    </cfRule>
    <cfRule type="expression" dxfId="59" priority="56">
      <formula>$AB764="NT"</formula>
    </cfRule>
    <cfRule type="expression" dxfId="58" priority="57">
      <formula>$AB764="NR"</formula>
    </cfRule>
  </conditionalFormatting>
  <conditionalFormatting sqref="AY781">
    <cfRule type="expression" dxfId="57" priority="52">
      <formula>$X781="A"</formula>
    </cfRule>
  </conditionalFormatting>
  <conditionalFormatting sqref="AY781">
    <cfRule type="expression" dxfId="56" priority="51">
      <formula>$C781="N-S"</formula>
    </cfRule>
  </conditionalFormatting>
  <conditionalFormatting sqref="AZ781">
    <cfRule type="expression" dxfId="55" priority="48">
      <formula>$C781="N-S"</formula>
    </cfRule>
  </conditionalFormatting>
  <conditionalFormatting sqref="AZ781">
    <cfRule type="expression" dxfId="54" priority="46">
      <formula>$AB781="A"</formula>
    </cfRule>
    <cfRule type="expression" dxfId="53" priority="47">
      <formula>$AB781="NX"</formula>
    </cfRule>
    <cfRule type="expression" dxfId="52" priority="49">
      <formula>$AB781="NT"</formula>
    </cfRule>
    <cfRule type="expression" dxfId="51" priority="50">
      <formula>$AB781="NR"</formula>
    </cfRule>
  </conditionalFormatting>
  <conditionalFormatting sqref="AY787">
    <cfRule type="expression" dxfId="50" priority="45">
      <formula>$X787="A"</formula>
    </cfRule>
  </conditionalFormatting>
  <conditionalFormatting sqref="AY787">
    <cfRule type="expression" dxfId="49" priority="44">
      <formula>$C787="N-S"</formula>
    </cfRule>
  </conditionalFormatting>
  <conditionalFormatting sqref="AZ787">
    <cfRule type="expression" dxfId="48" priority="41">
      <formula>$C787="N-S"</formula>
    </cfRule>
  </conditionalFormatting>
  <conditionalFormatting sqref="AZ787">
    <cfRule type="expression" dxfId="47" priority="39">
      <formula>$AB787="A"</formula>
    </cfRule>
    <cfRule type="expression" dxfId="46" priority="40">
      <formula>$AB787="NX"</formula>
    </cfRule>
    <cfRule type="expression" dxfId="45" priority="42">
      <formula>$AB787="NT"</formula>
    </cfRule>
    <cfRule type="expression" dxfId="44" priority="43">
      <formula>$AB787="NR"</formula>
    </cfRule>
  </conditionalFormatting>
  <conditionalFormatting sqref="AY793">
    <cfRule type="expression" dxfId="43" priority="38">
      <formula>$X793="A"</formula>
    </cfRule>
  </conditionalFormatting>
  <conditionalFormatting sqref="AY793">
    <cfRule type="expression" dxfId="42" priority="37">
      <formula>$C793="N-S"</formula>
    </cfRule>
  </conditionalFormatting>
  <conditionalFormatting sqref="AZ793">
    <cfRule type="expression" dxfId="41" priority="34">
      <formula>$C793="N-S"</formula>
    </cfRule>
  </conditionalFormatting>
  <conditionalFormatting sqref="AZ793">
    <cfRule type="expression" dxfId="40" priority="32">
      <formula>$AB793="A"</formula>
    </cfRule>
    <cfRule type="expression" dxfId="39" priority="33">
      <formula>$AB793="NX"</formula>
    </cfRule>
    <cfRule type="expression" dxfId="38" priority="35">
      <formula>$AB793="NT"</formula>
    </cfRule>
    <cfRule type="expression" dxfId="37" priority="36">
      <formula>$AB793="NR"</formula>
    </cfRule>
  </conditionalFormatting>
  <conditionalFormatting sqref="Y1178">
    <cfRule type="expression" dxfId="36" priority="31">
      <formula>$C1178="N-S"</formula>
    </cfRule>
  </conditionalFormatting>
  <conditionalFormatting sqref="AY726">
    <cfRule type="expression" dxfId="35" priority="30">
      <formula>$X726="A"</formula>
    </cfRule>
  </conditionalFormatting>
  <conditionalFormatting sqref="AY726">
    <cfRule type="expression" dxfId="34" priority="29">
      <formula>$C726="N-S"</formula>
    </cfRule>
  </conditionalFormatting>
  <conditionalFormatting sqref="AZ726">
    <cfRule type="expression" dxfId="33" priority="26">
      <formula>$C726="N-S"</formula>
    </cfRule>
  </conditionalFormatting>
  <conditionalFormatting sqref="AZ726">
    <cfRule type="expression" dxfId="32" priority="24">
      <formula>$AB726="A"</formula>
    </cfRule>
    <cfRule type="expression" dxfId="31" priority="25">
      <formula>$AB726="NX"</formula>
    </cfRule>
    <cfRule type="expression" dxfId="30" priority="27">
      <formula>$AB726="NT"</formula>
    </cfRule>
    <cfRule type="expression" dxfId="29" priority="28">
      <formula>$AB726="NR"</formula>
    </cfRule>
  </conditionalFormatting>
  <conditionalFormatting sqref="D1000">
    <cfRule type="expression" dxfId="28" priority="23">
      <formula>$C1000="N-S"</formula>
    </cfRule>
  </conditionalFormatting>
  <conditionalFormatting sqref="D1002">
    <cfRule type="expression" dxfId="27" priority="22">
      <formula>$C1002="N-S"</formula>
    </cfRule>
  </conditionalFormatting>
  <conditionalFormatting sqref="D1014">
    <cfRule type="expression" dxfId="26" priority="17">
      <formula>$C1014="N-S"</formula>
    </cfRule>
  </conditionalFormatting>
  <conditionalFormatting sqref="D1008">
    <cfRule type="expression" dxfId="25" priority="20">
      <formula>$C1008="N-S"</formula>
    </cfRule>
  </conditionalFormatting>
  <conditionalFormatting sqref="D1012">
    <cfRule type="expression" dxfId="24" priority="19">
      <formula>$C1012="N-S"</formula>
    </cfRule>
  </conditionalFormatting>
  <conditionalFormatting sqref="D1010">
    <cfRule type="expression" dxfId="23" priority="18">
      <formula>$C1010="N-S"</formula>
    </cfRule>
  </conditionalFormatting>
  <conditionalFormatting sqref="V1360:X1360">
    <cfRule type="expression" dxfId="22" priority="16">
      <formula>$X1360="A"</formula>
    </cfRule>
  </conditionalFormatting>
  <conditionalFormatting sqref="B1360:AB1360">
    <cfRule type="expression" dxfId="21" priority="13">
      <formula>$C1360="N-S"</formula>
    </cfRule>
  </conditionalFormatting>
  <conditionalFormatting sqref="Z1360:AB1360 E1360">
    <cfRule type="expression" dxfId="20" priority="11">
      <formula>$AB1360="A"</formula>
    </cfRule>
    <cfRule type="expression" dxfId="19" priority="12">
      <formula>$AB1360="NX"</formula>
    </cfRule>
    <cfRule type="expression" dxfId="18" priority="14">
      <formula>$AB1360="NT"</formula>
    </cfRule>
    <cfRule type="expression" dxfId="17" priority="15">
      <formula>$AB1360="NR"</formula>
    </cfRule>
  </conditionalFormatting>
  <conditionalFormatting sqref="E1360">
    <cfRule type="duplicateValues" dxfId="16" priority="10"/>
  </conditionalFormatting>
  <conditionalFormatting sqref="V727 X727">
    <cfRule type="expression" dxfId="15" priority="9">
      <formula>$X727="A"</formula>
    </cfRule>
  </conditionalFormatting>
  <conditionalFormatting sqref="W727">
    <cfRule type="expression" dxfId="14" priority="8">
      <formula>$X727="A"</formula>
    </cfRule>
  </conditionalFormatting>
  <conditionalFormatting sqref="X751">
    <cfRule type="expression" dxfId="13" priority="7">
      <formula>$X751="A"</formula>
    </cfRule>
  </conditionalFormatting>
  <conditionalFormatting sqref="V751">
    <cfRule type="expression" dxfId="12" priority="6">
      <formula>$X751="A"</formula>
    </cfRule>
  </conditionalFormatting>
  <conditionalFormatting sqref="W751">
    <cfRule type="expression" dxfId="11" priority="5">
      <formula>$X751="A"</formula>
    </cfRule>
  </conditionalFormatting>
  <conditionalFormatting sqref="V763:X763">
    <cfRule type="expression" dxfId="10" priority="4">
      <formula>$X763="A"</formula>
    </cfRule>
  </conditionalFormatting>
  <conditionalFormatting sqref="X765">
    <cfRule type="expression" dxfId="9" priority="3">
      <formula>$X765="A"</formula>
    </cfRule>
  </conditionalFormatting>
  <conditionalFormatting sqref="V765">
    <cfRule type="expression" dxfId="8" priority="2">
      <formula>$X765="A"</formula>
    </cfRule>
  </conditionalFormatting>
  <conditionalFormatting sqref="W765">
    <cfRule type="expression" dxfId="7" priority="1">
      <formula>$X765="A"</formula>
    </cfRule>
  </conditionalFormatting>
  <dataValidations count="1">
    <dataValidation type="list" allowBlank="1" showInputMessage="1" showErrorMessage="1" sqref="AB1433:AB2425 AB2440:AB2441 AB2429:AB2436 AB2455:AB3170 AB1391:AB1431 AB1354:AB1389 AB8:AB1352">
      <formula1>"A,NT,NR,NX"</formula1>
    </dataValidation>
  </dataValidations>
  <pageMargins left="0.7" right="0.7" top="0.75" bottom="0.75" header="0.3" footer="0.3"/>
  <pageSetup paperSize="9" orientation="portrait" verticalDpi="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W37"/>
  <sheetViews>
    <sheetView view="pageBreakPreview" zoomScale="80" zoomScaleNormal="100" zoomScaleSheetLayoutView="80" workbookViewId="0">
      <selection activeCell="I19" sqref="I19:K19"/>
    </sheetView>
  </sheetViews>
  <sheetFormatPr defaultColWidth="8" defaultRowHeight="22.5"/>
  <cols>
    <col min="1" max="1" width="4.140625" style="105" customWidth="1"/>
    <col min="2" max="2" width="4.5703125" style="105" customWidth="1"/>
    <col min="3" max="3" width="12.7109375" style="105" customWidth="1"/>
    <col min="4" max="4" width="6.5703125" style="105" customWidth="1"/>
    <col min="5" max="5" width="12.5703125" style="105" customWidth="1"/>
    <col min="6" max="7" width="7.28515625" style="105" customWidth="1"/>
    <col min="8" max="8" width="15" style="105" customWidth="1"/>
    <col min="9" max="11" width="10.42578125" style="105" customWidth="1"/>
    <col min="12" max="12" width="10.7109375" style="105" customWidth="1"/>
    <col min="13" max="13" width="14.140625" style="105" customWidth="1"/>
    <col min="14" max="14" width="9.28515625" style="105" customWidth="1"/>
    <col min="15" max="15" width="10.7109375" style="105" customWidth="1"/>
    <col min="16" max="16" width="14.140625" style="105" customWidth="1"/>
    <col min="17" max="17" width="9.28515625" style="105" customWidth="1"/>
    <col min="18" max="18" width="5.42578125" style="105" customWidth="1"/>
    <col min="19" max="19" width="8.85546875" style="106" customWidth="1"/>
    <col min="20" max="20" width="13.5703125" style="105" customWidth="1"/>
    <col min="21" max="21" width="8.7109375" style="107" bestFit="1" customWidth="1"/>
    <col min="22" max="22" width="10.28515625" style="148" customWidth="1"/>
    <col min="23" max="23" width="21.7109375" style="148" customWidth="1"/>
    <col min="24" max="16384" width="8" style="105"/>
  </cols>
  <sheetData>
    <row r="1" spans="1:23" ht="21" customHeight="1">
      <c r="A1" s="104" t="str">
        <f>IF($U12="","",VLOOKUP($U12,BDD!$A$8:$AT$2864,21,0))</f>
        <v>201</v>
      </c>
      <c r="V1" s="765" t="s">
        <v>1639</v>
      </c>
      <c r="W1" s="766" t="s">
        <v>1640</v>
      </c>
    </row>
    <row r="2" spans="1:23" ht="15.75" customHeight="1" thickBot="1">
      <c r="A2" s="104" t="str">
        <f>INDEX($V$1:$V$40, MATCH($E$8, $W$1:$W$40, 0))</f>
        <v>G26</v>
      </c>
      <c r="B2" s="106"/>
      <c r="V2" s="767" t="s">
        <v>1531</v>
      </c>
      <c r="W2" s="767" t="s">
        <v>1532</v>
      </c>
    </row>
    <row r="3" spans="1:23" ht="19.5" customHeight="1">
      <c r="B3" s="957"/>
      <c r="C3" s="958"/>
      <c r="D3" s="958"/>
      <c r="E3" s="959"/>
      <c r="F3" s="1185" t="s">
        <v>1533</v>
      </c>
      <c r="G3" s="1186"/>
      <c r="H3" s="1186"/>
      <c r="I3" s="1186"/>
      <c r="J3" s="1186"/>
      <c r="K3" s="1186"/>
      <c r="L3" s="1186"/>
      <c r="M3" s="1186"/>
      <c r="N3" s="1186"/>
      <c r="O3" s="1186"/>
      <c r="P3" s="1187"/>
      <c r="Q3" s="1194" t="s">
        <v>1534</v>
      </c>
      <c r="R3" s="1195"/>
      <c r="S3" s="1195"/>
      <c r="T3" s="1196"/>
      <c r="V3" s="767" t="s">
        <v>1535</v>
      </c>
      <c r="W3" s="767" t="s">
        <v>1</v>
      </c>
    </row>
    <row r="4" spans="1:23" ht="19.5" customHeight="1">
      <c r="B4" s="960"/>
      <c r="C4" s="961"/>
      <c r="D4" s="961"/>
      <c r="E4" s="962"/>
      <c r="F4" s="1188"/>
      <c r="G4" s="1189"/>
      <c r="H4" s="1189"/>
      <c r="I4" s="1189"/>
      <c r="J4" s="1189"/>
      <c r="K4" s="1189"/>
      <c r="L4" s="1189"/>
      <c r="M4" s="1189"/>
      <c r="N4" s="1189"/>
      <c r="O4" s="1189"/>
      <c r="P4" s="1190"/>
      <c r="Q4" s="1197" t="s">
        <v>1536</v>
      </c>
      <c r="R4" s="1198"/>
      <c r="S4" s="1198"/>
      <c r="T4" s="1199"/>
      <c r="V4" s="767" t="s">
        <v>1537</v>
      </c>
      <c r="W4" s="767" t="s">
        <v>114</v>
      </c>
    </row>
    <row r="5" spans="1:23" ht="19.5" customHeight="1">
      <c r="B5" s="963"/>
      <c r="C5" s="964"/>
      <c r="D5" s="964"/>
      <c r="E5" s="965"/>
      <c r="F5" s="1191"/>
      <c r="G5" s="1192"/>
      <c r="H5" s="1192"/>
      <c r="I5" s="1192"/>
      <c r="J5" s="1192"/>
      <c r="K5" s="1192"/>
      <c r="L5" s="1192"/>
      <c r="M5" s="1192"/>
      <c r="N5" s="1192"/>
      <c r="O5" s="1192"/>
      <c r="P5" s="1193"/>
      <c r="Q5" s="1197" t="s">
        <v>1538</v>
      </c>
      <c r="R5" s="1198"/>
      <c r="S5" s="1198"/>
      <c r="T5" s="1199"/>
      <c r="V5" s="767" t="s">
        <v>1539</v>
      </c>
      <c r="W5" s="767" t="s">
        <v>171</v>
      </c>
    </row>
    <row r="6" spans="1:23" s="108" customFormat="1" ht="31.5" customHeight="1">
      <c r="B6" s="954" t="s">
        <v>1540</v>
      </c>
      <c r="C6" s="955"/>
      <c r="D6" s="955"/>
      <c r="E6" s="955"/>
      <c r="F6" s="955"/>
      <c r="G6" s="955"/>
      <c r="H6" s="955"/>
      <c r="I6" s="955"/>
      <c r="J6" s="955"/>
      <c r="K6" s="955"/>
      <c r="L6" s="955"/>
      <c r="M6" s="955"/>
      <c r="N6" s="955"/>
      <c r="O6" s="955"/>
      <c r="P6" s="955"/>
      <c r="Q6" s="955"/>
      <c r="R6" s="955"/>
      <c r="S6" s="955"/>
      <c r="T6" s="956"/>
      <c r="U6" s="107"/>
      <c r="V6" s="767" t="s">
        <v>1541</v>
      </c>
      <c r="W6" s="767" t="s">
        <v>1542</v>
      </c>
    </row>
    <row r="7" spans="1:23" s="108" customFormat="1" ht="27" customHeight="1">
      <c r="B7" s="1200" t="s">
        <v>1543</v>
      </c>
      <c r="C7" s="1201"/>
      <c r="D7" s="1201"/>
      <c r="E7" s="932" t="str">
        <f>IF($U12="","",VLOOKUP($U12,BDD!$A$8:$AT$2864,23,0))</f>
        <v>L-VT-089</v>
      </c>
      <c r="F7" s="932"/>
      <c r="G7" s="932"/>
      <c r="H7" s="933"/>
      <c r="I7" s="935" t="s">
        <v>1544</v>
      </c>
      <c r="J7" s="934"/>
      <c r="K7" s="934"/>
      <c r="L7" s="1202">
        <f>IF($U12="","",VLOOKUP($U12,BDD!$A$8:$AT$2864,22,0))</f>
        <v>46313</v>
      </c>
      <c r="M7" s="1202"/>
      <c r="N7" s="1202"/>
      <c r="O7" s="1203"/>
      <c r="P7" s="109" t="s">
        <v>1545</v>
      </c>
      <c r="Q7" s="1181" t="str">
        <f>IF(U12="","",CONCATENATE("21063-",$A$2,"-PPL-RFI-0",$A$1))</f>
        <v>21063-G26-PPL-RFI-0201</v>
      </c>
      <c r="R7" s="1181"/>
      <c r="S7" s="1181"/>
      <c r="T7" s="1182"/>
      <c r="U7" s="107"/>
      <c r="V7" s="767" t="s">
        <v>1546</v>
      </c>
      <c r="W7" s="767" t="s">
        <v>514</v>
      </c>
    </row>
    <row r="8" spans="1:23" s="108" customFormat="1" ht="27" customHeight="1">
      <c r="B8" s="929" t="s">
        <v>1547</v>
      </c>
      <c r="C8" s="930"/>
      <c r="D8" s="930"/>
      <c r="E8" s="932" t="str">
        <f>IF($U12="","",VLOOKUP($U12,BDD!$A$8:$AT$2864,2,0))</f>
        <v>MFD-ISW Vers MFD-CPF-</v>
      </c>
      <c r="F8" s="932"/>
      <c r="G8" s="932"/>
      <c r="H8" s="932"/>
      <c r="I8" s="932"/>
      <c r="J8" s="932"/>
      <c r="K8" s="932"/>
      <c r="L8" s="932"/>
      <c r="M8" s="932"/>
      <c r="N8" s="932"/>
      <c r="O8" s="933"/>
      <c r="P8" s="109" t="s">
        <v>1548</v>
      </c>
      <c r="Q8" s="1183" t="s">
        <v>1549</v>
      </c>
      <c r="R8" s="1183"/>
      <c r="S8" s="1183"/>
      <c r="T8" s="1184"/>
      <c r="U8" s="107"/>
      <c r="V8" s="767" t="s">
        <v>1550</v>
      </c>
      <c r="W8" s="767" t="s">
        <v>715</v>
      </c>
    </row>
    <row r="9" spans="1:23" ht="3.75" customHeight="1">
      <c r="A9" s="110"/>
      <c r="B9" s="111"/>
      <c r="C9" s="112"/>
      <c r="D9" s="112"/>
      <c r="E9" s="112"/>
      <c r="F9" s="112"/>
      <c r="G9" s="112"/>
      <c r="H9" s="112"/>
      <c r="I9" s="112"/>
      <c r="J9" s="112"/>
      <c r="K9" s="112"/>
      <c r="L9" s="112"/>
      <c r="M9" s="112"/>
      <c r="N9" s="112"/>
      <c r="O9" s="112"/>
      <c r="P9" s="112"/>
      <c r="Q9" s="112"/>
      <c r="R9" s="112"/>
      <c r="S9" s="113"/>
      <c r="T9" s="114"/>
      <c r="V9" s="767" t="s">
        <v>1551</v>
      </c>
      <c r="W9" s="767" t="s">
        <v>1014</v>
      </c>
    </row>
    <row r="10" spans="1:23" ht="26.1" customHeight="1">
      <c r="A10" s="110"/>
      <c r="B10" s="1204" t="s">
        <v>1525</v>
      </c>
      <c r="C10" s="938" t="s">
        <v>1552</v>
      </c>
      <c r="D10" s="938" t="s">
        <v>1553</v>
      </c>
      <c r="E10" s="1206" t="s">
        <v>1503</v>
      </c>
      <c r="F10" s="1208" t="s">
        <v>1554</v>
      </c>
      <c r="G10" s="922" t="s">
        <v>1555</v>
      </c>
      <c r="H10" s="938" t="s">
        <v>1504</v>
      </c>
      <c r="I10" s="1210" t="s">
        <v>1556</v>
      </c>
      <c r="J10" s="1211"/>
      <c r="K10" s="1211"/>
      <c r="L10" s="1212" t="s">
        <v>1557</v>
      </c>
      <c r="M10" s="938" t="s">
        <v>1558</v>
      </c>
      <c r="N10" s="1214" t="s">
        <v>1559</v>
      </c>
      <c r="O10" s="1212" t="s">
        <v>1560</v>
      </c>
      <c r="P10" s="938" t="s">
        <v>1561</v>
      </c>
      <c r="Q10" s="1214" t="s">
        <v>1562</v>
      </c>
      <c r="R10" s="1218" t="s">
        <v>1563</v>
      </c>
      <c r="S10" s="1219"/>
      <c r="T10" s="1216" t="s">
        <v>1564</v>
      </c>
      <c r="V10" s="767" t="s">
        <v>1565</v>
      </c>
      <c r="W10" s="767" t="s">
        <v>1099</v>
      </c>
    </row>
    <row r="11" spans="1:23" s="106" customFormat="1" ht="26.1" customHeight="1">
      <c r="A11" s="105"/>
      <c r="B11" s="1205"/>
      <c r="C11" s="939"/>
      <c r="D11" s="940"/>
      <c r="E11" s="1207"/>
      <c r="F11" s="1209"/>
      <c r="G11" s="923"/>
      <c r="H11" s="940"/>
      <c r="I11" s="115" t="s">
        <v>1566</v>
      </c>
      <c r="J11" s="116" t="s">
        <v>1567</v>
      </c>
      <c r="K11" s="117" t="s">
        <v>1518</v>
      </c>
      <c r="L11" s="1213"/>
      <c r="M11" s="939"/>
      <c r="N11" s="1215" t="s">
        <v>1496</v>
      </c>
      <c r="O11" s="1213"/>
      <c r="P11" s="939"/>
      <c r="Q11" s="1215" t="s">
        <v>1496</v>
      </c>
      <c r="R11" s="1218" t="s">
        <v>1568</v>
      </c>
      <c r="S11" s="1219"/>
      <c r="T11" s="1217"/>
      <c r="U11" s="107"/>
      <c r="V11" s="767" t="s">
        <v>1569</v>
      </c>
      <c r="W11" s="767" t="s">
        <v>1570</v>
      </c>
    </row>
    <row r="12" spans="1:23" ht="24" customHeight="1">
      <c r="A12" s="118"/>
      <c r="B12" s="119">
        <f>IF(U12="","",ROW()-11)</f>
        <v>1</v>
      </c>
      <c r="C12" s="120" t="str">
        <f>IF($U12="","",VLOOKUP($U12,BDD!$A$8:$AT$2864,5,0))</f>
        <v>JN°661R</v>
      </c>
      <c r="D12" s="121">
        <f>IF($U12="","",VLOOKUP($U12,BDD!$A$8:$AT$2864,4,0))</f>
        <v>2</v>
      </c>
      <c r="E12" s="120" t="str">
        <f>IF($U12="","",VLOOKUP($U12,BDD!$A$8:$AT$2864,15,0))</f>
        <v>API 5L_X52</v>
      </c>
      <c r="F12" s="122">
        <f>IF($U12="","",VLOOKUP($U12,BDD!$A$8:$AT$2864,13,0))</f>
        <v>16</v>
      </c>
      <c r="G12" s="120">
        <f>IF($U12="","",VLOOKUP($U12,BDD!$A$8:$AT$2864,14,0))</f>
        <v>9.5299999999999994</v>
      </c>
      <c r="H12" s="1338" t="str">
        <f>IF($U12="","",VLOOKUP($U12,BDD!$A$8:$AT$2864,16,0))</f>
        <v>TFTII-REP-PL01</v>
      </c>
      <c r="I12" s="910" t="str">
        <f>IF($U12="","",VLOOKUP($U12,BDD!$A$8:$AT$2864,17,0))</f>
        <v>WR-052</v>
      </c>
      <c r="J12" s="911"/>
      <c r="K12" s="1220"/>
      <c r="L12" s="661">
        <f>IF($U12="","",VLOOKUP($U12,BDD!$A$8:$AT$2864,6,0))</f>
        <v>2093480</v>
      </c>
      <c r="M12" s="662">
        <f>IF($U12="","",VLOOKUP($U12,BDD!$A$8:$AT$2864,7,0))</f>
        <v>15421110</v>
      </c>
      <c r="N12" s="123">
        <f>IF($U12="","",VLOOKUP($U12,BDD!$A$8:$AT$2864,8,0))</f>
        <v>11.94</v>
      </c>
      <c r="O12" s="661">
        <f>IF($U12="","",VLOOKUP($U12,BDD!$A$8:$AT$2864,9,0))</f>
        <v>2096760</v>
      </c>
      <c r="P12" s="662">
        <f>IF($U12="","",VLOOKUP($U12,BDD!$A$8:$AT$2864,10,0))</f>
        <v>15421108</v>
      </c>
      <c r="Q12" s="123">
        <f>IF($U12="","",VLOOKUP($U12,BDD!$A$8:$AT$2864,11,0))</f>
        <v>11.94</v>
      </c>
      <c r="R12" s="911" t="str">
        <f>IF($U12="","",VLOOKUP($U12,BDD!$A$8:$AT$2864,24,0))</f>
        <v>A</v>
      </c>
      <c r="S12" s="912"/>
      <c r="T12" s="124"/>
      <c r="U12" s="1336" t="s">
        <v>756</v>
      </c>
      <c r="V12" s="767" t="s">
        <v>1571</v>
      </c>
      <c r="W12" s="767" t="s">
        <v>1572</v>
      </c>
    </row>
    <row r="13" spans="1:23" ht="24" customHeight="1">
      <c r="A13" s="118"/>
      <c r="B13" s="119">
        <f t="shared" ref="B13:B28" si="0">IF(U13="","",ROW()-11)</f>
        <v>2</v>
      </c>
      <c r="C13" s="120" t="str">
        <f>IF($U13="","",VLOOKUP($U13,BDD!$A$8:$AT$2864,5,0))</f>
        <v>JN°673R</v>
      </c>
      <c r="D13" s="121">
        <f>IF($U13="","",VLOOKUP($U13,BDD!$A$8:$AT$2864,4,0))</f>
        <v>2</v>
      </c>
      <c r="E13" s="120" t="str">
        <f>IF($U13="","",VLOOKUP($U13,BDD!$A$8:$AT$2864,15,0))</f>
        <v>API 5L_X52</v>
      </c>
      <c r="F13" s="122">
        <f>IF($U13="","",VLOOKUP($U13,BDD!$A$8:$AT$2864,13,0))</f>
        <v>16</v>
      </c>
      <c r="G13" s="120">
        <f>IF($U13="","",VLOOKUP($U13,BDD!$A$8:$AT$2864,14,0))</f>
        <v>9.5299999999999994</v>
      </c>
      <c r="H13" s="1338" t="str">
        <f>IF($U13="","",VLOOKUP($U13,BDD!$A$8:$AT$2864,16,0))</f>
        <v>TFTII-REP-PL01</v>
      </c>
      <c r="I13" s="910" t="str">
        <f>IF($U13="","",VLOOKUP($U13,BDD!$A$8:$AT$2864,17,0))</f>
        <v>WR-052</v>
      </c>
      <c r="J13" s="911"/>
      <c r="K13" s="1220"/>
      <c r="L13" s="661">
        <f>IF($U13="","",VLOOKUP($U13,BDD!$A$8:$AT$2864,6,0))</f>
        <v>2082610</v>
      </c>
      <c r="M13" s="662">
        <f>IF($U13="","",VLOOKUP($U13,BDD!$A$8:$AT$2864,7,0))</f>
        <v>15421104</v>
      </c>
      <c r="N13" s="123">
        <f>IF($U13="","",VLOOKUP($U13,BDD!$A$8:$AT$2864,8,0))</f>
        <v>11.94</v>
      </c>
      <c r="O13" s="661">
        <f>IF($U13="","",VLOOKUP($U13,BDD!$A$8:$AT$2864,9,0))</f>
        <v>2082680</v>
      </c>
      <c r="P13" s="662">
        <f>IF($U13="","",VLOOKUP($U13,BDD!$A$8:$AT$2864,10,0))</f>
        <v>15421104</v>
      </c>
      <c r="Q13" s="123">
        <f>IF($U13="","",VLOOKUP($U13,BDD!$A$8:$AT$2864,11,0))</f>
        <v>11.94</v>
      </c>
      <c r="R13" s="911" t="str">
        <f>IF($U13="","",VLOOKUP($U13,BDD!$A$8:$AT$2864,24,0))</f>
        <v>A</v>
      </c>
      <c r="S13" s="912"/>
      <c r="T13" s="124"/>
      <c r="U13" s="1336" t="s">
        <v>780</v>
      </c>
      <c r="V13" s="767" t="s">
        <v>1573</v>
      </c>
      <c r="W13" s="767" t="s">
        <v>1574</v>
      </c>
    </row>
    <row r="14" spans="1:23" ht="24" customHeight="1">
      <c r="B14" s="119">
        <f t="shared" si="0"/>
        <v>3</v>
      </c>
      <c r="C14" s="120" t="str">
        <f>IF($U14="","",VLOOKUP($U14,BDD!$A$8:$AT$2864,5,0))</f>
        <v>JN°676R</v>
      </c>
      <c r="D14" s="121">
        <f>IF($U14="","",VLOOKUP($U14,BDD!$A$8:$AT$2864,4,0))</f>
        <v>2</v>
      </c>
      <c r="E14" s="120" t="str">
        <f>IF($U14="","",VLOOKUP($U14,BDD!$A$8:$AT$2864,15,0))</f>
        <v>API 5L_X52</v>
      </c>
      <c r="F14" s="122">
        <f>IF($U14="","",VLOOKUP($U14,BDD!$A$8:$AT$2864,13,0))</f>
        <v>16</v>
      </c>
      <c r="G14" s="120">
        <f>IF($U14="","",VLOOKUP($U14,BDD!$A$8:$AT$2864,14,0))</f>
        <v>9.5299999999999994</v>
      </c>
      <c r="H14" s="1338" t="str">
        <f>IF($U14="","",VLOOKUP($U14,BDD!$A$8:$AT$2864,16,0))</f>
        <v>TFTII-REP-PL01</v>
      </c>
      <c r="I14" s="910" t="str">
        <f>IF($U14="","",VLOOKUP($U14,BDD!$A$8:$AT$2864,17,0))</f>
        <v>WR-052</v>
      </c>
      <c r="J14" s="911"/>
      <c r="K14" s="1220"/>
      <c r="L14" s="661">
        <f>IF($U14="","",VLOOKUP($U14,BDD!$A$8:$AT$2864,6,0))</f>
        <v>2097640</v>
      </c>
      <c r="M14" s="662">
        <f>IF($U14="","",VLOOKUP($U14,BDD!$A$8:$AT$2864,7,0))</f>
        <v>15421112</v>
      </c>
      <c r="N14" s="123">
        <f>IF($U14="","",VLOOKUP($U14,BDD!$A$8:$AT$2864,8,0))</f>
        <v>11.94</v>
      </c>
      <c r="O14" s="661">
        <f>IF($U14="","",VLOOKUP($U14,BDD!$A$8:$AT$2864,9,0))</f>
        <v>2094400</v>
      </c>
      <c r="P14" s="662">
        <f>IF($U14="","",VLOOKUP($U14,BDD!$A$8:$AT$2864,10,0))</f>
        <v>15421111</v>
      </c>
      <c r="Q14" s="123">
        <f>IF($U14="","",VLOOKUP($U14,BDD!$A$8:$AT$2864,11,0))</f>
        <v>11.94</v>
      </c>
      <c r="R14" s="911" t="str">
        <f>IF($U14="","",VLOOKUP($U14,BDD!$A$8:$AT$2864,24,0))</f>
        <v>A</v>
      </c>
      <c r="S14" s="912"/>
      <c r="T14" s="124"/>
      <c r="U14" s="1336" t="s">
        <v>786</v>
      </c>
      <c r="V14" s="767" t="s">
        <v>1575</v>
      </c>
      <c r="W14" s="767" t="s">
        <v>1576</v>
      </c>
    </row>
    <row r="15" spans="1:23" ht="24" customHeight="1">
      <c r="B15" s="119">
        <f t="shared" si="0"/>
        <v>4</v>
      </c>
      <c r="C15" s="120" t="str">
        <f>IF($U15="","",VLOOKUP($U15,BDD!$A$8:$AT$2864,5,0))</f>
        <v>JN°679R</v>
      </c>
      <c r="D15" s="121">
        <f>IF($U15="","",VLOOKUP($U15,BDD!$A$8:$AT$2864,4,0))</f>
        <v>2</v>
      </c>
      <c r="E15" s="120" t="str">
        <f>IF($U15="","",VLOOKUP($U15,BDD!$A$8:$AT$2864,15,0))</f>
        <v>API 5L_X52</v>
      </c>
      <c r="F15" s="122">
        <f>IF($U15="","",VLOOKUP($U15,BDD!$A$8:$AT$2864,13,0))</f>
        <v>16</v>
      </c>
      <c r="G15" s="120">
        <f>IF($U15="","",VLOOKUP($U15,BDD!$A$8:$AT$2864,14,0))</f>
        <v>9.5299999999999994</v>
      </c>
      <c r="H15" s="1338" t="str">
        <f>IF($U15="","",VLOOKUP($U15,BDD!$A$8:$AT$2864,16,0))</f>
        <v>TFTII-REP-PL01</v>
      </c>
      <c r="I15" s="910" t="str">
        <f>IF($U15="","",VLOOKUP($U15,BDD!$A$8:$AT$2864,17,0))</f>
        <v>WR-052</v>
      </c>
      <c r="J15" s="911"/>
      <c r="K15" s="1220"/>
      <c r="L15" s="661">
        <f>IF($U15="","",VLOOKUP($U15,BDD!$A$8:$AT$2864,6,0))</f>
        <v>2085060</v>
      </c>
      <c r="M15" s="662">
        <f>IF($U15="","",VLOOKUP($U15,BDD!$A$8:$AT$2864,7,0))</f>
        <v>15421106</v>
      </c>
      <c r="N15" s="123">
        <f>IF($U15="","",VLOOKUP($U15,BDD!$A$8:$AT$2864,8,0))</f>
        <v>11.94</v>
      </c>
      <c r="O15" s="661">
        <f>IF($U15="","",VLOOKUP($U15,BDD!$A$8:$AT$2864,9,0))</f>
        <v>2079090</v>
      </c>
      <c r="P15" s="662">
        <f>IF($U15="","",VLOOKUP($U15,BDD!$A$8:$AT$2864,10,0))</f>
        <v>15421102</v>
      </c>
      <c r="Q15" s="123">
        <f>IF($U15="","",VLOOKUP($U15,BDD!$A$8:$AT$2864,11,0))</f>
        <v>11.94</v>
      </c>
      <c r="R15" s="911" t="str">
        <f>IF($U15="","",VLOOKUP($U15,BDD!$A$8:$AT$2864,24,0))</f>
        <v>A</v>
      </c>
      <c r="S15" s="912"/>
      <c r="T15" s="124"/>
      <c r="U15" s="1337" t="s">
        <v>792</v>
      </c>
      <c r="V15" s="767" t="s">
        <v>1577</v>
      </c>
      <c r="W15" s="767" t="s">
        <v>1578</v>
      </c>
    </row>
    <row r="16" spans="1:23" ht="24" customHeight="1">
      <c r="B16" s="119" t="str">
        <f t="shared" si="0"/>
        <v/>
      </c>
      <c r="C16" s="120" t="str">
        <f>IF($U16="","",VLOOKUP($U16,BDD!$A$8:$AT$2864,5,0))</f>
        <v/>
      </c>
      <c r="D16" s="121" t="str">
        <f>IF($U16="","",VLOOKUP($U16,BDD!$A$8:$AT$2864,4,0))</f>
        <v/>
      </c>
      <c r="E16" s="120" t="str">
        <f>IF($U16="","",VLOOKUP($U16,BDD!$A$8:$AT$2864,15,0))</f>
        <v/>
      </c>
      <c r="F16" s="122" t="str">
        <f>IF($U16="","",VLOOKUP($U16,BDD!$A$8:$AT$2864,13,0))</f>
        <v/>
      </c>
      <c r="G16" s="120" t="str">
        <f>IF($U16="","",VLOOKUP($U16,BDD!$A$8:$AT$2864,14,0))</f>
        <v/>
      </c>
      <c r="H16" s="120" t="str">
        <f>IF($U16="","",VLOOKUP($U16,BDD!$A$8:$AT$2864,16,0))</f>
        <v/>
      </c>
      <c r="I16" s="910" t="str">
        <f>IF($U16="","",VLOOKUP($U16,BDD!$A$8:$AT$2864,17,0))</f>
        <v/>
      </c>
      <c r="J16" s="911"/>
      <c r="K16" s="1220"/>
      <c r="L16" s="661" t="str">
        <f>IF($U16="","",VLOOKUP($U16,BDD!$A$8:$AT$2864,6,0))</f>
        <v/>
      </c>
      <c r="M16" s="662" t="str">
        <f>IF($U16="","",VLOOKUP($U16,BDD!$A$8:$AT$2864,7,0))</f>
        <v/>
      </c>
      <c r="N16" s="123" t="str">
        <f>IF($U16="","",VLOOKUP($U16,BDD!$A$8:$AT$2864,8,0))</f>
        <v/>
      </c>
      <c r="O16" s="661" t="str">
        <f>IF($U16="","",VLOOKUP($U16,BDD!$A$8:$AT$2864,9,0))</f>
        <v/>
      </c>
      <c r="P16" s="662" t="str">
        <f>IF($U16="","",VLOOKUP($U16,BDD!$A$8:$AT$2864,10,0))</f>
        <v/>
      </c>
      <c r="Q16" s="123" t="str">
        <f>IF($U16="","",VLOOKUP($U16,BDD!$A$8:$AT$2864,11,0))</f>
        <v/>
      </c>
      <c r="R16" s="911" t="str">
        <f>IF($U16="","",VLOOKUP($U16,BDD!$A$8:$AT$2864,24,0))</f>
        <v/>
      </c>
      <c r="S16" s="912"/>
      <c r="T16" s="124"/>
      <c r="U16" s="1337"/>
      <c r="V16" s="767" t="s">
        <v>1579</v>
      </c>
      <c r="W16" s="767" t="s">
        <v>1580</v>
      </c>
    </row>
    <row r="17" spans="2:23" ht="24" customHeight="1">
      <c r="B17" s="119" t="str">
        <f t="shared" si="0"/>
        <v/>
      </c>
      <c r="C17" s="120" t="str">
        <f>IF($U17="","",VLOOKUP($U17,BDD!$A$8:$AT$2864,5,0))</f>
        <v/>
      </c>
      <c r="D17" s="121" t="str">
        <f>IF($U17="","",VLOOKUP($U17,BDD!$A$8:$AT$2864,4,0))</f>
        <v/>
      </c>
      <c r="E17" s="120" t="str">
        <f>IF($U17="","",VLOOKUP($U17,BDD!$A$8:$AT$2864,15,0))</f>
        <v/>
      </c>
      <c r="F17" s="122" t="str">
        <f>IF($U17="","",VLOOKUP($U17,BDD!$A$8:$AT$2864,13,0))</f>
        <v/>
      </c>
      <c r="G17" s="120" t="str">
        <f>IF($U17="","",VLOOKUP($U17,BDD!$A$8:$AT$2864,14,0))</f>
        <v/>
      </c>
      <c r="H17" s="120" t="str">
        <f>IF($U17="","",VLOOKUP($U17,BDD!$A$8:$AT$2864,16,0))</f>
        <v/>
      </c>
      <c r="I17" s="910" t="str">
        <f>IF($U17="","",VLOOKUP($U17,BDD!$A$8:$AT$2864,17,0))</f>
        <v/>
      </c>
      <c r="J17" s="911"/>
      <c r="K17" s="1220"/>
      <c r="L17" s="661" t="str">
        <f>IF($U17="","",VLOOKUP($U17,BDD!$A$8:$AT$2864,6,0))</f>
        <v/>
      </c>
      <c r="M17" s="662" t="str">
        <f>IF($U17="","",VLOOKUP($U17,BDD!$A$8:$AT$2864,7,0))</f>
        <v/>
      </c>
      <c r="N17" s="123" t="str">
        <f>IF($U17="","",VLOOKUP($U17,BDD!$A$8:$AT$2864,8,0))</f>
        <v/>
      </c>
      <c r="O17" s="661" t="str">
        <f>IF($U17="","",VLOOKUP($U17,BDD!$A$8:$AT$2864,9,0))</f>
        <v/>
      </c>
      <c r="P17" s="662" t="str">
        <f>IF($U17="","",VLOOKUP($U17,BDD!$A$8:$AT$2864,10,0))</f>
        <v/>
      </c>
      <c r="Q17" s="123" t="str">
        <f>IF($U17="","",VLOOKUP($U17,BDD!$A$8:$AT$2864,11,0))</f>
        <v/>
      </c>
      <c r="R17" s="911" t="str">
        <f>IF($U17="","",VLOOKUP($U17,BDD!$A$8:$AT$2864,24,0))</f>
        <v/>
      </c>
      <c r="S17" s="912"/>
      <c r="T17" s="124"/>
      <c r="U17" s="1337"/>
      <c r="V17" s="767" t="s">
        <v>1581</v>
      </c>
      <c r="W17" s="767" t="s">
        <v>1582</v>
      </c>
    </row>
    <row r="18" spans="2:23" ht="24" customHeight="1">
      <c r="B18" s="119" t="str">
        <f t="shared" si="0"/>
        <v/>
      </c>
      <c r="C18" s="120" t="str">
        <f>IF($U18="","",VLOOKUP($U18,BDD!$A$8:$AT$2864,5,0))</f>
        <v/>
      </c>
      <c r="D18" s="121" t="str">
        <f>IF($U18="","",VLOOKUP($U18,BDD!$A$8:$AT$2864,4,0))</f>
        <v/>
      </c>
      <c r="E18" s="120" t="str">
        <f>IF($U18="","",VLOOKUP($U18,BDD!$A$8:$AT$2864,15,0))</f>
        <v/>
      </c>
      <c r="F18" s="122" t="str">
        <f>IF($U18="","",VLOOKUP($U18,BDD!$A$8:$AT$2864,13,0))</f>
        <v/>
      </c>
      <c r="G18" s="120" t="str">
        <f>IF($U18="","",VLOOKUP($U18,BDD!$A$8:$AT$2864,14,0))</f>
        <v/>
      </c>
      <c r="H18" s="120" t="str">
        <f>IF($U18="","",VLOOKUP($U18,BDD!$A$8:$AT$2864,16,0))</f>
        <v/>
      </c>
      <c r="I18" s="910" t="str">
        <f>IF($U18="","",VLOOKUP($U18,BDD!$A$8:$AT$2864,17,0))</f>
        <v/>
      </c>
      <c r="J18" s="911"/>
      <c r="K18" s="1220"/>
      <c r="L18" s="661" t="str">
        <f>IF($U18="","",VLOOKUP($U18,BDD!$A$8:$AT$2864,6,0))</f>
        <v/>
      </c>
      <c r="M18" s="662" t="str">
        <f>IF($U18="","",VLOOKUP($U18,BDD!$A$8:$AT$2864,7,0))</f>
        <v/>
      </c>
      <c r="N18" s="123" t="str">
        <f>IF($U18="","",VLOOKUP($U18,BDD!$A$8:$AT$2864,8,0))</f>
        <v/>
      </c>
      <c r="O18" s="661" t="str">
        <f>IF($U18="","",VLOOKUP($U18,BDD!$A$8:$AT$2864,9,0))</f>
        <v/>
      </c>
      <c r="P18" s="662" t="str">
        <f>IF($U18="","",VLOOKUP($U18,BDD!$A$8:$AT$2864,10,0))</f>
        <v/>
      </c>
      <c r="Q18" s="123" t="str">
        <f>IF($U18="","",VLOOKUP($U18,BDD!$A$8:$AT$2864,11,0))</f>
        <v/>
      </c>
      <c r="R18" s="911" t="str">
        <f>IF($U18="","",VLOOKUP($U18,BDD!$A$8:$AT$2864,24,0))</f>
        <v/>
      </c>
      <c r="S18" s="912"/>
      <c r="T18" s="124"/>
      <c r="U18" s="1337"/>
      <c r="V18" s="767" t="s">
        <v>1583</v>
      </c>
      <c r="W18" s="767" t="s">
        <v>1584</v>
      </c>
    </row>
    <row r="19" spans="2:23" ht="24" customHeight="1">
      <c r="B19" s="119" t="str">
        <f t="shared" si="0"/>
        <v/>
      </c>
      <c r="C19" s="120" t="str">
        <f>IF($U19="","",VLOOKUP($U19,BDD!$A$8:$AT$2864,5,0))</f>
        <v/>
      </c>
      <c r="D19" s="121" t="str">
        <f>IF($U19="","",VLOOKUP($U19,BDD!$A$8:$AT$2864,4,0))</f>
        <v/>
      </c>
      <c r="E19" s="120" t="str">
        <f>IF($U19="","",VLOOKUP($U19,BDD!$A$8:$AT$2864,15,0))</f>
        <v/>
      </c>
      <c r="F19" s="122" t="str">
        <f>IF($U19="","",VLOOKUP($U19,BDD!$A$8:$AT$2864,13,0))</f>
        <v/>
      </c>
      <c r="G19" s="120" t="str">
        <f>IF($U19="","",VLOOKUP($U19,BDD!$A$8:$AT$2864,14,0))</f>
        <v/>
      </c>
      <c r="H19" s="120" t="str">
        <f>IF($U19="","",VLOOKUP($U19,BDD!$A$8:$AT$2864,16,0))</f>
        <v/>
      </c>
      <c r="I19" s="910" t="str">
        <f>IF($U19="","",VLOOKUP($U19,BDD!$A$8:$AT$2864,17,0))</f>
        <v/>
      </c>
      <c r="J19" s="911"/>
      <c r="K19" s="1220"/>
      <c r="L19" s="661" t="str">
        <f>IF($U19="","",VLOOKUP($U19,BDD!$A$8:$AT$2864,6,0))</f>
        <v/>
      </c>
      <c r="M19" s="662" t="str">
        <f>IF($U19="","",VLOOKUP($U19,BDD!$A$8:$AT$2864,7,0))</f>
        <v/>
      </c>
      <c r="N19" s="123" t="str">
        <f>IF($U19="","",VLOOKUP($U19,BDD!$A$8:$AT$2864,8,0))</f>
        <v/>
      </c>
      <c r="O19" s="661" t="str">
        <f>IF($U19="","",VLOOKUP($U19,BDD!$A$8:$AT$2864,9,0))</f>
        <v/>
      </c>
      <c r="P19" s="662" t="str">
        <f>IF($U19="","",VLOOKUP($U19,BDD!$A$8:$AT$2864,10,0))</f>
        <v/>
      </c>
      <c r="Q19" s="123" t="str">
        <f>IF($U19="","",VLOOKUP($U19,BDD!$A$8:$AT$2864,11,0))</f>
        <v/>
      </c>
      <c r="R19" s="911" t="str">
        <f>IF($U19="","",VLOOKUP($U19,BDD!$A$8:$AT$2864,24,0))</f>
        <v/>
      </c>
      <c r="S19" s="912"/>
      <c r="T19" s="124"/>
      <c r="U19" s="1337"/>
      <c r="V19" s="767" t="s">
        <v>1585</v>
      </c>
      <c r="W19" s="767" t="s">
        <v>1586</v>
      </c>
    </row>
    <row r="20" spans="2:23" ht="24" customHeight="1">
      <c r="B20" s="119" t="str">
        <f t="shared" si="0"/>
        <v/>
      </c>
      <c r="C20" s="120" t="str">
        <f>IF($U20="","",VLOOKUP($U20,BDD!$A$8:$AT$2864,5,0))</f>
        <v/>
      </c>
      <c r="D20" s="121" t="str">
        <f>IF($U20="","",VLOOKUP($U20,BDD!$A$8:$AT$2864,4,0))</f>
        <v/>
      </c>
      <c r="E20" s="120" t="str">
        <f>IF($U20="","",VLOOKUP($U20,BDD!$A$8:$AT$2864,15,0))</f>
        <v/>
      </c>
      <c r="F20" s="122" t="str">
        <f>IF($U20="","",VLOOKUP($U20,BDD!$A$8:$AT$2864,13,0))</f>
        <v/>
      </c>
      <c r="G20" s="120" t="str">
        <f>IF($U20="","",VLOOKUP($U20,BDD!$A$8:$AT$2864,14,0))</f>
        <v/>
      </c>
      <c r="H20" s="120" t="str">
        <f>IF($U20="","",VLOOKUP($U20,BDD!$A$8:$AT$2864,16,0))</f>
        <v/>
      </c>
      <c r="I20" s="910" t="str">
        <f>IF($U20="","",VLOOKUP($U20,BDD!$A$8:$AT$2864,17,0))</f>
        <v/>
      </c>
      <c r="J20" s="911"/>
      <c r="K20" s="1220"/>
      <c r="L20" s="661" t="str">
        <f>IF($U20="","",VLOOKUP($U20,BDD!$A$8:$AT$2864,6,0))</f>
        <v/>
      </c>
      <c r="M20" s="662" t="str">
        <f>IF($U20="","",VLOOKUP($U20,BDD!$A$8:$AT$2864,7,0))</f>
        <v/>
      </c>
      <c r="N20" s="123" t="str">
        <f>IF($U20="","",VLOOKUP($U20,BDD!$A$8:$AT$2864,8,0))</f>
        <v/>
      </c>
      <c r="O20" s="661" t="str">
        <f>IF($U20="","",VLOOKUP($U20,BDD!$A$8:$AT$2864,9,0))</f>
        <v/>
      </c>
      <c r="P20" s="662" t="str">
        <f>IF($U20="","",VLOOKUP($U20,BDD!$A$8:$AT$2864,10,0))</f>
        <v/>
      </c>
      <c r="Q20" s="123" t="str">
        <f>IF($U20="","",VLOOKUP($U20,BDD!$A$8:$AT$2864,11,0))</f>
        <v/>
      </c>
      <c r="R20" s="911" t="str">
        <f>IF($U20="","",VLOOKUP($U20,BDD!$A$8:$AT$2864,24,0))</f>
        <v/>
      </c>
      <c r="S20" s="912"/>
      <c r="T20" s="124"/>
      <c r="U20" s="1337"/>
      <c r="V20" s="767" t="s">
        <v>1587</v>
      </c>
      <c r="W20" s="767" t="s">
        <v>1588</v>
      </c>
    </row>
    <row r="21" spans="2:23" ht="24" customHeight="1">
      <c r="B21" s="119" t="str">
        <f t="shared" si="0"/>
        <v/>
      </c>
      <c r="C21" s="120" t="str">
        <f>IF($U21="","",VLOOKUP($U21,BDD!$A$8:$AT$2864,5,0))</f>
        <v/>
      </c>
      <c r="D21" s="121" t="str">
        <f>IF($U21="","",VLOOKUP($U21,BDD!$A$8:$AT$2864,4,0))</f>
        <v/>
      </c>
      <c r="E21" s="120" t="str">
        <f>IF($U21="","",VLOOKUP($U21,BDD!$A$8:$AT$2864,15,0))</f>
        <v/>
      </c>
      <c r="F21" s="122" t="str">
        <f>IF($U21="","",VLOOKUP($U21,BDD!$A$8:$AT$2864,13,0))</f>
        <v/>
      </c>
      <c r="G21" s="120" t="str">
        <f>IF($U21="","",VLOOKUP($U21,BDD!$A$8:$AT$2864,14,0))</f>
        <v/>
      </c>
      <c r="H21" s="120" t="str">
        <f>IF($U21="","",VLOOKUP($U21,BDD!$A$8:$AT$2864,16,0))</f>
        <v/>
      </c>
      <c r="I21" s="910" t="str">
        <f>IF($U21="","",VLOOKUP($U21,BDD!$A$8:$AT$2864,17,0))</f>
        <v/>
      </c>
      <c r="J21" s="911"/>
      <c r="K21" s="1220"/>
      <c r="L21" s="661" t="str">
        <f>IF($U21="","",VLOOKUP($U21,BDD!$A$8:$AT$2864,6,0))</f>
        <v/>
      </c>
      <c r="M21" s="662" t="str">
        <f>IF($U21="","",VLOOKUP($U21,BDD!$A$8:$AT$2864,7,0))</f>
        <v/>
      </c>
      <c r="N21" s="123" t="str">
        <f>IF($U21="","",VLOOKUP($U21,BDD!$A$8:$AT$2864,8,0))</f>
        <v/>
      </c>
      <c r="O21" s="661" t="str">
        <f>IF($U21="","",VLOOKUP($U21,BDD!$A$8:$AT$2864,9,0))</f>
        <v/>
      </c>
      <c r="P21" s="662" t="str">
        <f>IF($U21="","",VLOOKUP($U21,BDD!$A$8:$AT$2864,10,0))</f>
        <v/>
      </c>
      <c r="Q21" s="123" t="str">
        <f>IF($U21="","",VLOOKUP($U21,BDD!$A$8:$AT$2864,11,0))</f>
        <v/>
      </c>
      <c r="R21" s="911" t="str">
        <f>IF($U21="","",VLOOKUP($U21,BDD!$A$8:$AT$2864,24,0))</f>
        <v/>
      </c>
      <c r="S21" s="912"/>
      <c r="T21" s="124"/>
      <c r="U21" s="1337"/>
      <c r="V21" s="767" t="s">
        <v>1589</v>
      </c>
      <c r="W21" s="767" t="s">
        <v>1590</v>
      </c>
    </row>
    <row r="22" spans="2:23" ht="24" customHeight="1">
      <c r="B22" s="119" t="str">
        <f t="shared" si="0"/>
        <v/>
      </c>
      <c r="C22" s="120" t="str">
        <f>IF($U22="","",VLOOKUP($U22,BDD!$A$8:$AT$2864,5,0))</f>
        <v/>
      </c>
      <c r="D22" s="121" t="str">
        <f>IF($U22="","",VLOOKUP($U22,BDD!$A$8:$AT$2864,4,0))</f>
        <v/>
      </c>
      <c r="E22" s="120" t="str">
        <f>IF($U22="","",VLOOKUP($U22,BDD!$A$8:$AT$2864,15,0))</f>
        <v/>
      </c>
      <c r="F22" s="122" t="str">
        <f>IF($U22="","",VLOOKUP($U22,BDD!$A$8:$AT$2864,13,0))</f>
        <v/>
      </c>
      <c r="G22" s="120" t="str">
        <f>IF($U22="","",VLOOKUP($U22,BDD!$A$8:$AT$2864,14,0))</f>
        <v/>
      </c>
      <c r="H22" s="120" t="str">
        <f>IF($U22="","",VLOOKUP($U22,BDD!$A$8:$AT$2864,16,0))</f>
        <v/>
      </c>
      <c r="I22" s="910" t="str">
        <f>IF($U22="","",VLOOKUP($U22,BDD!$A$8:$AT$2864,17,0))</f>
        <v/>
      </c>
      <c r="J22" s="911"/>
      <c r="K22" s="1220"/>
      <c r="L22" s="661" t="str">
        <f>IF($U22="","",VLOOKUP($U22,BDD!$A$8:$AT$2864,6,0))</f>
        <v/>
      </c>
      <c r="M22" s="662" t="str">
        <f>IF($U22="","",VLOOKUP($U22,BDD!$A$8:$AT$2864,7,0))</f>
        <v/>
      </c>
      <c r="N22" s="123" t="str">
        <f>IF($U22="","",VLOOKUP($U22,BDD!$A$8:$AT$2864,8,0))</f>
        <v/>
      </c>
      <c r="O22" s="661" t="str">
        <f>IF($U22="","",VLOOKUP($U22,BDD!$A$8:$AT$2864,9,0))</f>
        <v/>
      </c>
      <c r="P22" s="662" t="str">
        <f>IF($U22="","",VLOOKUP($U22,BDD!$A$8:$AT$2864,10,0))</f>
        <v/>
      </c>
      <c r="Q22" s="123" t="str">
        <f>IF($U22="","",VLOOKUP($U22,BDD!$A$8:$AT$2864,11,0))</f>
        <v/>
      </c>
      <c r="R22" s="911" t="str">
        <f>IF($U22="","",VLOOKUP($U22,BDD!$A$8:$AT$2864,24,0))</f>
        <v/>
      </c>
      <c r="S22" s="912"/>
      <c r="T22" s="124"/>
      <c r="U22" s="1337"/>
      <c r="V22" s="767" t="s">
        <v>1591</v>
      </c>
      <c r="W22" s="767" t="s">
        <v>1592</v>
      </c>
    </row>
    <row r="23" spans="2:23" ht="24" customHeight="1">
      <c r="B23" s="119" t="str">
        <f t="shared" si="0"/>
        <v/>
      </c>
      <c r="C23" s="120" t="str">
        <f>IF($U23="","",VLOOKUP($U23,BDD!$A$8:$AT$2864,5,0))</f>
        <v/>
      </c>
      <c r="D23" s="121" t="str">
        <f>IF($U23="","",VLOOKUP($U23,BDD!$A$8:$AT$2864,4,0))</f>
        <v/>
      </c>
      <c r="E23" s="120" t="str">
        <f>IF($U23="","",VLOOKUP($U23,BDD!$A$8:$AT$2864,15,0))</f>
        <v/>
      </c>
      <c r="F23" s="122" t="str">
        <f>IF($U23="","",VLOOKUP($U23,BDD!$A$8:$AT$2864,13,0))</f>
        <v/>
      </c>
      <c r="G23" s="120" t="str">
        <f>IF($U23="","",VLOOKUP($U23,BDD!$A$8:$AT$2864,14,0))</f>
        <v/>
      </c>
      <c r="H23" s="120" t="str">
        <f>IF($U23="","",VLOOKUP($U23,BDD!$A$8:$AT$2864,16,0))</f>
        <v/>
      </c>
      <c r="I23" s="910" t="str">
        <f>IF($U23="","",VLOOKUP($U23,BDD!$A$8:$AT$2864,17,0))</f>
        <v/>
      </c>
      <c r="J23" s="911"/>
      <c r="K23" s="1220"/>
      <c r="L23" s="661" t="str">
        <f>IF($U23="","",VLOOKUP($U23,BDD!$A$8:$AT$2864,6,0))</f>
        <v/>
      </c>
      <c r="M23" s="662" t="str">
        <f>IF($U23="","",VLOOKUP($U23,BDD!$A$8:$AT$2864,7,0))</f>
        <v/>
      </c>
      <c r="N23" s="123" t="str">
        <f>IF($U23="","",VLOOKUP($U23,BDD!$A$8:$AT$2864,8,0))</f>
        <v/>
      </c>
      <c r="O23" s="661" t="str">
        <f>IF($U23="","",VLOOKUP($U23,BDD!$A$8:$AT$2864,9,0))</f>
        <v/>
      </c>
      <c r="P23" s="662" t="str">
        <f>IF($U23="","",VLOOKUP($U23,BDD!$A$8:$AT$2864,10,0))</f>
        <v/>
      </c>
      <c r="Q23" s="123" t="str">
        <f>IF($U23="","",VLOOKUP($U23,BDD!$A$8:$AT$2864,11,0))</f>
        <v/>
      </c>
      <c r="R23" s="911" t="str">
        <f>IF($U23="","",VLOOKUP($U23,BDD!$A$8:$AT$2864,24,0))</f>
        <v/>
      </c>
      <c r="S23" s="912"/>
      <c r="T23" s="124"/>
      <c r="U23" s="1337"/>
      <c r="V23" s="767" t="s">
        <v>1593</v>
      </c>
      <c r="W23" s="767" t="s">
        <v>1594</v>
      </c>
    </row>
    <row r="24" spans="2:23" ht="24" customHeight="1">
      <c r="B24" s="119" t="str">
        <f t="shared" si="0"/>
        <v/>
      </c>
      <c r="C24" s="120" t="str">
        <f>IF($U24="","",VLOOKUP($U24,BDD!$A$8:$AT$2864,5,0))</f>
        <v/>
      </c>
      <c r="D24" s="121" t="str">
        <f>IF($U24="","",VLOOKUP($U24,BDD!$A$8:$AT$2864,4,0))</f>
        <v/>
      </c>
      <c r="E24" s="120" t="str">
        <f>IF($U24="","",VLOOKUP($U24,BDD!$A$8:$AT$2864,15,0))</f>
        <v/>
      </c>
      <c r="F24" s="122" t="str">
        <f>IF($U24="","",VLOOKUP($U24,BDD!$A$8:$AT$2864,13,0))</f>
        <v/>
      </c>
      <c r="G24" s="120" t="str">
        <f>IF($U24="","",VLOOKUP($U24,BDD!$A$8:$AT$2864,14,0))</f>
        <v/>
      </c>
      <c r="H24" s="120" t="str">
        <f>IF($U24="","",VLOOKUP($U24,BDD!$A$8:$AT$2864,16,0))</f>
        <v/>
      </c>
      <c r="I24" s="910" t="str">
        <f>IF($U24="","",VLOOKUP($U24,BDD!$A$8:$AT$2864,17,0))</f>
        <v/>
      </c>
      <c r="J24" s="911"/>
      <c r="K24" s="1220"/>
      <c r="L24" s="661" t="str">
        <f>IF($U24="","",VLOOKUP($U24,BDD!$A$8:$AT$2864,6,0))</f>
        <v/>
      </c>
      <c r="M24" s="662" t="str">
        <f>IF($U24="","",VLOOKUP($U24,BDD!$A$8:$AT$2864,7,0))</f>
        <v/>
      </c>
      <c r="N24" s="123" t="str">
        <f>IF($U24="","",VLOOKUP($U24,BDD!$A$8:$AT$2864,8,0))</f>
        <v/>
      </c>
      <c r="O24" s="661" t="str">
        <f>IF($U24="","",VLOOKUP($U24,BDD!$A$8:$AT$2864,9,0))</f>
        <v/>
      </c>
      <c r="P24" s="662" t="str">
        <f>IF($U24="","",VLOOKUP($U24,BDD!$A$8:$AT$2864,10,0))</f>
        <v/>
      </c>
      <c r="Q24" s="123" t="str">
        <f>IF($U24="","",VLOOKUP($U24,BDD!$A$8:$AT$2864,11,0))</f>
        <v/>
      </c>
      <c r="R24" s="911" t="str">
        <f>IF($U24="","",VLOOKUP($U24,BDD!$A$8:$AT$2864,24,0))</f>
        <v/>
      </c>
      <c r="S24" s="912"/>
      <c r="T24" s="124"/>
      <c r="U24" s="1337"/>
      <c r="V24" s="767" t="s">
        <v>1595</v>
      </c>
      <c r="W24" s="767" t="s">
        <v>1596</v>
      </c>
    </row>
    <row r="25" spans="2:23" ht="24" customHeight="1">
      <c r="B25" s="119" t="str">
        <f t="shared" si="0"/>
        <v/>
      </c>
      <c r="C25" s="120" t="str">
        <f>IF($U25="","",VLOOKUP($U25,BDD!$A$8:$AT$2864,5,0))</f>
        <v/>
      </c>
      <c r="D25" s="121" t="str">
        <f>IF($U25="","",VLOOKUP($U25,BDD!$A$8:$AT$2864,4,0))</f>
        <v/>
      </c>
      <c r="E25" s="120" t="str">
        <f>IF($U25="","",VLOOKUP($U25,BDD!$A$8:$AT$2864,15,0))</f>
        <v/>
      </c>
      <c r="F25" s="122" t="str">
        <f>IF($U25="","",VLOOKUP($U25,BDD!$A$8:$AT$2864,13,0))</f>
        <v/>
      </c>
      <c r="G25" s="120" t="str">
        <f>IF($U25="","",VLOOKUP($U25,BDD!$A$8:$AT$2864,14,0))</f>
        <v/>
      </c>
      <c r="H25" s="120" t="str">
        <f>IF($U25="","",VLOOKUP($U25,BDD!$A$8:$AT$2864,16,0))</f>
        <v/>
      </c>
      <c r="I25" s="910" t="str">
        <f>IF($U25="","",VLOOKUP($U25,BDD!$A$8:$AT$2864,17,0))</f>
        <v/>
      </c>
      <c r="J25" s="911"/>
      <c r="K25" s="1220"/>
      <c r="L25" s="661" t="str">
        <f>IF($U25="","",VLOOKUP($U25,BDD!$A$8:$AT$2864,6,0))</f>
        <v/>
      </c>
      <c r="M25" s="662" t="str">
        <f>IF($U25="","",VLOOKUP($U25,BDD!$A$8:$AT$2864,7,0))</f>
        <v/>
      </c>
      <c r="N25" s="123" t="str">
        <f>IF($U25="","",VLOOKUP($U25,BDD!$A$8:$AT$2864,8,0))</f>
        <v/>
      </c>
      <c r="O25" s="661" t="str">
        <f>IF($U25="","",VLOOKUP($U25,BDD!$A$8:$AT$2864,9,0))</f>
        <v/>
      </c>
      <c r="P25" s="662" t="str">
        <f>IF($U25="","",VLOOKUP($U25,BDD!$A$8:$AT$2864,10,0))</f>
        <v/>
      </c>
      <c r="Q25" s="123" t="str">
        <f>IF($U25="","",VLOOKUP($U25,BDD!$A$8:$AT$2864,11,0))</f>
        <v/>
      </c>
      <c r="R25" s="911" t="str">
        <f>IF($U25="","",VLOOKUP($U25,BDD!$A$8:$AT$2864,24,0))</f>
        <v/>
      </c>
      <c r="S25" s="912"/>
      <c r="T25" s="124"/>
      <c r="U25" s="1337"/>
      <c r="V25" s="767" t="s">
        <v>1597</v>
      </c>
      <c r="W25" s="767" t="s">
        <v>1598</v>
      </c>
    </row>
    <row r="26" spans="2:23" ht="24" customHeight="1">
      <c r="B26" s="119" t="str">
        <f t="shared" si="0"/>
        <v/>
      </c>
      <c r="C26" s="120" t="str">
        <f>IF($U26="","",VLOOKUP($U26,BDD!$A$8:$AT$2864,5,0))</f>
        <v/>
      </c>
      <c r="D26" s="121" t="str">
        <f>IF($U26="","",VLOOKUP($U26,BDD!$A$8:$AT$2864,4,0))</f>
        <v/>
      </c>
      <c r="E26" s="120" t="str">
        <f>IF($U26="","",VLOOKUP($U26,BDD!$A$8:$AT$2864,15,0))</f>
        <v/>
      </c>
      <c r="F26" s="122" t="str">
        <f>IF($U26="","",VLOOKUP($U26,BDD!$A$8:$AT$2864,13,0))</f>
        <v/>
      </c>
      <c r="G26" s="120" t="str">
        <f>IF($U26="","",VLOOKUP($U26,BDD!$A$8:$AT$2864,14,0))</f>
        <v/>
      </c>
      <c r="H26" s="120" t="str">
        <f>IF($U26="","",VLOOKUP($U26,BDD!$A$8:$AT$2864,16,0))</f>
        <v/>
      </c>
      <c r="I26" s="910" t="str">
        <f>IF($U26="","",VLOOKUP($U26,BDD!$A$8:$AT$2864,17,0))</f>
        <v/>
      </c>
      <c r="J26" s="911"/>
      <c r="K26" s="1220"/>
      <c r="L26" s="661" t="str">
        <f>IF($U26="","",VLOOKUP($U26,BDD!$A$8:$AT$2864,6,0))</f>
        <v/>
      </c>
      <c r="M26" s="662" t="str">
        <f>IF($U26="","",VLOOKUP($U26,BDD!$A$8:$AT$2864,7,0))</f>
        <v/>
      </c>
      <c r="N26" s="123" t="str">
        <f>IF($U26="","",VLOOKUP($U26,BDD!$A$8:$AT$2864,8,0))</f>
        <v/>
      </c>
      <c r="O26" s="661" t="str">
        <f>IF($U26="","",VLOOKUP($U26,BDD!$A$8:$AT$2864,9,0))</f>
        <v/>
      </c>
      <c r="P26" s="662" t="str">
        <f>IF($U26="","",VLOOKUP($U26,BDD!$A$8:$AT$2864,10,0))</f>
        <v/>
      </c>
      <c r="Q26" s="123" t="str">
        <f>IF($U26="","",VLOOKUP($U26,BDD!$A$8:$AT$2864,11,0))</f>
        <v/>
      </c>
      <c r="R26" s="911" t="str">
        <f>IF($U26="","",VLOOKUP($U26,BDD!$A$8:$AT$2864,24,0))</f>
        <v/>
      </c>
      <c r="S26" s="912"/>
      <c r="T26" s="124"/>
      <c r="U26" s="1337"/>
      <c r="V26" s="767" t="s">
        <v>1599</v>
      </c>
      <c r="W26" s="767" t="s">
        <v>1600</v>
      </c>
    </row>
    <row r="27" spans="2:23" ht="24" customHeight="1">
      <c r="B27" s="119" t="str">
        <f t="shared" si="0"/>
        <v/>
      </c>
      <c r="C27" s="120" t="str">
        <f>IF($U27="","",VLOOKUP($U27,BDD!$A$8:$AT$2864,5,0))</f>
        <v/>
      </c>
      <c r="D27" s="121" t="str">
        <f>IF($U27="","",VLOOKUP($U27,BDD!$A$8:$AT$2864,4,0))</f>
        <v/>
      </c>
      <c r="E27" s="120" t="str">
        <f>IF($U27="","",VLOOKUP($U27,BDD!$A$8:$AT$2864,15,0))</f>
        <v/>
      </c>
      <c r="F27" s="122" t="str">
        <f>IF($U27="","",VLOOKUP($U27,BDD!$A$8:$AT$2864,13,0))</f>
        <v/>
      </c>
      <c r="G27" s="120" t="str">
        <f>IF($U27="","",VLOOKUP($U27,BDD!$A$8:$AT$2864,14,0))</f>
        <v/>
      </c>
      <c r="H27" s="120" t="str">
        <f>IF($U27="","",VLOOKUP($U27,BDD!$A$8:$AT$2864,16,0))</f>
        <v/>
      </c>
      <c r="I27" s="910" t="str">
        <f>IF($U27="","",VLOOKUP($U27,BDD!$A$8:$AT$2864,17,0))</f>
        <v/>
      </c>
      <c r="J27" s="911"/>
      <c r="K27" s="1220"/>
      <c r="L27" s="661" t="str">
        <f>IF($U27="","",VLOOKUP($U27,BDD!$A$8:$AT$2864,6,0))</f>
        <v/>
      </c>
      <c r="M27" s="662" t="str">
        <f>IF($U27="","",VLOOKUP($U27,BDD!$A$8:$AT$2864,7,0))</f>
        <v/>
      </c>
      <c r="N27" s="123" t="str">
        <f>IF($U27="","",VLOOKUP($U27,BDD!$A$8:$AT$2864,8,0))</f>
        <v/>
      </c>
      <c r="O27" s="661" t="str">
        <f>IF($U27="","",VLOOKUP($U27,BDD!$A$8:$AT$2864,9,0))</f>
        <v/>
      </c>
      <c r="P27" s="662" t="str">
        <f>IF($U27="","",VLOOKUP($U27,BDD!$A$8:$AT$2864,10,0))</f>
        <v/>
      </c>
      <c r="Q27" s="123" t="str">
        <f>IF($U27="","",VLOOKUP($U27,BDD!$A$8:$AT$2864,11,0))</f>
        <v/>
      </c>
      <c r="R27" s="911" t="str">
        <f>IF($U27="","",VLOOKUP($U27,BDD!$A$8:$AT$2864,24,0))</f>
        <v/>
      </c>
      <c r="S27" s="912"/>
      <c r="T27" s="124"/>
      <c r="U27" s="1337"/>
      <c r="V27" s="767" t="s">
        <v>1601</v>
      </c>
      <c r="W27" s="767" t="s">
        <v>1602</v>
      </c>
    </row>
    <row r="28" spans="2:23" ht="24" customHeight="1">
      <c r="B28" s="119" t="str">
        <f t="shared" si="0"/>
        <v/>
      </c>
      <c r="C28" s="120" t="str">
        <f>IF($U28="","",VLOOKUP($U28,BDD!$A$8:$AT$2864,5,0))</f>
        <v/>
      </c>
      <c r="D28" s="121" t="str">
        <f>IF($U28="","",VLOOKUP($U28,BDD!$A$8:$AT$2864,4,0))</f>
        <v/>
      </c>
      <c r="E28" s="120" t="str">
        <f>IF($U28="","",VLOOKUP($U28,BDD!$A$8:$AT$2864,15,0))</f>
        <v/>
      </c>
      <c r="F28" s="122" t="str">
        <f>IF($U28="","",VLOOKUP($U28,BDD!$A$8:$AT$2864,13,0))</f>
        <v/>
      </c>
      <c r="G28" s="120" t="str">
        <f>IF($U28="","",VLOOKUP($U28,BDD!$A$8:$AT$2864,14,0))</f>
        <v/>
      </c>
      <c r="H28" s="120" t="str">
        <f>IF($U28="","",VLOOKUP($U28,BDD!$A$8:$AT$2864,16,0))</f>
        <v/>
      </c>
      <c r="I28" s="910" t="str">
        <f>IF($U28="","",VLOOKUP($U28,BDD!$A$8:$AT$2864,17,0))</f>
        <v/>
      </c>
      <c r="J28" s="911"/>
      <c r="K28" s="1220"/>
      <c r="L28" s="661" t="str">
        <f>IF($U28="","",VLOOKUP($U28,BDD!$A$8:$AT$2864,6,0))</f>
        <v/>
      </c>
      <c r="M28" s="662" t="str">
        <f>IF($U28="","",VLOOKUP($U28,BDD!$A$8:$AT$2864,7,0))</f>
        <v/>
      </c>
      <c r="N28" s="123" t="str">
        <f>IF($U28="","",VLOOKUP($U28,BDD!$A$8:$AT$2864,8,0))</f>
        <v/>
      </c>
      <c r="O28" s="661" t="str">
        <f>IF($U28="","",VLOOKUP($U28,BDD!$A$8:$AT$2864,9,0))</f>
        <v/>
      </c>
      <c r="P28" s="662" t="str">
        <f>IF($U28="","",VLOOKUP($U28,BDD!$A$8:$AT$2864,10,0))</f>
        <v/>
      </c>
      <c r="Q28" s="123" t="str">
        <f>IF($U28="","",VLOOKUP($U28,BDD!$A$8:$AT$2864,11,0))</f>
        <v/>
      </c>
      <c r="R28" s="911" t="str">
        <f>IF($U28="","",VLOOKUP($U28,BDD!$A$8:$AT$2864,24,0))</f>
        <v/>
      </c>
      <c r="S28" s="912"/>
      <c r="T28" s="124"/>
      <c r="U28" s="1337"/>
      <c r="V28" s="767" t="s">
        <v>1603</v>
      </c>
      <c r="W28" s="767" t="s">
        <v>1604</v>
      </c>
    </row>
    <row r="29" spans="2:23" ht="22.5" customHeight="1" thickBot="1">
      <c r="B29" s="915" t="s">
        <v>1605</v>
      </c>
      <c r="C29" s="916"/>
      <c r="D29" s="916"/>
      <c r="E29" s="916"/>
      <c r="F29" s="916"/>
      <c r="G29" s="916"/>
      <c r="H29" s="916"/>
      <c r="I29" s="916"/>
      <c r="J29" s="916"/>
      <c r="K29" s="916"/>
      <c r="L29" s="916"/>
      <c r="M29" s="916"/>
      <c r="N29" s="916"/>
      <c r="O29" s="916"/>
      <c r="P29" s="916"/>
      <c r="Q29" s="916"/>
      <c r="R29" s="916"/>
      <c r="S29" s="916"/>
      <c r="T29" s="917"/>
      <c r="V29" s="767" t="s">
        <v>1606</v>
      </c>
      <c r="W29" s="767" t="s">
        <v>1607</v>
      </c>
    </row>
    <row r="30" spans="2:23" s="125" customFormat="1" ht="41.1" customHeight="1">
      <c r="B30" s="1223" t="s">
        <v>1608</v>
      </c>
      <c r="C30" s="1223"/>
      <c r="D30" s="1223"/>
      <c r="E30" s="1223"/>
      <c r="F30" s="126" t="s">
        <v>1609</v>
      </c>
      <c r="G30" s="126"/>
      <c r="H30" s="126"/>
      <c r="I30" s="126"/>
      <c r="J30" s="126"/>
      <c r="K30" s="126"/>
      <c r="L30" s="126" t="s">
        <v>1610</v>
      </c>
      <c r="M30" s="126"/>
      <c r="O30" s="126"/>
      <c r="P30" s="126"/>
      <c r="Q30" s="126" t="s">
        <v>1611</v>
      </c>
      <c r="R30" s="126"/>
      <c r="S30" s="126"/>
      <c r="U30" s="107"/>
      <c r="V30" s="768"/>
      <c r="W30" s="768"/>
    </row>
    <row r="31" spans="2:23" s="125" customFormat="1">
      <c r="B31" s="1224" t="s">
        <v>1612</v>
      </c>
      <c r="C31" s="1224"/>
      <c r="D31" s="1224"/>
      <c r="E31" s="1224"/>
      <c r="F31" s="1221" t="s">
        <v>1613</v>
      </c>
      <c r="G31" s="1221"/>
      <c r="H31" s="1221"/>
      <c r="I31" s="1221"/>
      <c r="J31" s="1221"/>
      <c r="K31" s="1221"/>
      <c r="L31" s="1221"/>
      <c r="M31" s="1221" t="s">
        <v>1614</v>
      </c>
      <c r="N31" s="1221"/>
      <c r="O31" s="1221"/>
      <c r="P31" s="1221"/>
      <c r="Q31" s="1221" t="s">
        <v>1615</v>
      </c>
      <c r="R31" s="1221"/>
      <c r="S31" s="1221"/>
      <c r="T31" s="1221"/>
      <c r="U31" s="107"/>
      <c r="V31" s="768"/>
      <c r="W31" s="768"/>
    </row>
    <row r="32" spans="2:23" s="125" customFormat="1" ht="18.2" customHeight="1">
      <c r="B32" s="1224"/>
      <c r="C32" s="1224"/>
      <c r="D32" s="1224"/>
      <c r="E32" s="1224"/>
      <c r="F32" s="1221" t="s">
        <v>1616</v>
      </c>
      <c r="G32" s="1221"/>
      <c r="H32" s="1221"/>
      <c r="I32" s="1221" t="s">
        <v>1617</v>
      </c>
      <c r="J32" s="1221"/>
      <c r="K32" s="1221"/>
      <c r="L32" s="1221"/>
      <c r="M32" s="126"/>
      <c r="N32" s="126"/>
      <c r="O32" s="126"/>
      <c r="P32" s="126"/>
      <c r="Q32" s="126"/>
      <c r="R32" s="126"/>
      <c r="S32" s="126"/>
      <c r="T32" s="126"/>
      <c r="U32" s="107"/>
      <c r="V32" s="768"/>
      <c r="W32" s="768"/>
    </row>
    <row r="33" spans="2:23" s="127" customFormat="1" ht="40.700000000000003" hidden="1" customHeight="1">
      <c r="B33" s="1225" t="s">
        <v>1612</v>
      </c>
      <c r="C33" s="1225"/>
      <c r="D33" s="1225"/>
      <c r="E33" s="1225"/>
      <c r="F33" s="126" t="s">
        <v>1618</v>
      </c>
      <c r="G33" s="126"/>
      <c r="H33" s="128"/>
      <c r="I33" s="126"/>
      <c r="J33" s="126"/>
      <c r="K33" s="1221" t="s">
        <v>1619</v>
      </c>
      <c r="L33" s="1221"/>
      <c r="M33" s="1221"/>
      <c r="N33" s="1221"/>
      <c r="O33" s="1221"/>
      <c r="P33" s="1221" t="s">
        <v>1620</v>
      </c>
      <c r="Q33" s="1221"/>
      <c r="R33" s="1221"/>
      <c r="S33" s="1221"/>
      <c r="T33" s="1221"/>
      <c r="U33" s="107"/>
      <c r="V33" s="768"/>
      <c r="W33" s="768"/>
    </row>
    <row r="34" spans="2:23" s="127" customFormat="1" ht="29.85" customHeight="1">
      <c r="B34" s="1222" t="s">
        <v>1621</v>
      </c>
      <c r="C34" s="1222"/>
      <c r="D34" s="1222"/>
      <c r="E34" s="1222"/>
      <c r="F34" s="126"/>
      <c r="G34" s="126"/>
      <c r="H34" s="128"/>
      <c r="I34" s="126"/>
      <c r="J34" s="129"/>
      <c r="K34" s="129"/>
      <c r="L34" s="129"/>
      <c r="M34" s="129"/>
      <c r="N34" s="129"/>
      <c r="O34" s="129"/>
      <c r="U34" s="107"/>
      <c r="V34" s="768"/>
      <c r="W34" s="768"/>
    </row>
    <row r="35" spans="2:23" s="127" customFormat="1" ht="29.85" customHeight="1">
      <c r="B35" s="1222" t="s">
        <v>1622</v>
      </c>
      <c r="C35" s="1222"/>
      <c r="D35" s="1222"/>
      <c r="E35" s="1222"/>
      <c r="F35" s="126"/>
      <c r="G35" s="126"/>
      <c r="H35" s="128"/>
      <c r="I35" s="126"/>
      <c r="J35" s="129"/>
      <c r="K35" s="130"/>
      <c r="L35" s="130"/>
      <c r="M35" s="130"/>
      <c r="N35" s="130"/>
      <c r="O35" s="130"/>
      <c r="U35" s="107"/>
      <c r="V35" s="768"/>
      <c r="W35" s="768"/>
    </row>
    <row r="36" spans="2:23" s="127" customFormat="1" ht="29.85" customHeight="1">
      <c r="B36" s="1222" t="s">
        <v>1623</v>
      </c>
      <c r="C36" s="1222"/>
      <c r="D36" s="1222"/>
      <c r="E36" s="1222"/>
      <c r="F36" s="126"/>
      <c r="G36" s="126"/>
      <c r="H36" s="128"/>
      <c r="I36" s="126"/>
      <c r="J36" s="129"/>
      <c r="K36" s="130"/>
      <c r="L36" s="130"/>
      <c r="M36" s="130"/>
      <c r="N36" s="130"/>
      <c r="O36" s="130"/>
      <c r="U36" s="107"/>
      <c r="V36" s="768"/>
      <c r="W36" s="768"/>
    </row>
    <row r="37" spans="2:23" s="112" customFormat="1">
      <c r="S37" s="113"/>
      <c r="U37" s="131"/>
      <c r="V37" s="148"/>
      <c r="W37" s="148"/>
    </row>
  </sheetData>
  <mergeCells count="79">
    <mergeCell ref="B33:E33"/>
    <mergeCell ref="K33:O33"/>
    <mergeCell ref="P33:T33"/>
    <mergeCell ref="B34:E34"/>
    <mergeCell ref="B35:E35"/>
    <mergeCell ref="B36:E36"/>
    <mergeCell ref="I28:K28"/>
    <mergeCell ref="R28:S28"/>
    <mergeCell ref="B29:T29"/>
    <mergeCell ref="B30:E30"/>
    <mergeCell ref="B31:E32"/>
    <mergeCell ref="F31:L31"/>
    <mergeCell ref="M31:P31"/>
    <mergeCell ref="Q31:T31"/>
    <mergeCell ref="F32:H32"/>
    <mergeCell ref="I32:L32"/>
    <mergeCell ref="I25:K25"/>
    <mergeCell ref="R25:S25"/>
    <mergeCell ref="I26:K26"/>
    <mergeCell ref="R26:S26"/>
    <mergeCell ref="I27:K27"/>
    <mergeCell ref="R27:S27"/>
    <mergeCell ref="I22:K22"/>
    <mergeCell ref="R22:S22"/>
    <mergeCell ref="I23:K23"/>
    <mergeCell ref="R23:S23"/>
    <mergeCell ref="I24:K24"/>
    <mergeCell ref="R24:S24"/>
    <mergeCell ref="I19:K19"/>
    <mergeCell ref="R19:S19"/>
    <mergeCell ref="I20:K20"/>
    <mergeCell ref="R20:S20"/>
    <mergeCell ref="I21:K21"/>
    <mergeCell ref="R21:S21"/>
    <mergeCell ref="I16:K16"/>
    <mergeCell ref="R16:S16"/>
    <mergeCell ref="I17:K17"/>
    <mergeCell ref="R17:S17"/>
    <mergeCell ref="I18:K18"/>
    <mergeCell ref="R18:S18"/>
    <mergeCell ref="I13:K13"/>
    <mergeCell ref="R13:S13"/>
    <mergeCell ref="I14:K14"/>
    <mergeCell ref="R14:S14"/>
    <mergeCell ref="I15:K15"/>
    <mergeCell ref="R15:S15"/>
    <mergeCell ref="P10:P11"/>
    <mergeCell ref="Q10:Q11"/>
    <mergeCell ref="R10:S10"/>
    <mergeCell ref="T10:T11"/>
    <mergeCell ref="R11:S11"/>
    <mergeCell ref="I12:K12"/>
    <mergeCell ref="R12:S12"/>
    <mergeCell ref="H10:H11"/>
    <mergeCell ref="I10:K10"/>
    <mergeCell ref="L10:L11"/>
    <mergeCell ref="M10:M11"/>
    <mergeCell ref="N10:N11"/>
    <mergeCell ref="O10:O11"/>
    <mergeCell ref="B10:B11"/>
    <mergeCell ref="C10:C11"/>
    <mergeCell ref="D10:D11"/>
    <mergeCell ref="E10:E11"/>
    <mergeCell ref="F10:F11"/>
    <mergeCell ref="G10:G11"/>
    <mergeCell ref="B7:D7"/>
    <mergeCell ref="E7:H7"/>
    <mergeCell ref="I7:K7"/>
    <mergeCell ref="L7:O7"/>
    <mergeCell ref="Q7:T7"/>
    <mergeCell ref="B8:D8"/>
    <mergeCell ref="E8:O8"/>
    <mergeCell ref="Q8:T8"/>
    <mergeCell ref="B3:E5"/>
    <mergeCell ref="F3:P5"/>
    <mergeCell ref="Q3:T3"/>
    <mergeCell ref="Q4:T4"/>
    <mergeCell ref="Q5:T5"/>
    <mergeCell ref="B6:T6"/>
  </mergeCells>
  <printOptions horizontalCentered="1" verticalCentered="1"/>
  <pageMargins left="7.874015748031496E-2" right="7.874015748031496E-2" top="7.874015748031496E-2" bottom="7.874015748031496E-2" header="3.937007874015748E-2" footer="3.937007874015748E-2"/>
  <pageSetup paperSize="9" scale="7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2:T348"/>
  <sheetViews>
    <sheetView view="pageBreakPreview" zoomScale="80" zoomScaleNormal="80" zoomScaleSheetLayoutView="80" workbookViewId="0">
      <pane xSplit="9" ySplit="4" topLeftCell="J5" activePane="bottomRight" state="frozen"/>
      <selection activeCell="B1602" sqref="B1602"/>
      <selection pane="topRight" activeCell="B1602" sqref="B1602"/>
      <selection pane="bottomLeft" activeCell="B1602" sqref="B1602"/>
      <selection pane="bottomRight" activeCell="C5" sqref="C5:C348"/>
    </sheetView>
  </sheetViews>
  <sheetFormatPr defaultColWidth="10.28515625" defaultRowHeight="22.5"/>
  <cols>
    <col min="1" max="1" width="4.42578125" style="523" customWidth="1"/>
    <col min="2" max="2" width="4.85546875" style="527" bestFit="1" customWidth="1"/>
    <col min="3" max="3" width="30.140625" style="538" customWidth="1"/>
    <col min="4" max="4" width="27.7109375" style="523" hidden="1" customWidth="1"/>
    <col min="5" max="5" width="7.28515625" style="715" customWidth="1"/>
    <col min="6" max="6" width="5.5703125" style="523" customWidth="1"/>
    <col min="7" max="7" width="7.5703125" style="523" customWidth="1"/>
    <col min="8" max="8" width="12.28515625" style="539" customWidth="1"/>
    <col min="9" max="9" width="18.5703125" style="524" customWidth="1"/>
    <col min="10" max="10" width="33.42578125" style="759" bestFit="1" customWidth="1"/>
    <col min="11" max="11" width="17.140625" style="524" hidden="1" customWidth="1"/>
    <col min="12" max="12" width="11.42578125" style="524" hidden="1" customWidth="1"/>
    <col min="13" max="13" width="19" style="524" customWidth="1"/>
    <col min="14" max="14" width="15.5703125" style="524" customWidth="1"/>
    <col min="15" max="15" width="12" style="523" bestFit="1" customWidth="1"/>
    <col min="16" max="16" width="14.28515625" style="527" bestFit="1" customWidth="1"/>
    <col min="17" max="17" width="30.7109375" style="540" bestFit="1" customWidth="1"/>
    <col min="18" max="18" width="5.5703125" style="528" bestFit="1" customWidth="1"/>
    <col min="19" max="19" width="12.42578125" style="541" bestFit="1" customWidth="1"/>
    <col min="20" max="20" width="11" style="523" bestFit="1" customWidth="1"/>
    <col min="21" max="16384" width="10.28515625" style="523"/>
  </cols>
  <sheetData>
    <row r="2" spans="1:20" s="527" customFormat="1" ht="36" customHeight="1" thickBot="1">
      <c r="C2" s="487">
        <f ca="1">SUMPRODUCT(SUBTOTAL(103,OFFSET(C5,ROW(C5:C348)-ROW(C5),0,1)),--(C5:C348&lt;&gt;""))</f>
        <v>116</v>
      </c>
      <c r="E2" s="716"/>
      <c r="H2" s="667"/>
      <c r="I2" s="665">
        <f>SUBTOTAL(3,I5:I348)</f>
        <v>344</v>
      </c>
      <c r="J2" s="755"/>
      <c r="K2" s="668"/>
      <c r="L2" s="668"/>
      <c r="M2" s="668"/>
      <c r="N2" s="668"/>
      <c r="O2" s="666">
        <f>SUBTOTAL(3,O5:O348)</f>
        <v>344</v>
      </c>
      <c r="Q2" s="664">
        <f ca="1">TODAY()</f>
        <v>46315</v>
      </c>
      <c r="R2" s="663"/>
      <c r="S2" s="525">
        <f>MAX(BDD!$AX$8:$AX$3162)</f>
        <v>116</v>
      </c>
    </row>
    <row r="3" spans="1:20" ht="54.75" customHeight="1" thickBot="1">
      <c r="B3" s="682" t="s">
        <v>1525</v>
      </c>
      <c r="C3" s="683" t="s">
        <v>1490</v>
      </c>
      <c r="D3" s="683" t="s">
        <v>1490</v>
      </c>
      <c r="E3" s="717" t="s">
        <v>1526</v>
      </c>
      <c r="F3" s="683" t="s">
        <v>1501</v>
      </c>
      <c r="G3" s="683" t="s">
        <v>1527</v>
      </c>
      <c r="H3" s="684" t="s">
        <v>1493</v>
      </c>
      <c r="I3" s="685" t="s">
        <v>1519</v>
      </c>
      <c r="J3" s="908" t="s">
        <v>1505</v>
      </c>
      <c r="K3" s="908"/>
      <c r="L3" s="908"/>
      <c r="M3" s="686" t="s">
        <v>1504</v>
      </c>
      <c r="N3" s="909" t="s">
        <v>1528</v>
      </c>
      <c r="O3" s="909"/>
      <c r="P3" s="909"/>
      <c r="Q3" s="687" t="s">
        <v>1529</v>
      </c>
      <c r="R3" s="688"/>
      <c r="S3" s="689"/>
      <c r="T3" s="526" t="s">
        <v>1850</v>
      </c>
    </row>
    <row r="4" spans="1:20" ht="26.25" customHeight="1" thickBot="1">
      <c r="A4" s="527"/>
      <c r="B4" s="690"/>
      <c r="C4" s="691" t="str">
        <f>IF(B4="","",INDEX(BDD!$B$8:$B$3162,MATCH(B4,BDD!AV:AV,0)))</f>
        <v/>
      </c>
      <c r="D4" s="692"/>
      <c r="E4" s="718"/>
      <c r="F4" s="691"/>
      <c r="G4" s="691"/>
      <c r="H4" s="693"/>
      <c r="I4" s="694" t="s">
        <v>1523</v>
      </c>
      <c r="J4" s="756" t="s">
        <v>1516</v>
      </c>
      <c r="K4" s="692" t="s">
        <v>1517</v>
      </c>
      <c r="L4" s="692" t="s">
        <v>1518</v>
      </c>
      <c r="M4" s="695"/>
      <c r="N4" s="696" t="s">
        <v>1523</v>
      </c>
      <c r="O4" s="697" t="s">
        <v>1530</v>
      </c>
      <c r="P4" s="692" t="s">
        <v>1522</v>
      </c>
      <c r="Q4" s="698"/>
      <c r="R4" s="699"/>
      <c r="S4" s="700" t="s">
        <v>1650</v>
      </c>
      <c r="T4" s="528"/>
    </row>
    <row r="5" spans="1:20" ht="19.5" customHeight="1">
      <c r="B5" s="669">
        <f t="shared" ref="B5:B68" si="0">IF(ROW()-4&lt;=$S$2,ROW()-4,"")</f>
        <v>1</v>
      </c>
      <c r="C5" s="670" t="str">
        <f>IF(B5="","",INDEX(BDD!$B$8:$B$3162,MATCH(B5,BDD!$AX$8:$AX$3162,0)))</f>
        <v>MFD-ISW Vers MFD-CPF-</v>
      </c>
      <c r="D5" s="671" t="str">
        <f>C5</f>
        <v>MFD-ISW Vers MFD-CPF-</v>
      </c>
      <c r="E5" s="720">
        <f>IF(B5="","",INDEX(BDD!$D$8:$D$3162,MATCH(B5,BDD!$AX$8:$AX$3162,0)))</f>
        <v>0</v>
      </c>
      <c r="F5" s="672">
        <f>IF(B5="","",INDEX(BDD!$M$8:$M$3162,MATCH(B5,BDD!$AX$8:$AX$3162,0)))</f>
        <v>16</v>
      </c>
      <c r="G5" s="672">
        <f>IF(B5="","",INDEX(BDD!$N$8:$N$3162,MATCH(B5,BDD!$AX$8:$AX$3162,0)))</f>
        <v>9.5299999999999994</v>
      </c>
      <c r="H5" s="673" t="str">
        <f>IF(B5="","",INDEX(BDD!$E$8:$E$3162,MATCH(B5,BDD!$AX$8:$AX$3162,0)))</f>
        <v>JN°560</v>
      </c>
      <c r="I5" s="674">
        <f>IF(B5="","",INDEX(BDD!$V$8:$V$3162,MATCH(B5,BDD!$AX$8:$AX$3162,0)))</f>
        <v>46305</v>
      </c>
      <c r="J5" s="757" t="str">
        <f>IF(B5="","",INDEX(BDD!$Q$8:$Q$3162,MATCH(B5,BDD!$AX$8:$AX$3162,0)))</f>
        <v>WR-33-50/51-52</v>
      </c>
      <c r="K5" s="675">
        <f>IF(B5="","",INDEX(BDD!$R$8:$R$3162,MATCH(B5,BDD!$AX$8:$AX$3162,0)))</f>
        <v>0</v>
      </c>
      <c r="L5" s="676">
        <f>IF(B5="","",INDEX(BDD!$S$8:$S$3162,MATCH(B5,BDD!$AX$8:$AX$3162,0)))</f>
        <v>0</v>
      </c>
      <c r="M5" s="677" t="str">
        <f>IF(B5="","",INDEX(BDD!$P$8:$P$3162,MATCH(B5,BDD!$AX$8:$AX$3162,0)))</f>
        <v>TFTII-PL03</v>
      </c>
      <c r="N5" s="678" t="str">
        <f>IF(IF(B5="","",INDEX(BDD!$Z$8:$Z$3162,MATCH(B5,BDD!$AX$8:$AX$3162,0)))=0,"",INDEX(BDD!$Z$8:$Z$3162,MATCH(B5,BDD!$AX$8:$AX$3162,0)))</f>
        <v/>
      </c>
      <c r="O5" s="672" t="str">
        <f>IF(IF(B5="","",INDEX(BDD!$AA$8:$AA$3162,MATCH(B5,BDD!$AX$8:$AX$3162,0)))=0,"",IF(B5="","",INDEX(BDD!$AA$8:$AA$3162,MATCH(B5,BDD!$AX$8:$AX$3162,0))))</f>
        <v/>
      </c>
      <c r="P5" s="672" t="str">
        <f>IF(IF(B5="","",INDEX(BDD!$AB$8:$AB$3162,MATCH(B5,BDD!$AX$8:$AX$3162,0)))=0,"",)</f>
        <v/>
      </c>
      <c r="Q5" s="679" t="str">
        <f>IF(IF(B5="","",INDEX(BDD!$AN$8:$AN$3162,MATCH(B5,BDD!$AX$8:$AX$3162,0)))=0,"",IF(B5="","",INDEX(BDD!$AN$8:$AN$3162,MATCH(B5,BDD!$AX$8:$AX$3162,0))))</f>
        <v/>
      </c>
      <c r="R5" s="680" t="str">
        <f>IFERROR(IF(B5="","",INDEX(BDD!C:C,MATCH(B5,BDD!AX:AX,0))),"")</f>
        <v>T-54</v>
      </c>
      <c r="S5" s="681" t="str">
        <f>IF(B5="","",INDEX(BDD!$A$8:$A$3162,MATCH(B5,BDD!$AX$8:$AX$3162,0)))</f>
        <v>0561</v>
      </c>
    </row>
    <row r="6" spans="1:20" ht="19.5" customHeight="1">
      <c r="B6" s="529">
        <f t="shared" si="0"/>
        <v>2</v>
      </c>
      <c r="C6" s="530" t="str">
        <f>IF(B6="","",INDEX(BDD!$B$8:$B$3162,MATCH(B6,BDD!$AX$8:$AX$3162,0)))</f>
        <v>MFD-ISW Vers MFD-CPF-</v>
      </c>
      <c r="D6" s="531" t="str">
        <f t="shared" ref="D6:D69" si="1">C6</f>
        <v>MFD-ISW Vers MFD-CPF-</v>
      </c>
      <c r="E6" s="721">
        <f>IF(B6="","",INDEX(BDD!$D$8:$D$3162,MATCH(B6,BDD!$AX$8:$AX$3162,0)))</f>
        <v>0</v>
      </c>
      <c r="F6" s="533">
        <f>IF(B6="","",INDEX(BDD!$M$8:$M$3162,MATCH(B6,BDD!$AX$8:$AX$3162,0)))</f>
        <v>16</v>
      </c>
      <c r="G6" s="533">
        <f>IF(B6="","",INDEX(BDD!$N$8:$N$3162,MATCH(B6,BDD!$AX$8:$AX$3162,0)))</f>
        <v>9.5299999999999994</v>
      </c>
      <c r="H6" s="537" t="str">
        <f>IF(B6="","",INDEX(BDD!$E$8:$E$3162,MATCH(B6,BDD!$AX$8:$AX$3162,0)))</f>
        <v>JN°561</v>
      </c>
      <c r="I6" s="534">
        <f>IF(B6="","",INDEX(BDD!$V$8:$V$3162,MATCH(B6,BDD!$AX$8:$AX$3162,0)))</f>
        <v>46305</v>
      </c>
      <c r="J6" s="758" t="str">
        <f>IF(B6="","",INDEX(BDD!$Q$8:$Q$3162,MATCH(B6,BDD!$AX$8:$AX$3162,0)))</f>
        <v>WR-33-50/51-52</v>
      </c>
      <c r="K6" s="535">
        <f>IF(B6="","",INDEX(BDD!$R$8:$R$3162,MATCH(B6,BDD!$AX$8:$AX$3162,0)))</f>
        <v>0</v>
      </c>
      <c r="L6" s="536">
        <f>IF(B6="","",INDEX(BDD!$S$8:$S$3162,MATCH(B6,BDD!$AX$8:$AX$3162,0)))</f>
        <v>0</v>
      </c>
      <c r="M6" s="556" t="str">
        <f>IF(B6="","",INDEX(BDD!$P$8:$P$3162,MATCH(B6,BDD!$AX$8:$AX$3162,0)))</f>
        <v>TFTII-PL03</v>
      </c>
      <c r="N6" s="678" t="str">
        <f>IF(IF(B6="","",INDEX(BDD!$Z$8:$Z$3162,MATCH(B6,BDD!$AX$8:$AX$3162,0)))=0,"",INDEX(BDD!$Z$8:$Z$3162,MATCH(B6,BDD!$AX$8:$AX$3162,0)))</f>
        <v/>
      </c>
      <c r="O6" s="672" t="str">
        <f>IF(IF(B6="","",INDEX(BDD!$AA$8:$AA$3162,MATCH(B6,BDD!$AX$8:$AX$3162,0)))=0,"",IF(B6="","",INDEX(BDD!$AA$8:$AA$3162,MATCH(B6,BDD!$AX$8:$AX$3162,0))))</f>
        <v/>
      </c>
      <c r="P6" s="672" t="str">
        <f>IF(IF(B6="","",INDEX(BDD!$AB$8:$AB$3162,MATCH(B6,BDD!$AX$8:$AX$3162,0)))=0,"",)</f>
        <v/>
      </c>
      <c r="Q6" s="679" t="str">
        <f>IF(IF(B6="","",INDEX(BDD!$AN$8:$AN$3162,MATCH(B6,BDD!$AX$8:$AX$3162,0)))=0,"",IF(B6="","",INDEX(BDD!$AN$8:$AN$3162,MATCH(B6,BDD!$AX$8:$AX$3162,0))))</f>
        <v/>
      </c>
      <c r="R6" s="557" t="str">
        <f>IFERROR(IF(B6="","",INDEX(BDD!C:C,MATCH(B6,BDD!AX:AX,0))),"")</f>
        <v>T-54</v>
      </c>
      <c r="S6" s="513" t="str">
        <f>IF(B6="","",INDEX(BDD!$A$8:$A$3162,MATCH(B6,BDD!$AX$8:$AX$3162,0)))</f>
        <v>0563</v>
      </c>
    </row>
    <row r="7" spans="1:20" ht="19.5" customHeight="1">
      <c r="B7" s="529">
        <f t="shared" si="0"/>
        <v>3</v>
      </c>
      <c r="C7" s="530" t="str">
        <f>IF(B7="","",INDEX(BDD!$B$8:$B$3162,MATCH(B7,BDD!$AX$8:$AX$3162,0)))</f>
        <v>MFD-ISW Vers MFD-CPF-</v>
      </c>
      <c r="D7" s="531" t="str">
        <f t="shared" si="1"/>
        <v>MFD-ISW Vers MFD-CPF-</v>
      </c>
      <c r="E7" s="721">
        <f>IF(B7="","",INDEX(BDD!$D$8:$D$3162,MATCH(B7,BDD!$AX$8:$AX$3162,0)))</f>
        <v>0</v>
      </c>
      <c r="F7" s="533">
        <f>IF(B7="","",INDEX(BDD!$M$8:$M$3162,MATCH(B7,BDD!$AX$8:$AX$3162,0)))</f>
        <v>16</v>
      </c>
      <c r="G7" s="533">
        <f>IF(B7="","",INDEX(BDD!$N$8:$N$3162,MATCH(B7,BDD!$AX$8:$AX$3162,0)))</f>
        <v>9.5299999999999994</v>
      </c>
      <c r="H7" s="537" t="str">
        <f>IF(B7="","",INDEX(BDD!$E$8:$E$3162,MATCH(B7,BDD!$AX$8:$AX$3162,0)))</f>
        <v>JN°562</v>
      </c>
      <c r="I7" s="534">
        <f>IF(B7="","",INDEX(BDD!$V$8:$V$3162,MATCH(B7,BDD!$AX$8:$AX$3162,0)))</f>
        <v>46305</v>
      </c>
      <c r="J7" s="758" t="str">
        <f>IF(B7="","",INDEX(BDD!$Q$8:$Q$3162,MATCH(B7,BDD!$AX$8:$AX$3162,0)))</f>
        <v>WR-33-50/51-52</v>
      </c>
      <c r="K7" s="535">
        <f>IF(B7="","",INDEX(BDD!$R$8:$R$3162,MATCH(B7,BDD!$AX$8:$AX$3162,0)))</f>
        <v>0</v>
      </c>
      <c r="L7" s="536">
        <f>IF(B7="","",INDEX(BDD!$S$8:$S$3162,MATCH(B7,BDD!$AX$8:$AX$3162,0)))</f>
        <v>0</v>
      </c>
      <c r="M7" s="556" t="str">
        <f>IF(B7="","",INDEX(BDD!$P$8:$P$3162,MATCH(B7,BDD!$AX$8:$AX$3162,0)))</f>
        <v>TFTII-PL03</v>
      </c>
      <c r="N7" s="678" t="str">
        <f>IF(IF(B7="","",INDEX(BDD!$Z$8:$Z$3162,MATCH(B7,BDD!$AX$8:$AX$3162,0)))=0,"",INDEX(BDD!$Z$8:$Z$3162,MATCH(B7,BDD!$AX$8:$AX$3162,0)))</f>
        <v/>
      </c>
      <c r="O7" s="672" t="str">
        <f>IF(IF(B7="","",INDEX(BDD!$AA$8:$AA$3162,MATCH(B7,BDD!$AX$8:$AX$3162,0)))=0,"",IF(B7="","",INDEX(BDD!$AA$8:$AA$3162,MATCH(B7,BDD!$AX$8:$AX$3162,0))))</f>
        <v/>
      </c>
      <c r="P7" s="672" t="str">
        <f>IF(IF(B7="","",INDEX(BDD!$AB$8:$AB$3162,MATCH(B7,BDD!$AX$8:$AX$3162,0)))=0,"",)</f>
        <v/>
      </c>
      <c r="Q7" s="679" t="str">
        <f>IF(IF(B7="","",INDEX(BDD!$AN$8:$AN$3162,MATCH(B7,BDD!$AX$8:$AX$3162,0)))=0,"",IF(B7="","",INDEX(BDD!$AN$8:$AN$3162,MATCH(B7,BDD!$AX$8:$AX$3162,0))))</f>
        <v/>
      </c>
      <c r="R7" s="557" t="str">
        <f>IFERROR(IF(B7="","",INDEX(BDD!C:C,MATCH(B7,BDD!AX:AX,0))),"")</f>
        <v>T-54</v>
      </c>
      <c r="S7" s="513" t="str">
        <f>IF(B7="","",INDEX(BDD!$A$8:$A$3162,MATCH(B7,BDD!$AX$8:$AX$3162,0)))</f>
        <v>0565</v>
      </c>
    </row>
    <row r="8" spans="1:20" ht="19.5" customHeight="1">
      <c r="B8" s="529">
        <f t="shared" si="0"/>
        <v>4</v>
      </c>
      <c r="C8" s="530" t="str">
        <f>IF(B8="","",INDEX(BDD!$B$8:$B$3162,MATCH(B8,BDD!$AX$8:$AX$3162,0)))</f>
        <v>MFD-ISW Vers MFD-CPF-</v>
      </c>
      <c r="D8" s="531" t="str">
        <f t="shared" si="1"/>
        <v>MFD-ISW Vers MFD-CPF-</v>
      </c>
      <c r="E8" s="721">
        <f>IF(B8="","",INDEX(BDD!$D$8:$D$3162,MATCH(B8,BDD!$AX$8:$AX$3162,0)))</f>
        <v>0</v>
      </c>
      <c r="F8" s="533">
        <f>IF(B8="","",INDEX(BDD!$M$8:$M$3162,MATCH(B8,BDD!$AX$8:$AX$3162,0)))</f>
        <v>16</v>
      </c>
      <c r="G8" s="533">
        <f>IF(B8="","",INDEX(BDD!$N$8:$N$3162,MATCH(B8,BDD!$AX$8:$AX$3162,0)))</f>
        <v>9.5299999999999994</v>
      </c>
      <c r="H8" s="537" t="str">
        <f>IF(B8="","",INDEX(BDD!$E$8:$E$3162,MATCH(B8,BDD!$AX$8:$AX$3162,0)))</f>
        <v>JN°566</v>
      </c>
      <c r="I8" s="534">
        <f>IF(B8="","",INDEX(BDD!$V$8:$V$3162,MATCH(B8,BDD!$AX$8:$AX$3162,0)))</f>
        <v>46305</v>
      </c>
      <c r="J8" s="758" t="str">
        <f>IF(B8="","",INDEX(BDD!$Q$8:$Q$3162,MATCH(B8,BDD!$AX$8:$AX$3162,0)))</f>
        <v>WR-33-50/51-52</v>
      </c>
      <c r="K8" s="535">
        <f>IF(B8="","",INDEX(BDD!$R$8:$R$3162,MATCH(B8,BDD!$AX$8:$AX$3162,0)))</f>
        <v>0</v>
      </c>
      <c r="L8" s="536">
        <f>IF(B8="","",INDEX(BDD!$S$8:$S$3162,MATCH(B8,BDD!$AX$8:$AX$3162,0)))</f>
        <v>0</v>
      </c>
      <c r="M8" s="556" t="str">
        <f>IF(B8="","",INDEX(BDD!$P$8:$P$3162,MATCH(B8,BDD!$AX$8:$AX$3162,0)))</f>
        <v>TFTII-PL03</v>
      </c>
      <c r="N8" s="678" t="str">
        <f>IF(IF(B8="","",INDEX(BDD!$Z$8:$Z$3162,MATCH(B8,BDD!$AX$8:$AX$3162,0)))=0,"",INDEX(BDD!$Z$8:$Z$3162,MATCH(B8,BDD!$AX$8:$AX$3162,0)))</f>
        <v/>
      </c>
      <c r="O8" s="672" t="str">
        <f>IF(IF(B8="","",INDEX(BDD!$AA$8:$AA$3162,MATCH(B8,BDD!$AX$8:$AX$3162,0)))=0,"",IF(B8="","",INDEX(BDD!$AA$8:$AA$3162,MATCH(B8,BDD!$AX$8:$AX$3162,0))))</f>
        <v/>
      </c>
      <c r="P8" s="672" t="str">
        <f>IF(IF(B8="","",INDEX(BDD!$AB$8:$AB$3162,MATCH(B8,BDD!$AX$8:$AX$3162,0)))=0,"",)</f>
        <v/>
      </c>
      <c r="Q8" s="679" t="str">
        <f>IF(IF(B8="","",INDEX(BDD!$AN$8:$AN$3162,MATCH(B8,BDD!$AX$8:$AX$3162,0)))=0,"",IF(B8="","",INDEX(BDD!$AN$8:$AN$3162,MATCH(B8,BDD!$AX$8:$AX$3162,0))))</f>
        <v/>
      </c>
      <c r="R8" s="557" t="str">
        <f>IFERROR(IF(B8="","",INDEX(BDD!C:C,MATCH(B8,BDD!AX:AX,0))),"")</f>
        <v>T-53</v>
      </c>
      <c r="S8" s="513" t="str">
        <f>IF(B8="","",INDEX(BDD!$A$8:$A$3162,MATCH(B8,BDD!$AX$8:$AX$3162,0)))</f>
        <v>0571</v>
      </c>
    </row>
    <row r="9" spans="1:20" ht="19.5" customHeight="1">
      <c r="B9" s="529">
        <f t="shared" si="0"/>
        <v>5</v>
      </c>
      <c r="C9" s="530" t="str">
        <f>IF(B9="","",INDEX(BDD!$B$8:$B$3162,MATCH(B9,BDD!$AX$8:$AX$3162,0)))</f>
        <v>MFD-ISW Vers MFD-CPF-</v>
      </c>
      <c r="D9" s="531" t="str">
        <f t="shared" si="1"/>
        <v>MFD-ISW Vers MFD-CPF-</v>
      </c>
      <c r="E9" s="721">
        <f>IF(B9="","",INDEX(BDD!$D$8:$D$3162,MATCH(B9,BDD!$AX$8:$AX$3162,0)))</f>
        <v>0</v>
      </c>
      <c r="F9" s="533">
        <f>IF(B9="","",INDEX(BDD!$M$8:$M$3162,MATCH(B9,BDD!$AX$8:$AX$3162,0)))</f>
        <v>16</v>
      </c>
      <c r="G9" s="533">
        <f>IF(B9="","",INDEX(BDD!$N$8:$N$3162,MATCH(B9,BDD!$AX$8:$AX$3162,0)))</f>
        <v>9.5299999999999994</v>
      </c>
      <c r="H9" s="537" t="str">
        <f>IF(B9="","",INDEX(BDD!$E$8:$E$3162,MATCH(B9,BDD!$AX$8:$AX$3162,0)))</f>
        <v>JN°567</v>
      </c>
      <c r="I9" s="534">
        <f>IF(B9="","",INDEX(BDD!$V$8:$V$3162,MATCH(B9,BDD!$AX$8:$AX$3162,0)))</f>
        <v>46305</v>
      </c>
      <c r="J9" s="758" t="str">
        <f>IF(B9="","",INDEX(BDD!$Q$8:$Q$3162,MATCH(B9,BDD!$AX$8:$AX$3162,0)))</f>
        <v>WR-33-50/51-52</v>
      </c>
      <c r="K9" s="535">
        <f>IF(B9="","",INDEX(BDD!$R$8:$R$3162,MATCH(B9,BDD!$AX$8:$AX$3162,0)))</f>
        <v>0</v>
      </c>
      <c r="L9" s="536">
        <f>IF(B9="","",INDEX(BDD!$S$8:$S$3162,MATCH(B9,BDD!$AX$8:$AX$3162,0)))</f>
        <v>0</v>
      </c>
      <c r="M9" s="556" t="str">
        <f>IF(B9="","",INDEX(BDD!$P$8:$P$3162,MATCH(B9,BDD!$AX$8:$AX$3162,0)))</f>
        <v>TFTII-PL03</v>
      </c>
      <c r="N9" s="678" t="str">
        <f>IF(IF(B9="","",INDEX(BDD!$Z$8:$Z$3162,MATCH(B9,BDD!$AX$8:$AX$3162,0)))=0,"",INDEX(BDD!$Z$8:$Z$3162,MATCH(B9,BDD!$AX$8:$AX$3162,0)))</f>
        <v/>
      </c>
      <c r="O9" s="672" t="str">
        <f>IF(IF(B9="","",INDEX(BDD!$AA$8:$AA$3162,MATCH(B9,BDD!$AX$8:$AX$3162,0)))=0,"",IF(B9="","",INDEX(BDD!$AA$8:$AA$3162,MATCH(B9,BDD!$AX$8:$AX$3162,0))))</f>
        <v/>
      </c>
      <c r="P9" s="672" t="str">
        <f>IF(IF(B9="","",INDEX(BDD!$AB$8:$AB$3162,MATCH(B9,BDD!$AX$8:$AX$3162,0)))=0,"",)</f>
        <v/>
      </c>
      <c r="Q9" s="679" t="str">
        <f>IF(IF(B9="","",INDEX(BDD!$AN$8:$AN$3162,MATCH(B9,BDD!$AX$8:$AX$3162,0)))=0,"",IF(B9="","",INDEX(BDD!$AN$8:$AN$3162,MATCH(B9,BDD!$AX$8:$AX$3162,0))))</f>
        <v/>
      </c>
      <c r="R9" s="557" t="str">
        <f>IFERROR(IF(B9="","",INDEX(BDD!C:C,MATCH(B9,BDD!AX:AX,0))),"")</f>
        <v>T-53</v>
      </c>
      <c r="S9" s="513" t="str">
        <f>IF(B9="","",INDEX(BDD!$A$8:$A$3162,MATCH(B9,BDD!$AX$8:$AX$3162,0)))</f>
        <v>0573</v>
      </c>
    </row>
    <row r="10" spans="1:20" ht="19.5" customHeight="1">
      <c r="B10" s="529">
        <f t="shared" si="0"/>
        <v>6</v>
      </c>
      <c r="C10" s="530" t="str">
        <f>IF(B10="","",INDEX(BDD!$B$8:$B$3162,MATCH(B10,BDD!$AX$8:$AX$3162,0)))</f>
        <v>MFD-ISW Vers MFD-CPF-</v>
      </c>
      <c r="D10" s="531" t="str">
        <f t="shared" si="1"/>
        <v>MFD-ISW Vers MFD-CPF-</v>
      </c>
      <c r="E10" s="721">
        <f>IF(B10="","",INDEX(BDD!$D$8:$D$3162,MATCH(B10,BDD!$AX$8:$AX$3162,0)))</f>
        <v>0</v>
      </c>
      <c r="F10" s="533">
        <f>IF(B10="","",INDEX(BDD!$M$8:$M$3162,MATCH(B10,BDD!$AX$8:$AX$3162,0)))</f>
        <v>16</v>
      </c>
      <c r="G10" s="533">
        <f>IF(B10="","",INDEX(BDD!$N$8:$N$3162,MATCH(B10,BDD!$AX$8:$AX$3162,0)))</f>
        <v>9.5299999999999994</v>
      </c>
      <c r="H10" s="537" t="str">
        <f>IF(B10="","",INDEX(BDD!$E$8:$E$3162,MATCH(B10,BDD!$AX$8:$AX$3162,0)))</f>
        <v>JN°568</v>
      </c>
      <c r="I10" s="534">
        <f>IF(B10="","",INDEX(BDD!$V$8:$V$3162,MATCH(B10,BDD!$AX$8:$AX$3162,0)))</f>
        <v>46305</v>
      </c>
      <c r="J10" s="758" t="str">
        <f>IF(B10="","",INDEX(BDD!$Q$8:$Q$3162,MATCH(B10,BDD!$AX$8:$AX$3162,0)))</f>
        <v>WR-33-50/51-52</v>
      </c>
      <c r="K10" s="535">
        <f>IF(B10="","",INDEX(BDD!$R$8:$R$3162,MATCH(B10,BDD!$AX$8:$AX$3162,0)))</f>
        <v>0</v>
      </c>
      <c r="L10" s="536">
        <f>IF(B10="","",INDEX(BDD!$S$8:$S$3162,MATCH(B10,BDD!$AX$8:$AX$3162,0)))</f>
        <v>0</v>
      </c>
      <c r="M10" s="556" t="str">
        <f>IF(B10="","",INDEX(BDD!$P$8:$P$3162,MATCH(B10,BDD!$AX$8:$AX$3162,0)))</f>
        <v>TFTII-PL03</v>
      </c>
      <c r="N10" s="678" t="str">
        <f>IF(IF(B10="","",INDEX(BDD!$Z$8:$Z$3162,MATCH(B10,BDD!$AX$8:$AX$3162,0)))=0,"",INDEX(BDD!$Z$8:$Z$3162,MATCH(B10,BDD!$AX$8:$AX$3162,0)))</f>
        <v/>
      </c>
      <c r="O10" s="672" t="str">
        <f>IF(IF(B10="","",INDEX(BDD!$AA$8:$AA$3162,MATCH(B10,BDD!$AX$8:$AX$3162,0)))=0,"",IF(B10="","",INDEX(BDD!$AA$8:$AA$3162,MATCH(B10,BDD!$AX$8:$AX$3162,0))))</f>
        <v/>
      </c>
      <c r="P10" s="672" t="str">
        <f>IF(IF(B10="","",INDEX(BDD!$AB$8:$AB$3162,MATCH(B10,BDD!$AX$8:$AX$3162,0)))=0,"",)</f>
        <v/>
      </c>
      <c r="Q10" s="679" t="str">
        <f>IF(IF(B10="","",INDEX(BDD!$AN$8:$AN$3162,MATCH(B10,BDD!$AX$8:$AX$3162,0)))=0,"",IF(B10="","",INDEX(BDD!$AN$8:$AN$3162,MATCH(B10,BDD!$AX$8:$AX$3162,0))))</f>
        <v/>
      </c>
      <c r="R10" s="557" t="str">
        <f>IFERROR(IF(B10="","",INDEX(BDD!C:C,MATCH(B10,BDD!AX:AX,0))),"")</f>
        <v>T-53</v>
      </c>
      <c r="S10" s="513" t="str">
        <f>IF(B10="","",INDEX(BDD!$A$8:$A$3162,MATCH(B10,BDD!$AX$8:$AX$3162,0)))</f>
        <v>0575</v>
      </c>
    </row>
    <row r="11" spans="1:20" ht="19.5" customHeight="1">
      <c r="B11" s="529">
        <f t="shared" si="0"/>
        <v>7</v>
      </c>
      <c r="C11" s="530" t="str">
        <f>IF(B11="","",INDEX(BDD!$B$8:$B$3162,MATCH(B11,BDD!$AX$8:$AX$3162,0)))</f>
        <v>MFD-ISW Vers MFD-CPF-</v>
      </c>
      <c r="D11" s="531" t="str">
        <f t="shared" si="1"/>
        <v>MFD-ISW Vers MFD-CPF-</v>
      </c>
      <c r="E11" s="721">
        <f>IF(B11="","",INDEX(BDD!$D$8:$D$3162,MATCH(B11,BDD!$AX$8:$AX$3162,0)))</f>
        <v>0</v>
      </c>
      <c r="F11" s="533">
        <f>IF(B11="","",INDEX(BDD!$M$8:$M$3162,MATCH(B11,BDD!$AX$8:$AX$3162,0)))</f>
        <v>16</v>
      </c>
      <c r="G11" s="533">
        <f>IF(B11="","",INDEX(BDD!$N$8:$N$3162,MATCH(B11,BDD!$AX$8:$AX$3162,0)))</f>
        <v>9.5299999999999994</v>
      </c>
      <c r="H11" s="537" t="str">
        <f>IF(B11="","",INDEX(BDD!$E$8:$E$3162,MATCH(B11,BDD!$AX$8:$AX$3162,0)))</f>
        <v>JN°569</v>
      </c>
      <c r="I11" s="534">
        <f>IF(B11="","",INDEX(BDD!$V$8:$V$3162,MATCH(B11,BDD!$AX$8:$AX$3162,0)))</f>
        <v>46305</v>
      </c>
      <c r="J11" s="758" t="str">
        <f>IF(B11="","",INDEX(BDD!$Q$8:$Q$3162,MATCH(B11,BDD!$AX$8:$AX$3162,0)))</f>
        <v>WR-33-50/51-52</v>
      </c>
      <c r="K11" s="535">
        <f>IF(B11="","",INDEX(BDD!$R$8:$R$3162,MATCH(B11,BDD!$AX$8:$AX$3162,0)))</f>
        <v>0</v>
      </c>
      <c r="L11" s="536">
        <f>IF(B11="","",INDEX(BDD!$S$8:$S$3162,MATCH(B11,BDD!$AX$8:$AX$3162,0)))</f>
        <v>0</v>
      </c>
      <c r="M11" s="556" t="str">
        <f>IF(B11="","",INDEX(BDD!$P$8:$P$3162,MATCH(B11,BDD!$AX$8:$AX$3162,0)))</f>
        <v>TFTII-PL03</v>
      </c>
      <c r="N11" s="678" t="str">
        <f>IF(IF(B11="","",INDEX(BDD!$Z$8:$Z$3162,MATCH(B11,BDD!$AX$8:$AX$3162,0)))=0,"",INDEX(BDD!$Z$8:$Z$3162,MATCH(B11,BDD!$AX$8:$AX$3162,0)))</f>
        <v/>
      </c>
      <c r="O11" s="672" t="str">
        <f>IF(IF(B11="","",INDEX(BDD!$AA$8:$AA$3162,MATCH(B11,BDD!$AX$8:$AX$3162,0)))=0,"",IF(B11="","",INDEX(BDD!$AA$8:$AA$3162,MATCH(B11,BDD!$AX$8:$AX$3162,0))))</f>
        <v/>
      </c>
      <c r="P11" s="672" t="str">
        <f>IF(IF(B11="","",INDEX(BDD!$AB$8:$AB$3162,MATCH(B11,BDD!$AX$8:$AX$3162,0)))=0,"",)</f>
        <v/>
      </c>
      <c r="Q11" s="679" t="str">
        <f>IF(IF(B11="","",INDEX(BDD!$AN$8:$AN$3162,MATCH(B11,BDD!$AX$8:$AX$3162,0)))=0,"",IF(B11="","",INDEX(BDD!$AN$8:$AN$3162,MATCH(B11,BDD!$AX$8:$AX$3162,0))))</f>
        <v/>
      </c>
      <c r="R11" s="557" t="str">
        <f>IFERROR(IF(B11="","",INDEX(BDD!C:C,MATCH(B11,BDD!AX:AX,0))),"")</f>
        <v>T-53</v>
      </c>
      <c r="S11" s="513" t="str">
        <f>IF(B11="","",INDEX(BDD!$A$8:$A$3162,MATCH(B11,BDD!$AX$8:$AX$3162,0)))</f>
        <v>0577</v>
      </c>
    </row>
    <row r="12" spans="1:20" ht="19.5" customHeight="1">
      <c r="B12" s="529">
        <f t="shared" si="0"/>
        <v>8</v>
      </c>
      <c r="C12" s="530" t="str">
        <f>IF(B12="","",INDEX(BDD!$B$8:$B$3162,MATCH(B12,BDD!$AX$8:$AX$3162,0)))</f>
        <v>MFD-ISW Vers MFD-CPF-</v>
      </c>
      <c r="D12" s="531" t="str">
        <f t="shared" si="1"/>
        <v>MFD-ISW Vers MFD-CPF-</v>
      </c>
      <c r="E12" s="721">
        <f>IF(B12="","",INDEX(BDD!$D$8:$D$3162,MATCH(B12,BDD!$AX$8:$AX$3162,0)))</f>
        <v>0</v>
      </c>
      <c r="F12" s="533">
        <f>IF(B12="","",INDEX(BDD!$M$8:$M$3162,MATCH(B12,BDD!$AX$8:$AX$3162,0)))</f>
        <v>16</v>
      </c>
      <c r="G12" s="533">
        <f>IF(B12="","",INDEX(BDD!$N$8:$N$3162,MATCH(B12,BDD!$AX$8:$AX$3162,0)))</f>
        <v>9.5299999999999994</v>
      </c>
      <c r="H12" s="537" t="str">
        <f>IF(B12="","",INDEX(BDD!$E$8:$E$3162,MATCH(B12,BDD!$AX$8:$AX$3162,0)))</f>
        <v>JN°570</v>
      </c>
      <c r="I12" s="534">
        <f>IF(B12="","",INDEX(BDD!$V$8:$V$3162,MATCH(B12,BDD!$AX$8:$AX$3162,0)))</f>
        <v>46305</v>
      </c>
      <c r="J12" s="758" t="str">
        <f>IF(B12="","",INDEX(BDD!$Q$8:$Q$3162,MATCH(B12,BDD!$AX$8:$AX$3162,0)))</f>
        <v>WR-33-50/51-52</v>
      </c>
      <c r="K12" s="535">
        <f>IF(B12="","",INDEX(BDD!$R$8:$R$3162,MATCH(B12,BDD!$AX$8:$AX$3162,0)))</f>
        <v>0</v>
      </c>
      <c r="L12" s="536">
        <f>IF(B12="","",INDEX(BDD!$S$8:$S$3162,MATCH(B12,BDD!$AX$8:$AX$3162,0)))</f>
        <v>0</v>
      </c>
      <c r="M12" s="556" t="str">
        <f>IF(B12="","",INDEX(BDD!$P$8:$P$3162,MATCH(B12,BDD!$AX$8:$AX$3162,0)))</f>
        <v>TFTII-PL03</v>
      </c>
      <c r="N12" s="678" t="str">
        <f>IF(IF(B12="","",INDEX(BDD!$Z$8:$Z$3162,MATCH(B12,BDD!$AX$8:$AX$3162,0)))=0,"",INDEX(BDD!$Z$8:$Z$3162,MATCH(B12,BDD!$AX$8:$AX$3162,0)))</f>
        <v/>
      </c>
      <c r="O12" s="672" t="str">
        <f>IF(IF(B12="","",INDEX(BDD!$AA$8:$AA$3162,MATCH(B12,BDD!$AX$8:$AX$3162,0)))=0,"",IF(B12="","",INDEX(BDD!$AA$8:$AA$3162,MATCH(B12,BDD!$AX$8:$AX$3162,0))))</f>
        <v/>
      </c>
      <c r="P12" s="672" t="str">
        <f>IF(IF(B12="","",INDEX(BDD!$AB$8:$AB$3162,MATCH(B12,BDD!$AX$8:$AX$3162,0)))=0,"",)</f>
        <v/>
      </c>
      <c r="Q12" s="679" t="str">
        <f>IF(IF(B12="","",INDEX(BDD!$AN$8:$AN$3162,MATCH(B12,BDD!$AX$8:$AX$3162,0)))=0,"",IF(B12="","",INDEX(BDD!$AN$8:$AN$3162,MATCH(B12,BDD!$AX$8:$AX$3162,0))))</f>
        <v/>
      </c>
      <c r="R12" s="557" t="str">
        <f>IFERROR(IF(B12="","",INDEX(BDD!C:C,MATCH(B12,BDD!AX:AX,0))),"")</f>
        <v>T-53</v>
      </c>
      <c r="S12" s="513" t="str">
        <f>IF(B12="","",INDEX(BDD!$A$8:$A$3162,MATCH(B12,BDD!$AX$8:$AX$3162,0)))</f>
        <v>0579</v>
      </c>
    </row>
    <row r="13" spans="1:20" ht="19.5" customHeight="1">
      <c r="B13" s="529">
        <f t="shared" si="0"/>
        <v>9</v>
      </c>
      <c r="C13" s="530" t="str">
        <f>IF(B13="","",INDEX(BDD!$B$8:$B$3162,MATCH(B13,BDD!$AX$8:$AX$3162,0)))</f>
        <v>MFD-ISW Vers MFD-CPF-</v>
      </c>
      <c r="D13" s="531" t="str">
        <f t="shared" si="1"/>
        <v>MFD-ISW Vers MFD-CPF-</v>
      </c>
      <c r="E13" s="721">
        <f>IF(B13="","",INDEX(BDD!$D$8:$D$3162,MATCH(B13,BDD!$AX$8:$AX$3162,0)))</f>
        <v>0</v>
      </c>
      <c r="F13" s="533">
        <f>IF(B13="","",INDEX(BDD!$M$8:$M$3162,MATCH(B13,BDD!$AX$8:$AX$3162,0)))</f>
        <v>16</v>
      </c>
      <c r="G13" s="533">
        <f>IF(B13="","",INDEX(BDD!$N$8:$N$3162,MATCH(B13,BDD!$AX$8:$AX$3162,0)))</f>
        <v>9.5299999999999994</v>
      </c>
      <c r="H13" s="537" t="str">
        <f>IF(B13="","",INDEX(BDD!$E$8:$E$3162,MATCH(B13,BDD!$AX$8:$AX$3162,0)))</f>
        <v>JN°571</v>
      </c>
      <c r="I13" s="534">
        <f>IF(B13="","",INDEX(BDD!$V$8:$V$3162,MATCH(B13,BDD!$AX$8:$AX$3162,0)))</f>
        <v>46305</v>
      </c>
      <c r="J13" s="758" t="str">
        <f>IF(B13="","",INDEX(BDD!$Q$8:$Q$3162,MATCH(B13,BDD!$AX$8:$AX$3162,0)))</f>
        <v>WR-33-50/51-52</v>
      </c>
      <c r="K13" s="535">
        <f>IF(B13="","",INDEX(BDD!$R$8:$R$3162,MATCH(B13,BDD!$AX$8:$AX$3162,0)))</f>
        <v>0</v>
      </c>
      <c r="L13" s="536">
        <f>IF(B13="","",INDEX(BDD!$S$8:$S$3162,MATCH(B13,BDD!$AX$8:$AX$3162,0)))</f>
        <v>0</v>
      </c>
      <c r="M13" s="556" t="str">
        <f>IF(B13="","",INDEX(BDD!$P$8:$P$3162,MATCH(B13,BDD!$AX$8:$AX$3162,0)))</f>
        <v>TFTII-PL03</v>
      </c>
      <c r="N13" s="678" t="str">
        <f>IF(IF(B13="","",INDEX(BDD!$Z$8:$Z$3162,MATCH(B13,BDD!$AX$8:$AX$3162,0)))=0,"",INDEX(BDD!$Z$8:$Z$3162,MATCH(B13,BDD!$AX$8:$AX$3162,0)))</f>
        <v/>
      </c>
      <c r="O13" s="672" t="str">
        <f>IF(IF(B13="","",INDEX(BDD!$AA$8:$AA$3162,MATCH(B13,BDD!$AX$8:$AX$3162,0)))=0,"",IF(B13="","",INDEX(BDD!$AA$8:$AA$3162,MATCH(B13,BDD!$AX$8:$AX$3162,0))))</f>
        <v/>
      </c>
      <c r="P13" s="672" t="str">
        <f>IF(IF(B13="","",INDEX(BDD!$AB$8:$AB$3162,MATCH(B13,BDD!$AX$8:$AX$3162,0)))=0,"",)</f>
        <v/>
      </c>
      <c r="Q13" s="679" t="str">
        <f>IF(IF(B13="","",INDEX(BDD!$AN$8:$AN$3162,MATCH(B13,BDD!$AX$8:$AX$3162,0)))=0,"",IF(B13="","",INDEX(BDD!$AN$8:$AN$3162,MATCH(B13,BDD!$AX$8:$AX$3162,0))))</f>
        <v/>
      </c>
      <c r="R13" s="557" t="str">
        <f>IFERROR(IF(B13="","",INDEX(BDD!C:C,MATCH(B13,BDD!AX:AX,0))),"")</f>
        <v>T-53</v>
      </c>
      <c r="S13" s="513" t="str">
        <f>IF(B13="","",INDEX(BDD!$A$8:$A$3162,MATCH(B13,BDD!$AX$8:$AX$3162,0)))</f>
        <v>0581</v>
      </c>
    </row>
    <row r="14" spans="1:20" ht="19.5" customHeight="1">
      <c r="B14" s="529">
        <f t="shared" si="0"/>
        <v>10</v>
      </c>
      <c r="C14" s="530" t="str">
        <f>IF(B14="","",INDEX(BDD!$B$8:$B$3162,MATCH(B14,BDD!$AX$8:$AX$3162,0)))</f>
        <v>MFD-ISW Vers MFD-CPF-</v>
      </c>
      <c r="D14" s="531" t="str">
        <f t="shared" si="1"/>
        <v>MFD-ISW Vers MFD-CPF-</v>
      </c>
      <c r="E14" s="721">
        <f>IF(B14="","",INDEX(BDD!$D$8:$D$3162,MATCH(B14,BDD!$AX$8:$AX$3162,0)))</f>
        <v>0</v>
      </c>
      <c r="F14" s="533">
        <f>IF(B14="","",INDEX(BDD!$M$8:$M$3162,MATCH(B14,BDD!$AX$8:$AX$3162,0)))</f>
        <v>16</v>
      </c>
      <c r="G14" s="533">
        <f>IF(B14="","",INDEX(BDD!$N$8:$N$3162,MATCH(B14,BDD!$AX$8:$AX$3162,0)))</f>
        <v>9.5299999999999994</v>
      </c>
      <c r="H14" s="537" t="str">
        <f>IF(B14="","",INDEX(BDD!$E$8:$E$3162,MATCH(B14,BDD!$AX$8:$AX$3162,0)))</f>
        <v>JN°572</v>
      </c>
      <c r="I14" s="534">
        <f>IF(B14="","",INDEX(BDD!$V$8:$V$3162,MATCH(B14,BDD!$AX$8:$AX$3162,0)))</f>
        <v>46305</v>
      </c>
      <c r="J14" s="758" t="str">
        <f>IF(B14="","",INDEX(BDD!$Q$8:$Q$3162,MATCH(B14,BDD!$AX$8:$AX$3162,0)))</f>
        <v>WR-33-50/51-52</v>
      </c>
      <c r="K14" s="535">
        <f>IF(B14="","",INDEX(BDD!$R$8:$R$3162,MATCH(B14,BDD!$AX$8:$AX$3162,0)))</f>
        <v>0</v>
      </c>
      <c r="L14" s="536">
        <f>IF(B14="","",INDEX(BDD!$S$8:$S$3162,MATCH(B14,BDD!$AX$8:$AX$3162,0)))</f>
        <v>0</v>
      </c>
      <c r="M14" s="556" t="str">
        <f>IF(B14="","",INDEX(BDD!$P$8:$P$3162,MATCH(B14,BDD!$AX$8:$AX$3162,0)))</f>
        <v>TFTII-PL03</v>
      </c>
      <c r="N14" s="678" t="str">
        <f>IF(IF(B14="","",INDEX(BDD!$Z$8:$Z$3162,MATCH(B14,BDD!$AX$8:$AX$3162,0)))=0,"",INDEX(BDD!$Z$8:$Z$3162,MATCH(B14,BDD!$AX$8:$AX$3162,0)))</f>
        <v/>
      </c>
      <c r="O14" s="672" t="str">
        <f>IF(IF(B14="","",INDEX(BDD!$AA$8:$AA$3162,MATCH(B14,BDD!$AX$8:$AX$3162,0)))=0,"",IF(B14="","",INDEX(BDD!$AA$8:$AA$3162,MATCH(B14,BDD!$AX$8:$AX$3162,0))))</f>
        <v/>
      </c>
      <c r="P14" s="672" t="str">
        <f>IF(IF(B14="","",INDEX(BDD!$AB$8:$AB$3162,MATCH(B14,BDD!$AX$8:$AX$3162,0)))=0,"",)</f>
        <v/>
      </c>
      <c r="Q14" s="679" t="str">
        <f>IF(IF(B14="","",INDEX(BDD!$AN$8:$AN$3162,MATCH(B14,BDD!$AX$8:$AX$3162,0)))=0,"",IF(B14="","",INDEX(BDD!$AN$8:$AN$3162,MATCH(B14,BDD!$AX$8:$AX$3162,0))))</f>
        <v/>
      </c>
      <c r="R14" s="557" t="str">
        <f>IFERROR(IF(B14="","",INDEX(BDD!C:C,MATCH(B14,BDD!AX:AX,0))),"")</f>
        <v>T-53</v>
      </c>
      <c r="S14" s="513" t="str">
        <f>IF(B14="","",INDEX(BDD!$A$8:$A$3162,MATCH(B14,BDD!$AX$8:$AX$3162,0)))</f>
        <v>0583</v>
      </c>
    </row>
    <row r="15" spans="1:20" ht="19.5" customHeight="1">
      <c r="B15" s="529">
        <f t="shared" si="0"/>
        <v>11</v>
      </c>
      <c r="C15" s="530" t="str">
        <f>IF(B15="","",INDEX(BDD!$B$8:$B$3162,MATCH(B15,BDD!$AX$8:$AX$3162,0)))</f>
        <v>MFD-ISW Vers MFD-CPF-</v>
      </c>
      <c r="D15" s="531" t="str">
        <f t="shared" si="1"/>
        <v>MFD-ISW Vers MFD-CPF-</v>
      </c>
      <c r="E15" s="721">
        <f>IF(B15="","",INDEX(BDD!$D$8:$D$3162,MATCH(B15,BDD!$AX$8:$AX$3162,0)))</f>
        <v>0</v>
      </c>
      <c r="F15" s="533">
        <f>IF(B15="","",INDEX(BDD!$M$8:$M$3162,MATCH(B15,BDD!$AX$8:$AX$3162,0)))</f>
        <v>16</v>
      </c>
      <c r="G15" s="533">
        <f>IF(B15="","",INDEX(BDD!$N$8:$N$3162,MATCH(B15,BDD!$AX$8:$AX$3162,0)))</f>
        <v>9.5299999999999994</v>
      </c>
      <c r="H15" s="537" t="str">
        <f>IF(B15="","",INDEX(BDD!$E$8:$E$3162,MATCH(B15,BDD!$AX$8:$AX$3162,0)))</f>
        <v>JN°573</v>
      </c>
      <c r="I15" s="534">
        <f>IF(B15="","",INDEX(BDD!$V$8:$V$3162,MATCH(B15,BDD!$AX$8:$AX$3162,0)))</f>
        <v>46304</v>
      </c>
      <c r="J15" s="758" t="str">
        <f>IF(B15="","",INDEX(BDD!$Q$8:$Q$3162,MATCH(B15,BDD!$AX$8:$AX$3162,0)))</f>
        <v>WR-33-50/51-52</v>
      </c>
      <c r="K15" s="535">
        <f>IF(B15="","",INDEX(BDD!$R$8:$R$3162,MATCH(B15,BDD!$AX$8:$AX$3162,0)))</f>
        <v>0</v>
      </c>
      <c r="L15" s="536">
        <f>IF(B15="","",INDEX(BDD!$S$8:$S$3162,MATCH(B15,BDD!$AX$8:$AX$3162,0)))</f>
        <v>0</v>
      </c>
      <c r="M15" s="556" t="str">
        <f>IF(B15="","",INDEX(BDD!$P$8:$P$3162,MATCH(B15,BDD!$AX$8:$AX$3162,0)))</f>
        <v>TFTII-PL03</v>
      </c>
      <c r="N15" s="678" t="str">
        <f>IF(IF(B15="","",INDEX(BDD!$Z$8:$Z$3162,MATCH(B15,BDD!$AX$8:$AX$3162,0)))=0,"",INDEX(BDD!$Z$8:$Z$3162,MATCH(B15,BDD!$AX$8:$AX$3162,0)))</f>
        <v/>
      </c>
      <c r="O15" s="672" t="str">
        <f>IF(IF(B15="","",INDEX(BDD!$AA$8:$AA$3162,MATCH(B15,BDD!$AX$8:$AX$3162,0)))=0,"",IF(B15="","",INDEX(BDD!$AA$8:$AA$3162,MATCH(B15,BDD!$AX$8:$AX$3162,0))))</f>
        <v/>
      </c>
      <c r="P15" s="672" t="str">
        <f>IF(IF(B15="","",INDEX(BDD!$AB$8:$AB$3162,MATCH(B15,BDD!$AX$8:$AX$3162,0)))=0,"",)</f>
        <v/>
      </c>
      <c r="Q15" s="679" t="str">
        <f>IF(IF(B15="","",INDEX(BDD!$AN$8:$AN$3162,MATCH(B15,BDD!$AX$8:$AX$3162,0)))=0,"",IF(B15="","",INDEX(BDD!$AN$8:$AN$3162,MATCH(B15,BDD!$AX$8:$AX$3162,0))))</f>
        <v/>
      </c>
      <c r="R15" s="557" t="str">
        <f>IFERROR(IF(B15="","",INDEX(BDD!C:C,MATCH(B15,BDD!AX:AX,0))),"")</f>
        <v>T-53</v>
      </c>
      <c r="S15" s="513" t="str">
        <f>IF(B15="","",INDEX(BDD!$A$8:$A$3162,MATCH(B15,BDD!$AX$8:$AX$3162,0)))</f>
        <v>0585</v>
      </c>
    </row>
    <row r="16" spans="1:20" ht="19.5" customHeight="1">
      <c r="B16" s="529">
        <f t="shared" si="0"/>
        <v>12</v>
      </c>
      <c r="C16" s="530" t="str">
        <f>IF(B16="","",INDEX(BDD!$B$8:$B$3162,MATCH(B16,BDD!$AX$8:$AX$3162,0)))</f>
        <v>MFD-ISW Vers MFD-CPF-</v>
      </c>
      <c r="D16" s="531" t="str">
        <f t="shared" si="1"/>
        <v>MFD-ISW Vers MFD-CPF-</v>
      </c>
      <c r="E16" s="721">
        <f>IF(B16="","",INDEX(BDD!$D$8:$D$3162,MATCH(B16,BDD!$AX$8:$AX$3162,0)))</f>
        <v>0</v>
      </c>
      <c r="F16" s="533">
        <f>IF(B16="","",INDEX(BDD!$M$8:$M$3162,MATCH(B16,BDD!$AX$8:$AX$3162,0)))</f>
        <v>16</v>
      </c>
      <c r="G16" s="533">
        <f>IF(B16="","",INDEX(BDD!$N$8:$N$3162,MATCH(B16,BDD!$AX$8:$AX$3162,0)))</f>
        <v>9.5299999999999994</v>
      </c>
      <c r="H16" s="537" t="str">
        <f>IF(B16="","",INDEX(BDD!$E$8:$E$3162,MATCH(B16,BDD!$AX$8:$AX$3162,0)))</f>
        <v>JN°574</v>
      </c>
      <c r="I16" s="534">
        <f>IF(B16="","",INDEX(BDD!$V$8:$V$3162,MATCH(B16,BDD!$AX$8:$AX$3162,0)))</f>
        <v>46304</v>
      </c>
      <c r="J16" s="758" t="str">
        <f>IF(B16="","",INDEX(BDD!$Q$8:$Q$3162,MATCH(B16,BDD!$AX$8:$AX$3162,0)))</f>
        <v>WR-33-50/51-52</v>
      </c>
      <c r="K16" s="535">
        <f>IF(B16="","",INDEX(BDD!$R$8:$R$3162,MATCH(B16,BDD!$AX$8:$AX$3162,0)))</f>
        <v>0</v>
      </c>
      <c r="L16" s="536">
        <f>IF(B16="","",INDEX(BDD!$S$8:$S$3162,MATCH(B16,BDD!$AX$8:$AX$3162,0)))</f>
        <v>0</v>
      </c>
      <c r="M16" s="556" t="str">
        <f>IF(B16="","",INDEX(BDD!$P$8:$P$3162,MATCH(B16,BDD!$AX$8:$AX$3162,0)))</f>
        <v>TFTII-PL03</v>
      </c>
      <c r="N16" s="678" t="str">
        <f>IF(IF(B16="","",INDEX(BDD!$Z$8:$Z$3162,MATCH(B16,BDD!$AX$8:$AX$3162,0)))=0,"",INDEX(BDD!$Z$8:$Z$3162,MATCH(B16,BDD!$AX$8:$AX$3162,0)))</f>
        <v/>
      </c>
      <c r="O16" s="672" t="str">
        <f>IF(IF(B16="","",INDEX(BDD!$AA$8:$AA$3162,MATCH(B16,BDD!$AX$8:$AX$3162,0)))=0,"",IF(B16="","",INDEX(BDD!$AA$8:$AA$3162,MATCH(B16,BDD!$AX$8:$AX$3162,0))))</f>
        <v/>
      </c>
      <c r="P16" s="672" t="str">
        <f>IF(IF(B16="","",INDEX(BDD!$AB$8:$AB$3162,MATCH(B16,BDD!$AX$8:$AX$3162,0)))=0,"",)</f>
        <v/>
      </c>
      <c r="Q16" s="679" t="str">
        <f>IF(IF(B16="","",INDEX(BDD!$AN$8:$AN$3162,MATCH(B16,BDD!$AX$8:$AX$3162,0)))=0,"",IF(B16="","",INDEX(BDD!$AN$8:$AN$3162,MATCH(B16,BDD!$AX$8:$AX$3162,0))))</f>
        <v/>
      </c>
      <c r="R16" s="557" t="str">
        <f>IFERROR(IF(B16="","",INDEX(BDD!C:C,MATCH(B16,BDD!AX:AX,0))),"")</f>
        <v>T-53</v>
      </c>
      <c r="S16" s="513" t="str">
        <f>IF(B16="","",INDEX(BDD!$A$8:$A$3162,MATCH(B16,BDD!$AX$8:$AX$3162,0)))</f>
        <v>0587</v>
      </c>
    </row>
    <row r="17" spans="2:19" ht="19.5" customHeight="1">
      <c r="B17" s="529">
        <f t="shared" si="0"/>
        <v>13</v>
      </c>
      <c r="C17" s="530" t="str">
        <f>IF(B17="","",INDEX(BDD!$B$8:$B$3162,MATCH(B17,BDD!$AX$8:$AX$3162,0)))</f>
        <v>MFD-ISW Vers MFD-CPF-</v>
      </c>
      <c r="D17" s="531" t="str">
        <f t="shared" si="1"/>
        <v>MFD-ISW Vers MFD-CPF-</v>
      </c>
      <c r="E17" s="721">
        <f>IF(B17="","",INDEX(BDD!$D$8:$D$3162,MATCH(B17,BDD!$AX$8:$AX$3162,0)))</f>
        <v>0</v>
      </c>
      <c r="F17" s="533">
        <f>IF(B17="","",INDEX(BDD!$M$8:$M$3162,MATCH(B17,BDD!$AX$8:$AX$3162,0)))</f>
        <v>16</v>
      </c>
      <c r="G17" s="533">
        <f>IF(B17="","",INDEX(BDD!$N$8:$N$3162,MATCH(B17,BDD!$AX$8:$AX$3162,0)))</f>
        <v>9.5299999999999994</v>
      </c>
      <c r="H17" s="537" t="str">
        <f>IF(B17="","",INDEX(BDD!$E$8:$E$3162,MATCH(B17,BDD!$AX$8:$AX$3162,0)))</f>
        <v>JN°575</v>
      </c>
      <c r="I17" s="534">
        <f>IF(B17="","",INDEX(BDD!$V$8:$V$3162,MATCH(B17,BDD!$AX$8:$AX$3162,0)))</f>
        <v>46304</v>
      </c>
      <c r="J17" s="758" t="str">
        <f>IF(B17="","",INDEX(BDD!$Q$8:$Q$3162,MATCH(B17,BDD!$AX$8:$AX$3162,0)))</f>
        <v>WR-33-50/51-52</v>
      </c>
      <c r="K17" s="535">
        <f>IF(B17="","",INDEX(BDD!$R$8:$R$3162,MATCH(B17,BDD!$AX$8:$AX$3162,0)))</f>
        <v>0</v>
      </c>
      <c r="L17" s="536">
        <f>IF(B17="","",INDEX(BDD!$S$8:$S$3162,MATCH(B17,BDD!$AX$8:$AX$3162,0)))</f>
        <v>0</v>
      </c>
      <c r="M17" s="556" t="str">
        <f>IF(B17="","",INDEX(BDD!$P$8:$P$3162,MATCH(B17,BDD!$AX$8:$AX$3162,0)))</f>
        <v>TFTII-PL03</v>
      </c>
      <c r="N17" s="678" t="str">
        <f>IF(IF(B17="","",INDEX(BDD!$Z$8:$Z$3162,MATCH(B17,BDD!$AX$8:$AX$3162,0)))=0,"",INDEX(BDD!$Z$8:$Z$3162,MATCH(B17,BDD!$AX$8:$AX$3162,0)))</f>
        <v/>
      </c>
      <c r="O17" s="672" t="str">
        <f>IF(IF(B17="","",INDEX(BDD!$AA$8:$AA$3162,MATCH(B17,BDD!$AX$8:$AX$3162,0)))=0,"",IF(B17="","",INDEX(BDD!$AA$8:$AA$3162,MATCH(B17,BDD!$AX$8:$AX$3162,0))))</f>
        <v/>
      </c>
      <c r="P17" s="672" t="str">
        <f>IF(IF(B17="","",INDEX(BDD!$AB$8:$AB$3162,MATCH(B17,BDD!$AX$8:$AX$3162,0)))=0,"",)</f>
        <v/>
      </c>
      <c r="Q17" s="679" t="str">
        <f>IF(IF(B17="","",INDEX(BDD!$AN$8:$AN$3162,MATCH(B17,BDD!$AX$8:$AX$3162,0)))=0,"",IF(B17="","",INDEX(BDD!$AN$8:$AN$3162,MATCH(B17,BDD!$AX$8:$AX$3162,0))))</f>
        <v/>
      </c>
      <c r="R17" s="557" t="str">
        <f>IFERROR(IF(B17="","",INDEX(BDD!C:C,MATCH(B17,BDD!AX:AX,0))),"")</f>
        <v>T-53</v>
      </c>
      <c r="S17" s="513" t="str">
        <f>IF(B17="","",INDEX(BDD!$A$8:$A$3162,MATCH(B17,BDD!$AX$8:$AX$3162,0)))</f>
        <v>0589</v>
      </c>
    </row>
    <row r="18" spans="2:19" ht="19.5" customHeight="1">
      <c r="B18" s="529">
        <f t="shared" si="0"/>
        <v>14</v>
      </c>
      <c r="C18" s="530" t="str">
        <f>IF(B18="","",INDEX(BDD!$B$8:$B$3162,MATCH(B18,BDD!$AX$8:$AX$3162,0)))</f>
        <v>MFD-ISW Vers MFD-CPF-</v>
      </c>
      <c r="D18" s="531" t="str">
        <f t="shared" si="1"/>
        <v>MFD-ISW Vers MFD-CPF-</v>
      </c>
      <c r="E18" s="721">
        <f>IF(B18="","",INDEX(BDD!$D$8:$D$3162,MATCH(B18,BDD!$AX$8:$AX$3162,0)))</f>
        <v>0</v>
      </c>
      <c r="F18" s="533">
        <f>IF(B18="","",INDEX(BDD!$M$8:$M$3162,MATCH(B18,BDD!$AX$8:$AX$3162,0)))</f>
        <v>16</v>
      </c>
      <c r="G18" s="533">
        <f>IF(B18="","",INDEX(BDD!$N$8:$N$3162,MATCH(B18,BDD!$AX$8:$AX$3162,0)))</f>
        <v>9.5299999999999994</v>
      </c>
      <c r="H18" s="537" t="str">
        <f>IF(B18="","",INDEX(BDD!$E$8:$E$3162,MATCH(B18,BDD!$AX$8:$AX$3162,0)))</f>
        <v>JN°576</v>
      </c>
      <c r="I18" s="534">
        <f>IF(B18="","",INDEX(BDD!$V$8:$V$3162,MATCH(B18,BDD!$AX$8:$AX$3162,0)))</f>
        <v>46304</v>
      </c>
      <c r="J18" s="758" t="str">
        <f>IF(B18="","",INDEX(BDD!$Q$8:$Q$3162,MATCH(B18,BDD!$AX$8:$AX$3162,0)))</f>
        <v>WR-33-50/51-52</v>
      </c>
      <c r="K18" s="535">
        <f>IF(B18="","",INDEX(BDD!$R$8:$R$3162,MATCH(B18,BDD!$AX$8:$AX$3162,0)))</f>
        <v>0</v>
      </c>
      <c r="L18" s="536">
        <f>IF(B18="","",INDEX(BDD!$S$8:$S$3162,MATCH(B18,BDD!$AX$8:$AX$3162,0)))</f>
        <v>0</v>
      </c>
      <c r="M18" s="556" t="str">
        <f>IF(B18="","",INDEX(BDD!$P$8:$P$3162,MATCH(B18,BDD!$AX$8:$AX$3162,0)))</f>
        <v>TFTII-PL03</v>
      </c>
      <c r="N18" s="678" t="str">
        <f>IF(IF(B18="","",INDEX(BDD!$Z$8:$Z$3162,MATCH(B18,BDD!$AX$8:$AX$3162,0)))=0,"",INDEX(BDD!$Z$8:$Z$3162,MATCH(B18,BDD!$AX$8:$AX$3162,0)))</f>
        <v/>
      </c>
      <c r="O18" s="672" t="str">
        <f>IF(IF(B18="","",INDEX(BDD!$AA$8:$AA$3162,MATCH(B18,BDD!$AX$8:$AX$3162,0)))=0,"",IF(B18="","",INDEX(BDD!$AA$8:$AA$3162,MATCH(B18,BDD!$AX$8:$AX$3162,0))))</f>
        <v/>
      </c>
      <c r="P18" s="672" t="str">
        <f>IF(IF(B18="","",INDEX(BDD!$AB$8:$AB$3162,MATCH(B18,BDD!$AX$8:$AX$3162,0)))=0,"",)</f>
        <v/>
      </c>
      <c r="Q18" s="679" t="str">
        <f>IF(IF(B18="","",INDEX(BDD!$AN$8:$AN$3162,MATCH(B18,BDD!$AX$8:$AX$3162,0)))=0,"",IF(B18="","",INDEX(BDD!$AN$8:$AN$3162,MATCH(B18,BDD!$AX$8:$AX$3162,0))))</f>
        <v/>
      </c>
      <c r="R18" s="557" t="str">
        <f>IFERROR(IF(B18="","",INDEX(BDD!C:C,MATCH(B18,BDD!AX:AX,0))),"")</f>
        <v>T-53</v>
      </c>
      <c r="S18" s="513" t="str">
        <f>IF(B18="","",INDEX(BDD!$A$8:$A$3162,MATCH(B18,BDD!$AX$8:$AX$3162,0)))</f>
        <v>0591</v>
      </c>
    </row>
    <row r="19" spans="2:19" ht="19.5" customHeight="1">
      <c r="B19" s="529">
        <f t="shared" si="0"/>
        <v>15</v>
      </c>
      <c r="C19" s="530" t="str">
        <f>IF(B19="","",INDEX(BDD!$B$8:$B$3162,MATCH(B19,BDD!$AX$8:$AX$3162,0)))</f>
        <v>MFD-ISW Vers MFD-CPF-</v>
      </c>
      <c r="D19" s="531" t="str">
        <f t="shared" si="1"/>
        <v>MFD-ISW Vers MFD-CPF-</v>
      </c>
      <c r="E19" s="721">
        <f>IF(B19="","",INDEX(BDD!$D$8:$D$3162,MATCH(B19,BDD!$AX$8:$AX$3162,0)))</f>
        <v>0</v>
      </c>
      <c r="F19" s="533">
        <f>IF(B19="","",INDEX(BDD!$M$8:$M$3162,MATCH(B19,BDD!$AX$8:$AX$3162,0)))</f>
        <v>16</v>
      </c>
      <c r="G19" s="533">
        <f>IF(B19="","",INDEX(BDD!$N$8:$N$3162,MATCH(B19,BDD!$AX$8:$AX$3162,0)))</f>
        <v>9.5299999999999994</v>
      </c>
      <c r="H19" s="537" t="str">
        <f>IF(B19="","",INDEX(BDD!$E$8:$E$3162,MATCH(B19,BDD!$AX$8:$AX$3162,0)))</f>
        <v>JN°577</v>
      </c>
      <c r="I19" s="534">
        <f>IF(B19="","",INDEX(BDD!$V$8:$V$3162,MATCH(B19,BDD!$AX$8:$AX$3162,0)))</f>
        <v>46304</v>
      </c>
      <c r="J19" s="758" t="str">
        <f>IF(B19="","",INDEX(BDD!$Q$8:$Q$3162,MATCH(B19,BDD!$AX$8:$AX$3162,0)))</f>
        <v>WR-33-50/51-52</v>
      </c>
      <c r="K19" s="535">
        <f>IF(B19="","",INDEX(BDD!$R$8:$R$3162,MATCH(B19,BDD!$AX$8:$AX$3162,0)))</f>
        <v>0</v>
      </c>
      <c r="L19" s="536">
        <f>IF(B19="","",INDEX(BDD!$S$8:$S$3162,MATCH(B19,BDD!$AX$8:$AX$3162,0)))</f>
        <v>0</v>
      </c>
      <c r="M19" s="556" t="str">
        <f>IF(B19="","",INDEX(BDD!$P$8:$P$3162,MATCH(B19,BDD!$AX$8:$AX$3162,0)))</f>
        <v>TFTII-PL03</v>
      </c>
      <c r="N19" s="678" t="str">
        <f>IF(IF(B19="","",INDEX(BDD!$Z$8:$Z$3162,MATCH(B19,BDD!$AX$8:$AX$3162,0)))=0,"",INDEX(BDD!$Z$8:$Z$3162,MATCH(B19,BDD!$AX$8:$AX$3162,0)))</f>
        <v/>
      </c>
      <c r="O19" s="672" t="str">
        <f>IF(IF(B19="","",INDEX(BDD!$AA$8:$AA$3162,MATCH(B19,BDD!$AX$8:$AX$3162,0)))=0,"",IF(B19="","",INDEX(BDD!$AA$8:$AA$3162,MATCH(B19,BDD!$AX$8:$AX$3162,0))))</f>
        <v/>
      </c>
      <c r="P19" s="672" t="str">
        <f>IF(IF(B19="","",INDEX(BDD!$AB$8:$AB$3162,MATCH(B19,BDD!$AX$8:$AX$3162,0)))=0,"",)</f>
        <v/>
      </c>
      <c r="Q19" s="679" t="str">
        <f>IF(IF(B19="","",INDEX(BDD!$AN$8:$AN$3162,MATCH(B19,BDD!$AX$8:$AX$3162,0)))=0,"",IF(B19="","",INDEX(BDD!$AN$8:$AN$3162,MATCH(B19,BDD!$AX$8:$AX$3162,0))))</f>
        <v/>
      </c>
      <c r="R19" s="557" t="str">
        <f>IFERROR(IF(B19="","",INDEX(BDD!C:C,MATCH(B19,BDD!AX:AX,0))),"")</f>
        <v>T-53</v>
      </c>
      <c r="S19" s="513" t="str">
        <f>IF(B19="","",INDEX(BDD!$A$8:$A$3162,MATCH(B19,BDD!$AX$8:$AX$3162,0)))</f>
        <v>0593</v>
      </c>
    </row>
    <row r="20" spans="2:19" ht="19.5" customHeight="1">
      <c r="B20" s="529">
        <f t="shared" si="0"/>
        <v>16</v>
      </c>
      <c r="C20" s="530" t="str">
        <f>IF(B20="","",INDEX(BDD!$B$8:$B$3162,MATCH(B20,BDD!$AX$8:$AX$3162,0)))</f>
        <v>MFD-ISW Vers MFD-CPF-</v>
      </c>
      <c r="D20" s="531" t="str">
        <f t="shared" si="1"/>
        <v>MFD-ISW Vers MFD-CPF-</v>
      </c>
      <c r="E20" s="721">
        <f>IF(B20="","",INDEX(BDD!$D$8:$D$3162,MATCH(B20,BDD!$AX$8:$AX$3162,0)))</f>
        <v>0</v>
      </c>
      <c r="F20" s="533">
        <f>IF(B20="","",INDEX(BDD!$M$8:$M$3162,MATCH(B20,BDD!$AX$8:$AX$3162,0)))</f>
        <v>16</v>
      </c>
      <c r="G20" s="533">
        <f>IF(B20="","",INDEX(BDD!$N$8:$N$3162,MATCH(B20,BDD!$AX$8:$AX$3162,0)))</f>
        <v>9.5299999999999994</v>
      </c>
      <c r="H20" s="537" t="str">
        <f>IF(B20="","",INDEX(BDD!$E$8:$E$3162,MATCH(B20,BDD!$AX$8:$AX$3162,0)))</f>
        <v>JN°578</v>
      </c>
      <c r="I20" s="534">
        <f>IF(B20="","",INDEX(BDD!$V$8:$V$3162,MATCH(B20,BDD!$AX$8:$AX$3162,0)))</f>
        <v>46304</v>
      </c>
      <c r="J20" s="758" t="str">
        <f>IF(B20="","",INDEX(BDD!$Q$8:$Q$3162,MATCH(B20,BDD!$AX$8:$AX$3162,0)))</f>
        <v>WR-33/51</v>
      </c>
      <c r="K20" s="535">
        <f>IF(B20="","",INDEX(BDD!$R$8:$R$3162,MATCH(B20,BDD!$AX$8:$AX$3162,0)))</f>
        <v>0</v>
      </c>
      <c r="L20" s="536">
        <f>IF(B20="","",INDEX(BDD!$S$8:$S$3162,MATCH(B20,BDD!$AX$8:$AX$3162,0)))</f>
        <v>0</v>
      </c>
      <c r="M20" s="556" t="str">
        <f>IF(B20="","",INDEX(BDD!$P$8:$P$3162,MATCH(B20,BDD!$AX$8:$AX$3162,0)))</f>
        <v>TFTII-PL03</v>
      </c>
      <c r="N20" s="678" t="str">
        <f>IF(IF(B20="","",INDEX(BDD!$Z$8:$Z$3162,MATCH(B20,BDD!$AX$8:$AX$3162,0)))=0,"",INDEX(BDD!$Z$8:$Z$3162,MATCH(B20,BDD!$AX$8:$AX$3162,0)))</f>
        <v/>
      </c>
      <c r="O20" s="672" t="str">
        <f>IF(IF(B20="","",INDEX(BDD!$AA$8:$AA$3162,MATCH(B20,BDD!$AX$8:$AX$3162,0)))=0,"",IF(B20="","",INDEX(BDD!$AA$8:$AA$3162,MATCH(B20,BDD!$AX$8:$AX$3162,0))))</f>
        <v/>
      </c>
      <c r="P20" s="672" t="str">
        <f>IF(IF(B20="","",INDEX(BDD!$AB$8:$AB$3162,MATCH(B20,BDD!$AX$8:$AX$3162,0)))=0,"",)</f>
        <v/>
      </c>
      <c r="Q20" s="679" t="str">
        <f>IF(IF(B20="","",INDEX(BDD!$AN$8:$AN$3162,MATCH(B20,BDD!$AX$8:$AX$3162,0)))=0,"",IF(B20="","",INDEX(BDD!$AN$8:$AN$3162,MATCH(B20,BDD!$AX$8:$AX$3162,0))))</f>
        <v/>
      </c>
      <c r="R20" s="557" t="str">
        <f>IFERROR(IF(B20="","",INDEX(BDD!C:C,MATCH(B20,BDD!AX:AX,0))),"")</f>
        <v>T-53</v>
      </c>
      <c r="S20" s="513" t="str">
        <f>IF(B20="","",INDEX(BDD!$A$8:$A$3162,MATCH(B20,BDD!$AX$8:$AX$3162,0)))</f>
        <v>0595</v>
      </c>
    </row>
    <row r="21" spans="2:19" ht="19.5" customHeight="1">
      <c r="B21" s="529">
        <f t="shared" si="0"/>
        <v>17</v>
      </c>
      <c r="C21" s="530" t="str">
        <f>IF(B21="","",INDEX(BDD!$B$8:$B$3162,MATCH(B21,BDD!$AX$8:$AX$3162,0)))</f>
        <v>MFD-ISW Vers MFD-CPF-</v>
      </c>
      <c r="D21" s="531" t="str">
        <f t="shared" si="1"/>
        <v>MFD-ISW Vers MFD-CPF-</v>
      </c>
      <c r="E21" s="721">
        <f>IF(B21="","",INDEX(BDD!$D$8:$D$3162,MATCH(B21,BDD!$AX$8:$AX$3162,0)))</f>
        <v>0</v>
      </c>
      <c r="F21" s="533">
        <f>IF(B21="","",INDEX(BDD!$M$8:$M$3162,MATCH(B21,BDD!$AX$8:$AX$3162,0)))</f>
        <v>16</v>
      </c>
      <c r="G21" s="533">
        <f>IF(B21="","",INDEX(BDD!$N$8:$N$3162,MATCH(B21,BDD!$AX$8:$AX$3162,0)))</f>
        <v>9.5299999999999994</v>
      </c>
      <c r="H21" s="537" t="str">
        <f>IF(B21="","",INDEX(BDD!$E$8:$E$3162,MATCH(B21,BDD!$AX$8:$AX$3162,0)))</f>
        <v>JN°579</v>
      </c>
      <c r="I21" s="534">
        <f>IF(B21="","",INDEX(BDD!$V$8:$V$3162,MATCH(B21,BDD!$AX$8:$AX$3162,0)))</f>
        <v>46304</v>
      </c>
      <c r="J21" s="758" t="str">
        <f>IF(B21="","",INDEX(BDD!$Q$8:$Q$3162,MATCH(B21,BDD!$AX$8:$AX$3162,0)))</f>
        <v>WR-33/51</v>
      </c>
      <c r="K21" s="535">
        <f>IF(B21="","",INDEX(BDD!$R$8:$R$3162,MATCH(B21,BDD!$AX$8:$AX$3162,0)))</f>
        <v>0</v>
      </c>
      <c r="L21" s="536">
        <f>IF(B21="","",INDEX(BDD!$S$8:$S$3162,MATCH(B21,BDD!$AX$8:$AX$3162,0)))</f>
        <v>0</v>
      </c>
      <c r="M21" s="556" t="str">
        <f>IF(B21="","",INDEX(BDD!$P$8:$P$3162,MATCH(B21,BDD!$AX$8:$AX$3162,0)))</f>
        <v>TFTII-PL03</v>
      </c>
      <c r="N21" s="678" t="str">
        <f>IF(IF(B21="","",INDEX(BDD!$Z$8:$Z$3162,MATCH(B21,BDD!$AX$8:$AX$3162,0)))=0,"",INDEX(BDD!$Z$8:$Z$3162,MATCH(B21,BDD!$AX$8:$AX$3162,0)))</f>
        <v/>
      </c>
      <c r="O21" s="672" t="str">
        <f>IF(IF(B21="","",INDEX(BDD!$AA$8:$AA$3162,MATCH(B21,BDD!$AX$8:$AX$3162,0)))=0,"",IF(B21="","",INDEX(BDD!$AA$8:$AA$3162,MATCH(B21,BDD!$AX$8:$AX$3162,0))))</f>
        <v/>
      </c>
      <c r="P21" s="672" t="str">
        <f>IF(IF(B21="","",INDEX(BDD!$AB$8:$AB$3162,MATCH(B21,BDD!$AX$8:$AX$3162,0)))=0,"",)</f>
        <v/>
      </c>
      <c r="Q21" s="679" t="str">
        <f>IF(IF(B21="","",INDEX(BDD!$AN$8:$AN$3162,MATCH(B21,BDD!$AX$8:$AX$3162,0)))=0,"",IF(B21="","",INDEX(BDD!$AN$8:$AN$3162,MATCH(B21,BDD!$AX$8:$AX$3162,0))))</f>
        <v/>
      </c>
      <c r="R21" s="557" t="str">
        <f>IFERROR(IF(B21="","",INDEX(BDD!C:C,MATCH(B21,BDD!AX:AX,0))),"")</f>
        <v>T-53</v>
      </c>
      <c r="S21" s="513" t="str">
        <f>IF(B21="","",INDEX(BDD!$A$8:$A$3162,MATCH(B21,BDD!$AX$8:$AX$3162,0)))</f>
        <v>0597</v>
      </c>
    </row>
    <row r="22" spans="2:19" ht="19.5" customHeight="1">
      <c r="B22" s="529">
        <f t="shared" si="0"/>
        <v>18</v>
      </c>
      <c r="C22" s="530" t="str">
        <f>IF(B22="","",INDEX(BDD!$B$8:$B$3162,MATCH(B22,BDD!$AX$8:$AX$3162,0)))</f>
        <v>MFD-ISW Vers MFD-CPF-</v>
      </c>
      <c r="D22" s="531" t="str">
        <f t="shared" si="1"/>
        <v>MFD-ISW Vers MFD-CPF-</v>
      </c>
      <c r="E22" s="721">
        <f>IF(B22="","",INDEX(BDD!$D$8:$D$3162,MATCH(B22,BDD!$AX$8:$AX$3162,0)))</f>
        <v>0</v>
      </c>
      <c r="F22" s="533">
        <f>IF(B22="","",INDEX(BDD!$M$8:$M$3162,MATCH(B22,BDD!$AX$8:$AX$3162,0)))</f>
        <v>16</v>
      </c>
      <c r="G22" s="533">
        <f>IF(B22="","",INDEX(BDD!$N$8:$N$3162,MATCH(B22,BDD!$AX$8:$AX$3162,0)))</f>
        <v>9.5299999999999994</v>
      </c>
      <c r="H22" s="537" t="str">
        <f>IF(B22="","",INDEX(BDD!$E$8:$E$3162,MATCH(B22,BDD!$AX$8:$AX$3162,0)))</f>
        <v>JN°580</v>
      </c>
      <c r="I22" s="534">
        <f>IF(B22="","",INDEX(BDD!$V$8:$V$3162,MATCH(B22,BDD!$AX$8:$AX$3162,0)))</f>
        <v>46304</v>
      </c>
      <c r="J22" s="758" t="str">
        <f>IF(B22="","",INDEX(BDD!$Q$8:$Q$3162,MATCH(B22,BDD!$AX$8:$AX$3162,0)))</f>
        <v>WR-33/51</v>
      </c>
      <c r="K22" s="535">
        <f>IF(B22="","",INDEX(BDD!$R$8:$R$3162,MATCH(B22,BDD!$AX$8:$AX$3162,0)))</f>
        <v>0</v>
      </c>
      <c r="L22" s="536">
        <f>IF(B22="","",INDEX(BDD!$S$8:$S$3162,MATCH(B22,BDD!$AX$8:$AX$3162,0)))</f>
        <v>0</v>
      </c>
      <c r="M22" s="556" t="str">
        <f>IF(B22="","",INDEX(BDD!$P$8:$P$3162,MATCH(B22,BDD!$AX$8:$AX$3162,0)))</f>
        <v>TFTII-PL03</v>
      </c>
      <c r="N22" s="678" t="str">
        <f>IF(IF(B22="","",INDEX(BDD!$Z$8:$Z$3162,MATCH(B22,BDD!$AX$8:$AX$3162,0)))=0,"",INDEX(BDD!$Z$8:$Z$3162,MATCH(B22,BDD!$AX$8:$AX$3162,0)))</f>
        <v/>
      </c>
      <c r="O22" s="672" t="str">
        <f>IF(IF(B22="","",INDEX(BDD!$AA$8:$AA$3162,MATCH(B22,BDD!$AX$8:$AX$3162,0)))=0,"",IF(B22="","",INDEX(BDD!$AA$8:$AA$3162,MATCH(B22,BDD!$AX$8:$AX$3162,0))))</f>
        <v/>
      </c>
      <c r="P22" s="672" t="str">
        <f>IF(IF(B22="","",INDEX(BDD!$AB$8:$AB$3162,MATCH(B22,BDD!$AX$8:$AX$3162,0)))=0,"",)</f>
        <v/>
      </c>
      <c r="Q22" s="679" t="str">
        <f>IF(IF(B22="","",INDEX(BDD!$AN$8:$AN$3162,MATCH(B22,BDD!$AX$8:$AX$3162,0)))=0,"",IF(B22="","",INDEX(BDD!$AN$8:$AN$3162,MATCH(B22,BDD!$AX$8:$AX$3162,0))))</f>
        <v/>
      </c>
      <c r="R22" s="557" t="str">
        <f>IFERROR(IF(B22="","",INDEX(BDD!C:C,MATCH(B22,BDD!AX:AX,0))),"")</f>
        <v>T-53</v>
      </c>
      <c r="S22" s="513" t="str">
        <f>IF(B22="","",INDEX(BDD!$A$8:$A$3162,MATCH(B22,BDD!$AX$8:$AX$3162,0)))</f>
        <v>0599</v>
      </c>
    </row>
    <row r="23" spans="2:19" ht="19.5" customHeight="1">
      <c r="B23" s="529">
        <f t="shared" si="0"/>
        <v>19</v>
      </c>
      <c r="C23" s="530" t="str">
        <f>IF(B23="","",INDEX(BDD!$B$8:$B$3162,MATCH(B23,BDD!$AX$8:$AX$3162,0)))</f>
        <v>MFD-ISW Vers MFD-CPF-</v>
      </c>
      <c r="D23" s="531" t="str">
        <f t="shared" si="1"/>
        <v>MFD-ISW Vers MFD-CPF-</v>
      </c>
      <c r="E23" s="721">
        <f>IF(B23="","",INDEX(BDD!$D$8:$D$3162,MATCH(B23,BDD!$AX$8:$AX$3162,0)))</f>
        <v>0</v>
      </c>
      <c r="F23" s="533">
        <f>IF(B23="","",INDEX(BDD!$M$8:$M$3162,MATCH(B23,BDD!$AX$8:$AX$3162,0)))</f>
        <v>16</v>
      </c>
      <c r="G23" s="533">
        <f>IF(B23="","",INDEX(BDD!$N$8:$N$3162,MATCH(B23,BDD!$AX$8:$AX$3162,0)))</f>
        <v>9.5299999999999994</v>
      </c>
      <c r="H23" s="537" t="str">
        <f>IF(B23="","",INDEX(BDD!$E$8:$E$3162,MATCH(B23,BDD!$AX$8:$AX$3162,0)))</f>
        <v>JN°581</v>
      </c>
      <c r="I23" s="534">
        <f>IF(B23="","",INDEX(BDD!$V$8:$V$3162,MATCH(B23,BDD!$AX$8:$AX$3162,0)))</f>
        <v>46302</v>
      </c>
      <c r="J23" s="758" t="str">
        <f>IF(B23="","",INDEX(BDD!$Q$8:$Q$3162,MATCH(B23,BDD!$AX$8:$AX$3162,0)))</f>
        <v>WR-33-50/51-45</v>
      </c>
      <c r="K23" s="535">
        <f>IF(B23="","",INDEX(BDD!$R$8:$R$3162,MATCH(B23,BDD!$AX$8:$AX$3162,0)))</f>
        <v>0</v>
      </c>
      <c r="L23" s="536">
        <f>IF(B23="","",INDEX(BDD!$S$8:$S$3162,MATCH(B23,BDD!$AX$8:$AX$3162,0)))</f>
        <v>0</v>
      </c>
      <c r="M23" s="556" t="str">
        <f>IF(B23="","",INDEX(BDD!$P$8:$P$3162,MATCH(B23,BDD!$AX$8:$AX$3162,0)))</f>
        <v>TFTII-PL03</v>
      </c>
      <c r="N23" s="678" t="str">
        <f>IF(IF(B23="","",INDEX(BDD!$Z$8:$Z$3162,MATCH(B23,BDD!$AX$8:$AX$3162,0)))=0,"",INDEX(BDD!$Z$8:$Z$3162,MATCH(B23,BDD!$AX$8:$AX$3162,0)))</f>
        <v/>
      </c>
      <c r="O23" s="672" t="str">
        <f>IF(IF(B23="","",INDEX(BDD!$AA$8:$AA$3162,MATCH(B23,BDD!$AX$8:$AX$3162,0)))=0,"",IF(B23="","",INDEX(BDD!$AA$8:$AA$3162,MATCH(B23,BDD!$AX$8:$AX$3162,0))))</f>
        <v/>
      </c>
      <c r="P23" s="672" t="str">
        <f>IF(IF(B23="","",INDEX(BDD!$AB$8:$AB$3162,MATCH(B23,BDD!$AX$8:$AX$3162,0)))=0,"",)</f>
        <v/>
      </c>
      <c r="Q23" s="679" t="str">
        <f>IF(IF(B23="","",INDEX(BDD!$AN$8:$AN$3162,MATCH(B23,BDD!$AX$8:$AX$3162,0)))=0,"",IF(B23="","",INDEX(BDD!$AN$8:$AN$3162,MATCH(B23,BDD!$AX$8:$AX$3162,0))))</f>
        <v/>
      </c>
      <c r="R23" s="557" t="str">
        <f>IFERROR(IF(B23="","",INDEX(BDD!C:C,MATCH(B23,BDD!AX:AX,0))),"")</f>
        <v>T-53</v>
      </c>
      <c r="S23" s="513" t="str">
        <f>IF(B23="","",INDEX(BDD!$A$8:$A$3162,MATCH(B23,BDD!$AX$8:$AX$3162,0)))</f>
        <v>0601</v>
      </c>
    </row>
    <row r="24" spans="2:19" ht="19.5" customHeight="1">
      <c r="B24" s="529">
        <f t="shared" si="0"/>
        <v>20</v>
      </c>
      <c r="C24" s="530" t="str">
        <f>IF(B24="","",INDEX(BDD!$B$8:$B$3162,MATCH(B24,BDD!$AX$8:$AX$3162,0)))</f>
        <v>MFD-ISW Vers MFD-CPF-</v>
      </c>
      <c r="D24" s="531" t="str">
        <f t="shared" si="1"/>
        <v>MFD-ISW Vers MFD-CPF-</v>
      </c>
      <c r="E24" s="721">
        <f>IF(B24="","",INDEX(BDD!$D$8:$D$3162,MATCH(B24,BDD!$AX$8:$AX$3162,0)))</f>
        <v>0</v>
      </c>
      <c r="F24" s="533">
        <f>IF(B24="","",INDEX(BDD!$M$8:$M$3162,MATCH(B24,BDD!$AX$8:$AX$3162,0)))</f>
        <v>16</v>
      </c>
      <c r="G24" s="533">
        <f>IF(B24="","",INDEX(BDD!$N$8:$N$3162,MATCH(B24,BDD!$AX$8:$AX$3162,0)))</f>
        <v>9.5299999999999994</v>
      </c>
      <c r="H24" s="537" t="str">
        <f>IF(B24="","",INDEX(BDD!$E$8:$E$3162,MATCH(B24,BDD!$AX$8:$AX$3162,0)))</f>
        <v>JN°582</v>
      </c>
      <c r="I24" s="534">
        <f>IF(B24="","",INDEX(BDD!$V$8:$V$3162,MATCH(B24,BDD!$AX$8:$AX$3162,0)))</f>
        <v>46302</v>
      </c>
      <c r="J24" s="758" t="str">
        <f>IF(B24="","",INDEX(BDD!$Q$8:$Q$3162,MATCH(B24,BDD!$AX$8:$AX$3162,0)))</f>
        <v>WR-33-50/51-45</v>
      </c>
      <c r="K24" s="535">
        <f>IF(B24="","",INDEX(BDD!$R$8:$R$3162,MATCH(B24,BDD!$AX$8:$AX$3162,0)))</f>
        <v>0</v>
      </c>
      <c r="L24" s="536">
        <f>IF(B24="","",INDEX(BDD!$S$8:$S$3162,MATCH(B24,BDD!$AX$8:$AX$3162,0)))</f>
        <v>0</v>
      </c>
      <c r="M24" s="556" t="str">
        <f>IF(B24="","",INDEX(BDD!$P$8:$P$3162,MATCH(B24,BDD!$AX$8:$AX$3162,0)))</f>
        <v>TFTII-PL03</v>
      </c>
      <c r="N24" s="678" t="str">
        <f>IF(IF(B24="","",INDEX(BDD!$Z$8:$Z$3162,MATCH(B24,BDD!$AX$8:$AX$3162,0)))=0,"",INDEX(BDD!$Z$8:$Z$3162,MATCH(B24,BDD!$AX$8:$AX$3162,0)))</f>
        <v/>
      </c>
      <c r="O24" s="672" t="str">
        <f>IF(IF(B24="","",INDEX(BDD!$AA$8:$AA$3162,MATCH(B24,BDD!$AX$8:$AX$3162,0)))=0,"",IF(B24="","",INDEX(BDD!$AA$8:$AA$3162,MATCH(B24,BDD!$AX$8:$AX$3162,0))))</f>
        <v/>
      </c>
      <c r="P24" s="672" t="str">
        <f>IF(IF(B24="","",INDEX(BDD!$AB$8:$AB$3162,MATCH(B24,BDD!$AX$8:$AX$3162,0)))=0,"",)</f>
        <v/>
      </c>
      <c r="Q24" s="679" t="str">
        <f>IF(IF(B24="","",INDEX(BDD!$AN$8:$AN$3162,MATCH(B24,BDD!$AX$8:$AX$3162,0)))=0,"",IF(B24="","",INDEX(BDD!$AN$8:$AN$3162,MATCH(B24,BDD!$AX$8:$AX$3162,0))))</f>
        <v/>
      </c>
      <c r="R24" s="557" t="str">
        <f>IFERROR(IF(B24="","",INDEX(BDD!C:C,MATCH(B24,BDD!AX:AX,0))),"")</f>
        <v>T-53</v>
      </c>
      <c r="S24" s="513" t="str">
        <f>IF(B24="","",INDEX(BDD!$A$8:$A$3162,MATCH(B24,BDD!$AX$8:$AX$3162,0)))</f>
        <v>0603</v>
      </c>
    </row>
    <row r="25" spans="2:19" ht="19.5" customHeight="1">
      <c r="B25" s="529">
        <f t="shared" si="0"/>
        <v>21</v>
      </c>
      <c r="C25" s="530" t="str">
        <f>IF(B25="","",INDEX(BDD!$B$8:$B$3162,MATCH(B25,BDD!$AX$8:$AX$3162,0)))</f>
        <v>MFD-ISW Vers MFD-CPF-</v>
      </c>
      <c r="D25" s="531" t="str">
        <f t="shared" si="1"/>
        <v>MFD-ISW Vers MFD-CPF-</v>
      </c>
      <c r="E25" s="721">
        <f>IF(B25="","",INDEX(BDD!$D$8:$D$3162,MATCH(B25,BDD!$AX$8:$AX$3162,0)))</f>
        <v>0</v>
      </c>
      <c r="F25" s="533">
        <f>IF(B25="","",INDEX(BDD!$M$8:$M$3162,MATCH(B25,BDD!$AX$8:$AX$3162,0)))</f>
        <v>16</v>
      </c>
      <c r="G25" s="533">
        <f>IF(B25="","",INDEX(BDD!$N$8:$N$3162,MATCH(B25,BDD!$AX$8:$AX$3162,0)))</f>
        <v>9.5299999999999994</v>
      </c>
      <c r="H25" s="537" t="str">
        <f>IF(B25="","",INDEX(BDD!$E$8:$E$3162,MATCH(B25,BDD!$AX$8:$AX$3162,0)))</f>
        <v>JN°583</v>
      </c>
      <c r="I25" s="534">
        <f>IF(B25="","",INDEX(BDD!$V$8:$V$3162,MATCH(B25,BDD!$AX$8:$AX$3162,0)))</f>
        <v>46302</v>
      </c>
      <c r="J25" s="758" t="str">
        <f>IF(B25="","",INDEX(BDD!$Q$8:$Q$3162,MATCH(B25,BDD!$AX$8:$AX$3162,0)))</f>
        <v>WR-33-50/51-45</v>
      </c>
      <c r="K25" s="535">
        <f>IF(B25="","",INDEX(BDD!$R$8:$R$3162,MATCH(B25,BDD!$AX$8:$AX$3162,0)))</f>
        <v>0</v>
      </c>
      <c r="L25" s="536">
        <f>IF(B25="","",INDEX(BDD!$S$8:$S$3162,MATCH(B25,BDD!$AX$8:$AX$3162,0)))</f>
        <v>0</v>
      </c>
      <c r="M25" s="556" t="str">
        <f>IF(B25="","",INDEX(BDD!$P$8:$P$3162,MATCH(B25,BDD!$AX$8:$AX$3162,0)))</f>
        <v>TFTII-PL03</v>
      </c>
      <c r="N25" s="678" t="str">
        <f>IF(IF(B25="","",INDEX(BDD!$Z$8:$Z$3162,MATCH(B25,BDD!$AX$8:$AX$3162,0)))=0,"",INDEX(BDD!$Z$8:$Z$3162,MATCH(B25,BDD!$AX$8:$AX$3162,0)))</f>
        <v/>
      </c>
      <c r="O25" s="672" t="str">
        <f>IF(IF(B25="","",INDEX(BDD!$AA$8:$AA$3162,MATCH(B25,BDD!$AX$8:$AX$3162,0)))=0,"",IF(B25="","",INDEX(BDD!$AA$8:$AA$3162,MATCH(B25,BDD!$AX$8:$AX$3162,0))))</f>
        <v/>
      </c>
      <c r="P25" s="672" t="str">
        <f>IF(IF(B25="","",INDEX(BDD!$AB$8:$AB$3162,MATCH(B25,BDD!$AX$8:$AX$3162,0)))=0,"",)</f>
        <v/>
      </c>
      <c r="Q25" s="679" t="str">
        <f>IF(IF(B25="","",INDEX(BDD!$AN$8:$AN$3162,MATCH(B25,BDD!$AX$8:$AX$3162,0)))=0,"",IF(B25="","",INDEX(BDD!$AN$8:$AN$3162,MATCH(B25,BDD!$AX$8:$AX$3162,0))))</f>
        <v/>
      </c>
      <c r="R25" s="557" t="str">
        <f>IFERROR(IF(B25="","",INDEX(BDD!C:C,MATCH(B25,BDD!AX:AX,0))),"")</f>
        <v>T-53</v>
      </c>
      <c r="S25" s="513" t="str">
        <f>IF(B25="","",INDEX(BDD!$A$8:$A$3162,MATCH(B25,BDD!$AX$8:$AX$3162,0)))</f>
        <v>0605</v>
      </c>
    </row>
    <row r="26" spans="2:19" ht="19.5" customHeight="1">
      <c r="B26" s="529">
        <f t="shared" si="0"/>
        <v>22</v>
      </c>
      <c r="C26" s="530" t="str">
        <f>IF(B26="","",INDEX(BDD!$B$8:$B$3162,MATCH(B26,BDD!$AX$8:$AX$3162,0)))</f>
        <v>MFD-ISW Vers MFD-CPF-</v>
      </c>
      <c r="D26" s="531" t="str">
        <f t="shared" si="1"/>
        <v>MFD-ISW Vers MFD-CPF-</v>
      </c>
      <c r="E26" s="721">
        <f>IF(B26="","",INDEX(BDD!$D$8:$D$3162,MATCH(B26,BDD!$AX$8:$AX$3162,0)))</f>
        <v>0</v>
      </c>
      <c r="F26" s="533">
        <f>IF(B26="","",INDEX(BDD!$M$8:$M$3162,MATCH(B26,BDD!$AX$8:$AX$3162,0)))</f>
        <v>16</v>
      </c>
      <c r="G26" s="533">
        <f>IF(B26="","",INDEX(BDD!$N$8:$N$3162,MATCH(B26,BDD!$AX$8:$AX$3162,0)))</f>
        <v>9.5299999999999994</v>
      </c>
      <c r="H26" s="537" t="str">
        <f>IF(B26="","",INDEX(BDD!$E$8:$E$3162,MATCH(B26,BDD!$AX$8:$AX$3162,0)))</f>
        <v>JN°584</v>
      </c>
      <c r="I26" s="534">
        <f>IF(B26="","",INDEX(BDD!$V$8:$V$3162,MATCH(B26,BDD!$AX$8:$AX$3162,0)))</f>
        <v>46302</v>
      </c>
      <c r="J26" s="758" t="str">
        <f>IF(B26="","",INDEX(BDD!$Q$8:$Q$3162,MATCH(B26,BDD!$AX$8:$AX$3162,0)))</f>
        <v>WR-33-50/51-45</v>
      </c>
      <c r="K26" s="535">
        <f>IF(B26="","",INDEX(BDD!$R$8:$R$3162,MATCH(B26,BDD!$AX$8:$AX$3162,0)))</f>
        <v>0</v>
      </c>
      <c r="L26" s="536">
        <f>IF(B26="","",INDEX(BDD!$S$8:$S$3162,MATCH(B26,BDD!$AX$8:$AX$3162,0)))</f>
        <v>0</v>
      </c>
      <c r="M26" s="556" t="str">
        <f>IF(B26="","",INDEX(BDD!$P$8:$P$3162,MATCH(B26,BDD!$AX$8:$AX$3162,0)))</f>
        <v>TFTII-PL03</v>
      </c>
      <c r="N26" s="678" t="str">
        <f>IF(IF(B26="","",INDEX(BDD!$Z$8:$Z$3162,MATCH(B26,BDD!$AX$8:$AX$3162,0)))=0,"",INDEX(BDD!$Z$8:$Z$3162,MATCH(B26,BDD!$AX$8:$AX$3162,0)))</f>
        <v/>
      </c>
      <c r="O26" s="672" t="str">
        <f>IF(IF(B26="","",INDEX(BDD!$AA$8:$AA$3162,MATCH(B26,BDD!$AX$8:$AX$3162,0)))=0,"",IF(B26="","",INDEX(BDD!$AA$8:$AA$3162,MATCH(B26,BDD!$AX$8:$AX$3162,0))))</f>
        <v/>
      </c>
      <c r="P26" s="672" t="str">
        <f>IF(IF(B26="","",INDEX(BDD!$AB$8:$AB$3162,MATCH(B26,BDD!$AX$8:$AX$3162,0)))=0,"",)</f>
        <v/>
      </c>
      <c r="Q26" s="679" t="str">
        <f>IF(IF(B26="","",INDEX(BDD!$AN$8:$AN$3162,MATCH(B26,BDD!$AX$8:$AX$3162,0)))=0,"",IF(B26="","",INDEX(BDD!$AN$8:$AN$3162,MATCH(B26,BDD!$AX$8:$AX$3162,0))))</f>
        <v/>
      </c>
      <c r="R26" s="557" t="str">
        <f>IFERROR(IF(B26="","",INDEX(BDD!C:C,MATCH(B26,BDD!AX:AX,0))),"")</f>
        <v>T-53</v>
      </c>
      <c r="S26" s="513" t="str">
        <f>IF(B26="","",INDEX(BDD!$A$8:$A$3162,MATCH(B26,BDD!$AX$8:$AX$3162,0)))</f>
        <v>0607</v>
      </c>
    </row>
    <row r="27" spans="2:19" ht="19.5" customHeight="1">
      <c r="B27" s="529">
        <f t="shared" si="0"/>
        <v>23</v>
      </c>
      <c r="C27" s="530" t="str">
        <f>IF(B27="","",INDEX(BDD!$B$8:$B$3162,MATCH(B27,BDD!$AX$8:$AX$3162,0)))</f>
        <v>MFD-ISW Vers MFD-CPF-</v>
      </c>
      <c r="D27" s="531" t="str">
        <f t="shared" si="1"/>
        <v>MFD-ISW Vers MFD-CPF-</v>
      </c>
      <c r="E27" s="721">
        <f>IF(B27="","",INDEX(BDD!$D$8:$D$3162,MATCH(B27,BDD!$AX$8:$AX$3162,0)))</f>
        <v>0</v>
      </c>
      <c r="F27" s="533">
        <f>IF(B27="","",INDEX(BDD!$M$8:$M$3162,MATCH(B27,BDD!$AX$8:$AX$3162,0)))</f>
        <v>16</v>
      </c>
      <c r="G27" s="533">
        <f>IF(B27="","",INDEX(BDD!$N$8:$N$3162,MATCH(B27,BDD!$AX$8:$AX$3162,0)))</f>
        <v>9.5299999999999994</v>
      </c>
      <c r="H27" s="537" t="str">
        <f>IF(B27="","",INDEX(BDD!$E$8:$E$3162,MATCH(B27,BDD!$AX$8:$AX$3162,0)))</f>
        <v>JN°585</v>
      </c>
      <c r="I27" s="534">
        <f>IF(B27="","",INDEX(BDD!$V$8:$V$3162,MATCH(B27,BDD!$AX$8:$AX$3162,0)))</f>
        <v>46302</v>
      </c>
      <c r="J27" s="758" t="str">
        <f>IF(B27="","",INDEX(BDD!$Q$8:$Q$3162,MATCH(B27,BDD!$AX$8:$AX$3162,0)))</f>
        <v>WR-33-50/51-45</v>
      </c>
      <c r="K27" s="535">
        <f>IF(B27="","",INDEX(BDD!$R$8:$R$3162,MATCH(B27,BDD!$AX$8:$AX$3162,0)))</f>
        <v>0</v>
      </c>
      <c r="L27" s="536">
        <f>IF(B27="","",INDEX(BDD!$S$8:$S$3162,MATCH(B27,BDD!$AX$8:$AX$3162,0)))</f>
        <v>0</v>
      </c>
      <c r="M27" s="556" t="str">
        <f>IF(B27="","",INDEX(BDD!$P$8:$P$3162,MATCH(B27,BDD!$AX$8:$AX$3162,0)))</f>
        <v>TFTII-PL03</v>
      </c>
      <c r="N27" s="678" t="str">
        <f>IF(IF(B27="","",INDEX(BDD!$Z$8:$Z$3162,MATCH(B27,BDD!$AX$8:$AX$3162,0)))=0,"",INDEX(BDD!$Z$8:$Z$3162,MATCH(B27,BDD!$AX$8:$AX$3162,0)))</f>
        <v/>
      </c>
      <c r="O27" s="672" t="str">
        <f>IF(IF(B27="","",INDEX(BDD!$AA$8:$AA$3162,MATCH(B27,BDD!$AX$8:$AX$3162,0)))=0,"",IF(B27="","",INDEX(BDD!$AA$8:$AA$3162,MATCH(B27,BDD!$AX$8:$AX$3162,0))))</f>
        <v/>
      </c>
      <c r="P27" s="672" t="str">
        <f>IF(IF(B27="","",INDEX(BDD!$AB$8:$AB$3162,MATCH(B27,BDD!$AX$8:$AX$3162,0)))=0,"",)</f>
        <v/>
      </c>
      <c r="Q27" s="679" t="str">
        <f>IF(IF(B27="","",INDEX(BDD!$AN$8:$AN$3162,MATCH(B27,BDD!$AX$8:$AX$3162,0)))=0,"",IF(B27="","",INDEX(BDD!$AN$8:$AN$3162,MATCH(B27,BDD!$AX$8:$AX$3162,0))))</f>
        <v/>
      </c>
      <c r="R27" s="557" t="str">
        <f>IFERROR(IF(B27="","",INDEX(BDD!C:C,MATCH(B27,BDD!AX:AX,0))),"")</f>
        <v>T-53</v>
      </c>
      <c r="S27" s="513" t="str">
        <f>IF(B27="","",INDEX(BDD!$A$8:$A$3162,MATCH(B27,BDD!$AX$8:$AX$3162,0)))</f>
        <v>0609</v>
      </c>
    </row>
    <row r="28" spans="2:19" ht="19.5" customHeight="1">
      <c r="B28" s="529">
        <f t="shared" si="0"/>
        <v>24</v>
      </c>
      <c r="C28" s="530" t="str">
        <f>IF(B28="","",INDEX(BDD!$B$8:$B$3162,MATCH(B28,BDD!$AX$8:$AX$3162,0)))</f>
        <v>MFD-ISW Vers MFD-CPF-</v>
      </c>
      <c r="D28" s="531" t="str">
        <f t="shared" si="1"/>
        <v>MFD-ISW Vers MFD-CPF-</v>
      </c>
      <c r="E28" s="721">
        <f>IF(B28="","",INDEX(BDD!$D$8:$D$3162,MATCH(B28,BDD!$AX$8:$AX$3162,0)))</f>
        <v>0</v>
      </c>
      <c r="F28" s="533">
        <f>IF(B28="","",INDEX(BDD!$M$8:$M$3162,MATCH(B28,BDD!$AX$8:$AX$3162,0)))</f>
        <v>16</v>
      </c>
      <c r="G28" s="533">
        <f>IF(B28="","",INDEX(BDD!$N$8:$N$3162,MATCH(B28,BDD!$AX$8:$AX$3162,0)))</f>
        <v>9.5299999999999994</v>
      </c>
      <c r="H28" s="537" t="str">
        <f>IF(B28="","",INDEX(BDD!$E$8:$E$3162,MATCH(B28,BDD!$AX$8:$AX$3162,0)))</f>
        <v>JN°586</v>
      </c>
      <c r="I28" s="534">
        <f>IF(B28="","",INDEX(BDD!$V$8:$V$3162,MATCH(B28,BDD!$AX$8:$AX$3162,0)))</f>
        <v>46302</v>
      </c>
      <c r="J28" s="758" t="str">
        <f>IF(B28="","",INDEX(BDD!$Q$8:$Q$3162,MATCH(B28,BDD!$AX$8:$AX$3162,0)))</f>
        <v>WR-33-50/51-45</v>
      </c>
      <c r="K28" s="535">
        <f>IF(B28="","",INDEX(BDD!$R$8:$R$3162,MATCH(B28,BDD!$AX$8:$AX$3162,0)))</f>
        <v>0</v>
      </c>
      <c r="L28" s="536">
        <f>IF(B28="","",INDEX(BDD!$S$8:$S$3162,MATCH(B28,BDD!$AX$8:$AX$3162,0)))</f>
        <v>0</v>
      </c>
      <c r="M28" s="556" t="str">
        <f>IF(B28="","",INDEX(BDD!$P$8:$P$3162,MATCH(B28,BDD!$AX$8:$AX$3162,0)))</f>
        <v>TFTII-PL03</v>
      </c>
      <c r="N28" s="678" t="str">
        <f>IF(IF(B28="","",INDEX(BDD!$Z$8:$Z$3162,MATCH(B28,BDD!$AX$8:$AX$3162,0)))=0,"",INDEX(BDD!$Z$8:$Z$3162,MATCH(B28,BDD!$AX$8:$AX$3162,0)))</f>
        <v/>
      </c>
      <c r="O28" s="672" t="str">
        <f>IF(IF(B28="","",INDEX(BDD!$AA$8:$AA$3162,MATCH(B28,BDD!$AX$8:$AX$3162,0)))=0,"",IF(B28="","",INDEX(BDD!$AA$8:$AA$3162,MATCH(B28,BDD!$AX$8:$AX$3162,0))))</f>
        <v/>
      </c>
      <c r="P28" s="672" t="str">
        <f>IF(IF(B28="","",INDEX(BDD!$AB$8:$AB$3162,MATCH(B28,BDD!$AX$8:$AX$3162,0)))=0,"",)</f>
        <v/>
      </c>
      <c r="Q28" s="679" t="str">
        <f>IF(IF(B28="","",INDEX(BDD!$AN$8:$AN$3162,MATCH(B28,BDD!$AX$8:$AX$3162,0)))=0,"",IF(B28="","",INDEX(BDD!$AN$8:$AN$3162,MATCH(B28,BDD!$AX$8:$AX$3162,0))))</f>
        <v/>
      </c>
      <c r="R28" s="557" t="str">
        <f>IFERROR(IF(B28="","",INDEX(BDD!C:C,MATCH(B28,BDD!AX:AX,0))),"")</f>
        <v>T-53</v>
      </c>
      <c r="S28" s="513" t="str">
        <f>IF(B28="","",INDEX(BDD!$A$8:$A$3162,MATCH(B28,BDD!$AX$8:$AX$3162,0)))</f>
        <v>0611</v>
      </c>
    </row>
    <row r="29" spans="2:19" ht="19.5" customHeight="1">
      <c r="B29" s="529">
        <f t="shared" si="0"/>
        <v>25</v>
      </c>
      <c r="C29" s="530" t="str">
        <f>IF(B29="","",INDEX(BDD!$B$8:$B$3162,MATCH(B29,BDD!$AX$8:$AX$3162,0)))</f>
        <v>MFD-ISW Vers MFD-CPF-</v>
      </c>
      <c r="D29" s="531" t="str">
        <f t="shared" si="1"/>
        <v>MFD-ISW Vers MFD-CPF-</v>
      </c>
      <c r="E29" s="721">
        <f>IF(B29="","",INDEX(BDD!$D$8:$D$3162,MATCH(B29,BDD!$AX$8:$AX$3162,0)))</f>
        <v>0</v>
      </c>
      <c r="F29" s="533">
        <f>IF(B29="","",INDEX(BDD!$M$8:$M$3162,MATCH(B29,BDD!$AX$8:$AX$3162,0)))</f>
        <v>16</v>
      </c>
      <c r="G29" s="533">
        <f>IF(B29="","",INDEX(BDD!$N$8:$N$3162,MATCH(B29,BDD!$AX$8:$AX$3162,0)))</f>
        <v>9.5299999999999994</v>
      </c>
      <c r="H29" s="537" t="str">
        <f>IF(B29="","",INDEX(BDD!$E$8:$E$3162,MATCH(B29,BDD!$AX$8:$AX$3162,0)))</f>
        <v>JN°587</v>
      </c>
      <c r="I29" s="534">
        <f>IF(B29="","",INDEX(BDD!$V$8:$V$3162,MATCH(B29,BDD!$AX$8:$AX$3162,0)))</f>
        <v>46302</v>
      </c>
      <c r="J29" s="758" t="str">
        <f>IF(B29="","",INDEX(BDD!$Q$8:$Q$3162,MATCH(B29,BDD!$AX$8:$AX$3162,0)))</f>
        <v>WR-33-50/51-45</v>
      </c>
      <c r="K29" s="535">
        <f>IF(B29="","",INDEX(BDD!$R$8:$R$3162,MATCH(B29,BDD!$AX$8:$AX$3162,0)))</f>
        <v>0</v>
      </c>
      <c r="L29" s="536">
        <f>IF(B29="","",INDEX(BDD!$S$8:$S$3162,MATCH(B29,BDD!$AX$8:$AX$3162,0)))</f>
        <v>0</v>
      </c>
      <c r="M29" s="556" t="str">
        <f>IF(B29="","",INDEX(BDD!$P$8:$P$3162,MATCH(B29,BDD!$AX$8:$AX$3162,0)))</f>
        <v>TFTII-PL03</v>
      </c>
      <c r="N29" s="678" t="str">
        <f>IF(IF(B29="","",INDEX(BDD!$Z$8:$Z$3162,MATCH(B29,BDD!$AX$8:$AX$3162,0)))=0,"",INDEX(BDD!$Z$8:$Z$3162,MATCH(B29,BDD!$AX$8:$AX$3162,0)))</f>
        <v/>
      </c>
      <c r="O29" s="672" t="str">
        <f>IF(IF(B29="","",INDEX(BDD!$AA$8:$AA$3162,MATCH(B29,BDD!$AX$8:$AX$3162,0)))=0,"",IF(B29="","",INDEX(BDD!$AA$8:$AA$3162,MATCH(B29,BDD!$AX$8:$AX$3162,0))))</f>
        <v/>
      </c>
      <c r="P29" s="672" t="str">
        <f>IF(IF(B29="","",INDEX(BDD!$AB$8:$AB$3162,MATCH(B29,BDD!$AX$8:$AX$3162,0)))=0,"",)</f>
        <v/>
      </c>
      <c r="Q29" s="679" t="str">
        <f>IF(IF(B29="","",INDEX(BDD!$AN$8:$AN$3162,MATCH(B29,BDD!$AX$8:$AX$3162,0)))=0,"",IF(B29="","",INDEX(BDD!$AN$8:$AN$3162,MATCH(B29,BDD!$AX$8:$AX$3162,0))))</f>
        <v/>
      </c>
      <c r="R29" s="557" t="str">
        <f>IFERROR(IF(B29="","",INDEX(BDD!C:C,MATCH(B29,BDD!AX:AX,0))),"")</f>
        <v>T-53</v>
      </c>
      <c r="S29" s="513" t="str">
        <f>IF(B29="","",INDEX(BDD!$A$8:$A$3162,MATCH(B29,BDD!$AX$8:$AX$3162,0)))</f>
        <v>0613</v>
      </c>
    </row>
    <row r="30" spans="2:19" ht="19.5" customHeight="1">
      <c r="B30" s="529">
        <f t="shared" si="0"/>
        <v>26</v>
      </c>
      <c r="C30" s="530" t="str">
        <f>IF(B30="","",INDEX(BDD!$B$8:$B$3162,MATCH(B30,BDD!$AX$8:$AX$3162,0)))</f>
        <v>MFD-ISW Vers MFD-CPF-</v>
      </c>
      <c r="D30" s="531" t="str">
        <f t="shared" si="1"/>
        <v>MFD-ISW Vers MFD-CPF-</v>
      </c>
      <c r="E30" s="721">
        <f>IF(B30="","",INDEX(BDD!$D$8:$D$3162,MATCH(B30,BDD!$AX$8:$AX$3162,0)))</f>
        <v>0</v>
      </c>
      <c r="F30" s="533">
        <f>IF(B30="","",INDEX(BDD!$M$8:$M$3162,MATCH(B30,BDD!$AX$8:$AX$3162,0)))</f>
        <v>16</v>
      </c>
      <c r="G30" s="533">
        <f>IF(B30="","",INDEX(BDD!$N$8:$N$3162,MATCH(B30,BDD!$AX$8:$AX$3162,0)))</f>
        <v>9.5299999999999994</v>
      </c>
      <c r="H30" s="537" t="str">
        <f>IF(B30="","",INDEX(BDD!$E$8:$E$3162,MATCH(B30,BDD!$AX$8:$AX$3162,0)))</f>
        <v>JN°588</v>
      </c>
      <c r="I30" s="534">
        <f>IF(B30="","",INDEX(BDD!$V$8:$V$3162,MATCH(B30,BDD!$AX$8:$AX$3162,0)))</f>
        <v>46302</v>
      </c>
      <c r="J30" s="758" t="str">
        <f>IF(B30="","",INDEX(BDD!$Q$8:$Q$3162,MATCH(B30,BDD!$AX$8:$AX$3162,0)))</f>
        <v>WR-33-50/51-45</v>
      </c>
      <c r="K30" s="535">
        <f>IF(B30="","",INDEX(BDD!$R$8:$R$3162,MATCH(B30,BDD!$AX$8:$AX$3162,0)))</f>
        <v>0</v>
      </c>
      <c r="L30" s="536">
        <f>IF(B30="","",INDEX(BDD!$S$8:$S$3162,MATCH(B30,BDD!$AX$8:$AX$3162,0)))</f>
        <v>0</v>
      </c>
      <c r="M30" s="556" t="str">
        <f>IF(B30="","",INDEX(BDD!$P$8:$P$3162,MATCH(B30,BDD!$AX$8:$AX$3162,0)))</f>
        <v>TFTII-PL03</v>
      </c>
      <c r="N30" s="678" t="str">
        <f>IF(IF(B30="","",INDEX(BDD!$Z$8:$Z$3162,MATCH(B30,BDD!$AX$8:$AX$3162,0)))=0,"",INDEX(BDD!$Z$8:$Z$3162,MATCH(B30,BDD!$AX$8:$AX$3162,0)))</f>
        <v/>
      </c>
      <c r="O30" s="672" t="str">
        <f>IF(IF(B30="","",INDEX(BDD!$AA$8:$AA$3162,MATCH(B30,BDD!$AX$8:$AX$3162,0)))=0,"",IF(B30="","",INDEX(BDD!$AA$8:$AA$3162,MATCH(B30,BDD!$AX$8:$AX$3162,0))))</f>
        <v/>
      </c>
      <c r="P30" s="672" t="str">
        <f>IF(IF(B30="","",INDEX(BDD!$AB$8:$AB$3162,MATCH(B30,BDD!$AX$8:$AX$3162,0)))=0,"",)</f>
        <v/>
      </c>
      <c r="Q30" s="679" t="str">
        <f>IF(IF(B30="","",INDEX(BDD!$AN$8:$AN$3162,MATCH(B30,BDD!$AX$8:$AX$3162,0)))=0,"",IF(B30="","",INDEX(BDD!$AN$8:$AN$3162,MATCH(B30,BDD!$AX$8:$AX$3162,0))))</f>
        <v/>
      </c>
      <c r="R30" s="557" t="str">
        <f>IFERROR(IF(B30="","",INDEX(BDD!C:C,MATCH(B30,BDD!AX:AX,0))),"")</f>
        <v>T-53</v>
      </c>
      <c r="S30" s="513" t="str">
        <f>IF(B30="","",INDEX(BDD!$A$8:$A$3162,MATCH(B30,BDD!$AX$8:$AX$3162,0)))</f>
        <v>0615</v>
      </c>
    </row>
    <row r="31" spans="2:19" ht="19.5" customHeight="1">
      <c r="B31" s="529">
        <f t="shared" si="0"/>
        <v>27</v>
      </c>
      <c r="C31" s="530" t="str">
        <f>IF(B31="","",INDEX(BDD!$B$8:$B$3162,MATCH(B31,BDD!$AX$8:$AX$3162,0)))</f>
        <v>MFD-ISW Vers MFD-CPF-</v>
      </c>
      <c r="D31" s="531" t="str">
        <f t="shared" si="1"/>
        <v>MFD-ISW Vers MFD-CPF-</v>
      </c>
      <c r="E31" s="721">
        <f>IF(B31="","",INDEX(BDD!$D$8:$D$3162,MATCH(B31,BDD!$AX$8:$AX$3162,0)))</f>
        <v>0</v>
      </c>
      <c r="F31" s="533">
        <f>IF(B31="","",INDEX(BDD!$M$8:$M$3162,MATCH(B31,BDD!$AX$8:$AX$3162,0)))</f>
        <v>16</v>
      </c>
      <c r="G31" s="533">
        <f>IF(B31="","",INDEX(BDD!$N$8:$N$3162,MATCH(B31,BDD!$AX$8:$AX$3162,0)))</f>
        <v>9.5299999999999994</v>
      </c>
      <c r="H31" s="537" t="str">
        <f>IF(B31="","",INDEX(BDD!$E$8:$E$3162,MATCH(B31,BDD!$AX$8:$AX$3162,0)))</f>
        <v>JN°589</v>
      </c>
      <c r="I31" s="534">
        <f>IF(B31="","",INDEX(BDD!$V$8:$V$3162,MATCH(B31,BDD!$AX$8:$AX$3162,0)))</f>
        <v>46302</v>
      </c>
      <c r="J31" s="758" t="str">
        <f>IF(B31="","",INDEX(BDD!$Q$8:$Q$3162,MATCH(B31,BDD!$AX$8:$AX$3162,0)))</f>
        <v>WR-33-50/51-45</v>
      </c>
      <c r="K31" s="535">
        <f>IF(B31="","",INDEX(BDD!$R$8:$R$3162,MATCH(B31,BDD!$AX$8:$AX$3162,0)))</f>
        <v>0</v>
      </c>
      <c r="L31" s="536">
        <f>IF(B31="","",INDEX(BDD!$S$8:$S$3162,MATCH(B31,BDD!$AX$8:$AX$3162,0)))</f>
        <v>0</v>
      </c>
      <c r="M31" s="556" t="str">
        <f>IF(B31="","",INDEX(BDD!$P$8:$P$3162,MATCH(B31,BDD!$AX$8:$AX$3162,0)))</f>
        <v>TFTII-PL03</v>
      </c>
      <c r="N31" s="678" t="str">
        <f>IF(IF(B31="","",INDEX(BDD!$Z$8:$Z$3162,MATCH(B31,BDD!$AX$8:$AX$3162,0)))=0,"",INDEX(BDD!$Z$8:$Z$3162,MATCH(B31,BDD!$AX$8:$AX$3162,0)))</f>
        <v/>
      </c>
      <c r="O31" s="672" t="str">
        <f>IF(IF(B31="","",INDEX(BDD!$AA$8:$AA$3162,MATCH(B31,BDD!$AX$8:$AX$3162,0)))=0,"",IF(B31="","",INDEX(BDD!$AA$8:$AA$3162,MATCH(B31,BDD!$AX$8:$AX$3162,0))))</f>
        <v/>
      </c>
      <c r="P31" s="672" t="str">
        <f>IF(IF(B31="","",INDEX(BDD!$AB$8:$AB$3162,MATCH(B31,BDD!$AX$8:$AX$3162,0)))=0,"",)</f>
        <v/>
      </c>
      <c r="Q31" s="679" t="str">
        <f>IF(IF(B31="","",INDEX(BDD!$AN$8:$AN$3162,MATCH(B31,BDD!$AX$8:$AX$3162,0)))=0,"",IF(B31="","",INDEX(BDD!$AN$8:$AN$3162,MATCH(B31,BDD!$AX$8:$AX$3162,0))))</f>
        <v/>
      </c>
      <c r="R31" s="557" t="str">
        <f>IFERROR(IF(B31="","",INDEX(BDD!C:C,MATCH(B31,BDD!AX:AX,0))),"")</f>
        <v>T-53</v>
      </c>
      <c r="S31" s="513" t="str">
        <f>IF(B31="","",INDEX(BDD!$A$8:$A$3162,MATCH(B31,BDD!$AX$8:$AX$3162,0)))</f>
        <v>0617</v>
      </c>
    </row>
    <row r="32" spans="2:19" ht="19.5" customHeight="1">
      <c r="B32" s="529">
        <f t="shared" si="0"/>
        <v>28</v>
      </c>
      <c r="C32" s="530" t="str">
        <f>IF(B32="","",INDEX(BDD!$B$8:$B$3162,MATCH(B32,BDD!$AX$8:$AX$3162,0)))</f>
        <v>MFD-ISW Vers MFD-CPF-</v>
      </c>
      <c r="D32" s="531" t="str">
        <f t="shared" si="1"/>
        <v>MFD-ISW Vers MFD-CPF-</v>
      </c>
      <c r="E32" s="721">
        <f>IF(B32="","",INDEX(BDD!$D$8:$D$3162,MATCH(B32,BDD!$AX$8:$AX$3162,0)))</f>
        <v>0</v>
      </c>
      <c r="F32" s="533">
        <f>IF(B32="","",INDEX(BDD!$M$8:$M$3162,MATCH(B32,BDD!$AX$8:$AX$3162,0)))</f>
        <v>16</v>
      </c>
      <c r="G32" s="533">
        <f>IF(B32="","",INDEX(BDD!$N$8:$N$3162,MATCH(B32,BDD!$AX$8:$AX$3162,0)))</f>
        <v>9.5299999999999994</v>
      </c>
      <c r="H32" s="537" t="str">
        <f>IF(B32="","",INDEX(BDD!$E$8:$E$3162,MATCH(B32,BDD!$AX$8:$AX$3162,0)))</f>
        <v>JN°590</v>
      </c>
      <c r="I32" s="534">
        <f>IF(B32="","",INDEX(BDD!$V$8:$V$3162,MATCH(B32,BDD!$AX$8:$AX$3162,0)))</f>
        <v>46302</v>
      </c>
      <c r="J32" s="758" t="str">
        <f>IF(B32="","",INDEX(BDD!$Q$8:$Q$3162,MATCH(B32,BDD!$AX$8:$AX$3162,0)))</f>
        <v>WR-33-50/51-45</v>
      </c>
      <c r="K32" s="535">
        <f>IF(B32="","",INDEX(BDD!$R$8:$R$3162,MATCH(B32,BDD!$AX$8:$AX$3162,0)))</f>
        <v>0</v>
      </c>
      <c r="L32" s="536">
        <f>IF(B32="","",INDEX(BDD!$S$8:$S$3162,MATCH(B32,BDD!$AX$8:$AX$3162,0)))</f>
        <v>0</v>
      </c>
      <c r="M32" s="556" t="str">
        <f>IF(B32="","",INDEX(BDD!$P$8:$P$3162,MATCH(B32,BDD!$AX$8:$AX$3162,0)))</f>
        <v>TFTII-PL03</v>
      </c>
      <c r="N32" s="678" t="str">
        <f>IF(IF(B32="","",INDEX(BDD!$Z$8:$Z$3162,MATCH(B32,BDD!$AX$8:$AX$3162,0)))=0,"",INDEX(BDD!$Z$8:$Z$3162,MATCH(B32,BDD!$AX$8:$AX$3162,0)))</f>
        <v/>
      </c>
      <c r="O32" s="672" t="str">
        <f>IF(IF(B32="","",INDEX(BDD!$AA$8:$AA$3162,MATCH(B32,BDD!$AX$8:$AX$3162,0)))=0,"",IF(B32="","",INDEX(BDD!$AA$8:$AA$3162,MATCH(B32,BDD!$AX$8:$AX$3162,0))))</f>
        <v/>
      </c>
      <c r="P32" s="672" t="str">
        <f>IF(IF(B32="","",INDEX(BDD!$AB$8:$AB$3162,MATCH(B32,BDD!$AX$8:$AX$3162,0)))=0,"",)</f>
        <v/>
      </c>
      <c r="Q32" s="679" t="str">
        <f>IF(IF(B32="","",INDEX(BDD!$AN$8:$AN$3162,MATCH(B32,BDD!$AX$8:$AX$3162,0)))=0,"",IF(B32="","",INDEX(BDD!$AN$8:$AN$3162,MATCH(B32,BDD!$AX$8:$AX$3162,0))))</f>
        <v/>
      </c>
      <c r="R32" s="557" t="str">
        <f>IFERROR(IF(B32="","",INDEX(BDD!C:C,MATCH(B32,BDD!AX:AX,0))),"")</f>
        <v>T-53</v>
      </c>
      <c r="S32" s="513" t="str">
        <f>IF(B32="","",INDEX(BDD!$A$8:$A$3162,MATCH(B32,BDD!$AX$8:$AX$3162,0)))</f>
        <v>0619</v>
      </c>
    </row>
    <row r="33" spans="2:19" ht="19.5" customHeight="1">
      <c r="B33" s="529">
        <f t="shared" si="0"/>
        <v>29</v>
      </c>
      <c r="C33" s="530" t="str">
        <f>IF(B33="","",INDEX(BDD!$B$8:$B$3162,MATCH(B33,BDD!$AX$8:$AX$3162,0)))</f>
        <v>MFD-ISW Vers MFD-CPF-</v>
      </c>
      <c r="D33" s="531" t="str">
        <f t="shared" si="1"/>
        <v>MFD-ISW Vers MFD-CPF-</v>
      </c>
      <c r="E33" s="721">
        <f>IF(B33="","",INDEX(BDD!$D$8:$D$3162,MATCH(B33,BDD!$AX$8:$AX$3162,0)))</f>
        <v>0</v>
      </c>
      <c r="F33" s="533">
        <f>IF(B33="","",INDEX(BDD!$M$8:$M$3162,MATCH(B33,BDD!$AX$8:$AX$3162,0)))</f>
        <v>16</v>
      </c>
      <c r="G33" s="533">
        <f>IF(B33="","",INDEX(BDD!$N$8:$N$3162,MATCH(B33,BDD!$AX$8:$AX$3162,0)))</f>
        <v>9.5299999999999994</v>
      </c>
      <c r="H33" s="537" t="str">
        <f>IF(B33="","",INDEX(BDD!$E$8:$E$3162,MATCH(B33,BDD!$AX$8:$AX$3162,0)))</f>
        <v>JN°591</v>
      </c>
      <c r="I33" s="534">
        <f>IF(B33="","",INDEX(BDD!$V$8:$V$3162,MATCH(B33,BDD!$AX$8:$AX$3162,0)))</f>
        <v>46302</v>
      </c>
      <c r="J33" s="758" t="str">
        <f>IF(B33="","",INDEX(BDD!$Q$8:$Q$3162,MATCH(B33,BDD!$AX$8:$AX$3162,0)))</f>
        <v>WR-33-50/51-45</v>
      </c>
      <c r="K33" s="535">
        <f>IF(B33="","",INDEX(BDD!$R$8:$R$3162,MATCH(B33,BDD!$AX$8:$AX$3162,0)))</f>
        <v>0</v>
      </c>
      <c r="L33" s="536">
        <f>IF(B33="","",INDEX(BDD!$S$8:$S$3162,MATCH(B33,BDD!$AX$8:$AX$3162,0)))</f>
        <v>0</v>
      </c>
      <c r="M33" s="556" t="str">
        <f>IF(B33="","",INDEX(BDD!$P$8:$P$3162,MATCH(B33,BDD!$AX$8:$AX$3162,0)))</f>
        <v>TFTII-PL03</v>
      </c>
      <c r="N33" s="678" t="str">
        <f>IF(IF(B33="","",INDEX(BDD!$Z$8:$Z$3162,MATCH(B33,BDD!$AX$8:$AX$3162,0)))=0,"",INDEX(BDD!$Z$8:$Z$3162,MATCH(B33,BDD!$AX$8:$AX$3162,0)))</f>
        <v/>
      </c>
      <c r="O33" s="672" t="str">
        <f>IF(IF(B33="","",INDEX(BDD!$AA$8:$AA$3162,MATCH(B33,BDD!$AX$8:$AX$3162,0)))=0,"",IF(B33="","",INDEX(BDD!$AA$8:$AA$3162,MATCH(B33,BDD!$AX$8:$AX$3162,0))))</f>
        <v/>
      </c>
      <c r="P33" s="672" t="str">
        <f>IF(IF(B33="","",INDEX(BDD!$AB$8:$AB$3162,MATCH(B33,BDD!$AX$8:$AX$3162,0)))=0,"",)</f>
        <v/>
      </c>
      <c r="Q33" s="679" t="str">
        <f>IF(IF(B33="","",INDEX(BDD!$AN$8:$AN$3162,MATCH(B33,BDD!$AX$8:$AX$3162,0)))=0,"",IF(B33="","",INDEX(BDD!$AN$8:$AN$3162,MATCH(B33,BDD!$AX$8:$AX$3162,0))))</f>
        <v/>
      </c>
      <c r="R33" s="557" t="str">
        <f>IFERROR(IF(B33="","",INDEX(BDD!C:C,MATCH(B33,BDD!AX:AX,0))),"")</f>
        <v>T-53</v>
      </c>
      <c r="S33" s="513" t="str">
        <f>IF(B33="","",INDEX(BDD!$A$8:$A$3162,MATCH(B33,BDD!$AX$8:$AX$3162,0)))</f>
        <v>0621</v>
      </c>
    </row>
    <row r="34" spans="2:19" ht="19.5" customHeight="1">
      <c r="B34" s="529">
        <f t="shared" si="0"/>
        <v>30</v>
      </c>
      <c r="C34" s="530" t="str">
        <f>IF(B34="","",INDEX(BDD!$B$8:$B$3162,MATCH(B34,BDD!$AX$8:$AX$3162,0)))</f>
        <v>MFD-ISW Vers MFD-CPF-</v>
      </c>
      <c r="D34" s="531" t="str">
        <f t="shared" si="1"/>
        <v>MFD-ISW Vers MFD-CPF-</v>
      </c>
      <c r="E34" s="721">
        <f>IF(B34="","",INDEX(BDD!$D$8:$D$3162,MATCH(B34,BDD!$AX$8:$AX$3162,0)))</f>
        <v>0</v>
      </c>
      <c r="F34" s="533">
        <f>IF(B34="","",INDEX(BDD!$M$8:$M$3162,MATCH(B34,BDD!$AX$8:$AX$3162,0)))</f>
        <v>16</v>
      </c>
      <c r="G34" s="533">
        <f>IF(B34="","",INDEX(BDD!$N$8:$N$3162,MATCH(B34,BDD!$AX$8:$AX$3162,0)))</f>
        <v>9.5299999999999994</v>
      </c>
      <c r="H34" s="537" t="str">
        <f>IF(B34="","",INDEX(BDD!$E$8:$E$3162,MATCH(B34,BDD!$AX$8:$AX$3162,0)))</f>
        <v>JN°592</v>
      </c>
      <c r="I34" s="534">
        <f>IF(B34="","",INDEX(BDD!$V$8:$V$3162,MATCH(B34,BDD!$AX$8:$AX$3162,0)))</f>
        <v>46302</v>
      </c>
      <c r="J34" s="758" t="str">
        <f>IF(B34="","",INDEX(BDD!$Q$8:$Q$3162,MATCH(B34,BDD!$AX$8:$AX$3162,0)))</f>
        <v>WR-33-50/51-45</v>
      </c>
      <c r="K34" s="535">
        <f>IF(B34="","",INDEX(BDD!$R$8:$R$3162,MATCH(B34,BDD!$AX$8:$AX$3162,0)))</f>
        <v>0</v>
      </c>
      <c r="L34" s="536">
        <f>IF(B34="","",INDEX(BDD!$S$8:$S$3162,MATCH(B34,BDD!$AX$8:$AX$3162,0)))</f>
        <v>0</v>
      </c>
      <c r="M34" s="556" t="str">
        <f>IF(B34="","",INDEX(BDD!$P$8:$P$3162,MATCH(B34,BDD!$AX$8:$AX$3162,0)))</f>
        <v>TFTII-PL03</v>
      </c>
      <c r="N34" s="678" t="str">
        <f>IF(IF(B34="","",INDEX(BDD!$Z$8:$Z$3162,MATCH(B34,BDD!$AX$8:$AX$3162,0)))=0,"",INDEX(BDD!$Z$8:$Z$3162,MATCH(B34,BDD!$AX$8:$AX$3162,0)))</f>
        <v/>
      </c>
      <c r="O34" s="672" t="str">
        <f>IF(IF(B34="","",INDEX(BDD!$AA$8:$AA$3162,MATCH(B34,BDD!$AX$8:$AX$3162,0)))=0,"",IF(B34="","",INDEX(BDD!$AA$8:$AA$3162,MATCH(B34,BDD!$AX$8:$AX$3162,0))))</f>
        <v/>
      </c>
      <c r="P34" s="672" t="str">
        <f>IF(IF(B34="","",INDEX(BDD!$AB$8:$AB$3162,MATCH(B34,BDD!$AX$8:$AX$3162,0)))=0,"",)</f>
        <v/>
      </c>
      <c r="Q34" s="679" t="str">
        <f>IF(IF(B34="","",INDEX(BDD!$AN$8:$AN$3162,MATCH(B34,BDD!$AX$8:$AX$3162,0)))=0,"",IF(B34="","",INDEX(BDD!$AN$8:$AN$3162,MATCH(B34,BDD!$AX$8:$AX$3162,0))))</f>
        <v/>
      </c>
      <c r="R34" s="557" t="str">
        <f>IFERROR(IF(B34="","",INDEX(BDD!C:C,MATCH(B34,BDD!AX:AX,0))),"")</f>
        <v>T-53</v>
      </c>
      <c r="S34" s="513" t="str">
        <f>IF(B34="","",INDEX(BDD!$A$8:$A$3162,MATCH(B34,BDD!$AX$8:$AX$3162,0)))</f>
        <v>0623</v>
      </c>
    </row>
    <row r="35" spans="2:19" ht="19.5" customHeight="1">
      <c r="B35" s="529">
        <f t="shared" si="0"/>
        <v>31</v>
      </c>
      <c r="C35" s="530" t="str">
        <f>IF(B35="","",INDEX(BDD!$B$8:$B$3162,MATCH(B35,BDD!$AX$8:$AX$3162,0)))</f>
        <v>MFD-ISW Vers MFD-CPF-</v>
      </c>
      <c r="D35" s="531" t="str">
        <f t="shared" si="1"/>
        <v>MFD-ISW Vers MFD-CPF-</v>
      </c>
      <c r="E35" s="719">
        <f>IF(B35="","",INDEX(BDD!$D$8:$D$3162,MATCH(B35,BDD!$AX$8:$AX$3162,0)))</f>
        <v>0</v>
      </c>
      <c r="F35" s="533">
        <f>IF(B35="","",INDEX(BDD!$M$8:$M$3162,MATCH(B35,BDD!$AX$8:$AX$3162,0)))</f>
        <v>16</v>
      </c>
      <c r="G35" s="533">
        <f>IF(B35="","",INDEX(BDD!$N$8:$N$3162,MATCH(B35,BDD!$AX$8:$AX$3162,0)))</f>
        <v>9.5299999999999994</v>
      </c>
      <c r="H35" s="537" t="str">
        <f>IF(B35="","",INDEX(BDD!$E$8:$E$3162,MATCH(B35,BDD!$AX$8:$AX$3162,0)))</f>
        <v>JN°593</v>
      </c>
      <c r="I35" s="534">
        <f>IF(B35="","",INDEX(BDD!$V$8:$V$3162,MATCH(B35,BDD!$AX$8:$AX$3162,0)))</f>
        <v>46300</v>
      </c>
      <c r="J35" s="758" t="str">
        <f>IF(B35="","",INDEX(BDD!$Q$8:$Q$3162,MATCH(B35,BDD!$AX$8:$AX$3162,0)))</f>
        <v>WR-33-50/51-45</v>
      </c>
      <c r="K35" s="535">
        <f>IF(B35="","",INDEX(BDD!$R$8:$R$3162,MATCH(B35,BDD!$AX$8:$AX$3162,0)))</f>
        <v>0</v>
      </c>
      <c r="L35" s="536">
        <f>IF(B35="","",INDEX(BDD!$S$8:$S$3162,MATCH(B35,BDD!$AX$8:$AX$3162,0)))</f>
        <v>0</v>
      </c>
      <c r="M35" s="556" t="str">
        <f>IF(B35="","",INDEX(BDD!$P$8:$P$3162,MATCH(B35,BDD!$AX$8:$AX$3162,0)))</f>
        <v>TFTII-PL03</v>
      </c>
      <c r="N35" s="678" t="str">
        <f>IF(IF(B35="","",INDEX(BDD!$Z$8:$Z$3162,MATCH(B35,BDD!$AX$8:$AX$3162,0)))=0,"",INDEX(BDD!$Z$8:$Z$3162,MATCH(B35,BDD!$AX$8:$AX$3162,0)))</f>
        <v/>
      </c>
      <c r="O35" s="672" t="str">
        <f>IF(IF(B35="","",INDEX(BDD!$AA$8:$AA$3162,MATCH(B35,BDD!$AX$8:$AX$3162,0)))=0,"",IF(B35="","",INDEX(BDD!$AA$8:$AA$3162,MATCH(B35,BDD!$AX$8:$AX$3162,0))))</f>
        <v/>
      </c>
      <c r="P35" s="672" t="str">
        <f>IF(IF(B35="","",INDEX(BDD!$AB$8:$AB$3162,MATCH(B35,BDD!$AX$8:$AX$3162,0)))=0,"",)</f>
        <v/>
      </c>
      <c r="Q35" s="679" t="str">
        <f>IF(IF(B35="","",INDEX(BDD!$AN$8:$AN$3162,MATCH(B35,BDD!$AX$8:$AX$3162,0)))=0,"",IF(B35="","",INDEX(BDD!$AN$8:$AN$3162,MATCH(B35,BDD!$AX$8:$AX$3162,0))))</f>
        <v/>
      </c>
      <c r="R35" s="557" t="str">
        <f>IFERROR(IF(B35="","",INDEX(BDD!C:C,MATCH(B35,BDD!AX:AX,0))),"")</f>
        <v>T-53</v>
      </c>
      <c r="S35" s="513" t="str">
        <f>IF(B35="","",INDEX(BDD!$A$8:$A$3162,MATCH(B35,BDD!$AX$8:$AX$3162,0)))</f>
        <v>0625</v>
      </c>
    </row>
    <row r="36" spans="2:19" ht="19.5" customHeight="1">
      <c r="B36" s="529">
        <f t="shared" si="0"/>
        <v>32</v>
      </c>
      <c r="C36" s="530" t="str">
        <f>IF(B36="","",INDEX(BDD!$B$8:$B$3162,MATCH(B36,BDD!$AX$8:$AX$3162,0)))</f>
        <v>MFD-ISW Vers MFD-CPF-</v>
      </c>
      <c r="D36" s="531" t="str">
        <f t="shared" si="1"/>
        <v>MFD-ISW Vers MFD-CPF-</v>
      </c>
      <c r="E36" s="719">
        <f>IF(B36="","",INDEX(BDD!$D$8:$D$3162,MATCH(B36,BDD!$AX$8:$AX$3162,0)))</f>
        <v>0</v>
      </c>
      <c r="F36" s="533">
        <f>IF(B36="","",INDEX(BDD!$M$8:$M$3162,MATCH(B36,BDD!$AX$8:$AX$3162,0)))</f>
        <v>16</v>
      </c>
      <c r="G36" s="533">
        <f>IF(B36="","",INDEX(BDD!$N$8:$N$3162,MATCH(B36,BDD!$AX$8:$AX$3162,0)))</f>
        <v>9.5299999999999994</v>
      </c>
      <c r="H36" s="537" t="str">
        <f>IF(B36="","",INDEX(BDD!$E$8:$E$3162,MATCH(B36,BDD!$AX$8:$AX$3162,0)))</f>
        <v>JN°594</v>
      </c>
      <c r="I36" s="534">
        <f>IF(B36="","",INDEX(BDD!$V$8:$V$3162,MATCH(B36,BDD!$AX$8:$AX$3162,0)))</f>
        <v>46300</v>
      </c>
      <c r="J36" s="758" t="str">
        <f>IF(B36="","",INDEX(BDD!$Q$8:$Q$3162,MATCH(B36,BDD!$AX$8:$AX$3162,0)))</f>
        <v>WR-33-50/51-45</v>
      </c>
      <c r="K36" s="535">
        <f>IF(B36="","",INDEX(BDD!$R$8:$R$3162,MATCH(B36,BDD!$AX$8:$AX$3162,0)))</f>
        <v>0</v>
      </c>
      <c r="L36" s="536">
        <f>IF(B36="","",INDEX(BDD!$S$8:$S$3162,MATCH(B36,BDD!$AX$8:$AX$3162,0)))</f>
        <v>0</v>
      </c>
      <c r="M36" s="556" t="str">
        <f>IF(B36="","",INDEX(BDD!$P$8:$P$3162,MATCH(B36,BDD!$AX$8:$AX$3162,0)))</f>
        <v>TFTII-PL03</v>
      </c>
      <c r="N36" s="678" t="str">
        <f>IF(IF(B36="","",INDEX(BDD!$Z$8:$Z$3162,MATCH(B36,BDD!$AX$8:$AX$3162,0)))=0,"",INDEX(BDD!$Z$8:$Z$3162,MATCH(B36,BDD!$AX$8:$AX$3162,0)))</f>
        <v/>
      </c>
      <c r="O36" s="672" t="str">
        <f>IF(IF(B36="","",INDEX(BDD!$AA$8:$AA$3162,MATCH(B36,BDD!$AX$8:$AX$3162,0)))=0,"",IF(B36="","",INDEX(BDD!$AA$8:$AA$3162,MATCH(B36,BDD!$AX$8:$AX$3162,0))))</f>
        <v/>
      </c>
      <c r="P36" s="672" t="str">
        <f>IF(IF(B36="","",INDEX(BDD!$AB$8:$AB$3162,MATCH(B36,BDD!$AX$8:$AX$3162,0)))=0,"",)</f>
        <v/>
      </c>
      <c r="Q36" s="679" t="str">
        <f>IF(IF(B36="","",INDEX(BDD!$AN$8:$AN$3162,MATCH(B36,BDD!$AX$8:$AX$3162,0)))=0,"",IF(B36="","",INDEX(BDD!$AN$8:$AN$3162,MATCH(B36,BDD!$AX$8:$AX$3162,0))))</f>
        <v/>
      </c>
      <c r="R36" s="557" t="str">
        <f>IFERROR(IF(B36="","",INDEX(BDD!C:C,MATCH(B36,BDD!AX:AX,0))),"")</f>
        <v>T-53</v>
      </c>
      <c r="S36" s="513" t="str">
        <f>IF(B36="","",INDEX(BDD!$A$8:$A$3162,MATCH(B36,BDD!$AX$8:$AX$3162,0)))</f>
        <v>0627</v>
      </c>
    </row>
    <row r="37" spans="2:19" ht="19.5" customHeight="1">
      <c r="B37" s="529">
        <f t="shared" si="0"/>
        <v>33</v>
      </c>
      <c r="C37" s="530" t="str">
        <f>IF(B37="","",INDEX(BDD!$B$8:$B$3162,MATCH(B37,BDD!$AX$8:$AX$3162,0)))</f>
        <v>MFD-ISW Vers MFD-CPF-</v>
      </c>
      <c r="D37" s="531" t="str">
        <f t="shared" si="1"/>
        <v>MFD-ISW Vers MFD-CPF-</v>
      </c>
      <c r="E37" s="719">
        <f>IF(B37="","",INDEX(BDD!$D$8:$D$3162,MATCH(B37,BDD!$AX$8:$AX$3162,0)))</f>
        <v>0</v>
      </c>
      <c r="F37" s="533">
        <f>IF(B37="","",INDEX(BDD!$M$8:$M$3162,MATCH(B37,BDD!$AX$8:$AX$3162,0)))</f>
        <v>16</v>
      </c>
      <c r="G37" s="533">
        <f>IF(B37="","",INDEX(BDD!$N$8:$N$3162,MATCH(B37,BDD!$AX$8:$AX$3162,0)))</f>
        <v>9.5299999999999994</v>
      </c>
      <c r="H37" s="537" t="str">
        <f>IF(B37="","",INDEX(BDD!$E$8:$E$3162,MATCH(B37,BDD!$AX$8:$AX$3162,0)))</f>
        <v>JN°595</v>
      </c>
      <c r="I37" s="534">
        <f>IF(B37="","",INDEX(BDD!$V$8:$V$3162,MATCH(B37,BDD!$AX$8:$AX$3162,0)))</f>
        <v>46300</v>
      </c>
      <c r="J37" s="758" t="str">
        <f>IF(B37="","",INDEX(BDD!$Q$8:$Q$3162,MATCH(B37,BDD!$AX$8:$AX$3162,0)))</f>
        <v>WR-33-50/51-45</v>
      </c>
      <c r="K37" s="535">
        <f>IF(B37="","",INDEX(BDD!$R$8:$R$3162,MATCH(B37,BDD!$AX$8:$AX$3162,0)))</f>
        <v>0</v>
      </c>
      <c r="L37" s="536">
        <f>IF(B37="","",INDEX(BDD!$S$8:$S$3162,MATCH(B37,BDD!$AX$8:$AX$3162,0)))</f>
        <v>0</v>
      </c>
      <c r="M37" s="556" t="str">
        <f>IF(B37="","",INDEX(BDD!$P$8:$P$3162,MATCH(B37,BDD!$AX$8:$AX$3162,0)))</f>
        <v>TFTII-PL03</v>
      </c>
      <c r="N37" s="678" t="str">
        <f>IF(IF(B37="","",INDEX(BDD!$Z$8:$Z$3162,MATCH(B37,BDD!$AX$8:$AX$3162,0)))=0,"",INDEX(BDD!$Z$8:$Z$3162,MATCH(B37,BDD!$AX$8:$AX$3162,0)))</f>
        <v/>
      </c>
      <c r="O37" s="672" t="str">
        <f>IF(IF(B37="","",INDEX(BDD!$AA$8:$AA$3162,MATCH(B37,BDD!$AX$8:$AX$3162,0)))=0,"",IF(B37="","",INDEX(BDD!$AA$8:$AA$3162,MATCH(B37,BDD!$AX$8:$AX$3162,0))))</f>
        <v/>
      </c>
      <c r="P37" s="672" t="str">
        <f>IF(IF(B37="","",INDEX(BDD!$AB$8:$AB$3162,MATCH(B37,BDD!$AX$8:$AX$3162,0)))=0,"",)</f>
        <v/>
      </c>
      <c r="Q37" s="679" t="str">
        <f>IF(IF(B37="","",INDEX(BDD!$AN$8:$AN$3162,MATCH(B37,BDD!$AX$8:$AX$3162,0)))=0,"",IF(B37="","",INDEX(BDD!$AN$8:$AN$3162,MATCH(B37,BDD!$AX$8:$AX$3162,0))))</f>
        <v/>
      </c>
      <c r="R37" s="557" t="str">
        <f>IFERROR(IF(B37="","",INDEX(BDD!C:C,MATCH(B37,BDD!AX:AX,0))),"")</f>
        <v>T-53</v>
      </c>
      <c r="S37" s="513" t="str">
        <f>IF(B37="","",INDEX(BDD!$A$8:$A$3162,MATCH(B37,BDD!$AX$8:$AX$3162,0)))</f>
        <v>0629</v>
      </c>
    </row>
    <row r="38" spans="2:19" ht="19.5" customHeight="1">
      <c r="B38" s="529">
        <f t="shared" si="0"/>
        <v>34</v>
      </c>
      <c r="C38" s="530" t="str">
        <f>IF(B38="","",INDEX(BDD!$B$8:$B$3162,MATCH(B38,BDD!$AX$8:$AX$3162,0)))</f>
        <v>MFD-ISW Vers MFD-CPF-</v>
      </c>
      <c r="D38" s="531" t="str">
        <f t="shared" si="1"/>
        <v>MFD-ISW Vers MFD-CPF-</v>
      </c>
      <c r="E38" s="719">
        <f>IF(B38="","",INDEX(BDD!$D$8:$D$3162,MATCH(B38,BDD!$AX$8:$AX$3162,0)))</f>
        <v>0</v>
      </c>
      <c r="F38" s="533">
        <f>IF(B38="","",INDEX(BDD!$M$8:$M$3162,MATCH(B38,BDD!$AX$8:$AX$3162,0)))</f>
        <v>16</v>
      </c>
      <c r="G38" s="533">
        <f>IF(B38="","",INDEX(BDD!$N$8:$N$3162,MATCH(B38,BDD!$AX$8:$AX$3162,0)))</f>
        <v>9.5299999999999994</v>
      </c>
      <c r="H38" s="537" t="str">
        <f>IF(B38="","",INDEX(BDD!$E$8:$E$3162,MATCH(B38,BDD!$AX$8:$AX$3162,0)))</f>
        <v>JN°596</v>
      </c>
      <c r="I38" s="534">
        <f>IF(B38="","",INDEX(BDD!$V$8:$V$3162,MATCH(B38,BDD!$AX$8:$AX$3162,0)))</f>
        <v>46300</v>
      </c>
      <c r="J38" s="758" t="str">
        <f>IF(B38="","",INDEX(BDD!$Q$8:$Q$3162,MATCH(B38,BDD!$AX$8:$AX$3162,0)))</f>
        <v>WR-33-50/51-45</v>
      </c>
      <c r="K38" s="535">
        <f>IF(B38="","",INDEX(BDD!$R$8:$R$3162,MATCH(B38,BDD!$AX$8:$AX$3162,0)))</f>
        <v>0</v>
      </c>
      <c r="L38" s="536">
        <f>IF(B38="","",INDEX(BDD!$S$8:$S$3162,MATCH(B38,BDD!$AX$8:$AX$3162,0)))</f>
        <v>0</v>
      </c>
      <c r="M38" s="556" t="str">
        <f>IF(B38="","",INDEX(BDD!$P$8:$P$3162,MATCH(B38,BDD!$AX$8:$AX$3162,0)))</f>
        <v>TFTII-PL03</v>
      </c>
      <c r="N38" s="678" t="str">
        <f>IF(IF(B38="","",INDEX(BDD!$Z$8:$Z$3162,MATCH(B38,BDD!$AX$8:$AX$3162,0)))=0,"",INDEX(BDD!$Z$8:$Z$3162,MATCH(B38,BDD!$AX$8:$AX$3162,0)))</f>
        <v/>
      </c>
      <c r="O38" s="672" t="str">
        <f>IF(IF(B38="","",INDEX(BDD!$AA$8:$AA$3162,MATCH(B38,BDD!$AX$8:$AX$3162,0)))=0,"",IF(B38="","",INDEX(BDD!$AA$8:$AA$3162,MATCH(B38,BDD!$AX$8:$AX$3162,0))))</f>
        <v/>
      </c>
      <c r="P38" s="672" t="str">
        <f>IF(IF(B38="","",INDEX(BDD!$AB$8:$AB$3162,MATCH(B38,BDD!$AX$8:$AX$3162,0)))=0,"",)</f>
        <v/>
      </c>
      <c r="Q38" s="679" t="str">
        <f>IF(IF(B38="","",INDEX(BDD!$AN$8:$AN$3162,MATCH(B38,BDD!$AX$8:$AX$3162,0)))=0,"",IF(B38="","",INDEX(BDD!$AN$8:$AN$3162,MATCH(B38,BDD!$AX$8:$AX$3162,0))))</f>
        <v/>
      </c>
      <c r="R38" s="557" t="str">
        <f>IFERROR(IF(B38="","",INDEX(BDD!C:C,MATCH(B38,BDD!AX:AX,0))),"")</f>
        <v>T-53</v>
      </c>
      <c r="S38" s="513" t="str">
        <f>IF(B38="","",INDEX(BDD!$A$8:$A$3162,MATCH(B38,BDD!$AX$8:$AX$3162,0)))</f>
        <v>0631</v>
      </c>
    </row>
    <row r="39" spans="2:19" ht="19.5" customHeight="1">
      <c r="B39" s="529">
        <f t="shared" si="0"/>
        <v>35</v>
      </c>
      <c r="C39" s="530" t="str">
        <f>IF(B39="","",INDEX(BDD!$B$8:$B$3162,MATCH(B39,BDD!$AX$8:$AX$3162,0)))</f>
        <v>MFD-ISW Vers MFD-CPF-</v>
      </c>
      <c r="D39" s="531" t="str">
        <f t="shared" si="1"/>
        <v>MFD-ISW Vers MFD-CPF-</v>
      </c>
      <c r="E39" s="719">
        <f>IF(B39="","",INDEX(BDD!$D$8:$D$3162,MATCH(B39,BDD!$AX$8:$AX$3162,0)))</f>
        <v>0</v>
      </c>
      <c r="F39" s="533">
        <f>IF(B39="","",INDEX(BDD!$M$8:$M$3162,MATCH(B39,BDD!$AX$8:$AX$3162,0)))</f>
        <v>16</v>
      </c>
      <c r="G39" s="533">
        <f>IF(B39="","",INDEX(BDD!$N$8:$N$3162,MATCH(B39,BDD!$AX$8:$AX$3162,0)))</f>
        <v>9.5299999999999994</v>
      </c>
      <c r="H39" s="537" t="str">
        <f>IF(B39="","",INDEX(BDD!$E$8:$E$3162,MATCH(B39,BDD!$AX$8:$AX$3162,0)))</f>
        <v>JN°597</v>
      </c>
      <c r="I39" s="534">
        <f>IF(B39="","",INDEX(BDD!$V$8:$V$3162,MATCH(B39,BDD!$AX$8:$AX$3162,0)))</f>
        <v>46300</v>
      </c>
      <c r="J39" s="758" t="str">
        <f>IF(B39="","",INDEX(BDD!$Q$8:$Q$3162,MATCH(B39,BDD!$AX$8:$AX$3162,0)))</f>
        <v>WR-33-50/51-45</v>
      </c>
      <c r="K39" s="535">
        <f>IF(B39="","",INDEX(BDD!$R$8:$R$3162,MATCH(B39,BDD!$AX$8:$AX$3162,0)))</f>
        <v>0</v>
      </c>
      <c r="L39" s="536">
        <f>IF(B39="","",INDEX(BDD!$S$8:$S$3162,MATCH(B39,BDD!$AX$8:$AX$3162,0)))</f>
        <v>0</v>
      </c>
      <c r="M39" s="556" t="str">
        <f>IF(B39="","",INDEX(BDD!$P$8:$P$3162,MATCH(B39,BDD!$AX$8:$AX$3162,0)))</f>
        <v>TFTII-PL03</v>
      </c>
      <c r="N39" s="678" t="str">
        <f>IF(IF(B39="","",INDEX(BDD!$Z$8:$Z$3162,MATCH(B39,BDD!$AX$8:$AX$3162,0)))=0,"",INDEX(BDD!$Z$8:$Z$3162,MATCH(B39,BDD!$AX$8:$AX$3162,0)))</f>
        <v/>
      </c>
      <c r="O39" s="672" t="str">
        <f>IF(IF(B39="","",INDEX(BDD!$AA$8:$AA$3162,MATCH(B39,BDD!$AX$8:$AX$3162,0)))=0,"",IF(B39="","",INDEX(BDD!$AA$8:$AA$3162,MATCH(B39,BDD!$AX$8:$AX$3162,0))))</f>
        <v/>
      </c>
      <c r="P39" s="672" t="str">
        <f>IF(IF(B39="","",INDEX(BDD!$AB$8:$AB$3162,MATCH(B39,BDD!$AX$8:$AX$3162,0)))=0,"",)</f>
        <v/>
      </c>
      <c r="Q39" s="679" t="str">
        <f>IF(IF(B39="","",INDEX(BDD!$AN$8:$AN$3162,MATCH(B39,BDD!$AX$8:$AX$3162,0)))=0,"",IF(B39="","",INDEX(BDD!$AN$8:$AN$3162,MATCH(B39,BDD!$AX$8:$AX$3162,0))))</f>
        <v/>
      </c>
      <c r="R39" s="557" t="str">
        <f>IFERROR(IF(B39="","",INDEX(BDD!C:C,MATCH(B39,BDD!AX:AX,0))),"")</f>
        <v>T-53</v>
      </c>
      <c r="S39" s="513" t="str">
        <f>IF(B39="","",INDEX(BDD!$A$8:$A$3162,MATCH(B39,BDD!$AX$8:$AX$3162,0)))</f>
        <v>0633</v>
      </c>
    </row>
    <row r="40" spans="2:19" ht="19.5" customHeight="1">
      <c r="B40" s="529">
        <f t="shared" si="0"/>
        <v>36</v>
      </c>
      <c r="C40" s="530" t="str">
        <f>IF(B40="","",INDEX(BDD!$B$8:$B$3162,MATCH(B40,BDD!$AX$8:$AX$3162,0)))</f>
        <v>MFD-ISW Vers MFD-CPF-</v>
      </c>
      <c r="D40" s="531" t="str">
        <f t="shared" si="1"/>
        <v>MFD-ISW Vers MFD-CPF-</v>
      </c>
      <c r="E40" s="719">
        <f>IF(B40="","",INDEX(BDD!$D$8:$D$3162,MATCH(B40,BDD!$AX$8:$AX$3162,0)))</f>
        <v>0</v>
      </c>
      <c r="F40" s="533">
        <f>IF(B40="","",INDEX(BDD!$M$8:$M$3162,MATCH(B40,BDD!$AX$8:$AX$3162,0)))</f>
        <v>16</v>
      </c>
      <c r="G40" s="533">
        <f>IF(B40="","",INDEX(BDD!$N$8:$N$3162,MATCH(B40,BDD!$AX$8:$AX$3162,0)))</f>
        <v>9.5299999999999994</v>
      </c>
      <c r="H40" s="537" t="str">
        <f>IF(B40="","",INDEX(BDD!$E$8:$E$3162,MATCH(B40,BDD!$AX$8:$AX$3162,0)))</f>
        <v>JN°598</v>
      </c>
      <c r="I40" s="534">
        <f>IF(B40="","",INDEX(BDD!$V$8:$V$3162,MATCH(B40,BDD!$AX$8:$AX$3162,0)))</f>
        <v>46300</v>
      </c>
      <c r="J40" s="758" t="str">
        <f>IF(B40="","",INDEX(BDD!$Q$8:$Q$3162,MATCH(B40,BDD!$AX$8:$AX$3162,0)))</f>
        <v>WR-33-50/51-45</v>
      </c>
      <c r="K40" s="535">
        <f>IF(B40="","",INDEX(BDD!$R$8:$R$3162,MATCH(B40,BDD!$AX$8:$AX$3162,0)))</f>
        <v>0</v>
      </c>
      <c r="L40" s="536">
        <f>IF(B40="","",INDEX(BDD!$S$8:$S$3162,MATCH(B40,BDD!$AX$8:$AX$3162,0)))</f>
        <v>0</v>
      </c>
      <c r="M40" s="556" t="str">
        <f>IF(B40="","",INDEX(BDD!$P$8:$P$3162,MATCH(B40,BDD!$AX$8:$AX$3162,0)))</f>
        <v>TFTII-PL03</v>
      </c>
      <c r="N40" s="678" t="str">
        <f>IF(IF(B40="","",INDEX(BDD!$Z$8:$Z$3162,MATCH(B40,BDD!$AX$8:$AX$3162,0)))=0,"",INDEX(BDD!$Z$8:$Z$3162,MATCH(B40,BDD!$AX$8:$AX$3162,0)))</f>
        <v/>
      </c>
      <c r="O40" s="672" t="str">
        <f>IF(IF(B40="","",INDEX(BDD!$AA$8:$AA$3162,MATCH(B40,BDD!$AX$8:$AX$3162,0)))=0,"",IF(B40="","",INDEX(BDD!$AA$8:$AA$3162,MATCH(B40,BDD!$AX$8:$AX$3162,0))))</f>
        <v/>
      </c>
      <c r="P40" s="672" t="str">
        <f>IF(IF(B40="","",INDEX(BDD!$AB$8:$AB$3162,MATCH(B40,BDD!$AX$8:$AX$3162,0)))=0,"",)</f>
        <v/>
      </c>
      <c r="Q40" s="679" t="str">
        <f>IF(IF(B40="","",INDEX(BDD!$AN$8:$AN$3162,MATCH(B40,BDD!$AX$8:$AX$3162,0)))=0,"",IF(B40="","",INDEX(BDD!$AN$8:$AN$3162,MATCH(B40,BDD!$AX$8:$AX$3162,0))))</f>
        <v/>
      </c>
      <c r="R40" s="557" t="str">
        <f>IFERROR(IF(B40="","",INDEX(BDD!C:C,MATCH(B40,BDD!AX:AX,0))),"")</f>
        <v>T-53</v>
      </c>
      <c r="S40" s="513" t="str">
        <f>IF(B40="","",INDEX(BDD!$A$8:$A$3162,MATCH(B40,BDD!$AX$8:$AX$3162,0)))</f>
        <v>0635</v>
      </c>
    </row>
    <row r="41" spans="2:19" ht="19.5" customHeight="1">
      <c r="B41" s="529">
        <f t="shared" si="0"/>
        <v>37</v>
      </c>
      <c r="C41" s="530" t="str">
        <f>IF(B41="","",INDEX(BDD!$B$8:$B$3162,MATCH(B41,BDD!$AX$8:$AX$3162,0)))</f>
        <v>MFD-ISW Vers MFD-CPF-</v>
      </c>
      <c r="D41" s="531" t="str">
        <f t="shared" si="1"/>
        <v>MFD-ISW Vers MFD-CPF-</v>
      </c>
      <c r="E41" s="719">
        <f>IF(B41="","",INDEX(BDD!$D$8:$D$3162,MATCH(B41,BDD!$AX$8:$AX$3162,0)))</f>
        <v>0</v>
      </c>
      <c r="F41" s="533">
        <f>IF(B41="","",INDEX(BDD!$M$8:$M$3162,MATCH(B41,BDD!$AX$8:$AX$3162,0)))</f>
        <v>16</v>
      </c>
      <c r="G41" s="533">
        <f>IF(B41="","",INDEX(BDD!$N$8:$N$3162,MATCH(B41,BDD!$AX$8:$AX$3162,0)))</f>
        <v>9.5299999999999994</v>
      </c>
      <c r="H41" s="537" t="str">
        <f>IF(B41="","",INDEX(BDD!$E$8:$E$3162,MATCH(B41,BDD!$AX$8:$AX$3162,0)))</f>
        <v>JN°599</v>
      </c>
      <c r="I41" s="534">
        <f>IF(B41="","",INDEX(BDD!$V$8:$V$3162,MATCH(B41,BDD!$AX$8:$AX$3162,0)))</f>
        <v>46300</v>
      </c>
      <c r="J41" s="758" t="str">
        <f>IF(B41="","",INDEX(BDD!$Q$8:$Q$3162,MATCH(B41,BDD!$AX$8:$AX$3162,0)))</f>
        <v>WR-33-50/51-45</v>
      </c>
      <c r="K41" s="535">
        <f>IF(B41="","",INDEX(BDD!$R$8:$R$3162,MATCH(B41,BDD!$AX$8:$AX$3162,0)))</f>
        <v>0</v>
      </c>
      <c r="L41" s="536">
        <f>IF(B41="","",INDEX(BDD!$S$8:$S$3162,MATCH(B41,BDD!$AX$8:$AX$3162,0)))</f>
        <v>0</v>
      </c>
      <c r="M41" s="556" t="str">
        <f>IF(B41="","",INDEX(BDD!$P$8:$P$3162,MATCH(B41,BDD!$AX$8:$AX$3162,0)))</f>
        <v>TFTII-PL03</v>
      </c>
      <c r="N41" s="678" t="str">
        <f>IF(IF(B41="","",INDEX(BDD!$Z$8:$Z$3162,MATCH(B41,BDD!$AX$8:$AX$3162,0)))=0,"",INDEX(BDD!$Z$8:$Z$3162,MATCH(B41,BDD!$AX$8:$AX$3162,0)))</f>
        <v/>
      </c>
      <c r="O41" s="672" t="str">
        <f>IF(IF(B41="","",INDEX(BDD!$AA$8:$AA$3162,MATCH(B41,BDD!$AX$8:$AX$3162,0)))=0,"",IF(B41="","",INDEX(BDD!$AA$8:$AA$3162,MATCH(B41,BDD!$AX$8:$AX$3162,0))))</f>
        <v/>
      </c>
      <c r="P41" s="672" t="str">
        <f>IF(IF(B41="","",INDEX(BDD!$AB$8:$AB$3162,MATCH(B41,BDD!$AX$8:$AX$3162,0)))=0,"",)</f>
        <v/>
      </c>
      <c r="Q41" s="679" t="str">
        <f>IF(IF(B41="","",INDEX(BDD!$AN$8:$AN$3162,MATCH(B41,BDD!$AX$8:$AX$3162,0)))=0,"",IF(B41="","",INDEX(BDD!$AN$8:$AN$3162,MATCH(B41,BDD!$AX$8:$AX$3162,0))))</f>
        <v/>
      </c>
      <c r="R41" s="557" t="str">
        <f>IFERROR(IF(B41="","",INDEX(BDD!C:C,MATCH(B41,BDD!AX:AX,0))),"")</f>
        <v>T-53</v>
      </c>
      <c r="S41" s="513" t="str">
        <f>IF(B41="","",INDEX(BDD!$A$8:$A$3162,MATCH(B41,BDD!$AX$8:$AX$3162,0)))</f>
        <v>0637</v>
      </c>
    </row>
    <row r="42" spans="2:19" ht="19.5" customHeight="1">
      <c r="B42" s="529">
        <f t="shared" si="0"/>
        <v>38</v>
      </c>
      <c r="C42" s="530" t="str">
        <f>IF(B42="","",INDEX(BDD!$B$8:$B$3162,MATCH(B42,BDD!$AX$8:$AX$3162,0)))</f>
        <v>MFD-ISW Vers MFD-CPF-</v>
      </c>
      <c r="D42" s="531" t="str">
        <f t="shared" si="1"/>
        <v>MFD-ISW Vers MFD-CPF-</v>
      </c>
      <c r="E42" s="719">
        <f>IF(B42="","",INDEX(BDD!$D$8:$D$3162,MATCH(B42,BDD!$AX$8:$AX$3162,0)))</f>
        <v>0</v>
      </c>
      <c r="F42" s="533">
        <f>IF(B42="","",INDEX(BDD!$M$8:$M$3162,MATCH(B42,BDD!$AX$8:$AX$3162,0)))</f>
        <v>16</v>
      </c>
      <c r="G42" s="533">
        <f>IF(B42="","",INDEX(BDD!$N$8:$N$3162,MATCH(B42,BDD!$AX$8:$AX$3162,0)))</f>
        <v>9.5299999999999994</v>
      </c>
      <c r="H42" s="537" t="str">
        <f>IF(B42="","",INDEX(BDD!$E$8:$E$3162,MATCH(B42,BDD!$AX$8:$AX$3162,0)))</f>
        <v>JN°600</v>
      </c>
      <c r="I42" s="534">
        <f>IF(B42="","",INDEX(BDD!$V$8:$V$3162,MATCH(B42,BDD!$AX$8:$AX$3162,0)))</f>
        <v>46300</v>
      </c>
      <c r="J42" s="758" t="str">
        <f>IF(B42="","",INDEX(BDD!$Q$8:$Q$3162,MATCH(B42,BDD!$AX$8:$AX$3162,0)))</f>
        <v>WR-33-50/51-45</v>
      </c>
      <c r="K42" s="535">
        <f>IF(B42="","",INDEX(BDD!$R$8:$R$3162,MATCH(B42,BDD!$AX$8:$AX$3162,0)))</f>
        <v>0</v>
      </c>
      <c r="L42" s="536">
        <f>IF(B42="","",INDEX(BDD!$S$8:$S$3162,MATCH(B42,BDD!$AX$8:$AX$3162,0)))</f>
        <v>0</v>
      </c>
      <c r="M42" s="556" t="str">
        <f>IF(B42="","",INDEX(BDD!$P$8:$P$3162,MATCH(B42,BDD!$AX$8:$AX$3162,0)))</f>
        <v>TFTII-PL03</v>
      </c>
      <c r="N42" s="678" t="str">
        <f>IF(IF(B42="","",INDEX(BDD!$Z$8:$Z$3162,MATCH(B42,BDD!$AX$8:$AX$3162,0)))=0,"",INDEX(BDD!$Z$8:$Z$3162,MATCH(B42,BDD!$AX$8:$AX$3162,0)))</f>
        <v/>
      </c>
      <c r="O42" s="672" t="str">
        <f>IF(IF(B42="","",INDEX(BDD!$AA$8:$AA$3162,MATCH(B42,BDD!$AX$8:$AX$3162,0)))=0,"",IF(B42="","",INDEX(BDD!$AA$8:$AA$3162,MATCH(B42,BDD!$AX$8:$AX$3162,0))))</f>
        <v/>
      </c>
      <c r="P42" s="672" t="str">
        <f>IF(IF(B42="","",INDEX(BDD!$AB$8:$AB$3162,MATCH(B42,BDD!$AX$8:$AX$3162,0)))=0,"",)</f>
        <v/>
      </c>
      <c r="Q42" s="679" t="str">
        <f>IF(IF(B42="","",INDEX(BDD!$AN$8:$AN$3162,MATCH(B42,BDD!$AX$8:$AX$3162,0)))=0,"",IF(B42="","",INDEX(BDD!$AN$8:$AN$3162,MATCH(B42,BDD!$AX$8:$AX$3162,0))))</f>
        <v/>
      </c>
      <c r="R42" s="557" t="str">
        <f>IFERROR(IF(B42="","",INDEX(BDD!C:C,MATCH(B42,BDD!AX:AX,0))),"")</f>
        <v>T-53</v>
      </c>
      <c r="S42" s="513" t="str">
        <f>IF(B42="","",INDEX(BDD!$A$8:$A$3162,MATCH(B42,BDD!$AX$8:$AX$3162,0)))</f>
        <v>0639</v>
      </c>
    </row>
    <row r="43" spans="2:19" ht="19.5" customHeight="1">
      <c r="B43" s="529">
        <f t="shared" si="0"/>
        <v>39</v>
      </c>
      <c r="C43" s="530" t="str">
        <f>IF(B43="","",INDEX(BDD!$B$8:$B$3162,MATCH(B43,BDD!$AX$8:$AX$3162,0)))</f>
        <v>MFD-ISW Vers MFD-CPF-</v>
      </c>
      <c r="D43" s="531" t="str">
        <f t="shared" si="1"/>
        <v>MFD-ISW Vers MFD-CPF-</v>
      </c>
      <c r="E43" s="719">
        <f>IF(B43="","",INDEX(BDD!$D$8:$D$3162,MATCH(B43,BDD!$AX$8:$AX$3162,0)))</f>
        <v>1</v>
      </c>
      <c r="F43" s="533">
        <f>IF(B43="","",INDEX(BDD!$M$8:$M$3162,MATCH(B43,BDD!$AX$8:$AX$3162,0)))</f>
        <v>16</v>
      </c>
      <c r="G43" s="533">
        <f>IF(B43="","",INDEX(BDD!$N$8:$N$3162,MATCH(B43,BDD!$AX$8:$AX$3162,0)))</f>
        <v>9.5299999999999994</v>
      </c>
      <c r="H43" s="537" t="str">
        <f>IF(B43="","",INDEX(BDD!$E$8:$E$3162,MATCH(B43,BDD!$AX$8:$AX$3162,0)))</f>
        <v>JN°601</v>
      </c>
      <c r="I43" s="534">
        <f>IF(B43="","",INDEX(BDD!$V$8:$V$3162,MATCH(B43,BDD!$AX$8:$AX$3162,0)))</f>
        <v>46300</v>
      </c>
      <c r="J43" s="758" t="str">
        <f>IF(B43="","",INDEX(BDD!$Q$8:$Q$3162,MATCH(B43,BDD!$AX$8:$AX$3162,0)))</f>
        <v>WR-33-50/51-45</v>
      </c>
      <c r="K43" s="535">
        <f>IF(B43="","",INDEX(BDD!$R$8:$R$3162,MATCH(B43,BDD!$AX$8:$AX$3162,0)))</f>
        <v>0</v>
      </c>
      <c r="L43" s="536">
        <f>IF(B43="","",INDEX(BDD!$S$8:$S$3162,MATCH(B43,BDD!$AX$8:$AX$3162,0)))</f>
        <v>0</v>
      </c>
      <c r="M43" s="556" t="str">
        <f>IF(B43="","",INDEX(BDD!$P$8:$P$3162,MATCH(B43,BDD!$AX$8:$AX$3162,0)))</f>
        <v>TFTII-PL03</v>
      </c>
      <c r="N43" s="678" t="str">
        <f>IF(IF(B43="","",INDEX(BDD!$Z$8:$Z$3162,MATCH(B43,BDD!$AX$8:$AX$3162,0)))=0,"",INDEX(BDD!$Z$8:$Z$3162,MATCH(B43,BDD!$AX$8:$AX$3162,0)))</f>
        <v/>
      </c>
      <c r="O43" s="672" t="str">
        <f>IF(IF(B43="","",INDEX(BDD!$AA$8:$AA$3162,MATCH(B43,BDD!$AX$8:$AX$3162,0)))=0,"",IF(B43="","",INDEX(BDD!$AA$8:$AA$3162,MATCH(B43,BDD!$AX$8:$AX$3162,0))))</f>
        <v/>
      </c>
      <c r="P43" s="672" t="str">
        <f>IF(IF(B43="","",INDEX(BDD!$AB$8:$AB$3162,MATCH(B43,BDD!$AX$8:$AX$3162,0)))=0,"",)</f>
        <v/>
      </c>
      <c r="Q43" s="679" t="str">
        <f>IF(IF(B43="","",INDEX(BDD!$AN$8:$AN$3162,MATCH(B43,BDD!$AX$8:$AX$3162,0)))=0,"",IF(B43="","",INDEX(BDD!$AN$8:$AN$3162,MATCH(B43,BDD!$AX$8:$AX$3162,0))))</f>
        <v/>
      </c>
      <c r="R43" s="557" t="str">
        <f>IFERROR(IF(B43="","",INDEX(BDD!C:C,MATCH(B43,BDD!AX:AX,0))),"")</f>
        <v>T-53</v>
      </c>
      <c r="S43" s="513" t="str">
        <f>IF(B43="","",INDEX(BDD!$A$8:$A$3162,MATCH(B43,BDD!$AX$8:$AX$3162,0)))</f>
        <v>0641</v>
      </c>
    </row>
    <row r="44" spans="2:19" ht="19.5" customHeight="1">
      <c r="B44" s="529">
        <f t="shared" si="0"/>
        <v>40</v>
      </c>
      <c r="C44" s="530" t="str">
        <f>IF(B44="","",INDEX(BDD!$B$8:$B$3162,MATCH(B44,BDD!$AX$8:$AX$3162,0)))</f>
        <v>MFD-ISW Vers MFD-CPF-</v>
      </c>
      <c r="D44" s="531" t="str">
        <f t="shared" si="1"/>
        <v>MFD-ISW Vers MFD-CPF-</v>
      </c>
      <c r="E44" s="719">
        <f>IF(B44="","",INDEX(BDD!$D$8:$D$3162,MATCH(B44,BDD!$AX$8:$AX$3162,0)))</f>
        <v>1</v>
      </c>
      <c r="F44" s="533">
        <f>IF(B44="","",INDEX(BDD!$M$8:$M$3162,MATCH(B44,BDD!$AX$8:$AX$3162,0)))</f>
        <v>16</v>
      </c>
      <c r="G44" s="533">
        <f>IF(B44="","",INDEX(BDD!$N$8:$N$3162,MATCH(B44,BDD!$AX$8:$AX$3162,0)))</f>
        <v>9.5299999999999994</v>
      </c>
      <c r="H44" s="537" t="str">
        <f>IF(B44="","",INDEX(BDD!$E$8:$E$3162,MATCH(B44,BDD!$AX$8:$AX$3162,0)))</f>
        <v>JN°602</v>
      </c>
      <c r="I44" s="534">
        <f>IF(B44="","",INDEX(BDD!$V$8:$V$3162,MATCH(B44,BDD!$AX$8:$AX$3162,0)))</f>
        <v>46300</v>
      </c>
      <c r="J44" s="758" t="str">
        <f>IF(B44="","",INDEX(BDD!$Q$8:$Q$3162,MATCH(B44,BDD!$AX$8:$AX$3162,0)))</f>
        <v>WR-33-50/51-45</v>
      </c>
      <c r="K44" s="535">
        <f>IF(B44="","",INDEX(BDD!$R$8:$R$3162,MATCH(B44,BDD!$AX$8:$AX$3162,0)))</f>
        <v>0</v>
      </c>
      <c r="L44" s="536">
        <f>IF(B44="","",INDEX(BDD!$S$8:$S$3162,MATCH(B44,BDD!$AX$8:$AX$3162,0)))</f>
        <v>0</v>
      </c>
      <c r="M44" s="556" t="str">
        <f>IF(B44="","",INDEX(BDD!$P$8:$P$3162,MATCH(B44,BDD!$AX$8:$AX$3162,0)))</f>
        <v>TFTII-PL03</v>
      </c>
      <c r="N44" s="678" t="str">
        <f>IF(IF(B44="","",INDEX(BDD!$Z$8:$Z$3162,MATCH(B44,BDD!$AX$8:$AX$3162,0)))=0,"",INDEX(BDD!$Z$8:$Z$3162,MATCH(B44,BDD!$AX$8:$AX$3162,0)))</f>
        <v/>
      </c>
      <c r="O44" s="672" t="str">
        <f>IF(IF(B44="","",INDEX(BDD!$AA$8:$AA$3162,MATCH(B44,BDD!$AX$8:$AX$3162,0)))=0,"",IF(B44="","",INDEX(BDD!$AA$8:$AA$3162,MATCH(B44,BDD!$AX$8:$AX$3162,0))))</f>
        <v/>
      </c>
      <c r="P44" s="672" t="str">
        <f>IF(IF(B44="","",INDEX(BDD!$AB$8:$AB$3162,MATCH(B44,BDD!$AX$8:$AX$3162,0)))=0,"",)</f>
        <v/>
      </c>
      <c r="Q44" s="679" t="str">
        <f>IF(IF(B44="","",INDEX(BDD!$AN$8:$AN$3162,MATCH(B44,BDD!$AX$8:$AX$3162,0)))=0,"",IF(B44="","",INDEX(BDD!$AN$8:$AN$3162,MATCH(B44,BDD!$AX$8:$AX$3162,0))))</f>
        <v/>
      </c>
      <c r="R44" s="557" t="str">
        <f>IFERROR(IF(B44="","",INDEX(BDD!C:C,MATCH(B44,BDD!AX:AX,0))),"")</f>
        <v>T-53</v>
      </c>
      <c r="S44" s="513" t="str">
        <f>IF(B44="","",INDEX(BDD!$A$8:$A$3162,MATCH(B44,BDD!$AX$8:$AX$3162,0)))</f>
        <v>0643</v>
      </c>
    </row>
    <row r="45" spans="2:19" ht="19.5" customHeight="1">
      <c r="B45" s="529">
        <f t="shared" si="0"/>
        <v>41</v>
      </c>
      <c r="C45" s="530" t="str">
        <f>IF(B45="","",INDEX(BDD!$B$8:$B$3162,MATCH(B45,BDD!$AX$8:$AX$3162,0)))</f>
        <v>MFD-ISW Vers MFD-CPF-</v>
      </c>
      <c r="D45" s="531" t="str">
        <f t="shared" si="1"/>
        <v>MFD-ISW Vers MFD-CPF-</v>
      </c>
      <c r="E45" s="719">
        <f>IF(B45="","",INDEX(BDD!$D$8:$D$3162,MATCH(B45,BDD!$AX$8:$AX$3162,0)))</f>
        <v>1</v>
      </c>
      <c r="F45" s="533">
        <f>IF(B45="","",INDEX(BDD!$M$8:$M$3162,MATCH(B45,BDD!$AX$8:$AX$3162,0)))</f>
        <v>16</v>
      </c>
      <c r="G45" s="533">
        <f>IF(B45="","",INDEX(BDD!$N$8:$N$3162,MATCH(B45,BDD!$AX$8:$AX$3162,0)))</f>
        <v>9.5299999999999994</v>
      </c>
      <c r="H45" s="537" t="str">
        <f>IF(B45="","",INDEX(BDD!$E$8:$E$3162,MATCH(B45,BDD!$AX$8:$AX$3162,0)))</f>
        <v>JN°603</v>
      </c>
      <c r="I45" s="534">
        <f>IF(B45="","",INDEX(BDD!$V$8:$V$3162,MATCH(B45,BDD!$AX$8:$AX$3162,0)))</f>
        <v>46300</v>
      </c>
      <c r="J45" s="758" t="str">
        <f>IF(B45="","",INDEX(BDD!$Q$8:$Q$3162,MATCH(B45,BDD!$AX$8:$AX$3162,0)))</f>
        <v>WR-33-50/51-45</v>
      </c>
      <c r="K45" s="535">
        <f>IF(B45="","",INDEX(BDD!$R$8:$R$3162,MATCH(B45,BDD!$AX$8:$AX$3162,0)))</f>
        <v>0</v>
      </c>
      <c r="L45" s="536">
        <f>IF(B45="","",INDEX(BDD!$S$8:$S$3162,MATCH(B45,BDD!$AX$8:$AX$3162,0)))</f>
        <v>0</v>
      </c>
      <c r="M45" s="556" t="str">
        <f>IF(B45="","",INDEX(BDD!$P$8:$P$3162,MATCH(B45,BDD!$AX$8:$AX$3162,0)))</f>
        <v>TFTII-PL03</v>
      </c>
      <c r="N45" s="678" t="str">
        <f>IF(IF(B45="","",INDEX(BDD!$Z$8:$Z$3162,MATCH(B45,BDD!$AX$8:$AX$3162,0)))=0,"",INDEX(BDD!$Z$8:$Z$3162,MATCH(B45,BDD!$AX$8:$AX$3162,0)))</f>
        <v/>
      </c>
      <c r="O45" s="672" t="str">
        <f>IF(IF(B45="","",INDEX(BDD!$AA$8:$AA$3162,MATCH(B45,BDD!$AX$8:$AX$3162,0)))=0,"",IF(B45="","",INDEX(BDD!$AA$8:$AA$3162,MATCH(B45,BDD!$AX$8:$AX$3162,0))))</f>
        <v/>
      </c>
      <c r="P45" s="672" t="str">
        <f>IF(IF(B45="","",INDEX(BDD!$AB$8:$AB$3162,MATCH(B45,BDD!$AX$8:$AX$3162,0)))=0,"",)</f>
        <v/>
      </c>
      <c r="Q45" s="679" t="str">
        <f>IF(IF(B45="","",INDEX(BDD!$AN$8:$AN$3162,MATCH(B45,BDD!$AX$8:$AX$3162,0)))=0,"",IF(B45="","",INDEX(BDD!$AN$8:$AN$3162,MATCH(B45,BDD!$AX$8:$AX$3162,0))))</f>
        <v/>
      </c>
      <c r="R45" s="557" t="str">
        <f>IFERROR(IF(B45="","",INDEX(BDD!C:C,MATCH(B45,BDD!AX:AX,0))),"")</f>
        <v>T-53</v>
      </c>
      <c r="S45" s="513" t="str">
        <f>IF(B45="","",INDEX(BDD!$A$8:$A$3162,MATCH(B45,BDD!$AX$8:$AX$3162,0)))</f>
        <v>0645</v>
      </c>
    </row>
    <row r="46" spans="2:19" ht="19.5" customHeight="1">
      <c r="B46" s="529">
        <f t="shared" si="0"/>
        <v>42</v>
      </c>
      <c r="C46" s="530" t="str">
        <f>IF(B46="","",INDEX(BDD!$B$8:$B$3162,MATCH(B46,BDD!$AX$8:$AX$3162,0)))</f>
        <v>MFD-ISW Vers MFD-CPF-</v>
      </c>
      <c r="D46" s="531" t="str">
        <f t="shared" si="1"/>
        <v>MFD-ISW Vers MFD-CPF-</v>
      </c>
      <c r="E46" s="719">
        <f>IF(B46="","",INDEX(BDD!$D$8:$D$3162,MATCH(B46,BDD!$AX$8:$AX$3162,0)))</f>
        <v>1</v>
      </c>
      <c r="F46" s="533">
        <f>IF(B46="","",INDEX(BDD!$M$8:$M$3162,MATCH(B46,BDD!$AX$8:$AX$3162,0)))</f>
        <v>16</v>
      </c>
      <c r="G46" s="533">
        <f>IF(B46="","",INDEX(BDD!$N$8:$N$3162,MATCH(B46,BDD!$AX$8:$AX$3162,0)))</f>
        <v>9.5299999999999994</v>
      </c>
      <c r="H46" s="537" t="str">
        <f>IF(B46="","",INDEX(BDD!$E$8:$E$3162,MATCH(B46,BDD!$AX$8:$AX$3162,0)))</f>
        <v>JN°604</v>
      </c>
      <c r="I46" s="534">
        <f>IF(B46="","",INDEX(BDD!$V$8:$V$3162,MATCH(B46,BDD!$AX$8:$AX$3162,0)))</f>
        <v>46300</v>
      </c>
      <c r="J46" s="758" t="str">
        <f>IF(B46="","",INDEX(BDD!$Q$8:$Q$3162,MATCH(B46,BDD!$AX$8:$AX$3162,0)))</f>
        <v>WR-33-50/51-45</v>
      </c>
      <c r="K46" s="535">
        <f>IF(B46="","",INDEX(BDD!$R$8:$R$3162,MATCH(B46,BDD!$AX$8:$AX$3162,0)))</f>
        <v>0</v>
      </c>
      <c r="L46" s="536">
        <f>IF(B46="","",INDEX(BDD!$S$8:$S$3162,MATCH(B46,BDD!$AX$8:$AX$3162,0)))</f>
        <v>0</v>
      </c>
      <c r="M46" s="556" t="str">
        <f>IF(B46="","",INDEX(BDD!$P$8:$P$3162,MATCH(B46,BDD!$AX$8:$AX$3162,0)))</f>
        <v>TFTII-PL03</v>
      </c>
      <c r="N46" s="678" t="str">
        <f>IF(IF(B46="","",INDEX(BDD!$Z$8:$Z$3162,MATCH(B46,BDD!$AX$8:$AX$3162,0)))=0,"",INDEX(BDD!$Z$8:$Z$3162,MATCH(B46,BDD!$AX$8:$AX$3162,0)))</f>
        <v/>
      </c>
      <c r="O46" s="672" t="str">
        <f>IF(IF(B46="","",INDEX(BDD!$AA$8:$AA$3162,MATCH(B46,BDD!$AX$8:$AX$3162,0)))=0,"",IF(B46="","",INDEX(BDD!$AA$8:$AA$3162,MATCH(B46,BDD!$AX$8:$AX$3162,0))))</f>
        <v/>
      </c>
      <c r="P46" s="672" t="str">
        <f>IF(IF(B46="","",INDEX(BDD!$AB$8:$AB$3162,MATCH(B46,BDD!$AX$8:$AX$3162,0)))=0,"",)</f>
        <v/>
      </c>
      <c r="Q46" s="679" t="str">
        <f>IF(IF(B46="","",INDEX(BDD!$AN$8:$AN$3162,MATCH(B46,BDD!$AX$8:$AX$3162,0)))=0,"",IF(B46="","",INDEX(BDD!$AN$8:$AN$3162,MATCH(B46,BDD!$AX$8:$AX$3162,0))))</f>
        <v/>
      </c>
      <c r="R46" s="557" t="str">
        <f>IFERROR(IF(B46="","",INDEX(BDD!C:C,MATCH(B46,BDD!AX:AX,0))),"")</f>
        <v>T-53</v>
      </c>
      <c r="S46" s="513" t="str">
        <f>IF(B46="","",INDEX(BDD!$A$8:$A$3162,MATCH(B46,BDD!$AX$8:$AX$3162,0)))</f>
        <v>0647</v>
      </c>
    </row>
    <row r="47" spans="2:19" ht="19.5" customHeight="1">
      <c r="B47" s="529">
        <f t="shared" si="0"/>
        <v>43</v>
      </c>
      <c r="C47" s="530" t="str">
        <f>IF(B47="","",INDEX(BDD!$B$8:$B$3162,MATCH(B47,BDD!$AX$8:$AX$3162,0)))</f>
        <v>MFD-ISW Vers MFD-CPF-</v>
      </c>
      <c r="D47" s="531" t="str">
        <f t="shared" si="1"/>
        <v>MFD-ISW Vers MFD-CPF-</v>
      </c>
      <c r="E47" s="719">
        <f>IF(B47="","",INDEX(BDD!$D$8:$D$3162,MATCH(B47,BDD!$AX$8:$AX$3162,0)))</f>
        <v>1</v>
      </c>
      <c r="F47" s="533">
        <f>IF(B47="","",INDEX(BDD!$M$8:$M$3162,MATCH(B47,BDD!$AX$8:$AX$3162,0)))</f>
        <v>16</v>
      </c>
      <c r="G47" s="533">
        <f>IF(B47="","",INDEX(BDD!$N$8:$N$3162,MATCH(B47,BDD!$AX$8:$AX$3162,0)))</f>
        <v>9.5299999999999994</v>
      </c>
      <c r="H47" s="537" t="str">
        <f>IF(B47="","",INDEX(BDD!$E$8:$E$3162,MATCH(B47,BDD!$AX$8:$AX$3162,0)))</f>
        <v>JN°605</v>
      </c>
      <c r="I47" s="534">
        <f>IF(B47="","",INDEX(BDD!$V$8:$V$3162,MATCH(B47,BDD!$AX$8:$AX$3162,0)))</f>
        <v>46300</v>
      </c>
      <c r="J47" s="758" t="str">
        <f>IF(B47="","",INDEX(BDD!$Q$8:$Q$3162,MATCH(B47,BDD!$AX$8:$AX$3162,0)))</f>
        <v>WR-33-50/51-45</v>
      </c>
      <c r="K47" s="535">
        <f>IF(B47="","",INDEX(BDD!$R$8:$R$3162,MATCH(B47,BDD!$AX$8:$AX$3162,0)))</f>
        <v>0</v>
      </c>
      <c r="L47" s="536">
        <f>IF(B47="","",INDEX(BDD!$S$8:$S$3162,MATCH(B47,BDD!$AX$8:$AX$3162,0)))</f>
        <v>0</v>
      </c>
      <c r="M47" s="556" t="str">
        <f>IF(B47="","",INDEX(BDD!$P$8:$P$3162,MATCH(B47,BDD!$AX$8:$AX$3162,0)))</f>
        <v>TFTII-PL03</v>
      </c>
      <c r="N47" s="678" t="str">
        <f>IF(IF(B47="","",INDEX(BDD!$Z$8:$Z$3162,MATCH(B47,BDD!$AX$8:$AX$3162,0)))=0,"",INDEX(BDD!$Z$8:$Z$3162,MATCH(B47,BDD!$AX$8:$AX$3162,0)))</f>
        <v/>
      </c>
      <c r="O47" s="672" t="str">
        <f>IF(IF(B47="","",INDEX(BDD!$AA$8:$AA$3162,MATCH(B47,BDD!$AX$8:$AX$3162,0)))=0,"",IF(B47="","",INDEX(BDD!$AA$8:$AA$3162,MATCH(B47,BDD!$AX$8:$AX$3162,0))))</f>
        <v/>
      </c>
      <c r="P47" s="672" t="str">
        <f>IF(IF(B47="","",INDEX(BDD!$AB$8:$AB$3162,MATCH(B47,BDD!$AX$8:$AX$3162,0)))=0,"",)</f>
        <v/>
      </c>
      <c r="Q47" s="679" t="str">
        <f>IF(IF(B47="","",INDEX(BDD!$AN$8:$AN$3162,MATCH(B47,BDD!$AX$8:$AX$3162,0)))=0,"",IF(B47="","",INDEX(BDD!$AN$8:$AN$3162,MATCH(B47,BDD!$AX$8:$AX$3162,0))))</f>
        <v/>
      </c>
      <c r="R47" s="557" t="str">
        <f>IFERROR(IF(B47="","",INDEX(BDD!C:C,MATCH(B47,BDD!AX:AX,0))),"")</f>
        <v>T-53</v>
      </c>
      <c r="S47" s="513" t="str">
        <f>IF(B47="","",INDEX(BDD!$A$8:$A$3162,MATCH(B47,BDD!$AX$8:$AX$3162,0)))</f>
        <v>0649</v>
      </c>
    </row>
    <row r="48" spans="2:19" ht="19.5" customHeight="1">
      <c r="B48" s="529">
        <f t="shared" si="0"/>
        <v>44</v>
      </c>
      <c r="C48" s="530" t="str">
        <f>IF(B48="","",INDEX(BDD!$B$8:$B$3162,MATCH(B48,BDD!$AX$8:$AX$3162,0)))</f>
        <v>MFD-ISW Vers MFD-CPF-</v>
      </c>
      <c r="D48" s="531" t="str">
        <f t="shared" si="1"/>
        <v>MFD-ISW Vers MFD-CPF-</v>
      </c>
      <c r="E48" s="719">
        <f>IF(B48="","",INDEX(BDD!$D$8:$D$3162,MATCH(B48,BDD!$AX$8:$AX$3162,0)))</f>
        <v>1</v>
      </c>
      <c r="F48" s="533">
        <f>IF(B48="","",INDEX(BDD!$M$8:$M$3162,MATCH(B48,BDD!$AX$8:$AX$3162,0)))</f>
        <v>16</v>
      </c>
      <c r="G48" s="533">
        <f>IF(B48="","",INDEX(BDD!$N$8:$N$3162,MATCH(B48,BDD!$AX$8:$AX$3162,0)))</f>
        <v>9.5299999999999994</v>
      </c>
      <c r="H48" s="537" t="str">
        <f>IF(B48="","",INDEX(BDD!$E$8:$E$3162,MATCH(B48,BDD!$AX$8:$AX$3162,0)))</f>
        <v>JN°606</v>
      </c>
      <c r="I48" s="534">
        <f>IF(B48="","",INDEX(BDD!$V$8:$V$3162,MATCH(B48,BDD!$AX$8:$AX$3162,0)))</f>
        <v>46300</v>
      </c>
      <c r="J48" s="758" t="str">
        <f>IF(B48="","",INDEX(BDD!$Q$8:$Q$3162,MATCH(B48,BDD!$AX$8:$AX$3162,0)))</f>
        <v>WR-33-50/51-45</v>
      </c>
      <c r="K48" s="535">
        <f>IF(B48="","",INDEX(BDD!$R$8:$R$3162,MATCH(B48,BDD!$AX$8:$AX$3162,0)))</f>
        <v>0</v>
      </c>
      <c r="L48" s="536">
        <f>IF(B48="","",INDEX(BDD!$S$8:$S$3162,MATCH(B48,BDD!$AX$8:$AX$3162,0)))</f>
        <v>0</v>
      </c>
      <c r="M48" s="556" t="str">
        <f>IF(B48="","",INDEX(BDD!$P$8:$P$3162,MATCH(B48,BDD!$AX$8:$AX$3162,0)))</f>
        <v>TFTII-PL03</v>
      </c>
      <c r="N48" s="678" t="str">
        <f>IF(IF(B48="","",INDEX(BDD!$Z$8:$Z$3162,MATCH(B48,BDD!$AX$8:$AX$3162,0)))=0,"",INDEX(BDD!$Z$8:$Z$3162,MATCH(B48,BDD!$AX$8:$AX$3162,0)))</f>
        <v/>
      </c>
      <c r="O48" s="672" t="str">
        <f>IF(IF(B48="","",INDEX(BDD!$AA$8:$AA$3162,MATCH(B48,BDD!$AX$8:$AX$3162,0)))=0,"",IF(B48="","",INDEX(BDD!$AA$8:$AA$3162,MATCH(B48,BDD!$AX$8:$AX$3162,0))))</f>
        <v/>
      </c>
      <c r="P48" s="672" t="str">
        <f>IF(IF(B48="","",INDEX(BDD!$AB$8:$AB$3162,MATCH(B48,BDD!$AX$8:$AX$3162,0)))=0,"",)</f>
        <v/>
      </c>
      <c r="Q48" s="679" t="str">
        <f>IF(IF(B48="","",INDEX(BDD!$AN$8:$AN$3162,MATCH(B48,BDD!$AX$8:$AX$3162,0)))=0,"",IF(B48="","",INDEX(BDD!$AN$8:$AN$3162,MATCH(B48,BDD!$AX$8:$AX$3162,0))))</f>
        <v/>
      </c>
      <c r="R48" s="557" t="str">
        <f>IFERROR(IF(B48="","",INDEX(BDD!C:C,MATCH(B48,BDD!AX:AX,0))),"")</f>
        <v>T-53</v>
      </c>
      <c r="S48" s="513" t="str">
        <f>IF(B48="","",INDEX(BDD!$A$8:$A$3162,MATCH(B48,BDD!$AX$8:$AX$3162,0)))</f>
        <v>0651</v>
      </c>
    </row>
    <row r="49" spans="2:19" ht="19.5" customHeight="1">
      <c r="B49" s="529">
        <f t="shared" si="0"/>
        <v>45</v>
      </c>
      <c r="C49" s="530" t="str">
        <f>IF(B49="","",INDEX(BDD!$B$8:$B$3162,MATCH(B49,BDD!$AX$8:$AX$3162,0)))</f>
        <v>MFD-ISW Vers MFD-CPF-</v>
      </c>
      <c r="D49" s="531" t="str">
        <f t="shared" si="1"/>
        <v>MFD-ISW Vers MFD-CPF-</v>
      </c>
      <c r="E49" s="719">
        <f>IF(B49="","",INDEX(BDD!$D$8:$D$3162,MATCH(B49,BDD!$AX$8:$AX$3162,0)))</f>
        <v>1</v>
      </c>
      <c r="F49" s="533">
        <f>IF(B49="","",INDEX(BDD!$M$8:$M$3162,MATCH(B49,BDD!$AX$8:$AX$3162,0)))</f>
        <v>16</v>
      </c>
      <c r="G49" s="533">
        <f>IF(B49="","",INDEX(BDD!$N$8:$N$3162,MATCH(B49,BDD!$AX$8:$AX$3162,0)))</f>
        <v>9.5299999999999994</v>
      </c>
      <c r="H49" s="537" t="str">
        <f>IF(B49="","",INDEX(BDD!$E$8:$E$3162,MATCH(B49,BDD!$AX$8:$AX$3162,0)))</f>
        <v>JN°607</v>
      </c>
      <c r="I49" s="534">
        <f>IF(B49="","",INDEX(BDD!$V$8:$V$3162,MATCH(B49,BDD!$AX$8:$AX$3162,0)))</f>
        <v>46300</v>
      </c>
      <c r="J49" s="758" t="str">
        <f>IF(B49="","",INDEX(BDD!$Q$8:$Q$3162,MATCH(B49,BDD!$AX$8:$AX$3162,0)))</f>
        <v>WR-33-50/51-45</v>
      </c>
      <c r="K49" s="535">
        <f>IF(B49="","",INDEX(BDD!$R$8:$R$3162,MATCH(B49,BDD!$AX$8:$AX$3162,0)))</f>
        <v>0</v>
      </c>
      <c r="L49" s="536">
        <f>IF(B49="","",INDEX(BDD!$S$8:$S$3162,MATCH(B49,BDD!$AX$8:$AX$3162,0)))</f>
        <v>0</v>
      </c>
      <c r="M49" s="556" t="str">
        <f>IF(B49="","",INDEX(BDD!$P$8:$P$3162,MATCH(B49,BDD!$AX$8:$AX$3162,0)))</f>
        <v>TFTII-PL03</v>
      </c>
      <c r="N49" s="678" t="str">
        <f>IF(IF(B49="","",INDEX(BDD!$Z$8:$Z$3162,MATCH(B49,BDD!$AX$8:$AX$3162,0)))=0,"",INDEX(BDD!$Z$8:$Z$3162,MATCH(B49,BDD!$AX$8:$AX$3162,0)))</f>
        <v/>
      </c>
      <c r="O49" s="672" t="str">
        <f>IF(IF(B49="","",INDEX(BDD!$AA$8:$AA$3162,MATCH(B49,BDD!$AX$8:$AX$3162,0)))=0,"",IF(B49="","",INDEX(BDD!$AA$8:$AA$3162,MATCH(B49,BDD!$AX$8:$AX$3162,0))))</f>
        <v/>
      </c>
      <c r="P49" s="672" t="str">
        <f>IF(IF(B49="","",INDEX(BDD!$AB$8:$AB$3162,MATCH(B49,BDD!$AX$8:$AX$3162,0)))=0,"",)</f>
        <v/>
      </c>
      <c r="Q49" s="679" t="str">
        <f>IF(IF(B49="","",INDEX(BDD!$AN$8:$AN$3162,MATCH(B49,BDD!$AX$8:$AX$3162,0)))=0,"",IF(B49="","",INDEX(BDD!$AN$8:$AN$3162,MATCH(B49,BDD!$AX$8:$AX$3162,0))))</f>
        <v/>
      </c>
      <c r="R49" s="557" t="str">
        <f>IFERROR(IF(B49="","",INDEX(BDD!C:C,MATCH(B49,BDD!AX:AX,0))),"")</f>
        <v>T-53</v>
      </c>
      <c r="S49" s="513" t="str">
        <f>IF(B49="","",INDEX(BDD!$A$8:$A$3162,MATCH(B49,BDD!$AX$8:$AX$3162,0)))</f>
        <v>0653</v>
      </c>
    </row>
    <row r="50" spans="2:19" ht="19.5" customHeight="1">
      <c r="B50" s="529">
        <f t="shared" si="0"/>
        <v>46</v>
      </c>
      <c r="C50" s="530" t="str">
        <f>IF(B50="","",INDEX(BDD!$B$8:$B$3162,MATCH(B50,BDD!$AX$8:$AX$3162,0)))</f>
        <v>MFD-ISW Vers MFD-CPF-</v>
      </c>
      <c r="D50" s="531" t="str">
        <f t="shared" si="1"/>
        <v>MFD-ISW Vers MFD-CPF-</v>
      </c>
      <c r="E50" s="719">
        <f>IF(B50="","",INDEX(BDD!$D$8:$D$3162,MATCH(B50,BDD!$AX$8:$AX$3162,0)))</f>
        <v>1</v>
      </c>
      <c r="F50" s="533">
        <f>IF(B50="","",INDEX(BDD!$M$8:$M$3162,MATCH(B50,BDD!$AX$8:$AX$3162,0)))</f>
        <v>16</v>
      </c>
      <c r="G50" s="533">
        <f>IF(B50="","",INDEX(BDD!$N$8:$N$3162,MATCH(B50,BDD!$AX$8:$AX$3162,0)))</f>
        <v>9.5299999999999994</v>
      </c>
      <c r="H50" s="537" t="str">
        <f>IF(B50="","",INDEX(BDD!$E$8:$E$3162,MATCH(B50,BDD!$AX$8:$AX$3162,0)))</f>
        <v>JN°608</v>
      </c>
      <c r="I50" s="534">
        <f>IF(B50="","",INDEX(BDD!$V$8:$V$3162,MATCH(B50,BDD!$AX$8:$AX$3162,0)))</f>
        <v>46300</v>
      </c>
      <c r="J50" s="758" t="str">
        <f>IF(B50="","",INDEX(BDD!$Q$8:$Q$3162,MATCH(B50,BDD!$AX$8:$AX$3162,0)))</f>
        <v>WR-33-50/51-45</v>
      </c>
      <c r="K50" s="535">
        <f>IF(B50="","",INDEX(BDD!$R$8:$R$3162,MATCH(B50,BDD!$AX$8:$AX$3162,0)))</f>
        <v>0</v>
      </c>
      <c r="L50" s="536">
        <f>IF(B50="","",INDEX(BDD!$S$8:$S$3162,MATCH(B50,BDD!$AX$8:$AX$3162,0)))</f>
        <v>0</v>
      </c>
      <c r="M50" s="556" t="str">
        <f>IF(B50="","",INDEX(BDD!$P$8:$P$3162,MATCH(B50,BDD!$AX$8:$AX$3162,0)))</f>
        <v>TFTII-PL03</v>
      </c>
      <c r="N50" s="678" t="str">
        <f>IF(IF(B50="","",INDEX(BDD!$Z$8:$Z$3162,MATCH(B50,BDD!$AX$8:$AX$3162,0)))=0,"",INDEX(BDD!$Z$8:$Z$3162,MATCH(B50,BDD!$AX$8:$AX$3162,0)))</f>
        <v/>
      </c>
      <c r="O50" s="672" t="str">
        <f>IF(IF(B50="","",INDEX(BDD!$AA$8:$AA$3162,MATCH(B50,BDD!$AX$8:$AX$3162,0)))=0,"",IF(B50="","",INDEX(BDD!$AA$8:$AA$3162,MATCH(B50,BDD!$AX$8:$AX$3162,0))))</f>
        <v/>
      </c>
      <c r="P50" s="672" t="str">
        <f>IF(IF(B50="","",INDEX(BDD!$AB$8:$AB$3162,MATCH(B50,BDD!$AX$8:$AX$3162,0)))=0,"",)</f>
        <v/>
      </c>
      <c r="Q50" s="679" t="str">
        <f>IF(IF(B50="","",INDEX(BDD!$AN$8:$AN$3162,MATCH(B50,BDD!$AX$8:$AX$3162,0)))=0,"",IF(B50="","",INDEX(BDD!$AN$8:$AN$3162,MATCH(B50,BDD!$AX$8:$AX$3162,0))))</f>
        <v/>
      </c>
      <c r="R50" s="557" t="str">
        <f>IFERROR(IF(B50="","",INDEX(BDD!C:C,MATCH(B50,BDD!AX:AX,0))),"")</f>
        <v>T-53</v>
      </c>
      <c r="S50" s="513" t="str">
        <f>IF(B50="","",INDEX(BDD!$A$8:$A$3162,MATCH(B50,BDD!$AX$8:$AX$3162,0)))</f>
        <v>0655</v>
      </c>
    </row>
    <row r="51" spans="2:19" ht="19.5" customHeight="1">
      <c r="B51" s="529">
        <f t="shared" si="0"/>
        <v>47</v>
      </c>
      <c r="C51" s="530" t="str">
        <f>IF(B51="","",INDEX(BDD!$B$8:$B$3162,MATCH(B51,BDD!$AX$8:$AX$3162,0)))</f>
        <v>MFD-ISW Vers MFD-CPF-</v>
      </c>
      <c r="D51" s="531" t="str">
        <f t="shared" si="1"/>
        <v>MFD-ISW Vers MFD-CPF-</v>
      </c>
      <c r="E51" s="719">
        <f>IF(B51="","",INDEX(BDD!$D$8:$D$3162,MATCH(B51,BDD!$AX$8:$AX$3162,0)))</f>
        <v>1</v>
      </c>
      <c r="F51" s="533">
        <f>IF(B51="","",INDEX(BDD!$M$8:$M$3162,MATCH(B51,BDD!$AX$8:$AX$3162,0)))</f>
        <v>16</v>
      </c>
      <c r="G51" s="533">
        <f>IF(B51="","",INDEX(BDD!$N$8:$N$3162,MATCH(B51,BDD!$AX$8:$AX$3162,0)))</f>
        <v>9.5299999999999994</v>
      </c>
      <c r="H51" s="537" t="str">
        <f>IF(B51="","",INDEX(BDD!$E$8:$E$3162,MATCH(B51,BDD!$AX$8:$AX$3162,0)))</f>
        <v>JN°609</v>
      </c>
      <c r="I51" s="534">
        <f>IF(B51="","",INDEX(BDD!$V$8:$V$3162,MATCH(B51,BDD!$AX$8:$AX$3162,0)))</f>
        <v>46300</v>
      </c>
      <c r="J51" s="758" t="str">
        <f>IF(B51="","",INDEX(BDD!$Q$8:$Q$3162,MATCH(B51,BDD!$AX$8:$AX$3162,0)))</f>
        <v>WR-33-50/51-45</v>
      </c>
      <c r="K51" s="535">
        <f>IF(B51="","",INDEX(BDD!$R$8:$R$3162,MATCH(B51,BDD!$AX$8:$AX$3162,0)))</f>
        <v>0</v>
      </c>
      <c r="L51" s="536">
        <f>IF(B51="","",INDEX(BDD!$S$8:$S$3162,MATCH(B51,BDD!$AX$8:$AX$3162,0)))</f>
        <v>0</v>
      </c>
      <c r="M51" s="556" t="str">
        <f>IF(B51="","",INDEX(BDD!$P$8:$P$3162,MATCH(B51,BDD!$AX$8:$AX$3162,0)))</f>
        <v>TFTII-PL03</v>
      </c>
      <c r="N51" s="678" t="str">
        <f>IF(IF(B51="","",INDEX(BDD!$Z$8:$Z$3162,MATCH(B51,BDD!$AX$8:$AX$3162,0)))=0,"",INDEX(BDD!$Z$8:$Z$3162,MATCH(B51,BDD!$AX$8:$AX$3162,0)))</f>
        <v/>
      </c>
      <c r="O51" s="672" t="str">
        <f>IF(IF(B51="","",INDEX(BDD!$AA$8:$AA$3162,MATCH(B51,BDD!$AX$8:$AX$3162,0)))=0,"",IF(B51="","",INDEX(BDD!$AA$8:$AA$3162,MATCH(B51,BDD!$AX$8:$AX$3162,0))))</f>
        <v/>
      </c>
      <c r="P51" s="672" t="str">
        <f>IF(IF(B51="","",INDEX(BDD!$AB$8:$AB$3162,MATCH(B51,BDD!$AX$8:$AX$3162,0)))=0,"",)</f>
        <v/>
      </c>
      <c r="Q51" s="679" t="str">
        <f>IF(IF(B51="","",INDEX(BDD!$AN$8:$AN$3162,MATCH(B51,BDD!$AX$8:$AX$3162,0)))=0,"",IF(B51="","",INDEX(BDD!$AN$8:$AN$3162,MATCH(B51,BDD!$AX$8:$AX$3162,0))))</f>
        <v/>
      </c>
      <c r="R51" s="557" t="str">
        <f>IFERROR(IF(B51="","",INDEX(BDD!C:C,MATCH(B51,BDD!AX:AX,0))),"")</f>
        <v>T-53</v>
      </c>
      <c r="S51" s="513" t="str">
        <f>IF(B51="","",INDEX(BDD!$A$8:$A$3162,MATCH(B51,BDD!$AX$8:$AX$3162,0)))</f>
        <v>0657</v>
      </c>
    </row>
    <row r="52" spans="2:19" ht="19.5" customHeight="1">
      <c r="B52" s="529">
        <f t="shared" si="0"/>
        <v>48</v>
      </c>
      <c r="C52" s="530" t="str">
        <f>IF(B52="","",INDEX(BDD!$B$8:$B$3162,MATCH(B52,BDD!$AX$8:$AX$3162,0)))</f>
        <v>MFD-ISW Vers MFD-CPF-</v>
      </c>
      <c r="D52" s="531" t="str">
        <f t="shared" si="1"/>
        <v>MFD-ISW Vers MFD-CPF-</v>
      </c>
      <c r="E52" s="719">
        <f>IF(B52="","",INDEX(BDD!$D$8:$D$3162,MATCH(B52,BDD!$AX$8:$AX$3162,0)))</f>
        <v>1</v>
      </c>
      <c r="F52" s="533">
        <f>IF(B52="","",INDEX(BDD!$M$8:$M$3162,MATCH(B52,BDD!$AX$8:$AX$3162,0)))</f>
        <v>16</v>
      </c>
      <c r="G52" s="533">
        <f>IF(B52="","",INDEX(BDD!$N$8:$N$3162,MATCH(B52,BDD!$AX$8:$AX$3162,0)))</f>
        <v>9.5299999999999994</v>
      </c>
      <c r="H52" s="537" t="str">
        <f>IF(B52="","",INDEX(BDD!$E$8:$E$3162,MATCH(B52,BDD!$AX$8:$AX$3162,0)))</f>
        <v>JN°610</v>
      </c>
      <c r="I52" s="534">
        <f>IF(B52="","",INDEX(BDD!$V$8:$V$3162,MATCH(B52,BDD!$AX$8:$AX$3162,0)))</f>
        <v>46300</v>
      </c>
      <c r="J52" s="758" t="str">
        <f>IF(B52="","",INDEX(BDD!$Q$8:$Q$3162,MATCH(B52,BDD!$AX$8:$AX$3162,0)))</f>
        <v>WR-33-50/51-45</v>
      </c>
      <c r="K52" s="535">
        <f>IF(B52="","",INDEX(BDD!$R$8:$R$3162,MATCH(B52,BDD!$AX$8:$AX$3162,0)))</f>
        <v>0</v>
      </c>
      <c r="L52" s="536">
        <f>IF(B52="","",INDEX(BDD!$S$8:$S$3162,MATCH(B52,BDD!$AX$8:$AX$3162,0)))</f>
        <v>0</v>
      </c>
      <c r="M52" s="556" t="str">
        <f>IF(B52="","",INDEX(BDD!$P$8:$P$3162,MATCH(B52,BDD!$AX$8:$AX$3162,0)))</f>
        <v>TFTII-PL03</v>
      </c>
      <c r="N52" s="678" t="str">
        <f>IF(IF(B52="","",INDEX(BDD!$Z$8:$Z$3162,MATCH(B52,BDD!$AX$8:$AX$3162,0)))=0,"",INDEX(BDD!$Z$8:$Z$3162,MATCH(B52,BDD!$AX$8:$AX$3162,0)))</f>
        <v/>
      </c>
      <c r="O52" s="672" t="str">
        <f>IF(IF(B52="","",INDEX(BDD!$AA$8:$AA$3162,MATCH(B52,BDD!$AX$8:$AX$3162,0)))=0,"",IF(B52="","",INDEX(BDD!$AA$8:$AA$3162,MATCH(B52,BDD!$AX$8:$AX$3162,0))))</f>
        <v/>
      </c>
      <c r="P52" s="672" t="str">
        <f>IF(IF(B52="","",INDEX(BDD!$AB$8:$AB$3162,MATCH(B52,BDD!$AX$8:$AX$3162,0)))=0,"",)</f>
        <v/>
      </c>
      <c r="Q52" s="679" t="str">
        <f>IF(IF(B52="","",INDEX(BDD!$AN$8:$AN$3162,MATCH(B52,BDD!$AX$8:$AX$3162,0)))=0,"",IF(B52="","",INDEX(BDD!$AN$8:$AN$3162,MATCH(B52,BDD!$AX$8:$AX$3162,0))))</f>
        <v/>
      </c>
      <c r="R52" s="557" t="str">
        <f>IFERROR(IF(B52="","",INDEX(BDD!C:C,MATCH(B52,BDD!AX:AX,0))),"")</f>
        <v>T-53</v>
      </c>
      <c r="S52" s="513" t="str">
        <f>IF(B52="","",INDEX(BDD!$A$8:$A$3162,MATCH(B52,BDD!$AX$8:$AX$3162,0)))</f>
        <v>0659</v>
      </c>
    </row>
    <row r="53" spans="2:19" ht="19.5" customHeight="1">
      <c r="B53" s="529">
        <f t="shared" si="0"/>
        <v>49</v>
      </c>
      <c r="C53" s="530" t="str">
        <f>IF(B53="","",INDEX(BDD!$B$8:$B$3162,MATCH(B53,BDD!$AX$8:$AX$3162,0)))</f>
        <v>MFD-ISW Vers MFD-CPF-</v>
      </c>
      <c r="D53" s="531" t="str">
        <f t="shared" si="1"/>
        <v>MFD-ISW Vers MFD-CPF-</v>
      </c>
      <c r="E53" s="719">
        <f>IF(B53="","",INDEX(BDD!$D$8:$D$3162,MATCH(B53,BDD!$AX$8:$AX$3162,0)))</f>
        <v>1</v>
      </c>
      <c r="F53" s="533">
        <f>IF(B53="","",INDEX(BDD!$M$8:$M$3162,MATCH(B53,BDD!$AX$8:$AX$3162,0)))</f>
        <v>16</v>
      </c>
      <c r="G53" s="533">
        <f>IF(B53="","",INDEX(BDD!$N$8:$N$3162,MATCH(B53,BDD!$AX$8:$AX$3162,0)))</f>
        <v>9.5299999999999994</v>
      </c>
      <c r="H53" s="537" t="str">
        <f>IF(B53="","",INDEX(BDD!$E$8:$E$3162,MATCH(B53,BDD!$AX$8:$AX$3162,0)))</f>
        <v>JN°611</v>
      </c>
      <c r="I53" s="534">
        <f>IF(B53="","",INDEX(BDD!$V$8:$V$3162,MATCH(B53,BDD!$AX$8:$AX$3162,0)))</f>
        <v>46300</v>
      </c>
      <c r="J53" s="758" t="str">
        <f>IF(B53="","",INDEX(BDD!$Q$8:$Q$3162,MATCH(B53,BDD!$AX$8:$AX$3162,0)))</f>
        <v>WR-33-50/51-45</v>
      </c>
      <c r="K53" s="535">
        <f>IF(B53="","",INDEX(BDD!$R$8:$R$3162,MATCH(B53,BDD!$AX$8:$AX$3162,0)))</f>
        <v>0</v>
      </c>
      <c r="L53" s="536">
        <f>IF(B53="","",INDEX(BDD!$S$8:$S$3162,MATCH(B53,BDD!$AX$8:$AX$3162,0)))</f>
        <v>0</v>
      </c>
      <c r="M53" s="556" t="str">
        <f>IF(B53="","",INDEX(BDD!$P$8:$P$3162,MATCH(B53,BDD!$AX$8:$AX$3162,0)))</f>
        <v>TFTII-PL03</v>
      </c>
      <c r="N53" s="678" t="str">
        <f>IF(IF(B53="","",INDEX(BDD!$Z$8:$Z$3162,MATCH(B53,BDD!$AX$8:$AX$3162,0)))=0,"",INDEX(BDD!$Z$8:$Z$3162,MATCH(B53,BDD!$AX$8:$AX$3162,0)))</f>
        <v/>
      </c>
      <c r="O53" s="672" t="str">
        <f>IF(IF(B53="","",INDEX(BDD!$AA$8:$AA$3162,MATCH(B53,BDD!$AX$8:$AX$3162,0)))=0,"",IF(B53="","",INDEX(BDD!$AA$8:$AA$3162,MATCH(B53,BDD!$AX$8:$AX$3162,0))))</f>
        <v/>
      </c>
      <c r="P53" s="672" t="str">
        <f>IF(IF(B53="","",INDEX(BDD!$AB$8:$AB$3162,MATCH(B53,BDD!$AX$8:$AX$3162,0)))=0,"",)</f>
        <v/>
      </c>
      <c r="Q53" s="679" t="str">
        <f>IF(IF(B53="","",INDEX(BDD!$AN$8:$AN$3162,MATCH(B53,BDD!$AX$8:$AX$3162,0)))=0,"",IF(B53="","",INDEX(BDD!$AN$8:$AN$3162,MATCH(B53,BDD!$AX$8:$AX$3162,0))))</f>
        <v/>
      </c>
      <c r="R53" s="557" t="str">
        <f>IFERROR(IF(B53="","",INDEX(BDD!C:C,MATCH(B53,BDD!AX:AX,0))),"")</f>
        <v>T-53</v>
      </c>
      <c r="S53" s="513" t="str">
        <f>IF(B53="","",INDEX(BDD!$A$8:$A$3162,MATCH(B53,BDD!$AX$8:$AX$3162,0)))</f>
        <v>0661</v>
      </c>
    </row>
    <row r="54" spans="2:19" ht="19.5" customHeight="1">
      <c r="B54" s="529">
        <f t="shared" si="0"/>
        <v>50</v>
      </c>
      <c r="C54" s="530" t="str">
        <f>IF(B54="","",INDEX(BDD!$B$8:$B$3162,MATCH(B54,BDD!$AX$8:$AX$3162,0)))</f>
        <v>MFD-ISW Vers MFD-CPF-</v>
      </c>
      <c r="D54" s="531" t="str">
        <f t="shared" si="1"/>
        <v>MFD-ISW Vers MFD-CPF-</v>
      </c>
      <c r="E54" s="719">
        <f>IF(B54="","",INDEX(BDD!$D$8:$D$3162,MATCH(B54,BDD!$AX$8:$AX$3162,0)))</f>
        <v>1</v>
      </c>
      <c r="F54" s="533">
        <f>IF(B54="","",INDEX(BDD!$M$8:$M$3162,MATCH(B54,BDD!$AX$8:$AX$3162,0)))</f>
        <v>16</v>
      </c>
      <c r="G54" s="533">
        <f>IF(B54="","",INDEX(BDD!$N$8:$N$3162,MATCH(B54,BDD!$AX$8:$AX$3162,0)))</f>
        <v>9.5299999999999994</v>
      </c>
      <c r="H54" s="537" t="str">
        <f>IF(B54="","",INDEX(BDD!$E$8:$E$3162,MATCH(B54,BDD!$AX$8:$AX$3162,0)))</f>
        <v>JN°612</v>
      </c>
      <c r="I54" s="534">
        <f>IF(B54="","",INDEX(BDD!$V$8:$V$3162,MATCH(B54,BDD!$AX$8:$AX$3162,0)))</f>
        <v>46299</v>
      </c>
      <c r="J54" s="758" t="str">
        <f>IF(B54="","",INDEX(BDD!$Q$8:$Q$3162,MATCH(B54,BDD!$AX$8:$AX$3162,0)))</f>
        <v>WR-33-45/50-51</v>
      </c>
      <c r="K54" s="535">
        <f>IF(B54="","",INDEX(BDD!$R$8:$R$3162,MATCH(B54,BDD!$AX$8:$AX$3162,0)))</f>
        <v>0</v>
      </c>
      <c r="L54" s="536">
        <f>IF(B54="","",INDEX(BDD!$S$8:$S$3162,MATCH(B54,BDD!$AX$8:$AX$3162,0)))</f>
        <v>0</v>
      </c>
      <c r="M54" s="556" t="str">
        <f>IF(B54="","",INDEX(BDD!$P$8:$P$3162,MATCH(B54,BDD!$AX$8:$AX$3162,0)))</f>
        <v>TFTII-PL03</v>
      </c>
      <c r="N54" s="678" t="str">
        <f>IF(IF(B54="","",INDEX(BDD!$Z$8:$Z$3162,MATCH(B54,BDD!$AX$8:$AX$3162,0)))=0,"",INDEX(BDD!$Z$8:$Z$3162,MATCH(B54,BDD!$AX$8:$AX$3162,0)))</f>
        <v/>
      </c>
      <c r="O54" s="672" t="str">
        <f>IF(IF(B54="","",INDEX(BDD!$AA$8:$AA$3162,MATCH(B54,BDD!$AX$8:$AX$3162,0)))=0,"",IF(B54="","",INDEX(BDD!$AA$8:$AA$3162,MATCH(B54,BDD!$AX$8:$AX$3162,0))))</f>
        <v/>
      </c>
      <c r="P54" s="672" t="str">
        <f>IF(IF(B54="","",INDEX(BDD!$AB$8:$AB$3162,MATCH(B54,BDD!$AX$8:$AX$3162,0)))=0,"",)</f>
        <v/>
      </c>
      <c r="Q54" s="679" t="str">
        <f>IF(IF(B54="","",INDEX(BDD!$AN$8:$AN$3162,MATCH(B54,BDD!$AX$8:$AX$3162,0)))=0,"",IF(B54="","",INDEX(BDD!$AN$8:$AN$3162,MATCH(B54,BDD!$AX$8:$AX$3162,0))))</f>
        <v/>
      </c>
      <c r="R54" s="557" t="str">
        <f>IFERROR(IF(B54="","",INDEX(BDD!C:C,MATCH(B54,BDD!AX:AX,0))),"")</f>
        <v>T-53</v>
      </c>
      <c r="S54" s="513" t="str">
        <f>IF(B54="","",INDEX(BDD!$A$8:$A$3162,MATCH(B54,BDD!$AX$8:$AX$3162,0)))</f>
        <v>0663</v>
      </c>
    </row>
    <row r="55" spans="2:19" ht="19.5" customHeight="1">
      <c r="B55" s="529">
        <f t="shared" si="0"/>
        <v>51</v>
      </c>
      <c r="C55" s="530" t="str">
        <f>IF(B55="","",INDEX(BDD!$B$8:$B$3162,MATCH(B55,BDD!$AX$8:$AX$3162,0)))</f>
        <v>MFD-ISW Vers MFD-CPF-</v>
      </c>
      <c r="D55" s="531" t="str">
        <f t="shared" si="1"/>
        <v>MFD-ISW Vers MFD-CPF-</v>
      </c>
      <c r="E55" s="719">
        <f>IF(B55="","",INDEX(BDD!$D$8:$D$3162,MATCH(B55,BDD!$AX$8:$AX$3162,0)))</f>
        <v>1</v>
      </c>
      <c r="F55" s="533">
        <f>IF(B55="","",INDEX(BDD!$M$8:$M$3162,MATCH(B55,BDD!$AX$8:$AX$3162,0)))</f>
        <v>16</v>
      </c>
      <c r="G55" s="533">
        <f>IF(B55="","",INDEX(BDD!$N$8:$N$3162,MATCH(B55,BDD!$AX$8:$AX$3162,0)))</f>
        <v>9.5299999999999994</v>
      </c>
      <c r="H55" s="537" t="str">
        <f>IF(B55="","",INDEX(BDD!$E$8:$E$3162,MATCH(B55,BDD!$AX$8:$AX$3162,0)))</f>
        <v>JN°613</v>
      </c>
      <c r="I55" s="534">
        <f>IF(B55="","",INDEX(BDD!$V$8:$V$3162,MATCH(B55,BDD!$AX$8:$AX$3162,0)))</f>
        <v>46299</v>
      </c>
      <c r="J55" s="758" t="str">
        <f>IF(B55="","",INDEX(BDD!$Q$8:$Q$3162,MATCH(B55,BDD!$AX$8:$AX$3162,0)))</f>
        <v>WR-33-45/50-51</v>
      </c>
      <c r="K55" s="535">
        <f>IF(B55="","",INDEX(BDD!$R$8:$R$3162,MATCH(B55,BDD!$AX$8:$AX$3162,0)))</f>
        <v>0</v>
      </c>
      <c r="L55" s="536">
        <f>IF(B55="","",INDEX(BDD!$S$8:$S$3162,MATCH(B55,BDD!$AX$8:$AX$3162,0)))</f>
        <v>0</v>
      </c>
      <c r="M55" s="556" t="str">
        <f>IF(B55="","",INDEX(BDD!$P$8:$P$3162,MATCH(B55,BDD!$AX$8:$AX$3162,0)))</f>
        <v>TFTII-PL03</v>
      </c>
      <c r="N55" s="678" t="str">
        <f>IF(IF(B55="","",INDEX(BDD!$Z$8:$Z$3162,MATCH(B55,BDD!$AX$8:$AX$3162,0)))=0,"",INDEX(BDD!$Z$8:$Z$3162,MATCH(B55,BDD!$AX$8:$AX$3162,0)))</f>
        <v/>
      </c>
      <c r="O55" s="672" t="str">
        <f>IF(IF(B55="","",INDEX(BDD!$AA$8:$AA$3162,MATCH(B55,BDD!$AX$8:$AX$3162,0)))=0,"",IF(B55="","",INDEX(BDD!$AA$8:$AA$3162,MATCH(B55,BDD!$AX$8:$AX$3162,0))))</f>
        <v/>
      </c>
      <c r="P55" s="672" t="str">
        <f>IF(IF(B55="","",INDEX(BDD!$AB$8:$AB$3162,MATCH(B55,BDD!$AX$8:$AX$3162,0)))=0,"",)</f>
        <v/>
      </c>
      <c r="Q55" s="679" t="str">
        <f>IF(IF(B55="","",INDEX(BDD!$AN$8:$AN$3162,MATCH(B55,BDD!$AX$8:$AX$3162,0)))=0,"",IF(B55="","",INDEX(BDD!$AN$8:$AN$3162,MATCH(B55,BDD!$AX$8:$AX$3162,0))))</f>
        <v/>
      </c>
      <c r="R55" s="557" t="str">
        <f>IFERROR(IF(B55="","",INDEX(BDD!C:C,MATCH(B55,BDD!AX:AX,0))),"")</f>
        <v>T-53</v>
      </c>
      <c r="S55" s="513" t="str">
        <f>IF(B55="","",INDEX(BDD!$A$8:$A$3162,MATCH(B55,BDD!$AX$8:$AX$3162,0)))</f>
        <v>0665</v>
      </c>
    </row>
    <row r="56" spans="2:19" ht="19.5" customHeight="1">
      <c r="B56" s="529">
        <f t="shared" si="0"/>
        <v>52</v>
      </c>
      <c r="C56" s="530" t="str">
        <f>IF(B56="","",INDEX(BDD!$B$8:$B$3162,MATCH(B56,BDD!$AX$8:$AX$3162,0)))</f>
        <v>MFD-ISW Vers MFD-CPF-</v>
      </c>
      <c r="D56" s="531" t="str">
        <f t="shared" si="1"/>
        <v>MFD-ISW Vers MFD-CPF-</v>
      </c>
      <c r="E56" s="719">
        <f>IF(B56="","",INDEX(BDD!$D$8:$D$3162,MATCH(B56,BDD!$AX$8:$AX$3162,0)))</f>
        <v>1</v>
      </c>
      <c r="F56" s="533">
        <f>IF(B56="","",INDEX(BDD!$M$8:$M$3162,MATCH(B56,BDD!$AX$8:$AX$3162,0)))</f>
        <v>16</v>
      </c>
      <c r="G56" s="533">
        <f>IF(B56="","",INDEX(BDD!$N$8:$N$3162,MATCH(B56,BDD!$AX$8:$AX$3162,0)))</f>
        <v>9.5299999999999994</v>
      </c>
      <c r="H56" s="537" t="str">
        <f>IF(B56="","",INDEX(BDD!$E$8:$E$3162,MATCH(B56,BDD!$AX$8:$AX$3162,0)))</f>
        <v>JN°614</v>
      </c>
      <c r="I56" s="534">
        <f>IF(B56="","",INDEX(BDD!$V$8:$V$3162,MATCH(B56,BDD!$AX$8:$AX$3162,0)))</f>
        <v>46299</v>
      </c>
      <c r="J56" s="758" t="str">
        <f>IF(B56="","",INDEX(BDD!$Q$8:$Q$3162,MATCH(B56,BDD!$AX$8:$AX$3162,0)))</f>
        <v>WR-33-45/50-51</v>
      </c>
      <c r="K56" s="535">
        <f>IF(B56="","",INDEX(BDD!$R$8:$R$3162,MATCH(B56,BDD!$AX$8:$AX$3162,0)))</f>
        <v>0</v>
      </c>
      <c r="L56" s="536">
        <f>IF(B56="","",INDEX(BDD!$S$8:$S$3162,MATCH(B56,BDD!$AX$8:$AX$3162,0)))</f>
        <v>0</v>
      </c>
      <c r="M56" s="556" t="str">
        <f>IF(B56="","",INDEX(BDD!$P$8:$P$3162,MATCH(B56,BDD!$AX$8:$AX$3162,0)))</f>
        <v>TFTII-PL03</v>
      </c>
      <c r="N56" s="678" t="str">
        <f>IF(IF(B56="","",INDEX(BDD!$Z$8:$Z$3162,MATCH(B56,BDD!$AX$8:$AX$3162,0)))=0,"",INDEX(BDD!$Z$8:$Z$3162,MATCH(B56,BDD!$AX$8:$AX$3162,0)))</f>
        <v/>
      </c>
      <c r="O56" s="672" t="str">
        <f>IF(IF(B56="","",INDEX(BDD!$AA$8:$AA$3162,MATCH(B56,BDD!$AX$8:$AX$3162,0)))=0,"",IF(B56="","",INDEX(BDD!$AA$8:$AA$3162,MATCH(B56,BDD!$AX$8:$AX$3162,0))))</f>
        <v/>
      </c>
      <c r="P56" s="672" t="str">
        <f>IF(IF(B56="","",INDEX(BDD!$AB$8:$AB$3162,MATCH(B56,BDD!$AX$8:$AX$3162,0)))=0,"",)</f>
        <v/>
      </c>
      <c r="Q56" s="679" t="str">
        <f>IF(IF(B56="","",INDEX(BDD!$AN$8:$AN$3162,MATCH(B56,BDD!$AX$8:$AX$3162,0)))=0,"",IF(B56="","",INDEX(BDD!$AN$8:$AN$3162,MATCH(B56,BDD!$AX$8:$AX$3162,0))))</f>
        <v/>
      </c>
      <c r="R56" s="557" t="str">
        <f>IFERROR(IF(B56="","",INDEX(BDD!C:C,MATCH(B56,BDD!AX:AX,0))),"")</f>
        <v>T-53</v>
      </c>
      <c r="S56" s="513" t="str">
        <f>IF(B56="","",INDEX(BDD!$A$8:$A$3162,MATCH(B56,BDD!$AX$8:$AX$3162,0)))</f>
        <v>0667</v>
      </c>
    </row>
    <row r="57" spans="2:19" ht="19.5" customHeight="1">
      <c r="B57" s="529">
        <f t="shared" si="0"/>
        <v>53</v>
      </c>
      <c r="C57" s="530" t="str">
        <f>IF(B57="","",INDEX(BDD!$B$8:$B$3162,MATCH(B57,BDD!$AX$8:$AX$3162,0)))</f>
        <v>MFD-ISW Vers MFD-CPF-</v>
      </c>
      <c r="D57" s="531" t="str">
        <f t="shared" si="1"/>
        <v>MFD-ISW Vers MFD-CPF-</v>
      </c>
      <c r="E57" s="719">
        <f>IF(B57="","",INDEX(BDD!$D$8:$D$3162,MATCH(B57,BDD!$AX$8:$AX$3162,0)))</f>
        <v>1</v>
      </c>
      <c r="F57" s="533">
        <f>IF(B57="","",INDEX(BDD!$M$8:$M$3162,MATCH(B57,BDD!$AX$8:$AX$3162,0)))</f>
        <v>16</v>
      </c>
      <c r="G57" s="533">
        <f>IF(B57="","",INDEX(BDD!$N$8:$N$3162,MATCH(B57,BDD!$AX$8:$AX$3162,0)))</f>
        <v>9.5299999999999994</v>
      </c>
      <c r="H57" s="537" t="str">
        <f>IF(B57="","",INDEX(BDD!$E$8:$E$3162,MATCH(B57,BDD!$AX$8:$AX$3162,0)))</f>
        <v>JN°615</v>
      </c>
      <c r="I57" s="534">
        <f>IF(B57="","",INDEX(BDD!$V$8:$V$3162,MATCH(B57,BDD!$AX$8:$AX$3162,0)))</f>
        <v>46299</v>
      </c>
      <c r="J57" s="758" t="str">
        <f>IF(B57="","",INDEX(BDD!$Q$8:$Q$3162,MATCH(B57,BDD!$AX$8:$AX$3162,0)))</f>
        <v>WR-33-45/50-51</v>
      </c>
      <c r="K57" s="535">
        <f>IF(B57="","",INDEX(BDD!$R$8:$R$3162,MATCH(B57,BDD!$AX$8:$AX$3162,0)))</f>
        <v>0</v>
      </c>
      <c r="L57" s="536">
        <f>IF(B57="","",INDEX(BDD!$S$8:$S$3162,MATCH(B57,BDD!$AX$8:$AX$3162,0)))</f>
        <v>0</v>
      </c>
      <c r="M57" s="556" t="str">
        <f>IF(B57="","",INDEX(BDD!$P$8:$P$3162,MATCH(B57,BDD!$AX$8:$AX$3162,0)))</f>
        <v>TFTII-PL03</v>
      </c>
      <c r="N57" s="678" t="str">
        <f>IF(IF(B57="","",INDEX(BDD!$Z$8:$Z$3162,MATCH(B57,BDD!$AX$8:$AX$3162,0)))=0,"",INDEX(BDD!$Z$8:$Z$3162,MATCH(B57,BDD!$AX$8:$AX$3162,0)))</f>
        <v/>
      </c>
      <c r="O57" s="672" t="str">
        <f>IF(IF(B57="","",INDEX(BDD!$AA$8:$AA$3162,MATCH(B57,BDD!$AX$8:$AX$3162,0)))=0,"",IF(B57="","",INDEX(BDD!$AA$8:$AA$3162,MATCH(B57,BDD!$AX$8:$AX$3162,0))))</f>
        <v/>
      </c>
      <c r="P57" s="672" t="str">
        <f>IF(IF(B57="","",INDEX(BDD!$AB$8:$AB$3162,MATCH(B57,BDD!$AX$8:$AX$3162,0)))=0,"",)</f>
        <v/>
      </c>
      <c r="Q57" s="679" t="str">
        <f>IF(IF(B57="","",INDEX(BDD!$AN$8:$AN$3162,MATCH(B57,BDD!$AX$8:$AX$3162,0)))=0,"",IF(B57="","",INDEX(BDD!$AN$8:$AN$3162,MATCH(B57,BDD!$AX$8:$AX$3162,0))))</f>
        <v/>
      </c>
      <c r="R57" s="557" t="str">
        <f>IFERROR(IF(B57="","",INDEX(BDD!C:C,MATCH(B57,BDD!AX:AX,0))),"")</f>
        <v>T-53</v>
      </c>
      <c r="S57" s="513" t="str">
        <f>IF(B57="","",INDEX(BDD!$A$8:$A$3162,MATCH(B57,BDD!$AX$8:$AX$3162,0)))</f>
        <v>0669</v>
      </c>
    </row>
    <row r="58" spans="2:19" ht="19.5" customHeight="1">
      <c r="B58" s="529">
        <f t="shared" si="0"/>
        <v>54</v>
      </c>
      <c r="C58" s="530" t="str">
        <f>IF(B58="","",INDEX(BDD!$B$8:$B$3162,MATCH(B58,BDD!$AX$8:$AX$3162,0)))</f>
        <v>MFD-ISW Vers MFD-CPF-</v>
      </c>
      <c r="D58" s="531" t="str">
        <f t="shared" si="1"/>
        <v>MFD-ISW Vers MFD-CPF-</v>
      </c>
      <c r="E58" s="719">
        <f>IF(B58="","",INDEX(BDD!$D$8:$D$3162,MATCH(B58,BDD!$AX$8:$AX$3162,0)))</f>
        <v>1</v>
      </c>
      <c r="F58" s="533">
        <f>IF(B58="","",INDEX(BDD!$M$8:$M$3162,MATCH(B58,BDD!$AX$8:$AX$3162,0)))</f>
        <v>16</v>
      </c>
      <c r="G58" s="533">
        <f>IF(B58="","",INDEX(BDD!$N$8:$N$3162,MATCH(B58,BDD!$AX$8:$AX$3162,0)))</f>
        <v>9.5299999999999994</v>
      </c>
      <c r="H58" s="537" t="str">
        <f>IF(B58="","",INDEX(BDD!$E$8:$E$3162,MATCH(B58,BDD!$AX$8:$AX$3162,0)))</f>
        <v>JN°616</v>
      </c>
      <c r="I58" s="534">
        <f>IF(B58="","",INDEX(BDD!$V$8:$V$3162,MATCH(B58,BDD!$AX$8:$AX$3162,0)))</f>
        <v>46299</v>
      </c>
      <c r="J58" s="758" t="str">
        <f>IF(B58="","",INDEX(BDD!$Q$8:$Q$3162,MATCH(B58,BDD!$AX$8:$AX$3162,0)))</f>
        <v>WR-33-45/50-51</v>
      </c>
      <c r="K58" s="535">
        <f>IF(B58="","",INDEX(BDD!$R$8:$R$3162,MATCH(B58,BDD!$AX$8:$AX$3162,0)))</f>
        <v>0</v>
      </c>
      <c r="L58" s="536">
        <f>IF(B58="","",INDEX(BDD!$S$8:$S$3162,MATCH(B58,BDD!$AX$8:$AX$3162,0)))</f>
        <v>0</v>
      </c>
      <c r="M58" s="556" t="str">
        <f>IF(B58="","",INDEX(BDD!$P$8:$P$3162,MATCH(B58,BDD!$AX$8:$AX$3162,0)))</f>
        <v>TFTII-PL03</v>
      </c>
      <c r="N58" s="678" t="str">
        <f>IF(IF(B58="","",INDEX(BDD!$Z$8:$Z$3162,MATCH(B58,BDD!$AX$8:$AX$3162,0)))=0,"",INDEX(BDD!$Z$8:$Z$3162,MATCH(B58,BDD!$AX$8:$AX$3162,0)))</f>
        <v/>
      </c>
      <c r="O58" s="672" t="str">
        <f>IF(IF(B58="","",INDEX(BDD!$AA$8:$AA$3162,MATCH(B58,BDD!$AX$8:$AX$3162,0)))=0,"",IF(B58="","",INDEX(BDD!$AA$8:$AA$3162,MATCH(B58,BDD!$AX$8:$AX$3162,0))))</f>
        <v/>
      </c>
      <c r="P58" s="672" t="str">
        <f>IF(IF(B58="","",INDEX(BDD!$AB$8:$AB$3162,MATCH(B58,BDD!$AX$8:$AX$3162,0)))=0,"",)</f>
        <v/>
      </c>
      <c r="Q58" s="679" t="str">
        <f>IF(IF(B58="","",INDEX(BDD!$AN$8:$AN$3162,MATCH(B58,BDD!$AX$8:$AX$3162,0)))=0,"",IF(B58="","",INDEX(BDD!$AN$8:$AN$3162,MATCH(B58,BDD!$AX$8:$AX$3162,0))))</f>
        <v/>
      </c>
      <c r="R58" s="557" t="str">
        <f>IFERROR(IF(B58="","",INDEX(BDD!C:C,MATCH(B58,BDD!AX:AX,0))),"")</f>
        <v>T-53</v>
      </c>
      <c r="S58" s="513" t="str">
        <f>IF(B58="","",INDEX(BDD!$A$8:$A$3162,MATCH(B58,BDD!$AX$8:$AX$3162,0)))</f>
        <v>0671</v>
      </c>
    </row>
    <row r="59" spans="2:19" ht="19.5" customHeight="1">
      <c r="B59" s="529">
        <f t="shared" si="0"/>
        <v>55</v>
      </c>
      <c r="C59" s="530" t="str">
        <f>IF(B59="","",INDEX(BDD!$B$8:$B$3162,MATCH(B59,BDD!$AX$8:$AX$3162,0)))</f>
        <v>MFD-ISW Vers MFD-CPF-</v>
      </c>
      <c r="D59" s="531" t="str">
        <f t="shared" si="1"/>
        <v>MFD-ISW Vers MFD-CPF-</v>
      </c>
      <c r="E59" s="719">
        <f>IF(B59="","",INDEX(BDD!$D$8:$D$3162,MATCH(B59,BDD!$AX$8:$AX$3162,0)))</f>
        <v>1</v>
      </c>
      <c r="F59" s="533">
        <f>IF(B59="","",INDEX(BDD!$M$8:$M$3162,MATCH(B59,BDD!$AX$8:$AX$3162,0)))</f>
        <v>16</v>
      </c>
      <c r="G59" s="533">
        <f>IF(B59="","",INDEX(BDD!$N$8:$N$3162,MATCH(B59,BDD!$AX$8:$AX$3162,0)))</f>
        <v>9.5299999999999994</v>
      </c>
      <c r="H59" s="537" t="str">
        <f>IF(B59="","",INDEX(BDD!$E$8:$E$3162,MATCH(B59,BDD!$AX$8:$AX$3162,0)))</f>
        <v>JN°617</v>
      </c>
      <c r="I59" s="534">
        <f>IF(B59="","",INDEX(BDD!$V$8:$V$3162,MATCH(B59,BDD!$AX$8:$AX$3162,0)))</f>
        <v>46299</v>
      </c>
      <c r="J59" s="758" t="str">
        <f>IF(B59="","",INDEX(BDD!$Q$8:$Q$3162,MATCH(B59,BDD!$AX$8:$AX$3162,0)))</f>
        <v>WR-33-45/50-51</v>
      </c>
      <c r="K59" s="535">
        <f>IF(B59="","",INDEX(BDD!$R$8:$R$3162,MATCH(B59,BDD!$AX$8:$AX$3162,0)))</f>
        <v>0</v>
      </c>
      <c r="L59" s="536">
        <f>IF(B59="","",INDEX(BDD!$S$8:$S$3162,MATCH(B59,BDD!$AX$8:$AX$3162,0)))</f>
        <v>0</v>
      </c>
      <c r="M59" s="556" t="str">
        <f>IF(B59="","",INDEX(BDD!$P$8:$P$3162,MATCH(B59,BDD!$AX$8:$AX$3162,0)))</f>
        <v>TFTII-PL03</v>
      </c>
      <c r="N59" s="678" t="str">
        <f>IF(IF(B59="","",INDEX(BDD!$Z$8:$Z$3162,MATCH(B59,BDD!$AX$8:$AX$3162,0)))=0,"",INDEX(BDD!$Z$8:$Z$3162,MATCH(B59,BDD!$AX$8:$AX$3162,0)))</f>
        <v/>
      </c>
      <c r="O59" s="672" t="str">
        <f>IF(IF(B59="","",INDEX(BDD!$AA$8:$AA$3162,MATCH(B59,BDD!$AX$8:$AX$3162,0)))=0,"",IF(B59="","",INDEX(BDD!$AA$8:$AA$3162,MATCH(B59,BDD!$AX$8:$AX$3162,0))))</f>
        <v/>
      </c>
      <c r="P59" s="672" t="str">
        <f>IF(IF(B59="","",INDEX(BDD!$AB$8:$AB$3162,MATCH(B59,BDD!$AX$8:$AX$3162,0)))=0,"",)</f>
        <v/>
      </c>
      <c r="Q59" s="679" t="str">
        <f>IF(IF(B59="","",INDEX(BDD!$AN$8:$AN$3162,MATCH(B59,BDD!$AX$8:$AX$3162,0)))=0,"",IF(B59="","",INDEX(BDD!$AN$8:$AN$3162,MATCH(B59,BDD!$AX$8:$AX$3162,0))))</f>
        <v/>
      </c>
      <c r="R59" s="557" t="str">
        <f>IFERROR(IF(B59="","",INDEX(BDD!C:C,MATCH(B59,BDD!AX:AX,0))),"")</f>
        <v>T-53</v>
      </c>
      <c r="S59" s="513" t="str">
        <f>IF(B59="","",INDEX(BDD!$A$8:$A$3162,MATCH(B59,BDD!$AX$8:$AX$3162,0)))</f>
        <v>0673</v>
      </c>
    </row>
    <row r="60" spans="2:19" ht="19.5" customHeight="1">
      <c r="B60" s="529">
        <f t="shared" si="0"/>
        <v>56</v>
      </c>
      <c r="C60" s="530" t="str">
        <f>IF(B60="","",INDEX(BDD!$B$8:$B$3162,MATCH(B60,BDD!$AX$8:$AX$3162,0)))</f>
        <v>MFD-ISW Vers MFD-CPF-</v>
      </c>
      <c r="D60" s="531" t="str">
        <f t="shared" si="1"/>
        <v>MFD-ISW Vers MFD-CPF-</v>
      </c>
      <c r="E60" s="719">
        <f>IF(B60="","",INDEX(BDD!$D$8:$D$3162,MATCH(B60,BDD!$AX$8:$AX$3162,0)))</f>
        <v>1</v>
      </c>
      <c r="F60" s="533">
        <f>IF(B60="","",INDEX(BDD!$M$8:$M$3162,MATCH(B60,BDD!$AX$8:$AX$3162,0)))</f>
        <v>16</v>
      </c>
      <c r="G60" s="533">
        <f>IF(B60="","",INDEX(BDD!$N$8:$N$3162,MATCH(B60,BDD!$AX$8:$AX$3162,0)))</f>
        <v>9.5299999999999994</v>
      </c>
      <c r="H60" s="537" t="str">
        <f>IF(B60="","",INDEX(BDD!$E$8:$E$3162,MATCH(B60,BDD!$AX$8:$AX$3162,0)))</f>
        <v>JN°618</v>
      </c>
      <c r="I60" s="534">
        <f>IF(B60="","",INDEX(BDD!$V$8:$V$3162,MATCH(B60,BDD!$AX$8:$AX$3162,0)))</f>
        <v>46299</v>
      </c>
      <c r="J60" s="758" t="str">
        <f>IF(B60="","",INDEX(BDD!$Q$8:$Q$3162,MATCH(B60,BDD!$AX$8:$AX$3162,0)))</f>
        <v>WR-33-45/50-51</v>
      </c>
      <c r="K60" s="535">
        <f>IF(B60="","",INDEX(BDD!$R$8:$R$3162,MATCH(B60,BDD!$AX$8:$AX$3162,0)))</f>
        <v>0</v>
      </c>
      <c r="L60" s="536">
        <f>IF(B60="","",INDEX(BDD!$S$8:$S$3162,MATCH(B60,BDD!$AX$8:$AX$3162,0)))</f>
        <v>0</v>
      </c>
      <c r="M60" s="556" t="str">
        <f>IF(B60="","",INDEX(BDD!$P$8:$P$3162,MATCH(B60,BDD!$AX$8:$AX$3162,0)))</f>
        <v>TFTII-PL03</v>
      </c>
      <c r="N60" s="678" t="str">
        <f>IF(IF(B60="","",INDEX(BDD!$Z$8:$Z$3162,MATCH(B60,BDD!$AX$8:$AX$3162,0)))=0,"",INDEX(BDD!$Z$8:$Z$3162,MATCH(B60,BDD!$AX$8:$AX$3162,0)))</f>
        <v/>
      </c>
      <c r="O60" s="672" t="str">
        <f>IF(IF(B60="","",INDEX(BDD!$AA$8:$AA$3162,MATCH(B60,BDD!$AX$8:$AX$3162,0)))=0,"",IF(B60="","",INDEX(BDD!$AA$8:$AA$3162,MATCH(B60,BDD!$AX$8:$AX$3162,0))))</f>
        <v/>
      </c>
      <c r="P60" s="672" t="str">
        <f>IF(IF(B60="","",INDEX(BDD!$AB$8:$AB$3162,MATCH(B60,BDD!$AX$8:$AX$3162,0)))=0,"",)</f>
        <v/>
      </c>
      <c r="Q60" s="679" t="str">
        <f>IF(IF(B60="","",INDEX(BDD!$AN$8:$AN$3162,MATCH(B60,BDD!$AX$8:$AX$3162,0)))=0,"",IF(B60="","",INDEX(BDD!$AN$8:$AN$3162,MATCH(B60,BDD!$AX$8:$AX$3162,0))))</f>
        <v/>
      </c>
      <c r="R60" s="557" t="str">
        <f>IFERROR(IF(B60="","",INDEX(BDD!C:C,MATCH(B60,BDD!AX:AX,0))),"")</f>
        <v>T-53</v>
      </c>
      <c r="S60" s="513" t="str">
        <f>IF(B60="","",INDEX(BDD!$A$8:$A$3162,MATCH(B60,BDD!$AX$8:$AX$3162,0)))</f>
        <v>0675</v>
      </c>
    </row>
    <row r="61" spans="2:19" ht="19.5" customHeight="1">
      <c r="B61" s="529">
        <f t="shared" si="0"/>
        <v>57</v>
      </c>
      <c r="C61" s="530" t="str">
        <f>IF(B61="","",INDEX(BDD!$B$8:$B$3162,MATCH(B61,BDD!$AX$8:$AX$3162,0)))</f>
        <v>MFD-ISW Vers MFD-CPF-</v>
      </c>
      <c r="D61" s="531" t="str">
        <f t="shared" si="1"/>
        <v>MFD-ISW Vers MFD-CPF-</v>
      </c>
      <c r="E61" s="719">
        <f>IF(B61="","",INDEX(BDD!$D$8:$D$3162,MATCH(B61,BDD!$AX$8:$AX$3162,0)))</f>
        <v>1</v>
      </c>
      <c r="F61" s="533">
        <f>IF(B61="","",INDEX(BDD!$M$8:$M$3162,MATCH(B61,BDD!$AX$8:$AX$3162,0)))</f>
        <v>16</v>
      </c>
      <c r="G61" s="533">
        <f>IF(B61="","",INDEX(BDD!$N$8:$N$3162,MATCH(B61,BDD!$AX$8:$AX$3162,0)))</f>
        <v>9.5299999999999994</v>
      </c>
      <c r="H61" s="537" t="str">
        <f>IF(B61="","",INDEX(BDD!$E$8:$E$3162,MATCH(B61,BDD!$AX$8:$AX$3162,0)))</f>
        <v>JN°620</v>
      </c>
      <c r="I61" s="534">
        <f>IF(B61="","",INDEX(BDD!$V$8:$V$3162,MATCH(B61,BDD!$AX$8:$AX$3162,0)))</f>
        <v>46299</v>
      </c>
      <c r="J61" s="758" t="str">
        <f>IF(B61="","",INDEX(BDD!$Q$8:$Q$3162,MATCH(B61,BDD!$AX$8:$AX$3162,0)))</f>
        <v>WR-33-45/50-51</v>
      </c>
      <c r="K61" s="535">
        <f>IF(B61="","",INDEX(BDD!$R$8:$R$3162,MATCH(B61,BDD!$AX$8:$AX$3162,0)))</f>
        <v>0</v>
      </c>
      <c r="L61" s="536">
        <f>IF(B61="","",INDEX(BDD!$S$8:$S$3162,MATCH(B61,BDD!$AX$8:$AX$3162,0)))</f>
        <v>0</v>
      </c>
      <c r="M61" s="556" t="str">
        <f>IF(B61="","",INDEX(BDD!$P$8:$P$3162,MATCH(B61,BDD!$AX$8:$AX$3162,0)))</f>
        <v>TFTII-PL03</v>
      </c>
      <c r="N61" s="678" t="str">
        <f>IF(IF(B61="","",INDEX(BDD!$Z$8:$Z$3162,MATCH(B61,BDD!$AX$8:$AX$3162,0)))=0,"",INDEX(BDD!$Z$8:$Z$3162,MATCH(B61,BDD!$AX$8:$AX$3162,0)))</f>
        <v/>
      </c>
      <c r="O61" s="672" t="str">
        <f>IF(IF(B61="","",INDEX(BDD!$AA$8:$AA$3162,MATCH(B61,BDD!$AX$8:$AX$3162,0)))=0,"",IF(B61="","",INDEX(BDD!$AA$8:$AA$3162,MATCH(B61,BDD!$AX$8:$AX$3162,0))))</f>
        <v/>
      </c>
      <c r="P61" s="672" t="str">
        <f>IF(IF(B61="","",INDEX(BDD!$AB$8:$AB$3162,MATCH(B61,BDD!$AX$8:$AX$3162,0)))=0,"",)</f>
        <v/>
      </c>
      <c r="Q61" s="679" t="str">
        <f>IF(IF(B61="","",INDEX(BDD!$AN$8:$AN$3162,MATCH(B61,BDD!$AX$8:$AX$3162,0)))=0,"",IF(B61="","",INDEX(BDD!$AN$8:$AN$3162,MATCH(B61,BDD!$AX$8:$AX$3162,0))))</f>
        <v/>
      </c>
      <c r="R61" s="557" t="str">
        <f>IFERROR(IF(B61="","",INDEX(BDD!C:C,MATCH(B61,BDD!AX:AX,0))),"")</f>
        <v>T-52</v>
      </c>
      <c r="S61" s="513" t="str">
        <f>IF(B61="","",INDEX(BDD!$A$8:$A$3162,MATCH(B61,BDD!$AX$8:$AX$3162,0)))</f>
        <v>0679</v>
      </c>
    </row>
    <row r="62" spans="2:19">
      <c r="B62" s="529">
        <f t="shared" si="0"/>
        <v>58</v>
      </c>
      <c r="C62" s="530" t="str">
        <f>IF(B62="","",INDEX(BDD!$B$8:$B$3162,MATCH(B62,BDD!$AX$8:$AX$3162,0)))</f>
        <v>MFD-ISW Vers MFD-CPF-</v>
      </c>
      <c r="D62" s="531" t="str">
        <f t="shared" si="1"/>
        <v>MFD-ISW Vers MFD-CPF-</v>
      </c>
      <c r="E62" s="719">
        <f>IF(B62="","",INDEX(BDD!$D$8:$D$3162,MATCH(B62,BDD!$AX$8:$AX$3162,0)))</f>
        <v>1</v>
      </c>
      <c r="F62" s="533">
        <f>IF(B62="","",INDEX(BDD!$M$8:$M$3162,MATCH(B62,BDD!$AX$8:$AX$3162,0)))</f>
        <v>16</v>
      </c>
      <c r="G62" s="533">
        <f>IF(B62="","",INDEX(BDD!$N$8:$N$3162,MATCH(B62,BDD!$AX$8:$AX$3162,0)))</f>
        <v>9.5299999999999994</v>
      </c>
      <c r="H62" s="537" t="str">
        <f>IF(B62="","",INDEX(BDD!$E$8:$E$3162,MATCH(B62,BDD!$AX$8:$AX$3162,0)))</f>
        <v>JN°621</v>
      </c>
      <c r="I62" s="534">
        <f>IF(B62="","",INDEX(BDD!$V$8:$V$3162,MATCH(B62,BDD!$AX$8:$AX$3162,0)))</f>
        <v>46299</v>
      </c>
      <c r="J62" s="758" t="str">
        <f>IF(B62="","",INDEX(BDD!$Q$8:$Q$3162,MATCH(B62,BDD!$AX$8:$AX$3162,0)))</f>
        <v>WR-33-45/50-51</v>
      </c>
      <c r="K62" s="535">
        <f>IF(B62="","",INDEX(BDD!$R$8:$R$3162,MATCH(B62,BDD!$AX$8:$AX$3162,0)))</f>
        <v>0</v>
      </c>
      <c r="L62" s="536">
        <f>IF(B62="","",INDEX(BDD!$S$8:$S$3162,MATCH(B62,BDD!$AX$8:$AX$3162,0)))</f>
        <v>0</v>
      </c>
      <c r="M62" s="556" t="str">
        <f>IF(B62="","",INDEX(BDD!$P$8:$P$3162,MATCH(B62,BDD!$AX$8:$AX$3162,0)))</f>
        <v>TFTII-PL03</v>
      </c>
      <c r="N62" s="678" t="str">
        <f>IF(IF(B62="","",INDEX(BDD!$Z$8:$Z$3162,MATCH(B62,BDD!$AX$8:$AX$3162,0)))=0,"",INDEX(BDD!$Z$8:$Z$3162,MATCH(B62,BDD!$AX$8:$AX$3162,0)))</f>
        <v/>
      </c>
      <c r="O62" s="672" t="str">
        <f>IF(IF(B62="","",INDEX(BDD!$AA$8:$AA$3162,MATCH(B62,BDD!$AX$8:$AX$3162,0)))=0,"",IF(B62="","",INDEX(BDD!$AA$8:$AA$3162,MATCH(B62,BDD!$AX$8:$AX$3162,0))))</f>
        <v/>
      </c>
      <c r="P62" s="672" t="str">
        <f>IF(IF(B62="","",INDEX(BDD!$AB$8:$AB$3162,MATCH(B62,BDD!$AX$8:$AX$3162,0)))=0,"",)</f>
        <v/>
      </c>
      <c r="Q62" s="679" t="str">
        <f>IF(IF(B62="","",INDEX(BDD!$AN$8:$AN$3162,MATCH(B62,BDD!$AX$8:$AX$3162,0)))=0,"",IF(B62="","",INDEX(BDD!$AN$8:$AN$3162,MATCH(B62,BDD!$AX$8:$AX$3162,0))))</f>
        <v/>
      </c>
      <c r="R62" s="557" t="str">
        <f>IFERROR(IF(B62="","",INDEX(BDD!C:C,MATCH(B62,BDD!AX:AX,0))),"")</f>
        <v>T-52</v>
      </c>
      <c r="S62" s="513" t="str">
        <f>IF(B62="","",INDEX(BDD!$A$8:$A$3162,MATCH(B62,BDD!$AX$8:$AX$3162,0)))</f>
        <v>0681</v>
      </c>
    </row>
    <row r="63" spans="2:19">
      <c r="B63" s="529">
        <f t="shared" si="0"/>
        <v>59</v>
      </c>
      <c r="C63" s="530" t="str">
        <f>IF(B63="","",INDEX(BDD!$B$8:$B$3162,MATCH(B63,BDD!$AX$8:$AX$3162,0)))</f>
        <v>MFD-ISW Vers MFD-CPF-</v>
      </c>
      <c r="D63" s="531" t="str">
        <f t="shared" si="1"/>
        <v>MFD-ISW Vers MFD-CPF-</v>
      </c>
      <c r="E63" s="719">
        <f>IF(B63="","",INDEX(BDD!$D$8:$D$3162,MATCH(B63,BDD!$AX$8:$AX$3162,0)))</f>
        <v>1</v>
      </c>
      <c r="F63" s="533">
        <f>IF(B63="","",INDEX(BDD!$M$8:$M$3162,MATCH(B63,BDD!$AX$8:$AX$3162,0)))</f>
        <v>16</v>
      </c>
      <c r="G63" s="533">
        <f>IF(B63="","",INDEX(BDD!$N$8:$N$3162,MATCH(B63,BDD!$AX$8:$AX$3162,0)))</f>
        <v>9.5299999999999994</v>
      </c>
      <c r="H63" s="537" t="str">
        <f>IF(B63="","",INDEX(BDD!$E$8:$E$3162,MATCH(B63,BDD!$AX$8:$AX$3162,0)))</f>
        <v>JN°622</v>
      </c>
      <c r="I63" s="534">
        <f>IF(B63="","",INDEX(BDD!$V$8:$V$3162,MATCH(B63,BDD!$AX$8:$AX$3162,0)))</f>
        <v>46299</v>
      </c>
      <c r="J63" s="758" t="str">
        <f>IF(B63="","",INDEX(BDD!$Q$8:$Q$3162,MATCH(B63,BDD!$AX$8:$AX$3162,0)))</f>
        <v>WR-33-45/50-51</v>
      </c>
      <c r="K63" s="535">
        <f>IF(B63="","",INDEX(BDD!$R$8:$R$3162,MATCH(B63,BDD!$AX$8:$AX$3162,0)))</f>
        <v>0</v>
      </c>
      <c r="L63" s="536">
        <f>IF(B63="","",INDEX(BDD!$S$8:$S$3162,MATCH(B63,BDD!$AX$8:$AX$3162,0)))</f>
        <v>0</v>
      </c>
      <c r="M63" s="556" t="str">
        <f>IF(B63="","",INDEX(BDD!$P$8:$P$3162,MATCH(B63,BDD!$AX$8:$AX$3162,0)))</f>
        <v>TFTII-PL03</v>
      </c>
      <c r="N63" s="678" t="str">
        <f>IF(IF(B63="","",INDEX(BDD!$Z$8:$Z$3162,MATCH(B63,BDD!$AX$8:$AX$3162,0)))=0,"",INDEX(BDD!$Z$8:$Z$3162,MATCH(B63,BDD!$AX$8:$AX$3162,0)))</f>
        <v/>
      </c>
      <c r="O63" s="672" t="str">
        <f>IF(IF(B63="","",INDEX(BDD!$AA$8:$AA$3162,MATCH(B63,BDD!$AX$8:$AX$3162,0)))=0,"",IF(B63="","",INDEX(BDD!$AA$8:$AA$3162,MATCH(B63,BDD!$AX$8:$AX$3162,0))))</f>
        <v/>
      </c>
      <c r="P63" s="672" t="str">
        <f>IF(IF(B63="","",INDEX(BDD!$AB$8:$AB$3162,MATCH(B63,BDD!$AX$8:$AX$3162,0)))=0,"",)</f>
        <v/>
      </c>
      <c r="Q63" s="679" t="str">
        <f>IF(IF(B63="","",INDEX(BDD!$AN$8:$AN$3162,MATCH(B63,BDD!$AX$8:$AX$3162,0)))=0,"",IF(B63="","",INDEX(BDD!$AN$8:$AN$3162,MATCH(B63,BDD!$AX$8:$AX$3162,0))))</f>
        <v/>
      </c>
      <c r="R63" s="557" t="str">
        <f>IFERROR(IF(B63="","",INDEX(BDD!C:C,MATCH(B63,BDD!AX:AX,0))),"")</f>
        <v>T-52</v>
      </c>
      <c r="S63" s="513" t="str">
        <f>IF(B63="","",INDEX(BDD!$A$8:$A$3162,MATCH(B63,BDD!$AX$8:$AX$3162,0)))</f>
        <v>0683</v>
      </c>
    </row>
    <row r="64" spans="2:19">
      <c r="B64" s="529">
        <f t="shared" si="0"/>
        <v>60</v>
      </c>
      <c r="C64" s="530" t="str">
        <f>IF(B64="","",INDEX(BDD!$B$8:$B$3162,MATCH(B64,BDD!$AX$8:$AX$3162,0)))</f>
        <v>MFD-ISW Vers MFD-CPF-</v>
      </c>
      <c r="D64" s="531" t="str">
        <f t="shared" si="1"/>
        <v>MFD-ISW Vers MFD-CPF-</v>
      </c>
      <c r="E64" s="719">
        <f>IF(B64="","",INDEX(BDD!$D$8:$D$3162,MATCH(B64,BDD!$AX$8:$AX$3162,0)))</f>
        <v>1</v>
      </c>
      <c r="F64" s="533">
        <f>IF(B64="","",INDEX(BDD!$M$8:$M$3162,MATCH(B64,BDD!$AX$8:$AX$3162,0)))</f>
        <v>16</v>
      </c>
      <c r="G64" s="533">
        <f>IF(B64="","",INDEX(BDD!$N$8:$N$3162,MATCH(B64,BDD!$AX$8:$AX$3162,0)))</f>
        <v>9.5299999999999994</v>
      </c>
      <c r="H64" s="537" t="str">
        <f>IF(B64="","",INDEX(BDD!$E$8:$E$3162,MATCH(B64,BDD!$AX$8:$AX$3162,0)))</f>
        <v>JN°623</v>
      </c>
      <c r="I64" s="534">
        <f>IF(B64="","",INDEX(BDD!$V$8:$V$3162,MATCH(B64,BDD!$AX$8:$AX$3162,0)))</f>
        <v>46299</v>
      </c>
      <c r="J64" s="758" t="str">
        <f>IF(B64="","",INDEX(BDD!$Q$8:$Q$3162,MATCH(B64,BDD!$AX$8:$AX$3162,0)))</f>
        <v>WR-33-45/50-51</v>
      </c>
      <c r="K64" s="535">
        <f>IF(B64="","",INDEX(BDD!$R$8:$R$3162,MATCH(B64,BDD!$AX$8:$AX$3162,0)))</f>
        <v>0</v>
      </c>
      <c r="L64" s="536">
        <f>IF(B64="","",INDEX(BDD!$S$8:$S$3162,MATCH(B64,BDD!$AX$8:$AX$3162,0)))</f>
        <v>0</v>
      </c>
      <c r="M64" s="556" t="str">
        <f>IF(B64="","",INDEX(BDD!$P$8:$P$3162,MATCH(B64,BDD!$AX$8:$AX$3162,0)))</f>
        <v>TFTII-PL03</v>
      </c>
      <c r="N64" s="678" t="str">
        <f>IF(IF(B64="","",INDEX(BDD!$Z$8:$Z$3162,MATCH(B64,BDD!$AX$8:$AX$3162,0)))=0,"",INDEX(BDD!$Z$8:$Z$3162,MATCH(B64,BDD!$AX$8:$AX$3162,0)))</f>
        <v/>
      </c>
      <c r="O64" s="672" t="str">
        <f>IF(IF(B64="","",INDEX(BDD!$AA$8:$AA$3162,MATCH(B64,BDD!$AX$8:$AX$3162,0)))=0,"",IF(B64="","",INDEX(BDD!$AA$8:$AA$3162,MATCH(B64,BDD!$AX$8:$AX$3162,0))))</f>
        <v/>
      </c>
      <c r="P64" s="672" t="str">
        <f>IF(IF(B64="","",INDEX(BDD!$AB$8:$AB$3162,MATCH(B64,BDD!$AX$8:$AX$3162,0)))=0,"",)</f>
        <v/>
      </c>
      <c r="Q64" s="679" t="str">
        <f>IF(IF(B64="","",INDEX(BDD!$AN$8:$AN$3162,MATCH(B64,BDD!$AX$8:$AX$3162,0)))=0,"",IF(B64="","",INDEX(BDD!$AN$8:$AN$3162,MATCH(B64,BDD!$AX$8:$AX$3162,0))))</f>
        <v/>
      </c>
      <c r="R64" s="557" t="str">
        <f>IFERROR(IF(B64="","",INDEX(BDD!C:C,MATCH(B64,BDD!AX:AX,0))),"")</f>
        <v>T-52</v>
      </c>
      <c r="S64" s="513" t="str">
        <f>IF(B64="","",INDEX(BDD!$A$8:$A$3162,MATCH(B64,BDD!$AX$8:$AX$3162,0)))</f>
        <v>0685</v>
      </c>
    </row>
    <row r="65" spans="2:19">
      <c r="B65" s="529">
        <f t="shared" si="0"/>
        <v>61</v>
      </c>
      <c r="C65" s="530" t="str">
        <f>IF(B65="","",INDEX(BDD!$B$8:$B$3162,MATCH(B65,BDD!$AX$8:$AX$3162,0)))</f>
        <v>MFD-ISW Vers MFD-CPF-</v>
      </c>
      <c r="D65" s="531" t="str">
        <f t="shared" si="1"/>
        <v>MFD-ISW Vers MFD-CPF-</v>
      </c>
      <c r="E65" s="719">
        <f>IF(B65="","",INDEX(BDD!$D$8:$D$3162,MATCH(B65,BDD!$AX$8:$AX$3162,0)))</f>
        <v>1</v>
      </c>
      <c r="F65" s="533">
        <f>IF(B65="","",INDEX(BDD!$M$8:$M$3162,MATCH(B65,BDD!$AX$8:$AX$3162,0)))</f>
        <v>16</v>
      </c>
      <c r="G65" s="533">
        <f>IF(B65="","",INDEX(BDD!$N$8:$N$3162,MATCH(B65,BDD!$AX$8:$AX$3162,0)))</f>
        <v>9.5299999999999994</v>
      </c>
      <c r="H65" s="537" t="str">
        <f>IF(B65="","",INDEX(BDD!$E$8:$E$3162,MATCH(B65,BDD!$AX$8:$AX$3162,0)))</f>
        <v>JN°624</v>
      </c>
      <c r="I65" s="534">
        <f>IF(B65="","",INDEX(BDD!$V$8:$V$3162,MATCH(B65,BDD!$AX$8:$AX$3162,0)))</f>
        <v>46299</v>
      </c>
      <c r="J65" s="758" t="str">
        <f>IF(B65="","",INDEX(BDD!$Q$8:$Q$3162,MATCH(B65,BDD!$AX$8:$AX$3162,0)))</f>
        <v>WR-33-45/50-51</v>
      </c>
      <c r="K65" s="535">
        <f>IF(B65="","",INDEX(BDD!$R$8:$R$3162,MATCH(B65,BDD!$AX$8:$AX$3162,0)))</f>
        <v>0</v>
      </c>
      <c r="L65" s="536">
        <f>IF(B65="","",INDEX(BDD!$S$8:$S$3162,MATCH(B65,BDD!$AX$8:$AX$3162,0)))</f>
        <v>0</v>
      </c>
      <c r="M65" s="556" t="str">
        <f>IF(B65="","",INDEX(BDD!$P$8:$P$3162,MATCH(B65,BDD!$AX$8:$AX$3162,0)))</f>
        <v>TFTII-PL03</v>
      </c>
      <c r="N65" s="678" t="str">
        <f>IF(IF(B65="","",INDEX(BDD!$Z$8:$Z$3162,MATCH(B65,BDD!$AX$8:$AX$3162,0)))=0,"",INDEX(BDD!$Z$8:$Z$3162,MATCH(B65,BDD!$AX$8:$AX$3162,0)))</f>
        <v/>
      </c>
      <c r="O65" s="672" t="str">
        <f>IF(IF(B65="","",INDEX(BDD!$AA$8:$AA$3162,MATCH(B65,BDD!$AX$8:$AX$3162,0)))=0,"",IF(B65="","",INDEX(BDD!$AA$8:$AA$3162,MATCH(B65,BDD!$AX$8:$AX$3162,0))))</f>
        <v/>
      </c>
      <c r="P65" s="672" t="str">
        <f>IF(IF(B65="","",INDEX(BDD!$AB$8:$AB$3162,MATCH(B65,BDD!$AX$8:$AX$3162,0)))=0,"",)</f>
        <v/>
      </c>
      <c r="Q65" s="679" t="str">
        <f>IF(IF(B65="","",INDEX(BDD!$AN$8:$AN$3162,MATCH(B65,BDD!$AX$8:$AX$3162,0)))=0,"",IF(B65="","",INDEX(BDD!$AN$8:$AN$3162,MATCH(B65,BDD!$AX$8:$AX$3162,0))))</f>
        <v/>
      </c>
      <c r="R65" s="557" t="str">
        <f>IFERROR(IF(B65="","",INDEX(BDD!C:C,MATCH(B65,BDD!AX:AX,0))),"")</f>
        <v>T-52</v>
      </c>
      <c r="S65" s="513" t="str">
        <f>IF(B65="","",INDEX(BDD!$A$8:$A$3162,MATCH(B65,BDD!$AX$8:$AX$3162,0)))</f>
        <v>0687</v>
      </c>
    </row>
    <row r="66" spans="2:19">
      <c r="B66" s="529">
        <f t="shared" si="0"/>
        <v>62</v>
      </c>
      <c r="C66" s="530" t="str">
        <f>IF(B66="","",INDEX(BDD!$B$8:$B$3162,MATCH(B66,BDD!$AX$8:$AX$3162,0)))</f>
        <v>MFD-ISW Vers MFD-CPF-</v>
      </c>
      <c r="D66" s="531" t="str">
        <f t="shared" si="1"/>
        <v>MFD-ISW Vers MFD-CPF-</v>
      </c>
      <c r="E66" s="719">
        <f>IF(B66="","",INDEX(BDD!$D$8:$D$3162,MATCH(B66,BDD!$AX$8:$AX$3162,0)))</f>
        <v>1</v>
      </c>
      <c r="F66" s="533">
        <f>IF(B66="","",INDEX(BDD!$M$8:$M$3162,MATCH(B66,BDD!$AX$8:$AX$3162,0)))</f>
        <v>16</v>
      </c>
      <c r="G66" s="533">
        <f>IF(B66="","",INDEX(BDD!$N$8:$N$3162,MATCH(B66,BDD!$AX$8:$AX$3162,0)))</f>
        <v>9.5299999999999994</v>
      </c>
      <c r="H66" s="537" t="str">
        <f>IF(B66="","",INDEX(BDD!$E$8:$E$3162,MATCH(B66,BDD!$AX$8:$AX$3162,0)))</f>
        <v>JN°625</v>
      </c>
      <c r="I66" s="534">
        <f>IF(B66="","",INDEX(BDD!$V$8:$V$3162,MATCH(B66,BDD!$AX$8:$AX$3162,0)))</f>
        <v>46299</v>
      </c>
      <c r="J66" s="758" t="str">
        <f>IF(B66="","",INDEX(BDD!$Q$8:$Q$3162,MATCH(B66,BDD!$AX$8:$AX$3162,0)))</f>
        <v>WR-33-45/50-51</v>
      </c>
      <c r="K66" s="535">
        <f>IF(B66="","",INDEX(BDD!$R$8:$R$3162,MATCH(B66,BDD!$AX$8:$AX$3162,0)))</f>
        <v>0</v>
      </c>
      <c r="L66" s="536">
        <f>IF(B66="","",INDEX(BDD!$S$8:$S$3162,MATCH(B66,BDD!$AX$8:$AX$3162,0)))</f>
        <v>0</v>
      </c>
      <c r="M66" s="556" t="str">
        <f>IF(B66="","",INDEX(BDD!$P$8:$P$3162,MATCH(B66,BDD!$AX$8:$AX$3162,0)))</f>
        <v>TFTII-PL03</v>
      </c>
      <c r="N66" s="678" t="str">
        <f>IF(IF(B66="","",INDEX(BDD!$Z$8:$Z$3162,MATCH(B66,BDD!$AX$8:$AX$3162,0)))=0,"",INDEX(BDD!$Z$8:$Z$3162,MATCH(B66,BDD!$AX$8:$AX$3162,0)))</f>
        <v/>
      </c>
      <c r="O66" s="672" t="str">
        <f>IF(IF(B66="","",INDEX(BDD!$AA$8:$AA$3162,MATCH(B66,BDD!$AX$8:$AX$3162,0)))=0,"",IF(B66="","",INDEX(BDD!$AA$8:$AA$3162,MATCH(B66,BDD!$AX$8:$AX$3162,0))))</f>
        <v/>
      </c>
      <c r="P66" s="672" t="str">
        <f>IF(IF(B66="","",INDEX(BDD!$AB$8:$AB$3162,MATCH(B66,BDD!$AX$8:$AX$3162,0)))=0,"",)</f>
        <v/>
      </c>
      <c r="Q66" s="679" t="str">
        <f>IF(IF(B66="","",INDEX(BDD!$AN$8:$AN$3162,MATCH(B66,BDD!$AX$8:$AX$3162,0)))=0,"",IF(B66="","",INDEX(BDD!$AN$8:$AN$3162,MATCH(B66,BDD!$AX$8:$AX$3162,0))))</f>
        <v/>
      </c>
      <c r="R66" s="557" t="str">
        <f>IFERROR(IF(B66="","",INDEX(BDD!C:C,MATCH(B66,BDD!AX:AX,0))),"")</f>
        <v>T-52</v>
      </c>
      <c r="S66" s="513" t="str">
        <f>IF(B66="","",INDEX(BDD!$A$8:$A$3162,MATCH(B66,BDD!$AX$8:$AX$3162,0)))</f>
        <v>0689</v>
      </c>
    </row>
    <row r="67" spans="2:19">
      <c r="B67" s="529">
        <f t="shared" si="0"/>
        <v>63</v>
      </c>
      <c r="C67" s="530" t="str">
        <f>IF(B67="","",INDEX(BDD!$B$8:$B$3162,MATCH(B67,BDD!$AX$8:$AX$3162,0)))</f>
        <v>MFD-ISW Vers MFD-CPF-</v>
      </c>
      <c r="D67" s="531" t="str">
        <f t="shared" si="1"/>
        <v>MFD-ISW Vers MFD-CPF-</v>
      </c>
      <c r="E67" s="719">
        <f>IF(B67="","",INDEX(BDD!$D$8:$D$3162,MATCH(B67,BDD!$AX$8:$AX$3162,0)))</f>
        <v>1</v>
      </c>
      <c r="F67" s="533">
        <f>IF(B67="","",INDEX(BDD!$M$8:$M$3162,MATCH(B67,BDD!$AX$8:$AX$3162,0)))</f>
        <v>16</v>
      </c>
      <c r="G67" s="533">
        <f>IF(B67="","",INDEX(BDD!$N$8:$N$3162,MATCH(B67,BDD!$AX$8:$AX$3162,0)))</f>
        <v>9.5299999999999994</v>
      </c>
      <c r="H67" s="537" t="str">
        <f>IF(B67="","",INDEX(BDD!$E$8:$E$3162,MATCH(B67,BDD!$AX$8:$AX$3162,0)))</f>
        <v>JN°626</v>
      </c>
      <c r="I67" s="534">
        <f>IF(B67="","",INDEX(BDD!$V$8:$V$3162,MATCH(B67,BDD!$AX$8:$AX$3162,0)))</f>
        <v>46299</v>
      </c>
      <c r="J67" s="758" t="str">
        <f>IF(B67="","",INDEX(BDD!$Q$8:$Q$3162,MATCH(B67,BDD!$AX$8:$AX$3162,0)))</f>
        <v>WR-33-45/50-51</v>
      </c>
      <c r="K67" s="535">
        <f>IF(B67="","",INDEX(BDD!$R$8:$R$3162,MATCH(B67,BDD!$AX$8:$AX$3162,0)))</f>
        <v>0</v>
      </c>
      <c r="L67" s="536">
        <f>IF(B67="","",INDEX(BDD!$S$8:$S$3162,MATCH(B67,BDD!$AX$8:$AX$3162,0)))</f>
        <v>0</v>
      </c>
      <c r="M67" s="556" t="str">
        <f>IF(B67="","",INDEX(BDD!$P$8:$P$3162,MATCH(B67,BDD!$AX$8:$AX$3162,0)))</f>
        <v>TFTII-PL03</v>
      </c>
      <c r="N67" s="678" t="str">
        <f>IF(IF(B67="","",INDEX(BDD!$Z$8:$Z$3162,MATCH(B67,BDD!$AX$8:$AX$3162,0)))=0,"",INDEX(BDD!$Z$8:$Z$3162,MATCH(B67,BDD!$AX$8:$AX$3162,0)))</f>
        <v/>
      </c>
      <c r="O67" s="672" t="str">
        <f>IF(IF(B67="","",INDEX(BDD!$AA$8:$AA$3162,MATCH(B67,BDD!$AX$8:$AX$3162,0)))=0,"",IF(B67="","",INDEX(BDD!$AA$8:$AA$3162,MATCH(B67,BDD!$AX$8:$AX$3162,0))))</f>
        <v/>
      </c>
      <c r="P67" s="672" t="str">
        <f>IF(IF(B67="","",INDEX(BDD!$AB$8:$AB$3162,MATCH(B67,BDD!$AX$8:$AX$3162,0)))=0,"",)</f>
        <v/>
      </c>
      <c r="Q67" s="679" t="str">
        <f>IF(IF(B67="","",INDEX(BDD!$AN$8:$AN$3162,MATCH(B67,BDD!$AX$8:$AX$3162,0)))=0,"",IF(B67="","",INDEX(BDD!$AN$8:$AN$3162,MATCH(B67,BDD!$AX$8:$AX$3162,0))))</f>
        <v/>
      </c>
      <c r="R67" s="557" t="str">
        <f>IFERROR(IF(B67="","",INDEX(BDD!C:C,MATCH(B67,BDD!AX:AX,0))),"")</f>
        <v>T-52</v>
      </c>
      <c r="S67" s="513" t="str">
        <f>IF(B67="","",INDEX(BDD!$A$8:$A$3162,MATCH(B67,BDD!$AX$8:$AX$3162,0)))</f>
        <v>0691</v>
      </c>
    </row>
    <row r="68" spans="2:19">
      <c r="B68" s="529">
        <f t="shared" si="0"/>
        <v>64</v>
      </c>
      <c r="C68" s="530" t="str">
        <f>IF(B68="","",INDEX(BDD!$B$8:$B$3162,MATCH(B68,BDD!$AX$8:$AX$3162,0)))</f>
        <v>MFD-ISW Vers MFD-CPF-</v>
      </c>
      <c r="D68" s="531" t="str">
        <f t="shared" si="1"/>
        <v>MFD-ISW Vers MFD-CPF-</v>
      </c>
      <c r="E68" s="719">
        <f>IF(B68="","",INDEX(BDD!$D$8:$D$3162,MATCH(B68,BDD!$AX$8:$AX$3162,0)))</f>
        <v>1</v>
      </c>
      <c r="F68" s="533">
        <f>IF(B68="","",INDEX(BDD!$M$8:$M$3162,MATCH(B68,BDD!$AX$8:$AX$3162,0)))</f>
        <v>16</v>
      </c>
      <c r="G68" s="533">
        <f>IF(B68="","",INDEX(BDD!$N$8:$N$3162,MATCH(B68,BDD!$AX$8:$AX$3162,0)))</f>
        <v>9.5299999999999994</v>
      </c>
      <c r="H68" s="537" t="str">
        <f>IF(B68="","",INDEX(BDD!$E$8:$E$3162,MATCH(B68,BDD!$AX$8:$AX$3162,0)))</f>
        <v>JN°627</v>
      </c>
      <c r="I68" s="534">
        <f>IF(B68="","",INDEX(BDD!$V$8:$V$3162,MATCH(B68,BDD!$AX$8:$AX$3162,0)))</f>
        <v>46299</v>
      </c>
      <c r="J68" s="758" t="str">
        <f>IF(B68="","",INDEX(BDD!$Q$8:$Q$3162,MATCH(B68,BDD!$AX$8:$AX$3162,0)))</f>
        <v>WR-33-45/50-51</v>
      </c>
      <c r="K68" s="535">
        <f>IF(B68="","",INDEX(BDD!$R$8:$R$3162,MATCH(B68,BDD!$AX$8:$AX$3162,0)))</f>
        <v>0</v>
      </c>
      <c r="L68" s="536">
        <f>IF(B68="","",INDEX(BDD!$S$8:$S$3162,MATCH(B68,BDD!$AX$8:$AX$3162,0)))</f>
        <v>0</v>
      </c>
      <c r="M68" s="556" t="str">
        <f>IF(B68="","",INDEX(BDD!$P$8:$P$3162,MATCH(B68,BDD!$AX$8:$AX$3162,0)))</f>
        <v>TFTII-PL03</v>
      </c>
      <c r="N68" s="678" t="str">
        <f>IF(IF(B68="","",INDEX(BDD!$Z$8:$Z$3162,MATCH(B68,BDD!$AX$8:$AX$3162,0)))=0,"",INDEX(BDD!$Z$8:$Z$3162,MATCH(B68,BDD!$AX$8:$AX$3162,0)))</f>
        <v/>
      </c>
      <c r="O68" s="672" t="str">
        <f>IF(IF(B68="","",INDEX(BDD!$AA$8:$AA$3162,MATCH(B68,BDD!$AX$8:$AX$3162,0)))=0,"",IF(B68="","",INDEX(BDD!$AA$8:$AA$3162,MATCH(B68,BDD!$AX$8:$AX$3162,0))))</f>
        <v/>
      </c>
      <c r="P68" s="672" t="str">
        <f>IF(IF(B68="","",INDEX(BDD!$AB$8:$AB$3162,MATCH(B68,BDD!$AX$8:$AX$3162,0)))=0,"",)</f>
        <v/>
      </c>
      <c r="Q68" s="679" t="str">
        <f>IF(IF(B68="","",INDEX(BDD!$AN$8:$AN$3162,MATCH(B68,BDD!$AX$8:$AX$3162,0)))=0,"",IF(B68="","",INDEX(BDD!$AN$8:$AN$3162,MATCH(B68,BDD!$AX$8:$AX$3162,0))))</f>
        <v/>
      </c>
      <c r="R68" s="557" t="str">
        <f>IFERROR(IF(B68="","",INDEX(BDD!C:C,MATCH(B68,BDD!AX:AX,0))),"")</f>
        <v>T-52</v>
      </c>
      <c r="S68" s="513" t="str">
        <f>IF(B68="","",INDEX(BDD!$A$8:$A$3162,MATCH(B68,BDD!$AX$8:$AX$3162,0)))</f>
        <v>0693</v>
      </c>
    </row>
    <row r="69" spans="2:19">
      <c r="B69" s="529">
        <f t="shared" ref="B69:B132" si="2">IF(ROW()-4&lt;=$S$2,ROW()-4,"")</f>
        <v>65</v>
      </c>
      <c r="C69" s="530" t="str">
        <f>IF(B69="","",INDEX(BDD!$B$8:$B$3162,MATCH(B69,BDD!$AX$8:$AX$3162,0)))</f>
        <v>MFD-ISW Vers MFD-CPF-</v>
      </c>
      <c r="D69" s="531" t="str">
        <f t="shared" si="1"/>
        <v>MFD-ISW Vers MFD-CPF-</v>
      </c>
      <c r="E69" s="719">
        <f>IF(B69="","",INDEX(BDD!$D$8:$D$3162,MATCH(B69,BDD!$AX$8:$AX$3162,0)))</f>
        <v>1</v>
      </c>
      <c r="F69" s="533">
        <f>IF(B69="","",INDEX(BDD!$M$8:$M$3162,MATCH(B69,BDD!$AX$8:$AX$3162,0)))</f>
        <v>16</v>
      </c>
      <c r="G69" s="533">
        <f>IF(B69="","",INDEX(BDD!$N$8:$N$3162,MATCH(B69,BDD!$AX$8:$AX$3162,0)))</f>
        <v>9.5299999999999994</v>
      </c>
      <c r="H69" s="537" t="str">
        <f>IF(B69="","",INDEX(BDD!$E$8:$E$3162,MATCH(B69,BDD!$AX$8:$AX$3162,0)))</f>
        <v>JN°628</v>
      </c>
      <c r="I69" s="534">
        <f>IF(B69="","",INDEX(BDD!$V$8:$V$3162,MATCH(B69,BDD!$AX$8:$AX$3162,0)))</f>
        <v>46299</v>
      </c>
      <c r="J69" s="758" t="str">
        <f>IF(B69="","",INDEX(BDD!$Q$8:$Q$3162,MATCH(B69,BDD!$AX$8:$AX$3162,0)))</f>
        <v>WR-33-45/50-51</v>
      </c>
      <c r="K69" s="535">
        <f>IF(B69="","",INDEX(BDD!$R$8:$R$3162,MATCH(B69,BDD!$AX$8:$AX$3162,0)))</f>
        <v>0</v>
      </c>
      <c r="L69" s="536">
        <f>IF(B69="","",INDEX(BDD!$S$8:$S$3162,MATCH(B69,BDD!$AX$8:$AX$3162,0)))</f>
        <v>0</v>
      </c>
      <c r="M69" s="556" t="str">
        <f>IF(B69="","",INDEX(BDD!$P$8:$P$3162,MATCH(B69,BDD!$AX$8:$AX$3162,0)))</f>
        <v>TFTII-PL03</v>
      </c>
      <c r="N69" s="678" t="str">
        <f>IF(IF(B69="","",INDEX(BDD!$Z$8:$Z$3162,MATCH(B69,BDD!$AX$8:$AX$3162,0)))=0,"",INDEX(BDD!$Z$8:$Z$3162,MATCH(B69,BDD!$AX$8:$AX$3162,0)))</f>
        <v/>
      </c>
      <c r="O69" s="672" t="str">
        <f>IF(IF(B69="","",INDEX(BDD!$AA$8:$AA$3162,MATCH(B69,BDD!$AX$8:$AX$3162,0)))=0,"",IF(B69="","",INDEX(BDD!$AA$8:$AA$3162,MATCH(B69,BDD!$AX$8:$AX$3162,0))))</f>
        <v/>
      </c>
      <c r="P69" s="672" t="str">
        <f>IF(IF(B69="","",INDEX(BDD!$AB$8:$AB$3162,MATCH(B69,BDD!$AX$8:$AX$3162,0)))=0,"",)</f>
        <v/>
      </c>
      <c r="Q69" s="679" t="str">
        <f>IF(IF(B69="","",INDEX(BDD!$AN$8:$AN$3162,MATCH(B69,BDD!$AX$8:$AX$3162,0)))=0,"",IF(B69="","",INDEX(BDD!$AN$8:$AN$3162,MATCH(B69,BDD!$AX$8:$AX$3162,0))))</f>
        <v/>
      </c>
      <c r="R69" s="557" t="str">
        <f>IFERROR(IF(B69="","",INDEX(BDD!C:C,MATCH(B69,BDD!AX:AX,0))),"")</f>
        <v>T-52</v>
      </c>
      <c r="S69" s="513" t="str">
        <f>IF(B69="","",INDEX(BDD!$A$8:$A$3162,MATCH(B69,BDD!$AX$8:$AX$3162,0)))</f>
        <v>0695</v>
      </c>
    </row>
    <row r="70" spans="2:19">
      <c r="B70" s="529">
        <f t="shared" si="2"/>
        <v>66</v>
      </c>
      <c r="C70" s="530" t="str">
        <f>IF(B70="","",INDEX(BDD!$B$8:$B$3162,MATCH(B70,BDD!$AX$8:$AX$3162,0)))</f>
        <v>MFD-ISW Vers MFD-CPF-</v>
      </c>
      <c r="D70" s="531" t="str">
        <f t="shared" ref="D70:D133" si="3">C70</f>
        <v>MFD-ISW Vers MFD-CPF-</v>
      </c>
      <c r="E70" s="719">
        <f>IF(B70="","",INDEX(BDD!$D$8:$D$3162,MATCH(B70,BDD!$AX$8:$AX$3162,0)))</f>
        <v>1</v>
      </c>
      <c r="F70" s="533">
        <f>IF(B70="","",INDEX(BDD!$M$8:$M$3162,MATCH(B70,BDD!$AX$8:$AX$3162,0)))</f>
        <v>16</v>
      </c>
      <c r="G70" s="533">
        <f>IF(B70="","",INDEX(BDD!$N$8:$N$3162,MATCH(B70,BDD!$AX$8:$AX$3162,0)))</f>
        <v>9.5299999999999994</v>
      </c>
      <c r="H70" s="537" t="str">
        <f>IF(B70="","",INDEX(BDD!$E$8:$E$3162,MATCH(B70,BDD!$AX$8:$AX$3162,0)))</f>
        <v>JN°629</v>
      </c>
      <c r="I70" s="534">
        <f>IF(B70="","",INDEX(BDD!$V$8:$V$3162,MATCH(B70,BDD!$AX$8:$AX$3162,0)))</f>
        <v>46299</v>
      </c>
      <c r="J70" s="758" t="str">
        <f>IF(B70="","",INDEX(BDD!$Q$8:$Q$3162,MATCH(B70,BDD!$AX$8:$AX$3162,0)))</f>
        <v>WR-33-45/50-51</v>
      </c>
      <c r="K70" s="535">
        <f>IF(B70="","",INDEX(BDD!$R$8:$R$3162,MATCH(B70,BDD!$AX$8:$AX$3162,0)))</f>
        <v>0</v>
      </c>
      <c r="L70" s="536">
        <f>IF(B70="","",INDEX(BDD!$S$8:$S$3162,MATCH(B70,BDD!$AX$8:$AX$3162,0)))</f>
        <v>0</v>
      </c>
      <c r="M70" s="556" t="str">
        <f>IF(B70="","",INDEX(BDD!$P$8:$P$3162,MATCH(B70,BDD!$AX$8:$AX$3162,0)))</f>
        <v>TFTII-PL03</v>
      </c>
      <c r="N70" s="678" t="str">
        <f>IF(IF(B70="","",INDEX(BDD!$Z$8:$Z$3162,MATCH(B70,BDD!$AX$8:$AX$3162,0)))=0,"",INDEX(BDD!$Z$8:$Z$3162,MATCH(B70,BDD!$AX$8:$AX$3162,0)))</f>
        <v/>
      </c>
      <c r="O70" s="672" t="str">
        <f>IF(IF(B70="","",INDEX(BDD!$AA$8:$AA$3162,MATCH(B70,BDD!$AX$8:$AX$3162,0)))=0,"",IF(B70="","",INDEX(BDD!$AA$8:$AA$3162,MATCH(B70,BDD!$AX$8:$AX$3162,0))))</f>
        <v/>
      </c>
      <c r="P70" s="672" t="str">
        <f>IF(IF(B70="","",INDEX(BDD!$AB$8:$AB$3162,MATCH(B70,BDD!$AX$8:$AX$3162,0)))=0,"",)</f>
        <v/>
      </c>
      <c r="Q70" s="679" t="str">
        <f>IF(IF(B70="","",INDEX(BDD!$AN$8:$AN$3162,MATCH(B70,BDD!$AX$8:$AX$3162,0)))=0,"",IF(B70="","",INDEX(BDD!$AN$8:$AN$3162,MATCH(B70,BDD!$AX$8:$AX$3162,0))))</f>
        <v/>
      </c>
      <c r="R70" s="557" t="str">
        <f>IFERROR(IF(B70="","",INDEX(BDD!C:C,MATCH(B70,BDD!AX:AX,0))),"")</f>
        <v>T-52</v>
      </c>
      <c r="S70" s="513" t="str">
        <f>IF(B70="","",INDEX(BDD!$A$8:$A$3162,MATCH(B70,BDD!$AX$8:$AX$3162,0)))</f>
        <v>0697</v>
      </c>
    </row>
    <row r="71" spans="2:19">
      <c r="B71" s="529">
        <f t="shared" si="2"/>
        <v>67</v>
      </c>
      <c r="C71" s="530" t="str">
        <f>IF(B71="","",INDEX(BDD!$B$8:$B$3162,MATCH(B71,BDD!$AX$8:$AX$3162,0)))</f>
        <v>MFD-ISW Vers MFD-CPF-</v>
      </c>
      <c r="D71" s="531" t="str">
        <f t="shared" si="3"/>
        <v>MFD-ISW Vers MFD-CPF-</v>
      </c>
      <c r="E71" s="719">
        <f>IF(B71="","",INDEX(BDD!$D$8:$D$3162,MATCH(B71,BDD!$AX$8:$AX$3162,0)))</f>
        <v>1</v>
      </c>
      <c r="F71" s="533">
        <f>IF(B71="","",INDEX(BDD!$M$8:$M$3162,MATCH(B71,BDD!$AX$8:$AX$3162,0)))</f>
        <v>16</v>
      </c>
      <c r="G71" s="533">
        <f>IF(B71="","",INDEX(BDD!$N$8:$N$3162,MATCH(B71,BDD!$AX$8:$AX$3162,0)))</f>
        <v>9.5299999999999994</v>
      </c>
      <c r="H71" s="537" t="str">
        <f>IF(B71="","",INDEX(BDD!$E$8:$E$3162,MATCH(B71,BDD!$AX$8:$AX$3162,0)))</f>
        <v>JN°630</v>
      </c>
      <c r="I71" s="534">
        <f>IF(B71="","",INDEX(BDD!$V$8:$V$3162,MATCH(B71,BDD!$AX$8:$AX$3162,0)))</f>
        <v>46298</v>
      </c>
      <c r="J71" s="758" t="str">
        <f>IF(B71="","",INDEX(BDD!$Q$8:$Q$3162,MATCH(B71,BDD!$AX$8:$AX$3162,0)))</f>
        <v>WR-33-52/51-45</v>
      </c>
      <c r="K71" s="535">
        <f>IF(B71="","",INDEX(BDD!$R$8:$R$3162,MATCH(B71,BDD!$AX$8:$AX$3162,0)))</f>
        <v>0</v>
      </c>
      <c r="L71" s="536">
        <f>IF(B71="","",INDEX(BDD!$S$8:$S$3162,MATCH(B71,BDD!$AX$8:$AX$3162,0)))</f>
        <v>0</v>
      </c>
      <c r="M71" s="556" t="str">
        <f>IF(B71="","",INDEX(BDD!$P$8:$P$3162,MATCH(B71,BDD!$AX$8:$AX$3162,0)))</f>
        <v>TFTII-PL03</v>
      </c>
      <c r="N71" s="678" t="str">
        <f>IF(IF(B71="","",INDEX(BDD!$Z$8:$Z$3162,MATCH(B71,BDD!$AX$8:$AX$3162,0)))=0,"",INDEX(BDD!$Z$8:$Z$3162,MATCH(B71,BDD!$AX$8:$AX$3162,0)))</f>
        <v/>
      </c>
      <c r="O71" s="672" t="str">
        <f>IF(IF(B71="","",INDEX(BDD!$AA$8:$AA$3162,MATCH(B71,BDD!$AX$8:$AX$3162,0)))=0,"",IF(B71="","",INDEX(BDD!$AA$8:$AA$3162,MATCH(B71,BDD!$AX$8:$AX$3162,0))))</f>
        <v/>
      </c>
      <c r="P71" s="672" t="str">
        <f>IF(IF(B71="","",INDEX(BDD!$AB$8:$AB$3162,MATCH(B71,BDD!$AX$8:$AX$3162,0)))=0,"",)</f>
        <v/>
      </c>
      <c r="Q71" s="679" t="str">
        <f>IF(IF(B71="","",INDEX(BDD!$AN$8:$AN$3162,MATCH(B71,BDD!$AX$8:$AX$3162,0)))=0,"",IF(B71="","",INDEX(BDD!$AN$8:$AN$3162,MATCH(B71,BDD!$AX$8:$AX$3162,0))))</f>
        <v/>
      </c>
      <c r="R71" s="557" t="str">
        <f>IFERROR(IF(B71="","",INDEX(BDD!C:C,MATCH(B71,BDD!AX:AX,0))),"")</f>
        <v>T-52</v>
      </c>
      <c r="S71" s="513" t="str">
        <f>IF(B71="","",INDEX(BDD!$A$8:$A$3162,MATCH(B71,BDD!$AX$8:$AX$3162,0)))</f>
        <v>0699</v>
      </c>
    </row>
    <row r="72" spans="2:19">
      <c r="B72" s="529">
        <f t="shared" si="2"/>
        <v>68</v>
      </c>
      <c r="C72" s="530" t="str">
        <f>IF(B72="","",INDEX(BDD!$B$8:$B$3162,MATCH(B72,BDD!$AX$8:$AX$3162,0)))</f>
        <v>MFD-ISW Vers MFD-CPF-</v>
      </c>
      <c r="D72" s="531" t="str">
        <f t="shared" si="3"/>
        <v>MFD-ISW Vers MFD-CPF-</v>
      </c>
      <c r="E72" s="719">
        <f>IF(B72="","",INDEX(BDD!$D$8:$D$3162,MATCH(B72,BDD!$AX$8:$AX$3162,0)))</f>
        <v>1</v>
      </c>
      <c r="F72" s="533">
        <f>IF(B72="","",INDEX(BDD!$M$8:$M$3162,MATCH(B72,BDD!$AX$8:$AX$3162,0)))</f>
        <v>16</v>
      </c>
      <c r="G72" s="533">
        <f>IF(B72="","",INDEX(BDD!$N$8:$N$3162,MATCH(B72,BDD!$AX$8:$AX$3162,0)))</f>
        <v>9.5299999999999994</v>
      </c>
      <c r="H72" s="537" t="str">
        <f>IF(B72="","",INDEX(BDD!$E$8:$E$3162,MATCH(B72,BDD!$AX$8:$AX$3162,0)))</f>
        <v>JN°631</v>
      </c>
      <c r="I72" s="534">
        <f>IF(B72="","",INDEX(BDD!$V$8:$V$3162,MATCH(B72,BDD!$AX$8:$AX$3162,0)))</f>
        <v>46298</v>
      </c>
      <c r="J72" s="758" t="str">
        <f>IF(B72="","",INDEX(BDD!$Q$8:$Q$3162,MATCH(B72,BDD!$AX$8:$AX$3162,0)))</f>
        <v>WR-33-52/51-45</v>
      </c>
      <c r="K72" s="535">
        <f>IF(B72="","",INDEX(BDD!$R$8:$R$3162,MATCH(B72,BDD!$AX$8:$AX$3162,0)))</f>
        <v>0</v>
      </c>
      <c r="L72" s="536">
        <f>IF(B72="","",INDEX(BDD!$S$8:$S$3162,MATCH(B72,BDD!$AX$8:$AX$3162,0)))</f>
        <v>0</v>
      </c>
      <c r="M72" s="556" t="str">
        <f>IF(B72="","",INDEX(BDD!$P$8:$P$3162,MATCH(B72,BDD!$AX$8:$AX$3162,0)))</f>
        <v>TFTII-PL03</v>
      </c>
      <c r="N72" s="678" t="str">
        <f>IF(IF(B72="","",INDEX(BDD!$Z$8:$Z$3162,MATCH(B72,BDD!$AX$8:$AX$3162,0)))=0,"",INDEX(BDD!$Z$8:$Z$3162,MATCH(B72,BDD!$AX$8:$AX$3162,0)))</f>
        <v/>
      </c>
      <c r="O72" s="672" t="str">
        <f>IF(IF(B72="","",INDEX(BDD!$AA$8:$AA$3162,MATCH(B72,BDD!$AX$8:$AX$3162,0)))=0,"",IF(B72="","",INDEX(BDD!$AA$8:$AA$3162,MATCH(B72,BDD!$AX$8:$AX$3162,0))))</f>
        <v/>
      </c>
      <c r="P72" s="672" t="str">
        <f>IF(IF(B72="","",INDEX(BDD!$AB$8:$AB$3162,MATCH(B72,BDD!$AX$8:$AX$3162,0)))=0,"",)</f>
        <v/>
      </c>
      <c r="Q72" s="679" t="str">
        <f>IF(IF(B72="","",INDEX(BDD!$AN$8:$AN$3162,MATCH(B72,BDD!$AX$8:$AX$3162,0)))=0,"",IF(B72="","",INDEX(BDD!$AN$8:$AN$3162,MATCH(B72,BDD!$AX$8:$AX$3162,0))))</f>
        <v/>
      </c>
      <c r="R72" s="557" t="str">
        <f>IFERROR(IF(B72="","",INDEX(BDD!C:C,MATCH(B72,BDD!AX:AX,0))),"")</f>
        <v>T-52</v>
      </c>
      <c r="S72" s="513" t="str">
        <f>IF(B72="","",INDEX(BDD!$A$8:$A$3162,MATCH(B72,BDD!$AX$8:$AX$3162,0)))</f>
        <v>0701</v>
      </c>
    </row>
    <row r="73" spans="2:19" ht="20.25">
      <c r="B73" s="529">
        <f t="shared" si="2"/>
        <v>69</v>
      </c>
      <c r="C73" s="530" t="str">
        <f>IF(B73="","",INDEX(BDD!$B$8:$B$3162,MATCH(B73,BDD!$AX$8:$AX$3162,0)))</f>
        <v>MFD-ISW Vers MFD-CPF-</v>
      </c>
      <c r="D73" s="531" t="str">
        <f t="shared" si="3"/>
        <v>MFD-ISW Vers MFD-CPF-</v>
      </c>
      <c r="E73" s="711">
        <f>IF(B73="","",INDEX(BDD!$D$8:$D$3162,MATCH(B73,BDD!$AX$8:$AX$3162,0)))</f>
        <v>1</v>
      </c>
      <c r="F73" s="533">
        <f>IF(B73="","",INDEX(BDD!$M$8:$M$3162,MATCH(B73,BDD!$AX$8:$AX$3162,0)))</f>
        <v>16</v>
      </c>
      <c r="G73" s="533">
        <f>IF(B73="","",INDEX(BDD!$N$8:$N$3162,MATCH(B73,BDD!$AX$8:$AX$3162,0)))</f>
        <v>9.5299999999999994</v>
      </c>
      <c r="H73" s="537" t="str">
        <f>IF(B73="","",INDEX(BDD!$E$8:$E$3162,MATCH(B73,BDD!$AX$8:$AX$3162,0)))</f>
        <v>JN°632</v>
      </c>
      <c r="I73" s="534">
        <f>IF(B73="","",INDEX(BDD!$V$8:$V$3162,MATCH(B73,BDD!$AX$8:$AX$3162,0)))</f>
        <v>46298</v>
      </c>
      <c r="J73" s="758" t="str">
        <f>IF(B73="","",INDEX(BDD!$Q$8:$Q$3162,MATCH(B73,BDD!$AX$8:$AX$3162,0)))</f>
        <v>WR-33-52/51-45</v>
      </c>
      <c r="K73" s="535">
        <f>IF(B73="","",INDEX(BDD!$R$8:$R$3162,MATCH(B73,BDD!$AX$8:$AX$3162,0)))</f>
        <v>0</v>
      </c>
      <c r="L73" s="536">
        <f>IF(B73="","",INDEX(BDD!$S$8:$S$3162,MATCH(B73,BDD!$AX$8:$AX$3162,0)))</f>
        <v>0</v>
      </c>
      <c r="M73" s="556" t="str">
        <f>IF(B73="","",INDEX(BDD!$P$8:$P$3162,MATCH(B73,BDD!$AX$8:$AX$3162,0)))</f>
        <v>TFTII-PL03</v>
      </c>
      <c r="N73" s="678" t="str">
        <f>IF(IF(B73="","",INDEX(BDD!$Z$8:$Z$3162,MATCH(B73,BDD!$AX$8:$AX$3162,0)))=0,"",INDEX(BDD!$Z$8:$Z$3162,MATCH(B73,BDD!$AX$8:$AX$3162,0)))</f>
        <v/>
      </c>
      <c r="O73" s="672" t="str">
        <f>IF(IF(B73="","",INDEX(BDD!$AA$8:$AA$3162,MATCH(B73,BDD!$AX$8:$AX$3162,0)))=0,"",IF(B73="","",INDEX(BDD!$AA$8:$AA$3162,MATCH(B73,BDD!$AX$8:$AX$3162,0))))</f>
        <v/>
      </c>
      <c r="P73" s="672" t="str">
        <f>IF(IF(B73="","",INDEX(BDD!$AB$8:$AB$3162,MATCH(B73,BDD!$AX$8:$AX$3162,0)))=0,"",)</f>
        <v/>
      </c>
      <c r="Q73" s="679" t="str">
        <f>IF(IF(B73="","",INDEX(BDD!$AN$8:$AN$3162,MATCH(B73,BDD!$AX$8:$AX$3162,0)))=0,"",IF(B73="","",INDEX(BDD!$AN$8:$AN$3162,MATCH(B73,BDD!$AX$8:$AX$3162,0))))</f>
        <v/>
      </c>
      <c r="R73" s="557" t="str">
        <f>IFERROR(IF(B73="","",INDEX(BDD!C:C,MATCH(B73,BDD!AX:AX,0))),"")</f>
        <v>T-52</v>
      </c>
      <c r="S73" s="513" t="str">
        <f>IF(B73="","",INDEX(BDD!$A$8:$A$3162,MATCH(B73,BDD!$AX$8:$AX$3162,0)))</f>
        <v>0703</v>
      </c>
    </row>
    <row r="74" spans="2:19" ht="20.25">
      <c r="B74" s="529">
        <f t="shared" si="2"/>
        <v>70</v>
      </c>
      <c r="C74" s="530" t="str">
        <f>IF(B74="","",INDEX(BDD!$B$8:$B$3162,MATCH(B74,BDD!$AX$8:$AX$3162,0)))</f>
        <v>MFD-ISW Vers MFD-CPF-</v>
      </c>
      <c r="D74" s="531" t="str">
        <f t="shared" si="3"/>
        <v>MFD-ISW Vers MFD-CPF-</v>
      </c>
      <c r="E74" s="711">
        <f>IF(B74="","",INDEX(BDD!$D$8:$D$3162,MATCH(B74,BDD!$AX$8:$AX$3162,0)))</f>
        <v>1</v>
      </c>
      <c r="F74" s="533">
        <f>IF(B74="","",INDEX(BDD!$M$8:$M$3162,MATCH(B74,BDD!$AX$8:$AX$3162,0)))</f>
        <v>16</v>
      </c>
      <c r="G74" s="533">
        <f>IF(B74="","",INDEX(BDD!$N$8:$N$3162,MATCH(B74,BDD!$AX$8:$AX$3162,0)))</f>
        <v>9.5299999999999994</v>
      </c>
      <c r="H74" s="537" t="str">
        <f>IF(B74="","",INDEX(BDD!$E$8:$E$3162,MATCH(B74,BDD!$AX$8:$AX$3162,0)))</f>
        <v>JN°633</v>
      </c>
      <c r="I74" s="534">
        <f>IF(B74="","",INDEX(BDD!$V$8:$V$3162,MATCH(B74,BDD!$AX$8:$AX$3162,0)))</f>
        <v>46298</v>
      </c>
      <c r="J74" s="758" t="str">
        <f>IF(B74="","",INDEX(BDD!$Q$8:$Q$3162,MATCH(B74,BDD!$AX$8:$AX$3162,0)))</f>
        <v>WR-33-52/51-45</v>
      </c>
      <c r="K74" s="535">
        <f>IF(B74="","",INDEX(BDD!$R$8:$R$3162,MATCH(B74,BDD!$AX$8:$AX$3162,0)))</f>
        <v>0</v>
      </c>
      <c r="L74" s="536">
        <f>IF(B74="","",INDEX(BDD!$S$8:$S$3162,MATCH(B74,BDD!$AX$8:$AX$3162,0)))</f>
        <v>0</v>
      </c>
      <c r="M74" s="556" t="str">
        <f>IF(B74="","",INDEX(BDD!$P$8:$P$3162,MATCH(B74,BDD!$AX$8:$AX$3162,0)))</f>
        <v>TFTII-PL03</v>
      </c>
      <c r="N74" s="678" t="str">
        <f>IF(IF(B74="","",INDEX(BDD!$Z$8:$Z$3162,MATCH(B74,BDD!$AX$8:$AX$3162,0)))=0,"",INDEX(BDD!$Z$8:$Z$3162,MATCH(B74,BDD!$AX$8:$AX$3162,0)))</f>
        <v/>
      </c>
      <c r="O74" s="672" t="str">
        <f>IF(IF(B74="","",INDEX(BDD!$AA$8:$AA$3162,MATCH(B74,BDD!$AX$8:$AX$3162,0)))=0,"",IF(B74="","",INDEX(BDD!$AA$8:$AA$3162,MATCH(B74,BDD!$AX$8:$AX$3162,0))))</f>
        <v/>
      </c>
      <c r="P74" s="672" t="str">
        <f>IF(IF(B74="","",INDEX(BDD!$AB$8:$AB$3162,MATCH(B74,BDD!$AX$8:$AX$3162,0)))=0,"",)</f>
        <v/>
      </c>
      <c r="Q74" s="679" t="str">
        <f>IF(IF(B74="","",INDEX(BDD!$AN$8:$AN$3162,MATCH(B74,BDD!$AX$8:$AX$3162,0)))=0,"",IF(B74="","",INDEX(BDD!$AN$8:$AN$3162,MATCH(B74,BDD!$AX$8:$AX$3162,0))))</f>
        <v/>
      </c>
      <c r="R74" s="557" t="str">
        <f>IFERROR(IF(B74="","",INDEX(BDD!C:C,MATCH(B74,BDD!AX:AX,0))),"")</f>
        <v>T-52</v>
      </c>
      <c r="S74" s="513" t="str">
        <f>IF(B74="","",INDEX(BDD!$A$8:$A$3162,MATCH(B74,BDD!$AX$8:$AX$3162,0)))</f>
        <v>0705</v>
      </c>
    </row>
    <row r="75" spans="2:19" ht="20.25">
      <c r="B75" s="529">
        <f t="shared" si="2"/>
        <v>71</v>
      </c>
      <c r="C75" s="530" t="str">
        <f>IF(B75="","",INDEX(BDD!$B$8:$B$3162,MATCH(B75,BDD!$AX$8:$AX$3162,0)))</f>
        <v>MFD-ISW Vers MFD-CPF-</v>
      </c>
      <c r="D75" s="531" t="str">
        <f t="shared" si="3"/>
        <v>MFD-ISW Vers MFD-CPF-</v>
      </c>
      <c r="E75" s="711">
        <f>IF(B75="","",INDEX(BDD!$D$8:$D$3162,MATCH(B75,BDD!$AX$8:$AX$3162,0)))</f>
        <v>1</v>
      </c>
      <c r="F75" s="533">
        <f>IF(B75="","",INDEX(BDD!$M$8:$M$3162,MATCH(B75,BDD!$AX$8:$AX$3162,0)))</f>
        <v>16</v>
      </c>
      <c r="G75" s="533">
        <f>IF(B75="","",INDEX(BDD!$N$8:$N$3162,MATCH(B75,BDD!$AX$8:$AX$3162,0)))</f>
        <v>9.5299999999999994</v>
      </c>
      <c r="H75" s="537" t="str">
        <f>IF(B75="","",INDEX(BDD!$E$8:$E$3162,MATCH(B75,BDD!$AX$8:$AX$3162,0)))</f>
        <v>JN°634</v>
      </c>
      <c r="I75" s="534">
        <f>IF(B75="","",INDEX(BDD!$V$8:$V$3162,MATCH(B75,BDD!$AX$8:$AX$3162,0)))</f>
        <v>46298</v>
      </c>
      <c r="J75" s="758" t="str">
        <f>IF(B75="","",INDEX(BDD!$Q$8:$Q$3162,MATCH(B75,BDD!$AX$8:$AX$3162,0)))</f>
        <v>WR-33-52/51-45</v>
      </c>
      <c r="K75" s="535">
        <f>IF(B75="","",INDEX(BDD!$R$8:$R$3162,MATCH(B75,BDD!$AX$8:$AX$3162,0)))</f>
        <v>0</v>
      </c>
      <c r="L75" s="536">
        <f>IF(B75="","",INDEX(BDD!$S$8:$S$3162,MATCH(B75,BDD!$AX$8:$AX$3162,0)))</f>
        <v>0</v>
      </c>
      <c r="M75" s="556" t="str">
        <f>IF(B75="","",INDEX(BDD!$P$8:$P$3162,MATCH(B75,BDD!$AX$8:$AX$3162,0)))</f>
        <v>TFTII-PL03</v>
      </c>
      <c r="N75" s="678" t="str">
        <f>IF(IF(B75="","",INDEX(BDD!$Z$8:$Z$3162,MATCH(B75,BDD!$AX$8:$AX$3162,0)))=0,"",INDEX(BDD!$Z$8:$Z$3162,MATCH(B75,BDD!$AX$8:$AX$3162,0)))</f>
        <v/>
      </c>
      <c r="O75" s="672" t="str">
        <f>IF(IF(B75="","",INDEX(BDD!$AA$8:$AA$3162,MATCH(B75,BDD!$AX$8:$AX$3162,0)))=0,"",IF(B75="","",INDEX(BDD!$AA$8:$AA$3162,MATCH(B75,BDD!$AX$8:$AX$3162,0))))</f>
        <v/>
      </c>
      <c r="P75" s="672" t="str">
        <f>IF(IF(B75="","",INDEX(BDD!$AB$8:$AB$3162,MATCH(B75,BDD!$AX$8:$AX$3162,0)))=0,"",)</f>
        <v/>
      </c>
      <c r="Q75" s="679" t="str">
        <f>IF(IF(B75="","",INDEX(BDD!$AN$8:$AN$3162,MATCH(B75,BDD!$AX$8:$AX$3162,0)))=0,"",IF(B75="","",INDEX(BDD!$AN$8:$AN$3162,MATCH(B75,BDD!$AX$8:$AX$3162,0))))</f>
        <v/>
      </c>
      <c r="R75" s="557" t="str">
        <f>IFERROR(IF(B75="","",INDEX(BDD!C:C,MATCH(B75,BDD!AX:AX,0))),"")</f>
        <v>T-52</v>
      </c>
      <c r="S75" s="513" t="str">
        <f>IF(B75="","",INDEX(BDD!$A$8:$A$3162,MATCH(B75,BDD!$AX$8:$AX$3162,0)))</f>
        <v>0707</v>
      </c>
    </row>
    <row r="76" spans="2:19" ht="20.25">
      <c r="B76" s="529">
        <f t="shared" si="2"/>
        <v>72</v>
      </c>
      <c r="C76" s="530" t="str">
        <f>IF(B76="","",INDEX(BDD!$B$8:$B$3162,MATCH(B76,BDD!$AX$8:$AX$3162,0)))</f>
        <v>MFD-ISW Vers MFD-CPF-</v>
      </c>
      <c r="D76" s="531" t="str">
        <f t="shared" si="3"/>
        <v>MFD-ISW Vers MFD-CPF-</v>
      </c>
      <c r="E76" s="711">
        <f>IF(B76="","",INDEX(BDD!$D$8:$D$3162,MATCH(B76,BDD!$AX$8:$AX$3162,0)))</f>
        <v>1</v>
      </c>
      <c r="F76" s="533">
        <f>IF(B76="","",INDEX(BDD!$M$8:$M$3162,MATCH(B76,BDD!$AX$8:$AX$3162,0)))</f>
        <v>16</v>
      </c>
      <c r="G76" s="533">
        <f>IF(B76="","",INDEX(BDD!$N$8:$N$3162,MATCH(B76,BDD!$AX$8:$AX$3162,0)))</f>
        <v>9.5299999999999994</v>
      </c>
      <c r="H76" s="537" t="str">
        <f>IF(B76="","",INDEX(BDD!$E$8:$E$3162,MATCH(B76,BDD!$AX$8:$AX$3162,0)))</f>
        <v>JN°635</v>
      </c>
      <c r="I76" s="534">
        <f>IF(B76="","",INDEX(BDD!$V$8:$V$3162,MATCH(B76,BDD!$AX$8:$AX$3162,0)))</f>
        <v>46298</v>
      </c>
      <c r="J76" s="758" t="str">
        <f>IF(B76="","",INDEX(BDD!$Q$8:$Q$3162,MATCH(B76,BDD!$AX$8:$AX$3162,0)))</f>
        <v>WR-33-52/51-45</v>
      </c>
      <c r="K76" s="535">
        <f>IF(B76="","",INDEX(BDD!$R$8:$R$3162,MATCH(B76,BDD!$AX$8:$AX$3162,0)))</f>
        <v>0</v>
      </c>
      <c r="L76" s="536">
        <f>IF(B76="","",INDEX(BDD!$S$8:$S$3162,MATCH(B76,BDD!$AX$8:$AX$3162,0)))</f>
        <v>0</v>
      </c>
      <c r="M76" s="556" t="str">
        <f>IF(B76="","",INDEX(BDD!$P$8:$P$3162,MATCH(B76,BDD!$AX$8:$AX$3162,0)))</f>
        <v>TFTII-PL03</v>
      </c>
      <c r="N76" s="678" t="str">
        <f>IF(IF(B76="","",INDEX(BDD!$Z$8:$Z$3162,MATCH(B76,BDD!$AX$8:$AX$3162,0)))=0,"",INDEX(BDD!$Z$8:$Z$3162,MATCH(B76,BDD!$AX$8:$AX$3162,0)))</f>
        <v/>
      </c>
      <c r="O76" s="672" t="str">
        <f>IF(IF(B76="","",INDEX(BDD!$AA$8:$AA$3162,MATCH(B76,BDD!$AX$8:$AX$3162,0)))=0,"",IF(B76="","",INDEX(BDD!$AA$8:$AA$3162,MATCH(B76,BDD!$AX$8:$AX$3162,0))))</f>
        <v/>
      </c>
      <c r="P76" s="672" t="str">
        <f>IF(IF(B76="","",INDEX(BDD!$AB$8:$AB$3162,MATCH(B76,BDD!$AX$8:$AX$3162,0)))=0,"",)</f>
        <v/>
      </c>
      <c r="Q76" s="679" t="str">
        <f>IF(IF(B76="","",INDEX(BDD!$AN$8:$AN$3162,MATCH(B76,BDD!$AX$8:$AX$3162,0)))=0,"",IF(B76="","",INDEX(BDD!$AN$8:$AN$3162,MATCH(B76,BDD!$AX$8:$AX$3162,0))))</f>
        <v/>
      </c>
      <c r="R76" s="557" t="str">
        <f>IFERROR(IF(B76="","",INDEX(BDD!C:C,MATCH(B76,BDD!AX:AX,0))),"")</f>
        <v>T-52</v>
      </c>
      <c r="S76" s="513" t="str">
        <f>IF(B76="","",INDEX(BDD!$A$8:$A$3162,MATCH(B76,BDD!$AX$8:$AX$3162,0)))</f>
        <v>0709</v>
      </c>
    </row>
    <row r="77" spans="2:19" ht="20.25">
      <c r="B77" s="529">
        <f t="shared" si="2"/>
        <v>73</v>
      </c>
      <c r="C77" s="530" t="str">
        <f>IF(B77="","",INDEX(BDD!$B$8:$B$3162,MATCH(B77,BDD!$AX$8:$AX$3162,0)))</f>
        <v>MFD-ISW Vers MFD-CPF-</v>
      </c>
      <c r="D77" s="531" t="str">
        <f t="shared" si="3"/>
        <v>MFD-ISW Vers MFD-CPF-</v>
      </c>
      <c r="E77" s="711">
        <f>IF(B77="","",INDEX(BDD!$D$8:$D$3162,MATCH(B77,BDD!$AX$8:$AX$3162,0)))</f>
        <v>1</v>
      </c>
      <c r="F77" s="533">
        <f>IF(B77="","",INDEX(BDD!$M$8:$M$3162,MATCH(B77,BDD!$AX$8:$AX$3162,0)))</f>
        <v>16</v>
      </c>
      <c r="G77" s="533">
        <f>IF(B77="","",INDEX(BDD!$N$8:$N$3162,MATCH(B77,BDD!$AX$8:$AX$3162,0)))</f>
        <v>9.5299999999999994</v>
      </c>
      <c r="H77" s="537" t="str">
        <f>IF(B77="","",INDEX(BDD!$E$8:$E$3162,MATCH(B77,BDD!$AX$8:$AX$3162,0)))</f>
        <v>JN°636</v>
      </c>
      <c r="I77" s="534">
        <f>IF(B77="","",INDEX(BDD!$V$8:$V$3162,MATCH(B77,BDD!$AX$8:$AX$3162,0)))</f>
        <v>46298</v>
      </c>
      <c r="J77" s="758" t="str">
        <f>IF(B77="","",INDEX(BDD!$Q$8:$Q$3162,MATCH(B77,BDD!$AX$8:$AX$3162,0)))</f>
        <v>WR-33-52/51-45</v>
      </c>
      <c r="K77" s="535">
        <f>IF(B77="","",INDEX(BDD!$R$8:$R$3162,MATCH(B77,BDD!$AX$8:$AX$3162,0)))</f>
        <v>0</v>
      </c>
      <c r="L77" s="536">
        <f>IF(B77="","",INDEX(BDD!$S$8:$S$3162,MATCH(B77,BDD!$AX$8:$AX$3162,0)))</f>
        <v>0</v>
      </c>
      <c r="M77" s="556" t="str">
        <f>IF(B77="","",INDEX(BDD!$P$8:$P$3162,MATCH(B77,BDD!$AX$8:$AX$3162,0)))</f>
        <v>TFTII-PL03</v>
      </c>
      <c r="N77" s="678" t="str">
        <f>IF(IF(B77="","",INDEX(BDD!$Z$8:$Z$3162,MATCH(B77,BDD!$AX$8:$AX$3162,0)))=0,"",INDEX(BDD!$Z$8:$Z$3162,MATCH(B77,BDD!$AX$8:$AX$3162,0)))</f>
        <v/>
      </c>
      <c r="O77" s="672" t="str">
        <f>IF(IF(B77="","",INDEX(BDD!$AA$8:$AA$3162,MATCH(B77,BDD!$AX$8:$AX$3162,0)))=0,"",IF(B77="","",INDEX(BDD!$AA$8:$AA$3162,MATCH(B77,BDD!$AX$8:$AX$3162,0))))</f>
        <v/>
      </c>
      <c r="P77" s="672" t="str">
        <f>IF(IF(B77="","",INDEX(BDD!$AB$8:$AB$3162,MATCH(B77,BDD!$AX$8:$AX$3162,0)))=0,"",)</f>
        <v/>
      </c>
      <c r="Q77" s="679" t="str">
        <f>IF(IF(B77="","",INDEX(BDD!$AN$8:$AN$3162,MATCH(B77,BDD!$AX$8:$AX$3162,0)))=0,"",IF(B77="","",INDEX(BDD!$AN$8:$AN$3162,MATCH(B77,BDD!$AX$8:$AX$3162,0))))</f>
        <v/>
      </c>
      <c r="R77" s="557" t="str">
        <f>IFERROR(IF(B77="","",INDEX(BDD!C:C,MATCH(B77,BDD!AX:AX,0))),"")</f>
        <v>T-52</v>
      </c>
      <c r="S77" s="513" t="str">
        <f>IF(B77="","",INDEX(BDD!$A$8:$A$3162,MATCH(B77,BDD!$AX$8:$AX$3162,0)))</f>
        <v>0711</v>
      </c>
    </row>
    <row r="78" spans="2:19" ht="20.25">
      <c r="B78" s="529">
        <f t="shared" si="2"/>
        <v>74</v>
      </c>
      <c r="C78" s="530" t="str">
        <f>IF(B78="","",INDEX(BDD!$B$8:$B$3162,MATCH(B78,BDD!$AX$8:$AX$3162,0)))</f>
        <v>MFD-ISW Vers MFD-CPF-</v>
      </c>
      <c r="D78" s="531" t="str">
        <f t="shared" si="3"/>
        <v>MFD-ISW Vers MFD-CPF-</v>
      </c>
      <c r="E78" s="711">
        <f>IF(B78="","",INDEX(BDD!$D$8:$D$3162,MATCH(B78,BDD!$AX$8:$AX$3162,0)))</f>
        <v>1</v>
      </c>
      <c r="F78" s="533">
        <f>IF(B78="","",INDEX(BDD!$M$8:$M$3162,MATCH(B78,BDD!$AX$8:$AX$3162,0)))</f>
        <v>16</v>
      </c>
      <c r="G78" s="533">
        <f>IF(B78="","",INDEX(BDD!$N$8:$N$3162,MATCH(B78,BDD!$AX$8:$AX$3162,0)))</f>
        <v>9.5299999999999994</v>
      </c>
      <c r="H78" s="537" t="str">
        <f>IF(B78="","",INDEX(BDD!$E$8:$E$3162,MATCH(B78,BDD!$AX$8:$AX$3162,0)))</f>
        <v>JN°637</v>
      </c>
      <c r="I78" s="534">
        <f>IF(B78="","",INDEX(BDD!$V$8:$V$3162,MATCH(B78,BDD!$AX$8:$AX$3162,0)))</f>
        <v>46298</v>
      </c>
      <c r="J78" s="758" t="str">
        <f>IF(B78="","",INDEX(BDD!$Q$8:$Q$3162,MATCH(B78,BDD!$AX$8:$AX$3162,0)))</f>
        <v>WR-33-52/51-45</v>
      </c>
      <c r="K78" s="535">
        <f>IF(B78="","",INDEX(BDD!$R$8:$R$3162,MATCH(B78,BDD!$AX$8:$AX$3162,0)))</f>
        <v>0</v>
      </c>
      <c r="L78" s="536">
        <f>IF(B78="","",INDEX(BDD!$S$8:$S$3162,MATCH(B78,BDD!$AX$8:$AX$3162,0)))</f>
        <v>0</v>
      </c>
      <c r="M78" s="556" t="str">
        <f>IF(B78="","",INDEX(BDD!$P$8:$P$3162,MATCH(B78,BDD!$AX$8:$AX$3162,0)))</f>
        <v>TFTII-PL03</v>
      </c>
      <c r="N78" s="678" t="str">
        <f>IF(IF(B78="","",INDEX(BDD!$Z$8:$Z$3162,MATCH(B78,BDD!$AX$8:$AX$3162,0)))=0,"",INDEX(BDD!$Z$8:$Z$3162,MATCH(B78,BDD!$AX$8:$AX$3162,0)))</f>
        <v/>
      </c>
      <c r="O78" s="672" t="str">
        <f>IF(IF(B78="","",INDEX(BDD!$AA$8:$AA$3162,MATCH(B78,BDD!$AX$8:$AX$3162,0)))=0,"",IF(B78="","",INDEX(BDD!$AA$8:$AA$3162,MATCH(B78,BDD!$AX$8:$AX$3162,0))))</f>
        <v/>
      </c>
      <c r="P78" s="672" t="str">
        <f>IF(IF(B78="","",INDEX(BDD!$AB$8:$AB$3162,MATCH(B78,BDD!$AX$8:$AX$3162,0)))=0,"",)</f>
        <v/>
      </c>
      <c r="Q78" s="679" t="str">
        <f>IF(IF(B78="","",INDEX(BDD!$AN$8:$AN$3162,MATCH(B78,BDD!$AX$8:$AX$3162,0)))=0,"",IF(B78="","",INDEX(BDD!$AN$8:$AN$3162,MATCH(B78,BDD!$AX$8:$AX$3162,0))))</f>
        <v/>
      </c>
      <c r="R78" s="557" t="str">
        <f>IFERROR(IF(B78="","",INDEX(BDD!C:C,MATCH(B78,BDD!AX:AX,0))),"")</f>
        <v>T-52</v>
      </c>
      <c r="S78" s="513" t="str">
        <f>IF(B78="","",INDEX(BDD!$A$8:$A$3162,MATCH(B78,BDD!$AX$8:$AX$3162,0)))</f>
        <v>0713</v>
      </c>
    </row>
    <row r="79" spans="2:19" ht="20.25">
      <c r="B79" s="529">
        <f t="shared" si="2"/>
        <v>75</v>
      </c>
      <c r="C79" s="530" t="str">
        <f>IF(B79="","",INDEX(BDD!$B$8:$B$3162,MATCH(B79,BDD!$AX$8:$AX$3162,0)))</f>
        <v>MFD-ISW Vers MFD-CPF-</v>
      </c>
      <c r="D79" s="531" t="str">
        <f t="shared" si="3"/>
        <v>MFD-ISW Vers MFD-CPF-</v>
      </c>
      <c r="E79" s="711">
        <f>IF(B79="","",INDEX(BDD!$D$8:$D$3162,MATCH(B79,BDD!$AX$8:$AX$3162,0)))</f>
        <v>1</v>
      </c>
      <c r="F79" s="533">
        <f>IF(B79="","",INDEX(BDD!$M$8:$M$3162,MATCH(B79,BDD!$AX$8:$AX$3162,0)))</f>
        <v>16</v>
      </c>
      <c r="G79" s="533">
        <f>IF(B79="","",INDEX(BDD!$N$8:$N$3162,MATCH(B79,BDD!$AX$8:$AX$3162,0)))</f>
        <v>9.5299999999999994</v>
      </c>
      <c r="H79" s="537" t="str">
        <f>IF(B79="","",INDEX(BDD!$E$8:$E$3162,MATCH(B79,BDD!$AX$8:$AX$3162,0)))</f>
        <v>JN°638</v>
      </c>
      <c r="I79" s="534">
        <f>IF(B79="","",INDEX(BDD!$V$8:$V$3162,MATCH(B79,BDD!$AX$8:$AX$3162,0)))</f>
        <v>46298</v>
      </c>
      <c r="J79" s="758" t="str">
        <f>IF(B79="","",INDEX(BDD!$Q$8:$Q$3162,MATCH(B79,BDD!$AX$8:$AX$3162,0)))</f>
        <v>WR-33-52/51-45</v>
      </c>
      <c r="K79" s="535">
        <f>IF(B79="","",INDEX(BDD!$R$8:$R$3162,MATCH(B79,BDD!$AX$8:$AX$3162,0)))</f>
        <v>0</v>
      </c>
      <c r="L79" s="536">
        <f>IF(B79="","",INDEX(BDD!$S$8:$S$3162,MATCH(B79,BDD!$AX$8:$AX$3162,0)))</f>
        <v>0</v>
      </c>
      <c r="M79" s="556" t="str">
        <f>IF(B79="","",INDEX(BDD!$P$8:$P$3162,MATCH(B79,BDD!$AX$8:$AX$3162,0)))</f>
        <v>TFTII-PL03</v>
      </c>
      <c r="N79" s="678" t="str">
        <f>IF(IF(B79="","",INDEX(BDD!$Z$8:$Z$3162,MATCH(B79,BDD!$AX$8:$AX$3162,0)))=0,"",INDEX(BDD!$Z$8:$Z$3162,MATCH(B79,BDD!$AX$8:$AX$3162,0)))</f>
        <v/>
      </c>
      <c r="O79" s="672" t="str">
        <f>IF(IF(B79="","",INDEX(BDD!$AA$8:$AA$3162,MATCH(B79,BDD!$AX$8:$AX$3162,0)))=0,"",IF(B79="","",INDEX(BDD!$AA$8:$AA$3162,MATCH(B79,BDD!$AX$8:$AX$3162,0))))</f>
        <v/>
      </c>
      <c r="P79" s="672" t="str">
        <f>IF(IF(B79="","",INDEX(BDD!$AB$8:$AB$3162,MATCH(B79,BDD!$AX$8:$AX$3162,0)))=0,"",)</f>
        <v/>
      </c>
      <c r="Q79" s="679" t="str">
        <f>IF(IF(B79="","",INDEX(BDD!$AN$8:$AN$3162,MATCH(B79,BDD!$AX$8:$AX$3162,0)))=0,"",IF(B79="","",INDEX(BDD!$AN$8:$AN$3162,MATCH(B79,BDD!$AX$8:$AX$3162,0))))</f>
        <v/>
      </c>
      <c r="R79" s="557" t="str">
        <f>IFERROR(IF(B79="","",INDEX(BDD!C:C,MATCH(B79,BDD!AX:AX,0))),"")</f>
        <v>T-52</v>
      </c>
      <c r="S79" s="513" t="str">
        <f>IF(B79="","",INDEX(BDD!$A$8:$A$3162,MATCH(B79,BDD!$AX$8:$AX$3162,0)))</f>
        <v>0715</v>
      </c>
    </row>
    <row r="80" spans="2:19" ht="20.25">
      <c r="B80" s="529">
        <f t="shared" si="2"/>
        <v>76</v>
      </c>
      <c r="C80" s="530" t="str">
        <f>IF(B80="","",INDEX(BDD!$B$8:$B$3162,MATCH(B80,BDD!$AX$8:$AX$3162,0)))</f>
        <v>MFD-ISW Vers MFD-CPF-</v>
      </c>
      <c r="D80" s="531" t="str">
        <f t="shared" si="3"/>
        <v>MFD-ISW Vers MFD-CPF-</v>
      </c>
      <c r="E80" s="711">
        <f>IF(B80="","",INDEX(BDD!$D$8:$D$3162,MATCH(B80,BDD!$AX$8:$AX$3162,0)))</f>
        <v>1</v>
      </c>
      <c r="F80" s="533">
        <f>IF(B80="","",INDEX(BDD!$M$8:$M$3162,MATCH(B80,BDD!$AX$8:$AX$3162,0)))</f>
        <v>16</v>
      </c>
      <c r="G80" s="533">
        <f>IF(B80="","",INDEX(BDD!$N$8:$N$3162,MATCH(B80,BDD!$AX$8:$AX$3162,0)))</f>
        <v>9.5299999999999994</v>
      </c>
      <c r="H80" s="537" t="str">
        <f>IF(B80="","",INDEX(BDD!$E$8:$E$3162,MATCH(B80,BDD!$AX$8:$AX$3162,0)))</f>
        <v>JN°639</v>
      </c>
      <c r="I80" s="534">
        <f>IF(B80="","",INDEX(BDD!$V$8:$V$3162,MATCH(B80,BDD!$AX$8:$AX$3162,0)))</f>
        <v>46298</v>
      </c>
      <c r="J80" s="758" t="str">
        <f>IF(B80="","",INDEX(BDD!$Q$8:$Q$3162,MATCH(B80,BDD!$AX$8:$AX$3162,0)))</f>
        <v>WR-33-52/51-45</v>
      </c>
      <c r="K80" s="535">
        <f>IF(B80="","",INDEX(BDD!$R$8:$R$3162,MATCH(B80,BDD!$AX$8:$AX$3162,0)))</f>
        <v>0</v>
      </c>
      <c r="L80" s="536">
        <f>IF(B80="","",INDEX(BDD!$S$8:$S$3162,MATCH(B80,BDD!$AX$8:$AX$3162,0)))</f>
        <v>0</v>
      </c>
      <c r="M80" s="556" t="str">
        <f>IF(B80="","",INDEX(BDD!$P$8:$P$3162,MATCH(B80,BDD!$AX$8:$AX$3162,0)))</f>
        <v>TFTII-PL03</v>
      </c>
      <c r="N80" s="678" t="str">
        <f>IF(IF(B80="","",INDEX(BDD!$Z$8:$Z$3162,MATCH(B80,BDD!$AX$8:$AX$3162,0)))=0,"",INDEX(BDD!$Z$8:$Z$3162,MATCH(B80,BDD!$AX$8:$AX$3162,0)))</f>
        <v/>
      </c>
      <c r="O80" s="672" t="str">
        <f>IF(IF(B80="","",INDEX(BDD!$AA$8:$AA$3162,MATCH(B80,BDD!$AX$8:$AX$3162,0)))=0,"",IF(B80="","",INDEX(BDD!$AA$8:$AA$3162,MATCH(B80,BDD!$AX$8:$AX$3162,0))))</f>
        <v/>
      </c>
      <c r="P80" s="672" t="str">
        <f>IF(IF(B80="","",INDEX(BDD!$AB$8:$AB$3162,MATCH(B80,BDD!$AX$8:$AX$3162,0)))=0,"",)</f>
        <v/>
      </c>
      <c r="Q80" s="679" t="str">
        <f>IF(IF(B80="","",INDEX(BDD!$AN$8:$AN$3162,MATCH(B80,BDD!$AX$8:$AX$3162,0)))=0,"",IF(B80="","",INDEX(BDD!$AN$8:$AN$3162,MATCH(B80,BDD!$AX$8:$AX$3162,0))))</f>
        <v/>
      </c>
      <c r="R80" s="557" t="str">
        <f>IFERROR(IF(B80="","",INDEX(BDD!C:C,MATCH(B80,BDD!AX:AX,0))),"")</f>
        <v>T-52</v>
      </c>
      <c r="S80" s="513" t="str">
        <f>IF(B80="","",INDEX(BDD!$A$8:$A$3162,MATCH(B80,BDD!$AX$8:$AX$3162,0)))</f>
        <v>0717</v>
      </c>
    </row>
    <row r="81" spans="2:19" ht="20.25">
      <c r="B81" s="529">
        <f t="shared" si="2"/>
        <v>77</v>
      </c>
      <c r="C81" s="530" t="str">
        <f>IF(B81="","",INDEX(BDD!$B$8:$B$3162,MATCH(B81,BDD!$AX$8:$AX$3162,0)))</f>
        <v>MFD-ISW Vers MFD-CPF-</v>
      </c>
      <c r="D81" s="531" t="str">
        <f t="shared" si="3"/>
        <v>MFD-ISW Vers MFD-CPF-</v>
      </c>
      <c r="E81" s="711">
        <f>IF(B81="","",INDEX(BDD!$D$8:$D$3162,MATCH(B81,BDD!$AX$8:$AX$3162,0)))</f>
        <v>1</v>
      </c>
      <c r="F81" s="533">
        <f>IF(B81="","",INDEX(BDD!$M$8:$M$3162,MATCH(B81,BDD!$AX$8:$AX$3162,0)))</f>
        <v>16</v>
      </c>
      <c r="G81" s="533">
        <f>IF(B81="","",INDEX(BDD!$N$8:$N$3162,MATCH(B81,BDD!$AX$8:$AX$3162,0)))</f>
        <v>9.5299999999999994</v>
      </c>
      <c r="H81" s="537" t="str">
        <f>IF(B81="","",INDEX(BDD!$E$8:$E$3162,MATCH(B81,BDD!$AX$8:$AX$3162,0)))</f>
        <v>JN°640</v>
      </c>
      <c r="I81" s="534">
        <f>IF(B81="","",INDEX(BDD!$V$8:$V$3162,MATCH(B81,BDD!$AX$8:$AX$3162,0)))</f>
        <v>46298</v>
      </c>
      <c r="J81" s="758" t="str">
        <f>IF(B81="","",INDEX(BDD!$Q$8:$Q$3162,MATCH(B81,BDD!$AX$8:$AX$3162,0)))</f>
        <v>WR-33-52/51-45</v>
      </c>
      <c r="K81" s="535">
        <f>IF(B81="","",INDEX(BDD!$R$8:$R$3162,MATCH(B81,BDD!$AX$8:$AX$3162,0)))</f>
        <v>0</v>
      </c>
      <c r="L81" s="536">
        <f>IF(B81="","",INDEX(BDD!$S$8:$S$3162,MATCH(B81,BDD!$AX$8:$AX$3162,0)))</f>
        <v>0</v>
      </c>
      <c r="M81" s="556" t="str">
        <f>IF(B81="","",INDEX(BDD!$P$8:$P$3162,MATCH(B81,BDD!$AX$8:$AX$3162,0)))</f>
        <v>TFTII-PL03</v>
      </c>
      <c r="N81" s="678" t="str">
        <f>IF(IF(B81="","",INDEX(BDD!$Z$8:$Z$3162,MATCH(B81,BDD!$AX$8:$AX$3162,0)))=0,"",INDEX(BDD!$Z$8:$Z$3162,MATCH(B81,BDD!$AX$8:$AX$3162,0)))</f>
        <v/>
      </c>
      <c r="O81" s="672" t="str">
        <f>IF(IF(B81="","",INDEX(BDD!$AA$8:$AA$3162,MATCH(B81,BDD!$AX$8:$AX$3162,0)))=0,"",IF(B81="","",INDEX(BDD!$AA$8:$AA$3162,MATCH(B81,BDD!$AX$8:$AX$3162,0))))</f>
        <v/>
      </c>
      <c r="P81" s="672" t="str">
        <f>IF(IF(B81="","",INDEX(BDD!$AB$8:$AB$3162,MATCH(B81,BDD!$AX$8:$AX$3162,0)))=0,"",)</f>
        <v/>
      </c>
      <c r="Q81" s="679" t="str">
        <f>IF(IF(B81="","",INDEX(BDD!$AN$8:$AN$3162,MATCH(B81,BDD!$AX$8:$AX$3162,0)))=0,"",IF(B81="","",INDEX(BDD!$AN$8:$AN$3162,MATCH(B81,BDD!$AX$8:$AX$3162,0))))</f>
        <v/>
      </c>
      <c r="R81" s="557" t="str">
        <f>IFERROR(IF(B81="","",INDEX(BDD!C:C,MATCH(B81,BDD!AX:AX,0))),"")</f>
        <v>T-52</v>
      </c>
      <c r="S81" s="513" t="str">
        <f>IF(B81="","",INDEX(BDD!$A$8:$A$3162,MATCH(B81,BDD!$AX$8:$AX$3162,0)))</f>
        <v>0719</v>
      </c>
    </row>
    <row r="82" spans="2:19" ht="20.25">
      <c r="B82" s="529">
        <f t="shared" si="2"/>
        <v>78</v>
      </c>
      <c r="C82" s="530" t="str">
        <f>IF(B82="","",INDEX(BDD!$B$8:$B$3162,MATCH(B82,BDD!$AX$8:$AX$3162,0)))</f>
        <v>MFD-ISW Vers MFD-CPF-</v>
      </c>
      <c r="D82" s="531" t="str">
        <f t="shared" si="3"/>
        <v>MFD-ISW Vers MFD-CPF-</v>
      </c>
      <c r="E82" s="711">
        <f>IF(B82="","",INDEX(BDD!$D$8:$D$3162,MATCH(B82,BDD!$AX$8:$AX$3162,0)))</f>
        <v>2</v>
      </c>
      <c r="F82" s="533">
        <f>IF(B82="","",INDEX(BDD!$M$8:$M$3162,MATCH(B82,BDD!$AX$8:$AX$3162,0)))</f>
        <v>16</v>
      </c>
      <c r="G82" s="533">
        <f>IF(B82="","",INDEX(BDD!$N$8:$N$3162,MATCH(B82,BDD!$AX$8:$AX$3162,0)))</f>
        <v>9.5299999999999994</v>
      </c>
      <c r="H82" s="537" t="str">
        <f>IF(B82="","",INDEX(BDD!$E$8:$E$3162,MATCH(B82,BDD!$AX$8:$AX$3162,0)))</f>
        <v>JN°641</v>
      </c>
      <c r="I82" s="534">
        <f>IF(B82="","",INDEX(BDD!$V$8:$V$3162,MATCH(B82,BDD!$AX$8:$AX$3162,0)))</f>
        <v>46298</v>
      </c>
      <c r="J82" s="758" t="str">
        <f>IF(B82="","",INDEX(BDD!$Q$8:$Q$3162,MATCH(B82,BDD!$AX$8:$AX$3162,0)))</f>
        <v>WR-33-52/51-45</v>
      </c>
      <c r="K82" s="535">
        <f>IF(B82="","",INDEX(BDD!$R$8:$R$3162,MATCH(B82,BDD!$AX$8:$AX$3162,0)))</f>
        <v>0</v>
      </c>
      <c r="L82" s="536">
        <f>IF(B82="","",INDEX(BDD!$S$8:$S$3162,MATCH(B82,BDD!$AX$8:$AX$3162,0)))</f>
        <v>0</v>
      </c>
      <c r="M82" s="556" t="str">
        <f>IF(B82="","",INDEX(BDD!$P$8:$P$3162,MATCH(B82,BDD!$AX$8:$AX$3162,0)))</f>
        <v>TFTII-PL03</v>
      </c>
      <c r="N82" s="678" t="str">
        <f>IF(IF(B82="","",INDEX(BDD!$Z$8:$Z$3162,MATCH(B82,BDD!$AX$8:$AX$3162,0)))=0,"",INDEX(BDD!$Z$8:$Z$3162,MATCH(B82,BDD!$AX$8:$AX$3162,0)))</f>
        <v/>
      </c>
      <c r="O82" s="672" t="str">
        <f>IF(IF(B82="","",INDEX(BDD!$AA$8:$AA$3162,MATCH(B82,BDD!$AX$8:$AX$3162,0)))=0,"",IF(B82="","",INDEX(BDD!$AA$8:$AA$3162,MATCH(B82,BDD!$AX$8:$AX$3162,0))))</f>
        <v/>
      </c>
      <c r="P82" s="672" t="str">
        <f>IF(IF(B82="","",INDEX(BDD!$AB$8:$AB$3162,MATCH(B82,BDD!$AX$8:$AX$3162,0)))=0,"",)</f>
        <v/>
      </c>
      <c r="Q82" s="679" t="str">
        <f>IF(IF(B82="","",INDEX(BDD!$AN$8:$AN$3162,MATCH(B82,BDD!$AX$8:$AX$3162,0)))=0,"",IF(B82="","",INDEX(BDD!$AN$8:$AN$3162,MATCH(B82,BDD!$AX$8:$AX$3162,0))))</f>
        <v/>
      </c>
      <c r="R82" s="557" t="str">
        <f>IFERROR(IF(B82="","",INDEX(BDD!C:C,MATCH(B82,BDD!AX:AX,0))),"")</f>
        <v>T-52</v>
      </c>
      <c r="S82" s="513" t="str">
        <f>IF(B82="","",INDEX(BDD!$A$8:$A$3162,MATCH(B82,BDD!$AX$8:$AX$3162,0)))</f>
        <v>0721</v>
      </c>
    </row>
    <row r="83" spans="2:19" ht="20.25">
      <c r="B83" s="529">
        <f t="shared" si="2"/>
        <v>79</v>
      </c>
      <c r="C83" s="530" t="str">
        <f>IF(B83="","",INDEX(BDD!$B$8:$B$3162,MATCH(B83,BDD!$AX$8:$AX$3162,0)))</f>
        <v>MFD-ISW Vers MFD-CPF-</v>
      </c>
      <c r="D83" s="531" t="str">
        <f t="shared" si="3"/>
        <v>MFD-ISW Vers MFD-CPF-</v>
      </c>
      <c r="E83" s="711">
        <f>IF(B83="","",INDEX(BDD!$D$8:$D$3162,MATCH(B83,BDD!$AX$8:$AX$3162,0)))</f>
        <v>2</v>
      </c>
      <c r="F83" s="533">
        <f>IF(B83="","",INDEX(BDD!$M$8:$M$3162,MATCH(B83,BDD!$AX$8:$AX$3162,0)))</f>
        <v>16</v>
      </c>
      <c r="G83" s="533">
        <f>IF(B83="","",INDEX(BDD!$N$8:$N$3162,MATCH(B83,BDD!$AX$8:$AX$3162,0)))</f>
        <v>9.5299999999999994</v>
      </c>
      <c r="H83" s="537" t="str">
        <f>IF(B83="","",INDEX(BDD!$E$8:$E$3162,MATCH(B83,BDD!$AX$8:$AX$3162,0)))</f>
        <v>JN°642</v>
      </c>
      <c r="I83" s="534">
        <f>IF(B83="","",INDEX(BDD!$V$8:$V$3162,MATCH(B83,BDD!$AX$8:$AX$3162,0)))</f>
        <v>46298</v>
      </c>
      <c r="J83" s="758" t="str">
        <f>IF(B83="","",INDEX(BDD!$Q$8:$Q$3162,MATCH(B83,BDD!$AX$8:$AX$3162,0)))</f>
        <v>WR-33-52/51-45</v>
      </c>
      <c r="K83" s="535">
        <f>IF(B83="","",INDEX(BDD!$R$8:$R$3162,MATCH(B83,BDD!$AX$8:$AX$3162,0)))</f>
        <v>0</v>
      </c>
      <c r="L83" s="536">
        <f>IF(B83="","",INDEX(BDD!$S$8:$S$3162,MATCH(B83,BDD!$AX$8:$AX$3162,0)))</f>
        <v>0</v>
      </c>
      <c r="M83" s="556" t="str">
        <f>IF(B83="","",INDEX(BDD!$P$8:$P$3162,MATCH(B83,BDD!$AX$8:$AX$3162,0)))</f>
        <v>TFTII-PL03</v>
      </c>
      <c r="N83" s="678" t="str">
        <f>IF(IF(B83="","",INDEX(BDD!$Z$8:$Z$3162,MATCH(B83,BDD!$AX$8:$AX$3162,0)))=0,"",INDEX(BDD!$Z$8:$Z$3162,MATCH(B83,BDD!$AX$8:$AX$3162,0)))</f>
        <v/>
      </c>
      <c r="O83" s="672" t="str">
        <f>IF(IF(B83="","",INDEX(BDD!$AA$8:$AA$3162,MATCH(B83,BDD!$AX$8:$AX$3162,0)))=0,"",IF(B83="","",INDEX(BDD!$AA$8:$AA$3162,MATCH(B83,BDD!$AX$8:$AX$3162,0))))</f>
        <v/>
      </c>
      <c r="P83" s="672" t="str">
        <f>IF(IF(B83="","",INDEX(BDD!$AB$8:$AB$3162,MATCH(B83,BDD!$AX$8:$AX$3162,0)))=0,"",)</f>
        <v/>
      </c>
      <c r="Q83" s="679" t="str">
        <f>IF(IF(B83="","",INDEX(BDD!$AN$8:$AN$3162,MATCH(B83,BDD!$AX$8:$AX$3162,0)))=0,"",IF(B83="","",INDEX(BDD!$AN$8:$AN$3162,MATCH(B83,BDD!$AX$8:$AX$3162,0))))</f>
        <v/>
      </c>
      <c r="R83" s="557" t="str">
        <f>IFERROR(IF(B83="","",INDEX(BDD!C:C,MATCH(B83,BDD!AX:AX,0))),"")</f>
        <v>T-52</v>
      </c>
      <c r="S83" s="513" t="str">
        <f>IF(B83="","",INDEX(BDD!$A$8:$A$3162,MATCH(B83,BDD!$AX$8:$AX$3162,0)))</f>
        <v>0723</v>
      </c>
    </row>
    <row r="84" spans="2:19" ht="20.25">
      <c r="B84" s="529">
        <f t="shared" si="2"/>
        <v>80</v>
      </c>
      <c r="C84" s="530" t="str">
        <f>IF(B84="","",INDEX(BDD!$B$8:$B$3162,MATCH(B84,BDD!$AX$8:$AX$3162,0)))</f>
        <v>MFD-ISW Vers MFD-CPF-</v>
      </c>
      <c r="D84" s="531" t="str">
        <f t="shared" si="3"/>
        <v>MFD-ISW Vers MFD-CPF-</v>
      </c>
      <c r="E84" s="711">
        <f>IF(B84="","",INDEX(BDD!$D$8:$D$3162,MATCH(B84,BDD!$AX$8:$AX$3162,0)))</f>
        <v>2</v>
      </c>
      <c r="F84" s="533">
        <f>IF(B84="","",INDEX(BDD!$M$8:$M$3162,MATCH(B84,BDD!$AX$8:$AX$3162,0)))</f>
        <v>16</v>
      </c>
      <c r="G84" s="533">
        <f>IF(B84="","",INDEX(BDD!$N$8:$N$3162,MATCH(B84,BDD!$AX$8:$AX$3162,0)))</f>
        <v>9.5299999999999994</v>
      </c>
      <c r="H84" s="537" t="str">
        <f>IF(B84="","",INDEX(BDD!$E$8:$E$3162,MATCH(B84,BDD!$AX$8:$AX$3162,0)))</f>
        <v>JN°643</v>
      </c>
      <c r="I84" s="534">
        <f>IF(B84="","",INDEX(BDD!$V$8:$V$3162,MATCH(B84,BDD!$AX$8:$AX$3162,0)))</f>
        <v>46298</v>
      </c>
      <c r="J84" s="758" t="str">
        <f>IF(B84="","",INDEX(BDD!$Q$8:$Q$3162,MATCH(B84,BDD!$AX$8:$AX$3162,0)))</f>
        <v>WR-33-52/51-45</v>
      </c>
      <c r="K84" s="535">
        <f>IF(B84="","",INDEX(BDD!$R$8:$R$3162,MATCH(B84,BDD!$AX$8:$AX$3162,0)))</f>
        <v>0</v>
      </c>
      <c r="L84" s="536">
        <f>IF(B84="","",INDEX(BDD!$S$8:$S$3162,MATCH(B84,BDD!$AX$8:$AX$3162,0)))</f>
        <v>0</v>
      </c>
      <c r="M84" s="556" t="str">
        <f>IF(B84="","",INDEX(BDD!$P$8:$P$3162,MATCH(B84,BDD!$AX$8:$AX$3162,0)))</f>
        <v>TFTII-PL03</v>
      </c>
      <c r="N84" s="678" t="str">
        <f>IF(IF(B84="","",INDEX(BDD!$Z$8:$Z$3162,MATCH(B84,BDD!$AX$8:$AX$3162,0)))=0,"",INDEX(BDD!$Z$8:$Z$3162,MATCH(B84,BDD!$AX$8:$AX$3162,0)))</f>
        <v/>
      </c>
      <c r="O84" s="672" t="str">
        <f>IF(IF(B84="","",INDEX(BDD!$AA$8:$AA$3162,MATCH(B84,BDD!$AX$8:$AX$3162,0)))=0,"",IF(B84="","",INDEX(BDD!$AA$8:$AA$3162,MATCH(B84,BDD!$AX$8:$AX$3162,0))))</f>
        <v/>
      </c>
      <c r="P84" s="672" t="str">
        <f>IF(IF(B84="","",INDEX(BDD!$AB$8:$AB$3162,MATCH(B84,BDD!$AX$8:$AX$3162,0)))=0,"",)</f>
        <v/>
      </c>
      <c r="Q84" s="679" t="str">
        <f>IF(IF(B84="","",INDEX(BDD!$AN$8:$AN$3162,MATCH(B84,BDD!$AX$8:$AX$3162,0)))=0,"",IF(B84="","",INDEX(BDD!$AN$8:$AN$3162,MATCH(B84,BDD!$AX$8:$AX$3162,0))))</f>
        <v/>
      </c>
      <c r="R84" s="557" t="str">
        <f>IFERROR(IF(B84="","",INDEX(BDD!C:C,MATCH(B84,BDD!AX:AX,0))),"")</f>
        <v>T-52</v>
      </c>
      <c r="S84" s="513" t="str">
        <f>IF(B84="","",INDEX(BDD!$A$8:$A$3162,MATCH(B84,BDD!$AX$8:$AX$3162,0)))</f>
        <v>0725</v>
      </c>
    </row>
    <row r="85" spans="2:19" ht="20.25">
      <c r="B85" s="529">
        <f t="shared" si="2"/>
        <v>81</v>
      </c>
      <c r="C85" s="530" t="str">
        <f>IF(B85="","",INDEX(BDD!$B$8:$B$3162,MATCH(B85,BDD!$AX$8:$AX$3162,0)))</f>
        <v>MFD-ISW Vers MFD-CPF-</v>
      </c>
      <c r="D85" s="531" t="str">
        <f t="shared" si="3"/>
        <v>MFD-ISW Vers MFD-CPF-</v>
      </c>
      <c r="E85" s="711">
        <f>IF(B85="","",INDEX(BDD!$D$8:$D$3162,MATCH(B85,BDD!$AX$8:$AX$3162,0)))</f>
        <v>2</v>
      </c>
      <c r="F85" s="533">
        <f>IF(B85="","",INDEX(BDD!$M$8:$M$3162,MATCH(B85,BDD!$AX$8:$AX$3162,0)))</f>
        <v>16</v>
      </c>
      <c r="G85" s="533">
        <f>IF(B85="","",INDEX(BDD!$N$8:$N$3162,MATCH(B85,BDD!$AX$8:$AX$3162,0)))</f>
        <v>9.5299999999999994</v>
      </c>
      <c r="H85" s="537" t="str">
        <f>IF(B85="","",INDEX(BDD!$E$8:$E$3162,MATCH(B85,BDD!$AX$8:$AX$3162,0)))</f>
        <v>JN°644</v>
      </c>
      <c r="I85" s="534">
        <f>IF(B85="","",INDEX(BDD!$V$8:$V$3162,MATCH(B85,BDD!$AX$8:$AX$3162,0)))</f>
        <v>46298</v>
      </c>
      <c r="J85" s="758" t="str">
        <f>IF(B85="","",INDEX(BDD!$Q$8:$Q$3162,MATCH(B85,BDD!$AX$8:$AX$3162,0)))</f>
        <v>WR-33-52/51-45</v>
      </c>
      <c r="K85" s="535">
        <f>IF(B85="","",INDEX(BDD!$R$8:$R$3162,MATCH(B85,BDD!$AX$8:$AX$3162,0)))</f>
        <v>0</v>
      </c>
      <c r="L85" s="536">
        <f>IF(B85="","",INDEX(BDD!$S$8:$S$3162,MATCH(B85,BDD!$AX$8:$AX$3162,0)))</f>
        <v>0</v>
      </c>
      <c r="M85" s="556" t="str">
        <f>IF(B85="","",INDEX(BDD!$P$8:$P$3162,MATCH(B85,BDD!$AX$8:$AX$3162,0)))</f>
        <v>TFTII-PL03</v>
      </c>
      <c r="N85" s="678" t="str">
        <f>IF(IF(B85="","",INDEX(BDD!$Z$8:$Z$3162,MATCH(B85,BDD!$AX$8:$AX$3162,0)))=0,"",INDEX(BDD!$Z$8:$Z$3162,MATCH(B85,BDD!$AX$8:$AX$3162,0)))</f>
        <v/>
      </c>
      <c r="O85" s="672" t="str">
        <f>IF(IF(B85="","",INDEX(BDD!$AA$8:$AA$3162,MATCH(B85,BDD!$AX$8:$AX$3162,0)))=0,"",IF(B85="","",INDEX(BDD!$AA$8:$AA$3162,MATCH(B85,BDD!$AX$8:$AX$3162,0))))</f>
        <v/>
      </c>
      <c r="P85" s="672" t="str">
        <f>IF(IF(B85="","",INDEX(BDD!$AB$8:$AB$3162,MATCH(B85,BDD!$AX$8:$AX$3162,0)))=0,"",)</f>
        <v/>
      </c>
      <c r="Q85" s="679" t="str">
        <f>IF(IF(B85="","",INDEX(BDD!$AN$8:$AN$3162,MATCH(B85,BDD!$AX$8:$AX$3162,0)))=0,"",IF(B85="","",INDEX(BDD!$AN$8:$AN$3162,MATCH(B85,BDD!$AX$8:$AX$3162,0))))</f>
        <v/>
      </c>
      <c r="R85" s="557" t="str">
        <f>IFERROR(IF(B85="","",INDEX(BDD!C:C,MATCH(B85,BDD!AX:AX,0))),"")</f>
        <v>T-52</v>
      </c>
      <c r="S85" s="513" t="str">
        <f>IF(B85="","",INDEX(BDD!$A$8:$A$3162,MATCH(B85,BDD!$AX$8:$AX$3162,0)))</f>
        <v>0727</v>
      </c>
    </row>
    <row r="86" spans="2:19" ht="20.25">
      <c r="B86" s="529">
        <f t="shared" si="2"/>
        <v>82</v>
      </c>
      <c r="C86" s="530" t="str">
        <f>IF(B86="","",INDEX(BDD!$B$8:$B$3162,MATCH(B86,BDD!$AX$8:$AX$3162,0)))</f>
        <v>MFD-ISW Vers MFD-CPF-</v>
      </c>
      <c r="D86" s="531" t="str">
        <f t="shared" si="3"/>
        <v>MFD-ISW Vers MFD-CPF-</v>
      </c>
      <c r="E86" s="711">
        <f>IF(B86="","",INDEX(BDD!$D$8:$D$3162,MATCH(B86,BDD!$AX$8:$AX$3162,0)))</f>
        <v>2</v>
      </c>
      <c r="F86" s="533">
        <f>IF(B86="","",INDEX(BDD!$M$8:$M$3162,MATCH(B86,BDD!$AX$8:$AX$3162,0)))</f>
        <v>16</v>
      </c>
      <c r="G86" s="533">
        <f>IF(B86="","",INDEX(BDD!$N$8:$N$3162,MATCH(B86,BDD!$AX$8:$AX$3162,0)))</f>
        <v>9.5299999999999994</v>
      </c>
      <c r="H86" s="537" t="str">
        <f>IF(B86="","",INDEX(BDD!$E$8:$E$3162,MATCH(B86,BDD!$AX$8:$AX$3162,0)))</f>
        <v>JN°645</v>
      </c>
      <c r="I86" s="534">
        <f>IF(B86="","",INDEX(BDD!$V$8:$V$3162,MATCH(B86,BDD!$AX$8:$AX$3162,0)))</f>
        <v>46298</v>
      </c>
      <c r="J86" s="758" t="str">
        <f>IF(B86="","",INDEX(BDD!$Q$8:$Q$3162,MATCH(B86,BDD!$AX$8:$AX$3162,0)))</f>
        <v>WR-33-52/51-45</v>
      </c>
      <c r="K86" s="535">
        <f>IF(B86="","",INDEX(BDD!$R$8:$R$3162,MATCH(B86,BDD!$AX$8:$AX$3162,0)))</f>
        <v>0</v>
      </c>
      <c r="L86" s="536">
        <f>IF(B86="","",INDEX(BDD!$S$8:$S$3162,MATCH(B86,BDD!$AX$8:$AX$3162,0)))</f>
        <v>0</v>
      </c>
      <c r="M86" s="556" t="str">
        <f>IF(B86="","",INDEX(BDD!$P$8:$P$3162,MATCH(B86,BDD!$AX$8:$AX$3162,0)))</f>
        <v>TFTII-PL03</v>
      </c>
      <c r="N86" s="678" t="str">
        <f>IF(IF(B86="","",INDEX(BDD!$Z$8:$Z$3162,MATCH(B86,BDD!$AX$8:$AX$3162,0)))=0,"",INDEX(BDD!$Z$8:$Z$3162,MATCH(B86,BDD!$AX$8:$AX$3162,0)))</f>
        <v/>
      </c>
      <c r="O86" s="672" t="str">
        <f>IF(IF(B86="","",INDEX(BDD!$AA$8:$AA$3162,MATCH(B86,BDD!$AX$8:$AX$3162,0)))=0,"",IF(B86="","",INDEX(BDD!$AA$8:$AA$3162,MATCH(B86,BDD!$AX$8:$AX$3162,0))))</f>
        <v/>
      </c>
      <c r="P86" s="672" t="str">
        <f>IF(IF(B86="","",INDEX(BDD!$AB$8:$AB$3162,MATCH(B86,BDD!$AX$8:$AX$3162,0)))=0,"",)</f>
        <v/>
      </c>
      <c r="Q86" s="679" t="str">
        <f>IF(IF(B86="","",INDEX(BDD!$AN$8:$AN$3162,MATCH(B86,BDD!$AX$8:$AX$3162,0)))=0,"",IF(B86="","",INDEX(BDD!$AN$8:$AN$3162,MATCH(B86,BDD!$AX$8:$AX$3162,0))))</f>
        <v/>
      </c>
      <c r="R86" s="557" t="str">
        <f>IFERROR(IF(B86="","",INDEX(BDD!C:C,MATCH(B86,BDD!AX:AX,0))),"")</f>
        <v>T-52</v>
      </c>
      <c r="S86" s="513" t="str">
        <f>IF(B86="","",INDEX(BDD!$A$8:$A$3162,MATCH(B86,BDD!$AX$8:$AX$3162,0)))</f>
        <v>0729</v>
      </c>
    </row>
    <row r="87" spans="2:19" ht="20.25">
      <c r="B87" s="529">
        <f t="shared" si="2"/>
        <v>83</v>
      </c>
      <c r="C87" s="530" t="str">
        <f>IF(B87="","",INDEX(BDD!$B$8:$B$3162,MATCH(B87,BDD!$AX$8:$AX$3162,0)))</f>
        <v>MFD-ISW Vers MFD-CPF-</v>
      </c>
      <c r="D87" s="531" t="str">
        <f t="shared" si="3"/>
        <v>MFD-ISW Vers MFD-CPF-</v>
      </c>
      <c r="E87" s="711">
        <f>IF(B87="","",INDEX(BDD!$D$8:$D$3162,MATCH(B87,BDD!$AX$8:$AX$3162,0)))</f>
        <v>2</v>
      </c>
      <c r="F87" s="533">
        <f>IF(B87="","",INDEX(BDD!$M$8:$M$3162,MATCH(B87,BDD!$AX$8:$AX$3162,0)))</f>
        <v>16</v>
      </c>
      <c r="G87" s="533">
        <f>IF(B87="","",INDEX(BDD!$N$8:$N$3162,MATCH(B87,BDD!$AX$8:$AX$3162,0)))</f>
        <v>9.5299999999999994</v>
      </c>
      <c r="H87" s="537" t="str">
        <f>IF(B87="","",INDEX(BDD!$E$8:$E$3162,MATCH(B87,BDD!$AX$8:$AX$3162,0)))</f>
        <v>JN°646</v>
      </c>
      <c r="I87" s="534">
        <f>IF(B87="","",INDEX(BDD!$V$8:$V$3162,MATCH(B87,BDD!$AX$8:$AX$3162,0)))</f>
        <v>46298</v>
      </c>
      <c r="J87" s="758" t="str">
        <f>IF(B87="","",INDEX(BDD!$Q$8:$Q$3162,MATCH(B87,BDD!$AX$8:$AX$3162,0)))</f>
        <v>WR-33-52/51-45</v>
      </c>
      <c r="K87" s="535">
        <f>IF(B87="","",INDEX(BDD!$R$8:$R$3162,MATCH(B87,BDD!$AX$8:$AX$3162,0)))</f>
        <v>0</v>
      </c>
      <c r="L87" s="536">
        <f>IF(B87="","",INDEX(BDD!$S$8:$S$3162,MATCH(B87,BDD!$AX$8:$AX$3162,0)))</f>
        <v>0</v>
      </c>
      <c r="M87" s="556" t="str">
        <f>IF(B87="","",INDEX(BDD!$P$8:$P$3162,MATCH(B87,BDD!$AX$8:$AX$3162,0)))</f>
        <v>TFTII-PL03</v>
      </c>
      <c r="N87" s="678" t="str">
        <f>IF(IF(B87="","",INDEX(BDD!$Z$8:$Z$3162,MATCH(B87,BDD!$AX$8:$AX$3162,0)))=0,"",INDEX(BDD!$Z$8:$Z$3162,MATCH(B87,BDD!$AX$8:$AX$3162,0)))</f>
        <v/>
      </c>
      <c r="O87" s="672" t="str">
        <f>IF(IF(B87="","",INDEX(BDD!$AA$8:$AA$3162,MATCH(B87,BDD!$AX$8:$AX$3162,0)))=0,"",IF(B87="","",INDEX(BDD!$AA$8:$AA$3162,MATCH(B87,BDD!$AX$8:$AX$3162,0))))</f>
        <v/>
      </c>
      <c r="P87" s="672" t="str">
        <f>IF(IF(B87="","",INDEX(BDD!$AB$8:$AB$3162,MATCH(B87,BDD!$AX$8:$AX$3162,0)))=0,"",)</f>
        <v/>
      </c>
      <c r="Q87" s="679" t="str">
        <f>IF(IF(B87="","",INDEX(BDD!$AN$8:$AN$3162,MATCH(B87,BDD!$AX$8:$AX$3162,0)))=0,"",IF(B87="","",INDEX(BDD!$AN$8:$AN$3162,MATCH(B87,BDD!$AX$8:$AX$3162,0))))</f>
        <v/>
      </c>
      <c r="R87" s="557" t="str">
        <f>IFERROR(IF(B87="","",INDEX(BDD!C:C,MATCH(B87,BDD!AX:AX,0))),"")</f>
        <v>T-52</v>
      </c>
      <c r="S87" s="513" t="str">
        <f>IF(B87="","",INDEX(BDD!$A$8:$A$3162,MATCH(B87,BDD!$AX$8:$AX$3162,0)))</f>
        <v>0731</v>
      </c>
    </row>
    <row r="88" spans="2:19" ht="20.25">
      <c r="B88" s="529">
        <f t="shared" si="2"/>
        <v>84</v>
      </c>
      <c r="C88" s="530" t="str">
        <f>IF(B88="","",INDEX(BDD!$B$8:$B$3162,MATCH(B88,BDD!$AX$8:$AX$3162,0)))</f>
        <v>MFD-ISW Vers MFD-CPF-</v>
      </c>
      <c r="D88" s="531" t="str">
        <f t="shared" si="3"/>
        <v>MFD-ISW Vers MFD-CPF-</v>
      </c>
      <c r="E88" s="711">
        <f>IF(B88="","",INDEX(BDD!$D$8:$D$3162,MATCH(B88,BDD!$AX$8:$AX$3162,0)))</f>
        <v>2</v>
      </c>
      <c r="F88" s="533">
        <f>IF(B88="","",INDEX(BDD!$M$8:$M$3162,MATCH(B88,BDD!$AX$8:$AX$3162,0)))</f>
        <v>16</v>
      </c>
      <c r="G88" s="533">
        <f>IF(B88="","",INDEX(BDD!$N$8:$N$3162,MATCH(B88,BDD!$AX$8:$AX$3162,0)))</f>
        <v>9.5299999999999994</v>
      </c>
      <c r="H88" s="537" t="str">
        <f>IF(B88="","",INDEX(BDD!$E$8:$E$3162,MATCH(B88,BDD!$AX$8:$AX$3162,0)))</f>
        <v>JN°647</v>
      </c>
      <c r="I88" s="534">
        <f>IF(B88="","",INDEX(BDD!$V$8:$V$3162,MATCH(B88,BDD!$AX$8:$AX$3162,0)))</f>
        <v>46298</v>
      </c>
      <c r="J88" s="758" t="str">
        <f>IF(B88="","",INDEX(BDD!$Q$8:$Q$3162,MATCH(B88,BDD!$AX$8:$AX$3162,0)))</f>
        <v>WR-33-52/51-45</v>
      </c>
      <c r="K88" s="535">
        <f>IF(B88="","",INDEX(BDD!$R$8:$R$3162,MATCH(B88,BDD!$AX$8:$AX$3162,0)))</f>
        <v>0</v>
      </c>
      <c r="L88" s="536">
        <f>IF(B88="","",INDEX(BDD!$S$8:$S$3162,MATCH(B88,BDD!$AX$8:$AX$3162,0)))</f>
        <v>0</v>
      </c>
      <c r="M88" s="556" t="str">
        <f>IF(B88="","",INDEX(BDD!$P$8:$P$3162,MATCH(B88,BDD!$AX$8:$AX$3162,0)))</f>
        <v>TFTII-PL03</v>
      </c>
      <c r="N88" s="678" t="str">
        <f>IF(IF(B88="","",INDEX(BDD!$Z$8:$Z$3162,MATCH(B88,BDD!$AX$8:$AX$3162,0)))=0,"",INDEX(BDD!$Z$8:$Z$3162,MATCH(B88,BDD!$AX$8:$AX$3162,0)))</f>
        <v/>
      </c>
      <c r="O88" s="672" t="str">
        <f>IF(IF(B88="","",INDEX(BDD!$AA$8:$AA$3162,MATCH(B88,BDD!$AX$8:$AX$3162,0)))=0,"",IF(B88="","",INDEX(BDD!$AA$8:$AA$3162,MATCH(B88,BDD!$AX$8:$AX$3162,0))))</f>
        <v/>
      </c>
      <c r="P88" s="672" t="str">
        <f>IF(IF(B88="","",INDEX(BDD!$AB$8:$AB$3162,MATCH(B88,BDD!$AX$8:$AX$3162,0)))=0,"",)</f>
        <v/>
      </c>
      <c r="Q88" s="679" t="str">
        <f>IF(IF(B88="","",INDEX(BDD!$AN$8:$AN$3162,MATCH(B88,BDD!$AX$8:$AX$3162,0)))=0,"",IF(B88="","",INDEX(BDD!$AN$8:$AN$3162,MATCH(B88,BDD!$AX$8:$AX$3162,0))))</f>
        <v/>
      </c>
      <c r="R88" s="557" t="str">
        <f>IFERROR(IF(B88="","",INDEX(BDD!C:C,MATCH(B88,BDD!AX:AX,0))),"")</f>
        <v>T-52</v>
      </c>
      <c r="S88" s="513" t="str">
        <f>IF(B88="","",INDEX(BDD!$A$8:$A$3162,MATCH(B88,BDD!$AX$8:$AX$3162,0)))</f>
        <v>0733</v>
      </c>
    </row>
    <row r="89" spans="2:19" ht="20.25">
      <c r="B89" s="529">
        <f t="shared" si="2"/>
        <v>85</v>
      </c>
      <c r="C89" s="530" t="str">
        <f>IF(B89="","",INDEX(BDD!$B$8:$B$3162,MATCH(B89,BDD!$AX$8:$AX$3162,0)))</f>
        <v>MFD-ISW Vers MFD-CPF-</v>
      </c>
      <c r="D89" s="531" t="str">
        <f t="shared" si="3"/>
        <v>MFD-ISW Vers MFD-CPF-</v>
      </c>
      <c r="E89" s="711">
        <f>IF(B89="","",INDEX(BDD!$D$8:$D$3162,MATCH(B89,BDD!$AX$8:$AX$3162,0)))</f>
        <v>2</v>
      </c>
      <c r="F89" s="533">
        <f>IF(B89="","",INDEX(BDD!$M$8:$M$3162,MATCH(B89,BDD!$AX$8:$AX$3162,0)))</f>
        <v>16</v>
      </c>
      <c r="G89" s="533">
        <f>IF(B89="","",INDEX(BDD!$N$8:$N$3162,MATCH(B89,BDD!$AX$8:$AX$3162,0)))</f>
        <v>9.5299999999999994</v>
      </c>
      <c r="H89" s="537" t="str">
        <f>IF(B89="","",INDEX(BDD!$E$8:$E$3162,MATCH(B89,BDD!$AX$8:$AX$3162,0)))</f>
        <v>JN°648</v>
      </c>
      <c r="I89" s="534">
        <f>IF(B89="","",INDEX(BDD!$V$8:$V$3162,MATCH(B89,BDD!$AX$8:$AX$3162,0)))</f>
        <v>46298</v>
      </c>
      <c r="J89" s="758" t="str">
        <f>IF(B89="","",INDEX(BDD!$Q$8:$Q$3162,MATCH(B89,BDD!$AX$8:$AX$3162,0)))</f>
        <v>WR-50-33/45-51</v>
      </c>
      <c r="K89" s="535">
        <f>IF(B89="","",INDEX(BDD!$R$8:$R$3162,MATCH(B89,BDD!$AX$8:$AX$3162,0)))</f>
        <v>0</v>
      </c>
      <c r="L89" s="536">
        <f>IF(B89="","",INDEX(BDD!$S$8:$S$3162,MATCH(B89,BDD!$AX$8:$AX$3162,0)))</f>
        <v>0</v>
      </c>
      <c r="M89" s="556" t="str">
        <f>IF(B89="","",INDEX(BDD!$P$8:$P$3162,MATCH(B89,BDD!$AX$8:$AX$3162,0)))</f>
        <v>TFTII-PL03</v>
      </c>
      <c r="N89" s="678" t="str">
        <f>IF(IF(B89="","",INDEX(BDD!$Z$8:$Z$3162,MATCH(B89,BDD!$AX$8:$AX$3162,0)))=0,"",INDEX(BDD!$Z$8:$Z$3162,MATCH(B89,BDD!$AX$8:$AX$3162,0)))</f>
        <v/>
      </c>
      <c r="O89" s="672" t="str">
        <f>IF(IF(B89="","",INDEX(BDD!$AA$8:$AA$3162,MATCH(B89,BDD!$AX$8:$AX$3162,0)))=0,"",IF(B89="","",INDEX(BDD!$AA$8:$AA$3162,MATCH(B89,BDD!$AX$8:$AX$3162,0))))</f>
        <v/>
      </c>
      <c r="P89" s="672" t="str">
        <f>IF(IF(B89="","",INDEX(BDD!$AB$8:$AB$3162,MATCH(B89,BDD!$AX$8:$AX$3162,0)))=0,"",)</f>
        <v/>
      </c>
      <c r="Q89" s="679" t="str">
        <f>IF(IF(B89="","",INDEX(BDD!$AN$8:$AN$3162,MATCH(B89,BDD!$AX$8:$AX$3162,0)))=0,"",IF(B89="","",INDEX(BDD!$AN$8:$AN$3162,MATCH(B89,BDD!$AX$8:$AX$3162,0))))</f>
        <v/>
      </c>
      <c r="R89" s="557" t="str">
        <f>IFERROR(IF(B89="","",INDEX(BDD!C:C,MATCH(B89,BDD!AX:AX,0))),"")</f>
        <v>T-52</v>
      </c>
      <c r="S89" s="513" t="str">
        <f>IF(B89="","",INDEX(BDD!$A$8:$A$3162,MATCH(B89,BDD!$AX$8:$AX$3162,0)))</f>
        <v>0734</v>
      </c>
    </row>
    <row r="90" spans="2:19" ht="20.25">
      <c r="B90" s="529">
        <f t="shared" si="2"/>
        <v>86</v>
      </c>
      <c r="C90" s="530" t="str">
        <f>IF(B90="","",INDEX(BDD!$B$8:$B$3162,MATCH(B90,BDD!$AX$8:$AX$3162,0)))</f>
        <v>MFD-ISW Vers MFD-CPF-</v>
      </c>
      <c r="D90" s="531" t="str">
        <f t="shared" si="3"/>
        <v>MFD-ISW Vers MFD-CPF-</v>
      </c>
      <c r="E90" s="711">
        <f>IF(B90="","",INDEX(BDD!$D$8:$D$3162,MATCH(B90,BDD!$AX$8:$AX$3162,0)))</f>
        <v>2</v>
      </c>
      <c r="F90" s="533">
        <f>IF(B90="","",INDEX(BDD!$M$8:$M$3162,MATCH(B90,BDD!$AX$8:$AX$3162,0)))</f>
        <v>16</v>
      </c>
      <c r="G90" s="533">
        <f>IF(B90="","",INDEX(BDD!$N$8:$N$3162,MATCH(B90,BDD!$AX$8:$AX$3162,0)))</f>
        <v>9.5299999999999994</v>
      </c>
      <c r="H90" s="537" t="str">
        <f>IF(B90="","",INDEX(BDD!$E$8:$E$3162,MATCH(B90,BDD!$AX$8:$AX$3162,0)))</f>
        <v>JN°649</v>
      </c>
      <c r="I90" s="534">
        <f>IF(B90="","",INDEX(BDD!$V$8:$V$3162,MATCH(B90,BDD!$AX$8:$AX$3162,0)))</f>
        <v>46298</v>
      </c>
      <c r="J90" s="758" t="str">
        <f>IF(B90="","",INDEX(BDD!$Q$8:$Q$3162,MATCH(B90,BDD!$AX$8:$AX$3162,0)))</f>
        <v>WR-50-33/45-51</v>
      </c>
      <c r="K90" s="535">
        <f>IF(B90="","",INDEX(BDD!$R$8:$R$3162,MATCH(B90,BDD!$AX$8:$AX$3162,0)))</f>
        <v>0</v>
      </c>
      <c r="L90" s="536">
        <f>IF(B90="","",INDEX(BDD!$S$8:$S$3162,MATCH(B90,BDD!$AX$8:$AX$3162,0)))</f>
        <v>0</v>
      </c>
      <c r="M90" s="556" t="str">
        <f>IF(B90="","",INDEX(BDD!$P$8:$P$3162,MATCH(B90,BDD!$AX$8:$AX$3162,0)))</f>
        <v>TFTII-PL03</v>
      </c>
      <c r="N90" s="678" t="str">
        <f>IF(IF(B90="","",INDEX(BDD!$Z$8:$Z$3162,MATCH(B90,BDD!$AX$8:$AX$3162,0)))=0,"",INDEX(BDD!$Z$8:$Z$3162,MATCH(B90,BDD!$AX$8:$AX$3162,0)))</f>
        <v/>
      </c>
      <c r="O90" s="672" t="str">
        <f>IF(IF(B90="","",INDEX(BDD!$AA$8:$AA$3162,MATCH(B90,BDD!$AX$8:$AX$3162,0)))=0,"",IF(B90="","",INDEX(BDD!$AA$8:$AA$3162,MATCH(B90,BDD!$AX$8:$AX$3162,0))))</f>
        <v/>
      </c>
      <c r="P90" s="672" t="str">
        <f>IF(IF(B90="","",INDEX(BDD!$AB$8:$AB$3162,MATCH(B90,BDD!$AX$8:$AX$3162,0)))=0,"",)</f>
        <v/>
      </c>
      <c r="Q90" s="679" t="str">
        <f>IF(IF(B90="","",INDEX(BDD!$AN$8:$AN$3162,MATCH(B90,BDD!$AX$8:$AX$3162,0)))=0,"",IF(B90="","",INDEX(BDD!$AN$8:$AN$3162,MATCH(B90,BDD!$AX$8:$AX$3162,0))))</f>
        <v/>
      </c>
      <c r="R90" s="557" t="str">
        <f>IFERROR(IF(B90="","",INDEX(BDD!C:C,MATCH(B90,BDD!AX:AX,0))),"")</f>
        <v>T-52</v>
      </c>
      <c r="S90" s="513" t="str">
        <f>IF(B90="","",INDEX(BDD!$A$8:$A$3162,MATCH(B90,BDD!$AX$8:$AX$3162,0)))</f>
        <v>0735</v>
      </c>
    </row>
    <row r="91" spans="2:19" ht="20.25">
      <c r="B91" s="529">
        <f t="shared" si="2"/>
        <v>87</v>
      </c>
      <c r="C91" s="530" t="str">
        <f>IF(B91="","",INDEX(BDD!$B$8:$B$3162,MATCH(B91,BDD!$AX$8:$AX$3162,0)))</f>
        <v>MFD-ISW Vers MFD-CPF-</v>
      </c>
      <c r="D91" s="531" t="str">
        <f t="shared" si="3"/>
        <v>MFD-ISW Vers MFD-CPF-</v>
      </c>
      <c r="E91" s="711">
        <f>IF(B91="","",INDEX(BDD!$D$8:$D$3162,MATCH(B91,BDD!$AX$8:$AX$3162,0)))</f>
        <v>2</v>
      </c>
      <c r="F91" s="533">
        <f>IF(B91="","",INDEX(BDD!$M$8:$M$3162,MATCH(B91,BDD!$AX$8:$AX$3162,0)))</f>
        <v>16</v>
      </c>
      <c r="G91" s="533">
        <f>IF(B91="","",INDEX(BDD!$N$8:$N$3162,MATCH(B91,BDD!$AX$8:$AX$3162,0)))</f>
        <v>9.5299999999999994</v>
      </c>
      <c r="H91" s="537" t="str">
        <f>IF(B91="","",INDEX(BDD!$E$8:$E$3162,MATCH(B91,BDD!$AX$8:$AX$3162,0)))</f>
        <v>JN°650</v>
      </c>
      <c r="I91" s="534">
        <f>IF(B91="","",INDEX(BDD!$V$8:$V$3162,MATCH(B91,BDD!$AX$8:$AX$3162,0)))</f>
        <v>46298</v>
      </c>
      <c r="J91" s="758" t="str">
        <f>IF(B91="","",INDEX(BDD!$Q$8:$Q$3162,MATCH(B91,BDD!$AX$8:$AX$3162,0)))</f>
        <v>WR-50-33/45-51</v>
      </c>
      <c r="K91" s="535">
        <f>IF(B91="","",INDEX(BDD!$R$8:$R$3162,MATCH(B91,BDD!$AX$8:$AX$3162,0)))</f>
        <v>0</v>
      </c>
      <c r="L91" s="536">
        <f>IF(B91="","",INDEX(BDD!$S$8:$S$3162,MATCH(B91,BDD!$AX$8:$AX$3162,0)))</f>
        <v>0</v>
      </c>
      <c r="M91" s="556" t="str">
        <f>IF(B91="","",INDEX(BDD!$P$8:$P$3162,MATCH(B91,BDD!$AX$8:$AX$3162,0)))</f>
        <v>TFTII-PL03</v>
      </c>
      <c r="N91" s="678" t="str">
        <f>IF(IF(B91="","",INDEX(BDD!$Z$8:$Z$3162,MATCH(B91,BDD!$AX$8:$AX$3162,0)))=0,"",INDEX(BDD!$Z$8:$Z$3162,MATCH(B91,BDD!$AX$8:$AX$3162,0)))</f>
        <v/>
      </c>
      <c r="O91" s="672" t="str">
        <f>IF(IF(B91="","",INDEX(BDD!$AA$8:$AA$3162,MATCH(B91,BDD!$AX$8:$AX$3162,0)))=0,"",IF(B91="","",INDEX(BDD!$AA$8:$AA$3162,MATCH(B91,BDD!$AX$8:$AX$3162,0))))</f>
        <v/>
      </c>
      <c r="P91" s="672" t="str">
        <f>IF(IF(B91="","",INDEX(BDD!$AB$8:$AB$3162,MATCH(B91,BDD!$AX$8:$AX$3162,0)))=0,"",)</f>
        <v/>
      </c>
      <c r="Q91" s="679" t="str">
        <f>IF(IF(B91="","",INDEX(BDD!$AN$8:$AN$3162,MATCH(B91,BDD!$AX$8:$AX$3162,0)))=0,"",IF(B91="","",INDEX(BDD!$AN$8:$AN$3162,MATCH(B91,BDD!$AX$8:$AX$3162,0))))</f>
        <v/>
      </c>
      <c r="R91" s="557" t="str">
        <f>IFERROR(IF(B91="","",INDEX(BDD!C:C,MATCH(B91,BDD!AX:AX,0))),"")</f>
        <v>T-52</v>
      </c>
      <c r="S91" s="513" t="str">
        <f>IF(B91="","",INDEX(BDD!$A$8:$A$3162,MATCH(B91,BDD!$AX$8:$AX$3162,0)))</f>
        <v>0736</v>
      </c>
    </row>
    <row r="92" spans="2:19" ht="20.25">
      <c r="B92" s="529">
        <f t="shared" si="2"/>
        <v>88</v>
      </c>
      <c r="C92" s="530" t="str">
        <f>IF(B92="","",INDEX(BDD!$B$8:$B$3162,MATCH(B92,BDD!$AX$8:$AX$3162,0)))</f>
        <v>MFD-ISW Vers MFD-CPF-</v>
      </c>
      <c r="D92" s="531" t="str">
        <f t="shared" si="3"/>
        <v>MFD-ISW Vers MFD-CPF-</v>
      </c>
      <c r="E92" s="711">
        <f>IF(B92="","",INDEX(BDD!$D$8:$D$3162,MATCH(B92,BDD!$AX$8:$AX$3162,0)))</f>
        <v>2</v>
      </c>
      <c r="F92" s="533">
        <f>IF(B92="","",INDEX(BDD!$M$8:$M$3162,MATCH(B92,BDD!$AX$8:$AX$3162,0)))</f>
        <v>16</v>
      </c>
      <c r="G92" s="533">
        <f>IF(B92="","",INDEX(BDD!$N$8:$N$3162,MATCH(B92,BDD!$AX$8:$AX$3162,0)))</f>
        <v>9.5299999999999994</v>
      </c>
      <c r="H92" s="537" t="str">
        <f>IF(B92="","",INDEX(BDD!$E$8:$E$3162,MATCH(B92,BDD!$AX$8:$AX$3162,0)))</f>
        <v>JN°651</v>
      </c>
      <c r="I92" s="534">
        <f>IF(B92="","",INDEX(BDD!$V$8:$V$3162,MATCH(B92,BDD!$AX$8:$AX$3162,0)))</f>
        <v>46298</v>
      </c>
      <c r="J92" s="758" t="str">
        <f>IF(B92="","",INDEX(BDD!$Q$8:$Q$3162,MATCH(B92,BDD!$AX$8:$AX$3162,0)))</f>
        <v>WR-50-33/45-51</v>
      </c>
      <c r="K92" s="535">
        <f>IF(B92="","",INDEX(BDD!$R$8:$R$3162,MATCH(B92,BDD!$AX$8:$AX$3162,0)))</f>
        <v>0</v>
      </c>
      <c r="L92" s="536">
        <f>IF(B92="","",INDEX(BDD!$S$8:$S$3162,MATCH(B92,BDD!$AX$8:$AX$3162,0)))</f>
        <v>0</v>
      </c>
      <c r="M92" s="556" t="str">
        <f>IF(B92="","",INDEX(BDD!$P$8:$P$3162,MATCH(B92,BDD!$AX$8:$AX$3162,0)))</f>
        <v>TFTII-PL03</v>
      </c>
      <c r="N92" s="678" t="str">
        <f>IF(IF(B92="","",INDEX(BDD!$Z$8:$Z$3162,MATCH(B92,BDD!$AX$8:$AX$3162,0)))=0,"",INDEX(BDD!$Z$8:$Z$3162,MATCH(B92,BDD!$AX$8:$AX$3162,0)))</f>
        <v/>
      </c>
      <c r="O92" s="672" t="str">
        <f>IF(IF(B92="","",INDEX(BDD!$AA$8:$AA$3162,MATCH(B92,BDD!$AX$8:$AX$3162,0)))=0,"",IF(B92="","",INDEX(BDD!$AA$8:$AA$3162,MATCH(B92,BDD!$AX$8:$AX$3162,0))))</f>
        <v/>
      </c>
      <c r="P92" s="672" t="str">
        <f>IF(IF(B92="","",INDEX(BDD!$AB$8:$AB$3162,MATCH(B92,BDD!$AX$8:$AX$3162,0)))=0,"",)</f>
        <v/>
      </c>
      <c r="Q92" s="679" t="str">
        <f>IF(IF(B92="","",INDEX(BDD!$AN$8:$AN$3162,MATCH(B92,BDD!$AX$8:$AX$3162,0)))=0,"",IF(B92="","",INDEX(BDD!$AN$8:$AN$3162,MATCH(B92,BDD!$AX$8:$AX$3162,0))))</f>
        <v/>
      </c>
      <c r="R92" s="557" t="str">
        <f>IFERROR(IF(B92="","",INDEX(BDD!C:C,MATCH(B92,BDD!AX:AX,0))),"")</f>
        <v>T-52</v>
      </c>
      <c r="S92" s="513" t="str">
        <f>IF(B92="","",INDEX(BDD!$A$8:$A$3162,MATCH(B92,BDD!$AX$8:$AX$3162,0)))</f>
        <v>0737</v>
      </c>
    </row>
    <row r="93" spans="2:19" ht="20.25">
      <c r="B93" s="529">
        <f t="shared" si="2"/>
        <v>89</v>
      </c>
      <c r="C93" s="530" t="str">
        <f>IF(B93="","",INDEX(BDD!$B$8:$B$3162,MATCH(B93,BDD!$AX$8:$AX$3162,0)))</f>
        <v>MFD-ISW Vers MFD-CPF-</v>
      </c>
      <c r="D93" s="531" t="str">
        <f t="shared" si="3"/>
        <v>MFD-ISW Vers MFD-CPF-</v>
      </c>
      <c r="E93" s="711">
        <f>IF(B93="","",INDEX(BDD!$D$8:$D$3162,MATCH(B93,BDD!$AX$8:$AX$3162,0)))</f>
        <v>2</v>
      </c>
      <c r="F93" s="533">
        <f>IF(B93="","",INDEX(BDD!$M$8:$M$3162,MATCH(B93,BDD!$AX$8:$AX$3162,0)))</f>
        <v>16</v>
      </c>
      <c r="G93" s="533">
        <f>IF(B93="","",INDEX(BDD!$N$8:$N$3162,MATCH(B93,BDD!$AX$8:$AX$3162,0)))</f>
        <v>9.5299999999999994</v>
      </c>
      <c r="H93" s="537" t="str">
        <f>IF(B93="","",INDEX(BDD!$E$8:$E$3162,MATCH(B93,BDD!$AX$8:$AX$3162,0)))</f>
        <v>JN°652</v>
      </c>
      <c r="I93" s="534">
        <f>IF(B93="","",INDEX(BDD!$V$8:$V$3162,MATCH(B93,BDD!$AX$8:$AX$3162,0)))</f>
        <v>46298</v>
      </c>
      <c r="J93" s="758" t="str">
        <f>IF(B93="","",INDEX(BDD!$Q$8:$Q$3162,MATCH(B93,BDD!$AX$8:$AX$3162,0)))</f>
        <v>WR-50-33/45-51</v>
      </c>
      <c r="K93" s="535">
        <f>IF(B93="","",INDEX(BDD!$R$8:$R$3162,MATCH(B93,BDD!$AX$8:$AX$3162,0)))</f>
        <v>0</v>
      </c>
      <c r="L93" s="536">
        <f>IF(B93="","",INDEX(BDD!$S$8:$S$3162,MATCH(B93,BDD!$AX$8:$AX$3162,0)))</f>
        <v>0</v>
      </c>
      <c r="M93" s="556" t="str">
        <f>IF(B93="","",INDEX(BDD!$P$8:$P$3162,MATCH(B93,BDD!$AX$8:$AX$3162,0)))</f>
        <v>TFTII-PL03</v>
      </c>
      <c r="N93" s="678" t="str">
        <f>IF(IF(B93="","",INDEX(BDD!$Z$8:$Z$3162,MATCH(B93,BDD!$AX$8:$AX$3162,0)))=0,"",INDEX(BDD!$Z$8:$Z$3162,MATCH(B93,BDD!$AX$8:$AX$3162,0)))</f>
        <v/>
      </c>
      <c r="O93" s="672" t="str">
        <f>IF(IF(B93="","",INDEX(BDD!$AA$8:$AA$3162,MATCH(B93,BDD!$AX$8:$AX$3162,0)))=0,"",IF(B93="","",INDEX(BDD!$AA$8:$AA$3162,MATCH(B93,BDD!$AX$8:$AX$3162,0))))</f>
        <v/>
      </c>
      <c r="P93" s="672" t="str">
        <f>IF(IF(B93="","",INDEX(BDD!$AB$8:$AB$3162,MATCH(B93,BDD!$AX$8:$AX$3162,0)))=0,"",)</f>
        <v/>
      </c>
      <c r="Q93" s="679" t="str">
        <f>IF(IF(B93="","",INDEX(BDD!$AN$8:$AN$3162,MATCH(B93,BDD!$AX$8:$AX$3162,0)))=0,"",IF(B93="","",INDEX(BDD!$AN$8:$AN$3162,MATCH(B93,BDD!$AX$8:$AX$3162,0))))</f>
        <v/>
      </c>
      <c r="R93" s="557" t="str">
        <f>IFERROR(IF(B93="","",INDEX(BDD!C:C,MATCH(B93,BDD!AX:AX,0))),"")</f>
        <v>T-52</v>
      </c>
      <c r="S93" s="513" t="str">
        <f>IF(B93="","",INDEX(BDD!$A$8:$A$3162,MATCH(B93,BDD!$AX$8:$AX$3162,0)))</f>
        <v>0738</v>
      </c>
    </row>
    <row r="94" spans="2:19" ht="20.25">
      <c r="B94" s="529">
        <f t="shared" si="2"/>
        <v>90</v>
      </c>
      <c r="C94" s="530" t="str">
        <f>IF(B94="","",INDEX(BDD!$B$8:$B$3162,MATCH(B94,BDD!$AX$8:$AX$3162,0)))</f>
        <v>MFD-ISW Vers MFD-CPF-</v>
      </c>
      <c r="D94" s="531" t="str">
        <f t="shared" si="3"/>
        <v>MFD-ISW Vers MFD-CPF-</v>
      </c>
      <c r="E94" s="711">
        <f>IF(B94="","",INDEX(BDD!$D$8:$D$3162,MATCH(B94,BDD!$AX$8:$AX$3162,0)))</f>
        <v>2</v>
      </c>
      <c r="F94" s="533">
        <f>IF(B94="","",INDEX(BDD!$M$8:$M$3162,MATCH(B94,BDD!$AX$8:$AX$3162,0)))</f>
        <v>16</v>
      </c>
      <c r="G94" s="533">
        <f>IF(B94="","",INDEX(BDD!$N$8:$N$3162,MATCH(B94,BDD!$AX$8:$AX$3162,0)))</f>
        <v>9.5299999999999994</v>
      </c>
      <c r="H94" s="537" t="str">
        <f>IF(B94="","",INDEX(BDD!$E$8:$E$3162,MATCH(B94,BDD!$AX$8:$AX$3162,0)))</f>
        <v>JN°656</v>
      </c>
      <c r="I94" s="534">
        <f>IF(B94="","",INDEX(BDD!$V$8:$V$3162,MATCH(B94,BDD!$AX$8:$AX$3162,0)))</f>
        <v>46298</v>
      </c>
      <c r="J94" s="758" t="str">
        <f>IF(B94="","",INDEX(BDD!$Q$8:$Q$3162,MATCH(B94,BDD!$AX$8:$AX$3162,0)))</f>
        <v>WR-50-33/45-51</v>
      </c>
      <c r="K94" s="535">
        <f>IF(B94="","",INDEX(BDD!$R$8:$R$3162,MATCH(B94,BDD!$AX$8:$AX$3162,0)))</f>
        <v>0</v>
      </c>
      <c r="L94" s="536">
        <f>IF(B94="","",INDEX(BDD!$S$8:$S$3162,MATCH(B94,BDD!$AX$8:$AX$3162,0)))</f>
        <v>0</v>
      </c>
      <c r="M94" s="556" t="str">
        <f>IF(B94="","",INDEX(BDD!$P$8:$P$3162,MATCH(B94,BDD!$AX$8:$AX$3162,0)))</f>
        <v>TFTII-PL03</v>
      </c>
      <c r="N94" s="678" t="str">
        <f>IF(IF(B94="","",INDEX(BDD!$Z$8:$Z$3162,MATCH(B94,BDD!$AX$8:$AX$3162,0)))=0,"",INDEX(BDD!$Z$8:$Z$3162,MATCH(B94,BDD!$AX$8:$AX$3162,0)))</f>
        <v/>
      </c>
      <c r="O94" s="672" t="str">
        <f>IF(IF(B94="","",INDEX(BDD!$AA$8:$AA$3162,MATCH(B94,BDD!$AX$8:$AX$3162,0)))=0,"",IF(B94="","",INDEX(BDD!$AA$8:$AA$3162,MATCH(B94,BDD!$AX$8:$AX$3162,0))))</f>
        <v/>
      </c>
      <c r="P94" s="672" t="str">
        <f>IF(IF(B94="","",INDEX(BDD!$AB$8:$AB$3162,MATCH(B94,BDD!$AX$8:$AX$3162,0)))=0,"",)</f>
        <v/>
      </c>
      <c r="Q94" s="679" t="str">
        <f>IF(IF(B94="","",INDEX(BDD!$AN$8:$AN$3162,MATCH(B94,BDD!$AX$8:$AX$3162,0)))=0,"",IF(B94="","",INDEX(BDD!$AN$8:$AN$3162,MATCH(B94,BDD!$AX$8:$AX$3162,0))))</f>
        <v/>
      </c>
      <c r="R94" s="557" t="str">
        <f>IFERROR(IF(B94="","",INDEX(BDD!C:C,MATCH(B94,BDD!AX:AX,0))),"")</f>
        <v>T-51</v>
      </c>
      <c r="S94" s="513" t="str">
        <f>IF(B94="","",INDEX(BDD!$A$8:$A$3162,MATCH(B94,BDD!$AX$8:$AX$3162,0)))</f>
        <v>0742</v>
      </c>
    </row>
    <row r="95" spans="2:19" ht="20.25">
      <c r="B95" s="529">
        <f t="shared" si="2"/>
        <v>91</v>
      </c>
      <c r="C95" s="530" t="str">
        <f>IF(B95="","",INDEX(BDD!$B$8:$B$3162,MATCH(B95,BDD!$AX$8:$AX$3162,0)))</f>
        <v>MFD-ISW Vers MFD-CPF-</v>
      </c>
      <c r="D95" s="531" t="str">
        <f t="shared" si="3"/>
        <v>MFD-ISW Vers MFD-CPF-</v>
      </c>
      <c r="E95" s="711">
        <f>IF(B95="","",INDEX(BDD!$D$8:$D$3162,MATCH(B95,BDD!$AX$8:$AX$3162,0)))</f>
        <v>2</v>
      </c>
      <c r="F95" s="533">
        <f>IF(B95="","",INDEX(BDD!$M$8:$M$3162,MATCH(B95,BDD!$AX$8:$AX$3162,0)))</f>
        <v>16</v>
      </c>
      <c r="G95" s="533">
        <f>IF(B95="","",INDEX(BDD!$N$8:$N$3162,MATCH(B95,BDD!$AX$8:$AX$3162,0)))</f>
        <v>9.5299999999999994</v>
      </c>
      <c r="H95" s="537" t="str">
        <f>IF(B95="","",INDEX(BDD!$E$8:$E$3162,MATCH(B95,BDD!$AX$8:$AX$3162,0)))</f>
        <v>JN°661R</v>
      </c>
      <c r="I95" s="534">
        <f>IF(B95="","",INDEX(BDD!$V$8:$V$3162,MATCH(B95,BDD!$AX$8:$AX$3162,0)))</f>
        <v>46313</v>
      </c>
      <c r="J95" s="758" t="str">
        <f>IF(B95="","",INDEX(BDD!$Q$8:$Q$3162,MATCH(B95,BDD!$AX$8:$AX$3162,0)))</f>
        <v>WR-052</v>
      </c>
      <c r="K95" s="535">
        <f>IF(B95="","",INDEX(BDD!$R$8:$R$3162,MATCH(B95,BDD!$AX$8:$AX$3162,0)))</f>
        <v>0</v>
      </c>
      <c r="L95" s="536">
        <f>IF(B95="","",INDEX(BDD!$S$8:$S$3162,MATCH(B95,BDD!$AX$8:$AX$3162,0)))</f>
        <v>0</v>
      </c>
      <c r="M95" s="556" t="str">
        <f>IF(B95="","",INDEX(BDD!$P$8:$P$3162,MATCH(B95,BDD!$AX$8:$AX$3162,0)))</f>
        <v>TFTII-REP-PL01</v>
      </c>
      <c r="N95" s="678" t="str">
        <f>IF(IF(B95="","",INDEX(BDD!$Z$8:$Z$3162,MATCH(B95,BDD!$AX$8:$AX$3162,0)))=0,"",INDEX(BDD!$Z$8:$Z$3162,MATCH(B95,BDD!$AX$8:$AX$3162,0)))</f>
        <v/>
      </c>
      <c r="O95" s="672" t="str">
        <f>IF(IF(B95="","",INDEX(BDD!$AA$8:$AA$3162,MATCH(B95,BDD!$AX$8:$AX$3162,0)))=0,"",IF(B95="","",INDEX(BDD!$AA$8:$AA$3162,MATCH(B95,BDD!$AX$8:$AX$3162,0))))</f>
        <v/>
      </c>
      <c r="P95" s="672" t="str">
        <f>IF(IF(B95="","",INDEX(BDD!$AB$8:$AB$3162,MATCH(B95,BDD!$AX$8:$AX$3162,0)))=0,"",)</f>
        <v/>
      </c>
      <c r="Q95" s="679" t="str">
        <f>IF(IF(B95="","",INDEX(BDD!$AN$8:$AN$3162,MATCH(B95,BDD!$AX$8:$AX$3162,0)))=0,"",IF(B95="","",INDEX(BDD!$AN$8:$AN$3162,MATCH(B95,BDD!$AX$8:$AX$3162,0))))</f>
        <v>(55-70)REF FNT</v>
      </c>
      <c r="R95" s="557" t="str">
        <f>IFERROR(IF(B95="","",INDEX(BDD!C:C,MATCH(B95,BDD!AX:AX,0))),"")</f>
        <v>T-51</v>
      </c>
      <c r="S95" s="513" t="str">
        <f>IF(B95="","",INDEX(BDD!$A$8:$A$3162,MATCH(B95,BDD!$AX$8:$AX$3162,0)))</f>
        <v>0751</v>
      </c>
    </row>
    <row r="96" spans="2:19" ht="20.25">
      <c r="B96" s="529">
        <f t="shared" si="2"/>
        <v>92</v>
      </c>
      <c r="C96" s="530" t="str">
        <f>IF(B96="","",INDEX(BDD!$B$8:$B$3162,MATCH(B96,BDD!$AX$8:$AX$3162,0)))</f>
        <v>MFD-ISW Vers MFD-CPF-</v>
      </c>
      <c r="D96" s="531" t="str">
        <f t="shared" si="3"/>
        <v>MFD-ISW Vers MFD-CPF-</v>
      </c>
      <c r="E96" s="711">
        <f>IF(B96="","",INDEX(BDD!$D$8:$D$3162,MATCH(B96,BDD!$AX$8:$AX$3162,0)))</f>
        <v>2</v>
      </c>
      <c r="F96" s="533">
        <f>IF(B96="","",INDEX(BDD!$M$8:$M$3162,MATCH(B96,BDD!$AX$8:$AX$3162,0)))</f>
        <v>16</v>
      </c>
      <c r="G96" s="533">
        <f>IF(B96="","",INDEX(BDD!$N$8:$N$3162,MATCH(B96,BDD!$AX$8:$AX$3162,0)))</f>
        <v>9.5299999999999994</v>
      </c>
      <c r="H96" s="537" t="str">
        <f>IF(B96="","",INDEX(BDD!$E$8:$E$3162,MATCH(B96,BDD!$AX$8:$AX$3162,0)))</f>
        <v>JN°673R</v>
      </c>
      <c r="I96" s="534">
        <f>IF(B96="","",INDEX(BDD!$V$8:$V$3162,MATCH(B96,BDD!$AX$8:$AX$3162,0)))</f>
        <v>46313</v>
      </c>
      <c r="J96" s="758" t="str">
        <f>IF(B96="","",INDEX(BDD!$Q$8:$Q$3162,MATCH(B96,BDD!$AX$8:$AX$3162,0)))</f>
        <v>WR-052</v>
      </c>
      <c r="K96" s="535">
        <f>IF(B96="","",INDEX(BDD!$R$8:$R$3162,MATCH(B96,BDD!$AX$8:$AX$3162,0)))</f>
        <v>0</v>
      </c>
      <c r="L96" s="536">
        <f>IF(B96="","",INDEX(BDD!$S$8:$S$3162,MATCH(B96,BDD!$AX$8:$AX$3162,0)))</f>
        <v>0</v>
      </c>
      <c r="M96" s="556" t="str">
        <f>IF(B96="","",INDEX(BDD!$P$8:$P$3162,MATCH(B96,BDD!$AX$8:$AX$3162,0)))</f>
        <v>TFTII-REP-PL01</v>
      </c>
      <c r="N96" s="678" t="str">
        <f>IF(IF(B96="","",INDEX(BDD!$Z$8:$Z$3162,MATCH(B96,BDD!$AX$8:$AX$3162,0)))=0,"",INDEX(BDD!$Z$8:$Z$3162,MATCH(B96,BDD!$AX$8:$AX$3162,0)))</f>
        <v/>
      </c>
      <c r="O96" s="672" t="str">
        <f>IF(IF(B96="","",INDEX(BDD!$AA$8:$AA$3162,MATCH(B96,BDD!$AX$8:$AX$3162,0)))=0,"",IF(B96="","",INDEX(BDD!$AA$8:$AA$3162,MATCH(B96,BDD!$AX$8:$AX$3162,0))))</f>
        <v/>
      </c>
      <c r="P96" s="672" t="str">
        <f>IF(IF(B96="","",INDEX(BDD!$AB$8:$AB$3162,MATCH(B96,BDD!$AX$8:$AX$3162,0)))=0,"",)</f>
        <v/>
      </c>
      <c r="Q96" s="679" t="str">
        <f>IF(IF(B96="","",INDEX(BDD!$AN$8:$AN$3162,MATCH(B96,BDD!$AX$8:$AX$3162,0)))=0,"",IF(B96="","",INDEX(BDD!$AN$8:$AN$3162,MATCH(B96,BDD!$AX$8:$AX$3162,0))))</f>
        <v/>
      </c>
      <c r="R96" s="557" t="str">
        <f>IFERROR(IF(B96="","",INDEX(BDD!C:C,MATCH(B96,BDD!AX:AX,0))),"")</f>
        <v>T-51</v>
      </c>
      <c r="S96" s="513" t="str">
        <f>IF(B96="","",INDEX(BDD!$A$8:$A$3162,MATCH(B96,BDD!$AX$8:$AX$3162,0)))</f>
        <v>0775</v>
      </c>
    </row>
    <row r="97" spans="2:19" ht="20.25">
      <c r="B97" s="529">
        <f t="shared" si="2"/>
        <v>93</v>
      </c>
      <c r="C97" s="530" t="str">
        <f>IF(B97="","",INDEX(BDD!$B$8:$B$3162,MATCH(B97,BDD!$AX$8:$AX$3162,0)))</f>
        <v>MFD-ISW Vers MFD-CPF-</v>
      </c>
      <c r="D97" s="531" t="str">
        <f t="shared" si="3"/>
        <v>MFD-ISW Vers MFD-CPF-</v>
      </c>
      <c r="E97" s="711">
        <f>IF(B97="","",INDEX(BDD!$D$8:$D$3162,MATCH(B97,BDD!$AX$8:$AX$3162,0)))</f>
        <v>2</v>
      </c>
      <c r="F97" s="533">
        <f>IF(B97="","",INDEX(BDD!$M$8:$M$3162,MATCH(B97,BDD!$AX$8:$AX$3162,0)))</f>
        <v>16</v>
      </c>
      <c r="G97" s="533">
        <f>IF(B97="","",INDEX(BDD!$N$8:$N$3162,MATCH(B97,BDD!$AX$8:$AX$3162,0)))</f>
        <v>9.5299999999999994</v>
      </c>
      <c r="H97" s="537" t="str">
        <f>IF(B97="","",INDEX(BDD!$E$8:$E$3162,MATCH(B97,BDD!$AX$8:$AX$3162,0)))</f>
        <v>JN°676R</v>
      </c>
      <c r="I97" s="534">
        <f>IF(B97="","",INDEX(BDD!$V$8:$V$3162,MATCH(B97,BDD!$AX$8:$AX$3162,0)))</f>
        <v>46313</v>
      </c>
      <c r="J97" s="758" t="str">
        <f>IF(B97="","",INDEX(BDD!$Q$8:$Q$3162,MATCH(B97,BDD!$AX$8:$AX$3162,0)))</f>
        <v>WR-052</v>
      </c>
      <c r="K97" s="535">
        <f>IF(B97="","",INDEX(BDD!$R$8:$R$3162,MATCH(B97,BDD!$AX$8:$AX$3162,0)))</f>
        <v>0</v>
      </c>
      <c r="L97" s="536">
        <f>IF(B97="","",INDEX(BDD!$S$8:$S$3162,MATCH(B97,BDD!$AX$8:$AX$3162,0)))</f>
        <v>0</v>
      </c>
      <c r="M97" s="556" t="str">
        <f>IF(B97="","",INDEX(BDD!$P$8:$P$3162,MATCH(B97,BDD!$AX$8:$AX$3162,0)))</f>
        <v>TFTII-REP-PL01</v>
      </c>
      <c r="N97" s="678" t="str">
        <f>IF(IF(B97="","",INDEX(BDD!$Z$8:$Z$3162,MATCH(B97,BDD!$AX$8:$AX$3162,0)))=0,"",INDEX(BDD!$Z$8:$Z$3162,MATCH(B97,BDD!$AX$8:$AX$3162,0)))</f>
        <v/>
      </c>
      <c r="O97" s="672" t="str">
        <f>IF(IF(B97="","",INDEX(BDD!$AA$8:$AA$3162,MATCH(B97,BDD!$AX$8:$AX$3162,0)))=0,"",IF(B97="","",INDEX(BDD!$AA$8:$AA$3162,MATCH(B97,BDD!$AX$8:$AX$3162,0))))</f>
        <v/>
      </c>
      <c r="P97" s="672" t="str">
        <f>IF(IF(B97="","",INDEX(BDD!$AB$8:$AB$3162,MATCH(B97,BDD!$AX$8:$AX$3162,0)))=0,"",)</f>
        <v/>
      </c>
      <c r="Q97" s="679" t="str">
        <f>IF(IF(B97="","",INDEX(BDD!$AN$8:$AN$3162,MATCH(B97,BDD!$AX$8:$AX$3162,0)))=0,"",IF(B97="","",INDEX(BDD!$AN$8:$AN$3162,MATCH(B97,BDD!$AX$8:$AX$3162,0))))</f>
        <v/>
      </c>
      <c r="R97" s="557" t="str">
        <f>IFERROR(IF(B97="","",INDEX(BDD!C:C,MATCH(B97,BDD!AX:AX,0))),"")</f>
        <v>T-51</v>
      </c>
      <c r="S97" s="513" t="str">
        <f>IF(B97="","",INDEX(BDD!$A$8:$A$3162,MATCH(B97,BDD!$AX$8:$AX$3162,0)))</f>
        <v>0781</v>
      </c>
    </row>
    <row r="98" spans="2:19" ht="20.25">
      <c r="B98" s="529">
        <f t="shared" si="2"/>
        <v>94</v>
      </c>
      <c r="C98" s="530" t="str">
        <f>IF(B98="","",INDEX(BDD!$B$8:$B$3162,MATCH(B98,BDD!$AX$8:$AX$3162,0)))</f>
        <v>MFD-ISW Vers MFD-CPF-</v>
      </c>
      <c r="D98" s="531" t="str">
        <f t="shared" si="3"/>
        <v>MFD-ISW Vers MFD-CPF-</v>
      </c>
      <c r="E98" s="711">
        <f>IF(B98="","",INDEX(BDD!$D$8:$D$3162,MATCH(B98,BDD!$AX$8:$AX$3162,0)))</f>
        <v>2</v>
      </c>
      <c r="F98" s="533">
        <f>IF(B98="","",INDEX(BDD!$M$8:$M$3162,MATCH(B98,BDD!$AX$8:$AX$3162,0)))</f>
        <v>16</v>
      </c>
      <c r="G98" s="533">
        <f>IF(B98="","",INDEX(BDD!$N$8:$N$3162,MATCH(B98,BDD!$AX$8:$AX$3162,0)))</f>
        <v>9.5299999999999994</v>
      </c>
      <c r="H98" s="537" t="str">
        <f>IF(B98="","",INDEX(BDD!$E$8:$E$3162,MATCH(B98,BDD!$AX$8:$AX$3162,0)))</f>
        <v>JN°679R</v>
      </c>
      <c r="I98" s="534">
        <f>IF(B98="","",INDEX(BDD!$V$8:$V$3162,MATCH(B98,BDD!$AX$8:$AX$3162,0)))</f>
        <v>46313</v>
      </c>
      <c r="J98" s="758" t="str">
        <f>IF(B98="","",INDEX(BDD!$Q$8:$Q$3162,MATCH(B98,BDD!$AX$8:$AX$3162,0)))</f>
        <v>WR-052</v>
      </c>
      <c r="K98" s="535">
        <f>IF(B98="","",INDEX(BDD!$R$8:$R$3162,MATCH(B98,BDD!$AX$8:$AX$3162,0)))</f>
        <v>0</v>
      </c>
      <c r="L98" s="536">
        <f>IF(B98="","",INDEX(BDD!$S$8:$S$3162,MATCH(B98,BDD!$AX$8:$AX$3162,0)))</f>
        <v>0</v>
      </c>
      <c r="M98" s="556" t="str">
        <f>IF(B98="","",INDEX(BDD!$P$8:$P$3162,MATCH(B98,BDD!$AX$8:$AX$3162,0)))</f>
        <v>TFTII-REP-PL01</v>
      </c>
      <c r="N98" s="678" t="str">
        <f>IF(IF(B98="","",INDEX(BDD!$Z$8:$Z$3162,MATCH(B98,BDD!$AX$8:$AX$3162,0)))=0,"",INDEX(BDD!$Z$8:$Z$3162,MATCH(B98,BDD!$AX$8:$AX$3162,0)))</f>
        <v/>
      </c>
      <c r="O98" s="672" t="str">
        <f>IF(IF(B98="","",INDEX(BDD!$AA$8:$AA$3162,MATCH(B98,BDD!$AX$8:$AX$3162,0)))=0,"",IF(B98="","",INDEX(BDD!$AA$8:$AA$3162,MATCH(B98,BDD!$AX$8:$AX$3162,0))))</f>
        <v/>
      </c>
      <c r="P98" s="672" t="str">
        <f>IF(IF(B98="","",INDEX(BDD!$AB$8:$AB$3162,MATCH(B98,BDD!$AX$8:$AX$3162,0)))=0,"",)</f>
        <v/>
      </c>
      <c r="Q98" s="679" t="str">
        <f>IF(IF(B98="","",INDEX(BDD!$AN$8:$AN$3162,MATCH(B98,BDD!$AX$8:$AX$3162,0)))=0,"",IF(B98="","",INDEX(BDD!$AN$8:$AN$3162,MATCH(B98,BDD!$AX$8:$AX$3162,0))))</f>
        <v/>
      </c>
      <c r="R98" s="557" t="str">
        <f>IFERROR(IF(B98="","",INDEX(BDD!C:C,MATCH(B98,BDD!AX:AX,0))),"")</f>
        <v>T-51</v>
      </c>
      <c r="S98" s="513" t="str">
        <f>IF(B98="","",INDEX(BDD!$A$8:$A$3162,MATCH(B98,BDD!$AX$8:$AX$3162,0)))</f>
        <v>0787</v>
      </c>
    </row>
    <row r="99" spans="2:19" ht="20.25">
      <c r="B99" s="529">
        <f t="shared" si="2"/>
        <v>95</v>
      </c>
      <c r="C99" s="530" t="str">
        <f>IF(B99="","",INDEX(BDD!$B$8:$B$3162,MATCH(B99,BDD!$AX$8:$AX$3162,0)))</f>
        <v>MFD-ISW Vers MFD-CPF-</v>
      </c>
      <c r="D99" s="531" t="str">
        <f t="shared" si="3"/>
        <v>MFD-ISW Vers MFD-CPF-</v>
      </c>
      <c r="E99" s="711">
        <f>IF(B99="","",INDEX(BDD!$D$8:$D$3162,MATCH(B99,BDD!$AX$8:$AX$3162,0)))</f>
        <v>3</v>
      </c>
      <c r="F99" s="533">
        <f>IF(B99="","",INDEX(BDD!$M$8:$M$3162,MATCH(B99,BDD!$AX$8:$AX$3162,0)))</f>
        <v>16</v>
      </c>
      <c r="G99" s="533">
        <f>IF(B99="","",INDEX(BDD!$N$8:$N$3162,MATCH(B99,BDD!$AX$8:$AX$3162,0)))</f>
        <v>9.5299999999999994</v>
      </c>
      <c r="H99" s="537" t="str">
        <f>IF(B99="","",INDEX(BDD!$E$8:$E$3162,MATCH(B99,BDD!$AX$8:$AX$3162,0)))</f>
        <v>JN°710</v>
      </c>
      <c r="I99" s="534">
        <f>IF(B99="","",INDEX(BDD!$V$8:$V$3162,MATCH(B99,BDD!$AX$8:$AX$3162,0)))</f>
        <v>46293</v>
      </c>
      <c r="J99" s="758" t="str">
        <f>IF(B99="","",INDEX(BDD!$Q$8:$Q$3162,MATCH(B99,BDD!$AX$8:$AX$3162,0)))</f>
        <v>WR-33-50/51-45</v>
      </c>
      <c r="K99" s="535">
        <f>IF(B99="","",INDEX(BDD!$R$8:$R$3162,MATCH(B99,BDD!$AX$8:$AX$3162,0)))</f>
        <v>0</v>
      </c>
      <c r="L99" s="536">
        <f>IF(B99="","",INDEX(BDD!$S$8:$S$3162,MATCH(B99,BDD!$AX$8:$AX$3162,0)))</f>
        <v>0</v>
      </c>
      <c r="M99" s="556" t="str">
        <f>IF(B99="","",INDEX(BDD!$P$8:$P$3162,MATCH(B99,BDD!$AX$8:$AX$3162,0)))</f>
        <v>TFTII-PL03</v>
      </c>
      <c r="N99" s="678">
        <f>IF(IF(B99="","",INDEX(BDD!$Z$8:$Z$3162,MATCH(B99,BDD!$AX$8:$AX$3162,0)))=0,"",INDEX(BDD!$Z$8:$Z$3162,MATCH(B99,BDD!$AX$8:$AX$3162,0)))</f>
        <v>46301</v>
      </c>
      <c r="O99" s="672" t="str">
        <f>IF(IF(B99="","",INDEX(BDD!$AA$8:$AA$3162,MATCH(B99,BDD!$AX$8:$AX$3162,0)))=0,"",IF(B99="","",INDEX(BDD!$AA$8:$AA$3162,MATCH(B99,BDD!$AX$8:$AX$3162,0))))</f>
        <v/>
      </c>
      <c r="P99" s="672">
        <f>IF(IF(B99="","",INDEX(BDD!$AB$8:$AB$3162,MATCH(B99,BDD!$AX$8:$AX$3162,0)))=0,"",)</f>
        <v>0</v>
      </c>
      <c r="Q99" s="679" t="str">
        <f>IF(IF(B99="","",INDEX(BDD!$AN$8:$AN$3162,MATCH(B99,BDD!$AX$8:$AX$3162,0)))=0,"",IF(B99="","",INDEX(BDD!$AN$8:$AN$3162,MATCH(B99,BDD!$AX$8:$AX$3162,0))))</f>
        <v>(35-65)(65-100)</v>
      </c>
      <c r="R99" s="557" t="str">
        <f>IFERROR(IF(B99="","",INDEX(BDD!C:C,MATCH(B99,BDD!AX:AX,0))),"")</f>
        <v>T-50</v>
      </c>
      <c r="S99" s="513" t="str">
        <f>IF(B99="","",INDEX(BDD!$A$8:$A$3162,MATCH(B99,BDD!$AX$8:$AX$3162,0)))</f>
        <v>0849</v>
      </c>
    </row>
    <row r="100" spans="2:19" ht="20.25">
      <c r="B100" s="529">
        <f t="shared" si="2"/>
        <v>96</v>
      </c>
      <c r="C100" s="530" t="str">
        <f>IF(B100="","",INDEX(BDD!$B$8:$B$3162,MATCH(B100,BDD!$AX$8:$AX$3162,0)))</f>
        <v>MFD-ISW Vers MFD-CPF-</v>
      </c>
      <c r="D100" s="531" t="str">
        <f t="shared" si="3"/>
        <v>MFD-ISW Vers MFD-CPF-</v>
      </c>
      <c r="E100" s="711">
        <f>IF(B100="","",INDEX(BDD!$D$8:$D$3162,MATCH(B100,BDD!$AX$8:$AX$3162,0)))</f>
        <v>3</v>
      </c>
      <c r="F100" s="533">
        <f>IF(B100="","",INDEX(BDD!$M$8:$M$3162,MATCH(B100,BDD!$AX$8:$AX$3162,0)))</f>
        <v>16</v>
      </c>
      <c r="G100" s="533">
        <f>IF(B100="","",INDEX(BDD!$N$8:$N$3162,MATCH(B100,BDD!$AX$8:$AX$3162,0)))</f>
        <v>9.5299999999999994</v>
      </c>
      <c r="H100" s="537" t="str">
        <f>IF(B100="","",INDEX(BDD!$E$8:$E$3162,MATCH(B100,BDD!$AX$8:$AX$3162,0)))</f>
        <v>JN°712</v>
      </c>
      <c r="I100" s="534">
        <f>IF(B100="","",INDEX(BDD!$V$8:$V$3162,MATCH(B100,BDD!$AX$8:$AX$3162,0)))</f>
        <v>46293</v>
      </c>
      <c r="J100" s="758" t="str">
        <f>IF(B100="","",INDEX(BDD!$Q$8:$Q$3162,MATCH(B100,BDD!$AX$8:$AX$3162,0)))</f>
        <v>WR-33-50/51-45</v>
      </c>
      <c r="K100" s="535">
        <f>IF(B100="","",INDEX(BDD!$R$8:$R$3162,MATCH(B100,BDD!$AX$8:$AX$3162,0)))</f>
        <v>0</v>
      </c>
      <c r="L100" s="536">
        <f>IF(B100="","",INDEX(BDD!$S$8:$S$3162,MATCH(B100,BDD!$AX$8:$AX$3162,0)))</f>
        <v>0</v>
      </c>
      <c r="M100" s="556" t="str">
        <f>IF(B100="","",INDEX(BDD!$P$8:$P$3162,MATCH(B100,BDD!$AX$8:$AX$3162,0)))</f>
        <v>TFTII-PL03</v>
      </c>
      <c r="N100" s="678">
        <f>IF(IF(B100="","",INDEX(BDD!$Z$8:$Z$3162,MATCH(B100,BDD!$AX$8:$AX$3162,0)))=0,"",INDEX(BDD!$Z$8:$Z$3162,MATCH(B100,BDD!$AX$8:$AX$3162,0)))</f>
        <v>46301</v>
      </c>
      <c r="O100" s="672" t="str">
        <f>IF(IF(B100="","",INDEX(BDD!$AA$8:$AA$3162,MATCH(B100,BDD!$AX$8:$AX$3162,0)))=0,"",IF(B100="","",INDEX(BDD!$AA$8:$AA$3162,MATCH(B100,BDD!$AX$8:$AX$3162,0))))</f>
        <v/>
      </c>
      <c r="P100" s="672">
        <f>IF(IF(B100="","",INDEX(BDD!$AB$8:$AB$3162,MATCH(B100,BDD!$AX$8:$AX$3162,0)))=0,"",)</f>
        <v>0</v>
      </c>
      <c r="Q100" s="679" t="str">
        <f>IF(IF(B100="","",INDEX(BDD!$AN$8:$AN$3162,MATCH(B100,BDD!$AX$8:$AX$3162,0)))=0,"",IF(B100="","",INDEX(BDD!$AN$8:$AN$3162,MATCH(B100,BDD!$AX$8:$AX$3162,0))))</f>
        <v>(100-00)</v>
      </c>
      <c r="R100" s="557" t="str">
        <f>IFERROR(IF(B100="","",INDEX(BDD!C:C,MATCH(B100,BDD!AX:AX,0))),"")</f>
        <v>T-50</v>
      </c>
      <c r="S100" s="513" t="str">
        <f>IF(B100="","",INDEX(BDD!$A$8:$A$3162,MATCH(B100,BDD!$AX$8:$AX$3162,0)))</f>
        <v>0853</v>
      </c>
    </row>
    <row r="101" spans="2:19" ht="20.25">
      <c r="B101" s="529">
        <f t="shared" si="2"/>
        <v>97</v>
      </c>
      <c r="C101" s="530" t="str">
        <f>IF(B101="","",INDEX(BDD!$B$8:$B$3162,MATCH(B101,BDD!$AX$8:$AX$3162,0)))</f>
        <v>MFD-ISW Vers MFD-CPF-</v>
      </c>
      <c r="D101" s="531" t="str">
        <f t="shared" si="3"/>
        <v>MFD-ISW Vers MFD-CPF-</v>
      </c>
      <c r="E101" s="711">
        <f>IF(B101="","",INDEX(BDD!$D$8:$D$3162,MATCH(B101,BDD!$AX$8:$AX$3162,0)))</f>
        <v>3</v>
      </c>
      <c r="F101" s="533">
        <f>IF(B101="","",INDEX(BDD!$M$8:$M$3162,MATCH(B101,BDD!$AX$8:$AX$3162,0)))</f>
        <v>16</v>
      </c>
      <c r="G101" s="533">
        <f>IF(B101="","",INDEX(BDD!$N$8:$N$3162,MATCH(B101,BDD!$AX$8:$AX$3162,0)))</f>
        <v>9.5299999999999994</v>
      </c>
      <c r="H101" s="537" t="str">
        <f>IF(B101="","",INDEX(BDD!$E$8:$E$3162,MATCH(B101,BDD!$AX$8:$AX$3162,0)))</f>
        <v>JN°713</v>
      </c>
      <c r="I101" s="534">
        <f>IF(B101="","",INDEX(BDD!$V$8:$V$3162,MATCH(B101,BDD!$AX$8:$AX$3162,0)))</f>
        <v>46293</v>
      </c>
      <c r="J101" s="758" t="str">
        <f>IF(B101="","",INDEX(BDD!$Q$8:$Q$3162,MATCH(B101,BDD!$AX$8:$AX$3162,0)))</f>
        <v>WR-33-50/51-45</v>
      </c>
      <c r="K101" s="535">
        <f>IF(B101="","",INDEX(BDD!$R$8:$R$3162,MATCH(B101,BDD!$AX$8:$AX$3162,0)))</f>
        <v>0</v>
      </c>
      <c r="L101" s="536">
        <f>IF(B101="","",INDEX(BDD!$S$8:$S$3162,MATCH(B101,BDD!$AX$8:$AX$3162,0)))</f>
        <v>0</v>
      </c>
      <c r="M101" s="556" t="str">
        <f>IF(B101="","",INDEX(BDD!$P$8:$P$3162,MATCH(B101,BDD!$AX$8:$AX$3162,0)))</f>
        <v>TFTII-PL03</v>
      </c>
      <c r="N101" s="678">
        <f>IF(IF(B101="","",INDEX(BDD!$Z$8:$Z$3162,MATCH(B101,BDD!$AX$8:$AX$3162,0)))=0,"",INDEX(BDD!$Z$8:$Z$3162,MATCH(B101,BDD!$AX$8:$AX$3162,0)))</f>
        <v>46301</v>
      </c>
      <c r="O101" s="672" t="str">
        <f>IF(IF(B101="","",INDEX(BDD!$AA$8:$AA$3162,MATCH(B101,BDD!$AX$8:$AX$3162,0)))=0,"",IF(B101="","",INDEX(BDD!$AA$8:$AA$3162,MATCH(B101,BDD!$AX$8:$AX$3162,0))))</f>
        <v/>
      </c>
      <c r="P101" s="672">
        <f>IF(IF(B101="","",INDEX(BDD!$AB$8:$AB$3162,MATCH(B101,BDD!$AX$8:$AX$3162,0)))=0,"",)</f>
        <v>0</v>
      </c>
      <c r="Q101" s="679" t="str">
        <f>IF(IF(B101="","",INDEX(BDD!$AN$8:$AN$3162,MATCH(B101,BDD!$AX$8:$AX$3162,0)))=0,"",IF(B101="","",INDEX(BDD!$AN$8:$AN$3162,MATCH(B101,BDD!$AX$8:$AX$3162,0))))</f>
        <v>(00-35)</v>
      </c>
      <c r="R101" s="557" t="str">
        <f>IFERROR(IF(B101="","",INDEX(BDD!C:C,MATCH(B101,BDD!AX:AX,0))),"")</f>
        <v>T-50</v>
      </c>
      <c r="S101" s="513" t="str">
        <f>IF(B101="","",INDEX(BDD!$A$8:$A$3162,MATCH(B101,BDD!$AX$8:$AX$3162,0)))</f>
        <v>0855</v>
      </c>
    </row>
    <row r="102" spans="2:19" ht="20.25">
      <c r="B102" s="529">
        <f t="shared" si="2"/>
        <v>98</v>
      </c>
      <c r="C102" s="530" t="str">
        <f>IF(B102="","",INDEX(BDD!$B$8:$B$3162,MATCH(B102,BDD!$AX$8:$AX$3162,0)))</f>
        <v>MFD-ISW Vers MFD-CPF-</v>
      </c>
      <c r="D102" s="531" t="str">
        <f t="shared" si="3"/>
        <v>MFD-ISW Vers MFD-CPF-</v>
      </c>
      <c r="E102" s="711">
        <f>IF(B102="","",INDEX(BDD!$D$8:$D$3162,MATCH(B102,BDD!$AX$8:$AX$3162,0)))</f>
        <v>3</v>
      </c>
      <c r="F102" s="533">
        <f>IF(B102="","",INDEX(BDD!$M$8:$M$3162,MATCH(B102,BDD!$AX$8:$AX$3162,0)))</f>
        <v>16</v>
      </c>
      <c r="G102" s="533">
        <f>IF(B102="","",INDEX(BDD!$N$8:$N$3162,MATCH(B102,BDD!$AX$8:$AX$3162,0)))</f>
        <v>9.5299999999999994</v>
      </c>
      <c r="H102" s="537" t="str">
        <f>IF(B102="","",INDEX(BDD!$E$8:$E$3162,MATCH(B102,BDD!$AX$8:$AX$3162,0)))</f>
        <v>JN°718R</v>
      </c>
      <c r="I102" s="534">
        <f>IF(B102="","",INDEX(BDD!$V$8:$V$3162,MATCH(B102,BDD!$AX$8:$AX$3162,0)))</f>
        <v>46312</v>
      </c>
      <c r="J102" s="758" t="str">
        <f>IF(B102="","",INDEX(BDD!$Q$8:$Q$3162,MATCH(B102,BDD!$AX$8:$AX$3162,0)))</f>
        <v>WR-050</v>
      </c>
      <c r="K102" s="535">
        <f>IF(B102="","",INDEX(BDD!$R$8:$R$3162,MATCH(B102,BDD!$AX$8:$AX$3162,0)))</f>
        <v>0</v>
      </c>
      <c r="L102" s="536">
        <f>IF(B102="","",INDEX(BDD!$S$8:$S$3162,MATCH(B102,BDD!$AX$8:$AX$3162,0)))</f>
        <v>0</v>
      </c>
      <c r="M102" s="556" t="str">
        <f>IF(B102="","",INDEX(BDD!$P$8:$P$3162,MATCH(B102,BDD!$AX$8:$AX$3162,0)))</f>
        <v>TFTII-REP-PL01</v>
      </c>
      <c r="N102" s="678" t="str">
        <f>IF(IF(B102="","",INDEX(BDD!$Z$8:$Z$3162,MATCH(B102,BDD!$AX$8:$AX$3162,0)))=0,"",INDEX(BDD!$Z$8:$Z$3162,MATCH(B102,BDD!$AX$8:$AX$3162,0)))</f>
        <v/>
      </c>
      <c r="O102" s="672" t="str">
        <f>IF(IF(B102="","",INDEX(BDD!$AA$8:$AA$3162,MATCH(B102,BDD!$AX$8:$AX$3162,0)))=0,"",IF(B102="","",INDEX(BDD!$AA$8:$AA$3162,MATCH(B102,BDD!$AX$8:$AX$3162,0))))</f>
        <v/>
      </c>
      <c r="P102" s="672" t="str">
        <f>IF(IF(B102="","",INDEX(BDD!$AB$8:$AB$3162,MATCH(B102,BDD!$AX$8:$AX$3162,0)))=0,"",)</f>
        <v/>
      </c>
      <c r="Q102" s="679" t="str">
        <f>IF(IF(B102="","",INDEX(BDD!$AN$8:$AN$3162,MATCH(B102,BDD!$AX$8:$AX$3162,0)))=0,"",IF(B102="","",INDEX(BDD!$AN$8:$AN$3162,MATCH(B102,BDD!$AX$8:$AX$3162,0))))</f>
        <v/>
      </c>
      <c r="R102" s="557" t="str">
        <f>IFERROR(IF(B102="","",INDEX(BDD!C:C,MATCH(B102,BDD!AX:AX,0))),"")</f>
        <v>T-50</v>
      </c>
      <c r="S102" s="513" t="str">
        <f>IF(B102="","",INDEX(BDD!$A$8:$A$3162,MATCH(B102,BDD!$AX$8:$AX$3162,0)))</f>
        <v>0861</v>
      </c>
    </row>
    <row r="103" spans="2:19" ht="20.25">
      <c r="B103" s="529">
        <f t="shared" si="2"/>
        <v>99</v>
      </c>
      <c r="C103" s="530" t="str">
        <f>IF(B103="","",INDEX(BDD!$B$8:$B$3162,MATCH(B103,BDD!$AX$8:$AX$3162,0)))</f>
        <v>MFD-ISW Vers MFD-CPF-</v>
      </c>
      <c r="D103" s="531" t="str">
        <f t="shared" si="3"/>
        <v>MFD-ISW Vers MFD-CPF-</v>
      </c>
      <c r="E103" s="711">
        <f>IF(B103="","",INDEX(BDD!$D$8:$D$3162,MATCH(B103,BDD!$AX$8:$AX$3162,0)))</f>
        <v>3</v>
      </c>
      <c r="F103" s="533">
        <f>IF(B103="","",INDEX(BDD!$M$8:$M$3162,MATCH(B103,BDD!$AX$8:$AX$3162,0)))</f>
        <v>16</v>
      </c>
      <c r="G103" s="533">
        <f>IF(B103="","",INDEX(BDD!$N$8:$N$3162,MATCH(B103,BDD!$AX$8:$AX$3162,0)))</f>
        <v>9.5299999999999994</v>
      </c>
      <c r="H103" s="537" t="str">
        <f>IF(B103="","",INDEX(BDD!$E$8:$E$3162,MATCH(B103,BDD!$AX$8:$AX$3162,0)))</f>
        <v>JN°723R</v>
      </c>
      <c r="I103" s="534">
        <f>IF(B103="","",INDEX(BDD!$V$8:$V$3162,MATCH(B103,BDD!$AX$8:$AX$3162,0)))</f>
        <v>46312</v>
      </c>
      <c r="J103" s="758" t="str">
        <f>IF(B103="","",INDEX(BDD!$Q$8:$Q$3162,MATCH(B103,BDD!$AX$8:$AX$3162,0)))</f>
        <v>WR-050</v>
      </c>
      <c r="K103" s="535">
        <f>IF(B103="","",INDEX(BDD!$R$8:$R$3162,MATCH(B103,BDD!$AX$8:$AX$3162,0)))</f>
        <v>0</v>
      </c>
      <c r="L103" s="536">
        <f>IF(B103="","",INDEX(BDD!$S$8:$S$3162,MATCH(B103,BDD!$AX$8:$AX$3162,0)))</f>
        <v>0</v>
      </c>
      <c r="M103" s="556" t="str">
        <f>IF(B103="","",INDEX(BDD!$P$8:$P$3162,MATCH(B103,BDD!$AX$8:$AX$3162,0)))</f>
        <v>TFTII-REP-PL01</v>
      </c>
      <c r="N103" s="678" t="str">
        <f>IF(IF(B103="","",INDEX(BDD!$Z$8:$Z$3162,MATCH(B103,BDD!$AX$8:$AX$3162,0)))=0,"",INDEX(BDD!$Z$8:$Z$3162,MATCH(B103,BDD!$AX$8:$AX$3162,0)))</f>
        <v/>
      </c>
      <c r="O103" s="672" t="str">
        <f>IF(IF(B103="","",INDEX(BDD!$AA$8:$AA$3162,MATCH(B103,BDD!$AX$8:$AX$3162,0)))=0,"",IF(B103="","",INDEX(BDD!$AA$8:$AA$3162,MATCH(B103,BDD!$AX$8:$AX$3162,0))))</f>
        <v/>
      </c>
      <c r="P103" s="672" t="str">
        <f>IF(IF(B103="","",INDEX(BDD!$AB$8:$AB$3162,MATCH(B103,BDD!$AX$8:$AX$3162,0)))=0,"",)</f>
        <v/>
      </c>
      <c r="Q103" s="679" t="str">
        <f>IF(IF(B103="","",INDEX(BDD!$AN$8:$AN$3162,MATCH(B103,BDD!$AX$8:$AX$3162,0)))=0,"",IF(B103="","",INDEX(BDD!$AN$8:$AN$3162,MATCH(B103,BDD!$AX$8:$AX$3162,0))))</f>
        <v/>
      </c>
      <c r="R103" s="557" t="str">
        <f>IFERROR(IF(B103="","",INDEX(BDD!C:C,MATCH(B103,BDD!AX:AX,0))),"")</f>
        <v>T-50</v>
      </c>
      <c r="S103" s="513" t="str">
        <f>IF(B103="","",INDEX(BDD!$A$8:$A$3162,MATCH(B103,BDD!$AX$8:$AX$3162,0)))</f>
        <v>0866</v>
      </c>
    </row>
    <row r="104" spans="2:19" ht="20.25">
      <c r="B104" s="529">
        <f t="shared" si="2"/>
        <v>100</v>
      </c>
      <c r="C104" s="530" t="str">
        <f>IF(B104="","",INDEX(BDD!$B$8:$B$3162,MATCH(B104,BDD!$AX$8:$AX$3162,0)))</f>
        <v>MFD-ISW Vers MFD-CPF-</v>
      </c>
      <c r="D104" s="531" t="str">
        <f t="shared" si="3"/>
        <v>MFD-ISW Vers MFD-CPF-</v>
      </c>
      <c r="E104" s="711">
        <f>IF(B104="","",INDEX(BDD!$D$8:$D$3162,MATCH(B104,BDD!$AX$8:$AX$3162,0)))</f>
        <v>4</v>
      </c>
      <c r="F104" s="533">
        <f>IF(B104="","",INDEX(BDD!$M$8:$M$3162,MATCH(B104,BDD!$AX$8:$AX$3162,0)))</f>
        <v>16</v>
      </c>
      <c r="G104" s="533">
        <f>IF(B104="","",INDEX(BDD!$N$8:$N$3162,MATCH(B104,BDD!$AX$8:$AX$3162,0)))</f>
        <v>9.5299999999999994</v>
      </c>
      <c r="H104" s="537" t="str">
        <f>IF(B104="","",INDEX(BDD!$E$8:$E$3162,MATCH(B104,BDD!$AX$8:$AX$3162,0)))</f>
        <v>JN°758R</v>
      </c>
      <c r="I104" s="534">
        <f>IF(B104="","",INDEX(BDD!$V$8:$V$3162,MATCH(B104,BDD!$AX$8:$AX$3162,0)))</f>
        <v>46312</v>
      </c>
      <c r="J104" s="758" t="str">
        <f>IF(B104="","",INDEX(BDD!$Q$8:$Q$3162,MATCH(B104,BDD!$AX$8:$AX$3162,0)))</f>
        <v>WR-052</v>
      </c>
      <c r="K104" s="535">
        <f>IF(B104="","",INDEX(BDD!$R$8:$R$3162,MATCH(B104,BDD!$AX$8:$AX$3162,0)))</f>
        <v>0</v>
      </c>
      <c r="L104" s="536">
        <f>IF(B104="","",INDEX(BDD!$S$8:$S$3162,MATCH(B104,BDD!$AX$8:$AX$3162,0)))</f>
        <v>0</v>
      </c>
      <c r="M104" s="556" t="str">
        <f>IF(B104="","",INDEX(BDD!$P$8:$P$3162,MATCH(B104,BDD!$AX$8:$AX$3162,0)))</f>
        <v>TFTII-REP-PL01</v>
      </c>
      <c r="N104" s="678" t="str">
        <f>IF(IF(B104="","",INDEX(BDD!$Z$8:$Z$3162,MATCH(B104,BDD!$AX$8:$AX$3162,0)))=0,"",INDEX(BDD!$Z$8:$Z$3162,MATCH(B104,BDD!$AX$8:$AX$3162,0)))</f>
        <v/>
      </c>
      <c r="O104" s="672" t="str">
        <f>IF(IF(B104="","",INDEX(BDD!$AA$8:$AA$3162,MATCH(B104,BDD!$AX$8:$AX$3162,0)))=0,"",IF(B104="","",INDEX(BDD!$AA$8:$AA$3162,MATCH(B104,BDD!$AX$8:$AX$3162,0))))</f>
        <v/>
      </c>
      <c r="P104" s="672" t="str">
        <f>IF(IF(B104="","",INDEX(BDD!$AB$8:$AB$3162,MATCH(B104,BDD!$AX$8:$AX$3162,0)))=0,"",)</f>
        <v/>
      </c>
      <c r="Q104" s="679" t="str">
        <f>IF(IF(B104="","",INDEX(BDD!$AN$8:$AN$3162,MATCH(B104,BDD!$AX$8:$AX$3162,0)))=0,"",IF(B104="","",INDEX(BDD!$AN$8:$AN$3162,MATCH(B104,BDD!$AX$8:$AX$3162,0))))</f>
        <v/>
      </c>
      <c r="R104" s="557" t="str">
        <f>IFERROR(IF(B104="","",INDEX(BDD!C:C,MATCH(B104,BDD!AX:AX,0))),"")</f>
        <v>T-49</v>
      </c>
      <c r="S104" s="513" t="str">
        <f>IF(B104="","",INDEX(BDD!$A$8:$A$3162,MATCH(B104,BDD!$AX$8:$AX$3162,0)))</f>
        <v>0910</v>
      </c>
    </row>
    <row r="105" spans="2:19" ht="20.25">
      <c r="B105" s="529">
        <f t="shared" si="2"/>
        <v>101</v>
      </c>
      <c r="C105" s="530" t="str">
        <f>IF(B105="","",INDEX(BDD!$B$8:$B$3162,MATCH(B105,BDD!$AX$8:$AX$3162,0)))</f>
        <v>MFD-ISW Vers MFD-CPF-</v>
      </c>
      <c r="D105" s="531" t="str">
        <f t="shared" si="3"/>
        <v>MFD-ISW Vers MFD-CPF-</v>
      </c>
      <c r="E105" s="711">
        <f>IF(B105="","",INDEX(BDD!$D$8:$D$3162,MATCH(B105,BDD!$AX$8:$AX$3162,0)))</f>
        <v>4</v>
      </c>
      <c r="F105" s="533">
        <f>IF(B105="","",INDEX(BDD!$M$8:$M$3162,MATCH(B105,BDD!$AX$8:$AX$3162,0)))</f>
        <v>16</v>
      </c>
      <c r="G105" s="533">
        <f>IF(B105="","",INDEX(BDD!$N$8:$N$3162,MATCH(B105,BDD!$AX$8:$AX$3162,0)))</f>
        <v>9.5299999999999994</v>
      </c>
      <c r="H105" s="537" t="str">
        <f>IF(B105="","",INDEX(BDD!$E$8:$E$3162,MATCH(B105,BDD!$AX$8:$AX$3162,0)))</f>
        <v>JN°759R</v>
      </c>
      <c r="I105" s="534">
        <f>IF(B105="","",INDEX(BDD!$V$8:$V$3162,MATCH(B105,BDD!$AX$8:$AX$3162,0)))</f>
        <v>46312</v>
      </c>
      <c r="J105" s="758" t="str">
        <f>IF(B105="","",INDEX(BDD!$Q$8:$Q$3162,MATCH(B105,BDD!$AX$8:$AX$3162,0)))</f>
        <v>WR-052</v>
      </c>
      <c r="K105" s="535">
        <f>IF(B105="","",INDEX(BDD!$R$8:$R$3162,MATCH(B105,BDD!$AX$8:$AX$3162,0)))</f>
        <v>0</v>
      </c>
      <c r="L105" s="536">
        <f>IF(B105="","",INDEX(BDD!$S$8:$S$3162,MATCH(B105,BDD!$AX$8:$AX$3162,0)))</f>
        <v>0</v>
      </c>
      <c r="M105" s="556" t="str">
        <f>IF(B105="","",INDEX(BDD!$P$8:$P$3162,MATCH(B105,BDD!$AX$8:$AX$3162,0)))</f>
        <v>TFTII-REP-PL01</v>
      </c>
      <c r="N105" s="678" t="str">
        <f>IF(IF(B105="","",INDEX(BDD!$Z$8:$Z$3162,MATCH(B105,BDD!$AX$8:$AX$3162,0)))=0,"",INDEX(BDD!$Z$8:$Z$3162,MATCH(B105,BDD!$AX$8:$AX$3162,0)))</f>
        <v/>
      </c>
      <c r="O105" s="672" t="str">
        <f>IF(IF(B105="","",INDEX(BDD!$AA$8:$AA$3162,MATCH(B105,BDD!$AX$8:$AX$3162,0)))=0,"",IF(B105="","",INDEX(BDD!$AA$8:$AA$3162,MATCH(B105,BDD!$AX$8:$AX$3162,0))))</f>
        <v/>
      </c>
      <c r="P105" s="672" t="str">
        <f>IF(IF(B105="","",INDEX(BDD!$AB$8:$AB$3162,MATCH(B105,BDD!$AX$8:$AX$3162,0)))=0,"",)</f>
        <v/>
      </c>
      <c r="Q105" s="679" t="str">
        <f>IF(IF(B105="","",INDEX(BDD!$AN$8:$AN$3162,MATCH(B105,BDD!$AX$8:$AX$3162,0)))=0,"",IF(B105="","",INDEX(BDD!$AN$8:$AN$3162,MATCH(B105,BDD!$AX$8:$AX$3162,0))))</f>
        <v/>
      </c>
      <c r="R105" s="557" t="str">
        <f>IFERROR(IF(B105="","",INDEX(BDD!C:C,MATCH(B105,BDD!AX:AX,0))),"")</f>
        <v>T-49</v>
      </c>
      <c r="S105" s="513" t="str">
        <f>IF(B105="","",INDEX(BDD!$A$8:$A$3162,MATCH(B105,BDD!$AX$8:$AX$3162,0)))</f>
        <v>0912</v>
      </c>
    </row>
    <row r="106" spans="2:19" ht="20.25">
      <c r="B106" s="529">
        <f t="shared" si="2"/>
        <v>102</v>
      </c>
      <c r="C106" s="530" t="str">
        <f>IF(B106="","",INDEX(BDD!$B$8:$B$3162,MATCH(B106,BDD!$AX$8:$AX$3162,0)))</f>
        <v>MFD-ISW Vers MFD-CPF-</v>
      </c>
      <c r="D106" s="531" t="str">
        <f t="shared" si="3"/>
        <v>MFD-ISW Vers MFD-CPF-</v>
      </c>
      <c r="E106" s="711">
        <f>IF(B106="","",INDEX(BDD!$D$8:$D$3162,MATCH(B106,BDD!$AX$8:$AX$3162,0)))</f>
        <v>4</v>
      </c>
      <c r="F106" s="533">
        <f>IF(B106="","",INDEX(BDD!$M$8:$M$3162,MATCH(B106,BDD!$AX$8:$AX$3162,0)))</f>
        <v>16</v>
      </c>
      <c r="G106" s="533">
        <f>IF(B106="","",INDEX(BDD!$N$8:$N$3162,MATCH(B106,BDD!$AX$8:$AX$3162,0)))</f>
        <v>9.5299999999999994</v>
      </c>
      <c r="H106" s="537" t="str">
        <f>IF(B106="","",INDEX(BDD!$E$8:$E$3162,MATCH(B106,BDD!$AX$8:$AX$3162,0)))</f>
        <v>JN°790R</v>
      </c>
      <c r="I106" s="534">
        <f>IF(B106="","",INDEX(BDD!$V$8:$V$3162,MATCH(B106,BDD!$AX$8:$AX$3162,0)))</f>
        <v>46312</v>
      </c>
      <c r="J106" s="758" t="str">
        <f>IF(B106="","",INDEX(BDD!$Q$8:$Q$3162,MATCH(B106,BDD!$AX$8:$AX$3162,0)))</f>
        <v>WR-052</v>
      </c>
      <c r="K106" s="535">
        <f>IF(B106="","",INDEX(BDD!$R$8:$R$3162,MATCH(B106,BDD!$AX$8:$AX$3162,0)))</f>
        <v>0</v>
      </c>
      <c r="L106" s="536">
        <f>IF(B106="","",INDEX(BDD!$S$8:$S$3162,MATCH(B106,BDD!$AX$8:$AX$3162,0)))</f>
        <v>0</v>
      </c>
      <c r="M106" s="556" t="str">
        <f>IF(B106="","",INDEX(BDD!$P$8:$P$3162,MATCH(B106,BDD!$AX$8:$AX$3162,0)))</f>
        <v>TFTII-REP-PL01</v>
      </c>
      <c r="N106" s="678" t="str">
        <f>IF(IF(B106="","",INDEX(BDD!$Z$8:$Z$3162,MATCH(B106,BDD!$AX$8:$AX$3162,0)))=0,"",INDEX(BDD!$Z$8:$Z$3162,MATCH(B106,BDD!$AX$8:$AX$3162,0)))</f>
        <v/>
      </c>
      <c r="O106" s="672" t="str">
        <f>IF(IF(B106="","",INDEX(BDD!$AA$8:$AA$3162,MATCH(B106,BDD!$AX$8:$AX$3162,0)))=0,"",IF(B106="","",INDEX(BDD!$AA$8:$AA$3162,MATCH(B106,BDD!$AX$8:$AX$3162,0))))</f>
        <v/>
      </c>
      <c r="P106" s="672" t="str">
        <f>IF(IF(B106="","",INDEX(BDD!$AB$8:$AB$3162,MATCH(B106,BDD!$AX$8:$AX$3162,0)))=0,"",)</f>
        <v/>
      </c>
      <c r="Q106" s="679" t="str">
        <f>IF(IF(B106="","",INDEX(BDD!$AN$8:$AN$3162,MATCH(B106,BDD!$AX$8:$AX$3162,0)))=0,"",IF(B106="","",INDEX(BDD!$AN$8:$AN$3162,MATCH(B106,BDD!$AX$8:$AX$3162,0))))</f>
        <v/>
      </c>
      <c r="R106" s="557" t="str">
        <f>IFERROR(IF(B106="","",INDEX(BDD!C:C,MATCH(B106,BDD!AX:AX,0))),"")</f>
        <v>T-46</v>
      </c>
      <c r="S106" s="513" t="str">
        <f>IF(B106="","",INDEX(BDD!$A$8:$A$3162,MATCH(B106,BDD!$AX$8:$AX$3162,0)))</f>
        <v>0970</v>
      </c>
    </row>
    <row r="107" spans="2:19" ht="20.25">
      <c r="B107" s="529">
        <f t="shared" si="2"/>
        <v>103</v>
      </c>
      <c r="C107" s="530" t="str">
        <f>IF(B107="","",INDEX(BDD!$B$8:$B$3162,MATCH(B107,BDD!$AX$8:$AX$3162,0)))</f>
        <v>MFD-ISW Vers MFD-CPF-</v>
      </c>
      <c r="D107" s="531" t="str">
        <f t="shared" si="3"/>
        <v>MFD-ISW Vers MFD-CPF-</v>
      </c>
      <c r="E107" s="711">
        <f>IF(B107="","",INDEX(BDD!$D$8:$D$3162,MATCH(B107,BDD!$AX$8:$AX$3162,0)))</f>
        <v>5</v>
      </c>
      <c r="F107" s="533">
        <f>IF(B107="","",INDEX(BDD!$M$8:$M$3162,MATCH(B107,BDD!$AX$8:$AX$3162,0)))</f>
        <v>16</v>
      </c>
      <c r="G107" s="533">
        <f>IF(B107="","",INDEX(BDD!$N$8:$N$3162,MATCH(B107,BDD!$AX$8:$AX$3162,0)))</f>
        <v>9.5299999999999994</v>
      </c>
      <c r="H107" s="537" t="str">
        <f>IF(B107="","",INDEX(BDD!$E$8:$E$3162,MATCH(B107,BDD!$AX$8:$AX$3162,0)))</f>
        <v>JN°792R</v>
      </c>
      <c r="I107" s="534">
        <f>IF(B107="","",INDEX(BDD!$V$8:$V$3162,MATCH(B107,BDD!$AX$8:$AX$3162,0)))</f>
        <v>46312</v>
      </c>
      <c r="J107" s="758" t="str">
        <f>IF(B107="","",INDEX(BDD!$Q$8:$Q$3162,MATCH(B107,BDD!$AX$8:$AX$3162,0)))</f>
        <v>WR-052</v>
      </c>
      <c r="K107" s="535">
        <f>IF(B107="","",INDEX(BDD!$R$8:$R$3162,MATCH(B107,BDD!$AX$8:$AX$3162,0)))</f>
        <v>0</v>
      </c>
      <c r="L107" s="536">
        <f>IF(B107="","",INDEX(BDD!$S$8:$S$3162,MATCH(B107,BDD!$AX$8:$AX$3162,0)))</f>
        <v>0</v>
      </c>
      <c r="M107" s="556" t="str">
        <f>IF(B107="","",INDEX(BDD!$P$8:$P$3162,MATCH(B107,BDD!$AX$8:$AX$3162,0)))</f>
        <v>TFTII-REP-PL01</v>
      </c>
      <c r="N107" s="678" t="str">
        <f>IF(IF(B107="","",INDEX(BDD!$Z$8:$Z$3162,MATCH(B107,BDD!$AX$8:$AX$3162,0)))=0,"",INDEX(BDD!$Z$8:$Z$3162,MATCH(B107,BDD!$AX$8:$AX$3162,0)))</f>
        <v/>
      </c>
      <c r="O107" s="672" t="str">
        <f>IF(IF(B107="","",INDEX(BDD!$AA$8:$AA$3162,MATCH(B107,BDD!$AX$8:$AX$3162,0)))=0,"",IF(B107="","",INDEX(BDD!$AA$8:$AA$3162,MATCH(B107,BDD!$AX$8:$AX$3162,0))))</f>
        <v/>
      </c>
      <c r="P107" s="672" t="str">
        <f>IF(IF(B107="","",INDEX(BDD!$AB$8:$AB$3162,MATCH(B107,BDD!$AX$8:$AX$3162,0)))=0,"",)</f>
        <v/>
      </c>
      <c r="Q107" s="679" t="str">
        <f>IF(IF(B107="","",INDEX(BDD!$AN$8:$AN$3162,MATCH(B107,BDD!$AX$8:$AX$3162,0)))=0,"",IF(B107="","",INDEX(BDD!$AN$8:$AN$3162,MATCH(B107,BDD!$AX$8:$AX$3162,0))))</f>
        <v/>
      </c>
      <c r="R107" s="557" t="str">
        <f>IFERROR(IF(B107="","",INDEX(BDD!C:C,MATCH(B107,BDD!AX:AX,0))),"")</f>
        <v>T-46</v>
      </c>
      <c r="S107" s="513" t="str">
        <f>IF(B107="","",INDEX(BDD!$A$8:$A$3162,MATCH(B107,BDD!$AX$8:$AX$3162,0)))</f>
        <v>0974</v>
      </c>
    </row>
    <row r="108" spans="2:19" ht="20.25">
      <c r="B108" s="529">
        <f t="shared" si="2"/>
        <v>104</v>
      </c>
      <c r="C108" s="530" t="str">
        <f>IF(B108="","",INDEX(BDD!$B$8:$B$3162,MATCH(B108,BDD!$AX$8:$AX$3162,0)))</f>
        <v>MFD-ISW Vers MFD-CPF-</v>
      </c>
      <c r="D108" s="531" t="str">
        <f t="shared" si="3"/>
        <v>MFD-ISW Vers MFD-CPF-</v>
      </c>
      <c r="E108" s="711">
        <f>IF(B108="","",INDEX(BDD!$D$8:$D$3162,MATCH(B108,BDD!$AX$8:$AX$3162,0)))</f>
        <v>5</v>
      </c>
      <c r="F108" s="533">
        <f>IF(B108="","",INDEX(BDD!$M$8:$M$3162,MATCH(B108,BDD!$AX$8:$AX$3162,0)))</f>
        <v>16</v>
      </c>
      <c r="G108" s="533">
        <f>IF(B108="","",INDEX(BDD!$N$8:$N$3162,MATCH(B108,BDD!$AX$8:$AX$3162,0)))</f>
        <v>9.5299999999999994</v>
      </c>
      <c r="H108" s="537" t="str">
        <f>IF(B108="","",INDEX(BDD!$E$8:$E$3162,MATCH(B108,BDD!$AX$8:$AX$3162,0)))</f>
        <v>JN°804R</v>
      </c>
      <c r="I108" s="534">
        <f>IF(B108="","",INDEX(BDD!$V$8:$V$3162,MATCH(B108,BDD!$AX$8:$AX$3162,0)))</f>
        <v>46312</v>
      </c>
      <c r="J108" s="758" t="str">
        <f>IF(B108="","",INDEX(BDD!$Q$8:$Q$3162,MATCH(B108,BDD!$AX$8:$AX$3162,0)))</f>
        <v>WR-052</v>
      </c>
      <c r="K108" s="535">
        <f>IF(B108="","",INDEX(BDD!$R$8:$R$3162,MATCH(B108,BDD!$AX$8:$AX$3162,0)))</f>
        <v>0</v>
      </c>
      <c r="L108" s="536">
        <f>IF(B108="","",INDEX(BDD!$S$8:$S$3162,MATCH(B108,BDD!$AX$8:$AX$3162,0)))</f>
        <v>0</v>
      </c>
      <c r="M108" s="556" t="str">
        <f>IF(B108="","",INDEX(BDD!$P$8:$P$3162,MATCH(B108,BDD!$AX$8:$AX$3162,0)))</f>
        <v>TFTII-REP-PL01</v>
      </c>
      <c r="N108" s="678" t="str">
        <f>IF(IF(B108="","",INDEX(BDD!$Z$8:$Z$3162,MATCH(B108,BDD!$AX$8:$AX$3162,0)))=0,"",INDEX(BDD!$Z$8:$Z$3162,MATCH(B108,BDD!$AX$8:$AX$3162,0)))</f>
        <v/>
      </c>
      <c r="O108" s="672" t="str">
        <f>IF(IF(B108="","",INDEX(BDD!$AA$8:$AA$3162,MATCH(B108,BDD!$AX$8:$AX$3162,0)))=0,"",IF(B108="","",INDEX(BDD!$AA$8:$AA$3162,MATCH(B108,BDD!$AX$8:$AX$3162,0))))</f>
        <v/>
      </c>
      <c r="P108" s="672" t="str">
        <f>IF(IF(B108="","",INDEX(BDD!$AB$8:$AB$3162,MATCH(B108,BDD!$AX$8:$AX$3162,0)))=0,"",)</f>
        <v/>
      </c>
      <c r="Q108" s="679" t="str">
        <f>IF(IF(B108="","",INDEX(BDD!$AN$8:$AN$3162,MATCH(B108,BDD!$AX$8:$AX$3162,0)))=0,"",IF(B108="","",INDEX(BDD!$AN$8:$AN$3162,MATCH(B108,BDD!$AX$8:$AX$3162,0))))</f>
        <v/>
      </c>
      <c r="R108" s="557" t="str">
        <f>IFERROR(IF(B108="","",INDEX(BDD!C:C,MATCH(B108,BDD!AX:AX,0))),"")</f>
        <v>T-46</v>
      </c>
      <c r="S108" s="513" t="str">
        <f>IF(B108="","",INDEX(BDD!$A$8:$A$3162,MATCH(B108,BDD!$AX$8:$AX$3162,0)))</f>
        <v>0998</v>
      </c>
    </row>
    <row r="109" spans="2:19" ht="20.25">
      <c r="B109" s="529">
        <f t="shared" si="2"/>
        <v>105</v>
      </c>
      <c r="C109" s="530" t="str">
        <f>IF(B109="","",INDEX(BDD!$B$8:$B$3162,MATCH(B109,BDD!$AX$8:$AX$3162,0)))</f>
        <v>MFD-ISW Vers MFD-CPF-</v>
      </c>
      <c r="D109" s="531" t="str">
        <f t="shared" si="3"/>
        <v>MFD-ISW Vers MFD-CPF-</v>
      </c>
      <c r="E109" s="711">
        <f>IF(B109="","",INDEX(BDD!$D$8:$D$3162,MATCH(B109,BDD!$AX$8:$AX$3162,0)))</f>
        <v>5</v>
      </c>
      <c r="F109" s="533">
        <f>IF(B109="","",INDEX(BDD!$M$8:$M$3162,MATCH(B109,BDD!$AX$8:$AX$3162,0)))</f>
        <v>16</v>
      </c>
      <c r="G109" s="533">
        <f>IF(B109="","",INDEX(BDD!$N$8:$N$3162,MATCH(B109,BDD!$AX$8:$AX$3162,0)))</f>
        <v>9.5299999999999994</v>
      </c>
      <c r="H109" s="537" t="str">
        <f>IF(B109="","",INDEX(BDD!$E$8:$E$3162,MATCH(B109,BDD!$AX$8:$AX$3162,0)))</f>
        <v>JN°805R</v>
      </c>
      <c r="I109" s="534">
        <f>IF(B109="","",INDEX(BDD!$V$8:$V$3162,MATCH(B109,BDD!$AX$8:$AX$3162,0)))</f>
        <v>46312</v>
      </c>
      <c r="J109" s="758" t="str">
        <f>IF(B109="","",INDEX(BDD!$Q$8:$Q$3162,MATCH(B109,BDD!$AX$8:$AX$3162,0)))</f>
        <v>WR-050</v>
      </c>
      <c r="K109" s="535">
        <f>IF(B109="","",INDEX(BDD!$R$8:$R$3162,MATCH(B109,BDD!$AX$8:$AX$3162,0)))</f>
        <v>0</v>
      </c>
      <c r="L109" s="536">
        <f>IF(B109="","",INDEX(BDD!$S$8:$S$3162,MATCH(B109,BDD!$AX$8:$AX$3162,0)))</f>
        <v>0</v>
      </c>
      <c r="M109" s="556" t="str">
        <f>IF(B109="","",INDEX(BDD!$P$8:$P$3162,MATCH(B109,BDD!$AX$8:$AX$3162,0)))</f>
        <v>TFTII-REP-PL01</v>
      </c>
      <c r="N109" s="678" t="str">
        <f>IF(IF(B109="","",INDEX(BDD!$Z$8:$Z$3162,MATCH(B109,BDD!$AX$8:$AX$3162,0)))=0,"",INDEX(BDD!$Z$8:$Z$3162,MATCH(B109,BDD!$AX$8:$AX$3162,0)))</f>
        <v/>
      </c>
      <c r="O109" s="672" t="str">
        <f>IF(IF(B109="","",INDEX(BDD!$AA$8:$AA$3162,MATCH(B109,BDD!$AX$8:$AX$3162,0)))=0,"",IF(B109="","",INDEX(BDD!$AA$8:$AA$3162,MATCH(B109,BDD!$AX$8:$AX$3162,0))))</f>
        <v/>
      </c>
      <c r="P109" s="672" t="str">
        <f>IF(IF(B109="","",INDEX(BDD!$AB$8:$AB$3162,MATCH(B109,BDD!$AX$8:$AX$3162,0)))=0,"",)</f>
        <v/>
      </c>
      <c r="Q109" s="679" t="str">
        <f>IF(IF(B109="","",INDEX(BDD!$AN$8:$AN$3162,MATCH(B109,BDD!$AX$8:$AX$3162,0)))=0,"",IF(B109="","",INDEX(BDD!$AN$8:$AN$3162,MATCH(B109,BDD!$AX$8:$AX$3162,0))))</f>
        <v/>
      </c>
      <c r="R109" s="557" t="str">
        <f>IFERROR(IF(B109="","",INDEX(BDD!C:C,MATCH(B109,BDD!AX:AX,0))),"")</f>
        <v>T-46</v>
      </c>
      <c r="S109" s="513" t="str">
        <f>IF(B109="","",INDEX(BDD!$A$8:$A$3162,MATCH(B109,BDD!$AX$8:$AX$3162,0)))</f>
        <v>1000</v>
      </c>
    </row>
    <row r="110" spans="2:19" ht="20.25">
      <c r="B110" s="529">
        <f t="shared" si="2"/>
        <v>106</v>
      </c>
      <c r="C110" s="530" t="str">
        <f>IF(B110="","",INDEX(BDD!$B$8:$B$3162,MATCH(B110,BDD!$AX$8:$AX$3162,0)))</f>
        <v>MFD-ISW Vers MFD-CPF-</v>
      </c>
      <c r="D110" s="531" t="str">
        <f t="shared" si="3"/>
        <v>MFD-ISW Vers MFD-CPF-</v>
      </c>
      <c r="E110" s="711">
        <f>IF(B110="","",INDEX(BDD!$D$8:$D$3162,MATCH(B110,BDD!$AX$8:$AX$3162,0)))</f>
        <v>5</v>
      </c>
      <c r="F110" s="533">
        <f>IF(B110="","",INDEX(BDD!$M$8:$M$3162,MATCH(B110,BDD!$AX$8:$AX$3162,0)))</f>
        <v>16</v>
      </c>
      <c r="G110" s="533">
        <f>IF(B110="","",INDEX(BDD!$N$8:$N$3162,MATCH(B110,BDD!$AX$8:$AX$3162,0)))</f>
        <v>9.5299999999999994</v>
      </c>
      <c r="H110" s="537" t="str">
        <f>IF(B110="","",INDEX(BDD!$E$8:$E$3162,MATCH(B110,BDD!$AX$8:$AX$3162,0)))</f>
        <v>JN°810R</v>
      </c>
      <c r="I110" s="534">
        <f>IF(B110="","",INDEX(BDD!$V$8:$V$3162,MATCH(B110,BDD!$AX$8:$AX$3162,0)))</f>
        <v>46312</v>
      </c>
      <c r="J110" s="758" t="str">
        <f>IF(B110="","",INDEX(BDD!$Q$8:$Q$3162,MATCH(B110,BDD!$AX$8:$AX$3162,0)))</f>
        <v>WR-050</v>
      </c>
      <c r="K110" s="535">
        <f>IF(B110="","",INDEX(BDD!$R$8:$R$3162,MATCH(B110,BDD!$AX$8:$AX$3162,0)))</f>
        <v>0</v>
      </c>
      <c r="L110" s="536">
        <f>IF(B110="","",INDEX(BDD!$S$8:$S$3162,MATCH(B110,BDD!$AX$8:$AX$3162,0)))</f>
        <v>0</v>
      </c>
      <c r="M110" s="556" t="str">
        <f>IF(B110="","",INDEX(BDD!$P$8:$P$3162,MATCH(B110,BDD!$AX$8:$AX$3162,0)))</f>
        <v>TFTII-REP-PL01</v>
      </c>
      <c r="N110" s="678" t="str">
        <f>IF(IF(B110="","",INDEX(BDD!$Z$8:$Z$3162,MATCH(B110,BDD!$AX$8:$AX$3162,0)))=0,"",INDEX(BDD!$Z$8:$Z$3162,MATCH(B110,BDD!$AX$8:$AX$3162,0)))</f>
        <v/>
      </c>
      <c r="O110" s="672" t="str">
        <f>IF(IF(B110="","",INDEX(BDD!$AA$8:$AA$3162,MATCH(B110,BDD!$AX$8:$AX$3162,0)))=0,"",IF(B110="","",INDEX(BDD!$AA$8:$AA$3162,MATCH(B110,BDD!$AX$8:$AX$3162,0))))</f>
        <v/>
      </c>
      <c r="P110" s="672" t="str">
        <f>IF(IF(B110="","",INDEX(BDD!$AB$8:$AB$3162,MATCH(B110,BDD!$AX$8:$AX$3162,0)))=0,"",)</f>
        <v/>
      </c>
      <c r="Q110" s="679" t="str">
        <f>IF(IF(B110="","",INDEX(BDD!$AN$8:$AN$3162,MATCH(B110,BDD!$AX$8:$AX$3162,0)))=0,"",IF(B110="","",INDEX(BDD!$AN$8:$AN$3162,MATCH(B110,BDD!$AX$8:$AX$3162,0))))</f>
        <v/>
      </c>
      <c r="R110" s="557" t="str">
        <f>IFERROR(IF(B110="","",INDEX(BDD!C:C,MATCH(B110,BDD!AX:AX,0))),"")</f>
        <v>T-46</v>
      </c>
      <c r="S110" s="513" t="str">
        <f>IF(B110="","",INDEX(BDD!$A$8:$A$3162,MATCH(B110,BDD!$AX$8:$AX$3162,0)))</f>
        <v>1010</v>
      </c>
    </row>
    <row r="111" spans="2:19" ht="20.25">
      <c r="B111" s="529">
        <f t="shared" si="2"/>
        <v>107</v>
      </c>
      <c r="C111" s="530" t="str">
        <f>IF(B111="","",INDEX(BDD!$B$8:$B$3162,MATCH(B111,BDD!$AX$8:$AX$3162,0)))</f>
        <v>MFD-ISW Vers MFD-CPF-</v>
      </c>
      <c r="D111" s="531" t="str">
        <f t="shared" si="3"/>
        <v>MFD-ISW Vers MFD-CPF-</v>
      </c>
      <c r="E111" s="711">
        <f>IF(B111="","",INDEX(BDD!$D$8:$D$3162,MATCH(B111,BDD!$AX$8:$AX$3162,0)))</f>
        <v>5</v>
      </c>
      <c r="F111" s="533">
        <f>IF(B111="","",INDEX(BDD!$M$8:$M$3162,MATCH(B111,BDD!$AX$8:$AX$3162,0)))</f>
        <v>16</v>
      </c>
      <c r="G111" s="533">
        <f>IF(B111="","",INDEX(BDD!$N$8:$N$3162,MATCH(B111,BDD!$AX$8:$AX$3162,0)))</f>
        <v>9.5299999999999994</v>
      </c>
      <c r="H111" s="537" t="str">
        <f>IF(B111="","",INDEX(BDD!$E$8:$E$3162,MATCH(B111,BDD!$AX$8:$AX$3162,0)))</f>
        <v>JN°811R</v>
      </c>
      <c r="I111" s="534">
        <f>IF(B111="","",INDEX(BDD!$V$8:$V$3162,MATCH(B111,BDD!$AX$8:$AX$3162,0)))</f>
        <v>46312</v>
      </c>
      <c r="J111" s="758" t="str">
        <f>IF(B111="","",INDEX(BDD!$Q$8:$Q$3162,MATCH(B111,BDD!$AX$8:$AX$3162,0)))</f>
        <v>WR-050</v>
      </c>
      <c r="K111" s="535">
        <f>IF(B111="","",INDEX(BDD!$R$8:$R$3162,MATCH(B111,BDD!$AX$8:$AX$3162,0)))</f>
        <v>0</v>
      </c>
      <c r="L111" s="536">
        <f>IF(B111="","",INDEX(BDD!$S$8:$S$3162,MATCH(B111,BDD!$AX$8:$AX$3162,0)))</f>
        <v>0</v>
      </c>
      <c r="M111" s="556" t="str">
        <f>IF(B111="","",INDEX(BDD!$P$8:$P$3162,MATCH(B111,BDD!$AX$8:$AX$3162,0)))</f>
        <v>TFTII-REP-PL01</v>
      </c>
      <c r="N111" s="678" t="str">
        <f>IF(IF(B111="","",INDEX(BDD!$Z$8:$Z$3162,MATCH(B111,BDD!$AX$8:$AX$3162,0)))=0,"",INDEX(BDD!$Z$8:$Z$3162,MATCH(B111,BDD!$AX$8:$AX$3162,0)))</f>
        <v/>
      </c>
      <c r="O111" s="672" t="str">
        <f>IF(IF(B111="","",INDEX(BDD!$AA$8:$AA$3162,MATCH(B111,BDD!$AX$8:$AX$3162,0)))=0,"",IF(B111="","",INDEX(BDD!$AA$8:$AA$3162,MATCH(B111,BDD!$AX$8:$AX$3162,0))))</f>
        <v/>
      </c>
      <c r="P111" s="672" t="str">
        <f>IF(IF(B111="","",INDEX(BDD!$AB$8:$AB$3162,MATCH(B111,BDD!$AX$8:$AX$3162,0)))=0,"",)</f>
        <v/>
      </c>
      <c r="Q111" s="679" t="str">
        <f>IF(IF(B111="","",INDEX(BDD!$AN$8:$AN$3162,MATCH(B111,BDD!$AX$8:$AX$3162,0)))=0,"",IF(B111="","",INDEX(BDD!$AN$8:$AN$3162,MATCH(B111,BDD!$AX$8:$AX$3162,0))))</f>
        <v/>
      </c>
      <c r="R111" s="557" t="str">
        <f>IFERROR(IF(B111="","",INDEX(BDD!C:C,MATCH(B111,BDD!AX:AX,0))),"")</f>
        <v>T-46</v>
      </c>
      <c r="S111" s="513" t="str">
        <f>IF(B111="","",INDEX(BDD!$A$8:$A$3162,MATCH(B111,BDD!$AX$8:$AX$3162,0)))</f>
        <v>1012</v>
      </c>
    </row>
    <row r="112" spans="2:19" ht="20.25">
      <c r="B112" s="529">
        <f t="shared" si="2"/>
        <v>108</v>
      </c>
      <c r="C112" s="530" t="str">
        <f>IF(B112="","",INDEX(BDD!$B$8:$B$3162,MATCH(B112,BDD!$AX$8:$AX$3162,0)))</f>
        <v>MFD-ISW Vers MFD-CPF-</v>
      </c>
      <c r="D112" s="531" t="str">
        <f t="shared" si="3"/>
        <v>MFD-ISW Vers MFD-CPF-</v>
      </c>
      <c r="E112" s="711">
        <f>IF(B112="","",INDEX(BDD!$D$8:$D$3162,MATCH(B112,BDD!$AX$8:$AX$3162,0)))</f>
        <v>5</v>
      </c>
      <c r="F112" s="533">
        <f>IF(B112="","",INDEX(BDD!$M$8:$M$3162,MATCH(B112,BDD!$AX$8:$AX$3162,0)))</f>
        <v>16</v>
      </c>
      <c r="G112" s="533">
        <f>IF(B112="","",INDEX(BDD!$N$8:$N$3162,MATCH(B112,BDD!$AX$8:$AX$3162,0)))</f>
        <v>9.5299999999999994</v>
      </c>
      <c r="H112" s="537" t="str">
        <f>IF(B112="","",INDEX(BDD!$E$8:$E$3162,MATCH(B112,BDD!$AX$8:$AX$3162,0)))</f>
        <v>JN°815R</v>
      </c>
      <c r="I112" s="534">
        <f>IF(B112="","",INDEX(BDD!$V$8:$V$3162,MATCH(B112,BDD!$AX$8:$AX$3162,0)))</f>
        <v>46312</v>
      </c>
      <c r="J112" s="758" t="str">
        <f>IF(B112="","",INDEX(BDD!$Q$8:$Q$3162,MATCH(B112,BDD!$AX$8:$AX$3162,0)))</f>
        <v>WR-050</v>
      </c>
      <c r="K112" s="535">
        <f>IF(B112="","",INDEX(BDD!$R$8:$R$3162,MATCH(B112,BDD!$AX$8:$AX$3162,0)))</f>
        <v>0</v>
      </c>
      <c r="L112" s="536">
        <f>IF(B112="","",INDEX(BDD!$S$8:$S$3162,MATCH(B112,BDD!$AX$8:$AX$3162,0)))</f>
        <v>0</v>
      </c>
      <c r="M112" s="556" t="str">
        <f>IF(B112="","",INDEX(BDD!$P$8:$P$3162,MATCH(B112,BDD!$AX$8:$AX$3162,0)))</f>
        <v>TFTII-REP-PL01</v>
      </c>
      <c r="N112" s="678" t="str">
        <f>IF(IF(B112="","",INDEX(BDD!$Z$8:$Z$3162,MATCH(B112,BDD!$AX$8:$AX$3162,0)))=0,"",INDEX(BDD!$Z$8:$Z$3162,MATCH(B112,BDD!$AX$8:$AX$3162,0)))</f>
        <v/>
      </c>
      <c r="O112" s="672" t="str">
        <f>IF(IF(B112="","",INDEX(BDD!$AA$8:$AA$3162,MATCH(B112,BDD!$AX$8:$AX$3162,0)))=0,"",IF(B112="","",INDEX(BDD!$AA$8:$AA$3162,MATCH(B112,BDD!$AX$8:$AX$3162,0))))</f>
        <v/>
      </c>
      <c r="P112" s="672" t="str">
        <f>IF(IF(B112="","",INDEX(BDD!$AB$8:$AB$3162,MATCH(B112,BDD!$AX$8:$AX$3162,0)))=0,"",)</f>
        <v/>
      </c>
      <c r="Q112" s="679" t="str">
        <f>IF(IF(B112="","",INDEX(BDD!$AN$8:$AN$3162,MATCH(B112,BDD!$AX$8:$AX$3162,0)))=0,"",IF(B112="","",INDEX(BDD!$AN$8:$AN$3162,MATCH(B112,BDD!$AX$8:$AX$3162,0))))</f>
        <v/>
      </c>
      <c r="R112" s="557" t="str">
        <f>IFERROR(IF(B112="","",INDEX(BDD!C:C,MATCH(B112,BDD!AX:AX,0))),"")</f>
        <v>T-46</v>
      </c>
      <c r="S112" s="513" t="str">
        <f>IF(B112="","",INDEX(BDD!$A$8:$A$3162,MATCH(B112,BDD!$AX$8:$AX$3162,0)))</f>
        <v>1020</v>
      </c>
    </row>
    <row r="113" spans="2:19" ht="20.25">
      <c r="B113" s="529">
        <f t="shared" si="2"/>
        <v>109</v>
      </c>
      <c r="C113" s="530" t="str">
        <f>IF(B113="","",INDEX(BDD!$B$8:$B$3162,MATCH(B113,BDD!$AX$8:$AX$3162,0)))</f>
        <v>MFD-ISW Vers MFD-CPF-</v>
      </c>
      <c r="D113" s="531" t="str">
        <f t="shared" si="3"/>
        <v>MFD-ISW Vers MFD-CPF-</v>
      </c>
      <c r="E113" s="711">
        <f>IF(B113="","",INDEX(BDD!$D$8:$D$3162,MATCH(B113,BDD!$AX$8:$AX$3162,0)))</f>
        <v>6</v>
      </c>
      <c r="F113" s="533">
        <f>IF(B113="","",INDEX(BDD!$M$8:$M$3162,MATCH(B113,BDD!$AX$8:$AX$3162,0)))</f>
        <v>16</v>
      </c>
      <c r="G113" s="533">
        <f>IF(B113="","",INDEX(BDD!$N$8:$N$3162,MATCH(B113,BDD!$AX$8:$AX$3162,0)))</f>
        <v>9.5299999999999994</v>
      </c>
      <c r="H113" s="537" t="str">
        <f>IF(B113="","",INDEX(BDD!$E$8:$E$3162,MATCH(B113,BDD!$AX$8:$AX$3162,0)))</f>
        <v>JN°867</v>
      </c>
      <c r="I113" s="534">
        <f>IF(B113="","",INDEX(BDD!$V$8:$V$3162,MATCH(B113,BDD!$AX$8:$AX$3162,0)))</f>
        <v>46284</v>
      </c>
      <c r="J113" s="758" t="str">
        <f>IF(B113="","",INDEX(BDD!$Q$8:$Q$3162,MATCH(B113,BDD!$AX$8:$AX$3162,0)))</f>
        <v>WR-46-52/30-33/51-45</v>
      </c>
      <c r="K113" s="535">
        <f>IF(B113="","",INDEX(BDD!$R$8:$R$3162,MATCH(B113,BDD!$AX$8:$AX$3162,0)))</f>
        <v>0</v>
      </c>
      <c r="L113" s="536">
        <f>IF(B113="","",INDEX(BDD!$S$8:$S$3162,MATCH(B113,BDD!$AX$8:$AX$3162,0)))</f>
        <v>0</v>
      </c>
      <c r="M113" s="556" t="str">
        <f>IF(B113="","",INDEX(BDD!$P$8:$P$3162,MATCH(B113,BDD!$AX$8:$AX$3162,0)))</f>
        <v>TFTII-PL03</v>
      </c>
      <c r="N113" s="678" t="str">
        <f>IF(IF(B113="","",INDEX(BDD!$Z$8:$Z$3162,MATCH(B113,BDD!$AX$8:$AX$3162,0)))=0,"",INDEX(BDD!$Z$8:$Z$3162,MATCH(B113,BDD!$AX$8:$AX$3162,0)))</f>
        <v/>
      </c>
      <c r="O113" s="672" t="str">
        <f>IF(IF(B113="","",INDEX(BDD!$AA$8:$AA$3162,MATCH(B113,BDD!$AX$8:$AX$3162,0)))=0,"",IF(B113="","",INDEX(BDD!$AA$8:$AA$3162,MATCH(B113,BDD!$AX$8:$AX$3162,0))))</f>
        <v/>
      </c>
      <c r="P113" s="672">
        <f>IF(IF(B113="","",INDEX(BDD!$AB$8:$AB$3162,MATCH(B113,BDD!$AX$8:$AX$3162,0)))=0,"",)</f>
        <v>0</v>
      </c>
      <c r="Q113" s="679" t="str">
        <f>IF(IF(B113="","",INDEX(BDD!$AN$8:$AN$3162,MATCH(B113,BDD!$AX$8:$AX$3162,0)))=0,"",IF(B113="","",INDEX(BDD!$AN$8:$AN$3162,MATCH(B113,BDD!$AX$8:$AX$3162,0))))</f>
        <v/>
      </c>
      <c r="R113" s="557" t="str">
        <f>IFERROR(IF(B113="","",INDEX(BDD!C:C,MATCH(B113,BDD!AX:AX,0))),"")</f>
        <v>T-44</v>
      </c>
      <c r="S113" s="513" t="str">
        <f>IF(B113="","",INDEX(BDD!$A$8:$A$3162,MATCH(B113,BDD!$AX$8:$AX$3162,0)))</f>
        <v>1123</v>
      </c>
    </row>
    <row r="114" spans="2:19" ht="20.25">
      <c r="B114" s="529">
        <f t="shared" si="2"/>
        <v>110</v>
      </c>
      <c r="C114" s="530" t="str">
        <f>IF(B114="","",INDEX(BDD!$B$8:$B$3162,MATCH(B114,BDD!$AX$8:$AX$3162,0)))</f>
        <v>MFD-ISW Vers MFD-CPF-</v>
      </c>
      <c r="D114" s="531" t="str">
        <f t="shared" si="3"/>
        <v>MFD-ISW Vers MFD-CPF-</v>
      </c>
      <c r="E114" s="711">
        <f>IF(B114="","",INDEX(BDD!$D$8:$D$3162,MATCH(B114,BDD!$AX$8:$AX$3162,0)))</f>
        <v>7</v>
      </c>
      <c r="F114" s="533">
        <f>IF(B114="","",INDEX(BDD!$M$8:$M$3162,MATCH(B114,BDD!$AX$8:$AX$3162,0)))</f>
        <v>16</v>
      </c>
      <c r="G114" s="533">
        <f>IF(B114="","",INDEX(BDD!$N$8:$N$3162,MATCH(B114,BDD!$AX$8:$AX$3162,0)))</f>
        <v>9.5299999999999994</v>
      </c>
      <c r="H114" s="537" t="str">
        <f>IF(B114="","",INDEX(BDD!$E$8:$E$3162,MATCH(B114,BDD!$AX$8:$AX$3162,0)))</f>
        <v>JN°928</v>
      </c>
      <c r="I114" s="534">
        <f>IF(B114="","",INDEX(BDD!$V$8:$V$3162,MATCH(B114,BDD!$AX$8:$AX$3162,0)))</f>
        <v>46283</v>
      </c>
      <c r="J114" s="758" t="str">
        <f>IF(B114="","",INDEX(BDD!$Q$8:$Q$3162,MATCH(B114,BDD!$AX$8:$AX$3162,0)))</f>
        <v>WR-46/32</v>
      </c>
      <c r="K114" s="535">
        <f>IF(B114="","",INDEX(BDD!$R$8:$R$3162,MATCH(B114,BDD!$AX$8:$AX$3162,0)))</f>
        <v>0</v>
      </c>
      <c r="L114" s="536">
        <f>IF(B114="","",INDEX(BDD!$S$8:$S$3162,MATCH(B114,BDD!$AX$8:$AX$3162,0)))</f>
        <v>0</v>
      </c>
      <c r="M114" s="556" t="str">
        <f>IF(B114="","",INDEX(BDD!$P$8:$P$3162,MATCH(B114,BDD!$AX$8:$AX$3162,0)))</f>
        <v>TFTII-PL03</v>
      </c>
      <c r="N114" s="678" t="str">
        <f>IF(IF(B114="","",INDEX(BDD!$Z$8:$Z$3162,MATCH(B114,BDD!$AX$8:$AX$3162,0)))=0,"",INDEX(BDD!$Z$8:$Z$3162,MATCH(B114,BDD!$AX$8:$AX$3162,0)))</f>
        <v/>
      </c>
      <c r="O114" s="672" t="str">
        <f>IF(IF(B114="","",INDEX(BDD!$AA$8:$AA$3162,MATCH(B114,BDD!$AX$8:$AX$3162,0)))=0,"",IF(B114="","",INDEX(BDD!$AA$8:$AA$3162,MATCH(B114,BDD!$AX$8:$AX$3162,0))))</f>
        <v/>
      </c>
      <c r="P114" s="672">
        <f>IF(IF(B114="","",INDEX(BDD!$AB$8:$AB$3162,MATCH(B114,BDD!$AX$8:$AX$3162,0)))=0,"",)</f>
        <v>0</v>
      </c>
      <c r="Q114" s="679" t="str">
        <f>IF(IF(B114="","",INDEX(BDD!$AN$8:$AN$3162,MATCH(B114,BDD!$AX$8:$AX$3162,0)))=0,"",IF(B114="","",INDEX(BDD!$AN$8:$AN$3162,MATCH(B114,BDD!$AX$8:$AX$3162,0))))</f>
        <v>RX(30-65)</v>
      </c>
      <c r="R114" s="557" t="str">
        <f>IFERROR(IF(B114="","",INDEX(BDD!C:C,MATCH(B114,BDD!AX:AX,0))),"")</f>
        <v>T-42</v>
      </c>
      <c r="S114" s="513" t="str">
        <f>IF(B114="","",INDEX(BDD!$A$8:$A$3162,MATCH(B114,BDD!$AX$8:$AX$3162,0)))</f>
        <v>1197</v>
      </c>
    </row>
    <row r="115" spans="2:19" ht="18.75">
      <c r="B115" s="529">
        <f t="shared" si="2"/>
        <v>111</v>
      </c>
      <c r="C115" s="530" t="str">
        <f>IF(B115="","",INDEX(BDD!$B$8:$B$3162,MATCH(B115,BDD!$AX$8:$AX$3162,0)))</f>
        <v>MFD-ISW Vers MFD-CPF-</v>
      </c>
      <c r="D115" s="531" t="str">
        <f t="shared" si="3"/>
        <v>MFD-ISW Vers MFD-CPF-</v>
      </c>
      <c r="E115" s="532">
        <f>IF(B115="","",INDEX(BDD!$D$8:$D$3162,MATCH(B115,BDD!$AX$8:$AX$3162,0)))</f>
        <v>8</v>
      </c>
      <c r="F115" s="533">
        <f>IF(B115="","",INDEX(BDD!$M$8:$M$3162,MATCH(B115,BDD!$AX$8:$AX$3162,0)))</f>
        <v>16</v>
      </c>
      <c r="G115" s="533">
        <f>IF(B115="","",INDEX(BDD!$N$8:$N$3162,MATCH(B115,BDD!$AX$8:$AX$3162,0)))</f>
        <v>9.5299999999999994</v>
      </c>
      <c r="H115" s="537" t="str">
        <f>IF(B115="","",INDEX(BDD!$E$8:$E$3162,MATCH(B115,BDD!$AX$8:$AX$3162,0)))</f>
        <v>JN°984R</v>
      </c>
      <c r="I115" s="534">
        <f>IF(B115="","",INDEX(BDD!$V$8:$V$3162,MATCH(B115,BDD!$AX$8:$AX$3162,0)))</f>
        <v>46308</v>
      </c>
      <c r="J115" s="758" t="str">
        <f>IF(B115="","",INDEX(BDD!$Q$8:$Q$3162,MATCH(B115,BDD!$AX$8:$AX$3162,0)))</f>
        <v>WR-050</v>
      </c>
      <c r="K115" s="535">
        <f>IF(B115="","",INDEX(BDD!$R$8:$R$3162,MATCH(B115,BDD!$AX$8:$AX$3162,0)))</f>
        <v>46311</v>
      </c>
      <c r="L115" s="536">
        <f>IF(B115="","",INDEX(BDD!$S$8:$S$3162,MATCH(B115,BDD!$AX$8:$AX$3162,0)))</f>
        <v>0</v>
      </c>
      <c r="M115" s="556" t="str">
        <f>IF(B115="","",INDEX(BDD!$P$8:$P$3162,MATCH(B115,BDD!$AX$8:$AX$3162,0)))</f>
        <v>TFTII-REP-PL01</v>
      </c>
      <c r="N115" s="678" t="str">
        <f>IF(IF(B115="","",INDEX(BDD!$Z$8:$Z$3162,MATCH(B115,BDD!$AX$8:$AX$3162,0)))=0,"",INDEX(BDD!$Z$8:$Z$3162,MATCH(B115,BDD!$AX$8:$AX$3162,0)))</f>
        <v/>
      </c>
      <c r="O115" s="672" t="str">
        <f>IF(IF(B115="","",INDEX(BDD!$AA$8:$AA$3162,MATCH(B115,BDD!$AX$8:$AX$3162,0)))=0,"",IF(B115="","",INDEX(BDD!$AA$8:$AA$3162,MATCH(B115,BDD!$AX$8:$AX$3162,0))))</f>
        <v/>
      </c>
      <c r="P115" s="672" t="str">
        <f>IF(IF(B115="","",INDEX(BDD!$AB$8:$AB$3162,MATCH(B115,BDD!$AX$8:$AX$3162,0)))=0,"",)</f>
        <v/>
      </c>
      <c r="Q115" s="679" t="str">
        <f>IF(IF(B115="","",INDEX(BDD!$AN$8:$AN$3162,MATCH(B115,BDD!$AX$8:$AX$3162,0)))=0,"",IF(B115="","",INDEX(BDD!$AN$8:$AN$3162,MATCH(B115,BDD!$AX$8:$AX$3162,0))))</f>
        <v/>
      </c>
      <c r="R115" s="557" t="str">
        <f>IFERROR(IF(B115="","",INDEX(BDD!C:C,MATCH(B115,BDD!AX:AX,0))),"")</f>
        <v>T-40</v>
      </c>
      <c r="S115" s="513" t="str">
        <f>IF(B115="","",INDEX(BDD!$A$8:$A$3162,MATCH(B115,BDD!$AX$8:$AX$3162,0)))</f>
        <v>1271</v>
      </c>
    </row>
    <row r="116" spans="2:19" ht="18.75">
      <c r="B116" s="529">
        <f t="shared" si="2"/>
        <v>112</v>
      </c>
      <c r="C116" s="530" t="str">
        <f>IF(B116="","",INDEX(BDD!$B$8:$B$3162,MATCH(B116,BDD!$AX$8:$AX$3162,0)))</f>
        <v>MFD-ISW Vers MFD-CPF-</v>
      </c>
      <c r="D116" s="531" t="str">
        <f t="shared" si="3"/>
        <v>MFD-ISW Vers MFD-CPF-</v>
      </c>
      <c r="E116" s="532">
        <f>IF(B116="","",INDEX(BDD!$D$8:$D$3162,MATCH(B116,BDD!$AX$8:$AX$3162,0)))</f>
        <v>9</v>
      </c>
      <c r="F116" s="533">
        <f>IF(B116="","",INDEX(BDD!$M$8:$M$3162,MATCH(B116,BDD!$AX$8:$AX$3162,0)))</f>
        <v>16</v>
      </c>
      <c r="G116" s="533">
        <f>IF(B116="","",INDEX(BDD!$N$8:$N$3162,MATCH(B116,BDD!$AX$8:$AX$3162,0)))</f>
        <v>9.5299999999999994</v>
      </c>
      <c r="H116" s="537" t="str">
        <f>IF(B116="","",INDEX(BDD!$E$8:$E$3162,MATCH(B116,BDD!$AX$8:$AX$3162,0)))</f>
        <v>JN°1039R</v>
      </c>
      <c r="I116" s="534">
        <f>IF(B116="","",INDEX(BDD!$V$8:$V$3162,MATCH(B116,BDD!$AX$8:$AX$3162,0)))</f>
        <v>46308</v>
      </c>
      <c r="J116" s="758" t="str">
        <f>IF(B116="","",INDEX(BDD!$Q$8:$Q$3162,MATCH(B116,BDD!$AX$8:$AX$3162,0)))</f>
        <v>WR-050</v>
      </c>
      <c r="K116" s="535">
        <f>IF(B116="","",INDEX(BDD!$R$8:$R$3162,MATCH(B116,BDD!$AX$8:$AX$3162,0)))</f>
        <v>0</v>
      </c>
      <c r="L116" s="536">
        <f>IF(B116="","",INDEX(BDD!$S$8:$S$3162,MATCH(B116,BDD!$AX$8:$AX$3162,0)))</f>
        <v>0</v>
      </c>
      <c r="M116" s="556" t="str">
        <f>IF(B116="","",INDEX(BDD!$P$8:$P$3162,MATCH(B116,BDD!$AX$8:$AX$3162,0)))</f>
        <v>TFTII-REP-PL01</v>
      </c>
      <c r="N116" s="678">
        <f>IF(IF(B116="","",INDEX(BDD!$Z$8:$Z$3162,MATCH(B116,BDD!$AX$8:$AX$3162,0)))=0,"",INDEX(BDD!$Z$8:$Z$3162,MATCH(B116,BDD!$AX$8:$AX$3162,0)))</f>
        <v>46310</v>
      </c>
      <c r="O116" s="672" t="str">
        <f>IF(IF(B116="","",INDEX(BDD!$AA$8:$AA$3162,MATCH(B116,BDD!$AX$8:$AX$3162,0)))=0,"",IF(B116="","",INDEX(BDD!$AA$8:$AA$3162,MATCH(B116,BDD!$AX$8:$AX$3162,0))))</f>
        <v/>
      </c>
      <c r="P116" s="672" t="str">
        <f>IF(IF(B116="","",INDEX(BDD!$AB$8:$AB$3162,MATCH(B116,BDD!$AX$8:$AX$3162,0)))=0,"",)</f>
        <v/>
      </c>
      <c r="Q116" s="679" t="str">
        <f>IF(IF(B116="","",INDEX(BDD!$AN$8:$AN$3162,MATCH(B116,BDD!$AX$8:$AX$3162,0)))=0,"",IF(B116="","",INDEX(BDD!$AN$8:$AN$3162,MATCH(B116,BDD!$AX$8:$AX$3162,0))))</f>
        <v/>
      </c>
      <c r="R116" s="557" t="str">
        <f>IFERROR(IF(B116="","",INDEX(BDD!C:C,MATCH(B116,BDD!AX:AX,0))),"")</f>
        <v>T-37</v>
      </c>
      <c r="S116" s="513" t="str">
        <f>IF(B116="","",INDEX(BDD!$A$8:$A$3162,MATCH(B116,BDD!$AX$8:$AX$3162,0)))</f>
        <v>1353</v>
      </c>
    </row>
    <row r="117" spans="2:19" ht="18.75">
      <c r="B117" s="529">
        <f t="shared" si="2"/>
        <v>113</v>
      </c>
      <c r="C117" s="530" t="str">
        <f>IF(B117="","",INDEX(BDD!$B$8:$B$3162,MATCH(B117,BDD!$AX$8:$AX$3162,0)))</f>
        <v>MFD-ISW Vers MFD-CPF-</v>
      </c>
      <c r="D117" s="531" t="str">
        <f t="shared" si="3"/>
        <v>MFD-ISW Vers MFD-CPF-</v>
      </c>
      <c r="E117" s="532">
        <f>IF(B117="","",INDEX(BDD!$D$8:$D$3162,MATCH(B117,BDD!$AX$8:$AX$3162,0)))</f>
        <v>9</v>
      </c>
      <c r="F117" s="533">
        <f>IF(B117="","",INDEX(BDD!$M$8:$M$3162,MATCH(B117,BDD!$AX$8:$AX$3162,0)))</f>
        <v>16</v>
      </c>
      <c r="G117" s="533">
        <f>IF(B117="","",INDEX(BDD!$N$8:$N$3162,MATCH(B117,BDD!$AX$8:$AX$3162,0)))</f>
        <v>9.5299999999999994</v>
      </c>
      <c r="H117" s="537" t="str">
        <f>IF(B117="","",INDEX(BDD!$E$8:$E$3162,MATCH(B117,BDD!$AX$8:$AX$3162,0)))</f>
        <v>JN°1042R</v>
      </c>
      <c r="I117" s="534">
        <f>IF(B117="","",INDEX(BDD!$V$8:$V$3162,MATCH(B117,BDD!$AX$8:$AX$3162,0)))</f>
        <v>46308</v>
      </c>
      <c r="J117" s="758" t="str">
        <f>IF(B117="","",INDEX(BDD!$Q$8:$Q$3162,MATCH(B117,BDD!$AX$8:$AX$3162,0)))</f>
        <v>WR-050</v>
      </c>
      <c r="K117" s="535">
        <f>IF(B117="","",INDEX(BDD!$R$8:$R$3162,MATCH(B117,BDD!$AX$8:$AX$3162,0)))</f>
        <v>0</v>
      </c>
      <c r="L117" s="536">
        <f>IF(B117="","",INDEX(BDD!$S$8:$S$3162,MATCH(B117,BDD!$AX$8:$AX$3162,0)))</f>
        <v>0</v>
      </c>
      <c r="M117" s="556" t="str">
        <f>IF(B117="","",INDEX(BDD!$P$8:$P$3162,MATCH(B117,BDD!$AX$8:$AX$3162,0)))</f>
        <v>TFTII-REP-PL01</v>
      </c>
      <c r="N117" s="678">
        <f>IF(IF(B117="","",INDEX(BDD!$Z$8:$Z$3162,MATCH(B117,BDD!$AX$8:$AX$3162,0)))=0,"",INDEX(BDD!$Z$8:$Z$3162,MATCH(B117,BDD!$AX$8:$AX$3162,0)))</f>
        <v>46310</v>
      </c>
      <c r="O117" s="672" t="str">
        <f>IF(IF(B117="","",INDEX(BDD!$AA$8:$AA$3162,MATCH(B117,BDD!$AX$8:$AX$3162,0)))=0,"",IF(B117="","",INDEX(BDD!$AA$8:$AA$3162,MATCH(B117,BDD!$AX$8:$AX$3162,0))))</f>
        <v/>
      </c>
      <c r="P117" s="672" t="str">
        <f>IF(IF(B117="","",INDEX(BDD!$AB$8:$AB$3162,MATCH(B117,BDD!$AX$8:$AX$3162,0)))=0,"",)</f>
        <v/>
      </c>
      <c r="Q117" s="679" t="str">
        <f>IF(IF(B117="","",INDEX(BDD!$AN$8:$AN$3162,MATCH(B117,BDD!$AX$8:$AX$3162,0)))=0,"",IF(B117="","",INDEX(BDD!$AN$8:$AN$3162,MATCH(B117,BDD!$AX$8:$AX$3162,0))))</f>
        <v/>
      </c>
      <c r="R117" s="557" t="str">
        <f>IFERROR(IF(B117="","",INDEX(BDD!C:C,MATCH(B117,BDD!AX:AX,0))),"")</f>
        <v>T-37</v>
      </c>
      <c r="S117" s="513" t="str">
        <f>IF(B117="","",INDEX(BDD!$A$8:$A$3162,MATCH(B117,BDD!$AX$8:$AX$3162,0)))</f>
        <v>1359</v>
      </c>
    </row>
    <row r="118" spans="2:19" ht="18.75">
      <c r="B118" s="529">
        <f t="shared" si="2"/>
        <v>114</v>
      </c>
      <c r="C118" s="530" t="str">
        <f>IF(B118="","",INDEX(BDD!$B$8:$B$3162,MATCH(B118,BDD!$AX$8:$AX$3162,0)))</f>
        <v>MFD-ISW Vers MFD-CPF-</v>
      </c>
      <c r="D118" s="531" t="str">
        <f t="shared" si="3"/>
        <v>MFD-ISW Vers MFD-CPF-</v>
      </c>
      <c r="E118" s="532">
        <f>IF(B118="","",INDEX(BDD!$D$8:$D$3162,MATCH(B118,BDD!$AX$8:$AX$3162,0)))</f>
        <v>11</v>
      </c>
      <c r="F118" s="533">
        <f>IF(B118="","",INDEX(BDD!$M$8:$M$3162,MATCH(B118,BDD!$AX$8:$AX$3162,0)))</f>
        <v>16</v>
      </c>
      <c r="G118" s="533">
        <f>IF(B118="","",INDEX(BDD!$N$8:$N$3162,MATCH(B118,BDD!$AX$8:$AX$3162,0)))</f>
        <v>9.5299999999999994</v>
      </c>
      <c r="H118" s="537" t="str">
        <f>IF(B118="","",INDEX(BDD!$E$8:$E$3162,MATCH(B118,BDD!$AX$8:$AX$3162,0)))</f>
        <v>JN°1124R</v>
      </c>
      <c r="I118" s="534">
        <f>IF(B118="","",INDEX(BDD!$V$8:$V$3162,MATCH(B118,BDD!$AX$8:$AX$3162,0)))</f>
        <v>46309</v>
      </c>
      <c r="J118" s="758" t="str">
        <f>IF(B118="","",INDEX(BDD!$Q$8:$Q$3162,MATCH(B118,BDD!$AX$8:$AX$3162,0)))</f>
        <v>WR-050</v>
      </c>
      <c r="K118" s="535">
        <f>IF(B118="","",INDEX(BDD!$R$8:$R$3162,MATCH(B118,BDD!$AX$8:$AX$3162,0)))</f>
        <v>0</v>
      </c>
      <c r="L118" s="536">
        <f>IF(B118="","",INDEX(BDD!$S$8:$S$3162,MATCH(B118,BDD!$AX$8:$AX$3162,0)))</f>
        <v>0</v>
      </c>
      <c r="M118" s="556" t="str">
        <f>IF(B118="","",INDEX(BDD!$P$8:$P$3162,MATCH(B118,BDD!$AX$8:$AX$3162,0)))</f>
        <v>TFTII-REP-PL01</v>
      </c>
      <c r="N118" s="678">
        <f>IF(IF(B118="","",INDEX(BDD!$Z$8:$Z$3162,MATCH(B118,BDD!$AX$8:$AX$3162,0)))=0,"",INDEX(BDD!$Z$8:$Z$3162,MATCH(B118,BDD!$AX$8:$AX$3162,0)))</f>
        <v>46310</v>
      </c>
      <c r="O118" s="672" t="str">
        <f>IF(IF(B118="","",INDEX(BDD!$AA$8:$AA$3162,MATCH(B118,BDD!$AX$8:$AX$3162,0)))=0,"",IF(B118="","",INDEX(BDD!$AA$8:$AA$3162,MATCH(B118,BDD!$AX$8:$AX$3162,0))))</f>
        <v/>
      </c>
      <c r="P118" s="672" t="str">
        <f>IF(IF(B118="","",INDEX(BDD!$AB$8:$AB$3162,MATCH(B118,BDD!$AX$8:$AX$3162,0)))=0,"",)</f>
        <v/>
      </c>
      <c r="Q118" s="679" t="str">
        <f>IF(IF(B118="","",INDEX(BDD!$AN$8:$AN$3162,MATCH(B118,BDD!$AX$8:$AX$3162,0)))=0,"",IF(B118="","",INDEX(BDD!$AN$8:$AN$3162,MATCH(B118,BDD!$AX$8:$AX$3162,0))))</f>
        <v/>
      </c>
      <c r="R118" s="557" t="str">
        <f>IFERROR(IF(B118="","",INDEX(BDD!C:C,MATCH(B118,BDD!AX:AX,0))),"")</f>
        <v>T-32</v>
      </c>
      <c r="S118" s="513" t="str">
        <f>IF(B118="","",INDEX(BDD!$A$8:$A$3162,MATCH(B118,BDD!$AX$8:$AX$3162,0)))</f>
        <v>1498</v>
      </c>
    </row>
    <row r="119" spans="2:19" ht="18.75">
      <c r="B119" s="529">
        <f t="shared" si="2"/>
        <v>115</v>
      </c>
      <c r="C119" s="530" t="str">
        <f>IF(B119="","",INDEX(BDD!$B$8:$B$3162,MATCH(B119,BDD!$AX$8:$AX$3162,0)))</f>
        <v>MFD-ISW Vers MFD-CPF-</v>
      </c>
      <c r="D119" s="531" t="str">
        <f t="shared" si="3"/>
        <v>MFD-ISW Vers MFD-CPF-</v>
      </c>
      <c r="E119" s="532">
        <f>IF(B119="","",INDEX(BDD!$D$8:$D$3162,MATCH(B119,BDD!$AX$8:$AX$3162,0)))</f>
        <v>14</v>
      </c>
      <c r="F119" s="533">
        <f>IF(B119="","",INDEX(BDD!$M$8:$M$3162,MATCH(B119,BDD!$AX$8:$AX$3162,0)))</f>
        <v>16</v>
      </c>
      <c r="G119" s="533">
        <f>IF(B119="","",INDEX(BDD!$N$8:$N$3162,MATCH(B119,BDD!$AX$8:$AX$3162,0)))</f>
        <v>9.5299999999999994</v>
      </c>
      <c r="H119" s="537" t="str">
        <f>IF(B119="","",INDEX(BDD!$E$8:$E$3162,MATCH(B119,BDD!$AX$8:$AX$3162,0)))</f>
        <v>JN°1311R</v>
      </c>
      <c r="I119" s="534">
        <f>IF(B119="","",INDEX(BDD!$V$8:$V$3162,MATCH(B119,BDD!$AX$8:$AX$3162,0)))</f>
        <v>46291</v>
      </c>
      <c r="J119" s="758" t="str">
        <f>IF(B119="","",INDEX(BDD!$Q$8:$Q$3162,MATCH(B119,BDD!$AX$8:$AX$3162,0)))</f>
        <v>WR-52</v>
      </c>
      <c r="K119" s="535">
        <f>IF(B119="","",INDEX(BDD!$R$8:$R$3162,MATCH(B119,BDD!$AX$8:$AX$3162,0)))</f>
        <v>0</v>
      </c>
      <c r="L119" s="536">
        <f>IF(B119="","",INDEX(BDD!$S$8:$S$3162,MATCH(B119,BDD!$AX$8:$AX$3162,0)))</f>
        <v>0</v>
      </c>
      <c r="M119" s="556" t="str">
        <f>IF(B119="","",INDEX(BDD!$P$8:$P$3162,MATCH(B119,BDD!$AX$8:$AX$3162,0)))</f>
        <v>TFTII-REP-PL01</v>
      </c>
      <c r="N119" s="678" t="str">
        <f>IF(IF(B119="","",INDEX(BDD!$Z$8:$Z$3162,MATCH(B119,BDD!$AX$8:$AX$3162,0)))=0,"",INDEX(BDD!$Z$8:$Z$3162,MATCH(B119,BDD!$AX$8:$AX$3162,0)))</f>
        <v/>
      </c>
      <c r="O119" s="672" t="str">
        <f>IF(IF(B119="","",INDEX(BDD!$AA$8:$AA$3162,MATCH(B119,BDD!$AX$8:$AX$3162,0)))=0,"",IF(B119="","",INDEX(BDD!$AA$8:$AA$3162,MATCH(B119,BDD!$AX$8:$AX$3162,0))))</f>
        <v/>
      </c>
      <c r="P119" s="672" t="str">
        <f>IF(IF(B119="","",INDEX(BDD!$AB$8:$AB$3162,MATCH(B119,BDD!$AX$8:$AX$3162,0)))=0,"",)</f>
        <v/>
      </c>
      <c r="Q119" s="679" t="str">
        <f>IF(IF(B119="","",INDEX(BDD!$AN$8:$AN$3162,MATCH(B119,BDD!$AX$8:$AX$3162,0)))=0,"",IF(B119="","",INDEX(BDD!$AN$8:$AN$3162,MATCH(B119,BDD!$AX$8:$AX$3162,0))))</f>
        <v/>
      </c>
      <c r="R119" s="557" t="str">
        <f>IFERROR(IF(B119="","",INDEX(BDD!C:C,MATCH(B119,BDD!AX:AX,0))),"")</f>
        <v>T-25</v>
      </c>
      <c r="S119" s="513" t="str">
        <f>IF(B119="","",INDEX(BDD!$A$8:$A$3162,MATCH(B119,BDD!$AX$8:$AX$3162,0)))</f>
        <v>1755</v>
      </c>
    </row>
    <row r="120" spans="2:19" ht="18.75">
      <c r="B120" s="529">
        <f t="shared" si="2"/>
        <v>116</v>
      </c>
      <c r="C120" s="530" t="str">
        <f>IF(B120="","",INDEX(BDD!$B$8:$B$3162,MATCH(B120,BDD!$AX$8:$AX$3162,0)))</f>
        <v>MFD-ISW Vers MFD-CPF-</v>
      </c>
      <c r="D120" s="531" t="str">
        <f t="shared" si="3"/>
        <v>MFD-ISW Vers MFD-CPF-</v>
      </c>
      <c r="E120" s="532">
        <f>IF(B120="","",INDEX(BDD!$D$8:$D$3162,MATCH(B120,BDD!$AX$8:$AX$3162,0)))</f>
        <v>15</v>
      </c>
      <c r="F120" s="533">
        <f>IF(B120="","",INDEX(BDD!$M$8:$M$3162,MATCH(B120,BDD!$AX$8:$AX$3162,0)))</f>
        <v>16</v>
      </c>
      <c r="G120" s="533">
        <f>IF(B120="","",INDEX(BDD!$N$8:$N$3162,MATCH(B120,BDD!$AX$8:$AX$3162,0)))</f>
        <v>9.5299999999999994</v>
      </c>
      <c r="H120" s="537" t="str">
        <f>IF(B120="","",INDEX(BDD!$E$8:$E$3162,MATCH(B120,BDD!$AX$8:$AX$3162,0)))</f>
        <v>JN°1363R</v>
      </c>
      <c r="I120" s="534">
        <f>IF(B120="","",INDEX(BDD!$V$8:$V$3162,MATCH(B120,BDD!$AX$8:$AX$3162,0)))</f>
        <v>46296</v>
      </c>
      <c r="J120" s="758" t="str">
        <f>IF(B120="","",INDEX(BDD!$Q$8:$Q$3162,MATCH(B120,BDD!$AX$8:$AX$3162,0)))</f>
        <v>WR-52</v>
      </c>
      <c r="K120" s="535">
        <f>IF(B120="","",INDEX(BDD!$R$8:$R$3162,MATCH(B120,BDD!$AX$8:$AX$3162,0)))</f>
        <v>0</v>
      </c>
      <c r="L120" s="536">
        <f>IF(B120="","",INDEX(BDD!$S$8:$S$3162,MATCH(B120,BDD!$AX$8:$AX$3162,0)))</f>
        <v>0</v>
      </c>
      <c r="M120" s="556" t="str">
        <f>IF(B120="","",INDEX(BDD!$P$8:$P$3162,MATCH(B120,BDD!$AX$8:$AX$3162,0)))</f>
        <v>TFTII-REP-PL01</v>
      </c>
      <c r="N120" s="678" t="str">
        <f>IF(IF(B120="","",INDEX(BDD!$Z$8:$Z$3162,MATCH(B120,BDD!$AX$8:$AX$3162,0)))=0,"",INDEX(BDD!$Z$8:$Z$3162,MATCH(B120,BDD!$AX$8:$AX$3162,0)))</f>
        <v/>
      </c>
      <c r="O120" s="672" t="str">
        <f>IF(IF(B120="","",INDEX(BDD!$AA$8:$AA$3162,MATCH(B120,BDD!$AX$8:$AX$3162,0)))=0,"",IF(B120="","",INDEX(BDD!$AA$8:$AA$3162,MATCH(B120,BDD!$AX$8:$AX$3162,0))))</f>
        <v/>
      </c>
      <c r="P120" s="672" t="str">
        <f>IF(IF(B120="","",INDEX(BDD!$AB$8:$AB$3162,MATCH(B120,BDD!$AX$8:$AX$3162,0)))=0,"",)</f>
        <v/>
      </c>
      <c r="Q120" s="679" t="str">
        <f>IF(IF(B120="","",INDEX(BDD!$AN$8:$AN$3162,MATCH(B120,BDD!$AX$8:$AX$3162,0)))=0,"",IF(B120="","",INDEX(BDD!$AN$8:$AN$3162,MATCH(B120,BDD!$AX$8:$AX$3162,0))))</f>
        <v/>
      </c>
      <c r="R120" s="557" t="str">
        <f>IFERROR(IF(B120="","",INDEX(BDD!C:C,MATCH(B120,BDD!AX:AX,0))),"")</f>
        <v>T-22</v>
      </c>
      <c r="S120" s="513" t="str">
        <f>IF(B120="","",INDEX(BDD!$A$8:$A$3162,MATCH(B120,BDD!$AX$8:$AX$3162,0)))</f>
        <v>1844</v>
      </c>
    </row>
    <row r="121" spans="2:19" ht="18.75">
      <c r="B121" s="529" t="str">
        <f t="shared" si="2"/>
        <v/>
      </c>
      <c r="C121" s="530" t="str">
        <f>IF(B121="","",INDEX(BDD!$B$8:$B$3162,MATCH(B121,BDD!$AX$8:$AX$3162,0)))</f>
        <v/>
      </c>
      <c r="D121" s="531" t="str">
        <f t="shared" si="3"/>
        <v/>
      </c>
      <c r="E121" s="532" t="str">
        <f>IF(B121="","",INDEX(BDD!$D$8:$D$3162,MATCH(B121,BDD!$AX$8:$AX$3162,0)))</f>
        <v/>
      </c>
      <c r="F121" s="533" t="str">
        <f>IF(B121="","",INDEX(BDD!$M$8:$M$3162,MATCH(B121,BDD!$AX$8:$AX$3162,0)))</f>
        <v/>
      </c>
      <c r="G121" s="533" t="str">
        <f>IF(B121="","",INDEX(BDD!$N$8:$N$3162,MATCH(B121,BDD!$AX$8:$AX$3162,0)))</f>
        <v/>
      </c>
      <c r="H121" s="537" t="str">
        <f>IF(B121="","",INDEX(BDD!$E$8:$E$3162,MATCH(B121,BDD!$AX$8:$AX$3162,0)))</f>
        <v/>
      </c>
      <c r="I121" s="534" t="str">
        <f>IF(B121="","",INDEX(BDD!$V$8:$V$3162,MATCH(B121,BDD!$AX$8:$AX$3162,0)))</f>
        <v/>
      </c>
      <c r="J121" s="758" t="str">
        <f>IF(B121="","",INDEX(BDD!$Q$8:$Q$3162,MATCH(B121,BDD!$AX$8:$AX$3162,0)))</f>
        <v/>
      </c>
      <c r="K121" s="535" t="str">
        <f>IF(B121="","",INDEX(BDD!$R$8:$R$3162,MATCH(B121,BDD!$AX$8:$AX$3162,0)))</f>
        <v/>
      </c>
      <c r="L121" s="536" t="str">
        <f>IF(B121="","",INDEX(BDD!$S$8:$S$3162,MATCH(B121,BDD!$AX$8:$AX$3162,0)))</f>
        <v/>
      </c>
      <c r="M121" s="556" t="str">
        <f>IF(B121="","",INDEX(BDD!$P$8:$P$3162,MATCH(B121,BDD!$AX$8:$AX$3162,0)))</f>
        <v/>
      </c>
      <c r="N121" s="678">
        <f>IF(IF(B121="","",INDEX(BDD!$Z$8:$Z$3162,MATCH(B121,BDD!$AX$8:$AX$3162,0)))=0,"",INDEX(BDD!$Z$8:$Z$3162,MATCH(B121,BDD!$AX$8:$AX$3162,0)))</f>
        <v>0</v>
      </c>
      <c r="O121" s="672" t="str">
        <f>IF(IF(B121="","",INDEX(BDD!$AA$8:$AA$3162,MATCH(B121,BDD!$AX$8:$AX$3162,0)))=0,"",IF(B121="","",INDEX(BDD!$AA$8:$AA$3162,MATCH(B121,BDD!$AX$8:$AX$3162,0))))</f>
        <v/>
      </c>
      <c r="P121" s="672">
        <f>IF(IF(B121="","",INDEX(BDD!$AB$8:$AB$3162,MATCH(B121,BDD!$AX$8:$AX$3162,0)))=0,"",)</f>
        <v>0</v>
      </c>
      <c r="Q121" s="679" t="str">
        <f>IF(IF(B121="","",INDEX(BDD!$AN$8:$AN$3162,MATCH(B121,BDD!$AX$8:$AX$3162,0)))=0,"",IF(B121="","",INDEX(BDD!$AN$8:$AN$3162,MATCH(B121,BDD!$AX$8:$AX$3162,0))))</f>
        <v/>
      </c>
      <c r="R121" s="557" t="str">
        <f>IFERROR(IF(B121="","",INDEX(BDD!C:C,MATCH(B121,BDD!AX:AX,0))),"")</f>
        <v/>
      </c>
      <c r="S121" s="513" t="str">
        <f>IF(B121="","",INDEX(BDD!$A$8:$A$3162,MATCH(B121,BDD!$AX$8:$AX$3162,0)))</f>
        <v/>
      </c>
    </row>
    <row r="122" spans="2:19" ht="18.75">
      <c r="B122" s="529" t="str">
        <f t="shared" si="2"/>
        <v/>
      </c>
      <c r="C122" s="530" t="str">
        <f>IF(B122="","",INDEX(BDD!$B$8:$B$3162,MATCH(B122,BDD!$AX$8:$AX$3162,0)))</f>
        <v/>
      </c>
      <c r="D122" s="531" t="str">
        <f t="shared" si="3"/>
        <v/>
      </c>
      <c r="E122" s="532" t="str">
        <f>IF(B122="","",INDEX(BDD!$D$8:$D$3162,MATCH(B122,BDD!$AX$8:$AX$3162,0)))</f>
        <v/>
      </c>
      <c r="F122" s="533" t="str">
        <f>IF(B122="","",INDEX(BDD!$M$8:$M$3162,MATCH(B122,BDD!$AX$8:$AX$3162,0)))</f>
        <v/>
      </c>
      <c r="G122" s="533" t="str">
        <f>IF(B122="","",INDEX(BDD!$N$8:$N$3162,MATCH(B122,BDD!$AX$8:$AX$3162,0)))</f>
        <v/>
      </c>
      <c r="H122" s="537" t="str">
        <f>IF(B122="","",INDEX(BDD!$E$8:$E$3162,MATCH(B122,BDD!$AX$8:$AX$3162,0)))</f>
        <v/>
      </c>
      <c r="I122" s="534" t="str">
        <f>IF(B122="","",INDEX(BDD!$V$8:$V$3162,MATCH(B122,BDD!$AX$8:$AX$3162,0)))</f>
        <v/>
      </c>
      <c r="J122" s="758" t="str">
        <f>IF(B122="","",INDEX(BDD!$Q$8:$Q$3162,MATCH(B122,BDD!$AX$8:$AX$3162,0)))</f>
        <v/>
      </c>
      <c r="K122" s="535" t="str">
        <f>IF(B122="","",INDEX(BDD!$R$8:$R$3162,MATCH(B122,BDD!$AX$8:$AX$3162,0)))</f>
        <v/>
      </c>
      <c r="L122" s="536" t="str">
        <f>IF(B122="","",INDEX(BDD!$S$8:$S$3162,MATCH(B122,BDD!$AX$8:$AX$3162,0)))</f>
        <v/>
      </c>
      <c r="M122" s="556" t="str">
        <f>IF(B122="","",INDEX(BDD!$P$8:$P$3162,MATCH(B122,BDD!$AX$8:$AX$3162,0)))</f>
        <v/>
      </c>
      <c r="N122" s="678">
        <f>IF(IF(B122="","",INDEX(BDD!$Z$8:$Z$3162,MATCH(B122,BDD!$AX$8:$AX$3162,0)))=0,"",INDEX(BDD!$Z$8:$Z$3162,MATCH(B122,BDD!$AX$8:$AX$3162,0)))</f>
        <v>0</v>
      </c>
      <c r="O122" s="672" t="str">
        <f>IF(IF(B122="","",INDEX(BDD!$AA$8:$AA$3162,MATCH(B122,BDD!$AX$8:$AX$3162,0)))=0,"",IF(B122="","",INDEX(BDD!$AA$8:$AA$3162,MATCH(B122,BDD!$AX$8:$AX$3162,0))))</f>
        <v/>
      </c>
      <c r="P122" s="672">
        <f>IF(IF(B122="","",INDEX(BDD!$AB$8:$AB$3162,MATCH(B122,BDD!$AX$8:$AX$3162,0)))=0,"",)</f>
        <v>0</v>
      </c>
      <c r="Q122" s="679" t="str">
        <f>IF(IF(B122="","",INDEX(BDD!$AN$8:$AN$3162,MATCH(B122,BDD!$AX$8:$AX$3162,0)))=0,"",IF(B122="","",INDEX(BDD!$AN$8:$AN$3162,MATCH(B122,BDD!$AX$8:$AX$3162,0))))</f>
        <v/>
      </c>
      <c r="R122" s="557" t="str">
        <f>IFERROR(IF(B122="","",INDEX(BDD!C:C,MATCH(B122,BDD!AX:AX,0))),"")</f>
        <v/>
      </c>
      <c r="S122" s="513" t="str">
        <f>IF(B122="","",INDEX(BDD!$A$8:$A$3162,MATCH(B122,BDD!$AX$8:$AX$3162,0)))</f>
        <v/>
      </c>
    </row>
    <row r="123" spans="2:19" ht="18.75">
      <c r="B123" s="529" t="str">
        <f t="shared" si="2"/>
        <v/>
      </c>
      <c r="C123" s="530" t="str">
        <f>IF(B123="","",INDEX(BDD!$B$8:$B$3162,MATCH(B123,BDD!$AX$8:$AX$3162,0)))</f>
        <v/>
      </c>
      <c r="D123" s="531" t="str">
        <f t="shared" si="3"/>
        <v/>
      </c>
      <c r="E123" s="532" t="str">
        <f>IF(B123="","",INDEX(BDD!$D$8:$D$3162,MATCH(B123,BDD!$AX$8:$AX$3162,0)))</f>
        <v/>
      </c>
      <c r="F123" s="533" t="str">
        <f>IF(B123="","",INDEX(BDD!$M$8:$M$3162,MATCH(B123,BDD!$AX$8:$AX$3162,0)))</f>
        <v/>
      </c>
      <c r="G123" s="533" t="str">
        <f>IF(B123="","",INDEX(BDD!$N$8:$N$3162,MATCH(B123,BDD!$AX$8:$AX$3162,0)))</f>
        <v/>
      </c>
      <c r="H123" s="537" t="str">
        <f>IF(B123="","",INDEX(BDD!$E$8:$E$3162,MATCH(B123,BDD!$AX$8:$AX$3162,0)))</f>
        <v/>
      </c>
      <c r="I123" s="534" t="str">
        <f>IF(B123="","",INDEX(BDD!$V$8:$V$3162,MATCH(B123,BDD!$AX$8:$AX$3162,0)))</f>
        <v/>
      </c>
      <c r="J123" s="758" t="str">
        <f>IF(B123="","",INDEX(BDD!$Q$8:$Q$3162,MATCH(B123,BDD!$AX$8:$AX$3162,0)))</f>
        <v/>
      </c>
      <c r="K123" s="535" t="str">
        <f>IF(B123="","",INDEX(BDD!$R$8:$R$3162,MATCH(B123,BDD!$AX$8:$AX$3162,0)))</f>
        <v/>
      </c>
      <c r="L123" s="536" t="str">
        <f>IF(B123="","",INDEX(BDD!$S$8:$S$3162,MATCH(B123,BDD!$AX$8:$AX$3162,0)))</f>
        <v/>
      </c>
      <c r="M123" s="556" t="str">
        <f>IF(B123="","",INDEX(BDD!$P$8:$P$3162,MATCH(B123,BDD!$AX$8:$AX$3162,0)))</f>
        <v/>
      </c>
      <c r="N123" s="678">
        <f>IF(IF(B123="","",INDEX(BDD!$Z$8:$Z$3162,MATCH(B123,BDD!$AX$8:$AX$3162,0)))=0,"",INDEX(BDD!$Z$8:$Z$3162,MATCH(B123,BDD!$AX$8:$AX$3162,0)))</f>
        <v>0</v>
      </c>
      <c r="O123" s="672" t="str">
        <f>IF(IF(B123="","",INDEX(BDD!$AA$8:$AA$3162,MATCH(B123,BDD!$AX$8:$AX$3162,0)))=0,"",IF(B123="","",INDEX(BDD!$AA$8:$AA$3162,MATCH(B123,BDD!$AX$8:$AX$3162,0))))</f>
        <v/>
      </c>
      <c r="P123" s="672">
        <f>IF(IF(B123="","",INDEX(BDD!$AB$8:$AB$3162,MATCH(B123,BDD!$AX$8:$AX$3162,0)))=0,"",)</f>
        <v>0</v>
      </c>
      <c r="Q123" s="679" t="str">
        <f>IF(IF(B123="","",INDEX(BDD!$AN$8:$AN$3162,MATCH(B123,BDD!$AX$8:$AX$3162,0)))=0,"",IF(B123="","",INDEX(BDD!$AN$8:$AN$3162,MATCH(B123,BDD!$AX$8:$AX$3162,0))))</f>
        <v/>
      </c>
      <c r="R123" s="557" t="str">
        <f>IFERROR(IF(B123="","",INDEX(BDD!C:C,MATCH(B123,BDD!AX:AX,0))),"")</f>
        <v/>
      </c>
      <c r="S123" s="513" t="str">
        <f>IF(B123="","",INDEX(BDD!$A$8:$A$3162,MATCH(B123,BDD!$AX$8:$AX$3162,0)))</f>
        <v/>
      </c>
    </row>
    <row r="124" spans="2:19" ht="18.75">
      <c r="B124" s="529" t="str">
        <f t="shared" si="2"/>
        <v/>
      </c>
      <c r="C124" s="530" t="str">
        <f>IF(B124="","",INDEX(BDD!$B$8:$B$3162,MATCH(B124,BDD!$AX$8:$AX$3162,0)))</f>
        <v/>
      </c>
      <c r="D124" s="531" t="str">
        <f t="shared" si="3"/>
        <v/>
      </c>
      <c r="E124" s="532" t="str">
        <f>IF(B124="","",INDEX(BDD!$D$8:$D$3162,MATCH(B124,BDD!$AX$8:$AX$3162,0)))</f>
        <v/>
      </c>
      <c r="F124" s="533" t="str">
        <f>IF(B124="","",INDEX(BDD!$M$8:$M$3162,MATCH(B124,BDD!$AX$8:$AX$3162,0)))</f>
        <v/>
      </c>
      <c r="G124" s="533" t="str">
        <f>IF(B124="","",INDEX(BDD!$N$8:$N$3162,MATCH(B124,BDD!$AX$8:$AX$3162,0)))</f>
        <v/>
      </c>
      <c r="H124" s="537" t="str">
        <f>IF(B124="","",INDEX(BDD!$E$8:$E$3162,MATCH(B124,BDD!$AX$8:$AX$3162,0)))</f>
        <v/>
      </c>
      <c r="I124" s="534" t="str">
        <f>IF(B124="","",INDEX(BDD!$V$8:$V$3162,MATCH(B124,BDD!$AX$8:$AX$3162,0)))</f>
        <v/>
      </c>
      <c r="J124" s="758" t="str">
        <f>IF(B124="","",INDEX(BDD!$Q$8:$Q$3162,MATCH(B124,BDD!$AX$8:$AX$3162,0)))</f>
        <v/>
      </c>
      <c r="K124" s="535" t="str">
        <f>IF(B124="","",INDEX(BDD!$R$8:$R$3162,MATCH(B124,BDD!$AX$8:$AX$3162,0)))</f>
        <v/>
      </c>
      <c r="L124" s="536" t="str">
        <f>IF(B124="","",INDEX(BDD!$S$8:$S$3162,MATCH(B124,BDD!$AX$8:$AX$3162,0)))</f>
        <v/>
      </c>
      <c r="M124" s="556" t="str">
        <f>IF(B124="","",INDEX(BDD!$P$8:$P$3162,MATCH(B124,BDD!$AX$8:$AX$3162,0)))</f>
        <v/>
      </c>
      <c r="N124" s="678">
        <f>IF(IF(B124="","",INDEX(BDD!$Z$8:$Z$3162,MATCH(B124,BDD!$AX$8:$AX$3162,0)))=0,"",INDEX(BDD!$Z$8:$Z$3162,MATCH(B124,BDD!$AX$8:$AX$3162,0)))</f>
        <v>0</v>
      </c>
      <c r="O124" s="672" t="str">
        <f>IF(IF(B124="","",INDEX(BDD!$AA$8:$AA$3162,MATCH(B124,BDD!$AX$8:$AX$3162,0)))=0,"",IF(B124="","",INDEX(BDD!$AA$8:$AA$3162,MATCH(B124,BDD!$AX$8:$AX$3162,0))))</f>
        <v/>
      </c>
      <c r="P124" s="672">
        <f>IF(IF(B124="","",INDEX(BDD!$AB$8:$AB$3162,MATCH(B124,BDD!$AX$8:$AX$3162,0)))=0,"",)</f>
        <v>0</v>
      </c>
      <c r="Q124" s="679" t="str">
        <f>IF(IF(B124="","",INDEX(BDD!$AN$8:$AN$3162,MATCH(B124,BDD!$AX$8:$AX$3162,0)))=0,"",IF(B124="","",INDEX(BDD!$AN$8:$AN$3162,MATCH(B124,BDD!$AX$8:$AX$3162,0))))</f>
        <v/>
      </c>
      <c r="R124" s="557" t="str">
        <f>IFERROR(IF(B124="","",INDEX(BDD!C:C,MATCH(B124,BDD!AX:AX,0))),"")</f>
        <v/>
      </c>
      <c r="S124" s="513" t="str">
        <f>IF(B124="","",INDEX(BDD!$A$8:$A$3162,MATCH(B124,BDD!$AX$8:$AX$3162,0)))</f>
        <v/>
      </c>
    </row>
    <row r="125" spans="2:19" ht="18.75">
      <c r="B125" s="529" t="str">
        <f t="shared" si="2"/>
        <v/>
      </c>
      <c r="C125" s="530" t="str">
        <f>IF(B125="","",INDEX(BDD!$B$8:$B$3162,MATCH(B125,BDD!$AX$8:$AX$3162,0)))</f>
        <v/>
      </c>
      <c r="D125" s="531" t="str">
        <f t="shared" si="3"/>
        <v/>
      </c>
      <c r="E125" s="532" t="str">
        <f>IF(B125="","",INDEX(BDD!$D$8:$D$3162,MATCH(B125,BDD!$AX$8:$AX$3162,0)))</f>
        <v/>
      </c>
      <c r="F125" s="533" t="str">
        <f>IF(B125="","",INDEX(BDD!$M$8:$M$3162,MATCH(B125,BDD!$AX$8:$AX$3162,0)))</f>
        <v/>
      </c>
      <c r="G125" s="533" t="str">
        <f>IF(B125="","",INDEX(BDD!$N$8:$N$3162,MATCH(B125,BDD!$AX$8:$AX$3162,0)))</f>
        <v/>
      </c>
      <c r="H125" s="537" t="str">
        <f>IF(B125="","",INDEX(BDD!$E$8:$E$3162,MATCH(B125,BDD!$AX$8:$AX$3162,0)))</f>
        <v/>
      </c>
      <c r="I125" s="534" t="str">
        <f>IF(B125="","",INDEX(BDD!$V$8:$V$3162,MATCH(B125,BDD!$AX$8:$AX$3162,0)))</f>
        <v/>
      </c>
      <c r="J125" s="758" t="str">
        <f>IF(B125="","",INDEX(BDD!$Q$8:$Q$3162,MATCH(B125,BDD!$AX$8:$AX$3162,0)))</f>
        <v/>
      </c>
      <c r="K125" s="535" t="str">
        <f>IF(B125="","",INDEX(BDD!$R$8:$R$3162,MATCH(B125,BDD!$AX$8:$AX$3162,0)))</f>
        <v/>
      </c>
      <c r="L125" s="536" t="str">
        <f>IF(B125="","",INDEX(BDD!$S$8:$S$3162,MATCH(B125,BDD!$AX$8:$AX$3162,0)))</f>
        <v/>
      </c>
      <c r="M125" s="556" t="str">
        <f>IF(B125="","",INDEX(BDD!$P$8:$P$3162,MATCH(B125,BDD!$AX$8:$AX$3162,0)))</f>
        <v/>
      </c>
      <c r="N125" s="678">
        <f>IF(IF(B125="","",INDEX(BDD!$Z$8:$Z$3162,MATCH(B125,BDD!$AX$8:$AX$3162,0)))=0,"",INDEX(BDD!$Z$8:$Z$3162,MATCH(B125,BDD!$AX$8:$AX$3162,0)))</f>
        <v>0</v>
      </c>
      <c r="O125" s="672" t="str">
        <f>IF(IF(B125="","",INDEX(BDD!$AA$8:$AA$3162,MATCH(B125,BDD!$AX$8:$AX$3162,0)))=0,"",IF(B125="","",INDEX(BDD!$AA$8:$AA$3162,MATCH(B125,BDD!$AX$8:$AX$3162,0))))</f>
        <v/>
      </c>
      <c r="P125" s="672">
        <f>IF(IF(B125="","",INDEX(BDD!$AB$8:$AB$3162,MATCH(B125,BDD!$AX$8:$AX$3162,0)))=0,"",)</f>
        <v>0</v>
      </c>
      <c r="Q125" s="679" t="str">
        <f>IF(IF(B125="","",INDEX(BDD!$AN$8:$AN$3162,MATCH(B125,BDD!$AX$8:$AX$3162,0)))=0,"",IF(B125="","",INDEX(BDD!$AN$8:$AN$3162,MATCH(B125,BDD!$AX$8:$AX$3162,0))))</f>
        <v/>
      </c>
      <c r="R125" s="557" t="str">
        <f>IFERROR(IF(B125="","",INDEX(BDD!C:C,MATCH(B125,BDD!AX:AX,0))),"")</f>
        <v/>
      </c>
      <c r="S125" s="513" t="str">
        <f>IF(B125="","",INDEX(BDD!$A$8:$A$3162,MATCH(B125,BDD!$AX$8:$AX$3162,0)))</f>
        <v/>
      </c>
    </row>
    <row r="126" spans="2:19" ht="18.75">
      <c r="B126" s="529" t="str">
        <f t="shared" si="2"/>
        <v/>
      </c>
      <c r="C126" s="530" t="str">
        <f>IF(B126="","",INDEX(BDD!$B$8:$B$3162,MATCH(B126,BDD!$AX$8:$AX$3162,0)))</f>
        <v/>
      </c>
      <c r="D126" s="531" t="str">
        <f t="shared" si="3"/>
        <v/>
      </c>
      <c r="E126" s="532" t="str">
        <f>IF(B126="","",INDEX(BDD!$D$8:$D$3162,MATCH(B126,BDD!$AX$8:$AX$3162,0)))</f>
        <v/>
      </c>
      <c r="F126" s="533" t="str">
        <f>IF(B126="","",INDEX(BDD!$M$8:$M$3162,MATCH(B126,BDD!$AX$8:$AX$3162,0)))</f>
        <v/>
      </c>
      <c r="G126" s="533" t="str">
        <f>IF(B126="","",INDEX(BDD!$N$8:$N$3162,MATCH(B126,BDD!$AX$8:$AX$3162,0)))</f>
        <v/>
      </c>
      <c r="H126" s="537" t="str">
        <f>IF(B126="","",INDEX(BDD!$E$8:$E$3162,MATCH(B126,BDD!$AX$8:$AX$3162,0)))</f>
        <v/>
      </c>
      <c r="I126" s="534" t="str">
        <f>IF(B126="","",INDEX(BDD!$V$8:$V$3162,MATCH(B126,BDD!$AX$8:$AX$3162,0)))</f>
        <v/>
      </c>
      <c r="J126" s="758" t="str">
        <f>IF(B126="","",INDEX(BDD!$Q$8:$Q$3162,MATCH(B126,BDD!$AX$8:$AX$3162,0)))</f>
        <v/>
      </c>
      <c r="K126" s="535" t="str">
        <f>IF(B126="","",INDEX(BDD!$R$8:$R$3162,MATCH(B126,BDD!$AX$8:$AX$3162,0)))</f>
        <v/>
      </c>
      <c r="L126" s="536" t="str">
        <f>IF(B126="","",INDEX(BDD!$S$8:$S$3162,MATCH(B126,BDD!$AX$8:$AX$3162,0)))</f>
        <v/>
      </c>
      <c r="M126" s="556" t="str">
        <f>IF(B126="","",INDEX(BDD!$P$8:$P$3162,MATCH(B126,BDD!$AX$8:$AX$3162,0)))</f>
        <v/>
      </c>
      <c r="N126" s="678">
        <f>IF(IF(B126="","",INDEX(BDD!$Z$8:$Z$3162,MATCH(B126,BDD!$AX$8:$AX$3162,0)))=0,"",INDEX(BDD!$Z$8:$Z$3162,MATCH(B126,BDD!$AX$8:$AX$3162,0)))</f>
        <v>0</v>
      </c>
      <c r="O126" s="672" t="str">
        <f>IF(IF(B126="","",INDEX(BDD!$AA$8:$AA$3162,MATCH(B126,BDD!$AX$8:$AX$3162,0)))=0,"",IF(B126="","",INDEX(BDD!$AA$8:$AA$3162,MATCH(B126,BDD!$AX$8:$AX$3162,0))))</f>
        <v/>
      </c>
      <c r="P126" s="672">
        <f>IF(IF(B126="","",INDEX(BDD!$AB$8:$AB$3162,MATCH(B126,BDD!$AX$8:$AX$3162,0)))=0,"",)</f>
        <v>0</v>
      </c>
      <c r="Q126" s="679" t="str">
        <f>IF(IF(B126="","",INDEX(BDD!$AN$8:$AN$3162,MATCH(B126,BDD!$AX$8:$AX$3162,0)))=0,"",IF(B126="","",INDEX(BDD!$AN$8:$AN$3162,MATCH(B126,BDD!$AX$8:$AX$3162,0))))</f>
        <v/>
      </c>
      <c r="R126" s="557" t="str">
        <f>IFERROR(IF(B126="","",INDEX(BDD!C:C,MATCH(B126,BDD!AX:AX,0))),"")</f>
        <v/>
      </c>
      <c r="S126" s="513" t="str">
        <f>IF(B126="","",INDEX(BDD!$A$8:$A$3162,MATCH(B126,BDD!$AX$8:$AX$3162,0)))</f>
        <v/>
      </c>
    </row>
    <row r="127" spans="2:19" ht="18.75">
      <c r="B127" s="529" t="str">
        <f t="shared" si="2"/>
        <v/>
      </c>
      <c r="C127" s="530" t="str">
        <f>IF(B127="","",INDEX(BDD!$B$8:$B$3162,MATCH(B127,BDD!$AX$8:$AX$3162,0)))</f>
        <v/>
      </c>
      <c r="D127" s="531" t="str">
        <f t="shared" si="3"/>
        <v/>
      </c>
      <c r="E127" s="532" t="str">
        <f>IF(B127="","",INDEX(BDD!$D$8:$D$3162,MATCH(B127,BDD!$AX$8:$AX$3162,0)))</f>
        <v/>
      </c>
      <c r="F127" s="533" t="str">
        <f>IF(B127="","",INDEX(BDD!$M$8:$M$3162,MATCH(B127,BDD!$AX$8:$AX$3162,0)))</f>
        <v/>
      </c>
      <c r="G127" s="533" t="str">
        <f>IF(B127="","",INDEX(BDD!$N$8:$N$3162,MATCH(B127,BDD!$AX$8:$AX$3162,0)))</f>
        <v/>
      </c>
      <c r="H127" s="537" t="str">
        <f>IF(B127="","",INDEX(BDD!$E$8:$E$3162,MATCH(B127,BDD!$AX$8:$AX$3162,0)))</f>
        <v/>
      </c>
      <c r="I127" s="534" t="str">
        <f>IF(B127="","",INDEX(BDD!$V$8:$V$3162,MATCH(B127,BDD!$AX$8:$AX$3162,0)))</f>
        <v/>
      </c>
      <c r="J127" s="758" t="str">
        <f>IF(B127="","",INDEX(BDD!$Q$8:$Q$3162,MATCH(B127,BDD!$AX$8:$AX$3162,0)))</f>
        <v/>
      </c>
      <c r="K127" s="535" t="str">
        <f>IF(B127="","",INDEX(BDD!$R$8:$R$3162,MATCH(B127,BDD!$AX$8:$AX$3162,0)))</f>
        <v/>
      </c>
      <c r="L127" s="536" t="str">
        <f>IF(B127="","",INDEX(BDD!$S$8:$S$3162,MATCH(B127,BDD!$AX$8:$AX$3162,0)))</f>
        <v/>
      </c>
      <c r="M127" s="556" t="str">
        <f>IF(B127="","",INDEX(BDD!$P$8:$P$3162,MATCH(B127,BDD!$AX$8:$AX$3162,0)))</f>
        <v/>
      </c>
      <c r="N127" s="678">
        <f>IF(IF(B127="","",INDEX(BDD!$Z$8:$Z$3162,MATCH(B127,BDD!$AX$8:$AX$3162,0)))=0,"",INDEX(BDD!$Z$8:$Z$3162,MATCH(B127,BDD!$AX$8:$AX$3162,0)))</f>
        <v>0</v>
      </c>
      <c r="O127" s="672" t="str">
        <f>IF(IF(B127="","",INDEX(BDD!$AA$8:$AA$3162,MATCH(B127,BDD!$AX$8:$AX$3162,0)))=0,"",IF(B127="","",INDEX(BDD!$AA$8:$AA$3162,MATCH(B127,BDD!$AX$8:$AX$3162,0))))</f>
        <v/>
      </c>
      <c r="P127" s="672">
        <f>IF(IF(B127="","",INDEX(BDD!$AB$8:$AB$3162,MATCH(B127,BDD!$AX$8:$AX$3162,0)))=0,"",)</f>
        <v>0</v>
      </c>
      <c r="Q127" s="679" t="str">
        <f>IF(IF(B127="","",INDEX(BDD!$AN$8:$AN$3162,MATCH(B127,BDD!$AX$8:$AX$3162,0)))=0,"",IF(B127="","",INDEX(BDD!$AN$8:$AN$3162,MATCH(B127,BDD!$AX$8:$AX$3162,0))))</f>
        <v/>
      </c>
      <c r="R127" s="557" t="str">
        <f>IFERROR(IF(B127="","",INDEX(BDD!C:C,MATCH(B127,BDD!AX:AX,0))),"")</f>
        <v/>
      </c>
      <c r="S127" s="513" t="str">
        <f>IF(B127="","",INDEX(BDD!$A$8:$A$3162,MATCH(B127,BDD!$AX$8:$AX$3162,0)))</f>
        <v/>
      </c>
    </row>
    <row r="128" spans="2:19" ht="18.75">
      <c r="B128" s="529" t="str">
        <f t="shared" si="2"/>
        <v/>
      </c>
      <c r="C128" s="530" t="str">
        <f>IF(B128="","",INDEX(BDD!$B$8:$B$3162,MATCH(B128,BDD!$AX$8:$AX$3162,0)))</f>
        <v/>
      </c>
      <c r="D128" s="531" t="str">
        <f t="shared" si="3"/>
        <v/>
      </c>
      <c r="E128" s="532" t="str">
        <f>IF(B128="","",INDEX(BDD!$D$8:$D$3162,MATCH(B128,BDD!$AX$8:$AX$3162,0)))</f>
        <v/>
      </c>
      <c r="F128" s="533" t="str">
        <f>IF(B128="","",INDEX(BDD!$M$8:$M$3162,MATCH(B128,BDD!$AX$8:$AX$3162,0)))</f>
        <v/>
      </c>
      <c r="G128" s="533" t="str">
        <f>IF(B128="","",INDEX(BDD!$N$8:$N$3162,MATCH(B128,BDD!$AX$8:$AX$3162,0)))</f>
        <v/>
      </c>
      <c r="H128" s="537" t="str">
        <f>IF(B128="","",INDEX(BDD!$E$8:$E$3162,MATCH(B128,BDD!$AX$8:$AX$3162,0)))</f>
        <v/>
      </c>
      <c r="I128" s="534" t="str">
        <f>IF(B128="","",INDEX(BDD!$V$8:$V$3162,MATCH(B128,BDD!$AX$8:$AX$3162,0)))</f>
        <v/>
      </c>
      <c r="J128" s="758" t="str">
        <f>IF(B128="","",INDEX(BDD!$Q$8:$Q$3162,MATCH(B128,BDD!$AX$8:$AX$3162,0)))</f>
        <v/>
      </c>
      <c r="K128" s="535" t="str">
        <f>IF(B128="","",INDEX(BDD!$R$8:$R$3162,MATCH(B128,BDD!$AX$8:$AX$3162,0)))</f>
        <v/>
      </c>
      <c r="L128" s="536" t="str">
        <f>IF(B128="","",INDEX(BDD!$S$8:$S$3162,MATCH(B128,BDD!$AX$8:$AX$3162,0)))</f>
        <v/>
      </c>
      <c r="M128" s="556" t="str">
        <f>IF(B128="","",INDEX(BDD!$P$8:$P$3162,MATCH(B128,BDD!$AX$8:$AX$3162,0)))</f>
        <v/>
      </c>
      <c r="N128" s="678">
        <f>IF(IF(B128="","",INDEX(BDD!$Z$8:$Z$3162,MATCH(B128,BDD!$AX$8:$AX$3162,0)))=0,"",INDEX(BDD!$Z$8:$Z$3162,MATCH(B128,BDD!$AX$8:$AX$3162,0)))</f>
        <v>0</v>
      </c>
      <c r="O128" s="672" t="str">
        <f>IF(IF(B128="","",INDEX(BDD!$AA$8:$AA$3162,MATCH(B128,BDD!$AX$8:$AX$3162,0)))=0,"",IF(B128="","",INDEX(BDD!$AA$8:$AA$3162,MATCH(B128,BDD!$AX$8:$AX$3162,0))))</f>
        <v/>
      </c>
      <c r="P128" s="672">
        <f>IF(IF(B128="","",INDEX(BDD!$AB$8:$AB$3162,MATCH(B128,BDD!$AX$8:$AX$3162,0)))=0,"",)</f>
        <v>0</v>
      </c>
      <c r="Q128" s="679" t="str">
        <f>IF(IF(B128="","",INDEX(BDD!$AN$8:$AN$3162,MATCH(B128,BDD!$AX$8:$AX$3162,0)))=0,"",IF(B128="","",INDEX(BDD!$AN$8:$AN$3162,MATCH(B128,BDD!$AX$8:$AX$3162,0))))</f>
        <v/>
      </c>
      <c r="R128" s="557" t="str">
        <f>IFERROR(IF(B128="","",INDEX(BDD!C:C,MATCH(B128,BDD!AX:AX,0))),"")</f>
        <v/>
      </c>
      <c r="S128" s="513" t="str">
        <f>IF(B128="","",INDEX(BDD!$A$8:$A$3162,MATCH(B128,BDD!$AX$8:$AX$3162,0)))</f>
        <v/>
      </c>
    </row>
    <row r="129" spans="2:19" ht="18.75">
      <c r="B129" s="529" t="str">
        <f t="shared" si="2"/>
        <v/>
      </c>
      <c r="C129" s="530" t="str">
        <f>IF(B129="","",INDEX(BDD!$B$8:$B$3162,MATCH(B129,BDD!$AX$8:$AX$3162,0)))</f>
        <v/>
      </c>
      <c r="D129" s="531" t="str">
        <f t="shared" si="3"/>
        <v/>
      </c>
      <c r="E129" s="532" t="str">
        <f>IF(B129="","",INDEX(BDD!$D$8:$D$3162,MATCH(B129,BDD!$AX$8:$AX$3162,0)))</f>
        <v/>
      </c>
      <c r="F129" s="533" t="str">
        <f>IF(B129="","",INDEX(BDD!$M$8:$M$3162,MATCH(B129,BDD!$AX$8:$AX$3162,0)))</f>
        <v/>
      </c>
      <c r="G129" s="533" t="str">
        <f>IF(B129="","",INDEX(BDD!$N$8:$N$3162,MATCH(B129,BDD!$AX$8:$AX$3162,0)))</f>
        <v/>
      </c>
      <c r="H129" s="537" t="str">
        <f>IF(B129="","",INDEX(BDD!$E$8:$E$3162,MATCH(B129,BDD!$AX$8:$AX$3162,0)))</f>
        <v/>
      </c>
      <c r="I129" s="534" t="str">
        <f>IF(B129="","",INDEX(BDD!$V$8:$V$3162,MATCH(B129,BDD!$AX$8:$AX$3162,0)))</f>
        <v/>
      </c>
      <c r="J129" s="758" t="str">
        <f>IF(B129="","",INDEX(BDD!$Q$8:$Q$3162,MATCH(B129,BDD!$AX$8:$AX$3162,0)))</f>
        <v/>
      </c>
      <c r="K129" s="535" t="str">
        <f>IF(B129="","",INDEX(BDD!$R$8:$R$3162,MATCH(B129,BDD!$AX$8:$AX$3162,0)))</f>
        <v/>
      </c>
      <c r="L129" s="536" t="str">
        <f>IF(B129="","",INDEX(BDD!$S$8:$S$3162,MATCH(B129,BDD!$AX$8:$AX$3162,0)))</f>
        <v/>
      </c>
      <c r="M129" s="556" t="str">
        <f>IF(B129="","",INDEX(BDD!$P$8:$P$3162,MATCH(B129,BDD!$AX$8:$AX$3162,0)))</f>
        <v/>
      </c>
      <c r="N129" s="678">
        <f>IF(IF(B129="","",INDEX(BDD!$Z$8:$Z$3162,MATCH(B129,BDD!$AX$8:$AX$3162,0)))=0,"",INDEX(BDD!$Z$8:$Z$3162,MATCH(B129,BDD!$AX$8:$AX$3162,0)))</f>
        <v>0</v>
      </c>
      <c r="O129" s="672" t="str">
        <f>IF(IF(B129="","",INDEX(BDD!$AA$8:$AA$3162,MATCH(B129,BDD!$AX$8:$AX$3162,0)))=0,"",IF(B129="","",INDEX(BDD!$AA$8:$AA$3162,MATCH(B129,BDD!$AX$8:$AX$3162,0))))</f>
        <v/>
      </c>
      <c r="P129" s="672">
        <f>IF(IF(B129="","",INDEX(BDD!$AB$8:$AB$3162,MATCH(B129,BDD!$AX$8:$AX$3162,0)))=0,"",)</f>
        <v>0</v>
      </c>
      <c r="Q129" s="679" t="str">
        <f>IF(IF(B129="","",INDEX(BDD!$AN$8:$AN$3162,MATCH(B129,BDD!$AX$8:$AX$3162,0)))=0,"",IF(B129="","",INDEX(BDD!$AN$8:$AN$3162,MATCH(B129,BDD!$AX$8:$AX$3162,0))))</f>
        <v/>
      </c>
      <c r="R129" s="557" t="str">
        <f>IFERROR(IF(B129="","",INDEX(BDD!C:C,MATCH(B129,BDD!AX:AX,0))),"")</f>
        <v/>
      </c>
      <c r="S129" s="513" t="str">
        <f>IF(B129="","",INDEX(BDD!$A$8:$A$3162,MATCH(B129,BDD!$AX$8:$AX$3162,0)))</f>
        <v/>
      </c>
    </row>
    <row r="130" spans="2:19" ht="18.75">
      <c r="B130" s="529" t="str">
        <f t="shared" si="2"/>
        <v/>
      </c>
      <c r="C130" s="530" t="str">
        <f>IF(B130="","",INDEX(BDD!$B$8:$B$3162,MATCH(B130,BDD!$AX$8:$AX$3162,0)))</f>
        <v/>
      </c>
      <c r="D130" s="531" t="str">
        <f t="shared" si="3"/>
        <v/>
      </c>
      <c r="E130" s="532" t="str">
        <f>IF(B130="","",INDEX(BDD!$D$8:$D$3162,MATCH(B130,BDD!$AX$8:$AX$3162,0)))</f>
        <v/>
      </c>
      <c r="F130" s="533" t="str">
        <f>IF(B130="","",INDEX(BDD!$M$8:$M$3162,MATCH(B130,BDD!$AX$8:$AX$3162,0)))</f>
        <v/>
      </c>
      <c r="G130" s="533" t="str">
        <f>IF(B130="","",INDEX(BDD!$N$8:$N$3162,MATCH(B130,BDD!$AX$8:$AX$3162,0)))</f>
        <v/>
      </c>
      <c r="H130" s="537" t="str">
        <f>IF(B130="","",INDEX(BDD!$E$8:$E$3162,MATCH(B130,BDD!$AX$8:$AX$3162,0)))</f>
        <v/>
      </c>
      <c r="I130" s="534" t="str">
        <f>IF(B130="","",INDEX(BDD!$V$8:$V$3162,MATCH(B130,BDD!$AX$8:$AX$3162,0)))</f>
        <v/>
      </c>
      <c r="J130" s="758" t="str">
        <f>IF(B130="","",INDEX(BDD!$Q$8:$Q$3162,MATCH(B130,BDD!$AX$8:$AX$3162,0)))</f>
        <v/>
      </c>
      <c r="K130" s="535" t="str">
        <f>IF(B130="","",INDEX(BDD!$R$8:$R$3162,MATCH(B130,BDD!$AX$8:$AX$3162,0)))</f>
        <v/>
      </c>
      <c r="L130" s="536" t="str">
        <f>IF(B130="","",INDEX(BDD!$S$8:$S$3162,MATCH(B130,BDD!$AX$8:$AX$3162,0)))</f>
        <v/>
      </c>
      <c r="M130" s="556" t="str">
        <f>IF(B130="","",INDEX(BDD!$P$8:$P$3162,MATCH(B130,BDD!$AX$8:$AX$3162,0)))</f>
        <v/>
      </c>
      <c r="N130" s="678">
        <f>IF(IF(B130="","",INDEX(BDD!$Z$8:$Z$3162,MATCH(B130,BDD!$AX$8:$AX$3162,0)))=0,"",INDEX(BDD!$Z$8:$Z$3162,MATCH(B130,BDD!$AX$8:$AX$3162,0)))</f>
        <v>0</v>
      </c>
      <c r="O130" s="672" t="str">
        <f>IF(IF(B130="","",INDEX(BDD!$AA$8:$AA$3162,MATCH(B130,BDD!$AX$8:$AX$3162,0)))=0,"",IF(B130="","",INDEX(BDD!$AA$8:$AA$3162,MATCH(B130,BDD!$AX$8:$AX$3162,0))))</f>
        <v/>
      </c>
      <c r="P130" s="672">
        <f>IF(IF(B130="","",INDEX(BDD!$AB$8:$AB$3162,MATCH(B130,BDD!$AX$8:$AX$3162,0)))=0,"",)</f>
        <v>0</v>
      </c>
      <c r="Q130" s="679" t="str">
        <f>IF(IF(B130="","",INDEX(BDD!$AN$8:$AN$3162,MATCH(B130,BDD!$AX$8:$AX$3162,0)))=0,"",IF(B130="","",INDEX(BDD!$AN$8:$AN$3162,MATCH(B130,BDD!$AX$8:$AX$3162,0))))</f>
        <v/>
      </c>
      <c r="R130" s="557" t="str">
        <f>IFERROR(IF(B130="","",INDEX(BDD!C:C,MATCH(B130,BDD!AX:AX,0))),"")</f>
        <v/>
      </c>
      <c r="S130" s="513" t="str">
        <f>IF(B130="","",INDEX(BDD!$A$8:$A$3162,MATCH(B130,BDD!$AX$8:$AX$3162,0)))</f>
        <v/>
      </c>
    </row>
    <row r="131" spans="2:19" ht="18.75">
      <c r="B131" s="529" t="str">
        <f t="shared" si="2"/>
        <v/>
      </c>
      <c r="C131" s="530" t="str">
        <f>IF(B131="","",INDEX(BDD!$B$8:$B$3162,MATCH(B131,BDD!$AX$8:$AX$3162,0)))</f>
        <v/>
      </c>
      <c r="D131" s="531" t="str">
        <f t="shared" si="3"/>
        <v/>
      </c>
      <c r="E131" s="532" t="str">
        <f>IF(B131="","",INDEX(BDD!$D$8:$D$3162,MATCH(B131,BDD!$AX$8:$AX$3162,0)))</f>
        <v/>
      </c>
      <c r="F131" s="533" t="str">
        <f>IF(B131="","",INDEX(BDD!$M$8:$M$3162,MATCH(B131,BDD!$AX$8:$AX$3162,0)))</f>
        <v/>
      </c>
      <c r="G131" s="533" t="str">
        <f>IF(B131="","",INDEX(BDD!$N$8:$N$3162,MATCH(B131,BDD!$AX$8:$AX$3162,0)))</f>
        <v/>
      </c>
      <c r="H131" s="537" t="str">
        <f>IF(B131="","",INDEX(BDD!$E$8:$E$3162,MATCH(B131,BDD!$AX$8:$AX$3162,0)))</f>
        <v/>
      </c>
      <c r="I131" s="534" t="str">
        <f>IF(B131="","",INDEX(BDD!$V$8:$V$3162,MATCH(B131,BDD!$AX$8:$AX$3162,0)))</f>
        <v/>
      </c>
      <c r="J131" s="758" t="str">
        <f>IF(B131="","",INDEX(BDD!$Q$8:$Q$3162,MATCH(B131,BDD!$AX$8:$AX$3162,0)))</f>
        <v/>
      </c>
      <c r="K131" s="535" t="str">
        <f>IF(B131="","",INDEX(BDD!$R$8:$R$3162,MATCH(B131,BDD!$AX$8:$AX$3162,0)))</f>
        <v/>
      </c>
      <c r="L131" s="536" t="str">
        <f>IF(B131="","",INDEX(BDD!$S$8:$S$3162,MATCH(B131,BDD!$AX$8:$AX$3162,0)))</f>
        <v/>
      </c>
      <c r="M131" s="556" t="str">
        <f>IF(B131="","",INDEX(BDD!$P$8:$P$3162,MATCH(B131,BDD!$AX$8:$AX$3162,0)))</f>
        <v/>
      </c>
      <c r="N131" s="678">
        <f>IF(IF(B131="","",INDEX(BDD!$Z$8:$Z$3162,MATCH(B131,BDD!$AX$8:$AX$3162,0)))=0,"",INDEX(BDD!$Z$8:$Z$3162,MATCH(B131,BDD!$AX$8:$AX$3162,0)))</f>
        <v>0</v>
      </c>
      <c r="O131" s="672" t="str">
        <f>IF(IF(B131="","",INDEX(BDD!$AA$8:$AA$3162,MATCH(B131,BDD!$AX$8:$AX$3162,0)))=0,"",IF(B131="","",INDEX(BDD!$AA$8:$AA$3162,MATCH(B131,BDD!$AX$8:$AX$3162,0))))</f>
        <v/>
      </c>
      <c r="P131" s="672">
        <f>IF(IF(B131="","",INDEX(BDD!$AB$8:$AB$3162,MATCH(B131,BDD!$AX$8:$AX$3162,0)))=0,"",)</f>
        <v>0</v>
      </c>
      <c r="Q131" s="679" t="str">
        <f>IF(IF(B131="","",INDEX(BDD!$AN$8:$AN$3162,MATCH(B131,BDD!$AX$8:$AX$3162,0)))=0,"",IF(B131="","",INDEX(BDD!$AN$8:$AN$3162,MATCH(B131,BDD!$AX$8:$AX$3162,0))))</f>
        <v/>
      </c>
      <c r="R131" s="557" t="str">
        <f>IFERROR(IF(B131="","",INDEX(BDD!C:C,MATCH(B131,BDD!AX:AX,0))),"")</f>
        <v/>
      </c>
      <c r="S131" s="513" t="str">
        <f>IF(B131="","",INDEX(BDD!$A$8:$A$3162,MATCH(B131,BDD!$AX$8:$AX$3162,0)))</f>
        <v/>
      </c>
    </row>
    <row r="132" spans="2:19" ht="18.75">
      <c r="B132" s="529" t="str">
        <f t="shared" si="2"/>
        <v/>
      </c>
      <c r="C132" s="530" t="str">
        <f>IF(B132="","",INDEX(BDD!$B$8:$B$3162,MATCH(B132,BDD!$AX$8:$AX$3162,0)))</f>
        <v/>
      </c>
      <c r="D132" s="531" t="str">
        <f t="shared" si="3"/>
        <v/>
      </c>
      <c r="E132" s="532" t="str">
        <f>IF(B132="","",INDEX(BDD!$D$8:$D$3162,MATCH(B132,BDD!$AX$8:$AX$3162,0)))</f>
        <v/>
      </c>
      <c r="F132" s="533" t="str">
        <f>IF(B132="","",INDEX(BDD!$M$8:$M$3162,MATCH(B132,BDD!$AX$8:$AX$3162,0)))</f>
        <v/>
      </c>
      <c r="G132" s="533" t="str">
        <f>IF(B132="","",INDEX(BDD!$N$8:$N$3162,MATCH(B132,BDD!$AX$8:$AX$3162,0)))</f>
        <v/>
      </c>
      <c r="H132" s="537" t="str">
        <f>IF(B132="","",INDEX(BDD!$E$8:$E$3162,MATCH(B132,BDD!$AX$8:$AX$3162,0)))</f>
        <v/>
      </c>
      <c r="I132" s="534" t="str">
        <f>IF(B132="","",INDEX(BDD!$V$8:$V$3162,MATCH(B132,BDD!$AX$8:$AX$3162,0)))</f>
        <v/>
      </c>
      <c r="J132" s="758" t="str">
        <f>IF(B132="","",INDEX(BDD!$Q$8:$Q$3162,MATCH(B132,BDD!$AX$8:$AX$3162,0)))</f>
        <v/>
      </c>
      <c r="K132" s="535" t="str">
        <f>IF(B132="","",INDEX(BDD!$R$8:$R$3162,MATCH(B132,BDD!$AX$8:$AX$3162,0)))</f>
        <v/>
      </c>
      <c r="L132" s="536" t="str">
        <f>IF(B132="","",INDEX(BDD!$S$8:$S$3162,MATCH(B132,BDD!$AX$8:$AX$3162,0)))</f>
        <v/>
      </c>
      <c r="M132" s="556" t="str">
        <f>IF(B132="","",INDEX(BDD!$P$8:$P$3162,MATCH(B132,BDD!$AX$8:$AX$3162,0)))</f>
        <v/>
      </c>
      <c r="N132" s="678">
        <f>IF(IF(B132="","",INDEX(BDD!$Z$8:$Z$3162,MATCH(B132,BDD!$AX$8:$AX$3162,0)))=0,"",INDEX(BDD!$Z$8:$Z$3162,MATCH(B132,BDD!$AX$8:$AX$3162,0)))</f>
        <v>0</v>
      </c>
      <c r="O132" s="672" t="str">
        <f>IF(IF(B132="","",INDEX(BDD!$AA$8:$AA$3162,MATCH(B132,BDD!$AX$8:$AX$3162,0)))=0,"",IF(B132="","",INDEX(BDD!$AA$8:$AA$3162,MATCH(B132,BDD!$AX$8:$AX$3162,0))))</f>
        <v/>
      </c>
      <c r="P132" s="672">
        <f>IF(IF(B132="","",INDEX(BDD!$AB$8:$AB$3162,MATCH(B132,BDD!$AX$8:$AX$3162,0)))=0,"",)</f>
        <v>0</v>
      </c>
      <c r="Q132" s="679" t="str">
        <f>IF(IF(B132="","",INDEX(BDD!$AN$8:$AN$3162,MATCH(B132,BDD!$AX$8:$AX$3162,0)))=0,"",IF(B132="","",INDEX(BDD!$AN$8:$AN$3162,MATCH(B132,BDD!$AX$8:$AX$3162,0))))</f>
        <v/>
      </c>
      <c r="R132" s="557" t="str">
        <f>IFERROR(IF(B132="","",INDEX(BDD!C:C,MATCH(B132,BDD!AX:AX,0))),"")</f>
        <v/>
      </c>
      <c r="S132" s="513" t="str">
        <f>IF(B132="","",INDEX(BDD!$A$8:$A$3162,MATCH(B132,BDD!$AX$8:$AX$3162,0)))</f>
        <v/>
      </c>
    </row>
    <row r="133" spans="2:19" ht="18.75">
      <c r="B133" s="529" t="str">
        <f t="shared" ref="B133:B196" si="4">IF(ROW()-4&lt;=$S$2,ROW()-4,"")</f>
        <v/>
      </c>
      <c r="C133" s="530" t="str">
        <f>IF(B133="","",INDEX(BDD!$B$8:$B$3162,MATCH(B133,BDD!$AX$8:$AX$3162,0)))</f>
        <v/>
      </c>
      <c r="D133" s="531" t="str">
        <f t="shared" si="3"/>
        <v/>
      </c>
      <c r="E133" s="532" t="str">
        <f>IF(B133="","",INDEX(BDD!$D$8:$D$3162,MATCH(B133,BDD!$AX$8:$AX$3162,0)))</f>
        <v/>
      </c>
      <c r="F133" s="533" t="str">
        <f>IF(B133="","",INDEX(BDD!$M$8:$M$3162,MATCH(B133,BDD!$AX$8:$AX$3162,0)))</f>
        <v/>
      </c>
      <c r="G133" s="533" t="str">
        <f>IF(B133="","",INDEX(BDD!$N$8:$N$3162,MATCH(B133,BDD!$AX$8:$AX$3162,0)))</f>
        <v/>
      </c>
      <c r="H133" s="537" t="str">
        <f>IF(B133="","",INDEX(BDD!$E$8:$E$3162,MATCH(B133,BDD!$AX$8:$AX$3162,0)))</f>
        <v/>
      </c>
      <c r="I133" s="534" t="str">
        <f>IF(B133="","",INDEX(BDD!$V$8:$V$3162,MATCH(B133,BDD!$AX$8:$AX$3162,0)))</f>
        <v/>
      </c>
      <c r="J133" s="758" t="str">
        <f>IF(B133="","",INDEX(BDD!$Q$8:$Q$3162,MATCH(B133,BDD!$AX$8:$AX$3162,0)))</f>
        <v/>
      </c>
      <c r="K133" s="535" t="str">
        <f>IF(B133="","",INDEX(BDD!$R$8:$R$3162,MATCH(B133,BDD!$AX$8:$AX$3162,0)))</f>
        <v/>
      </c>
      <c r="L133" s="536" t="str">
        <f>IF(B133="","",INDEX(BDD!$S$8:$S$3162,MATCH(B133,BDD!$AX$8:$AX$3162,0)))</f>
        <v/>
      </c>
      <c r="M133" s="556" t="str">
        <f>IF(B133="","",INDEX(BDD!$P$8:$P$3162,MATCH(B133,BDD!$AX$8:$AX$3162,0)))</f>
        <v/>
      </c>
      <c r="N133" s="678">
        <f>IF(IF(B133="","",INDEX(BDD!$Z$8:$Z$3162,MATCH(B133,BDD!$AX$8:$AX$3162,0)))=0,"",INDEX(BDD!$Z$8:$Z$3162,MATCH(B133,BDD!$AX$8:$AX$3162,0)))</f>
        <v>0</v>
      </c>
      <c r="O133" s="672" t="str">
        <f>IF(IF(B133="","",INDEX(BDD!$AA$8:$AA$3162,MATCH(B133,BDD!$AX$8:$AX$3162,0)))=0,"",IF(B133="","",INDEX(BDD!$AA$8:$AA$3162,MATCH(B133,BDD!$AX$8:$AX$3162,0))))</f>
        <v/>
      </c>
      <c r="P133" s="672">
        <f>IF(IF(B133="","",INDEX(BDD!$AB$8:$AB$3162,MATCH(B133,BDD!$AX$8:$AX$3162,0)))=0,"",)</f>
        <v>0</v>
      </c>
      <c r="Q133" s="679" t="str">
        <f>IF(IF(B133="","",INDEX(BDD!$AN$8:$AN$3162,MATCH(B133,BDD!$AX$8:$AX$3162,0)))=0,"",IF(B133="","",INDEX(BDD!$AN$8:$AN$3162,MATCH(B133,BDD!$AX$8:$AX$3162,0))))</f>
        <v/>
      </c>
      <c r="R133" s="557" t="str">
        <f>IFERROR(IF(B133="","",INDEX(BDD!C:C,MATCH(B133,BDD!AX:AX,0))),"")</f>
        <v/>
      </c>
      <c r="S133" s="513" t="str">
        <f>IF(B133="","",INDEX(BDD!$A$8:$A$3162,MATCH(B133,BDD!$AX$8:$AX$3162,0)))</f>
        <v/>
      </c>
    </row>
    <row r="134" spans="2:19" ht="18.75">
      <c r="B134" s="529" t="str">
        <f t="shared" si="4"/>
        <v/>
      </c>
      <c r="C134" s="530" t="str">
        <f>IF(B134="","",INDEX(BDD!$B$8:$B$3162,MATCH(B134,BDD!$AX$8:$AX$3162,0)))</f>
        <v/>
      </c>
      <c r="D134" s="531" t="str">
        <f t="shared" ref="D134:D197" si="5">C134</f>
        <v/>
      </c>
      <c r="E134" s="532" t="str">
        <f>IF(B134="","",INDEX(BDD!$D$8:$D$3162,MATCH(B134,BDD!$AX$8:$AX$3162,0)))</f>
        <v/>
      </c>
      <c r="F134" s="533" t="str">
        <f>IF(B134="","",INDEX(BDD!$M$8:$M$3162,MATCH(B134,BDD!$AX$8:$AX$3162,0)))</f>
        <v/>
      </c>
      <c r="G134" s="533" t="str">
        <f>IF(B134="","",INDEX(BDD!$N$8:$N$3162,MATCH(B134,BDD!$AX$8:$AX$3162,0)))</f>
        <v/>
      </c>
      <c r="H134" s="537" t="str">
        <f>IF(B134="","",INDEX(BDD!$E$8:$E$3162,MATCH(B134,BDD!$AX$8:$AX$3162,0)))</f>
        <v/>
      </c>
      <c r="I134" s="534" t="str">
        <f>IF(B134="","",INDEX(BDD!$V$8:$V$3162,MATCH(B134,BDD!$AX$8:$AX$3162,0)))</f>
        <v/>
      </c>
      <c r="J134" s="758" t="str">
        <f>IF(B134="","",INDEX(BDD!$Q$8:$Q$3162,MATCH(B134,BDD!$AX$8:$AX$3162,0)))</f>
        <v/>
      </c>
      <c r="K134" s="535" t="str">
        <f>IF(B134="","",INDEX(BDD!$R$8:$R$3162,MATCH(B134,BDD!$AX$8:$AX$3162,0)))</f>
        <v/>
      </c>
      <c r="L134" s="536" t="str">
        <f>IF(B134="","",INDEX(BDD!$S$8:$S$3162,MATCH(B134,BDD!$AX$8:$AX$3162,0)))</f>
        <v/>
      </c>
      <c r="M134" s="556" t="str">
        <f>IF(B134="","",INDEX(BDD!$P$8:$P$3162,MATCH(B134,BDD!$AX$8:$AX$3162,0)))</f>
        <v/>
      </c>
      <c r="N134" s="678">
        <f>IF(IF(B134="","",INDEX(BDD!$Z$8:$Z$3162,MATCH(B134,BDD!$AX$8:$AX$3162,0)))=0,"",INDEX(BDD!$Z$8:$Z$3162,MATCH(B134,BDD!$AX$8:$AX$3162,0)))</f>
        <v>0</v>
      </c>
      <c r="O134" s="672" t="str">
        <f>IF(IF(B134="","",INDEX(BDD!$AA$8:$AA$3162,MATCH(B134,BDD!$AX$8:$AX$3162,0)))=0,"",IF(B134="","",INDEX(BDD!$AA$8:$AA$3162,MATCH(B134,BDD!$AX$8:$AX$3162,0))))</f>
        <v/>
      </c>
      <c r="P134" s="672">
        <f>IF(IF(B134="","",INDEX(BDD!$AB$8:$AB$3162,MATCH(B134,BDD!$AX$8:$AX$3162,0)))=0,"",)</f>
        <v>0</v>
      </c>
      <c r="Q134" s="679" t="str">
        <f>IF(IF(B134="","",INDEX(BDD!$AN$8:$AN$3162,MATCH(B134,BDD!$AX$8:$AX$3162,0)))=0,"",IF(B134="","",INDEX(BDD!$AN$8:$AN$3162,MATCH(B134,BDD!$AX$8:$AX$3162,0))))</f>
        <v/>
      </c>
      <c r="R134" s="557" t="str">
        <f>IFERROR(IF(B134="","",INDEX(BDD!C:C,MATCH(B134,BDD!AX:AX,0))),"")</f>
        <v/>
      </c>
      <c r="S134" s="513" t="str">
        <f>IF(B134="","",INDEX(BDD!$A$8:$A$3162,MATCH(B134,BDD!$AX$8:$AX$3162,0)))</f>
        <v/>
      </c>
    </row>
    <row r="135" spans="2:19" ht="18.75">
      <c r="B135" s="529" t="str">
        <f t="shared" si="4"/>
        <v/>
      </c>
      <c r="C135" s="530" t="str">
        <f>IF(B135="","",INDEX(BDD!$B$8:$B$3162,MATCH(B135,BDD!$AX$8:$AX$3162,0)))</f>
        <v/>
      </c>
      <c r="D135" s="531" t="str">
        <f t="shared" si="5"/>
        <v/>
      </c>
      <c r="E135" s="532" t="str">
        <f>IF(B135="","",INDEX(BDD!$D$8:$D$3162,MATCH(B135,BDD!$AX$8:$AX$3162,0)))</f>
        <v/>
      </c>
      <c r="F135" s="533" t="str">
        <f>IF(B135="","",INDEX(BDD!$M$8:$M$3162,MATCH(B135,BDD!$AX$8:$AX$3162,0)))</f>
        <v/>
      </c>
      <c r="G135" s="533" t="str">
        <f>IF(B135="","",INDEX(BDD!$N$8:$N$3162,MATCH(B135,BDD!$AX$8:$AX$3162,0)))</f>
        <v/>
      </c>
      <c r="H135" s="537" t="str">
        <f>IF(B135="","",INDEX(BDD!$E$8:$E$3162,MATCH(B135,BDD!$AX$8:$AX$3162,0)))</f>
        <v/>
      </c>
      <c r="I135" s="534" t="str">
        <f>IF(B135="","",INDEX(BDD!$V$8:$V$3162,MATCH(B135,BDD!$AX$8:$AX$3162,0)))</f>
        <v/>
      </c>
      <c r="J135" s="758" t="str">
        <f>IF(B135="","",INDEX(BDD!$Q$8:$Q$3162,MATCH(B135,BDD!$AX$8:$AX$3162,0)))</f>
        <v/>
      </c>
      <c r="K135" s="535" t="str">
        <f>IF(B135="","",INDEX(BDD!$R$8:$R$3162,MATCH(B135,BDD!$AX$8:$AX$3162,0)))</f>
        <v/>
      </c>
      <c r="L135" s="536" t="str">
        <f>IF(B135="","",INDEX(BDD!$S$8:$S$3162,MATCH(B135,BDD!$AX$8:$AX$3162,0)))</f>
        <v/>
      </c>
      <c r="M135" s="556" t="str">
        <f>IF(B135="","",INDEX(BDD!$P$8:$P$3162,MATCH(B135,BDD!$AX$8:$AX$3162,0)))</f>
        <v/>
      </c>
      <c r="N135" s="678">
        <f>IF(IF(B135="","",INDEX(BDD!$Z$8:$Z$3162,MATCH(B135,BDD!$AX$8:$AX$3162,0)))=0,"",INDEX(BDD!$Z$8:$Z$3162,MATCH(B135,BDD!$AX$8:$AX$3162,0)))</f>
        <v>0</v>
      </c>
      <c r="O135" s="672" t="str">
        <f>IF(IF(B135="","",INDEX(BDD!$AA$8:$AA$3162,MATCH(B135,BDD!$AX$8:$AX$3162,0)))=0,"",IF(B135="","",INDEX(BDD!$AA$8:$AA$3162,MATCH(B135,BDD!$AX$8:$AX$3162,0))))</f>
        <v/>
      </c>
      <c r="P135" s="672">
        <f>IF(IF(B135="","",INDEX(BDD!$AB$8:$AB$3162,MATCH(B135,BDD!$AX$8:$AX$3162,0)))=0,"",)</f>
        <v>0</v>
      </c>
      <c r="Q135" s="679" t="str">
        <f>IF(IF(B135="","",INDEX(BDD!$AN$8:$AN$3162,MATCH(B135,BDD!$AX$8:$AX$3162,0)))=0,"",IF(B135="","",INDEX(BDD!$AN$8:$AN$3162,MATCH(B135,BDD!$AX$8:$AX$3162,0))))</f>
        <v/>
      </c>
      <c r="R135" s="557" t="str">
        <f>IFERROR(IF(B135="","",INDEX(BDD!C:C,MATCH(B135,BDD!AX:AX,0))),"")</f>
        <v/>
      </c>
      <c r="S135" s="513" t="str">
        <f>IF(B135="","",INDEX(BDD!$A$8:$A$3162,MATCH(B135,BDD!$AX$8:$AX$3162,0)))</f>
        <v/>
      </c>
    </row>
    <row r="136" spans="2:19" ht="18.75">
      <c r="B136" s="529" t="str">
        <f t="shared" si="4"/>
        <v/>
      </c>
      <c r="C136" s="530" t="str">
        <f>IF(B136="","",INDEX(BDD!$B$8:$B$3162,MATCH(B136,BDD!$AX$8:$AX$3162,0)))</f>
        <v/>
      </c>
      <c r="D136" s="531" t="str">
        <f t="shared" si="5"/>
        <v/>
      </c>
      <c r="E136" s="532" t="str">
        <f>IF(B136="","",INDEX(BDD!$D$8:$D$3162,MATCH(B136,BDD!$AX$8:$AX$3162,0)))</f>
        <v/>
      </c>
      <c r="F136" s="533" t="str">
        <f>IF(B136="","",INDEX(BDD!$M$8:$M$3162,MATCH(B136,BDD!$AX$8:$AX$3162,0)))</f>
        <v/>
      </c>
      <c r="G136" s="533" t="str">
        <f>IF(B136="","",INDEX(BDD!$N$8:$N$3162,MATCH(B136,BDD!$AX$8:$AX$3162,0)))</f>
        <v/>
      </c>
      <c r="H136" s="537" t="str">
        <f>IF(B136="","",INDEX(BDD!$E$8:$E$3162,MATCH(B136,BDD!$AX$8:$AX$3162,0)))</f>
        <v/>
      </c>
      <c r="I136" s="534" t="str">
        <f>IF(B136="","",INDEX(BDD!$V$8:$V$3162,MATCH(B136,BDD!$AX$8:$AX$3162,0)))</f>
        <v/>
      </c>
      <c r="J136" s="758" t="str">
        <f>IF(B136="","",INDEX(BDD!$Q$8:$Q$3162,MATCH(B136,BDD!$AX$8:$AX$3162,0)))</f>
        <v/>
      </c>
      <c r="K136" s="535" t="str">
        <f>IF(B136="","",INDEX(BDD!$R$8:$R$3162,MATCH(B136,BDD!$AX$8:$AX$3162,0)))</f>
        <v/>
      </c>
      <c r="L136" s="536" t="str">
        <f>IF(B136="","",INDEX(BDD!$S$8:$S$3162,MATCH(B136,BDD!$AX$8:$AX$3162,0)))</f>
        <v/>
      </c>
      <c r="M136" s="556" t="str">
        <f>IF(B136="","",INDEX(BDD!$P$8:$P$3162,MATCH(B136,BDD!$AX$8:$AX$3162,0)))</f>
        <v/>
      </c>
      <c r="N136" s="678">
        <f>IF(IF(B136="","",INDEX(BDD!$Z$8:$Z$3162,MATCH(B136,BDD!$AX$8:$AX$3162,0)))=0,"",INDEX(BDD!$Z$8:$Z$3162,MATCH(B136,BDD!$AX$8:$AX$3162,0)))</f>
        <v>0</v>
      </c>
      <c r="O136" s="672" t="str">
        <f>IF(IF(B136="","",INDEX(BDD!$AA$8:$AA$3162,MATCH(B136,BDD!$AX$8:$AX$3162,0)))=0,"",IF(B136="","",INDEX(BDD!$AA$8:$AA$3162,MATCH(B136,BDD!$AX$8:$AX$3162,0))))</f>
        <v/>
      </c>
      <c r="P136" s="672">
        <f>IF(IF(B136="","",INDEX(BDD!$AB$8:$AB$3162,MATCH(B136,BDD!$AX$8:$AX$3162,0)))=0,"",)</f>
        <v>0</v>
      </c>
      <c r="Q136" s="679" t="str">
        <f>IF(IF(B136="","",INDEX(BDD!$AN$8:$AN$3162,MATCH(B136,BDD!$AX$8:$AX$3162,0)))=0,"",IF(B136="","",INDEX(BDD!$AN$8:$AN$3162,MATCH(B136,BDD!$AX$8:$AX$3162,0))))</f>
        <v/>
      </c>
      <c r="R136" s="557" t="str">
        <f>IFERROR(IF(B136="","",INDEX(BDD!C:C,MATCH(B136,BDD!AX:AX,0))),"")</f>
        <v/>
      </c>
      <c r="S136" s="513" t="str">
        <f>IF(B136="","",INDEX(BDD!$A$8:$A$3162,MATCH(B136,BDD!$AX$8:$AX$3162,0)))</f>
        <v/>
      </c>
    </row>
    <row r="137" spans="2:19" ht="18.75">
      <c r="B137" s="529" t="str">
        <f t="shared" si="4"/>
        <v/>
      </c>
      <c r="C137" s="530" t="str">
        <f>IF(B137="","",INDEX(BDD!$B$8:$B$3162,MATCH(B137,BDD!$AX$8:$AX$3162,0)))</f>
        <v/>
      </c>
      <c r="D137" s="531" t="str">
        <f t="shared" si="5"/>
        <v/>
      </c>
      <c r="E137" s="532" t="str">
        <f>IF(B137="","",INDEX(BDD!$D$8:$D$3162,MATCH(B137,BDD!$AX$8:$AX$3162,0)))</f>
        <v/>
      </c>
      <c r="F137" s="533" t="str">
        <f>IF(B137="","",INDEX(BDD!$M$8:$M$3162,MATCH(B137,BDD!$AX$8:$AX$3162,0)))</f>
        <v/>
      </c>
      <c r="G137" s="533" t="str">
        <f>IF(B137="","",INDEX(BDD!$N$8:$N$3162,MATCH(B137,BDD!$AX$8:$AX$3162,0)))</f>
        <v/>
      </c>
      <c r="H137" s="537" t="str">
        <f>IF(B137="","",INDEX(BDD!$E$8:$E$3162,MATCH(B137,BDD!$AX$8:$AX$3162,0)))</f>
        <v/>
      </c>
      <c r="I137" s="534" t="str">
        <f>IF(B137="","",INDEX(BDD!$V$8:$V$3162,MATCH(B137,BDD!$AX$8:$AX$3162,0)))</f>
        <v/>
      </c>
      <c r="J137" s="758" t="str">
        <f>IF(B137="","",INDEX(BDD!$Q$8:$Q$3162,MATCH(B137,BDD!$AX$8:$AX$3162,0)))</f>
        <v/>
      </c>
      <c r="K137" s="535" t="str">
        <f>IF(B137="","",INDEX(BDD!$R$8:$R$3162,MATCH(B137,BDD!$AX$8:$AX$3162,0)))</f>
        <v/>
      </c>
      <c r="L137" s="536" t="str">
        <f>IF(B137="","",INDEX(BDD!$S$8:$S$3162,MATCH(B137,BDD!$AX$8:$AX$3162,0)))</f>
        <v/>
      </c>
      <c r="M137" s="556" t="str">
        <f>IF(B137="","",INDEX(BDD!$P$8:$P$3162,MATCH(B137,BDD!$AX$8:$AX$3162,0)))</f>
        <v/>
      </c>
      <c r="N137" s="678">
        <f>IF(IF(B137="","",INDEX(BDD!$Z$8:$Z$3162,MATCH(B137,BDD!$AX$8:$AX$3162,0)))=0,"",INDEX(BDD!$Z$8:$Z$3162,MATCH(B137,BDD!$AX$8:$AX$3162,0)))</f>
        <v>0</v>
      </c>
      <c r="O137" s="672" t="str">
        <f>IF(IF(B137="","",INDEX(BDD!$AA$8:$AA$3162,MATCH(B137,BDD!$AX$8:$AX$3162,0)))=0,"",IF(B137="","",INDEX(BDD!$AA$8:$AA$3162,MATCH(B137,BDD!$AX$8:$AX$3162,0))))</f>
        <v/>
      </c>
      <c r="P137" s="672">
        <f>IF(IF(B137="","",INDEX(BDD!$AB$8:$AB$3162,MATCH(B137,BDD!$AX$8:$AX$3162,0)))=0,"",)</f>
        <v>0</v>
      </c>
      <c r="Q137" s="679" t="str">
        <f>IF(IF(B137="","",INDEX(BDD!$AN$8:$AN$3162,MATCH(B137,BDD!$AX$8:$AX$3162,0)))=0,"",IF(B137="","",INDEX(BDD!$AN$8:$AN$3162,MATCH(B137,BDD!$AX$8:$AX$3162,0))))</f>
        <v/>
      </c>
      <c r="R137" s="557" t="str">
        <f>IFERROR(IF(B137="","",INDEX(BDD!C:C,MATCH(B137,BDD!AX:AX,0))),"")</f>
        <v/>
      </c>
      <c r="S137" s="513" t="str">
        <f>IF(B137="","",INDEX(BDD!$A$8:$A$3162,MATCH(B137,BDD!$AX$8:$AX$3162,0)))</f>
        <v/>
      </c>
    </row>
    <row r="138" spans="2:19" ht="18.75">
      <c r="B138" s="529" t="str">
        <f t="shared" si="4"/>
        <v/>
      </c>
      <c r="C138" s="530" t="str">
        <f>IF(B138="","",INDEX(BDD!$B$8:$B$3162,MATCH(B138,BDD!$AX$8:$AX$3162,0)))</f>
        <v/>
      </c>
      <c r="D138" s="531" t="str">
        <f t="shared" si="5"/>
        <v/>
      </c>
      <c r="E138" s="532" t="str">
        <f>IF(B138="","",INDEX(BDD!$D$8:$D$3162,MATCH(B138,BDD!$AX$8:$AX$3162,0)))</f>
        <v/>
      </c>
      <c r="F138" s="533" t="str">
        <f>IF(B138="","",INDEX(BDD!$M$8:$M$3162,MATCH(B138,BDD!$AX$8:$AX$3162,0)))</f>
        <v/>
      </c>
      <c r="G138" s="533" t="str">
        <f>IF(B138="","",INDEX(BDD!$N$8:$N$3162,MATCH(B138,BDD!$AX$8:$AX$3162,0)))</f>
        <v/>
      </c>
      <c r="H138" s="537" t="str">
        <f>IF(B138="","",INDEX(BDD!$E$8:$E$3162,MATCH(B138,BDD!$AX$8:$AX$3162,0)))</f>
        <v/>
      </c>
      <c r="I138" s="534" t="str">
        <f>IF(B138="","",INDEX(BDD!$V$8:$V$3162,MATCH(B138,BDD!$AX$8:$AX$3162,0)))</f>
        <v/>
      </c>
      <c r="J138" s="758" t="str">
        <f>IF(B138="","",INDEX(BDD!$Q$8:$Q$3162,MATCH(B138,BDD!$AX$8:$AX$3162,0)))</f>
        <v/>
      </c>
      <c r="K138" s="535" t="str">
        <f>IF(B138="","",INDEX(BDD!$R$8:$R$3162,MATCH(B138,BDD!$AX$8:$AX$3162,0)))</f>
        <v/>
      </c>
      <c r="L138" s="536" t="str">
        <f>IF(B138="","",INDEX(BDD!$S$8:$S$3162,MATCH(B138,BDD!$AX$8:$AX$3162,0)))</f>
        <v/>
      </c>
      <c r="M138" s="556" t="str">
        <f>IF(B138="","",INDEX(BDD!$P$8:$P$3162,MATCH(B138,BDD!$AX$8:$AX$3162,0)))</f>
        <v/>
      </c>
      <c r="N138" s="678">
        <f>IF(IF(B138="","",INDEX(BDD!$Z$8:$Z$3162,MATCH(B138,BDD!$AX$8:$AX$3162,0)))=0,"",INDEX(BDD!$Z$8:$Z$3162,MATCH(B138,BDD!$AX$8:$AX$3162,0)))</f>
        <v>0</v>
      </c>
      <c r="O138" s="672" t="str">
        <f>IF(IF(B138="","",INDEX(BDD!$AA$8:$AA$3162,MATCH(B138,BDD!$AX$8:$AX$3162,0)))=0,"",IF(B138="","",INDEX(BDD!$AA$8:$AA$3162,MATCH(B138,BDD!$AX$8:$AX$3162,0))))</f>
        <v/>
      </c>
      <c r="P138" s="672">
        <f>IF(IF(B138="","",INDEX(BDD!$AB$8:$AB$3162,MATCH(B138,BDD!$AX$8:$AX$3162,0)))=0,"",)</f>
        <v>0</v>
      </c>
      <c r="Q138" s="679" t="str">
        <f>IF(IF(B138="","",INDEX(BDD!$AN$8:$AN$3162,MATCH(B138,BDD!$AX$8:$AX$3162,0)))=0,"",IF(B138="","",INDEX(BDD!$AN$8:$AN$3162,MATCH(B138,BDD!$AX$8:$AX$3162,0))))</f>
        <v/>
      </c>
      <c r="R138" s="557" t="str">
        <f>IFERROR(IF(B138="","",INDEX(BDD!C:C,MATCH(B138,BDD!AX:AX,0))),"")</f>
        <v/>
      </c>
      <c r="S138" s="513" t="str">
        <f>IF(B138="","",INDEX(BDD!$A$8:$A$3162,MATCH(B138,BDD!$AX$8:$AX$3162,0)))</f>
        <v/>
      </c>
    </row>
    <row r="139" spans="2:19" ht="18.75">
      <c r="B139" s="529" t="str">
        <f t="shared" si="4"/>
        <v/>
      </c>
      <c r="C139" s="530" t="str">
        <f>IF(B139="","",INDEX(BDD!$B$8:$B$3162,MATCH(B139,BDD!$AX$8:$AX$3162,0)))</f>
        <v/>
      </c>
      <c r="D139" s="531" t="str">
        <f t="shared" si="5"/>
        <v/>
      </c>
      <c r="E139" s="532" t="str">
        <f>IF(B139="","",INDEX(BDD!$D$8:$D$3162,MATCH(B139,BDD!$AX$8:$AX$3162,0)))</f>
        <v/>
      </c>
      <c r="F139" s="533" t="str">
        <f>IF(B139="","",INDEX(BDD!$M$8:$M$3162,MATCH(B139,BDD!$AX$8:$AX$3162,0)))</f>
        <v/>
      </c>
      <c r="G139" s="533" t="str">
        <f>IF(B139="","",INDEX(BDD!$N$8:$N$3162,MATCH(B139,BDD!$AX$8:$AX$3162,0)))</f>
        <v/>
      </c>
      <c r="H139" s="537" t="str">
        <f>IF(B139="","",INDEX(BDD!$E$8:$E$3162,MATCH(B139,BDD!$AX$8:$AX$3162,0)))</f>
        <v/>
      </c>
      <c r="I139" s="534" t="str">
        <f>IF(B139="","",INDEX(BDD!$V$8:$V$3162,MATCH(B139,BDD!$AX$8:$AX$3162,0)))</f>
        <v/>
      </c>
      <c r="J139" s="758" t="str">
        <f>IF(B139="","",INDEX(BDD!$Q$8:$Q$3162,MATCH(B139,BDD!$AX$8:$AX$3162,0)))</f>
        <v/>
      </c>
      <c r="K139" s="535" t="str">
        <f>IF(B139="","",INDEX(BDD!$R$8:$R$3162,MATCH(B139,BDD!$AX$8:$AX$3162,0)))</f>
        <v/>
      </c>
      <c r="L139" s="536" t="str">
        <f>IF(B139="","",INDEX(BDD!$S$8:$S$3162,MATCH(B139,BDD!$AX$8:$AX$3162,0)))</f>
        <v/>
      </c>
      <c r="M139" s="556" t="str">
        <f>IF(B139="","",INDEX(BDD!$P$8:$P$3162,MATCH(B139,BDD!$AX$8:$AX$3162,0)))</f>
        <v/>
      </c>
      <c r="N139" s="678">
        <f>IF(IF(B139="","",INDEX(BDD!$Z$8:$Z$3162,MATCH(B139,BDD!$AX$8:$AX$3162,0)))=0,"",INDEX(BDD!$Z$8:$Z$3162,MATCH(B139,BDD!$AX$8:$AX$3162,0)))</f>
        <v>0</v>
      </c>
      <c r="O139" s="672" t="str">
        <f>IF(IF(B139="","",INDEX(BDD!$AA$8:$AA$3162,MATCH(B139,BDD!$AX$8:$AX$3162,0)))=0,"",IF(B139="","",INDEX(BDD!$AA$8:$AA$3162,MATCH(B139,BDD!$AX$8:$AX$3162,0))))</f>
        <v/>
      </c>
      <c r="P139" s="672">
        <f>IF(IF(B139="","",INDEX(BDD!$AB$8:$AB$3162,MATCH(B139,BDD!$AX$8:$AX$3162,0)))=0,"",)</f>
        <v>0</v>
      </c>
      <c r="Q139" s="679" t="str">
        <f>IF(IF(B139="","",INDEX(BDD!$AN$8:$AN$3162,MATCH(B139,BDD!$AX$8:$AX$3162,0)))=0,"",IF(B139="","",INDEX(BDD!$AN$8:$AN$3162,MATCH(B139,BDD!$AX$8:$AX$3162,0))))</f>
        <v/>
      </c>
      <c r="R139" s="557" t="str">
        <f>IFERROR(IF(B139="","",INDEX(BDD!C:C,MATCH(B139,BDD!AX:AX,0))),"")</f>
        <v/>
      </c>
      <c r="S139" s="513" t="str">
        <f>IF(B139="","",INDEX(BDD!$A$8:$A$3162,MATCH(B139,BDD!$AX$8:$AX$3162,0)))</f>
        <v/>
      </c>
    </row>
    <row r="140" spans="2:19" ht="18.75">
      <c r="B140" s="529" t="str">
        <f t="shared" si="4"/>
        <v/>
      </c>
      <c r="C140" s="530" t="str">
        <f>IF(B140="","",INDEX(BDD!$B$8:$B$3162,MATCH(B140,BDD!$AX$8:$AX$3162,0)))</f>
        <v/>
      </c>
      <c r="D140" s="531" t="str">
        <f t="shared" si="5"/>
        <v/>
      </c>
      <c r="E140" s="532" t="str">
        <f>IF(B140="","",INDEX(BDD!$D$8:$D$3162,MATCH(B140,BDD!$AX$8:$AX$3162,0)))</f>
        <v/>
      </c>
      <c r="F140" s="533" t="str">
        <f>IF(B140="","",INDEX(BDD!$M$8:$M$3162,MATCH(B140,BDD!$AX$8:$AX$3162,0)))</f>
        <v/>
      </c>
      <c r="G140" s="533" t="str">
        <f>IF(B140="","",INDEX(BDD!$N$8:$N$3162,MATCH(B140,BDD!$AX$8:$AX$3162,0)))</f>
        <v/>
      </c>
      <c r="H140" s="537" t="str">
        <f>IF(B140="","",INDEX(BDD!$E$8:$E$3162,MATCH(B140,BDD!$AX$8:$AX$3162,0)))</f>
        <v/>
      </c>
      <c r="I140" s="534" t="str">
        <f>IF(B140="","",INDEX(BDD!$V$8:$V$3162,MATCH(B140,BDD!$AX$8:$AX$3162,0)))</f>
        <v/>
      </c>
      <c r="J140" s="758" t="str">
        <f>IF(B140="","",INDEX(BDD!$Q$8:$Q$3162,MATCH(B140,BDD!$AX$8:$AX$3162,0)))</f>
        <v/>
      </c>
      <c r="K140" s="535" t="str">
        <f>IF(B140="","",INDEX(BDD!$R$8:$R$3162,MATCH(B140,BDD!$AX$8:$AX$3162,0)))</f>
        <v/>
      </c>
      <c r="L140" s="536" t="str">
        <f>IF(B140="","",INDEX(BDD!$S$8:$S$3162,MATCH(B140,BDD!$AX$8:$AX$3162,0)))</f>
        <v/>
      </c>
      <c r="M140" s="556" t="str">
        <f>IF(B140="","",INDEX(BDD!$P$8:$P$3162,MATCH(B140,BDD!$AX$8:$AX$3162,0)))</f>
        <v/>
      </c>
      <c r="N140" s="678">
        <f>IF(IF(B140="","",INDEX(BDD!$Z$8:$Z$3162,MATCH(B140,BDD!$AX$8:$AX$3162,0)))=0,"",INDEX(BDD!$Z$8:$Z$3162,MATCH(B140,BDD!$AX$8:$AX$3162,0)))</f>
        <v>0</v>
      </c>
      <c r="O140" s="672" t="str">
        <f>IF(IF(B140="","",INDEX(BDD!$AA$8:$AA$3162,MATCH(B140,BDD!$AX$8:$AX$3162,0)))=0,"",IF(B140="","",INDEX(BDD!$AA$8:$AA$3162,MATCH(B140,BDD!$AX$8:$AX$3162,0))))</f>
        <v/>
      </c>
      <c r="P140" s="672">
        <f>IF(IF(B140="","",INDEX(BDD!$AB$8:$AB$3162,MATCH(B140,BDD!$AX$8:$AX$3162,0)))=0,"",)</f>
        <v>0</v>
      </c>
      <c r="Q140" s="679" t="str">
        <f>IF(IF(B140="","",INDEX(BDD!$AN$8:$AN$3162,MATCH(B140,BDD!$AX$8:$AX$3162,0)))=0,"",IF(B140="","",INDEX(BDD!$AN$8:$AN$3162,MATCH(B140,BDD!$AX$8:$AX$3162,0))))</f>
        <v/>
      </c>
      <c r="R140" s="557" t="str">
        <f>IFERROR(IF(B140="","",INDEX(BDD!C:C,MATCH(B140,BDD!AX:AX,0))),"")</f>
        <v/>
      </c>
      <c r="S140" s="513" t="str">
        <f>IF(B140="","",INDEX(BDD!$A$8:$A$3162,MATCH(B140,BDD!$AX$8:$AX$3162,0)))</f>
        <v/>
      </c>
    </row>
    <row r="141" spans="2:19" ht="18.75">
      <c r="B141" s="529" t="str">
        <f t="shared" si="4"/>
        <v/>
      </c>
      <c r="C141" s="530" t="str">
        <f>IF(B141="","",INDEX(BDD!$B$8:$B$3162,MATCH(B141,BDD!$AX$8:$AX$3162,0)))</f>
        <v/>
      </c>
      <c r="D141" s="531" t="str">
        <f t="shared" si="5"/>
        <v/>
      </c>
      <c r="E141" s="532" t="str">
        <f>IF(B141="","",INDEX(BDD!$D$8:$D$3162,MATCH(B141,BDD!$AX$8:$AX$3162,0)))</f>
        <v/>
      </c>
      <c r="F141" s="533" t="str">
        <f>IF(B141="","",INDEX(BDD!$M$8:$M$3162,MATCH(B141,BDD!$AX$8:$AX$3162,0)))</f>
        <v/>
      </c>
      <c r="G141" s="533" t="str">
        <f>IF(B141="","",INDEX(BDD!$N$8:$N$3162,MATCH(B141,BDD!$AX$8:$AX$3162,0)))</f>
        <v/>
      </c>
      <c r="H141" s="537" t="str">
        <f>IF(B141="","",INDEX(BDD!$E$8:$E$3162,MATCH(B141,BDD!$AX$8:$AX$3162,0)))</f>
        <v/>
      </c>
      <c r="I141" s="534" t="str">
        <f>IF(B141="","",INDEX(BDD!$V$8:$V$3162,MATCH(B141,BDD!$AX$8:$AX$3162,0)))</f>
        <v/>
      </c>
      <c r="J141" s="758" t="str">
        <f>IF(B141="","",INDEX(BDD!$Q$8:$Q$3162,MATCH(B141,BDD!$AX$8:$AX$3162,0)))</f>
        <v/>
      </c>
      <c r="K141" s="535" t="str">
        <f>IF(B141="","",INDEX(BDD!$R$8:$R$3162,MATCH(B141,BDD!$AX$8:$AX$3162,0)))</f>
        <v/>
      </c>
      <c r="L141" s="536" t="str">
        <f>IF(B141="","",INDEX(BDD!$S$8:$S$3162,MATCH(B141,BDD!$AX$8:$AX$3162,0)))</f>
        <v/>
      </c>
      <c r="M141" s="556" t="str">
        <f>IF(B141="","",INDEX(BDD!$P$8:$P$3162,MATCH(B141,BDD!$AX$8:$AX$3162,0)))</f>
        <v/>
      </c>
      <c r="N141" s="678">
        <f>IF(IF(B141="","",INDEX(BDD!$Z$8:$Z$3162,MATCH(B141,BDD!$AX$8:$AX$3162,0)))=0,"",INDEX(BDD!$Z$8:$Z$3162,MATCH(B141,BDD!$AX$8:$AX$3162,0)))</f>
        <v>0</v>
      </c>
      <c r="O141" s="672" t="str">
        <f>IF(IF(B141="","",INDEX(BDD!$AA$8:$AA$3162,MATCH(B141,BDD!$AX$8:$AX$3162,0)))=0,"",IF(B141="","",INDEX(BDD!$AA$8:$AA$3162,MATCH(B141,BDD!$AX$8:$AX$3162,0))))</f>
        <v/>
      </c>
      <c r="P141" s="672">
        <f>IF(IF(B141="","",INDEX(BDD!$AB$8:$AB$3162,MATCH(B141,BDD!$AX$8:$AX$3162,0)))=0,"",)</f>
        <v>0</v>
      </c>
      <c r="Q141" s="679" t="str">
        <f>IF(IF(B141="","",INDEX(BDD!$AN$8:$AN$3162,MATCH(B141,BDD!$AX$8:$AX$3162,0)))=0,"",IF(B141="","",INDEX(BDD!$AN$8:$AN$3162,MATCH(B141,BDD!$AX$8:$AX$3162,0))))</f>
        <v/>
      </c>
      <c r="R141" s="557" t="str">
        <f>IFERROR(IF(B141="","",INDEX(BDD!C:C,MATCH(B141,BDD!AX:AX,0))),"")</f>
        <v/>
      </c>
      <c r="S141" s="513" t="str">
        <f>IF(B141="","",INDEX(BDD!$A$8:$A$3162,MATCH(B141,BDD!$AX$8:$AX$3162,0)))</f>
        <v/>
      </c>
    </row>
    <row r="142" spans="2:19" ht="18.75">
      <c r="B142" s="529" t="str">
        <f t="shared" si="4"/>
        <v/>
      </c>
      <c r="C142" s="530" t="str">
        <f>IF(B142="","",INDEX(BDD!$B$8:$B$3162,MATCH(B142,BDD!$AX$8:$AX$3162,0)))</f>
        <v/>
      </c>
      <c r="D142" s="531" t="str">
        <f t="shared" si="5"/>
        <v/>
      </c>
      <c r="E142" s="532" t="str">
        <f>IF(B142="","",INDEX(BDD!$D$8:$D$3162,MATCH(B142,BDD!$AX$8:$AX$3162,0)))</f>
        <v/>
      </c>
      <c r="F142" s="533" t="str">
        <f>IF(B142="","",INDEX(BDD!$M$8:$M$3162,MATCH(B142,BDD!$AX$8:$AX$3162,0)))</f>
        <v/>
      </c>
      <c r="G142" s="533" t="str">
        <f>IF(B142="","",INDEX(BDD!$N$8:$N$3162,MATCH(B142,BDD!$AX$8:$AX$3162,0)))</f>
        <v/>
      </c>
      <c r="H142" s="537" t="str">
        <f>IF(B142="","",INDEX(BDD!$E$8:$E$3162,MATCH(B142,BDD!$AX$8:$AX$3162,0)))</f>
        <v/>
      </c>
      <c r="I142" s="534" t="str">
        <f>IF(B142="","",INDEX(BDD!$V$8:$V$3162,MATCH(B142,BDD!$AX$8:$AX$3162,0)))</f>
        <v/>
      </c>
      <c r="J142" s="758" t="str">
        <f>IF(B142="","",INDEX(BDD!$Q$8:$Q$3162,MATCH(B142,BDD!$AX$8:$AX$3162,0)))</f>
        <v/>
      </c>
      <c r="K142" s="535" t="str">
        <f>IF(B142="","",INDEX(BDD!$R$8:$R$3162,MATCH(B142,BDD!$AX$8:$AX$3162,0)))</f>
        <v/>
      </c>
      <c r="L142" s="536" t="str">
        <f>IF(B142="","",INDEX(BDD!$S$8:$S$3162,MATCH(B142,BDD!$AX$8:$AX$3162,0)))</f>
        <v/>
      </c>
      <c r="M142" s="556" t="str">
        <f>IF(B142="","",INDEX(BDD!$P$8:$P$3162,MATCH(B142,BDD!$AX$8:$AX$3162,0)))</f>
        <v/>
      </c>
      <c r="N142" s="678">
        <f>IF(IF(B142="","",INDEX(BDD!$Z$8:$Z$3162,MATCH(B142,BDD!$AX$8:$AX$3162,0)))=0,"",INDEX(BDD!$Z$8:$Z$3162,MATCH(B142,BDD!$AX$8:$AX$3162,0)))</f>
        <v>0</v>
      </c>
      <c r="O142" s="672" t="str">
        <f>IF(IF(B142="","",INDEX(BDD!$AA$8:$AA$3162,MATCH(B142,BDD!$AX$8:$AX$3162,0)))=0,"",IF(B142="","",INDEX(BDD!$AA$8:$AA$3162,MATCH(B142,BDD!$AX$8:$AX$3162,0))))</f>
        <v/>
      </c>
      <c r="P142" s="672">
        <f>IF(IF(B142="","",INDEX(BDD!$AB$8:$AB$3162,MATCH(B142,BDD!$AX$8:$AX$3162,0)))=0,"",)</f>
        <v>0</v>
      </c>
      <c r="Q142" s="679" t="str">
        <f>IF(IF(B142="","",INDEX(BDD!$AN$8:$AN$3162,MATCH(B142,BDD!$AX$8:$AX$3162,0)))=0,"",IF(B142="","",INDEX(BDD!$AN$8:$AN$3162,MATCH(B142,BDD!$AX$8:$AX$3162,0))))</f>
        <v/>
      </c>
      <c r="R142" s="557" t="str">
        <f>IFERROR(IF(B142="","",INDEX(BDD!C:C,MATCH(B142,BDD!AX:AX,0))),"")</f>
        <v/>
      </c>
      <c r="S142" s="513" t="str">
        <f>IF(B142="","",INDEX(BDD!$A$8:$A$3162,MATCH(B142,BDD!$AX$8:$AX$3162,0)))</f>
        <v/>
      </c>
    </row>
    <row r="143" spans="2:19" ht="18.75">
      <c r="B143" s="529" t="str">
        <f t="shared" si="4"/>
        <v/>
      </c>
      <c r="C143" s="530" t="str">
        <f>IF(B143="","",INDEX(BDD!$B$8:$B$3162,MATCH(B143,BDD!$AX$8:$AX$3162,0)))</f>
        <v/>
      </c>
      <c r="D143" s="531" t="str">
        <f t="shared" si="5"/>
        <v/>
      </c>
      <c r="E143" s="532" t="str">
        <f>IF(B143="","",INDEX(BDD!$D$8:$D$3162,MATCH(B143,BDD!$AX$8:$AX$3162,0)))</f>
        <v/>
      </c>
      <c r="F143" s="533" t="str">
        <f>IF(B143="","",INDEX(BDD!$M$8:$M$3162,MATCH(B143,BDD!$AX$8:$AX$3162,0)))</f>
        <v/>
      </c>
      <c r="G143" s="533" t="str">
        <f>IF(B143="","",INDEX(BDD!$N$8:$N$3162,MATCH(B143,BDD!$AX$8:$AX$3162,0)))</f>
        <v/>
      </c>
      <c r="H143" s="537" t="str">
        <f>IF(B143="","",INDEX(BDD!$E$8:$E$3162,MATCH(B143,BDD!$AX$8:$AX$3162,0)))</f>
        <v/>
      </c>
      <c r="I143" s="534" t="str">
        <f>IF(B143="","",INDEX(BDD!$V$8:$V$3162,MATCH(B143,BDD!$AX$8:$AX$3162,0)))</f>
        <v/>
      </c>
      <c r="J143" s="758" t="str">
        <f>IF(B143="","",INDEX(BDD!$Q$8:$Q$3162,MATCH(B143,BDD!$AX$8:$AX$3162,0)))</f>
        <v/>
      </c>
      <c r="K143" s="535" t="str">
        <f>IF(B143="","",INDEX(BDD!$R$8:$R$3162,MATCH(B143,BDD!$AX$8:$AX$3162,0)))</f>
        <v/>
      </c>
      <c r="L143" s="536" t="str">
        <f>IF(B143="","",INDEX(BDD!$S$8:$S$3162,MATCH(B143,BDD!$AX$8:$AX$3162,0)))</f>
        <v/>
      </c>
      <c r="M143" s="556" t="str">
        <f>IF(B143="","",INDEX(BDD!$P$8:$P$3162,MATCH(B143,BDD!$AX$8:$AX$3162,0)))</f>
        <v/>
      </c>
      <c r="N143" s="678">
        <f>IF(IF(B143="","",INDEX(BDD!$Z$8:$Z$3162,MATCH(B143,BDD!$AX$8:$AX$3162,0)))=0,"",INDEX(BDD!$Z$8:$Z$3162,MATCH(B143,BDD!$AX$8:$AX$3162,0)))</f>
        <v>0</v>
      </c>
      <c r="O143" s="672" t="str">
        <f>IF(IF(B143="","",INDEX(BDD!$AA$8:$AA$3162,MATCH(B143,BDD!$AX$8:$AX$3162,0)))=0,"",IF(B143="","",INDEX(BDD!$AA$8:$AA$3162,MATCH(B143,BDD!$AX$8:$AX$3162,0))))</f>
        <v/>
      </c>
      <c r="P143" s="672">
        <f>IF(IF(B143="","",INDEX(BDD!$AB$8:$AB$3162,MATCH(B143,BDD!$AX$8:$AX$3162,0)))=0,"",)</f>
        <v>0</v>
      </c>
      <c r="Q143" s="679" t="str">
        <f>IF(IF(B143="","",INDEX(BDD!$AN$8:$AN$3162,MATCH(B143,BDD!$AX$8:$AX$3162,0)))=0,"",IF(B143="","",INDEX(BDD!$AN$8:$AN$3162,MATCH(B143,BDD!$AX$8:$AX$3162,0))))</f>
        <v/>
      </c>
      <c r="R143" s="557" t="str">
        <f>IFERROR(IF(B143="","",INDEX(BDD!C:C,MATCH(B143,BDD!AX:AX,0))),"")</f>
        <v/>
      </c>
      <c r="S143" s="513" t="str">
        <f>IF(B143="","",INDEX(BDD!$A$8:$A$3162,MATCH(B143,BDD!$AX$8:$AX$3162,0)))</f>
        <v/>
      </c>
    </row>
    <row r="144" spans="2:19" ht="18.75">
      <c r="B144" s="529" t="str">
        <f t="shared" si="4"/>
        <v/>
      </c>
      <c r="C144" s="530" t="str">
        <f>IF(B144="","",INDEX(BDD!$B$8:$B$3162,MATCH(B144,BDD!$AX$8:$AX$3162,0)))</f>
        <v/>
      </c>
      <c r="D144" s="531" t="str">
        <f t="shared" si="5"/>
        <v/>
      </c>
      <c r="E144" s="532" t="str">
        <f>IF(B144="","",INDEX(BDD!$D$8:$D$3162,MATCH(B144,BDD!$AX$8:$AX$3162,0)))</f>
        <v/>
      </c>
      <c r="F144" s="533" t="str">
        <f>IF(B144="","",INDEX(BDD!$M$8:$M$3162,MATCH(B144,BDD!$AX$8:$AX$3162,0)))</f>
        <v/>
      </c>
      <c r="G144" s="533" t="str">
        <f>IF(B144="","",INDEX(BDD!$N$8:$N$3162,MATCH(B144,BDD!$AX$8:$AX$3162,0)))</f>
        <v/>
      </c>
      <c r="H144" s="537" t="str">
        <f>IF(B144="","",INDEX(BDD!$E$8:$E$3162,MATCH(B144,BDD!$AX$8:$AX$3162,0)))</f>
        <v/>
      </c>
      <c r="I144" s="534" t="str">
        <f>IF(B144="","",INDEX(BDD!$V$8:$V$3162,MATCH(B144,BDD!$AX$8:$AX$3162,0)))</f>
        <v/>
      </c>
      <c r="J144" s="758" t="str">
        <f>IF(B144="","",INDEX(BDD!$Q$8:$Q$3162,MATCH(B144,BDD!$AX$8:$AX$3162,0)))</f>
        <v/>
      </c>
      <c r="K144" s="535" t="str">
        <f>IF(B144="","",INDEX(BDD!$R$8:$R$3162,MATCH(B144,BDD!$AX$8:$AX$3162,0)))</f>
        <v/>
      </c>
      <c r="L144" s="536" t="str">
        <f>IF(B144="","",INDEX(BDD!$S$8:$S$3162,MATCH(B144,BDD!$AX$8:$AX$3162,0)))</f>
        <v/>
      </c>
      <c r="M144" s="556" t="str">
        <f>IF(B144="","",INDEX(BDD!$P$8:$P$3162,MATCH(B144,BDD!$AX$8:$AX$3162,0)))</f>
        <v/>
      </c>
      <c r="N144" s="678">
        <f>IF(IF(B144="","",INDEX(BDD!$Z$8:$Z$3162,MATCH(B144,BDD!$AX$8:$AX$3162,0)))=0,"",INDEX(BDD!$Z$8:$Z$3162,MATCH(B144,BDD!$AX$8:$AX$3162,0)))</f>
        <v>0</v>
      </c>
      <c r="O144" s="672" t="str">
        <f>IF(IF(B144="","",INDEX(BDD!$AA$8:$AA$3162,MATCH(B144,BDD!$AX$8:$AX$3162,0)))=0,"",IF(B144="","",INDEX(BDD!$AA$8:$AA$3162,MATCH(B144,BDD!$AX$8:$AX$3162,0))))</f>
        <v/>
      </c>
      <c r="P144" s="672">
        <f>IF(IF(B144="","",INDEX(BDD!$AB$8:$AB$3162,MATCH(B144,BDD!$AX$8:$AX$3162,0)))=0,"",)</f>
        <v>0</v>
      </c>
      <c r="Q144" s="679" t="str">
        <f>IF(IF(B144="","",INDEX(BDD!$AN$8:$AN$3162,MATCH(B144,BDD!$AX$8:$AX$3162,0)))=0,"",IF(B144="","",INDEX(BDD!$AN$8:$AN$3162,MATCH(B144,BDD!$AX$8:$AX$3162,0))))</f>
        <v/>
      </c>
      <c r="R144" s="557" t="str">
        <f>IFERROR(IF(B144="","",INDEX(BDD!C:C,MATCH(B144,BDD!AX:AX,0))),"")</f>
        <v/>
      </c>
      <c r="S144" s="513" t="str">
        <f>IF(B144="","",INDEX(BDD!$A$8:$A$3162,MATCH(B144,BDD!$AX$8:$AX$3162,0)))</f>
        <v/>
      </c>
    </row>
    <row r="145" spans="2:19" ht="18.75">
      <c r="B145" s="529" t="str">
        <f t="shared" si="4"/>
        <v/>
      </c>
      <c r="C145" s="530" t="str">
        <f>IF(B145="","",INDEX(BDD!$B$8:$B$3162,MATCH(B145,BDD!$AX$8:$AX$3162,0)))</f>
        <v/>
      </c>
      <c r="D145" s="531" t="str">
        <f t="shared" si="5"/>
        <v/>
      </c>
      <c r="E145" s="532" t="str">
        <f>IF(B145="","",INDEX(BDD!$D$8:$D$3162,MATCH(B145,BDD!$AX$8:$AX$3162,0)))</f>
        <v/>
      </c>
      <c r="F145" s="533" t="str">
        <f>IF(B145="","",INDEX(BDD!$M$8:$M$3162,MATCH(B145,BDD!$AX$8:$AX$3162,0)))</f>
        <v/>
      </c>
      <c r="G145" s="533" t="str">
        <f>IF(B145="","",INDEX(BDD!$N$8:$N$3162,MATCH(B145,BDD!$AX$8:$AX$3162,0)))</f>
        <v/>
      </c>
      <c r="H145" s="537" t="str">
        <f>IF(B145="","",INDEX(BDD!$E$8:$E$3162,MATCH(B145,BDD!$AX$8:$AX$3162,0)))</f>
        <v/>
      </c>
      <c r="I145" s="534" t="str">
        <f>IF(B145="","",INDEX(BDD!$V$8:$V$3162,MATCH(B145,BDD!$AX$8:$AX$3162,0)))</f>
        <v/>
      </c>
      <c r="J145" s="758" t="str">
        <f>IF(B145="","",INDEX(BDD!$Q$8:$Q$3162,MATCH(B145,BDD!$AX$8:$AX$3162,0)))</f>
        <v/>
      </c>
      <c r="K145" s="535" t="str">
        <f>IF(B145="","",INDEX(BDD!$R$8:$R$3162,MATCH(B145,BDD!$AX$8:$AX$3162,0)))</f>
        <v/>
      </c>
      <c r="L145" s="536" t="str">
        <f>IF(B145="","",INDEX(BDD!$S$8:$S$3162,MATCH(B145,BDD!$AX$8:$AX$3162,0)))</f>
        <v/>
      </c>
      <c r="M145" s="556" t="str">
        <f>IF(B145="","",INDEX(BDD!$P$8:$P$3162,MATCH(B145,BDD!$AX$8:$AX$3162,0)))</f>
        <v/>
      </c>
      <c r="N145" s="678">
        <f>IF(IF(B145="","",INDEX(BDD!$Z$8:$Z$3162,MATCH(B145,BDD!$AX$8:$AX$3162,0)))=0,"",INDEX(BDD!$Z$8:$Z$3162,MATCH(B145,BDD!$AX$8:$AX$3162,0)))</f>
        <v>0</v>
      </c>
      <c r="O145" s="672" t="str">
        <f>IF(IF(B145="","",INDEX(BDD!$AA$8:$AA$3162,MATCH(B145,BDD!$AX$8:$AX$3162,0)))=0,"",IF(B145="","",INDEX(BDD!$AA$8:$AA$3162,MATCH(B145,BDD!$AX$8:$AX$3162,0))))</f>
        <v/>
      </c>
      <c r="P145" s="672">
        <f>IF(IF(B145="","",INDEX(BDD!$AB$8:$AB$3162,MATCH(B145,BDD!$AX$8:$AX$3162,0)))=0,"",)</f>
        <v>0</v>
      </c>
      <c r="Q145" s="679" t="str">
        <f>IF(IF(B145="","",INDEX(BDD!$AN$8:$AN$3162,MATCH(B145,BDD!$AX$8:$AX$3162,0)))=0,"",IF(B145="","",INDEX(BDD!$AN$8:$AN$3162,MATCH(B145,BDD!$AX$8:$AX$3162,0))))</f>
        <v/>
      </c>
      <c r="R145" s="557" t="str">
        <f>IFERROR(IF(B145="","",INDEX(BDD!C:C,MATCH(B145,BDD!AX:AX,0))),"")</f>
        <v/>
      </c>
      <c r="S145" s="513" t="str">
        <f>IF(B145="","",INDEX(BDD!$A$8:$A$3162,MATCH(B145,BDD!$AX$8:$AX$3162,0)))</f>
        <v/>
      </c>
    </row>
    <row r="146" spans="2:19" ht="18.75">
      <c r="B146" s="529" t="str">
        <f t="shared" si="4"/>
        <v/>
      </c>
      <c r="C146" s="530" t="str">
        <f>IF(B146="","",INDEX(BDD!$B$8:$B$3162,MATCH(B146,BDD!$AX$8:$AX$3162,0)))</f>
        <v/>
      </c>
      <c r="D146" s="531" t="str">
        <f t="shared" si="5"/>
        <v/>
      </c>
      <c r="E146" s="532" t="str">
        <f>IF(B146="","",INDEX(BDD!$D$8:$D$3162,MATCH(B146,BDD!$AX$8:$AX$3162,0)))</f>
        <v/>
      </c>
      <c r="F146" s="533" t="str">
        <f>IF(B146="","",INDEX(BDD!$M$8:$M$3162,MATCH(B146,BDD!$AX$8:$AX$3162,0)))</f>
        <v/>
      </c>
      <c r="G146" s="533" t="str">
        <f>IF(B146="","",INDEX(BDD!$N$8:$N$3162,MATCH(B146,BDD!$AX$8:$AX$3162,0)))</f>
        <v/>
      </c>
      <c r="H146" s="537" t="str">
        <f>IF(B146="","",INDEX(BDD!$E$8:$E$3162,MATCH(B146,BDD!$AX$8:$AX$3162,0)))</f>
        <v/>
      </c>
      <c r="I146" s="534" t="str">
        <f>IF(B146="","",INDEX(BDD!$V$8:$V$3162,MATCH(B146,BDD!$AX$8:$AX$3162,0)))</f>
        <v/>
      </c>
      <c r="J146" s="758" t="str">
        <f>IF(B146="","",INDEX(BDD!$Q$8:$Q$3162,MATCH(B146,BDD!$AX$8:$AX$3162,0)))</f>
        <v/>
      </c>
      <c r="K146" s="535" t="str">
        <f>IF(B146="","",INDEX(BDD!$R$8:$R$3162,MATCH(B146,BDD!$AX$8:$AX$3162,0)))</f>
        <v/>
      </c>
      <c r="L146" s="536" t="str">
        <f>IF(B146="","",INDEX(BDD!$S$8:$S$3162,MATCH(B146,BDD!$AX$8:$AX$3162,0)))</f>
        <v/>
      </c>
      <c r="M146" s="556" t="str">
        <f>IF(B146="","",INDEX(BDD!$P$8:$P$3162,MATCH(B146,BDD!$AX$8:$AX$3162,0)))</f>
        <v/>
      </c>
      <c r="N146" s="678">
        <f>IF(IF(B146="","",INDEX(BDD!$Z$8:$Z$3162,MATCH(B146,BDD!$AX$8:$AX$3162,0)))=0,"",INDEX(BDD!$Z$8:$Z$3162,MATCH(B146,BDD!$AX$8:$AX$3162,0)))</f>
        <v>0</v>
      </c>
      <c r="O146" s="672" t="str">
        <f>IF(IF(B146="","",INDEX(BDD!$AA$8:$AA$3162,MATCH(B146,BDD!$AX$8:$AX$3162,0)))=0,"",IF(B146="","",INDEX(BDD!$AA$8:$AA$3162,MATCH(B146,BDD!$AX$8:$AX$3162,0))))</f>
        <v/>
      </c>
      <c r="P146" s="672">
        <f>IF(IF(B146="","",INDEX(BDD!$AB$8:$AB$3162,MATCH(B146,BDD!$AX$8:$AX$3162,0)))=0,"",)</f>
        <v>0</v>
      </c>
      <c r="Q146" s="679" t="str">
        <f>IF(IF(B146="","",INDEX(BDD!$AN$8:$AN$3162,MATCH(B146,BDD!$AX$8:$AX$3162,0)))=0,"",IF(B146="","",INDEX(BDD!$AN$8:$AN$3162,MATCH(B146,BDD!$AX$8:$AX$3162,0))))</f>
        <v/>
      </c>
      <c r="R146" s="557" t="str">
        <f>IFERROR(IF(B146="","",INDEX(BDD!C:C,MATCH(B146,BDD!AX:AX,0))),"")</f>
        <v/>
      </c>
      <c r="S146" s="513" t="str">
        <f>IF(B146="","",INDEX(BDD!$A$8:$A$3162,MATCH(B146,BDD!$AX$8:$AX$3162,0)))</f>
        <v/>
      </c>
    </row>
    <row r="147" spans="2:19" ht="18.75">
      <c r="B147" s="529" t="str">
        <f t="shared" si="4"/>
        <v/>
      </c>
      <c r="C147" s="530" t="str">
        <f>IF(B147="","",INDEX(BDD!$B$8:$B$3162,MATCH(B147,BDD!$AX$8:$AX$3162,0)))</f>
        <v/>
      </c>
      <c r="D147" s="531" t="str">
        <f t="shared" si="5"/>
        <v/>
      </c>
      <c r="E147" s="532" t="str">
        <f>IF(B147="","",INDEX(BDD!$D$8:$D$3162,MATCH(B147,BDD!$AX$8:$AX$3162,0)))</f>
        <v/>
      </c>
      <c r="F147" s="533" t="str">
        <f>IF(B147="","",INDEX(BDD!$M$8:$M$3162,MATCH(B147,BDD!$AX$8:$AX$3162,0)))</f>
        <v/>
      </c>
      <c r="G147" s="533" t="str">
        <f>IF(B147="","",INDEX(BDD!$N$8:$N$3162,MATCH(B147,BDD!$AX$8:$AX$3162,0)))</f>
        <v/>
      </c>
      <c r="H147" s="537" t="str">
        <f>IF(B147="","",INDEX(BDD!$E$8:$E$3162,MATCH(B147,BDD!$AX$8:$AX$3162,0)))</f>
        <v/>
      </c>
      <c r="I147" s="534" t="str">
        <f>IF(B147="","",INDEX(BDD!$V$8:$V$3162,MATCH(B147,BDD!$AX$8:$AX$3162,0)))</f>
        <v/>
      </c>
      <c r="J147" s="758" t="str">
        <f>IF(B147="","",INDEX(BDD!$Q$8:$Q$3162,MATCH(B147,BDD!$AX$8:$AX$3162,0)))</f>
        <v/>
      </c>
      <c r="K147" s="535" t="str">
        <f>IF(B147="","",INDEX(BDD!$R$8:$R$3162,MATCH(B147,BDD!$AX$8:$AX$3162,0)))</f>
        <v/>
      </c>
      <c r="L147" s="536" t="str">
        <f>IF(B147="","",INDEX(BDD!$S$8:$S$3162,MATCH(B147,BDD!$AX$8:$AX$3162,0)))</f>
        <v/>
      </c>
      <c r="M147" s="556" t="str">
        <f>IF(B147="","",INDEX(BDD!$P$8:$P$3162,MATCH(B147,BDD!$AX$8:$AX$3162,0)))</f>
        <v/>
      </c>
      <c r="N147" s="678">
        <f>IF(IF(B147="","",INDEX(BDD!$Z$8:$Z$3162,MATCH(B147,BDD!$AX$8:$AX$3162,0)))=0,"",INDEX(BDD!$Z$8:$Z$3162,MATCH(B147,BDD!$AX$8:$AX$3162,0)))</f>
        <v>0</v>
      </c>
      <c r="O147" s="672" t="str">
        <f>IF(IF(B147="","",INDEX(BDD!$AA$8:$AA$3162,MATCH(B147,BDD!$AX$8:$AX$3162,0)))=0,"",IF(B147="","",INDEX(BDD!$AA$8:$AA$3162,MATCH(B147,BDD!$AX$8:$AX$3162,0))))</f>
        <v/>
      </c>
      <c r="P147" s="672">
        <f>IF(IF(B147="","",INDEX(BDD!$AB$8:$AB$3162,MATCH(B147,BDD!$AX$8:$AX$3162,0)))=0,"",)</f>
        <v>0</v>
      </c>
      <c r="Q147" s="679" t="str">
        <f>IF(IF(B147="","",INDEX(BDD!$AN$8:$AN$3162,MATCH(B147,BDD!$AX$8:$AX$3162,0)))=0,"",IF(B147="","",INDEX(BDD!$AN$8:$AN$3162,MATCH(B147,BDD!$AX$8:$AX$3162,0))))</f>
        <v/>
      </c>
      <c r="R147" s="557" t="str">
        <f>IFERROR(IF(B147="","",INDEX(BDD!C:C,MATCH(B147,BDD!AX:AX,0))),"")</f>
        <v/>
      </c>
      <c r="S147" s="513" t="str">
        <f>IF(B147="","",INDEX(BDD!$A$8:$A$3162,MATCH(B147,BDD!$AX$8:$AX$3162,0)))</f>
        <v/>
      </c>
    </row>
    <row r="148" spans="2:19" ht="18.75">
      <c r="B148" s="529" t="str">
        <f t="shared" si="4"/>
        <v/>
      </c>
      <c r="C148" s="530" t="str">
        <f>IF(B148="","",INDEX(BDD!$B$8:$B$3162,MATCH(B148,BDD!$AX$8:$AX$3162,0)))</f>
        <v/>
      </c>
      <c r="D148" s="531" t="str">
        <f t="shared" si="5"/>
        <v/>
      </c>
      <c r="E148" s="532" t="str">
        <f>IF(B148="","",INDEX(BDD!$D$8:$D$3162,MATCH(B148,BDD!$AX$8:$AX$3162,0)))</f>
        <v/>
      </c>
      <c r="F148" s="533" t="str">
        <f>IF(B148="","",INDEX(BDD!$M$8:$M$3162,MATCH(B148,BDD!$AX$8:$AX$3162,0)))</f>
        <v/>
      </c>
      <c r="G148" s="533" t="str">
        <f>IF(B148="","",INDEX(BDD!$N$8:$N$3162,MATCH(B148,BDD!$AX$8:$AX$3162,0)))</f>
        <v/>
      </c>
      <c r="H148" s="537" t="str">
        <f>IF(B148="","",INDEX(BDD!$E$8:$E$3162,MATCH(B148,BDD!$AX$8:$AX$3162,0)))</f>
        <v/>
      </c>
      <c r="I148" s="534" t="str">
        <f>IF(B148="","",INDEX(BDD!$V$8:$V$3162,MATCH(B148,BDD!$AX$8:$AX$3162,0)))</f>
        <v/>
      </c>
      <c r="J148" s="758" t="str">
        <f>IF(B148="","",INDEX(BDD!$Q$8:$Q$3162,MATCH(B148,BDD!$AX$8:$AX$3162,0)))</f>
        <v/>
      </c>
      <c r="K148" s="535" t="str">
        <f>IF(B148="","",INDEX(BDD!$R$8:$R$3162,MATCH(B148,BDD!$AX$8:$AX$3162,0)))</f>
        <v/>
      </c>
      <c r="L148" s="536" t="str">
        <f>IF(B148="","",INDEX(BDD!$S$8:$S$3162,MATCH(B148,BDD!$AX$8:$AX$3162,0)))</f>
        <v/>
      </c>
      <c r="M148" s="556" t="str">
        <f>IF(B148="","",INDEX(BDD!$P$8:$P$3162,MATCH(B148,BDD!$AX$8:$AX$3162,0)))</f>
        <v/>
      </c>
      <c r="N148" s="678">
        <f>IF(IF(B148="","",INDEX(BDD!$Z$8:$Z$3162,MATCH(B148,BDD!$AX$8:$AX$3162,0)))=0,"",INDEX(BDD!$Z$8:$Z$3162,MATCH(B148,BDD!$AX$8:$AX$3162,0)))</f>
        <v>0</v>
      </c>
      <c r="O148" s="672" t="str">
        <f>IF(IF(B148="","",INDEX(BDD!$AA$8:$AA$3162,MATCH(B148,BDD!$AX$8:$AX$3162,0)))=0,"",IF(B148="","",INDEX(BDD!$AA$8:$AA$3162,MATCH(B148,BDD!$AX$8:$AX$3162,0))))</f>
        <v/>
      </c>
      <c r="P148" s="672">
        <f>IF(IF(B148="","",INDEX(BDD!$AB$8:$AB$3162,MATCH(B148,BDD!$AX$8:$AX$3162,0)))=0,"",)</f>
        <v>0</v>
      </c>
      <c r="Q148" s="679" t="str">
        <f>IF(IF(B148="","",INDEX(BDD!$AN$8:$AN$3162,MATCH(B148,BDD!$AX$8:$AX$3162,0)))=0,"",IF(B148="","",INDEX(BDD!$AN$8:$AN$3162,MATCH(B148,BDD!$AX$8:$AX$3162,0))))</f>
        <v/>
      </c>
      <c r="R148" s="557" t="str">
        <f>IFERROR(IF(B148="","",INDEX(BDD!C:C,MATCH(B148,BDD!AX:AX,0))),"")</f>
        <v/>
      </c>
      <c r="S148" s="513" t="str">
        <f>IF(B148="","",INDEX(BDD!$A$8:$A$3162,MATCH(B148,BDD!$AX$8:$AX$3162,0)))</f>
        <v/>
      </c>
    </row>
    <row r="149" spans="2:19" ht="18.75">
      <c r="B149" s="529" t="str">
        <f t="shared" si="4"/>
        <v/>
      </c>
      <c r="C149" s="530" t="str">
        <f>IF(B149="","",INDEX(BDD!$B$8:$B$3162,MATCH(B149,BDD!$AX$8:$AX$3162,0)))</f>
        <v/>
      </c>
      <c r="D149" s="531" t="str">
        <f t="shared" si="5"/>
        <v/>
      </c>
      <c r="E149" s="532" t="str">
        <f>IF(B149="","",INDEX(BDD!$D$8:$D$3162,MATCH(B149,BDD!$AX$8:$AX$3162,0)))</f>
        <v/>
      </c>
      <c r="F149" s="533" t="str">
        <f>IF(B149="","",INDEX(BDD!$M$8:$M$3162,MATCH(B149,BDD!$AX$8:$AX$3162,0)))</f>
        <v/>
      </c>
      <c r="G149" s="533" t="str">
        <f>IF(B149="","",INDEX(BDD!$N$8:$N$3162,MATCH(B149,BDD!$AX$8:$AX$3162,0)))</f>
        <v/>
      </c>
      <c r="H149" s="537" t="str">
        <f>IF(B149="","",INDEX(BDD!$E$8:$E$3162,MATCH(B149,BDD!$AX$8:$AX$3162,0)))</f>
        <v/>
      </c>
      <c r="I149" s="534" t="str">
        <f>IF(B149="","",INDEX(BDD!$V$8:$V$3162,MATCH(B149,BDD!$AX$8:$AX$3162,0)))</f>
        <v/>
      </c>
      <c r="J149" s="758" t="str">
        <f>IF(B149="","",INDEX(BDD!$Q$8:$Q$3162,MATCH(B149,BDD!$AX$8:$AX$3162,0)))</f>
        <v/>
      </c>
      <c r="K149" s="535" t="str">
        <f>IF(B149="","",INDEX(BDD!$R$8:$R$3162,MATCH(B149,BDD!$AX$8:$AX$3162,0)))</f>
        <v/>
      </c>
      <c r="L149" s="536" t="str">
        <f>IF(B149="","",INDEX(BDD!$S$8:$S$3162,MATCH(B149,BDD!$AX$8:$AX$3162,0)))</f>
        <v/>
      </c>
      <c r="M149" s="556" t="str">
        <f>IF(B149="","",INDEX(BDD!$P$8:$P$3162,MATCH(B149,BDD!$AX$8:$AX$3162,0)))</f>
        <v/>
      </c>
      <c r="N149" s="678">
        <f>IF(IF(B149="","",INDEX(BDD!$Z$8:$Z$3162,MATCH(B149,BDD!$AX$8:$AX$3162,0)))=0,"",INDEX(BDD!$Z$8:$Z$3162,MATCH(B149,BDD!$AX$8:$AX$3162,0)))</f>
        <v>0</v>
      </c>
      <c r="O149" s="672" t="str">
        <f>IF(IF(B149="","",INDEX(BDD!$AA$8:$AA$3162,MATCH(B149,BDD!$AX$8:$AX$3162,0)))=0,"",IF(B149="","",INDEX(BDD!$AA$8:$AA$3162,MATCH(B149,BDD!$AX$8:$AX$3162,0))))</f>
        <v/>
      </c>
      <c r="P149" s="672">
        <f>IF(IF(B149="","",INDEX(BDD!$AB$8:$AB$3162,MATCH(B149,BDD!$AX$8:$AX$3162,0)))=0,"",)</f>
        <v>0</v>
      </c>
      <c r="Q149" s="679" t="str">
        <f>IF(IF(B149="","",INDEX(BDD!$AN$8:$AN$3162,MATCH(B149,BDD!$AX$8:$AX$3162,0)))=0,"",IF(B149="","",INDEX(BDD!$AN$8:$AN$3162,MATCH(B149,BDD!$AX$8:$AX$3162,0))))</f>
        <v/>
      </c>
      <c r="R149" s="557" t="str">
        <f>IFERROR(IF(B149="","",INDEX(BDD!C:C,MATCH(B149,BDD!AX:AX,0))),"")</f>
        <v/>
      </c>
      <c r="S149" s="513" t="str">
        <f>IF(B149="","",INDEX(BDD!$A$8:$A$3162,MATCH(B149,BDD!$AX$8:$AX$3162,0)))</f>
        <v/>
      </c>
    </row>
    <row r="150" spans="2:19" ht="18.75">
      <c r="B150" s="529" t="str">
        <f t="shared" si="4"/>
        <v/>
      </c>
      <c r="C150" s="530" t="str">
        <f>IF(B150="","",INDEX(BDD!$B$8:$B$3162,MATCH(B150,BDD!$AX$8:$AX$3162,0)))</f>
        <v/>
      </c>
      <c r="D150" s="531" t="str">
        <f t="shared" si="5"/>
        <v/>
      </c>
      <c r="E150" s="532" t="str">
        <f>IF(B150="","",INDEX(BDD!$D$8:$D$3162,MATCH(B150,BDD!$AX$8:$AX$3162,0)))</f>
        <v/>
      </c>
      <c r="F150" s="533" t="str">
        <f>IF(B150="","",INDEX(BDD!$M$8:$M$3162,MATCH(B150,BDD!$AX$8:$AX$3162,0)))</f>
        <v/>
      </c>
      <c r="G150" s="533" t="str">
        <f>IF(B150="","",INDEX(BDD!$N$8:$N$3162,MATCH(B150,BDD!$AX$8:$AX$3162,0)))</f>
        <v/>
      </c>
      <c r="H150" s="537" t="str">
        <f>IF(B150="","",INDEX(BDD!$E$8:$E$3162,MATCH(B150,BDD!$AX$8:$AX$3162,0)))</f>
        <v/>
      </c>
      <c r="I150" s="534" t="str">
        <f>IF(B150="","",INDEX(BDD!$V$8:$V$3162,MATCH(B150,BDD!$AX$8:$AX$3162,0)))</f>
        <v/>
      </c>
      <c r="J150" s="758" t="str">
        <f>IF(B150="","",INDEX(BDD!$Q$8:$Q$3162,MATCH(B150,BDD!$AX$8:$AX$3162,0)))</f>
        <v/>
      </c>
      <c r="K150" s="535" t="str">
        <f>IF(B150="","",INDEX(BDD!$R$8:$R$3162,MATCH(B150,BDD!$AX$8:$AX$3162,0)))</f>
        <v/>
      </c>
      <c r="L150" s="536" t="str">
        <f>IF(B150="","",INDEX(BDD!$S$8:$S$3162,MATCH(B150,BDD!$AX$8:$AX$3162,0)))</f>
        <v/>
      </c>
      <c r="M150" s="556" t="str">
        <f>IF(B150="","",INDEX(BDD!$P$8:$P$3162,MATCH(B150,BDD!$AX$8:$AX$3162,0)))</f>
        <v/>
      </c>
      <c r="N150" s="678">
        <f>IF(IF(B150="","",INDEX(BDD!$Z$8:$Z$3162,MATCH(B150,BDD!$AX$8:$AX$3162,0)))=0,"",INDEX(BDD!$Z$8:$Z$3162,MATCH(B150,BDD!$AX$8:$AX$3162,0)))</f>
        <v>0</v>
      </c>
      <c r="O150" s="672" t="str">
        <f>IF(IF(B150="","",INDEX(BDD!$AA$8:$AA$3162,MATCH(B150,BDD!$AX$8:$AX$3162,0)))=0,"",IF(B150="","",INDEX(BDD!$AA$8:$AA$3162,MATCH(B150,BDD!$AX$8:$AX$3162,0))))</f>
        <v/>
      </c>
      <c r="P150" s="672">
        <f>IF(IF(B150="","",INDEX(BDD!$AB$8:$AB$3162,MATCH(B150,BDD!$AX$8:$AX$3162,0)))=0,"",)</f>
        <v>0</v>
      </c>
      <c r="Q150" s="679" t="str">
        <f>IF(IF(B150="","",INDEX(BDD!$AN$8:$AN$3162,MATCH(B150,BDD!$AX$8:$AX$3162,0)))=0,"",IF(B150="","",INDEX(BDD!$AN$8:$AN$3162,MATCH(B150,BDD!$AX$8:$AX$3162,0))))</f>
        <v/>
      </c>
      <c r="R150" s="557" t="str">
        <f>IFERROR(IF(B150="","",INDEX(BDD!C:C,MATCH(B150,BDD!AX:AX,0))),"")</f>
        <v/>
      </c>
      <c r="S150" s="513" t="str">
        <f>IF(B150="","",INDEX(BDD!$A$8:$A$3162,MATCH(B150,BDD!$AX$8:$AX$3162,0)))</f>
        <v/>
      </c>
    </row>
    <row r="151" spans="2:19" ht="18.75">
      <c r="B151" s="529" t="str">
        <f t="shared" si="4"/>
        <v/>
      </c>
      <c r="C151" s="530" t="str">
        <f>IF(B151="","",INDEX(BDD!$B$8:$B$3162,MATCH(B151,BDD!$AX$8:$AX$3162,0)))</f>
        <v/>
      </c>
      <c r="D151" s="531" t="str">
        <f t="shared" si="5"/>
        <v/>
      </c>
      <c r="E151" s="532" t="str">
        <f>IF(B151="","",INDEX(BDD!$D$8:$D$3162,MATCH(B151,BDD!$AX$8:$AX$3162,0)))</f>
        <v/>
      </c>
      <c r="F151" s="533" t="str">
        <f>IF(B151="","",INDEX(BDD!$M$8:$M$3162,MATCH(B151,BDD!$AX$8:$AX$3162,0)))</f>
        <v/>
      </c>
      <c r="G151" s="533" t="str">
        <f>IF(B151="","",INDEX(BDD!$N$8:$N$3162,MATCH(B151,BDD!$AX$8:$AX$3162,0)))</f>
        <v/>
      </c>
      <c r="H151" s="537" t="str">
        <f>IF(B151="","",INDEX(BDD!$E$8:$E$3162,MATCH(B151,BDD!$AX$8:$AX$3162,0)))</f>
        <v/>
      </c>
      <c r="I151" s="534" t="str">
        <f>IF(B151="","",INDEX(BDD!$V$8:$V$3162,MATCH(B151,BDD!$AX$8:$AX$3162,0)))</f>
        <v/>
      </c>
      <c r="J151" s="758" t="str">
        <f>IF(B151="","",INDEX(BDD!$Q$8:$Q$3162,MATCH(B151,BDD!$AX$8:$AX$3162,0)))</f>
        <v/>
      </c>
      <c r="K151" s="535" t="str">
        <f>IF(B151="","",INDEX(BDD!$R$8:$R$3162,MATCH(B151,BDD!$AX$8:$AX$3162,0)))</f>
        <v/>
      </c>
      <c r="L151" s="536" t="str">
        <f>IF(B151="","",INDEX(BDD!$S$8:$S$3162,MATCH(B151,BDD!$AX$8:$AX$3162,0)))</f>
        <v/>
      </c>
      <c r="M151" s="556" t="str">
        <f>IF(B151="","",INDEX(BDD!$P$8:$P$3162,MATCH(B151,BDD!$AX$8:$AX$3162,0)))</f>
        <v/>
      </c>
      <c r="N151" s="678">
        <f>IF(IF(B151="","",INDEX(BDD!$Z$8:$Z$3162,MATCH(B151,BDD!$AX$8:$AX$3162,0)))=0,"",INDEX(BDD!$Z$8:$Z$3162,MATCH(B151,BDD!$AX$8:$AX$3162,0)))</f>
        <v>0</v>
      </c>
      <c r="O151" s="672" t="str">
        <f>IF(IF(B151="","",INDEX(BDD!$AA$8:$AA$3162,MATCH(B151,BDD!$AX$8:$AX$3162,0)))=0,"",IF(B151="","",INDEX(BDD!$AA$8:$AA$3162,MATCH(B151,BDD!$AX$8:$AX$3162,0))))</f>
        <v/>
      </c>
      <c r="P151" s="672">
        <f>IF(IF(B151="","",INDEX(BDD!$AB$8:$AB$3162,MATCH(B151,BDD!$AX$8:$AX$3162,0)))=0,"",)</f>
        <v>0</v>
      </c>
      <c r="Q151" s="679" t="str">
        <f>IF(IF(B151="","",INDEX(BDD!$AN$8:$AN$3162,MATCH(B151,BDD!$AX$8:$AX$3162,0)))=0,"",IF(B151="","",INDEX(BDD!$AN$8:$AN$3162,MATCH(B151,BDD!$AX$8:$AX$3162,0))))</f>
        <v/>
      </c>
      <c r="R151" s="557" t="str">
        <f>IFERROR(IF(B151="","",INDEX(BDD!C:C,MATCH(B151,BDD!AX:AX,0))),"")</f>
        <v/>
      </c>
      <c r="S151" s="513" t="str">
        <f>IF(B151="","",INDEX(BDD!$A$8:$A$3162,MATCH(B151,BDD!$AX$8:$AX$3162,0)))</f>
        <v/>
      </c>
    </row>
    <row r="152" spans="2:19" ht="18.75">
      <c r="B152" s="529" t="str">
        <f t="shared" si="4"/>
        <v/>
      </c>
      <c r="C152" s="530" t="str">
        <f>IF(B152="","",INDEX(BDD!$B$8:$B$3162,MATCH(B152,BDD!$AX$8:$AX$3162,0)))</f>
        <v/>
      </c>
      <c r="D152" s="531" t="str">
        <f t="shared" si="5"/>
        <v/>
      </c>
      <c r="E152" s="532" t="str">
        <f>IF(B152="","",INDEX(BDD!$D$8:$D$3162,MATCH(B152,BDD!$AX$8:$AX$3162,0)))</f>
        <v/>
      </c>
      <c r="F152" s="533" t="str">
        <f>IF(B152="","",INDEX(BDD!$M$8:$M$3162,MATCH(B152,BDD!$AX$8:$AX$3162,0)))</f>
        <v/>
      </c>
      <c r="G152" s="533" t="str">
        <f>IF(B152="","",INDEX(BDD!$N$8:$N$3162,MATCH(B152,BDD!$AX$8:$AX$3162,0)))</f>
        <v/>
      </c>
      <c r="H152" s="537" t="str">
        <f>IF(B152="","",INDEX(BDD!$E$8:$E$3162,MATCH(B152,BDD!$AX$8:$AX$3162,0)))</f>
        <v/>
      </c>
      <c r="I152" s="534" t="str">
        <f>IF(B152="","",INDEX(BDD!$V$8:$V$3162,MATCH(B152,BDD!$AX$8:$AX$3162,0)))</f>
        <v/>
      </c>
      <c r="J152" s="758" t="str">
        <f>IF(B152="","",INDEX(BDD!$Q$8:$Q$3162,MATCH(B152,BDD!$AX$8:$AX$3162,0)))</f>
        <v/>
      </c>
      <c r="K152" s="535" t="str">
        <f>IF(B152="","",INDEX(BDD!$R$8:$R$3162,MATCH(B152,BDD!$AX$8:$AX$3162,0)))</f>
        <v/>
      </c>
      <c r="L152" s="536" t="str">
        <f>IF(B152="","",INDEX(BDD!$S$8:$S$3162,MATCH(B152,BDD!$AX$8:$AX$3162,0)))</f>
        <v/>
      </c>
      <c r="M152" s="556" t="str">
        <f>IF(B152="","",INDEX(BDD!$P$8:$P$3162,MATCH(B152,BDD!$AX$8:$AX$3162,0)))</f>
        <v/>
      </c>
      <c r="N152" s="678">
        <f>IF(IF(B152="","",INDEX(BDD!$Z$8:$Z$3162,MATCH(B152,BDD!$AX$8:$AX$3162,0)))=0,"",INDEX(BDD!$Z$8:$Z$3162,MATCH(B152,BDD!$AX$8:$AX$3162,0)))</f>
        <v>0</v>
      </c>
      <c r="O152" s="672" t="str">
        <f>IF(IF(B152="","",INDEX(BDD!$AA$8:$AA$3162,MATCH(B152,BDD!$AX$8:$AX$3162,0)))=0,"",IF(B152="","",INDEX(BDD!$AA$8:$AA$3162,MATCH(B152,BDD!$AX$8:$AX$3162,0))))</f>
        <v/>
      </c>
      <c r="P152" s="672">
        <f>IF(IF(B152="","",INDEX(BDD!$AB$8:$AB$3162,MATCH(B152,BDD!$AX$8:$AX$3162,0)))=0,"",)</f>
        <v>0</v>
      </c>
      <c r="Q152" s="679" t="str">
        <f>IF(IF(B152="","",INDEX(BDD!$AN$8:$AN$3162,MATCH(B152,BDD!$AX$8:$AX$3162,0)))=0,"",IF(B152="","",INDEX(BDD!$AN$8:$AN$3162,MATCH(B152,BDD!$AX$8:$AX$3162,0))))</f>
        <v/>
      </c>
      <c r="R152" s="557" t="str">
        <f>IFERROR(IF(B152="","",INDEX(BDD!C:C,MATCH(B152,BDD!AX:AX,0))),"")</f>
        <v/>
      </c>
      <c r="S152" s="513" t="str">
        <f>IF(B152="","",INDEX(BDD!$A$8:$A$3162,MATCH(B152,BDD!$AX$8:$AX$3162,0)))</f>
        <v/>
      </c>
    </row>
    <row r="153" spans="2:19" ht="18.75">
      <c r="B153" s="529" t="str">
        <f t="shared" si="4"/>
        <v/>
      </c>
      <c r="C153" s="530" t="str">
        <f>IF(B153="","",INDEX(BDD!$B$8:$B$3162,MATCH(B153,BDD!$AX$8:$AX$3162,0)))</f>
        <v/>
      </c>
      <c r="D153" s="531" t="str">
        <f t="shared" si="5"/>
        <v/>
      </c>
      <c r="E153" s="532" t="str">
        <f>IF(B153="","",INDEX(BDD!$D$8:$D$3162,MATCH(B153,BDD!$AX$8:$AX$3162,0)))</f>
        <v/>
      </c>
      <c r="F153" s="533" t="str">
        <f>IF(B153="","",INDEX(BDD!$M$8:$M$3162,MATCH(B153,BDD!$AX$8:$AX$3162,0)))</f>
        <v/>
      </c>
      <c r="G153" s="533" t="str">
        <f>IF(B153="","",INDEX(BDD!$N$8:$N$3162,MATCH(B153,BDD!$AX$8:$AX$3162,0)))</f>
        <v/>
      </c>
      <c r="H153" s="537" t="str">
        <f>IF(B153="","",INDEX(BDD!$E$8:$E$3162,MATCH(B153,BDD!$AX$8:$AX$3162,0)))</f>
        <v/>
      </c>
      <c r="I153" s="534" t="str">
        <f>IF(B153="","",INDEX(BDD!$V$8:$V$3162,MATCH(B153,BDD!$AX$8:$AX$3162,0)))</f>
        <v/>
      </c>
      <c r="J153" s="758" t="str">
        <f>IF(B153="","",INDEX(BDD!$Q$8:$Q$3162,MATCH(B153,BDD!$AX$8:$AX$3162,0)))</f>
        <v/>
      </c>
      <c r="K153" s="535" t="str">
        <f>IF(B153="","",INDEX(BDD!$R$8:$R$3162,MATCH(B153,BDD!$AX$8:$AX$3162,0)))</f>
        <v/>
      </c>
      <c r="L153" s="536" t="str">
        <f>IF(B153="","",INDEX(BDD!$S$8:$S$3162,MATCH(B153,BDD!$AX$8:$AX$3162,0)))</f>
        <v/>
      </c>
      <c r="M153" s="556" t="str">
        <f>IF(B153="","",INDEX(BDD!$P$8:$P$3162,MATCH(B153,BDD!$AX$8:$AX$3162,0)))</f>
        <v/>
      </c>
      <c r="N153" s="678">
        <f>IF(IF(B153="","",INDEX(BDD!$Z$8:$Z$3162,MATCH(B153,BDD!$AX$8:$AX$3162,0)))=0,"",INDEX(BDD!$Z$8:$Z$3162,MATCH(B153,BDD!$AX$8:$AX$3162,0)))</f>
        <v>0</v>
      </c>
      <c r="O153" s="672" t="str">
        <f>IF(IF(B153="","",INDEX(BDD!$AA$8:$AA$3162,MATCH(B153,BDD!$AX$8:$AX$3162,0)))=0,"",IF(B153="","",INDEX(BDD!$AA$8:$AA$3162,MATCH(B153,BDD!$AX$8:$AX$3162,0))))</f>
        <v/>
      </c>
      <c r="P153" s="672">
        <f>IF(IF(B153="","",INDEX(BDD!$AB$8:$AB$3162,MATCH(B153,BDD!$AX$8:$AX$3162,0)))=0,"",)</f>
        <v>0</v>
      </c>
      <c r="Q153" s="679" t="str">
        <f>IF(IF(B153="","",INDEX(BDD!$AN$8:$AN$3162,MATCH(B153,BDD!$AX$8:$AX$3162,0)))=0,"",IF(B153="","",INDEX(BDD!$AN$8:$AN$3162,MATCH(B153,BDD!$AX$8:$AX$3162,0))))</f>
        <v/>
      </c>
      <c r="R153" s="557" t="str">
        <f>IFERROR(IF(B153="","",INDEX(BDD!C:C,MATCH(B153,BDD!AX:AX,0))),"")</f>
        <v/>
      </c>
      <c r="S153" s="513" t="str">
        <f>IF(B153="","",INDEX(BDD!$A$8:$A$3162,MATCH(B153,BDD!$AX$8:$AX$3162,0)))</f>
        <v/>
      </c>
    </row>
    <row r="154" spans="2:19" ht="18.75">
      <c r="B154" s="529" t="str">
        <f t="shared" si="4"/>
        <v/>
      </c>
      <c r="C154" s="530" t="str">
        <f>IF(B154="","",INDEX(BDD!$B$8:$B$3162,MATCH(B154,BDD!$AX$8:$AX$3162,0)))</f>
        <v/>
      </c>
      <c r="D154" s="531" t="str">
        <f t="shared" si="5"/>
        <v/>
      </c>
      <c r="E154" s="532" t="str">
        <f>IF(B154="","",INDEX(BDD!$D$8:$D$3162,MATCH(B154,BDD!$AX$8:$AX$3162,0)))</f>
        <v/>
      </c>
      <c r="F154" s="533" t="str">
        <f>IF(B154="","",INDEX(BDD!$M$8:$M$3162,MATCH(B154,BDD!$AX$8:$AX$3162,0)))</f>
        <v/>
      </c>
      <c r="G154" s="533" t="str">
        <f>IF(B154="","",INDEX(BDD!$N$8:$N$3162,MATCH(B154,BDD!$AX$8:$AX$3162,0)))</f>
        <v/>
      </c>
      <c r="H154" s="537" t="str">
        <f>IF(B154="","",INDEX(BDD!$E$8:$E$3162,MATCH(B154,BDD!$AX$8:$AX$3162,0)))</f>
        <v/>
      </c>
      <c r="I154" s="534" t="str">
        <f>IF(B154="","",INDEX(BDD!$V$8:$V$3162,MATCH(B154,BDD!$AX$8:$AX$3162,0)))</f>
        <v/>
      </c>
      <c r="J154" s="758" t="str">
        <f>IF(B154="","",INDEX(BDD!$Q$8:$Q$3162,MATCH(B154,BDD!$AX$8:$AX$3162,0)))</f>
        <v/>
      </c>
      <c r="K154" s="535" t="str">
        <f>IF(B154="","",INDEX(BDD!$R$8:$R$3162,MATCH(B154,BDD!$AX$8:$AX$3162,0)))</f>
        <v/>
      </c>
      <c r="L154" s="536" t="str">
        <f>IF(B154="","",INDEX(BDD!$S$8:$S$3162,MATCH(B154,BDD!$AX$8:$AX$3162,0)))</f>
        <v/>
      </c>
      <c r="M154" s="556" t="str">
        <f>IF(B154="","",INDEX(BDD!$P$8:$P$3162,MATCH(B154,BDD!$AX$8:$AX$3162,0)))</f>
        <v/>
      </c>
      <c r="N154" s="678">
        <f>IF(IF(B154="","",INDEX(BDD!$Z$8:$Z$3162,MATCH(B154,BDD!$AX$8:$AX$3162,0)))=0,"",INDEX(BDD!$Z$8:$Z$3162,MATCH(B154,BDD!$AX$8:$AX$3162,0)))</f>
        <v>0</v>
      </c>
      <c r="O154" s="672" t="str">
        <f>IF(IF(B154="","",INDEX(BDD!$AA$8:$AA$3162,MATCH(B154,BDD!$AX$8:$AX$3162,0)))=0,"",IF(B154="","",INDEX(BDD!$AA$8:$AA$3162,MATCH(B154,BDD!$AX$8:$AX$3162,0))))</f>
        <v/>
      </c>
      <c r="P154" s="672">
        <f>IF(IF(B154="","",INDEX(BDD!$AB$8:$AB$3162,MATCH(B154,BDD!$AX$8:$AX$3162,0)))=0,"",)</f>
        <v>0</v>
      </c>
      <c r="Q154" s="679" t="str">
        <f>IF(IF(B154="","",INDEX(BDD!$AN$8:$AN$3162,MATCH(B154,BDD!$AX$8:$AX$3162,0)))=0,"",IF(B154="","",INDEX(BDD!$AN$8:$AN$3162,MATCH(B154,BDD!$AX$8:$AX$3162,0))))</f>
        <v/>
      </c>
      <c r="R154" s="557" t="str">
        <f>IFERROR(IF(B154="","",INDEX(BDD!C:C,MATCH(B154,BDD!AX:AX,0))),"")</f>
        <v/>
      </c>
      <c r="S154" s="513" t="str">
        <f>IF(B154="","",INDEX(BDD!$A$8:$A$3162,MATCH(B154,BDD!$AX$8:$AX$3162,0)))</f>
        <v/>
      </c>
    </row>
    <row r="155" spans="2:19" ht="18.75">
      <c r="B155" s="529" t="str">
        <f t="shared" si="4"/>
        <v/>
      </c>
      <c r="C155" s="530" t="str">
        <f>IF(B155="","",INDEX(BDD!$B$8:$B$3162,MATCH(B155,BDD!$AX$8:$AX$3162,0)))</f>
        <v/>
      </c>
      <c r="D155" s="531" t="str">
        <f t="shared" si="5"/>
        <v/>
      </c>
      <c r="E155" s="532" t="str">
        <f>IF(B155="","",INDEX(BDD!$D$8:$D$3162,MATCH(B155,BDD!$AX$8:$AX$3162,0)))</f>
        <v/>
      </c>
      <c r="F155" s="533" t="str">
        <f>IF(B155="","",INDEX(BDD!$M$8:$M$3162,MATCH(B155,BDD!$AX$8:$AX$3162,0)))</f>
        <v/>
      </c>
      <c r="G155" s="533" t="str">
        <f>IF(B155="","",INDEX(BDD!$N$8:$N$3162,MATCH(B155,BDD!$AX$8:$AX$3162,0)))</f>
        <v/>
      </c>
      <c r="H155" s="537" t="str">
        <f>IF(B155="","",INDEX(BDD!$E$8:$E$3162,MATCH(B155,BDD!$AX$8:$AX$3162,0)))</f>
        <v/>
      </c>
      <c r="I155" s="534" t="str">
        <f>IF(B155="","",INDEX(BDD!$V$8:$V$3162,MATCH(B155,BDD!$AX$8:$AX$3162,0)))</f>
        <v/>
      </c>
      <c r="J155" s="758" t="str">
        <f>IF(B155="","",INDEX(BDD!$Q$8:$Q$3162,MATCH(B155,BDD!$AX$8:$AX$3162,0)))</f>
        <v/>
      </c>
      <c r="K155" s="535" t="str">
        <f>IF(B155="","",INDEX(BDD!$R$8:$R$3162,MATCH(B155,BDD!$AX$8:$AX$3162,0)))</f>
        <v/>
      </c>
      <c r="L155" s="536" t="str">
        <f>IF(B155="","",INDEX(BDD!$S$8:$S$3162,MATCH(B155,BDD!$AX$8:$AX$3162,0)))</f>
        <v/>
      </c>
      <c r="M155" s="556" t="str">
        <f>IF(B155="","",INDEX(BDD!$P$8:$P$3162,MATCH(B155,BDD!$AX$8:$AX$3162,0)))</f>
        <v/>
      </c>
      <c r="N155" s="678">
        <f>IF(IF(B155="","",INDEX(BDD!$Z$8:$Z$3162,MATCH(B155,BDD!$AX$8:$AX$3162,0)))=0,"",INDEX(BDD!$Z$8:$Z$3162,MATCH(B155,BDD!$AX$8:$AX$3162,0)))</f>
        <v>0</v>
      </c>
      <c r="O155" s="672" t="str">
        <f>IF(IF(B155="","",INDEX(BDD!$AA$8:$AA$3162,MATCH(B155,BDD!$AX$8:$AX$3162,0)))=0,"",IF(B155="","",INDEX(BDD!$AA$8:$AA$3162,MATCH(B155,BDD!$AX$8:$AX$3162,0))))</f>
        <v/>
      </c>
      <c r="P155" s="672">
        <f>IF(IF(B155="","",INDEX(BDD!$AB$8:$AB$3162,MATCH(B155,BDD!$AX$8:$AX$3162,0)))=0,"",)</f>
        <v>0</v>
      </c>
      <c r="Q155" s="679" t="str">
        <f>IF(IF(B155="","",INDEX(BDD!$AN$8:$AN$3162,MATCH(B155,BDD!$AX$8:$AX$3162,0)))=0,"",IF(B155="","",INDEX(BDD!$AN$8:$AN$3162,MATCH(B155,BDD!$AX$8:$AX$3162,0))))</f>
        <v/>
      </c>
      <c r="R155" s="557" t="str">
        <f>IFERROR(IF(B155="","",INDEX(BDD!C:C,MATCH(B155,BDD!AX:AX,0))),"")</f>
        <v/>
      </c>
      <c r="S155" s="513" t="str">
        <f>IF(B155="","",INDEX(BDD!$A$8:$A$3162,MATCH(B155,BDD!$AX$8:$AX$3162,0)))</f>
        <v/>
      </c>
    </row>
    <row r="156" spans="2:19" ht="18.75">
      <c r="B156" s="529" t="str">
        <f t="shared" si="4"/>
        <v/>
      </c>
      <c r="C156" s="530" t="str">
        <f>IF(B156="","",INDEX(BDD!$B$8:$B$3162,MATCH(B156,BDD!$AX$8:$AX$3162,0)))</f>
        <v/>
      </c>
      <c r="D156" s="531" t="str">
        <f t="shared" si="5"/>
        <v/>
      </c>
      <c r="E156" s="532" t="str">
        <f>IF(B156="","",INDEX(BDD!$D$8:$D$3162,MATCH(B156,BDD!$AX$8:$AX$3162,0)))</f>
        <v/>
      </c>
      <c r="F156" s="533" t="str">
        <f>IF(B156="","",INDEX(BDD!$M$8:$M$3162,MATCH(B156,BDD!$AX$8:$AX$3162,0)))</f>
        <v/>
      </c>
      <c r="G156" s="533" t="str">
        <f>IF(B156="","",INDEX(BDD!$N$8:$N$3162,MATCH(B156,BDD!$AX$8:$AX$3162,0)))</f>
        <v/>
      </c>
      <c r="H156" s="537" t="str">
        <f>IF(B156="","",INDEX(BDD!$E$8:$E$3162,MATCH(B156,BDD!$AX$8:$AX$3162,0)))</f>
        <v/>
      </c>
      <c r="I156" s="534" t="str">
        <f>IF(B156="","",INDEX(BDD!$V$8:$V$3162,MATCH(B156,BDD!$AX$8:$AX$3162,0)))</f>
        <v/>
      </c>
      <c r="J156" s="758" t="str">
        <f>IF(B156="","",INDEX(BDD!$Q$8:$Q$3162,MATCH(B156,BDD!$AX$8:$AX$3162,0)))</f>
        <v/>
      </c>
      <c r="K156" s="535" t="str">
        <f>IF(B156="","",INDEX(BDD!$R$8:$R$3162,MATCH(B156,BDD!$AX$8:$AX$3162,0)))</f>
        <v/>
      </c>
      <c r="L156" s="536" t="str">
        <f>IF(B156="","",INDEX(BDD!$S$8:$S$3162,MATCH(B156,BDD!$AX$8:$AX$3162,0)))</f>
        <v/>
      </c>
      <c r="M156" s="556" t="str">
        <f>IF(B156="","",INDEX(BDD!$P$8:$P$3162,MATCH(B156,BDD!$AX$8:$AX$3162,0)))</f>
        <v/>
      </c>
      <c r="N156" s="678">
        <f>IF(IF(B156="","",INDEX(BDD!$Z$8:$Z$3162,MATCH(B156,BDD!$AX$8:$AX$3162,0)))=0,"",INDEX(BDD!$Z$8:$Z$3162,MATCH(B156,BDD!$AX$8:$AX$3162,0)))</f>
        <v>0</v>
      </c>
      <c r="O156" s="672" t="str">
        <f>IF(IF(B156="","",INDEX(BDD!$AA$8:$AA$3162,MATCH(B156,BDD!$AX$8:$AX$3162,0)))=0,"",IF(B156="","",INDEX(BDD!$AA$8:$AA$3162,MATCH(B156,BDD!$AX$8:$AX$3162,0))))</f>
        <v/>
      </c>
      <c r="P156" s="672">
        <f>IF(IF(B156="","",INDEX(BDD!$AB$8:$AB$3162,MATCH(B156,BDD!$AX$8:$AX$3162,0)))=0,"",)</f>
        <v>0</v>
      </c>
      <c r="Q156" s="679" t="str">
        <f>IF(IF(B156="","",INDEX(BDD!$AN$8:$AN$3162,MATCH(B156,BDD!$AX$8:$AX$3162,0)))=0,"",IF(B156="","",INDEX(BDD!$AN$8:$AN$3162,MATCH(B156,BDD!$AX$8:$AX$3162,0))))</f>
        <v/>
      </c>
      <c r="R156" s="557" t="str">
        <f>IFERROR(IF(B156="","",INDEX(BDD!C:C,MATCH(B156,BDD!AX:AX,0))),"")</f>
        <v/>
      </c>
      <c r="S156" s="513" t="str">
        <f>IF(B156="","",INDEX(BDD!$A$8:$A$3162,MATCH(B156,BDD!$AX$8:$AX$3162,0)))</f>
        <v/>
      </c>
    </row>
    <row r="157" spans="2:19" ht="18.75">
      <c r="B157" s="529" t="str">
        <f t="shared" si="4"/>
        <v/>
      </c>
      <c r="C157" s="530" t="str">
        <f>IF(B157="","",INDEX(BDD!$B$8:$B$3162,MATCH(B157,BDD!$AX$8:$AX$3162,0)))</f>
        <v/>
      </c>
      <c r="D157" s="531" t="str">
        <f t="shared" si="5"/>
        <v/>
      </c>
      <c r="E157" s="532" t="str">
        <f>IF(B157="","",INDEX(BDD!$D$8:$D$3162,MATCH(B157,BDD!$AX$8:$AX$3162,0)))</f>
        <v/>
      </c>
      <c r="F157" s="533" t="str">
        <f>IF(B157="","",INDEX(BDD!$M$8:$M$3162,MATCH(B157,BDD!$AX$8:$AX$3162,0)))</f>
        <v/>
      </c>
      <c r="G157" s="533" t="str">
        <f>IF(B157="","",INDEX(BDD!$N$8:$N$3162,MATCH(B157,BDD!$AX$8:$AX$3162,0)))</f>
        <v/>
      </c>
      <c r="H157" s="537" t="str">
        <f>IF(B157="","",INDEX(BDD!$E$8:$E$3162,MATCH(B157,BDD!$AX$8:$AX$3162,0)))</f>
        <v/>
      </c>
      <c r="I157" s="534" t="str">
        <f>IF(B157="","",INDEX(BDD!$V$8:$V$3162,MATCH(B157,BDD!$AX$8:$AX$3162,0)))</f>
        <v/>
      </c>
      <c r="J157" s="758" t="str">
        <f>IF(B157="","",INDEX(BDD!$Q$8:$Q$3162,MATCH(B157,BDD!$AX$8:$AX$3162,0)))</f>
        <v/>
      </c>
      <c r="K157" s="535" t="str">
        <f>IF(B157="","",INDEX(BDD!$R$8:$R$3162,MATCH(B157,BDD!$AX$8:$AX$3162,0)))</f>
        <v/>
      </c>
      <c r="L157" s="536" t="str">
        <f>IF(B157="","",INDEX(BDD!$S$8:$S$3162,MATCH(B157,BDD!$AX$8:$AX$3162,0)))</f>
        <v/>
      </c>
      <c r="M157" s="556" t="str">
        <f>IF(B157="","",INDEX(BDD!$P$8:$P$3162,MATCH(B157,BDD!$AX$8:$AX$3162,0)))</f>
        <v/>
      </c>
      <c r="N157" s="678">
        <f>IF(IF(B157="","",INDEX(BDD!$Z$8:$Z$3162,MATCH(B157,BDD!$AX$8:$AX$3162,0)))=0,"",INDEX(BDD!$Z$8:$Z$3162,MATCH(B157,BDD!$AX$8:$AX$3162,0)))</f>
        <v>0</v>
      </c>
      <c r="O157" s="672" t="str">
        <f>IF(IF(B157="","",INDEX(BDD!$AA$8:$AA$3162,MATCH(B157,BDD!$AX$8:$AX$3162,0)))=0,"",IF(B157="","",INDEX(BDD!$AA$8:$AA$3162,MATCH(B157,BDD!$AX$8:$AX$3162,0))))</f>
        <v/>
      </c>
      <c r="P157" s="672">
        <f>IF(IF(B157="","",INDEX(BDD!$AB$8:$AB$3162,MATCH(B157,BDD!$AX$8:$AX$3162,0)))=0,"",)</f>
        <v>0</v>
      </c>
      <c r="Q157" s="679" t="str">
        <f>IF(IF(B157="","",INDEX(BDD!$AN$8:$AN$3162,MATCH(B157,BDD!$AX$8:$AX$3162,0)))=0,"",IF(B157="","",INDEX(BDD!$AN$8:$AN$3162,MATCH(B157,BDD!$AX$8:$AX$3162,0))))</f>
        <v/>
      </c>
      <c r="R157" s="557" t="str">
        <f>IFERROR(IF(B157="","",INDEX(BDD!C:C,MATCH(B157,BDD!AX:AX,0))),"")</f>
        <v/>
      </c>
      <c r="S157" s="513" t="str">
        <f>IF(B157="","",INDEX(BDD!$A$8:$A$3162,MATCH(B157,BDD!$AX$8:$AX$3162,0)))</f>
        <v/>
      </c>
    </row>
    <row r="158" spans="2:19" ht="18.75">
      <c r="B158" s="529" t="str">
        <f t="shared" si="4"/>
        <v/>
      </c>
      <c r="C158" s="530" t="str">
        <f>IF(B158="","",INDEX(BDD!$B$8:$B$3162,MATCH(B158,BDD!$AX$8:$AX$3162,0)))</f>
        <v/>
      </c>
      <c r="D158" s="531" t="str">
        <f t="shared" si="5"/>
        <v/>
      </c>
      <c r="E158" s="532" t="str">
        <f>IF(B158="","",INDEX(BDD!$D$8:$D$3162,MATCH(B158,BDD!$AX$8:$AX$3162,0)))</f>
        <v/>
      </c>
      <c r="F158" s="533" t="str">
        <f>IF(B158="","",INDEX(BDD!$M$8:$M$3162,MATCH(B158,BDD!$AX$8:$AX$3162,0)))</f>
        <v/>
      </c>
      <c r="G158" s="533" t="str">
        <f>IF(B158="","",INDEX(BDD!$N$8:$N$3162,MATCH(B158,BDD!$AX$8:$AX$3162,0)))</f>
        <v/>
      </c>
      <c r="H158" s="537" t="str">
        <f>IF(B158="","",INDEX(BDD!$E$8:$E$3162,MATCH(B158,BDD!$AX$8:$AX$3162,0)))</f>
        <v/>
      </c>
      <c r="I158" s="534" t="str">
        <f>IF(B158="","",INDEX(BDD!$V$8:$V$3162,MATCH(B158,BDD!$AX$8:$AX$3162,0)))</f>
        <v/>
      </c>
      <c r="J158" s="758" t="str">
        <f>IF(B158="","",INDEX(BDD!$Q$8:$Q$3162,MATCH(B158,BDD!$AX$8:$AX$3162,0)))</f>
        <v/>
      </c>
      <c r="K158" s="535" t="str">
        <f>IF(B158="","",INDEX(BDD!$R$8:$R$3162,MATCH(B158,BDD!$AX$8:$AX$3162,0)))</f>
        <v/>
      </c>
      <c r="L158" s="536" t="str">
        <f>IF(B158="","",INDEX(BDD!$S$8:$S$3162,MATCH(B158,BDD!$AX$8:$AX$3162,0)))</f>
        <v/>
      </c>
      <c r="M158" s="556" t="str">
        <f>IF(B158="","",INDEX(BDD!$P$8:$P$3162,MATCH(B158,BDD!$AX$8:$AX$3162,0)))</f>
        <v/>
      </c>
      <c r="N158" s="678">
        <f>IF(IF(B158="","",INDEX(BDD!$Z$8:$Z$3162,MATCH(B158,BDD!$AX$8:$AX$3162,0)))=0,"",INDEX(BDD!$Z$8:$Z$3162,MATCH(B158,BDD!$AX$8:$AX$3162,0)))</f>
        <v>0</v>
      </c>
      <c r="O158" s="672" t="str">
        <f>IF(IF(B158="","",INDEX(BDD!$AA$8:$AA$3162,MATCH(B158,BDD!$AX$8:$AX$3162,0)))=0,"",IF(B158="","",INDEX(BDD!$AA$8:$AA$3162,MATCH(B158,BDD!$AX$8:$AX$3162,0))))</f>
        <v/>
      </c>
      <c r="P158" s="672">
        <f>IF(IF(B158="","",INDEX(BDD!$AB$8:$AB$3162,MATCH(B158,BDD!$AX$8:$AX$3162,0)))=0,"",)</f>
        <v>0</v>
      </c>
      <c r="Q158" s="679" t="str">
        <f>IF(IF(B158="","",INDEX(BDD!$AN$8:$AN$3162,MATCH(B158,BDD!$AX$8:$AX$3162,0)))=0,"",IF(B158="","",INDEX(BDD!$AN$8:$AN$3162,MATCH(B158,BDD!$AX$8:$AX$3162,0))))</f>
        <v/>
      </c>
      <c r="R158" s="557" t="str">
        <f>IFERROR(IF(B158="","",INDEX(BDD!C:C,MATCH(B158,BDD!AX:AX,0))),"")</f>
        <v/>
      </c>
      <c r="S158" s="513" t="str">
        <f>IF(B158="","",INDEX(BDD!$A$8:$A$3162,MATCH(B158,BDD!$AX$8:$AX$3162,0)))</f>
        <v/>
      </c>
    </row>
    <row r="159" spans="2:19" ht="18.75">
      <c r="B159" s="529" t="str">
        <f t="shared" si="4"/>
        <v/>
      </c>
      <c r="C159" s="530" t="str">
        <f>IF(B159="","",INDEX(BDD!$B$8:$B$3162,MATCH(B159,BDD!$AX$8:$AX$3162,0)))</f>
        <v/>
      </c>
      <c r="D159" s="531" t="str">
        <f t="shared" si="5"/>
        <v/>
      </c>
      <c r="E159" s="532" t="str">
        <f>IF(B159="","",INDEX(BDD!$D$8:$D$3162,MATCH(B159,BDD!$AX$8:$AX$3162,0)))</f>
        <v/>
      </c>
      <c r="F159" s="533" t="str">
        <f>IF(B159="","",INDEX(BDD!$M$8:$M$3162,MATCH(B159,BDD!$AX$8:$AX$3162,0)))</f>
        <v/>
      </c>
      <c r="G159" s="533" t="str">
        <f>IF(B159="","",INDEX(BDD!$N$8:$N$3162,MATCH(B159,BDD!$AX$8:$AX$3162,0)))</f>
        <v/>
      </c>
      <c r="H159" s="537" t="str">
        <f>IF(B159="","",INDEX(BDD!$E$8:$E$3162,MATCH(B159,BDD!$AX$8:$AX$3162,0)))</f>
        <v/>
      </c>
      <c r="I159" s="534" t="str">
        <f>IF(B159="","",INDEX(BDD!$V$8:$V$3162,MATCH(B159,BDD!$AX$8:$AX$3162,0)))</f>
        <v/>
      </c>
      <c r="J159" s="758" t="str">
        <f>IF(B159="","",INDEX(BDD!$Q$8:$Q$3162,MATCH(B159,BDD!$AX$8:$AX$3162,0)))</f>
        <v/>
      </c>
      <c r="K159" s="535" t="str">
        <f>IF(B159="","",INDEX(BDD!$R$8:$R$3162,MATCH(B159,BDD!$AX$8:$AX$3162,0)))</f>
        <v/>
      </c>
      <c r="L159" s="536" t="str">
        <f>IF(B159="","",INDEX(BDD!$S$8:$S$3162,MATCH(B159,BDD!$AX$8:$AX$3162,0)))</f>
        <v/>
      </c>
      <c r="M159" s="556" t="str">
        <f>IF(B159="","",INDEX(BDD!$P$8:$P$3162,MATCH(B159,BDD!$AX$8:$AX$3162,0)))</f>
        <v/>
      </c>
      <c r="N159" s="678">
        <f>IF(IF(B159="","",INDEX(BDD!$Z$8:$Z$3162,MATCH(B159,BDD!$AX$8:$AX$3162,0)))=0,"",INDEX(BDD!$Z$8:$Z$3162,MATCH(B159,BDD!$AX$8:$AX$3162,0)))</f>
        <v>0</v>
      </c>
      <c r="O159" s="672" t="str">
        <f>IF(IF(B159="","",INDEX(BDD!$AA$8:$AA$3162,MATCH(B159,BDD!$AX$8:$AX$3162,0)))=0,"",IF(B159="","",INDEX(BDD!$AA$8:$AA$3162,MATCH(B159,BDD!$AX$8:$AX$3162,0))))</f>
        <v/>
      </c>
      <c r="P159" s="672">
        <f>IF(IF(B159="","",INDEX(BDD!$AB$8:$AB$3162,MATCH(B159,BDD!$AX$8:$AX$3162,0)))=0,"",)</f>
        <v>0</v>
      </c>
      <c r="Q159" s="679" t="str">
        <f>IF(IF(B159="","",INDEX(BDD!$AN$8:$AN$3162,MATCH(B159,BDD!$AX$8:$AX$3162,0)))=0,"",IF(B159="","",INDEX(BDD!$AN$8:$AN$3162,MATCH(B159,BDD!$AX$8:$AX$3162,0))))</f>
        <v/>
      </c>
      <c r="R159" s="557" t="str">
        <f>IFERROR(IF(B159="","",INDEX(BDD!C:C,MATCH(B159,BDD!AX:AX,0))),"")</f>
        <v/>
      </c>
      <c r="S159" s="513" t="str">
        <f>IF(B159="","",INDEX(BDD!$A$8:$A$3162,MATCH(B159,BDD!$AX$8:$AX$3162,0)))</f>
        <v/>
      </c>
    </row>
    <row r="160" spans="2:19" ht="18.75">
      <c r="B160" s="529" t="str">
        <f t="shared" si="4"/>
        <v/>
      </c>
      <c r="C160" s="530" t="str">
        <f>IF(B160="","",INDEX(BDD!$B$8:$B$3162,MATCH(B160,BDD!$AX$8:$AX$3162,0)))</f>
        <v/>
      </c>
      <c r="D160" s="531" t="str">
        <f t="shared" si="5"/>
        <v/>
      </c>
      <c r="E160" s="532" t="str">
        <f>IF(B160="","",INDEX(BDD!$D$8:$D$3162,MATCH(B160,BDD!$AX$8:$AX$3162,0)))</f>
        <v/>
      </c>
      <c r="F160" s="533" t="str">
        <f>IF(B160="","",INDEX(BDD!$M$8:$M$3162,MATCH(B160,BDD!$AX$8:$AX$3162,0)))</f>
        <v/>
      </c>
      <c r="G160" s="533" t="str">
        <f>IF(B160="","",INDEX(BDD!$N$8:$N$3162,MATCH(B160,BDD!$AX$8:$AX$3162,0)))</f>
        <v/>
      </c>
      <c r="H160" s="537" t="str">
        <f>IF(B160="","",INDEX(BDD!$E$8:$E$3162,MATCH(B160,BDD!$AX$8:$AX$3162,0)))</f>
        <v/>
      </c>
      <c r="I160" s="534" t="str">
        <f>IF(B160="","",INDEX(BDD!$V$8:$V$3162,MATCH(B160,BDD!$AX$8:$AX$3162,0)))</f>
        <v/>
      </c>
      <c r="J160" s="758" t="str">
        <f>IF(B160="","",INDEX(BDD!$Q$8:$Q$3162,MATCH(B160,BDD!$AX$8:$AX$3162,0)))</f>
        <v/>
      </c>
      <c r="K160" s="535" t="str">
        <f>IF(B160="","",INDEX(BDD!$R$8:$R$3162,MATCH(B160,BDD!$AX$8:$AX$3162,0)))</f>
        <v/>
      </c>
      <c r="L160" s="536" t="str">
        <f>IF(B160="","",INDEX(BDD!$S$8:$S$3162,MATCH(B160,BDD!$AX$8:$AX$3162,0)))</f>
        <v/>
      </c>
      <c r="M160" s="556" t="str">
        <f>IF(B160="","",INDEX(BDD!$P$8:$P$3162,MATCH(B160,BDD!$AX$8:$AX$3162,0)))</f>
        <v/>
      </c>
      <c r="N160" s="678">
        <f>IF(IF(B160="","",INDEX(BDD!$Z$8:$Z$3162,MATCH(B160,BDD!$AX$8:$AX$3162,0)))=0,"",INDEX(BDD!$Z$8:$Z$3162,MATCH(B160,BDD!$AX$8:$AX$3162,0)))</f>
        <v>0</v>
      </c>
      <c r="O160" s="672" t="str">
        <f>IF(IF(B160="","",INDEX(BDD!$AA$8:$AA$3162,MATCH(B160,BDD!$AX$8:$AX$3162,0)))=0,"",IF(B160="","",INDEX(BDD!$AA$8:$AA$3162,MATCH(B160,BDD!$AX$8:$AX$3162,0))))</f>
        <v/>
      </c>
      <c r="P160" s="672">
        <f>IF(IF(B160="","",INDEX(BDD!$AB$8:$AB$3162,MATCH(B160,BDD!$AX$8:$AX$3162,0)))=0,"",)</f>
        <v>0</v>
      </c>
      <c r="Q160" s="679" t="str">
        <f>IF(IF(B160="","",INDEX(BDD!$AN$8:$AN$3162,MATCH(B160,BDD!$AX$8:$AX$3162,0)))=0,"",IF(B160="","",INDEX(BDD!$AN$8:$AN$3162,MATCH(B160,BDD!$AX$8:$AX$3162,0))))</f>
        <v/>
      </c>
      <c r="R160" s="557" t="str">
        <f>IFERROR(IF(B160="","",INDEX(BDD!C:C,MATCH(B160,BDD!AX:AX,0))),"")</f>
        <v/>
      </c>
      <c r="S160" s="513" t="str">
        <f>IF(B160="","",INDEX(BDD!$A$8:$A$3162,MATCH(B160,BDD!$AX$8:$AX$3162,0)))</f>
        <v/>
      </c>
    </row>
    <row r="161" spans="2:19" ht="18.75">
      <c r="B161" s="529" t="str">
        <f t="shared" si="4"/>
        <v/>
      </c>
      <c r="C161" s="530" t="str">
        <f>IF(B161="","",INDEX(BDD!$B$8:$B$3162,MATCH(B161,BDD!$AX$8:$AX$3162,0)))</f>
        <v/>
      </c>
      <c r="D161" s="531" t="str">
        <f t="shared" si="5"/>
        <v/>
      </c>
      <c r="E161" s="532" t="str">
        <f>IF(B161="","",INDEX(BDD!$D$8:$D$3162,MATCH(B161,BDD!$AX$8:$AX$3162,0)))</f>
        <v/>
      </c>
      <c r="F161" s="533" t="str">
        <f>IF(B161="","",INDEX(BDD!$M$8:$M$3162,MATCH(B161,BDD!$AX$8:$AX$3162,0)))</f>
        <v/>
      </c>
      <c r="G161" s="533" t="str">
        <f>IF(B161="","",INDEX(BDD!$N$8:$N$3162,MATCH(B161,BDD!$AX$8:$AX$3162,0)))</f>
        <v/>
      </c>
      <c r="H161" s="537" t="str">
        <f>IF(B161="","",INDEX(BDD!$E$8:$E$3162,MATCH(B161,BDD!$AX$8:$AX$3162,0)))</f>
        <v/>
      </c>
      <c r="I161" s="534" t="str">
        <f>IF(B161="","",INDEX(BDD!$V$8:$V$3162,MATCH(B161,BDD!$AX$8:$AX$3162,0)))</f>
        <v/>
      </c>
      <c r="J161" s="758" t="str">
        <f>IF(B161="","",INDEX(BDD!$Q$8:$Q$3162,MATCH(B161,BDD!$AX$8:$AX$3162,0)))</f>
        <v/>
      </c>
      <c r="K161" s="535" t="str">
        <f>IF(B161="","",INDEX(BDD!$R$8:$R$3162,MATCH(B161,BDD!$AX$8:$AX$3162,0)))</f>
        <v/>
      </c>
      <c r="L161" s="536" t="str">
        <f>IF(B161="","",INDEX(BDD!$S$8:$S$3162,MATCH(B161,BDD!$AX$8:$AX$3162,0)))</f>
        <v/>
      </c>
      <c r="M161" s="556" t="str">
        <f>IF(B161="","",INDEX(BDD!$P$8:$P$3162,MATCH(B161,BDD!$AX$8:$AX$3162,0)))</f>
        <v/>
      </c>
      <c r="N161" s="678">
        <f>IF(IF(B161="","",INDEX(BDD!$Z$8:$Z$3162,MATCH(B161,BDD!$AX$8:$AX$3162,0)))=0,"",INDEX(BDD!$Z$8:$Z$3162,MATCH(B161,BDD!$AX$8:$AX$3162,0)))</f>
        <v>0</v>
      </c>
      <c r="O161" s="672" t="str">
        <f>IF(IF(B161="","",INDEX(BDD!$AA$8:$AA$3162,MATCH(B161,BDD!$AX$8:$AX$3162,0)))=0,"",IF(B161="","",INDEX(BDD!$AA$8:$AA$3162,MATCH(B161,BDD!$AX$8:$AX$3162,0))))</f>
        <v/>
      </c>
      <c r="P161" s="672">
        <f>IF(IF(B161="","",INDEX(BDD!$AB$8:$AB$3162,MATCH(B161,BDD!$AX$8:$AX$3162,0)))=0,"",)</f>
        <v>0</v>
      </c>
      <c r="Q161" s="679" t="str">
        <f>IF(IF(B161="","",INDEX(BDD!$AN$8:$AN$3162,MATCH(B161,BDD!$AX$8:$AX$3162,0)))=0,"",IF(B161="","",INDEX(BDD!$AN$8:$AN$3162,MATCH(B161,BDD!$AX$8:$AX$3162,0))))</f>
        <v/>
      </c>
      <c r="R161" s="557" t="str">
        <f>IFERROR(IF(B161="","",INDEX(BDD!C:C,MATCH(B161,BDD!AX:AX,0))),"")</f>
        <v/>
      </c>
      <c r="S161" s="513" t="str">
        <f>IF(B161="","",INDEX(BDD!$A$8:$A$3162,MATCH(B161,BDD!$AX$8:$AX$3162,0)))</f>
        <v/>
      </c>
    </row>
    <row r="162" spans="2:19" ht="18.75">
      <c r="B162" s="529" t="str">
        <f t="shared" si="4"/>
        <v/>
      </c>
      <c r="C162" s="530" t="str">
        <f>IF(B162="","",INDEX(BDD!$B$8:$B$3162,MATCH(B162,BDD!$AX$8:$AX$3162,0)))</f>
        <v/>
      </c>
      <c r="D162" s="531" t="str">
        <f t="shared" si="5"/>
        <v/>
      </c>
      <c r="E162" s="532" t="str">
        <f>IF(B162="","",INDEX(BDD!$D$8:$D$3162,MATCH(B162,BDD!$AX$8:$AX$3162,0)))</f>
        <v/>
      </c>
      <c r="F162" s="533" t="str">
        <f>IF(B162="","",INDEX(BDD!$M$8:$M$3162,MATCH(B162,BDD!$AX$8:$AX$3162,0)))</f>
        <v/>
      </c>
      <c r="G162" s="533" t="str">
        <f>IF(B162="","",INDEX(BDD!$N$8:$N$3162,MATCH(B162,BDD!$AX$8:$AX$3162,0)))</f>
        <v/>
      </c>
      <c r="H162" s="537" t="str">
        <f>IF(B162="","",INDEX(BDD!$E$8:$E$3162,MATCH(B162,BDD!$AX$8:$AX$3162,0)))</f>
        <v/>
      </c>
      <c r="I162" s="534" t="str">
        <f>IF(B162="","",INDEX(BDD!$V$8:$V$3162,MATCH(B162,BDD!$AX$8:$AX$3162,0)))</f>
        <v/>
      </c>
      <c r="J162" s="758" t="str">
        <f>IF(B162="","",INDEX(BDD!$Q$8:$Q$3162,MATCH(B162,BDD!$AX$8:$AX$3162,0)))</f>
        <v/>
      </c>
      <c r="K162" s="535" t="str">
        <f>IF(B162="","",INDEX(BDD!$R$8:$R$3162,MATCH(B162,BDD!$AX$8:$AX$3162,0)))</f>
        <v/>
      </c>
      <c r="L162" s="536" t="str">
        <f>IF(B162="","",INDEX(BDD!$S$8:$S$3162,MATCH(B162,BDD!$AX$8:$AX$3162,0)))</f>
        <v/>
      </c>
      <c r="M162" s="556" t="str">
        <f>IF(B162="","",INDEX(BDD!$P$8:$P$3162,MATCH(B162,BDD!$AX$8:$AX$3162,0)))</f>
        <v/>
      </c>
      <c r="N162" s="678">
        <f>IF(IF(B162="","",INDEX(BDD!$Z$8:$Z$3162,MATCH(B162,BDD!$AX$8:$AX$3162,0)))=0,"",INDEX(BDD!$Z$8:$Z$3162,MATCH(B162,BDD!$AX$8:$AX$3162,0)))</f>
        <v>0</v>
      </c>
      <c r="O162" s="672" t="str">
        <f>IF(IF(B162="","",INDEX(BDD!$AA$8:$AA$3162,MATCH(B162,BDD!$AX$8:$AX$3162,0)))=0,"",IF(B162="","",INDEX(BDD!$AA$8:$AA$3162,MATCH(B162,BDD!$AX$8:$AX$3162,0))))</f>
        <v/>
      </c>
      <c r="P162" s="672">
        <f>IF(IF(B162="","",INDEX(BDD!$AB$8:$AB$3162,MATCH(B162,BDD!$AX$8:$AX$3162,0)))=0,"",)</f>
        <v>0</v>
      </c>
      <c r="Q162" s="679" t="str">
        <f>IF(IF(B162="","",INDEX(BDD!$AN$8:$AN$3162,MATCH(B162,BDD!$AX$8:$AX$3162,0)))=0,"",IF(B162="","",INDEX(BDD!$AN$8:$AN$3162,MATCH(B162,BDD!$AX$8:$AX$3162,0))))</f>
        <v/>
      </c>
      <c r="R162" s="557" t="str">
        <f>IFERROR(IF(B162="","",INDEX(BDD!C:C,MATCH(B162,BDD!AX:AX,0))),"")</f>
        <v/>
      </c>
      <c r="S162" s="513" t="str">
        <f>IF(B162="","",INDEX(BDD!$A$8:$A$3162,MATCH(B162,BDD!$AX$8:$AX$3162,0)))</f>
        <v/>
      </c>
    </row>
    <row r="163" spans="2:19" ht="18.75">
      <c r="B163" s="529" t="str">
        <f t="shared" si="4"/>
        <v/>
      </c>
      <c r="C163" s="530" t="str">
        <f>IF(B163="","",INDEX(BDD!$B$8:$B$3162,MATCH(B163,BDD!$AX$8:$AX$3162,0)))</f>
        <v/>
      </c>
      <c r="D163" s="531" t="str">
        <f t="shared" si="5"/>
        <v/>
      </c>
      <c r="E163" s="532" t="str">
        <f>IF(B163="","",INDEX(BDD!$D$8:$D$3162,MATCH(B163,BDD!$AX$8:$AX$3162,0)))</f>
        <v/>
      </c>
      <c r="F163" s="533" t="str">
        <f>IF(B163="","",INDEX(BDD!$M$8:$M$3162,MATCH(B163,BDD!$AX$8:$AX$3162,0)))</f>
        <v/>
      </c>
      <c r="G163" s="533" t="str">
        <f>IF(B163="","",INDEX(BDD!$N$8:$N$3162,MATCH(B163,BDD!$AX$8:$AX$3162,0)))</f>
        <v/>
      </c>
      <c r="H163" s="537" t="str">
        <f>IF(B163="","",INDEX(BDD!$E$8:$E$3162,MATCH(B163,BDD!$AX$8:$AX$3162,0)))</f>
        <v/>
      </c>
      <c r="I163" s="534" t="str">
        <f>IF(B163="","",INDEX(BDD!$V$8:$V$3162,MATCH(B163,BDD!$AX$8:$AX$3162,0)))</f>
        <v/>
      </c>
      <c r="J163" s="758" t="str">
        <f>IF(B163="","",INDEX(BDD!$Q$8:$Q$3162,MATCH(B163,BDD!$AX$8:$AX$3162,0)))</f>
        <v/>
      </c>
      <c r="K163" s="535" t="str">
        <f>IF(B163="","",INDEX(BDD!$R$8:$R$3162,MATCH(B163,BDD!$AX$8:$AX$3162,0)))</f>
        <v/>
      </c>
      <c r="L163" s="536" t="str">
        <f>IF(B163="","",INDEX(BDD!$S$8:$S$3162,MATCH(B163,BDD!$AX$8:$AX$3162,0)))</f>
        <v/>
      </c>
      <c r="M163" s="556" t="str">
        <f>IF(B163="","",INDEX(BDD!$P$8:$P$3162,MATCH(B163,BDD!$AX$8:$AX$3162,0)))</f>
        <v/>
      </c>
      <c r="N163" s="678">
        <f>IF(IF(B163="","",INDEX(BDD!$Z$8:$Z$3162,MATCH(B163,BDD!$AX$8:$AX$3162,0)))=0,"",INDEX(BDD!$Z$8:$Z$3162,MATCH(B163,BDD!$AX$8:$AX$3162,0)))</f>
        <v>0</v>
      </c>
      <c r="O163" s="672" t="str">
        <f>IF(IF(B163="","",INDEX(BDD!$AA$8:$AA$3162,MATCH(B163,BDD!$AX$8:$AX$3162,0)))=0,"",IF(B163="","",INDEX(BDD!$AA$8:$AA$3162,MATCH(B163,BDD!$AX$8:$AX$3162,0))))</f>
        <v/>
      </c>
      <c r="P163" s="672">
        <f>IF(IF(B163="","",INDEX(BDD!$AB$8:$AB$3162,MATCH(B163,BDD!$AX$8:$AX$3162,0)))=0,"",)</f>
        <v>0</v>
      </c>
      <c r="Q163" s="679" t="str">
        <f>IF(IF(B163="","",INDEX(BDD!$AN$8:$AN$3162,MATCH(B163,BDD!$AX$8:$AX$3162,0)))=0,"",IF(B163="","",INDEX(BDD!$AN$8:$AN$3162,MATCH(B163,BDD!$AX$8:$AX$3162,0))))</f>
        <v/>
      </c>
      <c r="R163" s="557" t="str">
        <f>IFERROR(IF(B163="","",INDEX(BDD!C:C,MATCH(B163,BDD!AX:AX,0))),"")</f>
        <v/>
      </c>
      <c r="S163" s="513" t="str">
        <f>IF(B163="","",INDEX(BDD!$A$8:$A$3162,MATCH(B163,BDD!$AX$8:$AX$3162,0)))</f>
        <v/>
      </c>
    </row>
    <row r="164" spans="2:19" ht="18.75">
      <c r="B164" s="529" t="str">
        <f t="shared" si="4"/>
        <v/>
      </c>
      <c r="C164" s="530" t="str">
        <f>IF(B164="","",INDEX(BDD!$B$8:$B$3162,MATCH(B164,BDD!$AX$8:$AX$3162,0)))</f>
        <v/>
      </c>
      <c r="D164" s="531" t="str">
        <f t="shared" si="5"/>
        <v/>
      </c>
      <c r="E164" s="532" t="str">
        <f>IF(B164="","",INDEX(BDD!$D$8:$D$3162,MATCH(B164,BDD!$AX$8:$AX$3162,0)))</f>
        <v/>
      </c>
      <c r="F164" s="533" t="str">
        <f>IF(B164="","",INDEX(BDD!$M$8:$M$3162,MATCH(B164,BDD!$AX$8:$AX$3162,0)))</f>
        <v/>
      </c>
      <c r="G164" s="533" t="str">
        <f>IF(B164="","",INDEX(BDD!$N$8:$N$3162,MATCH(B164,BDD!$AX$8:$AX$3162,0)))</f>
        <v/>
      </c>
      <c r="H164" s="537" t="str">
        <f>IF(B164="","",INDEX(BDD!$E$8:$E$3162,MATCH(B164,BDD!$AX$8:$AX$3162,0)))</f>
        <v/>
      </c>
      <c r="I164" s="534" t="str">
        <f>IF(B164="","",INDEX(BDD!$V$8:$V$3162,MATCH(B164,BDD!$AX$8:$AX$3162,0)))</f>
        <v/>
      </c>
      <c r="J164" s="758" t="str">
        <f>IF(B164="","",INDEX(BDD!$Q$8:$Q$3162,MATCH(B164,BDD!$AX$8:$AX$3162,0)))</f>
        <v/>
      </c>
      <c r="K164" s="535" t="str">
        <f>IF(B164="","",INDEX(BDD!$R$8:$R$3162,MATCH(B164,BDD!$AX$8:$AX$3162,0)))</f>
        <v/>
      </c>
      <c r="L164" s="536" t="str">
        <f>IF(B164="","",INDEX(BDD!$S$8:$S$3162,MATCH(B164,BDD!$AX$8:$AX$3162,0)))</f>
        <v/>
      </c>
      <c r="M164" s="556" t="str">
        <f>IF(B164="","",INDEX(BDD!$P$8:$P$3162,MATCH(B164,BDD!$AX$8:$AX$3162,0)))</f>
        <v/>
      </c>
      <c r="N164" s="678">
        <f>IF(IF(B164="","",INDEX(BDD!$Z$8:$Z$3162,MATCH(B164,BDD!$AX$8:$AX$3162,0)))=0,"",INDEX(BDD!$Z$8:$Z$3162,MATCH(B164,BDD!$AX$8:$AX$3162,0)))</f>
        <v>0</v>
      </c>
      <c r="O164" s="672" t="str">
        <f>IF(IF(B164="","",INDEX(BDD!$AA$8:$AA$3162,MATCH(B164,BDD!$AX$8:$AX$3162,0)))=0,"",IF(B164="","",INDEX(BDD!$AA$8:$AA$3162,MATCH(B164,BDD!$AX$8:$AX$3162,0))))</f>
        <v/>
      </c>
      <c r="P164" s="672">
        <f>IF(IF(B164="","",INDEX(BDD!$AB$8:$AB$3162,MATCH(B164,BDD!$AX$8:$AX$3162,0)))=0,"",)</f>
        <v>0</v>
      </c>
      <c r="Q164" s="679" t="str">
        <f>IF(IF(B164="","",INDEX(BDD!$AN$8:$AN$3162,MATCH(B164,BDD!$AX$8:$AX$3162,0)))=0,"",IF(B164="","",INDEX(BDD!$AN$8:$AN$3162,MATCH(B164,BDD!$AX$8:$AX$3162,0))))</f>
        <v/>
      </c>
      <c r="R164" s="557" t="str">
        <f>IFERROR(IF(B164="","",INDEX(BDD!C:C,MATCH(B164,BDD!AX:AX,0))),"")</f>
        <v/>
      </c>
      <c r="S164" s="513" t="str">
        <f>IF(B164="","",INDEX(BDD!$A$8:$A$3162,MATCH(B164,BDD!$AX$8:$AX$3162,0)))</f>
        <v/>
      </c>
    </row>
    <row r="165" spans="2:19" ht="18.75">
      <c r="B165" s="529" t="str">
        <f t="shared" si="4"/>
        <v/>
      </c>
      <c r="C165" s="530" t="str">
        <f>IF(B165="","",INDEX(BDD!$B$8:$B$3162,MATCH(B165,BDD!$AX$8:$AX$3162,0)))</f>
        <v/>
      </c>
      <c r="D165" s="531" t="str">
        <f t="shared" si="5"/>
        <v/>
      </c>
      <c r="E165" s="532" t="str">
        <f>IF(B165="","",INDEX(BDD!$D$8:$D$3162,MATCH(B165,BDD!$AX$8:$AX$3162,0)))</f>
        <v/>
      </c>
      <c r="F165" s="533" t="str">
        <f>IF(B165="","",INDEX(BDD!$M$8:$M$3162,MATCH(B165,BDD!$AX$8:$AX$3162,0)))</f>
        <v/>
      </c>
      <c r="G165" s="533" t="str">
        <f>IF(B165="","",INDEX(BDD!$N$8:$N$3162,MATCH(B165,BDD!$AX$8:$AX$3162,0)))</f>
        <v/>
      </c>
      <c r="H165" s="537" t="str">
        <f>IF(B165="","",INDEX(BDD!$E$8:$E$3162,MATCH(B165,BDD!$AX$8:$AX$3162,0)))</f>
        <v/>
      </c>
      <c r="I165" s="534" t="str">
        <f>IF(B165="","",INDEX(BDD!$V$8:$V$3162,MATCH(B165,BDD!$AX$8:$AX$3162,0)))</f>
        <v/>
      </c>
      <c r="J165" s="758" t="str">
        <f>IF(B165="","",INDEX(BDD!$Q$8:$Q$3162,MATCH(B165,BDD!$AX$8:$AX$3162,0)))</f>
        <v/>
      </c>
      <c r="K165" s="535" t="str">
        <f>IF(B165="","",INDEX(BDD!$R$8:$R$3162,MATCH(B165,BDD!$AX$8:$AX$3162,0)))</f>
        <v/>
      </c>
      <c r="L165" s="536" t="str">
        <f>IF(B165="","",INDEX(BDD!$S$8:$S$3162,MATCH(B165,BDD!$AX$8:$AX$3162,0)))</f>
        <v/>
      </c>
      <c r="M165" s="556" t="str">
        <f>IF(B165="","",INDEX(BDD!$P$8:$P$3162,MATCH(B165,BDD!$AX$8:$AX$3162,0)))</f>
        <v/>
      </c>
      <c r="N165" s="678">
        <f>IF(IF(B165="","",INDEX(BDD!$Z$8:$Z$3162,MATCH(B165,BDD!$AX$8:$AX$3162,0)))=0,"",INDEX(BDD!$Z$8:$Z$3162,MATCH(B165,BDD!$AX$8:$AX$3162,0)))</f>
        <v>0</v>
      </c>
      <c r="O165" s="672" t="str">
        <f>IF(IF(B165="","",INDEX(BDD!$AA$8:$AA$3162,MATCH(B165,BDD!$AX$8:$AX$3162,0)))=0,"",IF(B165="","",INDEX(BDD!$AA$8:$AA$3162,MATCH(B165,BDD!$AX$8:$AX$3162,0))))</f>
        <v/>
      </c>
      <c r="P165" s="672">
        <f>IF(IF(B165="","",INDEX(BDD!$AB$8:$AB$3162,MATCH(B165,BDD!$AX$8:$AX$3162,0)))=0,"",)</f>
        <v>0</v>
      </c>
      <c r="Q165" s="679" t="str">
        <f>IF(IF(B165="","",INDEX(BDD!$AN$8:$AN$3162,MATCH(B165,BDD!$AX$8:$AX$3162,0)))=0,"",IF(B165="","",INDEX(BDD!$AN$8:$AN$3162,MATCH(B165,BDD!$AX$8:$AX$3162,0))))</f>
        <v/>
      </c>
      <c r="R165" s="557" t="str">
        <f>IFERROR(IF(B165="","",INDEX(BDD!C:C,MATCH(B165,BDD!AX:AX,0))),"")</f>
        <v/>
      </c>
      <c r="S165" s="513" t="str">
        <f>IF(B165="","",INDEX(BDD!$A$8:$A$3162,MATCH(B165,BDD!$AX$8:$AX$3162,0)))</f>
        <v/>
      </c>
    </row>
    <row r="166" spans="2:19" ht="18.75">
      <c r="B166" s="529" t="str">
        <f t="shared" si="4"/>
        <v/>
      </c>
      <c r="C166" s="530" t="str">
        <f>IF(B166="","",INDEX(BDD!$B$8:$B$3162,MATCH(B166,BDD!$AX$8:$AX$3162,0)))</f>
        <v/>
      </c>
      <c r="D166" s="531" t="str">
        <f t="shared" si="5"/>
        <v/>
      </c>
      <c r="E166" s="532" t="str">
        <f>IF(B166="","",INDEX(BDD!$D$8:$D$3162,MATCH(B166,BDD!$AX$8:$AX$3162,0)))</f>
        <v/>
      </c>
      <c r="F166" s="533" t="str">
        <f>IF(B166="","",INDEX(BDD!$M$8:$M$3162,MATCH(B166,BDD!$AX$8:$AX$3162,0)))</f>
        <v/>
      </c>
      <c r="G166" s="533" t="str">
        <f>IF(B166="","",INDEX(BDD!$N$8:$N$3162,MATCH(B166,BDD!$AX$8:$AX$3162,0)))</f>
        <v/>
      </c>
      <c r="H166" s="537" t="str">
        <f>IF(B166="","",INDEX(BDD!$E$8:$E$3162,MATCH(B166,BDD!$AX$8:$AX$3162,0)))</f>
        <v/>
      </c>
      <c r="I166" s="534" t="str">
        <f>IF(B166="","",INDEX(BDD!$V$8:$V$3162,MATCH(B166,BDD!$AX$8:$AX$3162,0)))</f>
        <v/>
      </c>
      <c r="J166" s="758" t="str">
        <f>IF(B166="","",INDEX(BDD!$Q$8:$Q$3162,MATCH(B166,BDD!$AX$8:$AX$3162,0)))</f>
        <v/>
      </c>
      <c r="K166" s="535" t="str">
        <f>IF(B166="","",INDEX(BDD!$R$8:$R$3162,MATCH(B166,BDD!$AX$8:$AX$3162,0)))</f>
        <v/>
      </c>
      <c r="L166" s="536" t="str">
        <f>IF(B166="","",INDEX(BDD!$S$8:$S$3162,MATCH(B166,BDD!$AX$8:$AX$3162,0)))</f>
        <v/>
      </c>
      <c r="M166" s="556" t="str">
        <f>IF(B166="","",INDEX(BDD!$P$8:$P$3162,MATCH(B166,BDD!$AX$8:$AX$3162,0)))</f>
        <v/>
      </c>
      <c r="N166" s="678">
        <f>IF(IF(B166="","",INDEX(BDD!$Z$8:$Z$3162,MATCH(B166,BDD!$AX$8:$AX$3162,0)))=0,"",INDEX(BDD!$Z$8:$Z$3162,MATCH(B166,BDD!$AX$8:$AX$3162,0)))</f>
        <v>0</v>
      </c>
      <c r="O166" s="672" t="str">
        <f>IF(IF(B166="","",INDEX(BDD!$AA$8:$AA$3162,MATCH(B166,BDD!$AX$8:$AX$3162,0)))=0,"",IF(B166="","",INDEX(BDD!$AA$8:$AA$3162,MATCH(B166,BDD!$AX$8:$AX$3162,0))))</f>
        <v/>
      </c>
      <c r="P166" s="672">
        <f>IF(IF(B166="","",INDEX(BDD!$AB$8:$AB$3162,MATCH(B166,BDD!$AX$8:$AX$3162,0)))=0,"",)</f>
        <v>0</v>
      </c>
      <c r="Q166" s="679" t="str">
        <f>IF(IF(B166="","",INDEX(BDD!$AN$8:$AN$3162,MATCH(B166,BDD!$AX$8:$AX$3162,0)))=0,"",IF(B166="","",INDEX(BDD!$AN$8:$AN$3162,MATCH(B166,BDD!$AX$8:$AX$3162,0))))</f>
        <v/>
      </c>
      <c r="R166" s="557" t="str">
        <f>IFERROR(IF(B166="","",INDEX(BDD!C:C,MATCH(B166,BDD!AX:AX,0))),"")</f>
        <v/>
      </c>
      <c r="S166" s="513" t="str">
        <f>IF(B166="","",INDEX(BDD!$A$8:$A$3162,MATCH(B166,BDD!$AX$8:$AX$3162,0)))</f>
        <v/>
      </c>
    </row>
    <row r="167" spans="2:19" ht="18.75">
      <c r="B167" s="529" t="str">
        <f t="shared" si="4"/>
        <v/>
      </c>
      <c r="C167" s="530" t="str">
        <f>IF(B167="","",INDEX(BDD!$B$8:$B$3162,MATCH(B167,BDD!$AX$8:$AX$3162,0)))</f>
        <v/>
      </c>
      <c r="D167" s="531" t="str">
        <f t="shared" si="5"/>
        <v/>
      </c>
      <c r="E167" s="532" t="str">
        <f>IF(B167="","",INDEX(BDD!$D$8:$D$3162,MATCH(B167,BDD!$AX$8:$AX$3162,0)))</f>
        <v/>
      </c>
      <c r="F167" s="533" t="str">
        <f>IF(B167="","",INDEX(BDD!$M$8:$M$3162,MATCH(B167,BDD!$AX$8:$AX$3162,0)))</f>
        <v/>
      </c>
      <c r="G167" s="533" t="str">
        <f>IF(B167="","",INDEX(BDD!$N$8:$N$3162,MATCH(B167,BDD!$AX$8:$AX$3162,0)))</f>
        <v/>
      </c>
      <c r="H167" s="537" t="str">
        <f>IF(B167="","",INDEX(BDD!$E$8:$E$3162,MATCH(B167,BDD!$AX$8:$AX$3162,0)))</f>
        <v/>
      </c>
      <c r="I167" s="534" t="str">
        <f>IF(B167="","",INDEX(BDD!$V$8:$V$3162,MATCH(B167,BDD!$AX$8:$AX$3162,0)))</f>
        <v/>
      </c>
      <c r="J167" s="758" t="str">
        <f>IF(B167="","",INDEX(BDD!$Q$8:$Q$3162,MATCH(B167,BDD!$AX$8:$AX$3162,0)))</f>
        <v/>
      </c>
      <c r="K167" s="535" t="str">
        <f>IF(B167="","",INDEX(BDD!$R$8:$R$3162,MATCH(B167,BDD!$AX$8:$AX$3162,0)))</f>
        <v/>
      </c>
      <c r="L167" s="536" t="str">
        <f>IF(B167="","",INDEX(BDD!$S$8:$S$3162,MATCH(B167,BDD!$AX$8:$AX$3162,0)))</f>
        <v/>
      </c>
      <c r="M167" s="556" t="str">
        <f>IF(B167="","",INDEX(BDD!$P$8:$P$3162,MATCH(B167,BDD!$AX$8:$AX$3162,0)))</f>
        <v/>
      </c>
      <c r="N167" s="678">
        <f>IF(IF(B167="","",INDEX(BDD!$Z$8:$Z$3162,MATCH(B167,BDD!$AX$8:$AX$3162,0)))=0,"",INDEX(BDD!$Z$8:$Z$3162,MATCH(B167,BDD!$AX$8:$AX$3162,0)))</f>
        <v>0</v>
      </c>
      <c r="O167" s="672" t="str">
        <f>IF(IF(B167="","",INDEX(BDD!$AA$8:$AA$3162,MATCH(B167,BDD!$AX$8:$AX$3162,0)))=0,"",IF(B167="","",INDEX(BDD!$AA$8:$AA$3162,MATCH(B167,BDD!$AX$8:$AX$3162,0))))</f>
        <v/>
      </c>
      <c r="P167" s="672">
        <f>IF(IF(B167="","",INDEX(BDD!$AB$8:$AB$3162,MATCH(B167,BDD!$AX$8:$AX$3162,0)))=0,"",)</f>
        <v>0</v>
      </c>
      <c r="Q167" s="679" t="str">
        <f>IF(IF(B167="","",INDEX(BDD!$AN$8:$AN$3162,MATCH(B167,BDD!$AX$8:$AX$3162,0)))=0,"",IF(B167="","",INDEX(BDD!$AN$8:$AN$3162,MATCH(B167,BDD!$AX$8:$AX$3162,0))))</f>
        <v/>
      </c>
      <c r="R167" s="557" t="str">
        <f>IFERROR(IF(B167="","",INDEX(BDD!C:C,MATCH(B167,BDD!AX:AX,0))),"")</f>
        <v/>
      </c>
      <c r="S167" s="513" t="str">
        <f>IF(B167="","",INDEX(BDD!$A$8:$A$3162,MATCH(B167,BDD!$AX$8:$AX$3162,0)))</f>
        <v/>
      </c>
    </row>
    <row r="168" spans="2:19" ht="18.75">
      <c r="B168" s="529" t="str">
        <f t="shared" si="4"/>
        <v/>
      </c>
      <c r="C168" s="530" t="str">
        <f>IF(B168="","",INDEX(BDD!$B$8:$B$3162,MATCH(B168,BDD!$AX$8:$AX$3162,0)))</f>
        <v/>
      </c>
      <c r="D168" s="531" t="str">
        <f t="shared" si="5"/>
        <v/>
      </c>
      <c r="E168" s="532" t="str">
        <f>IF(B168="","",INDEX(BDD!$D$8:$D$3162,MATCH(B168,BDD!$AX$8:$AX$3162,0)))</f>
        <v/>
      </c>
      <c r="F168" s="533" t="str">
        <f>IF(B168="","",INDEX(BDD!$M$8:$M$3162,MATCH(B168,BDD!$AX$8:$AX$3162,0)))</f>
        <v/>
      </c>
      <c r="G168" s="533" t="str">
        <f>IF(B168="","",INDEX(BDD!$N$8:$N$3162,MATCH(B168,BDD!$AX$8:$AX$3162,0)))</f>
        <v/>
      </c>
      <c r="H168" s="537" t="str">
        <f>IF(B168="","",INDEX(BDD!$E$8:$E$3162,MATCH(B168,BDD!$AX$8:$AX$3162,0)))</f>
        <v/>
      </c>
      <c r="I168" s="534" t="str">
        <f>IF(B168="","",INDEX(BDD!$V$8:$V$3162,MATCH(B168,BDD!$AX$8:$AX$3162,0)))</f>
        <v/>
      </c>
      <c r="J168" s="758" t="str">
        <f>IF(B168="","",INDEX(BDD!$Q$8:$Q$3162,MATCH(B168,BDD!$AX$8:$AX$3162,0)))</f>
        <v/>
      </c>
      <c r="K168" s="535" t="str">
        <f>IF(B168="","",INDEX(BDD!$R$8:$R$3162,MATCH(B168,BDD!$AX$8:$AX$3162,0)))</f>
        <v/>
      </c>
      <c r="L168" s="536" t="str">
        <f>IF(B168="","",INDEX(BDD!$S$8:$S$3162,MATCH(B168,BDD!$AX$8:$AX$3162,0)))</f>
        <v/>
      </c>
      <c r="M168" s="556" t="str">
        <f>IF(B168="","",INDEX(BDD!$P$8:$P$3162,MATCH(B168,BDD!$AX$8:$AX$3162,0)))</f>
        <v/>
      </c>
      <c r="N168" s="678">
        <f>IF(IF(B168="","",INDEX(BDD!$Z$8:$Z$3162,MATCH(B168,BDD!$AX$8:$AX$3162,0)))=0,"",INDEX(BDD!$Z$8:$Z$3162,MATCH(B168,BDD!$AX$8:$AX$3162,0)))</f>
        <v>0</v>
      </c>
      <c r="O168" s="672" t="str">
        <f>IF(IF(B168="","",INDEX(BDD!$AA$8:$AA$3162,MATCH(B168,BDD!$AX$8:$AX$3162,0)))=0,"",IF(B168="","",INDEX(BDD!$AA$8:$AA$3162,MATCH(B168,BDD!$AX$8:$AX$3162,0))))</f>
        <v/>
      </c>
      <c r="P168" s="672">
        <f>IF(IF(B168="","",INDEX(BDD!$AB$8:$AB$3162,MATCH(B168,BDD!$AX$8:$AX$3162,0)))=0,"",)</f>
        <v>0</v>
      </c>
      <c r="Q168" s="679" t="str">
        <f>IF(IF(B168="","",INDEX(BDD!$AN$8:$AN$3162,MATCH(B168,BDD!$AX$8:$AX$3162,0)))=0,"",IF(B168="","",INDEX(BDD!$AN$8:$AN$3162,MATCH(B168,BDD!$AX$8:$AX$3162,0))))</f>
        <v/>
      </c>
      <c r="R168" s="557" t="str">
        <f>IFERROR(IF(B168="","",INDEX(BDD!C:C,MATCH(B168,BDD!AX:AX,0))),"")</f>
        <v/>
      </c>
      <c r="S168" s="513" t="str">
        <f>IF(B168="","",INDEX(BDD!$A$8:$A$3162,MATCH(B168,BDD!$AX$8:$AX$3162,0)))</f>
        <v/>
      </c>
    </row>
    <row r="169" spans="2:19" ht="18.75">
      <c r="B169" s="529" t="str">
        <f t="shared" si="4"/>
        <v/>
      </c>
      <c r="C169" s="530" t="str">
        <f>IF(B169="","",INDEX(BDD!$B$8:$B$3162,MATCH(B169,BDD!$AX$8:$AX$3162,0)))</f>
        <v/>
      </c>
      <c r="D169" s="531" t="str">
        <f t="shared" si="5"/>
        <v/>
      </c>
      <c r="E169" s="532" t="str">
        <f>IF(B169="","",INDEX(BDD!$D$8:$D$3162,MATCH(B169,BDD!$AX$8:$AX$3162,0)))</f>
        <v/>
      </c>
      <c r="F169" s="533" t="str">
        <f>IF(B169="","",INDEX(BDD!$M$8:$M$3162,MATCH(B169,BDD!$AX$8:$AX$3162,0)))</f>
        <v/>
      </c>
      <c r="G169" s="533" t="str">
        <f>IF(B169="","",INDEX(BDD!$N$8:$N$3162,MATCH(B169,BDD!$AX$8:$AX$3162,0)))</f>
        <v/>
      </c>
      <c r="H169" s="537" t="str">
        <f>IF(B169="","",INDEX(BDD!$E$8:$E$3162,MATCH(B169,BDD!$AX$8:$AX$3162,0)))</f>
        <v/>
      </c>
      <c r="I169" s="534" t="str">
        <f>IF(B169="","",INDEX(BDD!$V$8:$V$3162,MATCH(B169,BDD!$AX$8:$AX$3162,0)))</f>
        <v/>
      </c>
      <c r="J169" s="758" t="str">
        <f>IF(B169="","",INDEX(BDD!$Q$8:$Q$3162,MATCH(B169,BDD!$AX$8:$AX$3162,0)))</f>
        <v/>
      </c>
      <c r="K169" s="535" t="str">
        <f>IF(B169="","",INDEX(BDD!$R$8:$R$3162,MATCH(B169,BDD!$AX$8:$AX$3162,0)))</f>
        <v/>
      </c>
      <c r="L169" s="536" t="str">
        <f>IF(B169="","",INDEX(BDD!$S$8:$S$3162,MATCH(B169,BDD!$AX$8:$AX$3162,0)))</f>
        <v/>
      </c>
      <c r="M169" s="556" t="str">
        <f>IF(B169="","",INDEX(BDD!$P$8:$P$3162,MATCH(B169,BDD!$AX$8:$AX$3162,0)))</f>
        <v/>
      </c>
      <c r="N169" s="678">
        <f>IF(IF(B169="","",INDEX(BDD!$Z$8:$Z$3162,MATCH(B169,BDD!$AX$8:$AX$3162,0)))=0,"",INDEX(BDD!$Z$8:$Z$3162,MATCH(B169,BDD!$AX$8:$AX$3162,0)))</f>
        <v>0</v>
      </c>
      <c r="O169" s="672" t="str">
        <f>IF(IF(B169="","",INDEX(BDD!$AA$8:$AA$3162,MATCH(B169,BDD!$AX$8:$AX$3162,0)))=0,"",IF(B169="","",INDEX(BDD!$AA$8:$AA$3162,MATCH(B169,BDD!$AX$8:$AX$3162,0))))</f>
        <v/>
      </c>
      <c r="P169" s="672">
        <f>IF(IF(B169="","",INDEX(BDD!$AB$8:$AB$3162,MATCH(B169,BDD!$AX$8:$AX$3162,0)))=0,"",)</f>
        <v>0</v>
      </c>
      <c r="Q169" s="679" t="str">
        <f>IF(IF(B169="","",INDEX(BDD!$AN$8:$AN$3162,MATCH(B169,BDD!$AX$8:$AX$3162,0)))=0,"",IF(B169="","",INDEX(BDD!$AN$8:$AN$3162,MATCH(B169,BDD!$AX$8:$AX$3162,0))))</f>
        <v/>
      </c>
      <c r="R169" s="557" t="str">
        <f>IFERROR(IF(B169="","",INDEX(BDD!C:C,MATCH(B169,BDD!AX:AX,0))),"")</f>
        <v/>
      </c>
      <c r="S169" s="513" t="str">
        <f>IF(B169="","",INDEX(BDD!$A$8:$A$3162,MATCH(B169,BDD!$AX$8:$AX$3162,0)))</f>
        <v/>
      </c>
    </row>
    <row r="170" spans="2:19" ht="18.75">
      <c r="B170" s="529" t="str">
        <f t="shared" si="4"/>
        <v/>
      </c>
      <c r="C170" s="530" t="str">
        <f>IF(B170="","",INDEX(BDD!$B$8:$B$3162,MATCH(B170,BDD!$AX$8:$AX$3162,0)))</f>
        <v/>
      </c>
      <c r="D170" s="531" t="str">
        <f t="shared" si="5"/>
        <v/>
      </c>
      <c r="E170" s="532" t="str">
        <f>IF(B170="","",INDEX(BDD!$D$8:$D$3162,MATCH(B170,BDD!$AX$8:$AX$3162,0)))</f>
        <v/>
      </c>
      <c r="F170" s="533" t="str">
        <f>IF(B170="","",INDEX(BDD!$M$8:$M$3162,MATCH(B170,BDD!$AX$8:$AX$3162,0)))</f>
        <v/>
      </c>
      <c r="G170" s="533" t="str">
        <f>IF(B170="","",INDEX(BDD!$N$8:$N$3162,MATCH(B170,BDD!$AX$8:$AX$3162,0)))</f>
        <v/>
      </c>
      <c r="H170" s="537" t="str">
        <f>IF(B170="","",INDEX(BDD!$E$8:$E$3162,MATCH(B170,BDD!$AX$8:$AX$3162,0)))</f>
        <v/>
      </c>
      <c r="I170" s="534" t="str">
        <f>IF(B170="","",INDEX(BDD!$V$8:$V$3162,MATCH(B170,BDD!$AX$8:$AX$3162,0)))</f>
        <v/>
      </c>
      <c r="J170" s="758" t="str">
        <f>IF(B170="","",INDEX(BDD!$Q$8:$Q$3162,MATCH(B170,BDD!$AX$8:$AX$3162,0)))</f>
        <v/>
      </c>
      <c r="K170" s="535" t="str">
        <f>IF(B170="","",INDEX(BDD!$R$8:$R$3162,MATCH(B170,BDD!$AX$8:$AX$3162,0)))</f>
        <v/>
      </c>
      <c r="L170" s="536" t="str">
        <f>IF(B170="","",INDEX(BDD!$S$8:$S$3162,MATCH(B170,BDD!$AX$8:$AX$3162,0)))</f>
        <v/>
      </c>
      <c r="M170" s="556" t="str">
        <f>IF(B170="","",INDEX(BDD!$P$8:$P$3162,MATCH(B170,BDD!$AX$8:$AX$3162,0)))</f>
        <v/>
      </c>
      <c r="N170" s="678">
        <f>IF(IF(B170="","",INDEX(BDD!$Z$8:$Z$3162,MATCH(B170,BDD!$AX$8:$AX$3162,0)))=0,"",INDEX(BDD!$Z$8:$Z$3162,MATCH(B170,BDD!$AX$8:$AX$3162,0)))</f>
        <v>0</v>
      </c>
      <c r="O170" s="672" t="str">
        <f>IF(IF(B170="","",INDEX(BDD!$AA$8:$AA$3162,MATCH(B170,BDD!$AX$8:$AX$3162,0)))=0,"",IF(B170="","",INDEX(BDD!$AA$8:$AA$3162,MATCH(B170,BDD!$AX$8:$AX$3162,0))))</f>
        <v/>
      </c>
      <c r="P170" s="672">
        <f>IF(IF(B170="","",INDEX(BDD!$AB$8:$AB$3162,MATCH(B170,BDD!$AX$8:$AX$3162,0)))=0,"",)</f>
        <v>0</v>
      </c>
      <c r="Q170" s="679" t="str">
        <f>IF(IF(B170="","",INDEX(BDD!$AN$8:$AN$3162,MATCH(B170,BDD!$AX$8:$AX$3162,0)))=0,"",IF(B170="","",INDEX(BDD!$AN$8:$AN$3162,MATCH(B170,BDD!$AX$8:$AX$3162,0))))</f>
        <v/>
      </c>
      <c r="R170" s="557" t="str">
        <f>IFERROR(IF(B170="","",INDEX(BDD!C:C,MATCH(B170,BDD!AX:AX,0))),"")</f>
        <v/>
      </c>
      <c r="S170" s="513" t="str">
        <f>IF(B170="","",INDEX(BDD!$A$8:$A$3162,MATCH(B170,BDD!$AX$8:$AX$3162,0)))</f>
        <v/>
      </c>
    </row>
    <row r="171" spans="2:19" ht="18.75">
      <c r="B171" s="529" t="str">
        <f t="shared" si="4"/>
        <v/>
      </c>
      <c r="C171" s="530" t="str">
        <f>IF(B171="","",INDEX(BDD!$B$8:$B$3162,MATCH(B171,BDD!$AX$8:$AX$3162,0)))</f>
        <v/>
      </c>
      <c r="D171" s="531" t="str">
        <f t="shared" si="5"/>
        <v/>
      </c>
      <c r="E171" s="532" t="str">
        <f>IF(B171="","",INDEX(BDD!$D$8:$D$3162,MATCH(B171,BDD!$AX$8:$AX$3162,0)))</f>
        <v/>
      </c>
      <c r="F171" s="533" t="str">
        <f>IF(B171="","",INDEX(BDD!$M$8:$M$3162,MATCH(B171,BDD!$AX$8:$AX$3162,0)))</f>
        <v/>
      </c>
      <c r="G171" s="533" t="str">
        <f>IF(B171="","",INDEX(BDD!$N$8:$N$3162,MATCH(B171,BDD!$AX$8:$AX$3162,0)))</f>
        <v/>
      </c>
      <c r="H171" s="537" t="str">
        <f>IF(B171="","",INDEX(BDD!$E$8:$E$3162,MATCH(B171,BDD!$AX$8:$AX$3162,0)))</f>
        <v/>
      </c>
      <c r="I171" s="534" t="str">
        <f>IF(B171="","",INDEX(BDD!$V$8:$V$3162,MATCH(B171,BDD!$AX$8:$AX$3162,0)))</f>
        <v/>
      </c>
      <c r="J171" s="758" t="str">
        <f>IF(B171="","",INDEX(BDD!$Q$8:$Q$3162,MATCH(B171,BDD!$AX$8:$AX$3162,0)))</f>
        <v/>
      </c>
      <c r="K171" s="535" t="str">
        <f>IF(B171="","",INDEX(BDD!$R$8:$R$3162,MATCH(B171,BDD!$AX$8:$AX$3162,0)))</f>
        <v/>
      </c>
      <c r="L171" s="536" t="str">
        <f>IF(B171="","",INDEX(BDD!$S$8:$S$3162,MATCH(B171,BDD!$AX$8:$AX$3162,0)))</f>
        <v/>
      </c>
      <c r="M171" s="556" t="str">
        <f>IF(B171="","",INDEX(BDD!$P$8:$P$3162,MATCH(B171,BDD!$AX$8:$AX$3162,0)))</f>
        <v/>
      </c>
      <c r="N171" s="678">
        <f>IF(IF(B171="","",INDEX(BDD!$Z$8:$Z$3162,MATCH(B171,BDD!$AX$8:$AX$3162,0)))=0,"",INDEX(BDD!$Z$8:$Z$3162,MATCH(B171,BDD!$AX$8:$AX$3162,0)))</f>
        <v>0</v>
      </c>
      <c r="O171" s="672" t="str">
        <f>IF(IF(B171="","",INDEX(BDD!$AA$8:$AA$3162,MATCH(B171,BDD!$AX$8:$AX$3162,0)))=0,"",IF(B171="","",INDEX(BDD!$AA$8:$AA$3162,MATCH(B171,BDD!$AX$8:$AX$3162,0))))</f>
        <v/>
      </c>
      <c r="P171" s="672">
        <f>IF(IF(B171="","",INDEX(BDD!$AB$8:$AB$3162,MATCH(B171,BDD!$AX$8:$AX$3162,0)))=0,"",)</f>
        <v>0</v>
      </c>
      <c r="Q171" s="679" t="str">
        <f>IF(IF(B171="","",INDEX(BDD!$AN$8:$AN$3162,MATCH(B171,BDD!$AX$8:$AX$3162,0)))=0,"",IF(B171="","",INDEX(BDD!$AN$8:$AN$3162,MATCH(B171,BDD!$AX$8:$AX$3162,0))))</f>
        <v/>
      </c>
      <c r="R171" s="557" t="str">
        <f>IFERROR(IF(B171="","",INDEX(BDD!C:C,MATCH(B171,BDD!AX:AX,0))),"")</f>
        <v/>
      </c>
      <c r="S171" s="513" t="str">
        <f>IF(B171="","",INDEX(BDD!$A$8:$A$3162,MATCH(B171,BDD!$AX$8:$AX$3162,0)))</f>
        <v/>
      </c>
    </row>
    <row r="172" spans="2:19" ht="18.75">
      <c r="B172" s="529" t="str">
        <f t="shared" si="4"/>
        <v/>
      </c>
      <c r="C172" s="530" t="str">
        <f>IF(B172="","",INDEX(BDD!$B$8:$B$3162,MATCH(B172,BDD!$AX$8:$AX$3162,0)))</f>
        <v/>
      </c>
      <c r="D172" s="531" t="str">
        <f t="shared" si="5"/>
        <v/>
      </c>
      <c r="E172" s="532" t="str">
        <f>IF(B172="","",INDEX(BDD!$D$8:$D$3162,MATCH(B172,BDD!$AX$8:$AX$3162,0)))</f>
        <v/>
      </c>
      <c r="F172" s="533" t="str">
        <f>IF(B172="","",INDEX(BDD!$M$8:$M$3162,MATCH(B172,BDD!$AX$8:$AX$3162,0)))</f>
        <v/>
      </c>
      <c r="G172" s="533" t="str">
        <f>IF(B172="","",INDEX(BDD!$N$8:$N$3162,MATCH(B172,BDD!$AX$8:$AX$3162,0)))</f>
        <v/>
      </c>
      <c r="H172" s="537" t="str">
        <f>IF(B172="","",INDEX(BDD!$E$8:$E$3162,MATCH(B172,BDD!$AX$8:$AX$3162,0)))</f>
        <v/>
      </c>
      <c r="I172" s="534" t="str">
        <f>IF(B172="","",INDEX(BDD!$V$8:$V$3162,MATCH(B172,BDD!$AX$8:$AX$3162,0)))</f>
        <v/>
      </c>
      <c r="J172" s="758" t="str">
        <f>IF(B172="","",INDEX(BDD!$Q$8:$Q$3162,MATCH(B172,BDD!$AX$8:$AX$3162,0)))</f>
        <v/>
      </c>
      <c r="K172" s="535" t="str">
        <f>IF(B172="","",INDEX(BDD!$R$8:$R$3162,MATCH(B172,BDD!$AX$8:$AX$3162,0)))</f>
        <v/>
      </c>
      <c r="L172" s="536" t="str">
        <f>IF(B172="","",INDEX(BDD!$S$8:$S$3162,MATCH(B172,BDD!$AX$8:$AX$3162,0)))</f>
        <v/>
      </c>
      <c r="M172" s="556" t="str">
        <f>IF(B172="","",INDEX(BDD!$P$8:$P$3162,MATCH(B172,BDD!$AX$8:$AX$3162,0)))</f>
        <v/>
      </c>
      <c r="N172" s="678">
        <f>IF(IF(B172="","",INDEX(BDD!$Z$8:$Z$3162,MATCH(B172,BDD!$AX$8:$AX$3162,0)))=0,"",INDEX(BDD!$Z$8:$Z$3162,MATCH(B172,BDD!$AX$8:$AX$3162,0)))</f>
        <v>0</v>
      </c>
      <c r="O172" s="672" t="str">
        <f>IF(IF(B172="","",INDEX(BDD!$AA$8:$AA$3162,MATCH(B172,BDD!$AX$8:$AX$3162,0)))=0,"",IF(B172="","",INDEX(BDD!$AA$8:$AA$3162,MATCH(B172,BDD!$AX$8:$AX$3162,0))))</f>
        <v/>
      </c>
      <c r="P172" s="672">
        <f>IF(IF(B172="","",INDEX(BDD!$AB$8:$AB$3162,MATCH(B172,BDD!$AX$8:$AX$3162,0)))=0,"",)</f>
        <v>0</v>
      </c>
      <c r="Q172" s="679" t="str">
        <f>IF(IF(B172="","",INDEX(BDD!$AN$8:$AN$3162,MATCH(B172,BDD!$AX$8:$AX$3162,0)))=0,"",IF(B172="","",INDEX(BDD!$AN$8:$AN$3162,MATCH(B172,BDD!$AX$8:$AX$3162,0))))</f>
        <v/>
      </c>
      <c r="R172" s="557" t="str">
        <f>IFERROR(IF(B172="","",INDEX(BDD!C:C,MATCH(B172,BDD!AX:AX,0))),"")</f>
        <v/>
      </c>
      <c r="S172" s="513" t="str">
        <f>IF(B172="","",INDEX(BDD!$A$8:$A$3162,MATCH(B172,BDD!$AX$8:$AX$3162,0)))</f>
        <v/>
      </c>
    </row>
    <row r="173" spans="2:19" ht="18.75">
      <c r="B173" s="529" t="str">
        <f t="shared" si="4"/>
        <v/>
      </c>
      <c r="C173" s="530" t="str">
        <f>IF(B173="","",INDEX(BDD!$B$8:$B$3162,MATCH(B173,BDD!$AX$8:$AX$3162,0)))</f>
        <v/>
      </c>
      <c r="D173" s="531" t="str">
        <f t="shared" si="5"/>
        <v/>
      </c>
      <c r="E173" s="532" t="str">
        <f>IF(B173="","",INDEX(BDD!$D$8:$D$3162,MATCH(B173,BDD!$AX$8:$AX$3162,0)))</f>
        <v/>
      </c>
      <c r="F173" s="533" t="str">
        <f>IF(B173="","",INDEX(BDD!$M$8:$M$3162,MATCH(B173,BDD!$AX$8:$AX$3162,0)))</f>
        <v/>
      </c>
      <c r="G173" s="533" t="str">
        <f>IF(B173="","",INDEX(BDD!$N$8:$N$3162,MATCH(B173,BDD!$AX$8:$AX$3162,0)))</f>
        <v/>
      </c>
      <c r="H173" s="537" t="str">
        <f>IF(B173="","",INDEX(BDD!$E$8:$E$3162,MATCH(B173,BDD!$AX$8:$AX$3162,0)))</f>
        <v/>
      </c>
      <c r="I173" s="534" t="str">
        <f>IF(B173="","",INDEX(BDD!$V$8:$V$3162,MATCH(B173,BDD!$AX$8:$AX$3162,0)))</f>
        <v/>
      </c>
      <c r="J173" s="758" t="str">
        <f>IF(B173="","",INDEX(BDD!$Q$8:$Q$3162,MATCH(B173,BDD!$AX$8:$AX$3162,0)))</f>
        <v/>
      </c>
      <c r="K173" s="535" t="str">
        <f>IF(B173="","",INDEX(BDD!$R$8:$R$3162,MATCH(B173,BDD!$AX$8:$AX$3162,0)))</f>
        <v/>
      </c>
      <c r="L173" s="536" t="str">
        <f>IF(B173="","",INDEX(BDD!$S$8:$S$3162,MATCH(B173,BDD!$AX$8:$AX$3162,0)))</f>
        <v/>
      </c>
      <c r="M173" s="556" t="str">
        <f>IF(B173="","",INDEX(BDD!$P$8:$P$3162,MATCH(B173,BDD!$AX$8:$AX$3162,0)))</f>
        <v/>
      </c>
      <c r="N173" s="678">
        <f>IF(IF(B173="","",INDEX(BDD!$Z$8:$Z$3162,MATCH(B173,BDD!$AX$8:$AX$3162,0)))=0,"",INDEX(BDD!$Z$8:$Z$3162,MATCH(B173,BDD!$AX$8:$AX$3162,0)))</f>
        <v>0</v>
      </c>
      <c r="O173" s="672" t="str">
        <f>IF(IF(B173="","",INDEX(BDD!$AA$8:$AA$3162,MATCH(B173,BDD!$AX$8:$AX$3162,0)))=0,"",IF(B173="","",INDEX(BDD!$AA$8:$AA$3162,MATCH(B173,BDD!$AX$8:$AX$3162,0))))</f>
        <v/>
      </c>
      <c r="P173" s="672">
        <f>IF(IF(B173="","",INDEX(BDD!$AB$8:$AB$3162,MATCH(B173,BDD!$AX$8:$AX$3162,0)))=0,"",)</f>
        <v>0</v>
      </c>
      <c r="Q173" s="679" t="str">
        <f>IF(IF(B173="","",INDEX(BDD!$AN$8:$AN$3162,MATCH(B173,BDD!$AX$8:$AX$3162,0)))=0,"",IF(B173="","",INDEX(BDD!$AN$8:$AN$3162,MATCH(B173,BDD!$AX$8:$AX$3162,0))))</f>
        <v/>
      </c>
      <c r="R173" s="557" t="str">
        <f>IFERROR(IF(B173="","",INDEX(BDD!C:C,MATCH(B173,BDD!AX:AX,0))),"")</f>
        <v/>
      </c>
      <c r="S173" s="513" t="str">
        <f>IF(B173="","",INDEX(BDD!$A$8:$A$3162,MATCH(B173,BDD!$AX$8:$AX$3162,0)))</f>
        <v/>
      </c>
    </row>
    <row r="174" spans="2:19" ht="18.75">
      <c r="B174" s="529" t="str">
        <f t="shared" si="4"/>
        <v/>
      </c>
      <c r="C174" s="530" t="str">
        <f>IF(B174="","",INDEX(BDD!$B$8:$B$3162,MATCH(B174,BDD!$AX$8:$AX$3162,0)))</f>
        <v/>
      </c>
      <c r="D174" s="531" t="str">
        <f t="shared" si="5"/>
        <v/>
      </c>
      <c r="E174" s="532" t="str">
        <f>IF(B174="","",INDEX(BDD!$D$8:$D$3162,MATCH(B174,BDD!$AX$8:$AX$3162,0)))</f>
        <v/>
      </c>
      <c r="F174" s="533" t="str">
        <f>IF(B174="","",INDEX(BDD!$M$8:$M$3162,MATCH(B174,BDD!$AX$8:$AX$3162,0)))</f>
        <v/>
      </c>
      <c r="G174" s="533" t="str">
        <f>IF(B174="","",INDEX(BDD!$N$8:$N$3162,MATCH(B174,BDD!$AX$8:$AX$3162,0)))</f>
        <v/>
      </c>
      <c r="H174" s="537" t="str">
        <f>IF(B174="","",INDEX(BDD!$E$8:$E$3162,MATCH(B174,BDD!$AX$8:$AX$3162,0)))</f>
        <v/>
      </c>
      <c r="I174" s="534" t="str">
        <f>IF(B174="","",INDEX(BDD!$V$8:$V$3162,MATCH(B174,BDD!$AX$8:$AX$3162,0)))</f>
        <v/>
      </c>
      <c r="J174" s="758" t="str">
        <f>IF(B174="","",INDEX(BDD!$Q$8:$Q$3162,MATCH(B174,BDD!$AX$8:$AX$3162,0)))</f>
        <v/>
      </c>
      <c r="K174" s="535" t="str">
        <f>IF(B174="","",INDEX(BDD!$R$8:$R$3162,MATCH(B174,BDD!$AX$8:$AX$3162,0)))</f>
        <v/>
      </c>
      <c r="L174" s="536" t="str">
        <f>IF(B174="","",INDEX(BDD!$S$8:$S$3162,MATCH(B174,BDD!$AX$8:$AX$3162,0)))</f>
        <v/>
      </c>
      <c r="M174" s="556" t="str">
        <f>IF(B174="","",INDEX(BDD!$P$8:$P$3162,MATCH(B174,BDD!$AX$8:$AX$3162,0)))</f>
        <v/>
      </c>
      <c r="N174" s="678">
        <f>IF(IF(B174="","",INDEX(BDD!$Z$8:$Z$3162,MATCH(B174,BDD!$AX$8:$AX$3162,0)))=0,"",INDEX(BDD!$Z$8:$Z$3162,MATCH(B174,BDD!$AX$8:$AX$3162,0)))</f>
        <v>0</v>
      </c>
      <c r="O174" s="672" t="str">
        <f>IF(IF(B174="","",INDEX(BDD!$AA$8:$AA$3162,MATCH(B174,BDD!$AX$8:$AX$3162,0)))=0,"",IF(B174="","",INDEX(BDD!$AA$8:$AA$3162,MATCH(B174,BDD!$AX$8:$AX$3162,0))))</f>
        <v/>
      </c>
      <c r="P174" s="672">
        <f>IF(IF(B174="","",INDEX(BDD!$AB$8:$AB$3162,MATCH(B174,BDD!$AX$8:$AX$3162,0)))=0,"",)</f>
        <v>0</v>
      </c>
      <c r="Q174" s="679" t="str">
        <f>IF(IF(B174="","",INDEX(BDD!$AN$8:$AN$3162,MATCH(B174,BDD!$AX$8:$AX$3162,0)))=0,"",IF(B174="","",INDEX(BDD!$AN$8:$AN$3162,MATCH(B174,BDD!$AX$8:$AX$3162,0))))</f>
        <v/>
      </c>
      <c r="R174" s="557" t="str">
        <f>IFERROR(IF(B174="","",INDEX(BDD!C:C,MATCH(B174,BDD!AX:AX,0))),"")</f>
        <v/>
      </c>
      <c r="S174" s="513" t="str">
        <f>IF(B174="","",INDEX(BDD!$A$8:$A$3162,MATCH(B174,BDD!$AX$8:$AX$3162,0)))</f>
        <v/>
      </c>
    </row>
    <row r="175" spans="2:19" ht="18.75">
      <c r="B175" s="529" t="str">
        <f t="shared" si="4"/>
        <v/>
      </c>
      <c r="C175" s="530" t="str">
        <f>IF(B175="","",INDEX(BDD!$B$8:$B$3162,MATCH(B175,BDD!$AX$8:$AX$3162,0)))</f>
        <v/>
      </c>
      <c r="D175" s="531" t="str">
        <f t="shared" si="5"/>
        <v/>
      </c>
      <c r="E175" s="532" t="str">
        <f>IF(B175="","",INDEX(BDD!$D$8:$D$3162,MATCH(B175,BDD!$AX$8:$AX$3162,0)))</f>
        <v/>
      </c>
      <c r="F175" s="533" t="str">
        <f>IF(B175="","",INDEX(BDD!$M$8:$M$3162,MATCH(B175,BDD!$AX$8:$AX$3162,0)))</f>
        <v/>
      </c>
      <c r="G175" s="533" t="str">
        <f>IF(B175="","",INDEX(BDD!$N$8:$N$3162,MATCH(B175,BDD!$AX$8:$AX$3162,0)))</f>
        <v/>
      </c>
      <c r="H175" s="537" t="str">
        <f>IF(B175="","",INDEX(BDD!$E$8:$E$3162,MATCH(B175,BDD!$AX$8:$AX$3162,0)))</f>
        <v/>
      </c>
      <c r="I175" s="534" t="str">
        <f>IF(B175="","",INDEX(BDD!$V$8:$V$3162,MATCH(B175,BDD!$AX$8:$AX$3162,0)))</f>
        <v/>
      </c>
      <c r="J175" s="758" t="str">
        <f>IF(B175="","",INDEX(BDD!$Q$8:$Q$3162,MATCH(B175,BDD!$AX$8:$AX$3162,0)))</f>
        <v/>
      </c>
      <c r="K175" s="535" t="str">
        <f>IF(B175="","",INDEX(BDD!$R$8:$R$3162,MATCH(B175,BDD!$AX$8:$AX$3162,0)))</f>
        <v/>
      </c>
      <c r="L175" s="536" t="str">
        <f>IF(B175="","",INDEX(BDD!$S$8:$S$3162,MATCH(B175,BDD!$AX$8:$AX$3162,0)))</f>
        <v/>
      </c>
      <c r="M175" s="556" t="str">
        <f>IF(B175="","",INDEX(BDD!$P$8:$P$3162,MATCH(B175,BDD!$AX$8:$AX$3162,0)))</f>
        <v/>
      </c>
      <c r="N175" s="678">
        <f>IF(IF(B175="","",INDEX(BDD!$Z$8:$Z$3162,MATCH(B175,BDD!$AX$8:$AX$3162,0)))=0,"",INDEX(BDD!$Z$8:$Z$3162,MATCH(B175,BDD!$AX$8:$AX$3162,0)))</f>
        <v>0</v>
      </c>
      <c r="O175" s="672" t="str">
        <f>IF(IF(B175="","",INDEX(BDD!$AA$8:$AA$3162,MATCH(B175,BDD!$AX$8:$AX$3162,0)))=0,"",IF(B175="","",INDEX(BDD!$AA$8:$AA$3162,MATCH(B175,BDD!$AX$8:$AX$3162,0))))</f>
        <v/>
      </c>
      <c r="P175" s="672">
        <f>IF(IF(B175="","",INDEX(BDD!$AB$8:$AB$3162,MATCH(B175,BDD!$AX$8:$AX$3162,0)))=0,"",)</f>
        <v>0</v>
      </c>
      <c r="Q175" s="679" t="str">
        <f>IF(IF(B175="","",INDEX(BDD!$AN$8:$AN$3162,MATCH(B175,BDD!$AX$8:$AX$3162,0)))=0,"",IF(B175="","",INDEX(BDD!$AN$8:$AN$3162,MATCH(B175,BDD!$AX$8:$AX$3162,0))))</f>
        <v/>
      </c>
      <c r="R175" s="557" t="str">
        <f>IFERROR(IF(B175="","",INDEX(BDD!C:C,MATCH(B175,BDD!AX:AX,0))),"")</f>
        <v/>
      </c>
      <c r="S175" s="513" t="str">
        <f>IF(B175="","",INDEX(BDD!$A$8:$A$3162,MATCH(B175,BDD!$AX$8:$AX$3162,0)))</f>
        <v/>
      </c>
    </row>
    <row r="176" spans="2:19" ht="18.75">
      <c r="B176" s="529" t="str">
        <f t="shared" si="4"/>
        <v/>
      </c>
      <c r="C176" s="530" t="str">
        <f>IF(B176="","",INDEX(BDD!$B$8:$B$3162,MATCH(B176,BDD!$AX$8:$AX$3162,0)))</f>
        <v/>
      </c>
      <c r="D176" s="531" t="str">
        <f t="shared" si="5"/>
        <v/>
      </c>
      <c r="E176" s="532" t="str">
        <f>IF(B176="","",INDEX(BDD!$D$8:$D$3162,MATCH(B176,BDD!$AX$8:$AX$3162,0)))</f>
        <v/>
      </c>
      <c r="F176" s="533" t="str">
        <f>IF(B176="","",INDEX(BDD!$M$8:$M$3162,MATCH(B176,BDD!$AX$8:$AX$3162,0)))</f>
        <v/>
      </c>
      <c r="G176" s="533" t="str">
        <f>IF(B176="","",INDEX(BDD!$N$8:$N$3162,MATCH(B176,BDD!$AX$8:$AX$3162,0)))</f>
        <v/>
      </c>
      <c r="H176" s="537" t="str">
        <f>IF(B176="","",INDEX(BDD!$E$8:$E$3162,MATCH(B176,BDD!$AX$8:$AX$3162,0)))</f>
        <v/>
      </c>
      <c r="I176" s="534" t="str">
        <f>IF(B176="","",INDEX(BDD!$V$8:$V$3162,MATCH(B176,BDD!$AX$8:$AX$3162,0)))</f>
        <v/>
      </c>
      <c r="J176" s="758" t="str">
        <f>IF(B176="","",INDEX(BDD!$Q$8:$Q$3162,MATCH(B176,BDD!$AX$8:$AX$3162,0)))</f>
        <v/>
      </c>
      <c r="K176" s="535" t="str">
        <f>IF(B176="","",INDEX(BDD!$R$8:$R$3162,MATCH(B176,BDD!$AX$8:$AX$3162,0)))</f>
        <v/>
      </c>
      <c r="L176" s="536" t="str">
        <f>IF(B176="","",INDEX(BDD!$S$8:$S$3162,MATCH(B176,BDD!$AX$8:$AX$3162,0)))</f>
        <v/>
      </c>
      <c r="M176" s="556" t="str">
        <f>IF(B176="","",INDEX(BDD!$P$8:$P$3162,MATCH(B176,BDD!$AX$8:$AX$3162,0)))</f>
        <v/>
      </c>
      <c r="N176" s="678">
        <f>IF(IF(B176="","",INDEX(BDD!$Z$8:$Z$3162,MATCH(B176,BDD!$AX$8:$AX$3162,0)))=0,"",INDEX(BDD!$Z$8:$Z$3162,MATCH(B176,BDD!$AX$8:$AX$3162,0)))</f>
        <v>0</v>
      </c>
      <c r="O176" s="672" t="str">
        <f>IF(IF(B176="","",INDEX(BDD!$AA$8:$AA$3162,MATCH(B176,BDD!$AX$8:$AX$3162,0)))=0,"",IF(B176="","",INDEX(BDD!$AA$8:$AA$3162,MATCH(B176,BDD!$AX$8:$AX$3162,0))))</f>
        <v/>
      </c>
      <c r="P176" s="672">
        <f>IF(IF(B176="","",INDEX(BDD!$AB$8:$AB$3162,MATCH(B176,BDD!$AX$8:$AX$3162,0)))=0,"",)</f>
        <v>0</v>
      </c>
      <c r="Q176" s="679" t="str">
        <f>IF(IF(B176="","",INDEX(BDD!$AN$8:$AN$3162,MATCH(B176,BDD!$AX$8:$AX$3162,0)))=0,"",IF(B176="","",INDEX(BDD!$AN$8:$AN$3162,MATCH(B176,BDD!$AX$8:$AX$3162,0))))</f>
        <v/>
      </c>
      <c r="R176" s="557" t="str">
        <f>IFERROR(IF(B176="","",INDEX(BDD!C:C,MATCH(B176,BDD!AX:AX,0))),"")</f>
        <v/>
      </c>
      <c r="S176" s="513" t="str">
        <f>IF(B176="","",INDEX(BDD!$A$8:$A$3162,MATCH(B176,BDD!$AX$8:$AX$3162,0)))</f>
        <v/>
      </c>
    </row>
    <row r="177" spans="2:19" ht="18.75">
      <c r="B177" s="529" t="str">
        <f t="shared" si="4"/>
        <v/>
      </c>
      <c r="C177" s="530" t="str">
        <f>IF(B177="","",INDEX(BDD!$B$8:$B$3162,MATCH(B177,BDD!$AX$8:$AX$3162,0)))</f>
        <v/>
      </c>
      <c r="D177" s="531" t="str">
        <f t="shared" si="5"/>
        <v/>
      </c>
      <c r="E177" s="532" t="str">
        <f>IF(B177="","",INDEX(BDD!$D$8:$D$3162,MATCH(B177,BDD!$AX$8:$AX$3162,0)))</f>
        <v/>
      </c>
      <c r="F177" s="533" t="str">
        <f>IF(B177="","",INDEX(BDD!$M$8:$M$3162,MATCH(B177,BDD!$AX$8:$AX$3162,0)))</f>
        <v/>
      </c>
      <c r="G177" s="533" t="str">
        <f>IF(B177="","",INDEX(BDD!$N$8:$N$3162,MATCH(B177,BDD!$AX$8:$AX$3162,0)))</f>
        <v/>
      </c>
      <c r="H177" s="537" t="str">
        <f>IF(B177="","",INDEX(BDD!$E$8:$E$3162,MATCH(B177,BDD!$AX$8:$AX$3162,0)))</f>
        <v/>
      </c>
      <c r="I177" s="534" t="str">
        <f>IF(B177="","",INDEX(BDD!$V$8:$V$3162,MATCH(B177,BDD!$AX$8:$AX$3162,0)))</f>
        <v/>
      </c>
      <c r="J177" s="758" t="str">
        <f>IF(B177="","",INDEX(BDD!$Q$8:$Q$3162,MATCH(B177,BDD!$AX$8:$AX$3162,0)))</f>
        <v/>
      </c>
      <c r="K177" s="535" t="str">
        <f>IF(B177="","",INDEX(BDD!$R$8:$R$3162,MATCH(B177,BDD!$AX$8:$AX$3162,0)))</f>
        <v/>
      </c>
      <c r="L177" s="536" t="str">
        <f>IF(B177="","",INDEX(BDD!$S$8:$S$3162,MATCH(B177,BDD!$AX$8:$AX$3162,0)))</f>
        <v/>
      </c>
      <c r="M177" s="556" t="str">
        <f>IF(B177="","",INDEX(BDD!$P$8:$P$3162,MATCH(B177,BDD!$AX$8:$AX$3162,0)))</f>
        <v/>
      </c>
      <c r="N177" s="678">
        <f>IF(IF(B177="","",INDEX(BDD!$Z$8:$Z$3162,MATCH(B177,BDD!$AX$8:$AX$3162,0)))=0,"",INDEX(BDD!$Z$8:$Z$3162,MATCH(B177,BDD!$AX$8:$AX$3162,0)))</f>
        <v>0</v>
      </c>
      <c r="O177" s="672" t="str">
        <f>IF(IF(B177="","",INDEX(BDD!$AA$8:$AA$3162,MATCH(B177,BDD!$AX$8:$AX$3162,0)))=0,"",IF(B177="","",INDEX(BDD!$AA$8:$AA$3162,MATCH(B177,BDD!$AX$8:$AX$3162,0))))</f>
        <v/>
      </c>
      <c r="P177" s="672">
        <f>IF(IF(B177="","",INDEX(BDD!$AB$8:$AB$3162,MATCH(B177,BDD!$AX$8:$AX$3162,0)))=0,"",)</f>
        <v>0</v>
      </c>
      <c r="Q177" s="679" t="str">
        <f>IF(IF(B177="","",INDEX(BDD!$AN$8:$AN$3162,MATCH(B177,BDD!$AX$8:$AX$3162,0)))=0,"",IF(B177="","",INDEX(BDD!$AN$8:$AN$3162,MATCH(B177,BDD!$AX$8:$AX$3162,0))))</f>
        <v/>
      </c>
      <c r="R177" s="557" t="str">
        <f>IFERROR(IF(B177="","",INDEX(BDD!C:C,MATCH(B177,BDD!AX:AX,0))),"")</f>
        <v/>
      </c>
      <c r="S177" s="513" t="str">
        <f>IF(B177="","",INDEX(BDD!$A$8:$A$3162,MATCH(B177,BDD!$AX$8:$AX$3162,0)))</f>
        <v/>
      </c>
    </row>
    <row r="178" spans="2:19" ht="18.75">
      <c r="B178" s="529" t="str">
        <f t="shared" si="4"/>
        <v/>
      </c>
      <c r="C178" s="530" t="str">
        <f>IF(B178="","",INDEX(BDD!$B$8:$B$3162,MATCH(B178,BDD!$AX$8:$AX$3162,0)))</f>
        <v/>
      </c>
      <c r="D178" s="531" t="str">
        <f t="shared" si="5"/>
        <v/>
      </c>
      <c r="E178" s="532" t="str">
        <f>IF(B178="","",INDEX(BDD!$D$8:$D$3162,MATCH(B178,BDD!$AX$8:$AX$3162,0)))</f>
        <v/>
      </c>
      <c r="F178" s="533" t="str">
        <f>IF(B178="","",INDEX(BDD!$M$8:$M$3162,MATCH(B178,BDD!$AX$8:$AX$3162,0)))</f>
        <v/>
      </c>
      <c r="G178" s="533" t="str">
        <f>IF(B178="","",INDEX(BDD!$N$8:$N$3162,MATCH(B178,BDD!$AX$8:$AX$3162,0)))</f>
        <v/>
      </c>
      <c r="H178" s="537" t="str">
        <f>IF(B178="","",INDEX(BDD!$E$8:$E$3162,MATCH(B178,BDD!$AX$8:$AX$3162,0)))</f>
        <v/>
      </c>
      <c r="I178" s="534" t="str">
        <f>IF(B178="","",INDEX(BDD!$V$8:$V$3162,MATCH(B178,BDD!$AX$8:$AX$3162,0)))</f>
        <v/>
      </c>
      <c r="J178" s="758" t="str">
        <f>IF(B178="","",INDEX(BDD!$Q$8:$Q$3162,MATCH(B178,BDD!$AX$8:$AX$3162,0)))</f>
        <v/>
      </c>
      <c r="K178" s="535" t="str">
        <f>IF(B178="","",INDEX(BDD!$R$8:$R$3162,MATCH(B178,BDD!$AX$8:$AX$3162,0)))</f>
        <v/>
      </c>
      <c r="L178" s="536" t="str">
        <f>IF(B178="","",INDEX(BDD!$S$8:$S$3162,MATCH(B178,BDD!$AX$8:$AX$3162,0)))</f>
        <v/>
      </c>
      <c r="M178" s="556" t="str">
        <f>IF(B178="","",INDEX(BDD!$P$8:$P$3162,MATCH(B178,BDD!$AX$8:$AX$3162,0)))</f>
        <v/>
      </c>
      <c r="N178" s="678">
        <f>IF(IF(B178="","",INDEX(BDD!$Z$8:$Z$3162,MATCH(B178,BDD!$AX$8:$AX$3162,0)))=0,"",INDEX(BDD!$Z$8:$Z$3162,MATCH(B178,BDD!$AX$8:$AX$3162,0)))</f>
        <v>0</v>
      </c>
      <c r="O178" s="672" t="str">
        <f>IF(IF(B178="","",INDEX(BDD!$AA$8:$AA$3162,MATCH(B178,BDD!$AX$8:$AX$3162,0)))=0,"",IF(B178="","",INDEX(BDD!$AA$8:$AA$3162,MATCH(B178,BDD!$AX$8:$AX$3162,0))))</f>
        <v/>
      </c>
      <c r="P178" s="672">
        <f>IF(IF(B178="","",INDEX(BDD!$AB$8:$AB$3162,MATCH(B178,BDD!$AX$8:$AX$3162,0)))=0,"",)</f>
        <v>0</v>
      </c>
      <c r="Q178" s="679" t="str">
        <f>IF(IF(B178="","",INDEX(BDD!$AN$8:$AN$3162,MATCH(B178,BDD!$AX$8:$AX$3162,0)))=0,"",IF(B178="","",INDEX(BDD!$AN$8:$AN$3162,MATCH(B178,BDD!$AX$8:$AX$3162,0))))</f>
        <v/>
      </c>
      <c r="R178" s="557" t="str">
        <f>IFERROR(IF(B178="","",INDEX(BDD!C:C,MATCH(B178,BDD!AX:AX,0))),"")</f>
        <v/>
      </c>
      <c r="S178" s="513" t="str">
        <f>IF(B178="","",INDEX(BDD!$A$8:$A$3162,MATCH(B178,BDD!$AX$8:$AX$3162,0)))</f>
        <v/>
      </c>
    </row>
    <row r="179" spans="2:19" ht="18.75">
      <c r="B179" s="529" t="str">
        <f t="shared" si="4"/>
        <v/>
      </c>
      <c r="C179" s="530" t="str">
        <f>IF(B179="","",INDEX(BDD!$B$8:$B$3162,MATCH(B179,BDD!$AX$8:$AX$3162,0)))</f>
        <v/>
      </c>
      <c r="D179" s="531" t="str">
        <f t="shared" si="5"/>
        <v/>
      </c>
      <c r="E179" s="532" t="str">
        <f>IF(B179="","",INDEX(BDD!$D$8:$D$3162,MATCH(B179,BDD!$AX$8:$AX$3162,0)))</f>
        <v/>
      </c>
      <c r="F179" s="533" t="str">
        <f>IF(B179="","",INDEX(BDD!$M$8:$M$3162,MATCH(B179,BDD!$AX$8:$AX$3162,0)))</f>
        <v/>
      </c>
      <c r="G179" s="533" t="str">
        <f>IF(B179="","",INDEX(BDD!$N$8:$N$3162,MATCH(B179,BDD!$AX$8:$AX$3162,0)))</f>
        <v/>
      </c>
      <c r="H179" s="537" t="str">
        <f>IF(B179="","",INDEX(BDD!$E$8:$E$3162,MATCH(B179,BDD!$AX$8:$AX$3162,0)))</f>
        <v/>
      </c>
      <c r="I179" s="534" t="str">
        <f>IF(B179="","",INDEX(BDD!$V$8:$V$3162,MATCH(B179,BDD!$AX$8:$AX$3162,0)))</f>
        <v/>
      </c>
      <c r="J179" s="758" t="str">
        <f>IF(B179="","",INDEX(BDD!$Q$8:$Q$3162,MATCH(B179,BDD!$AX$8:$AX$3162,0)))</f>
        <v/>
      </c>
      <c r="K179" s="535" t="str">
        <f>IF(B179="","",INDEX(BDD!$R$8:$R$3162,MATCH(B179,BDD!$AX$8:$AX$3162,0)))</f>
        <v/>
      </c>
      <c r="L179" s="536" t="str">
        <f>IF(B179="","",INDEX(BDD!$S$8:$S$3162,MATCH(B179,BDD!$AX$8:$AX$3162,0)))</f>
        <v/>
      </c>
      <c r="M179" s="556" t="str">
        <f>IF(B179="","",INDEX(BDD!$P$8:$P$3162,MATCH(B179,BDD!$AX$8:$AX$3162,0)))</f>
        <v/>
      </c>
      <c r="N179" s="678">
        <f>IF(IF(B179="","",INDEX(BDD!$Z$8:$Z$3162,MATCH(B179,BDD!$AX$8:$AX$3162,0)))=0,"",INDEX(BDD!$Z$8:$Z$3162,MATCH(B179,BDD!$AX$8:$AX$3162,0)))</f>
        <v>0</v>
      </c>
      <c r="O179" s="672" t="str">
        <f>IF(IF(B179="","",INDEX(BDD!$AA$8:$AA$3162,MATCH(B179,BDD!$AX$8:$AX$3162,0)))=0,"",IF(B179="","",INDEX(BDD!$AA$8:$AA$3162,MATCH(B179,BDD!$AX$8:$AX$3162,0))))</f>
        <v/>
      </c>
      <c r="P179" s="672">
        <f>IF(IF(B179="","",INDEX(BDD!$AB$8:$AB$3162,MATCH(B179,BDD!$AX$8:$AX$3162,0)))=0,"",)</f>
        <v>0</v>
      </c>
      <c r="Q179" s="679" t="str">
        <f>IF(IF(B179="","",INDEX(BDD!$AN$8:$AN$3162,MATCH(B179,BDD!$AX$8:$AX$3162,0)))=0,"",IF(B179="","",INDEX(BDD!$AN$8:$AN$3162,MATCH(B179,BDD!$AX$8:$AX$3162,0))))</f>
        <v/>
      </c>
      <c r="R179" s="557" t="str">
        <f>IFERROR(IF(B179="","",INDEX(BDD!C:C,MATCH(B179,BDD!AX:AX,0))),"")</f>
        <v/>
      </c>
      <c r="S179" s="513" t="str">
        <f>IF(B179="","",INDEX(BDD!$A$8:$A$3162,MATCH(B179,BDD!$AX$8:$AX$3162,0)))</f>
        <v/>
      </c>
    </row>
    <row r="180" spans="2:19" ht="18.75">
      <c r="B180" s="529" t="str">
        <f t="shared" si="4"/>
        <v/>
      </c>
      <c r="C180" s="530" t="str">
        <f>IF(B180="","",INDEX(BDD!$B$8:$B$3162,MATCH(B180,BDD!$AX$8:$AX$3162,0)))</f>
        <v/>
      </c>
      <c r="D180" s="531" t="str">
        <f t="shared" si="5"/>
        <v/>
      </c>
      <c r="E180" s="532" t="str">
        <f>IF(B180="","",INDEX(BDD!$D$8:$D$3162,MATCH(B180,BDD!$AX$8:$AX$3162,0)))</f>
        <v/>
      </c>
      <c r="F180" s="533" t="str">
        <f>IF(B180="","",INDEX(BDD!$M$8:$M$3162,MATCH(B180,BDD!$AX$8:$AX$3162,0)))</f>
        <v/>
      </c>
      <c r="G180" s="533" t="str">
        <f>IF(B180="","",INDEX(BDD!$N$8:$N$3162,MATCH(B180,BDD!$AX$8:$AX$3162,0)))</f>
        <v/>
      </c>
      <c r="H180" s="537" t="str">
        <f>IF(B180="","",INDEX(BDD!$E$8:$E$3162,MATCH(B180,BDD!$AX$8:$AX$3162,0)))</f>
        <v/>
      </c>
      <c r="I180" s="534" t="str">
        <f>IF(B180="","",INDEX(BDD!$V$8:$V$3162,MATCH(B180,BDD!$AX$8:$AX$3162,0)))</f>
        <v/>
      </c>
      <c r="J180" s="758" t="str">
        <f>IF(B180="","",INDEX(BDD!$Q$8:$Q$3162,MATCH(B180,BDD!$AX$8:$AX$3162,0)))</f>
        <v/>
      </c>
      <c r="K180" s="535" t="str">
        <f>IF(B180="","",INDEX(BDD!$R$8:$R$3162,MATCH(B180,BDD!$AX$8:$AX$3162,0)))</f>
        <v/>
      </c>
      <c r="L180" s="536" t="str">
        <f>IF(B180="","",INDEX(BDD!$S$8:$S$3162,MATCH(B180,BDD!$AX$8:$AX$3162,0)))</f>
        <v/>
      </c>
      <c r="M180" s="556" t="str">
        <f>IF(B180="","",INDEX(BDD!$P$8:$P$3162,MATCH(B180,BDD!$AX$8:$AX$3162,0)))</f>
        <v/>
      </c>
      <c r="N180" s="678">
        <f>IF(IF(B180="","",INDEX(BDD!$Z$8:$Z$3162,MATCH(B180,BDD!$AX$8:$AX$3162,0)))=0,"",INDEX(BDD!$Z$8:$Z$3162,MATCH(B180,BDD!$AX$8:$AX$3162,0)))</f>
        <v>0</v>
      </c>
      <c r="O180" s="672" t="str">
        <f>IF(IF(B180="","",INDEX(BDD!$AA$8:$AA$3162,MATCH(B180,BDD!$AX$8:$AX$3162,0)))=0,"",IF(B180="","",INDEX(BDD!$AA$8:$AA$3162,MATCH(B180,BDD!$AX$8:$AX$3162,0))))</f>
        <v/>
      </c>
      <c r="P180" s="672">
        <f>IF(IF(B180="","",INDEX(BDD!$AB$8:$AB$3162,MATCH(B180,BDD!$AX$8:$AX$3162,0)))=0,"",)</f>
        <v>0</v>
      </c>
      <c r="Q180" s="679" t="str">
        <f>IF(IF(B180="","",INDEX(BDD!$AN$8:$AN$3162,MATCH(B180,BDD!$AX$8:$AX$3162,0)))=0,"",IF(B180="","",INDEX(BDD!$AN$8:$AN$3162,MATCH(B180,BDD!$AX$8:$AX$3162,0))))</f>
        <v/>
      </c>
      <c r="R180" s="557" t="str">
        <f>IFERROR(IF(B180="","",INDEX(BDD!C:C,MATCH(B180,BDD!AX:AX,0))),"")</f>
        <v/>
      </c>
      <c r="S180" s="513" t="str">
        <f>IF(B180="","",INDEX(BDD!$A$8:$A$3162,MATCH(B180,BDD!$AX$8:$AX$3162,0)))</f>
        <v/>
      </c>
    </row>
    <row r="181" spans="2:19" ht="18.75">
      <c r="B181" s="529" t="str">
        <f t="shared" si="4"/>
        <v/>
      </c>
      <c r="C181" s="530" t="str">
        <f>IF(B181="","",INDEX(BDD!$B$8:$B$3162,MATCH(B181,BDD!$AX$8:$AX$3162,0)))</f>
        <v/>
      </c>
      <c r="D181" s="531" t="str">
        <f t="shared" si="5"/>
        <v/>
      </c>
      <c r="E181" s="532" t="str">
        <f>IF(B181="","",INDEX(BDD!$D$8:$D$3162,MATCH(B181,BDD!$AX$8:$AX$3162,0)))</f>
        <v/>
      </c>
      <c r="F181" s="533" t="str">
        <f>IF(B181="","",INDEX(BDD!$M$8:$M$3162,MATCH(B181,BDD!$AX$8:$AX$3162,0)))</f>
        <v/>
      </c>
      <c r="G181" s="533" t="str">
        <f>IF(B181="","",INDEX(BDD!$N$8:$N$3162,MATCH(B181,BDD!$AX$8:$AX$3162,0)))</f>
        <v/>
      </c>
      <c r="H181" s="537" t="str">
        <f>IF(B181="","",INDEX(BDD!$E$8:$E$3162,MATCH(B181,BDD!$AX$8:$AX$3162,0)))</f>
        <v/>
      </c>
      <c r="I181" s="534" t="str">
        <f>IF(B181="","",INDEX(BDD!$V$8:$V$3162,MATCH(B181,BDD!$AX$8:$AX$3162,0)))</f>
        <v/>
      </c>
      <c r="J181" s="758" t="str">
        <f>IF(B181="","",INDEX(BDD!$Q$8:$Q$3162,MATCH(B181,BDD!$AX$8:$AX$3162,0)))</f>
        <v/>
      </c>
      <c r="K181" s="535" t="str">
        <f>IF(B181="","",INDEX(BDD!$R$8:$R$3162,MATCH(B181,BDD!$AX$8:$AX$3162,0)))</f>
        <v/>
      </c>
      <c r="L181" s="536" t="str">
        <f>IF(B181="","",INDEX(BDD!$S$8:$S$3162,MATCH(B181,BDD!$AX$8:$AX$3162,0)))</f>
        <v/>
      </c>
      <c r="M181" s="556" t="str">
        <f>IF(B181="","",INDEX(BDD!$P$8:$P$3162,MATCH(B181,BDD!$AX$8:$AX$3162,0)))</f>
        <v/>
      </c>
      <c r="N181" s="678">
        <f>IF(IF(B181="","",INDEX(BDD!$Z$8:$Z$3162,MATCH(B181,BDD!$AX$8:$AX$3162,0)))=0,"",INDEX(BDD!$Z$8:$Z$3162,MATCH(B181,BDD!$AX$8:$AX$3162,0)))</f>
        <v>0</v>
      </c>
      <c r="O181" s="672" t="str">
        <f>IF(IF(B181="","",INDEX(BDD!$AA$8:$AA$3162,MATCH(B181,BDD!$AX$8:$AX$3162,0)))=0,"",IF(B181="","",INDEX(BDD!$AA$8:$AA$3162,MATCH(B181,BDD!$AX$8:$AX$3162,0))))</f>
        <v/>
      </c>
      <c r="P181" s="672">
        <f>IF(IF(B181="","",INDEX(BDD!$AB$8:$AB$3162,MATCH(B181,BDD!$AX$8:$AX$3162,0)))=0,"",)</f>
        <v>0</v>
      </c>
      <c r="Q181" s="679" t="str">
        <f>IF(IF(B181="","",INDEX(BDD!$AN$8:$AN$3162,MATCH(B181,BDD!$AX$8:$AX$3162,0)))=0,"",IF(B181="","",INDEX(BDD!$AN$8:$AN$3162,MATCH(B181,BDD!$AX$8:$AX$3162,0))))</f>
        <v/>
      </c>
      <c r="R181" s="557" t="str">
        <f>IFERROR(IF(B181="","",INDEX(BDD!C:C,MATCH(B181,BDD!AX:AX,0))),"")</f>
        <v/>
      </c>
      <c r="S181" s="513" t="str">
        <f>IF(B181="","",INDEX(BDD!$A$8:$A$3162,MATCH(B181,BDD!$AX$8:$AX$3162,0)))</f>
        <v/>
      </c>
    </row>
    <row r="182" spans="2:19" ht="18.75">
      <c r="B182" s="529" t="str">
        <f t="shared" si="4"/>
        <v/>
      </c>
      <c r="C182" s="530" t="str">
        <f>IF(B182="","",INDEX(BDD!$B$8:$B$3162,MATCH(B182,BDD!$AX$8:$AX$3162,0)))</f>
        <v/>
      </c>
      <c r="D182" s="531" t="str">
        <f t="shared" si="5"/>
        <v/>
      </c>
      <c r="E182" s="532" t="str">
        <f>IF(B182="","",INDEX(BDD!$D$8:$D$3162,MATCH(B182,BDD!$AX$8:$AX$3162,0)))</f>
        <v/>
      </c>
      <c r="F182" s="533" t="str">
        <f>IF(B182="","",INDEX(BDD!$M$8:$M$3162,MATCH(B182,BDD!$AX$8:$AX$3162,0)))</f>
        <v/>
      </c>
      <c r="G182" s="533" t="str">
        <f>IF(B182="","",INDEX(BDD!$N$8:$N$3162,MATCH(B182,BDD!$AX$8:$AX$3162,0)))</f>
        <v/>
      </c>
      <c r="H182" s="537" t="str">
        <f>IF(B182="","",INDEX(BDD!$E$8:$E$3162,MATCH(B182,BDD!$AX$8:$AX$3162,0)))</f>
        <v/>
      </c>
      <c r="I182" s="534" t="str">
        <f>IF(B182="","",INDEX(BDD!$V$8:$V$3162,MATCH(B182,BDD!$AX$8:$AX$3162,0)))</f>
        <v/>
      </c>
      <c r="J182" s="758" t="str">
        <f>IF(B182="","",INDEX(BDD!$Q$8:$Q$3162,MATCH(B182,BDD!$AX$8:$AX$3162,0)))</f>
        <v/>
      </c>
      <c r="K182" s="535" t="str">
        <f>IF(B182="","",INDEX(BDD!$R$8:$R$3162,MATCH(B182,BDD!$AX$8:$AX$3162,0)))</f>
        <v/>
      </c>
      <c r="L182" s="536" t="str">
        <f>IF(B182="","",INDEX(BDD!$S$8:$S$3162,MATCH(B182,BDD!$AX$8:$AX$3162,0)))</f>
        <v/>
      </c>
      <c r="M182" s="556" t="str">
        <f>IF(B182="","",INDEX(BDD!$P$8:$P$3162,MATCH(B182,BDD!$AX$8:$AX$3162,0)))</f>
        <v/>
      </c>
      <c r="N182" s="678">
        <f>IF(IF(B182="","",INDEX(BDD!$Z$8:$Z$3162,MATCH(B182,BDD!$AX$8:$AX$3162,0)))=0,"",INDEX(BDD!$Z$8:$Z$3162,MATCH(B182,BDD!$AX$8:$AX$3162,0)))</f>
        <v>0</v>
      </c>
      <c r="O182" s="672" t="str">
        <f>IF(IF(B182="","",INDEX(BDD!$AA$8:$AA$3162,MATCH(B182,BDD!$AX$8:$AX$3162,0)))=0,"",IF(B182="","",INDEX(BDD!$AA$8:$AA$3162,MATCH(B182,BDD!$AX$8:$AX$3162,0))))</f>
        <v/>
      </c>
      <c r="P182" s="672">
        <f>IF(IF(B182="","",INDEX(BDD!$AB$8:$AB$3162,MATCH(B182,BDD!$AX$8:$AX$3162,0)))=0,"",)</f>
        <v>0</v>
      </c>
      <c r="Q182" s="679" t="str">
        <f>IF(IF(B182="","",INDEX(BDD!$AN$8:$AN$3162,MATCH(B182,BDD!$AX$8:$AX$3162,0)))=0,"",IF(B182="","",INDEX(BDD!$AN$8:$AN$3162,MATCH(B182,BDD!$AX$8:$AX$3162,0))))</f>
        <v/>
      </c>
      <c r="R182" s="557" t="str">
        <f>IFERROR(IF(B182="","",INDEX(BDD!C:C,MATCH(B182,BDD!AX:AX,0))),"")</f>
        <v/>
      </c>
      <c r="S182" s="513" t="str">
        <f>IF(B182="","",INDEX(BDD!$A$8:$A$3162,MATCH(B182,BDD!$AX$8:$AX$3162,0)))</f>
        <v/>
      </c>
    </row>
    <row r="183" spans="2:19" ht="18.75">
      <c r="B183" s="529" t="str">
        <f t="shared" si="4"/>
        <v/>
      </c>
      <c r="C183" s="530" t="str">
        <f>IF(B183="","",INDEX(BDD!$B$8:$B$3162,MATCH(B183,BDD!$AX$8:$AX$3162,0)))</f>
        <v/>
      </c>
      <c r="D183" s="531" t="str">
        <f t="shared" si="5"/>
        <v/>
      </c>
      <c r="E183" s="532" t="str">
        <f>IF(B183="","",INDEX(BDD!$D$8:$D$3162,MATCH(B183,BDD!$AX$8:$AX$3162,0)))</f>
        <v/>
      </c>
      <c r="F183" s="533" t="str">
        <f>IF(B183="","",INDEX(BDD!$M$8:$M$3162,MATCH(B183,BDD!$AX$8:$AX$3162,0)))</f>
        <v/>
      </c>
      <c r="G183" s="533" t="str">
        <f>IF(B183="","",INDEX(BDD!$N$8:$N$3162,MATCH(B183,BDD!$AX$8:$AX$3162,0)))</f>
        <v/>
      </c>
      <c r="H183" s="537" t="str">
        <f>IF(B183="","",INDEX(BDD!$E$8:$E$3162,MATCH(B183,BDD!$AX$8:$AX$3162,0)))</f>
        <v/>
      </c>
      <c r="I183" s="534" t="str">
        <f>IF(B183="","",INDEX(BDD!$V$8:$V$3162,MATCH(B183,BDD!$AX$8:$AX$3162,0)))</f>
        <v/>
      </c>
      <c r="J183" s="758" t="str">
        <f>IF(B183="","",INDEX(BDD!$Q$8:$Q$3162,MATCH(B183,BDD!$AX$8:$AX$3162,0)))</f>
        <v/>
      </c>
      <c r="K183" s="535" t="str">
        <f>IF(B183="","",INDEX(BDD!$R$8:$R$3162,MATCH(B183,BDD!$AX$8:$AX$3162,0)))</f>
        <v/>
      </c>
      <c r="L183" s="536" t="str">
        <f>IF(B183="","",INDEX(BDD!$S$8:$S$3162,MATCH(B183,BDD!$AX$8:$AX$3162,0)))</f>
        <v/>
      </c>
      <c r="M183" s="556" t="str">
        <f>IF(B183="","",INDEX(BDD!$P$8:$P$3162,MATCH(B183,BDD!$AX$8:$AX$3162,0)))</f>
        <v/>
      </c>
      <c r="N183" s="678">
        <f>IF(IF(B183="","",INDEX(BDD!$Z$8:$Z$3162,MATCH(B183,BDD!$AX$8:$AX$3162,0)))=0,"",INDEX(BDD!$Z$8:$Z$3162,MATCH(B183,BDD!$AX$8:$AX$3162,0)))</f>
        <v>0</v>
      </c>
      <c r="O183" s="672" t="str">
        <f>IF(IF(B183="","",INDEX(BDD!$AA$8:$AA$3162,MATCH(B183,BDD!$AX$8:$AX$3162,0)))=0,"",IF(B183="","",INDEX(BDD!$AA$8:$AA$3162,MATCH(B183,BDD!$AX$8:$AX$3162,0))))</f>
        <v/>
      </c>
      <c r="P183" s="672">
        <f>IF(IF(B183="","",INDEX(BDD!$AB$8:$AB$3162,MATCH(B183,BDD!$AX$8:$AX$3162,0)))=0,"",)</f>
        <v>0</v>
      </c>
      <c r="Q183" s="679" t="str">
        <f>IF(IF(B183="","",INDEX(BDD!$AN$8:$AN$3162,MATCH(B183,BDD!$AX$8:$AX$3162,0)))=0,"",IF(B183="","",INDEX(BDD!$AN$8:$AN$3162,MATCH(B183,BDD!$AX$8:$AX$3162,0))))</f>
        <v/>
      </c>
      <c r="R183" s="557" t="str">
        <f>IFERROR(IF(B183="","",INDEX(BDD!C:C,MATCH(B183,BDD!AX:AX,0))),"")</f>
        <v/>
      </c>
      <c r="S183" s="513" t="str">
        <f>IF(B183="","",INDEX(BDD!$A$8:$A$3162,MATCH(B183,BDD!$AX$8:$AX$3162,0)))</f>
        <v/>
      </c>
    </row>
    <row r="184" spans="2:19" ht="18.75">
      <c r="B184" s="529" t="str">
        <f t="shared" si="4"/>
        <v/>
      </c>
      <c r="C184" s="530" t="str">
        <f>IF(B184="","",INDEX(BDD!$B$8:$B$3162,MATCH(B184,BDD!$AX$8:$AX$3162,0)))</f>
        <v/>
      </c>
      <c r="D184" s="531" t="str">
        <f t="shared" si="5"/>
        <v/>
      </c>
      <c r="E184" s="532" t="str">
        <f>IF(B184="","",INDEX(BDD!$D$8:$D$3162,MATCH(B184,BDD!$AX$8:$AX$3162,0)))</f>
        <v/>
      </c>
      <c r="F184" s="533" t="str">
        <f>IF(B184="","",INDEX(BDD!$M$8:$M$3162,MATCH(B184,BDD!$AX$8:$AX$3162,0)))</f>
        <v/>
      </c>
      <c r="G184" s="533" t="str">
        <f>IF(B184="","",INDEX(BDD!$N$8:$N$3162,MATCH(B184,BDD!$AX$8:$AX$3162,0)))</f>
        <v/>
      </c>
      <c r="H184" s="537" t="str">
        <f>IF(B184="","",INDEX(BDD!$E$8:$E$3162,MATCH(B184,BDD!$AX$8:$AX$3162,0)))</f>
        <v/>
      </c>
      <c r="I184" s="534" t="str">
        <f>IF(B184="","",INDEX(BDD!$V$8:$V$3162,MATCH(B184,BDD!$AX$8:$AX$3162,0)))</f>
        <v/>
      </c>
      <c r="J184" s="758" t="str">
        <f>IF(B184="","",INDEX(BDD!$Q$8:$Q$3162,MATCH(B184,BDD!$AX$8:$AX$3162,0)))</f>
        <v/>
      </c>
      <c r="K184" s="535" t="str">
        <f>IF(B184="","",INDEX(BDD!$R$8:$R$3162,MATCH(B184,BDD!$AX$8:$AX$3162,0)))</f>
        <v/>
      </c>
      <c r="L184" s="536" t="str">
        <f>IF(B184="","",INDEX(BDD!$S$8:$S$3162,MATCH(B184,BDD!$AX$8:$AX$3162,0)))</f>
        <v/>
      </c>
      <c r="M184" s="556" t="str">
        <f>IF(B184="","",INDEX(BDD!$P$8:$P$3162,MATCH(B184,BDD!$AX$8:$AX$3162,0)))</f>
        <v/>
      </c>
      <c r="N184" s="678">
        <f>IF(IF(B184="","",INDEX(BDD!$Z$8:$Z$3162,MATCH(B184,BDD!$AX$8:$AX$3162,0)))=0,"",INDEX(BDD!$Z$8:$Z$3162,MATCH(B184,BDD!$AX$8:$AX$3162,0)))</f>
        <v>0</v>
      </c>
      <c r="O184" s="672" t="str">
        <f>IF(IF(B184="","",INDEX(BDD!$AA$8:$AA$3162,MATCH(B184,BDD!$AX$8:$AX$3162,0)))=0,"",IF(B184="","",INDEX(BDD!$AA$8:$AA$3162,MATCH(B184,BDD!$AX$8:$AX$3162,0))))</f>
        <v/>
      </c>
      <c r="P184" s="672">
        <f>IF(IF(B184="","",INDEX(BDD!$AB$8:$AB$3162,MATCH(B184,BDD!$AX$8:$AX$3162,0)))=0,"",)</f>
        <v>0</v>
      </c>
      <c r="Q184" s="679" t="str">
        <f>IF(IF(B184="","",INDEX(BDD!$AN$8:$AN$3162,MATCH(B184,BDD!$AX$8:$AX$3162,0)))=0,"",IF(B184="","",INDEX(BDD!$AN$8:$AN$3162,MATCH(B184,BDD!$AX$8:$AX$3162,0))))</f>
        <v/>
      </c>
      <c r="R184" s="557" t="str">
        <f>IFERROR(IF(B184="","",INDEX(BDD!C:C,MATCH(B184,BDD!AX:AX,0))),"")</f>
        <v/>
      </c>
      <c r="S184" s="513" t="str">
        <f>IF(B184="","",INDEX(BDD!$A$8:$A$3162,MATCH(B184,BDD!$AX$8:$AX$3162,0)))</f>
        <v/>
      </c>
    </row>
    <row r="185" spans="2:19" ht="18.75">
      <c r="B185" s="529" t="str">
        <f t="shared" si="4"/>
        <v/>
      </c>
      <c r="C185" s="530" t="str">
        <f>IF(B185="","",INDEX(BDD!$B$8:$B$3162,MATCH(B185,BDD!$AX$8:$AX$3162,0)))</f>
        <v/>
      </c>
      <c r="D185" s="531" t="str">
        <f t="shared" si="5"/>
        <v/>
      </c>
      <c r="E185" s="532" t="str">
        <f>IF(B185="","",INDEX(BDD!$D$8:$D$3162,MATCH(B185,BDD!$AX$8:$AX$3162,0)))</f>
        <v/>
      </c>
      <c r="F185" s="533" t="str">
        <f>IF(B185="","",INDEX(BDD!$M$8:$M$3162,MATCH(B185,BDD!$AX$8:$AX$3162,0)))</f>
        <v/>
      </c>
      <c r="G185" s="533" t="str">
        <f>IF(B185="","",INDEX(BDD!$N$8:$N$3162,MATCH(B185,BDD!$AX$8:$AX$3162,0)))</f>
        <v/>
      </c>
      <c r="H185" s="537" t="str">
        <f>IF(B185="","",INDEX(BDD!$E$8:$E$3162,MATCH(B185,BDD!$AX$8:$AX$3162,0)))</f>
        <v/>
      </c>
      <c r="I185" s="534" t="str">
        <f>IF(B185="","",INDEX(BDD!$V$8:$V$3162,MATCH(B185,BDD!$AX$8:$AX$3162,0)))</f>
        <v/>
      </c>
      <c r="J185" s="758" t="str">
        <f>IF(B185="","",INDEX(BDD!$Q$8:$Q$3162,MATCH(B185,BDD!$AX$8:$AX$3162,0)))</f>
        <v/>
      </c>
      <c r="K185" s="535" t="str">
        <f>IF(B185="","",INDEX(BDD!$R$8:$R$3162,MATCH(B185,BDD!$AX$8:$AX$3162,0)))</f>
        <v/>
      </c>
      <c r="L185" s="536" t="str">
        <f>IF(B185="","",INDEX(BDD!$S$8:$S$3162,MATCH(B185,BDD!$AX$8:$AX$3162,0)))</f>
        <v/>
      </c>
      <c r="M185" s="556" t="str">
        <f>IF(B185="","",INDEX(BDD!$P$8:$P$3162,MATCH(B185,BDD!$AX$8:$AX$3162,0)))</f>
        <v/>
      </c>
      <c r="N185" s="678">
        <f>IF(IF(B185="","",INDEX(BDD!$Z$8:$Z$3162,MATCH(B185,BDD!$AX$8:$AX$3162,0)))=0,"",INDEX(BDD!$Z$8:$Z$3162,MATCH(B185,BDD!$AX$8:$AX$3162,0)))</f>
        <v>0</v>
      </c>
      <c r="O185" s="672" t="str">
        <f>IF(IF(B185="","",INDEX(BDD!$AA$8:$AA$3162,MATCH(B185,BDD!$AX$8:$AX$3162,0)))=0,"",IF(B185="","",INDEX(BDD!$AA$8:$AA$3162,MATCH(B185,BDD!$AX$8:$AX$3162,0))))</f>
        <v/>
      </c>
      <c r="P185" s="672">
        <f>IF(IF(B185="","",INDEX(BDD!$AB$8:$AB$3162,MATCH(B185,BDD!$AX$8:$AX$3162,0)))=0,"",)</f>
        <v>0</v>
      </c>
      <c r="Q185" s="679" t="str">
        <f>IF(IF(B185="","",INDEX(BDD!$AN$8:$AN$3162,MATCH(B185,BDD!$AX$8:$AX$3162,0)))=0,"",IF(B185="","",INDEX(BDD!$AN$8:$AN$3162,MATCH(B185,BDD!$AX$8:$AX$3162,0))))</f>
        <v/>
      </c>
      <c r="R185" s="557" t="str">
        <f>IFERROR(IF(B185="","",INDEX(BDD!C:C,MATCH(B185,BDD!AX:AX,0))),"")</f>
        <v/>
      </c>
      <c r="S185" s="513" t="str">
        <f>IF(B185="","",INDEX(BDD!$A$8:$A$3162,MATCH(B185,BDD!$AX$8:$AX$3162,0)))</f>
        <v/>
      </c>
    </row>
    <row r="186" spans="2:19" ht="18.75">
      <c r="B186" s="529" t="str">
        <f t="shared" si="4"/>
        <v/>
      </c>
      <c r="C186" s="530" t="str">
        <f>IF(B186="","",INDEX(BDD!$B$8:$B$3162,MATCH(B186,BDD!$AX$8:$AX$3162,0)))</f>
        <v/>
      </c>
      <c r="D186" s="531" t="str">
        <f t="shared" si="5"/>
        <v/>
      </c>
      <c r="E186" s="532" t="str">
        <f>IF(B186="","",INDEX(BDD!$D$8:$D$3162,MATCH(B186,BDD!$AX$8:$AX$3162,0)))</f>
        <v/>
      </c>
      <c r="F186" s="533" t="str">
        <f>IF(B186="","",INDEX(BDD!$M$8:$M$3162,MATCH(B186,BDD!$AX$8:$AX$3162,0)))</f>
        <v/>
      </c>
      <c r="G186" s="533" t="str">
        <f>IF(B186="","",INDEX(BDD!$N$8:$N$3162,MATCH(B186,BDD!$AX$8:$AX$3162,0)))</f>
        <v/>
      </c>
      <c r="H186" s="537" t="str">
        <f>IF(B186="","",INDEX(BDD!$E$8:$E$3162,MATCH(B186,BDD!$AX$8:$AX$3162,0)))</f>
        <v/>
      </c>
      <c r="I186" s="534" t="str">
        <f>IF(B186="","",INDEX(BDD!$V$8:$V$3162,MATCH(B186,BDD!$AX$8:$AX$3162,0)))</f>
        <v/>
      </c>
      <c r="J186" s="758" t="str">
        <f>IF(B186="","",INDEX(BDD!$Q$8:$Q$3162,MATCH(B186,BDD!$AX$8:$AX$3162,0)))</f>
        <v/>
      </c>
      <c r="K186" s="535" t="str">
        <f>IF(B186="","",INDEX(BDD!$R$8:$R$3162,MATCH(B186,BDD!$AX$8:$AX$3162,0)))</f>
        <v/>
      </c>
      <c r="L186" s="536" t="str">
        <f>IF(B186="","",INDEX(BDD!$S$8:$S$3162,MATCH(B186,BDD!$AX$8:$AX$3162,0)))</f>
        <v/>
      </c>
      <c r="M186" s="556" t="str">
        <f>IF(B186="","",INDEX(BDD!$P$8:$P$3162,MATCH(B186,BDD!$AX$8:$AX$3162,0)))</f>
        <v/>
      </c>
      <c r="N186" s="678">
        <f>IF(IF(B186="","",INDEX(BDD!$Z$8:$Z$3162,MATCH(B186,BDD!$AX$8:$AX$3162,0)))=0,"",INDEX(BDD!$Z$8:$Z$3162,MATCH(B186,BDD!$AX$8:$AX$3162,0)))</f>
        <v>0</v>
      </c>
      <c r="O186" s="672" t="str">
        <f>IF(IF(B186="","",INDEX(BDD!$AA$8:$AA$3162,MATCH(B186,BDD!$AX$8:$AX$3162,0)))=0,"",IF(B186="","",INDEX(BDD!$AA$8:$AA$3162,MATCH(B186,BDD!$AX$8:$AX$3162,0))))</f>
        <v/>
      </c>
      <c r="P186" s="672">
        <f>IF(IF(B186="","",INDEX(BDD!$AB$8:$AB$3162,MATCH(B186,BDD!$AX$8:$AX$3162,0)))=0,"",)</f>
        <v>0</v>
      </c>
      <c r="Q186" s="679" t="str">
        <f>IF(IF(B186="","",INDEX(BDD!$AN$8:$AN$3162,MATCH(B186,BDD!$AX$8:$AX$3162,0)))=0,"",IF(B186="","",INDEX(BDD!$AN$8:$AN$3162,MATCH(B186,BDD!$AX$8:$AX$3162,0))))</f>
        <v/>
      </c>
      <c r="R186" s="557" t="str">
        <f>IFERROR(IF(B186="","",INDEX(BDD!C:C,MATCH(B186,BDD!AX:AX,0))),"")</f>
        <v/>
      </c>
      <c r="S186" s="513" t="str">
        <f>IF(B186="","",INDEX(BDD!$A$8:$A$3162,MATCH(B186,BDD!$AX$8:$AX$3162,0)))</f>
        <v/>
      </c>
    </row>
    <row r="187" spans="2:19" ht="18.75">
      <c r="B187" s="529" t="str">
        <f t="shared" si="4"/>
        <v/>
      </c>
      <c r="C187" s="530" t="str">
        <f>IF(B187="","",INDEX(BDD!$B$8:$B$3162,MATCH(B187,BDD!$AX$8:$AX$3162,0)))</f>
        <v/>
      </c>
      <c r="D187" s="531" t="str">
        <f t="shared" si="5"/>
        <v/>
      </c>
      <c r="E187" s="532" t="str">
        <f>IF(B187="","",INDEX(BDD!$D$8:$D$3162,MATCH(B187,BDD!$AX$8:$AX$3162,0)))</f>
        <v/>
      </c>
      <c r="F187" s="533" t="str">
        <f>IF(B187="","",INDEX(BDD!$M$8:$M$3162,MATCH(B187,BDD!$AX$8:$AX$3162,0)))</f>
        <v/>
      </c>
      <c r="G187" s="533" t="str">
        <f>IF(B187="","",INDEX(BDD!$N$8:$N$3162,MATCH(B187,BDD!$AX$8:$AX$3162,0)))</f>
        <v/>
      </c>
      <c r="H187" s="537" t="str">
        <f>IF(B187="","",INDEX(BDD!$E$8:$E$3162,MATCH(B187,BDD!$AX$8:$AX$3162,0)))</f>
        <v/>
      </c>
      <c r="I187" s="534" t="str">
        <f>IF(B187="","",INDEX(BDD!$V$8:$V$3162,MATCH(B187,BDD!$AX$8:$AX$3162,0)))</f>
        <v/>
      </c>
      <c r="J187" s="758" t="str">
        <f>IF(B187="","",INDEX(BDD!$Q$8:$Q$3162,MATCH(B187,BDD!$AX$8:$AX$3162,0)))</f>
        <v/>
      </c>
      <c r="K187" s="535" t="str">
        <f>IF(B187="","",INDEX(BDD!$R$8:$R$3162,MATCH(B187,BDD!$AX$8:$AX$3162,0)))</f>
        <v/>
      </c>
      <c r="L187" s="536" t="str">
        <f>IF(B187="","",INDEX(BDD!$S$8:$S$3162,MATCH(B187,BDD!$AX$8:$AX$3162,0)))</f>
        <v/>
      </c>
      <c r="M187" s="556" t="str">
        <f>IF(B187="","",INDEX(BDD!$P$8:$P$3162,MATCH(B187,BDD!$AX$8:$AX$3162,0)))</f>
        <v/>
      </c>
      <c r="N187" s="678">
        <f>IF(IF(B187="","",INDEX(BDD!$Z$8:$Z$3162,MATCH(B187,BDD!$AX$8:$AX$3162,0)))=0,"",INDEX(BDD!$Z$8:$Z$3162,MATCH(B187,BDD!$AX$8:$AX$3162,0)))</f>
        <v>0</v>
      </c>
      <c r="O187" s="672" t="str">
        <f>IF(IF(B187="","",INDEX(BDD!$AA$8:$AA$3162,MATCH(B187,BDD!$AX$8:$AX$3162,0)))=0,"",IF(B187="","",INDEX(BDD!$AA$8:$AA$3162,MATCH(B187,BDD!$AX$8:$AX$3162,0))))</f>
        <v/>
      </c>
      <c r="P187" s="672">
        <f>IF(IF(B187="","",INDEX(BDD!$AB$8:$AB$3162,MATCH(B187,BDD!$AX$8:$AX$3162,0)))=0,"",)</f>
        <v>0</v>
      </c>
      <c r="Q187" s="679" t="str">
        <f>IF(IF(B187="","",INDEX(BDD!$AN$8:$AN$3162,MATCH(B187,BDD!$AX$8:$AX$3162,0)))=0,"",IF(B187="","",INDEX(BDD!$AN$8:$AN$3162,MATCH(B187,BDD!$AX$8:$AX$3162,0))))</f>
        <v/>
      </c>
      <c r="R187" s="557" t="str">
        <f>IFERROR(IF(B187="","",INDEX(BDD!C:C,MATCH(B187,BDD!AX:AX,0))),"")</f>
        <v/>
      </c>
      <c r="S187" s="513" t="str">
        <f>IF(B187="","",INDEX(BDD!$A$8:$A$3162,MATCH(B187,BDD!$AX$8:$AX$3162,0)))</f>
        <v/>
      </c>
    </row>
    <row r="188" spans="2:19" ht="18.75">
      <c r="B188" s="529" t="str">
        <f t="shared" si="4"/>
        <v/>
      </c>
      <c r="C188" s="530" t="str">
        <f>IF(B188="","",INDEX(BDD!$B$8:$B$3162,MATCH(B188,BDD!$AX$8:$AX$3162,0)))</f>
        <v/>
      </c>
      <c r="D188" s="531" t="str">
        <f t="shared" si="5"/>
        <v/>
      </c>
      <c r="E188" s="532" t="str">
        <f>IF(B188="","",INDEX(BDD!$D$8:$D$3162,MATCH(B188,BDD!$AX$8:$AX$3162,0)))</f>
        <v/>
      </c>
      <c r="F188" s="533" t="str">
        <f>IF(B188="","",INDEX(BDD!$M$8:$M$3162,MATCH(B188,BDD!$AX$8:$AX$3162,0)))</f>
        <v/>
      </c>
      <c r="G188" s="533" t="str">
        <f>IF(B188="","",INDEX(BDD!$N$8:$N$3162,MATCH(B188,BDD!$AX$8:$AX$3162,0)))</f>
        <v/>
      </c>
      <c r="H188" s="537" t="str">
        <f>IF(B188="","",INDEX(BDD!$E$8:$E$3162,MATCH(B188,BDD!$AX$8:$AX$3162,0)))</f>
        <v/>
      </c>
      <c r="I188" s="534" t="str">
        <f>IF(B188="","",INDEX(BDD!$V$8:$V$3162,MATCH(B188,BDD!$AX$8:$AX$3162,0)))</f>
        <v/>
      </c>
      <c r="J188" s="758" t="str">
        <f>IF(B188="","",INDEX(BDD!$Q$8:$Q$3162,MATCH(B188,BDD!$AX$8:$AX$3162,0)))</f>
        <v/>
      </c>
      <c r="K188" s="535" t="str">
        <f>IF(B188="","",INDEX(BDD!$R$8:$R$3162,MATCH(B188,BDD!$AX$8:$AX$3162,0)))</f>
        <v/>
      </c>
      <c r="L188" s="536" t="str">
        <f>IF(B188="","",INDEX(BDD!$S$8:$S$3162,MATCH(B188,BDD!$AX$8:$AX$3162,0)))</f>
        <v/>
      </c>
      <c r="M188" s="556" t="str">
        <f>IF(B188="","",INDEX(BDD!$P$8:$P$3162,MATCH(B188,BDD!$AX$8:$AX$3162,0)))</f>
        <v/>
      </c>
      <c r="N188" s="678">
        <f>IF(IF(B188="","",INDEX(BDD!$Z$8:$Z$3162,MATCH(B188,BDD!$AX$8:$AX$3162,0)))=0,"",INDEX(BDD!$Z$8:$Z$3162,MATCH(B188,BDD!$AX$8:$AX$3162,0)))</f>
        <v>0</v>
      </c>
      <c r="O188" s="672" t="str">
        <f>IF(IF(B188="","",INDEX(BDD!$AA$8:$AA$3162,MATCH(B188,BDD!$AX$8:$AX$3162,0)))=0,"",IF(B188="","",INDEX(BDD!$AA$8:$AA$3162,MATCH(B188,BDD!$AX$8:$AX$3162,0))))</f>
        <v/>
      </c>
      <c r="P188" s="672">
        <f>IF(IF(B188="","",INDEX(BDD!$AB$8:$AB$3162,MATCH(B188,BDD!$AX$8:$AX$3162,0)))=0,"",)</f>
        <v>0</v>
      </c>
      <c r="Q188" s="679" t="str">
        <f>IF(IF(B188="","",INDEX(BDD!$AN$8:$AN$3162,MATCH(B188,BDD!$AX$8:$AX$3162,0)))=0,"",IF(B188="","",INDEX(BDD!$AN$8:$AN$3162,MATCH(B188,BDD!$AX$8:$AX$3162,0))))</f>
        <v/>
      </c>
      <c r="R188" s="557" t="str">
        <f>IFERROR(IF(B188="","",INDEX(BDD!C:C,MATCH(B188,BDD!AX:AX,0))),"")</f>
        <v/>
      </c>
      <c r="S188" s="513" t="str">
        <f>IF(B188="","",INDEX(BDD!$A$8:$A$3162,MATCH(B188,BDD!$AX$8:$AX$3162,0)))</f>
        <v/>
      </c>
    </row>
    <row r="189" spans="2:19" ht="18.75">
      <c r="B189" s="529" t="str">
        <f t="shared" si="4"/>
        <v/>
      </c>
      <c r="C189" s="530" t="str">
        <f>IF(B189="","",INDEX(BDD!$B$8:$B$3162,MATCH(B189,BDD!$AX$8:$AX$3162,0)))</f>
        <v/>
      </c>
      <c r="D189" s="531" t="str">
        <f t="shared" si="5"/>
        <v/>
      </c>
      <c r="E189" s="532" t="str">
        <f>IF(B189="","",INDEX(BDD!$D$8:$D$3162,MATCH(B189,BDD!$AX$8:$AX$3162,0)))</f>
        <v/>
      </c>
      <c r="F189" s="533" t="str">
        <f>IF(B189="","",INDEX(BDD!$M$8:$M$3162,MATCH(B189,BDD!$AX$8:$AX$3162,0)))</f>
        <v/>
      </c>
      <c r="G189" s="533" t="str">
        <f>IF(B189="","",INDEX(BDD!$N$8:$N$3162,MATCH(B189,BDD!$AX$8:$AX$3162,0)))</f>
        <v/>
      </c>
      <c r="H189" s="537" t="str">
        <f>IF(B189="","",INDEX(BDD!$E$8:$E$3162,MATCH(B189,BDD!$AX$8:$AX$3162,0)))</f>
        <v/>
      </c>
      <c r="I189" s="534" t="str">
        <f>IF(B189="","",INDEX(BDD!$V$8:$V$3162,MATCH(B189,BDD!$AX$8:$AX$3162,0)))</f>
        <v/>
      </c>
      <c r="J189" s="758" t="str">
        <f>IF(B189="","",INDEX(BDD!$Q$8:$Q$3162,MATCH(B189,BDD!$AX$8:$AX$3162,0)))</f>
        <v/>
      </c>
      <c r="K189" s="535" t="str">
        <f>IF(B189="","",INDEX(BDD!$R$8:$R$3162,MATCH(B189,BDD!$AX$8:$AX$3162,0)))</f>
        <v/>
      </c>
      <c r="L189" s="536" t="str">
        <f>IF(B189="","",INDEX(BDD!$S$8:$S$3162,MATCH(B189,BDD!$AX$8:$AX$3162,0)))</f>
        <v/>
      </c>
      <c r="M189" s="556" t="str">
        <f>IF(B189="","",INDEX(BDD!$P$8:$P$3162,MATCH(B189,BDD!$AX$8:$AX$3162,0)))</f>
        <v/>
      </c>
      <c r="N189" s="678">
        <f>IF(IF(B189="","",INDEX(BDD!$Z$8:$Z$3162,MATCH(B189,BDD!$AX$8:$AX$3162,0)))=0,"",INDEX(BDD!$Z$8:$Z$3162,MATCH(B189,BDD!$AX$8:$AX$3162,0)))</f>
        <v>0</v>
      </c>
      <c r="O189" s="672" t="str">
        <f>IF(IF(B189="","",INDEX(BDD!$AA$8:$AA$3162,MATCH(B189,BDD!$AX$8:$AX$3162,0)))=0,"",IF(B189="","",INDEX(BDD!$AA$8:$AA$3162,MATCH(B189,BDD!$AX$8:$AX$3162,0))))</f>
        <v/>
      </c>
      <c r="P189" s="672">
        <f>IF(IF(B189="","",INDEX(BDD!$AB$8:$AB$3162,MATCH(B189,BDD!$AX$8:$AX$3162,0)))=0,"",)</f>
        <v>0</v>
      </c>
      <c r="Q189" s="679" t="str">
        <f>IF(IF(B189="","",INDEX(BDD!$AN$8:$AN$3162,MATCH(B189,BDD!$AX$8:$AX$3162,0)))=0,"",IF(B189="","",INDEX(BDD!$AN$8:$AN$3162,MATCH(B189,BDD!$AX$8:$AX$3162,0))))</f>
        <v/>
      </c>
      <c r="R189" s="557" t="str">
        <f>IFERROR(IF(B189="","",INDEX(BDD!C:C,MATCH(B189,BDD!AX:AX,0))),"")</f>
        <v/>
      </c>
      <c r="S189" s="513" t="str">
        <f>IF(B189="","",INDEX(BDD!$A$8:$A$3162,MATCH(B189,BDD!$AX$8:$AX$3162,0)))</f>
        <v/>
      </c>
    </row>
    <row r="190" spans="2:19" ht="18.75">
      <c r="B190" s="529" t="str">
        <f t="shared" si="4"/>
        <v/>
      </c>
      <c r="C190" s="530" t="str">
        <f>IF(B190="","",INDEX(BDD!$B$8:$B$3162,MATCH(B190,BDD!$AX$8:$AX$3162,0)))</f>
        <v/>
      </c>
      <c r="D190" s="531" t="str">
        <f t="shared" si="5"/>
        <v/>
      </c>
      <c r="E190" s="532" t="str">
        <f>IF(B190="","",INDEX(BDD!$D$8:$D$3162,MATCH(B190,BDD!$AX$8:$AX$3162,0)))</f>
        <v/>
      </c>
      <c r="F190" s="533" t="str">
        <f>IF(B190="","",INDEX(BDD!$M$8:$M$3162,MATCH(B190,BDD!$AX$8:$AX$3162,0)))</f>
        <v/>
      </c>
      <c r="G190" s="533" t="str">
        <f>IF(B190="","",INDEX(BDD!$N$8:$N$3162,MATCH(B190,BDD!$AX$8:$AX$3162,0)))</f>
        <v/>
      </c>
      <c r="H190" s="537" t="str">
        <f>IF(B190="","",INDEX(BDD!$E$8:$E$3162,MATCH(B190,BDD!$AX$8:$AX$3162,0)))</f>
        <v/>
      </c>
      <c r="I190" s="534" t="str">
        <f>IF(B190="","",INDEX(BDD!$V$8:$V$3162,MATCH(B190,BDD!$AX$8:$AX$3162,0)))</f>
        <v/>
      </c>
      <c r="J190" s="758" t="str">
        <f>IF(B190="","",INDEX(BDD!$Q$8:$Q$3162,MATCH(B190,BDD!$AX$8:$AX$3162,0)))</f>
        <v/>
      </c>
      <c r="K190" s="535" t="str">
        <f>IF(B190="","",INDEX(BDD!$R$8:$R$3162,MATCH(B190,BDD!$AX$8:$AX$3162,0)))</f>
        <v/>
      </c>
      <c r="L190" s="536" t="str">
        <f>IF(B190="","",INDEX(BDD!$S$8:$S$3162,MATCH(B190,BDD!$AX$8:$AX$3162,0)))</f>
        <v/>
      </c>
      <c r="M190" s="556" t="str">
        <f>IF(B190="","",INDEX(BDD!$P$8:$P$3162,MATCH(B190,BDD!$AX$8:$AX$3162,0)))</f>
        <v/>
      </c>
      <c r="N190" s="678">
        <f>IF(IF(B190="","",INDEX(BDD!$Z$8:$Z$3162,MATCH(B190,BDD!$AX$8:$AX$3162,0)))=0,"",INDEX(BDD!$Z$8:$Z$3162,MATCH(B190,BDD!$AX$8:$AX$3162,0)))</f>
        <v>0</v>
      </c>
      <c r="O190" s="672" t="str">
        <f>IF(IF(B190="","",INDEX(BDD!$AA$8:$AA$3162,MATCH(B190,BDD!$AX$8:$AX$3162,0)))=0,"",IF(B190="","",INDEX(BDD!$AA$8:$AA$3162,MATCH(B190,BDD!$AX$8:$AX$3162,0))))</f>
        <v/>
      </c>
      <c r="P190" s="672">
        <f>IF(IF(B190="","",INDEX(BDD!$AB$8:$AB$3162,MATCH(B190,BDD!$AX$8:$AX$3162,0)))=0,"",)</f>
        <v>0</v>
      </c>
      <c r="Q190" s="679" t="str">
        <f>IF(IF(B190="","",INDEX(BDD!$AN$8:$AN$3162,MATCH(B190,BDD!$AX$8:$AX$3162,0)))=0,"",IF(B190="","",INDEX(BDD!$AN$8:$AN$3162,MATCH(B190,BDD!$AX$8:$AX$3162,0))))</f>
        <v/>
      </c>
      <c r="R190" s="557" t="str">
        <f>IFERROR(IF(B190="","",INDEX(BDD!C:C,MATCH(B190,BDD!AX:AX,0))),"")</f>
        <v/>
      </c>
      <c r="S190" s="513" t="str">
        <f>IF(B190="","",INDEX(BDD!$A$8:$A$3162,MATCH(B190,BDD!$AX$8:$AX$3162,0)))</f>
        <v/>
      </c>
    </row>
    <row r="191" spans="2:19" ht="18.75">
      <c r="B191" s="529" t="str">
        <f t="shared" si="4"/>
        <v/>
      </c>
      <c r="C191" s="530" t="str">
        <f>IF(B191="","",INDEX(BDD!$B$8:$B$3162,MATCH(B191,BDD!$AX$8:$AX$3162,0)))</f>
        <v/>
      </c>
      <c r="D191" s="531" t="str">
        <f t="shared" si="5"/>
        <v/>
      </c>
      <c r="E191" s="532" t="str">
        <f>IF(B191="","",INDEX(BDD!$D$8:$D$3162,MATCH(B191,BDD!$AX$8:$AX$3162,0)))</f>
        <v/>
      </c>
      <c r="F191" s="533" t="str">
        <f>IF(B191="","",INDEX(BDD!$M$8:$M$3162,MATCH(B191,BDD!$AX$8:$AX$3162,0)))</f>
        <v/>
      </c>
      <c r="G191" s="533" t="str">
        <f>IF(B191="","",INDEX(BDD!$N$8:$N$3162,MATCH(B191,BDD!$AX$8:$AX$3162,0)))</f>
        <v/>
      </c>
      <c r="H191" s="537" t="str">
        <f>IF(B191="","",INDEX(BDD!$E$8:$E$3162,MATCH(B191,BDD!$AX$8:$AX$3162,0)))</f>
        <v/>
      </c>
      <c r="I191" s="534" t="str">
        <f>IF(B191="","",INDEX(BDD!$V$8:$V$3162,MATCH(B191,BDD!$AX$8:$AX$3162,0)))</f>
        <v/>
      </c>
      <c r="J191" s="758" t="str">
        <f>IF(B191="","",INDEX(BDD!$Q$8:$Q$3162,MATCH(B191,BDD!$AX$8:$AX$3162,0)))</f>
        <v/>
      </c>
      <c r="K191" s="535" t="str">
        <f>IF(B191="","",INDEX(BDD!$R$8:$R$3162,MATCH(B191,BDD!$AX$8:$AX$3162,0)))</f>
        <v/>
      </c>
      <c r="L191" s="536" t="str">
        <f>IF(B191="","",INDEX(BDD!$S$8:$S$3162,MATCH(B191,BDD!$AX$8:$AX$3162,0)))</f>
        <v/>
      </c>
      <c r="M191" s="556" t="str">
        <f>IF(B191="","",INDEX(BDD!$P$8:$P$3162,MATCH(B191,BDD!$AX$8:$AX$3162,0)))</f>
        <v/>
      </c>
      <c r="N191" s="678">
        <f>IF(IF(B191="","",INDEX(BDD!$Z$8:$Z$3162,MATCH(B191,BDD!$AX$8:$AX$3162,0)))=0,"",INDEX(BDD!$Z$8:$Z$3162,MATCH(B191,BDD!$AX$8:$AX$3162,0)))</f>
        <v>0</v>
      </c>
      <c r="O191" s="672" t="str">
        <f>IF(IF(B191="","",INDEX(BDD!$AA$8:$AA$3162,MATCH(B191,BDD!$AX$8:$AX$3162,0)))=0,"",IF(B191="","",INDEX(BDD!$AA$8:$AA$3162,MATCH(B191,BDD!$AX$8:$AX$3162,0))))</f>
        <v/>
      </c>
      <c r="P191" s="672">
        <f>IF(IF(B191="","",INDEX(BDD!$AB$8:$AB$3162,MATCH(B191,BDD!$AX$8:$AX$3162,0)))=0,"",)</f>
        <v>0</v>
      </c>
      <c r="Q191" s="679" t="str">
        <f>IF(IF(B191="","",INDEX(BDD!$AN$8:$AN$3162,MATCH(B191,BDD!$AX$8:$AX$3162,0)))=0,"",IF(B191="","",INDEX(BDD!$AN$8:$AN$3162,MATCH(B191,BDD!$AX$8:$AX$3162,0))))</f>
        <v/>
      </c>
      <c r="R191" s="557" t="str">
        <f>IFERROR(IF(B191="","",INDEX(BDD!C:C,MATCH(B191,BDD!AX:AX,0))),"")</f>
        <v/>
      </c>
      <c r="S191" s="513" t="str">
        <f>IF(B191="","",INDEX(BDD!$A$8:$A$3162,MATCH(B191,BDD!$AX$8:$AX$3162,0)))</f>
        <v/>
      </c>
    </row>
    <row r="192" spans="2:19" ht="18.75">
      <c r="B192" s="529" t="str">
        <f t="shared" si="4"/>
        <v/>
      </c>
      <c r="C192" s="530" t="str">
        <f>IF(B192="","",INDEX(BDD!$B$8:$B$3162,MATCH(B192,BDD!$AX$8:$AX$3162,0)))</f>
        <v/>
      </c>
      <c r="D192" s="531" t="str">
        <f t="shared" si="5"/>
        <v/>
      </c>
      <c r="E192" s="532" t="str">
        <f>IF(B192="","",INDEX(BDD!$D$8:$D$3162,MATCH(B192,BDD!$AX$8:$AX$3162,0)))</f>
        <v/>
      </c>
      <c r="F192" s="533" t="str">
        <f>IF(B192="","",INDEX(BDD!$M$8:$M$3162,MATCH(B192,BDD!$AX$8:$AX$3162,0)))</f>
        <v/>
      </c>
      <c r="G192" s="533" t="str">
        <f>IF(B192="","",INDEX(BDD!$N$8:$N$3162,MATCH(B192,BDD!$AX$8:$AX$3162,0)))</f>
        <v/>
      </c>
      <c r="H192" s="537" t="str">
        <f>IF(B192="","",INDEX(BDD!$E$8:$E$3162,MATCH(B192,BDD!$AX$8:$AX$3162,0)))</f>
        <v/>
      </c>
      <c r="I192" s="534" t="str">
        <f>IF(B192="","",INDEX(BDD!$V$8:$V$3162,MATCH(B192,BDD!$AX$8:$AX$3162,0)))</f>
        <v/>
      </c>
      <c r="J192" s="758" t="str">
        <f>IF(B192="","",INDEX(BDD!$Q$8:$Q$3162,MATCH(B192,BDD!$AX$8:$AX$3162,0)))</f>
        <v/>
      </c>
      <c r="K192" s="535" t="str">
        <f>IF(B192="","",INDEX(BDD!$R$8:$R$3162,MATCH(B192,BDD!$AX$8:$AX$3162,0)))</f>
        <v/>
      </c>
      <c r="L192" s="536" t="str">
        <f>IF(B192="","",INDEX(BDD!$S$8:$S$3162,MATCH(B192,BDD!$AX$8:$AX$3162,0)))</f>
        <v/>
      </c>
      <c r="M192" s="556" t="str">
        <f>IF(B192="","",INDEX(BDD!$P$8:$P$3162,MATCH(B192,BDD!$AX$8:$AX$3162,0)))</f>
        <v/>
      </c>
      <c r="N192" s="678">
        <f>IF(IF(B192="","",INDEX(BDD!$Z$8:$Z$3162,MATCH(B192,BDD!$AX$8:$AX$3162,0)))=0,"",INDEX(BDD!$Z$8:$Z$3162,MATCH(B192,BDD!$AX$8:$AX$3162,0)))</f>
        <v>0</v>
      </c>
      <c r="O192" s="672" t="str">
        <f>IF(IF(B192="","",INDEX(BDD!$AA$8:$AA$3162,MATCH(B192,BDD!$AX$8:$AX$3162,0)))=0,"",IF(B192="","",INDEX(BDD!$AA$8:$AA$3162,MATCH(B192,BDD!$AX$8:$AX$3162,0))))</f>
        <v/>
      </c>
      <c r="P192" s="672">
        <f>IF(IF(B192="","",INDEX(BDD!$AB$8:$AB$3162,MATCH(B192,BDD!$AX$8:$AX$3162,0)))=0,"",)</f>
        <v>0</v>
      </c>
      <c r="Q192" s="679" t="str">
        <f>IF(IF(B192="","",INDEX(BDD!$AN$8:$AN$3162,MATCH(B192,BDD!$AX$8:$AX$3162,0)))=0,"",IF(B192="","",INDEX(BDD!$AN$8:$AN$3162,MATCH(B192,BDD!$AX$8:$AX$3162,0))))</f>
        <v/>
      </c>
      <c r="R192" s="557" t="str">
        <f>IFERROR(IF(B192="","",INDEX(BDD!C:C,MATCH(B192,BDD!AX:AX,0))),"")</f>
        <v/>
      </c>
      <c r="S192" s="513" t="str">
        <f>IF(B192="","",INDEX(BDD!$A$8:$A$3162,MATCH(B192,BDD!$AX$8:$AX$3162,0)))</f>
        <v/>
      </c>
    </row>
    <row r="193" spans="2:19" ht="18.75">
      <c r="B193" s="529" t="str">
        <f t="shared" si="4"/>
        <v/>
      </c>
      <c r="C193" s="530" t="str">
        <f>IF(B193="","",INDEX(BDD!$B$8:$B$3162,MATCH(B193,BDD!$AX$8:$AX$3162,0)))</f>
        <v/>
      </c>
      <c r="D193" s="531" t="str">
        <f t="shared" si="5"/>
        <v/>
      </c>
      <c r="E193" s="532" t="str">
        <f>IF(B193="","",INDEX(BDD!$D$8:$D$3162,MATCH(B193,BDD!$AX$8:$AX$3162,0)))</f>
        <v/>
      </c>
      <c r="F193" s="533" t="str">
        <f>IF(B193="","",INDEX(BDD!$M$8:$M$3162,MATCH(B193,BDD!$AX$8:$AX$3162,0)))</f>
        <v/>
      </c>
      <c r="G193" s="533" t="str">
        <f>IF(B193="","",INDEX(BDD!$N$8:$N$3162,MATCH(B193,BDD!$AX$8:$AX$3162,0)))</f>
        <v/>
      </c>
      <c r="H193" s="537" t="str">
        <f>IF(B193="","",INDEX(BDD!$E$8:$E$3162,MATCH(B193,BDD!$AX$8:$AX$3162,0)))</f>
        <v/>
      </c>
      <c r="I193" s="534" t="str">
        <f>IF(B193="","",INDEX(BDD!$V$8:$V$3162,MATCH(B193,BDD!$AX$8:$AX$3162,0)))</f>
        <v/>
      </c>
      <c r="J193" s="758" t="str">
        <f>IF(B193="","",INDEX(BDD!$Q$8:$Q$3162,MATCH(B193,BDD!$AX$8:$AX$3162,0)))</f>
        <v/>
      </c>
      <c r="K193" s="535" t="str">
        <f>IF(B193="","",INDEX(BDD!$R$8:$R$3162,MATCH(B193,BDD!$AX$8:$AX$3162,0)))</f>
        <v/>
      </c>
      <c r="L193" s="536" t="str">
        <f>IF(B193="","",INDEX(BDD!$S$8:$S$3162,MATCH(B193,BDD!$AX$8:$AX$3162,0)))</f>
        <v/>
      </c>
      <c r="M193" s="556" t="str">
        <f>IF(B193="","",INDEX(BDD!$P$8:$P$3162,MATCH(B193,BDD!$AX$8:$AX$3162,0)))</f>
        <v/>
      </c>
      <c r="N193" s="678">
        <f>IF(IF(B193="","",INDEX(BDD!$Z$8:$Z$3162,MATCH(B193,BDD!$AX$8:$AX$3162,0)))=0,"",INDEX(BDD!$Z$8:$Z$3162,MATCH(B193,BDD!$AX$8:$AX$3162,0)))</f>
        <v>0</v>
      </c>
      <c r="O193" s="672" t="str">
        <f>IF(IF(B193="","",INDEX(BDD!$AA$8:$AA$3162,MATCH(B193,BDD!$AX$8:$AX$3162,0)))=0,"",IF(B193="","",INDEX(BDD!$AA$8:$AA$3162,MATCH(B193,BDD!$AX$8:$AX$3162,0))))</f>
        <v/>
      </c>
      <c r="P193" s="672">
        <f>IF(IF(B193="","",INDEX(BDD!$AB$8:$AB$3162,MATCH(B193,BDD!$AX$8:$AX$3162,0)))=0,"",)</f>
        <v>0</v>
      </c>
      <c r="Q193" s="679" t="str">
        <f>IF(IF(B193="","",INDEX(BDD!$AN$8:$AN$3162,MATCH(B193,BDD!$AX$8:$AX$3162,0)))=0,"",IF(B193="","",INDEX(BDD!$AN$8:$AN$3162,MATCH(B193,BDD!$AX$8:$AX$3162,0))))</f>
        <v/>
      </c>
      <c r="R193" s="557" t="str">
        <f>IFERROR(IF(B193="","",INDEX(BDD!C:C,MATCH(B193,BDD!AX:AX,0))),"")</f>
        <v/>
      </c>
      <c r="S193" s="513" t="str">
        <f>IF(B193="","",INDEX(BDD!$A$8:$A$3162,MATCH(B193,BDD!$AX$8:$AX$3162,0)))</f>
        <v/>
      </c>
    </row>
    <row r="194" spans="2:19" ht="18.75">
      <c r="B194" s="529" t="str">
        <f t="shared" si="4"/>
        <v/>
      </c>
      <c r="C194" s="530" t="str">
        <f>IF(B194="","",INDEX(BDD!$B$8:$B$3162,MATCH(B194,BDD!$AX$8:$AX$3162,0)))</f>
        <v/>
      </c>
      <c r="D194" s="531" t="str">
        <f t="shared" si="5"/>
        <v/>
      </c>
      <c r="E194" s="532" t="str">
        <f>IF(B194="","",INDEX(BDD!$D$8:$D$3162,MATCH(B194,BDD!$AX$8:$AX$3162,0)))</f>
        <v/>
      </c>
      <c r="F194" s="533" t="str">
        <f>IF(B194="","",INDEX(BDD!$M$8:$M$3162,MATCH(B194,BDD!$AX$8:$AX$3162,0)))</f>
        <v/>
      </c>
      <c r="G194" s="533" t="str">
        <f>IF(B194="","",INDEX(BDD!$N$8:$N$3162,MATCH(B194,BDD!$AX$8:$AX$3162,0)))</f>
        <v/>
      </c>
      <c r="H194" s="537" t="str">
        <f>IF(B194="","",INDEX(BDD!$E$8:$E$3162,MATCH(B194,BDD!$AX$8:$AX$3162,0)))</f>
        <v/>
      </c>
      <c r="I194" s="534" t="str">
        <f>IF(B194="","",INDEX(BDD!$V$8:$V$3162,MATCH(B194,BDD!$AX$8:$AX$3162,0)))</f>
        <v/>
      </c>
      <c r="J194" s="758" t="str">
        <f>IF(B194="","",INDEX(BDD!$Q$8:$Q$3162,MATCH(B194,BDD!$AX$8:$AX$3162,0)))</f>
        <v/>
      </c>
      <c r="K194" s="535" t="str">
        <f>IF(B194="","",INDEX(BDD!$R$8:$R$3162,MATCH(B194,BDD!$AX$8:$AX$3162,0)))</f>
        <v/>
      </c>
      <c r="L194" s="536" t="str">
        <f>IF(B194="","",INDEX(BDD!$S$8:$S$3162,MATCH(B194,BDD!$AX$8:$AX$3162,0)))</f>
        <v/>
      </c>
      <c r="M194" s="556" t="str">
        <f>IF(B194="","",INDEX(BDD!$P$8:$P$3162,MATCH(B194,BDD!$AX$8:$AX$3162,0)))</f>
        <v/>
      </c>
      <c r="N194" s="678">
        <f>IF(IF(B194="","",INDEX(BDD!$Z$8:$Z$3162,MATCH(B194,BDD!$AX$8:$AX$3162,0)))=0,"",INDEX(BDD!$Z$8:$Z$3162,MATCH(B194,BDD!$AX$8:$AX$3162,0)))</f>
        <v>0</v>
      </c>
      <c r="O194" s="672" t="str">
        <f>IF(IF(B194="","",INDEX(BDD!$AA$8:$AA$3162,MATCH(B194,BDD!$AX$8:$AX$3162,0)))=0,"",IF(B194="","",INDEX(BDD!$AA$8:$AA$3162,MATCH(B194,BDD!$AX$8:$AX$3162,0))))</f>
        <v/>
      </c>
      <c r="P194" s="672">
        <f>IF(IF(B194="","",INDEX(BDD!$AB$8:$AB$3162,MATCH(B194,BDD!$AX$8:$AX$3162,0)))=0,"",)</f>
        <v>0</v>
      </c>
      <c r="Q194" s="679" t="str">
        <f>IF(IF(B194="","",INDEX(BDD!$AN$8:$AN$3162,MATCH(B194,BDD!$AX$8:$AX$3162,0)))=0,"",IF(B194="","",INDEX(BDD!$AN$8:$AN$3162,MATCH(B194,BDD!$AX$8:$AX$3162,0))))</f>
        <v/>
      </c>
      <c r="R194" s="557" t="str">
        <f>IFERROR(IF(B194="","",INDEX(BDD!C:C,MATCH(B194,BDD!AX:AX,0))),"")</f>
        <v/>
      </c>
      <c r="S194" s="513" t="str">
        <f>IF(B194="","",INDEX(BDD!$A$8:$A$3162,MATCH(B194,BDD!$AX$8:$AX$3162,0)))</f>
        <v/>
      </c>
    </row>
    <row r="195" spans="2:19" ht="18.75">
      <c r="B195" s="529" t="str">
        <f t="shared" si="4"/>
        <v/>
      </c>
      <c r="C195" s="530" t="str">
        <f>IF(B195="","",INDEX(BDD!$B$8:$B$3162,MATCH(B195,BDD!$AX$8:$AX$3162,0)))</f>
        <v/>
      </c>
      <c r="D195" s="531" t="str">
        <f t="shared" si="5"/>
        <v/>
      </c>
      <c r="E195" s="532" t="str">
        <f>IF(B195="","",INDEX(BDD!$D$8:$D$3162,MATCH(B195,BDD!$AX$8:$AX$3162,0)))</f>
        <v/>
      </c>
      <c r="F195" s="533" t="str">
        <f>IF(B195="","",INDEX(BDD!$M$8:$M$3162,MATCH(B195,BDD!$AX$8:$AX$3162,0)))</f>
        <v/>
      </c>
      <c r="G195" s="533" t="str">
        <f>IF(B195="","",INDEX(BDD!$N$8:$N$3162,MATCH(B195,BDD!$AX$8:$AX$3162,0)))</f>
        <v/>
      </c>
      <c r="H195" s="537" t="str">
        <f>IF(B195="","",INDEX(BDD!$E$8:$E$3162,MATCH(B195,BDD!$AX$8:$AX$3162,0)))</f>
        <v/>
      </c>
      <c r="I195" s="534" t="str">
        <f>IF(B195="","",INDEX(BDD!$V$8:$V$3162,MATCH(B195,BDD!$AX$8:$AX$3162,0)))</f>
        <v/>
      </c>
      <c r="J195" s="758" t="str">
        <f>IF(B195="","",INDEX(BDD!$Q$8:$Q$3162,MATCH(B195,BDD!$AX$8:$AX$3162,0)))</f>
        <v/>
      </c>
      <c r="K195" s="535" t="str">
        <f>IF(B195="","",INDEX(BDD!$R$8:$R$3162,MATCH(B195,BDD!$AX$8:$AX$3162,0)))</f>
        <v/>
      </c>
      <c r="L195" s="536" t="str">
        <f>IF(B195="","",INDEX(BDD!$S$8:$S$3162,MATCH(B195,BDD!$AX$8:$AX$3162,0)))</f>
        <v/>
      </c>
      <c r="M195" s="556" t="str">
        <f>IF(B195="","",INDEX(BDD!$P$8:$P$3162,MATCH(B195,BDD!$AX$8:$AX$3162,0)))</f>
        <v/>
      </c>
      <c r="N195" s="678">
        <f>IF(IF(B195="","",INDEX(BDD!$Z$8:$Z$3162,MATCH(B195,BDD!$AX$8:$AX$3162,0)))=0,"",INDEX(BDD!$Z$8:$Z$3162,MATCH(B195,BDD!$AX$8:$AX$3162,0)))</f>
        <v>0</v>
      </c>
      <c r="O195" s="672" t="str">
        <f>IF(IF(B195="","",INDEX(BDD!$AA$8:$AA$3162,MATCH(B195,BDD!$AX$8:$AX$3162,0)))=0,"",IF(B195="","",INDEX(BDD!$AA$8:$AA$3162,MATCH(B195,BDD!$AX$8:$AX$3162,0))))</f>
        <v/>
      </c>
      <c r="P195" s="672">
        <f>IF(IF(B195="","",INDEX(BDD!$AB$8:$AB$3162,MATCH(B195,BDD!$AX$8:$AX$3162,0)))=0,"",)</f>
        <v>0</v>
      </c>
      <c r="Q195" s="679" t="str">
        <f>IF(IF(B195="","",INDEX(BDD!$AN$8:$AN$3162,MATCH(B195,BDD!$AX$8:$AX$3162,0)))=0,"",IF(B195="","",INDEX(BDD!$AN$8:$AN$3162,MATCH(B195,BDD!$AX$8:$AX$3162,0))))</f>
        <v/>
      </c>
      <c r="R195" s="557" t="str">
        <f>IFERROR(IF(B195="","",INDEX(BDD!C:C,MATCH(B195,BDD!AX:AX,0))),"")</f>
        <v/>
      </c>
      <c r="S195" s="513" t="str">
        <f>IF(B195="","",INDEX(BDD!$A$8:$A$3162,MATCH(B195,BDD!$AX$8:$AX$3162,0)))</f>
        <v/>
      </c>
    </row>
    <row r="196" spans="2:19" ht="18.75">
      <c r="B196" s="529" t="str">
        <f t="shared" si="4"/>
        <v/>
      </c>
      <c r="C196" s="530" t="str">
        <f>IF(B196="","",INDEX(BDD!$B$8:$B$3162,MATCH(B196,BDD!$AX$8:$AX$3162,0)))</f>
        <v/>
      </c>
      <c r="D196" s="531" t="str">
        <f t="shared" si="5"/>
        <v/>
      </c>
      <c r="E196" s="532" t="str">
        <f>IF(B196="","",INDEX(BDD!$D$8:$D$3162,MATCH(B196,BDD!$AX$8:$AX$3162,0)))</f>
        <v/>
      </c>
      <c r="F196" s="533" t="str">
        <f>IF(B196="","",INDEX(BDD!$M$8:$M$3162,MATCH(B196,BDD!$AX$8:$AX$3162,0)))</f>
        <v/>
      </c>
      <c r="G196" s="533" t="str">
        <f>IF(B196="","",INDEX(BDD!$N$8:$N$3162,MATCH(B196,BDD!$AX$8:$AX$3162,0)))</f>
        <v/>
      </c>
      <c r="H196" s="537" t="str">
        <f>IF(B196="","",INDEX(BDD!$E$8:$E$3162,MATCH(B196,BDD!$AX$8:$AX$3162,0)))</f>
        <v/>
      </c>
      <c r="I196" s="534" t="str">
        <f>IF(B196="","",INDEX(BDD!$V$8:$V$3162,MATCH(B196,BDD!$AX$8:$AX$3162,0)))</f>
        <v/>
      </c>
      <c r="J196" s="758" t="str">
        <f>IF(B196="","",INDEX(BDD!$Q$8:$Q$3162,MATCH(B196,BDD!$AX$8:$AX$3162,0)))</f>
        <v/>
      </c>
      <c r="K196" s="535" t="str">
        <f>IF(B196="","",INDEX(BDD!$R$8:$R$3162,MATCH(B196,BDD!$AX$8:$AX$3162,0)))</f>
        <v/>
      </c>
      <c r="L196" s="536" t="str">
        <f>IF(B196="","",INDEX(BDD!$S$8:$S$3162,MATCH(B196,BDD!$AX$8:$AX$3162,0)))</f>
        <v/>
      </c>
      <c r="M196" s="556" t="str">
        <f>IF(B196="","",INDEX(BDD!$P$8:$P$3162,MATCH(B196,BDD!$AX$8:$AX$3162,0)))</f>
        <v/>
      </c>
      <c r="N196" s="678">
        <f>IF(IF(B196="","",INDEX(BDD!$Z$8:$Z$3162,MATCH(B196,BDD!$AX$8:$AX$3162,0)))=0,"",INDEX(BDD!$Z$8:$Z$3162,MATCH(B196,BDD!$AX$8:$AX$3162,0)))</f>
        <v>0</v>
      </c>
      <c r="O196" s="672" t="str">
        <f>IF(IF(B196="","",INDEX(BDD!$AA$8:$AA$3162,MATCH(B196,BDD!$AX$8:$AX$3162,0)))=0,"",IF(B196="","",INDEX(BDD!$AA$8:$AA$3162,MATCH(B196,BDD!$AX$8:$AX$3162,0))))</f>
        <v/>
      </c>
      <c r="P196" s="672">
        <f>IF(IF(B196="","",INDEX(BDD!$AB$8:$AB$3162,MATCH(B196,BDD!$AX$8:$AX$3162,0)))=0,"",)</f>
        <v>0</v>
      </c>
      <c r="Q196" s="679" t="str">
        <f>IF(IF(B196="","",INDEX(BDD!$AN$8:$AN$3162,MATCH(B196,BDD!$AX$8:$AX$3162,0)))=0,"",IF(B196="","",INDEX(BDD!$AN$8:$AN$3162,MATCH(B196,BDD!$AX$8:$AX$3162,0))))</f>
        <v/>
      </c>
      <c r="R196" s="557" t="str">
        <f>IFERROR(IF(B196="","",INDEX(BDD!C:C,MATCH(B196,BDD!AX:AX,0))),"")</f>
        <v/>
      </c>
      <c r="S196" s="513" t="str">
        <f>IF(B196="","",INDEX(BDD!$A$8:$A$3162,MATCH(B196,BDD!$AX$8:$AX$3162,0)))</f>
        <v/>
      </c>
    </row>
    <row r="197" spans="2:19" ht="18.75">
      <c r="B197" s="529" t="str">
        <f t="shared" ref="B197:B260" si="6">IF(ROW()-4&lt;=$S$2,ROW()-4,"")</f>
        <v/>
      </c>
      <c r="C197" s="530" t="str">
        <f>IF(B197="","",INDEX(BDD!$B$8:$B$3162,MATCH(B197,BDD!$AX$8:$AX$3162,0)))</f>
        <v/>
      </c>
      <c r="D197" s="531" t="str">
        <f t="shared" si="5"/>
        <v/>
      </c>
      <c r="E197" s="532" t="str">
        <f>IF(B197="","",INDEX(BDD!$D$8:$D$3162,MATCH(B197,BDD!$AX$8:$AX$3162,0)))</f>
        <v/>
      </c>
      <c r="F197" s="533" t="str">
        <f>IF(B197="","",INDEX(BDD!$M$8:$M$3162,MATCH(B197,BDD!$AX$8:$AX$3162,0)))</f>
        <v/>
      </c>
      <c r="G197" s="533" t="str">
        <f>IF(B197="","",INDEX(BDD!$N$8:$N$3162,MATCH(B197,BDD!$AX$8:$AX$3162,0)))</f>
        <v/>
      </c>
      <c r="H197" s="537" t="str">
        <f>IF(B197="","",INDEX(BDD!$E$8:$E$3162,MATCH(B197,BDD!$AX$8:$AX$3162,0)))</f>
        <v/>
      </c>
      <c r="I197" s="534" t="str">
        <f>IF(B197="","",INDEX(BDD!$V$8:$V$3162,MATCH(B197,BDD!$AX$8:$AX$3162,0)))</f>
        <v/>
      </c>
      <c r="J197" s="758" t="str">
        <f>IF(B197="","",INDEX(BDD!$Q$8:$Q$3162,MATCH(B197,BDD!$AX$8:$AX$3162,0)))</f>
        <v/>
      </c>
      <c r="K197" s="535" t="str">
        <f>IF(B197="","",INDEX(BDD!$R$8:$R$3162,MATCH(B197,BDD!$AX$8:$AX$3162,0)))</f>
        <v/>
      </c>
      <c r="L197" s="536" t="str">
        <f>IF(B197="","",INDEX(BDD!$S$8:$S$3162,MATCH(B197,BDD!$AX$8:$AX$3162,0)))</f>
        <v/>
      </c>
      <c r="M197" s="556" t="str">
        <f>IF(B197="","",INDEX(BDD!$P$8:$P$3162,MATCH(B197,BDD!$AX$8:$AX$3162,0)))</f>
        <v/>
      </c>
      <c r="N197" s="678">
        <f>IF(IF(B197="","",INDEX(BDD!$Z$8:$Z$3162,MATCH(B197,BDD!$AX$8:$AX$3162,0)))=0,"",INDEX(BDD!$Z$8:$Z$3162,MATCH(B197,BDD!$AX$8:$AX$3162,0)))</f>
        <v>0</v>
      </c>
      <c r="O197" s="672" t="str">
        <f>IF(IF(B197="","",INDEX(BDD!$AA$8:$AA$3162,MATCH(B197,BDD!$AX$8:$AX$3162,0)))=0,"",IF(B197="","",INDEX(BDD!$AA$8:$AA$3162,MATCH(B197,BDD!$AX$8:$AX$3162,0))))</f>
        <v/>
      </c>
      <c r="P197" s="672">
        <f>IF(IF(B197="","",INDEX(BDD!$AB$8:$AB$3162,MATCH(B197,BDD!$AX$8:$AX$3162,0)))=0,"",)</f>
        <v>0</v>
      </c>
      <c r="Q197" s="679" t="str">
        <f>IF(IF(B197="","",INDEX(BDD!$AN$8:$AN$3162,MATCH(B197,BDD!$AX$8:$AX$3162,0)))=0,"",IF(B197="","",INDEX(BDD!$AN$8:$AN$3162,MATCH(B197,BDD!$AX$8:$AX$3162,0))))</f>
        <v/>
      </c>
      <c r="R197" s="557" t="str">
        <f>IFERROR(IF(B197="","",INDEX(BDD!C:C,MATCH(B197,BDD!AX:AX,0))),"")</f>
        <v/>
      </c>
      <c r="S197" s="513" t="str">
        <f>IF(B197="","",INDEX(BDD!$A$8:$A$3162,MATCH(B197,BDD!$AX$8:$AX$3162,0)))</f>
        <v/>
      </c>
    </row>
    <row r="198" spans="2:19" ht="18.75">
      <c r="B198" s="529" t="str">
        <f t="shared" si="6"/>
        <v/>
      </c>
      <c r="C198" s="530" t="str">
        <f>IF(B198="","",INDEX(BDD!$B$8:$B$3162,MATCH(B198,BDD!$AX$8:$AX$3162,0)))</f>
        <v/>
      </c>
      <c r="D198" s="531" t="str">
        <f t="shared" ref="D198:D253" si="7">C198</f>
        <v/>
      </c>
      <c r="E198" s="532" t="str">
        <f>IF(B198="","",INDEX(BDD!$D$8:$D$3162,MATCH(B198,BDD!$AX$8:$AX$3162,0)))</f>
        <v/>
      </c>
      <c r="F198" s="533" t="str">
        <f>IF(B198="","",INDEX(BDD!$M$8:$M$3162,MATCH(B198,BDD!$AX$8:$AX$3162,0)))</f>
        <v/>
      </c>
      <c r="G198" s="533" t="str">
        <f>IF(B198="","",INDEX(BDD!$N$8:$N$3162,MATCH(B198,BDD!$AX$8:$AX$3162,0)))</f>
        <v/>
      </c>
      <c r="H198" s="537" t="str">
        <f>IF(B198="","",INDEX(BDD!$E$8:$E$3162,MATCH(B198,BDD!$AX$8:$AX$3162,0)))</f>
        <v/>
      </c>
      <c r="I198" s="534" t="str">
        <f>IF(B198="","",INDEX(BDD!$V$8:$V$3162,MATCH(B198,BDD!$AX$8:$AX$3162,0)))</f>
        <v/>
      </c>
      <c r="J198" s="758" t="str">
        <f>IF(B198="","",INDEX(BDD!$Q$8:$Q$3162,MATCH(B198,BDD!$AX$8:$AX$3162,0)))</f>
        <v/>
      </c>
      <c r="K198" s="535" t="str">
        <f>IF(B198="","",INDEX(BDD!$R$8:$R$3162,MATCH(B198,BDD!$AX$8:$AX$3162,0)))</f>
        <v/>
      </c>
      <c r="L198" s="536" t="str">
        <f>IF(B198="","",INDEX(BDD!$S$8:$S$3162,MATCH(B198,BDD!$AX$8:$AX$3162,0)))</f>
        <v/>
      </c>
      <c r="M198" s="556" t="str">
        <f>IF(B198="","",INDEX(BDD!$P$8:$P$3162,MATCH(B198,BDD!$AX$8:$AX$3162,0)))</f>
        <v/>
      </c>
      <c r="N198" s="678">
        <f>IF(IF(B198="","",INDEX(BDD!$Z$8:$Z$3162,MATCH(B198,BDD!$AX$8:$AX$3162,0)))=0,"",INDEX(BDD!$Z$8:$Z$3162,MATCH(B198,BDD!$AX$8:$AX$3162,0)))</f>
        <v>0</v>
      </c>
      <c r="O198" s="672" t="str">
        <f>IF(IF(B198="","",INDEX(BDD!$AA$8:$AA$3162,MATCH(B198,BDD!$AX$8:$AX$3162,0)))=0,"",IF(B198="","",INDEX(BDD!$AA$8:$AA$3162,MATCH(B198,BDD!$AX$8:$AX$3162,0))))</f>
        <v/>
      </c>
      <c r="P198" s="672">
        <f>IF(IF(B198="","",INDEX(BDD!$AB$8:$AB$3162,MATCH(B198,BDD!$AX$8:$AX$3162,0)))=0,"",)</f>
        <v>0</v>
      </c>
      <c r="Q198" s="679" t="str">
        <f>IF(IF(B198="","",INDEX(BDD!$AN$8:$AN$3162,MATCH(B198,BDD!$AX$8:$AX$3162,0)))=0,"",IF(B198="","",INDEX(BDD!$AN$8:$AN$3162,MATCH(B198,BDD!$AX$8:$AX$3162,0))))</f>
        <v/>
      </c>
      <c r="R198" s="557" t="str">
        <f>IFERROR(IF(B198="","",INDEX(BDD!C:C,MATCH(B198,BDD!AX:AX,0))),"")</f>
        <v/>
      </c>
      <c r="S198" s="513" t="str">
        <f>IF(B198="","",INDEX(BDD!$A$8:$A$3162,MATCH(B198,BDD!$AX$8:$AX$3162,0)))</f>
        <v/>
      </c>
    </row>
    <row r="199" spans="2:19" ht="18.75">
      <c r="B199" s="529" t="str">
        <f t="shared" si="6"/>
        <v/>
      </c>
      <c r="C199" s="530" t="str">
        <f>IF(B199="","",INDEX(BDD!$B$8:$B$3162,MATCH(B199,BDD!$AX$8:$AX$3162,0)))</f>
        <v/>
      </c>
      <c r="D199" s="531" t="str">
        <f t="shared" si="7"/>
        <v/>
      </c>
      <c r="E199" s="532" t="str">
        <f>IF(B199="","",INDEX(BDD!$D$8:$D$3162,MATCH(B199,BDD!$AX$8:$AX$3162,0)))</f>
        <v/>
      </c>
      <c r="F199" s="533" t="str">
        <f>IF(B199="","",INDEX(BDD!$M$8:$M$3162,MATCH(B199,BDD!$AX$8:$AX$3162,0)))</f>
        <v/>
      </c>
      <c r="G199" s="533" t="str">
        <f>IF(B199="","",INDEX(BDD!$N$8:$N$3162,MATCH(B199,BDD!$AX$8:$AX$3162,0)))</f>
        <v/>
      </c>
      <c r="H199" s="537" t="str">
        <f>IF(B199="","",INDEX(BDD!$E$8:$E$3162,MATCH(B199,BDD!$AX$8:$AX$3162,0)))</f>
        <v/>
      </c>
      <c r="I199" s="534" t="str">
        <f>IF(B199="","",INDEX(BDD!$V$8:$V$3162,MATCH(B199,BDD!$AX$8:$AX$3162,0)))</f>
        <v/>
      </c>
      <c r="J199" s="758" t="str">
        <f>IF(B199="","",INDEX(BDD!$Q$8:$Q$3162,MATCH(B199,BDD!$AX$8:$AX$3162,0)))</f>
        <v/>
      </c>
      <c r="K199" s="535" t="str">
        <f>IF(B199="","",INDEX(BDD!$R$8:$R$3162,MATCH(B199,BDD!$AX$8:$AX$3162,0)))</f>
        <v/>
      </c>
      <c r="L199" s="536" t="str">
        <f>IF(B199="","",INDEX(BDD!$S$8:$S$3162,MATCH(B199,BDD!$AX$8:$AX$3162,0)))</f>
        <v/>
      </c>
      <c r="M199" s="556" t="str">
        <f>IF(B199="","",INDEX(BDD!$P$8:$P$3162,MATCH(B199,BDD!$AX$8:$AX$3162,0)))</f>
        <v/>
      </c>
      <c r="N199" s="678">
        <f>IF(IF(B199="","",INDEX(BDD!$Z$8:$Z$3162,MATCH(B199,BDD!$AX$8:$AX$3162,0)))=0,"",INDEX(BDD!$Z$8:$Z$3162,MATCH(B199,BDD!$AX$8:$AX$3162,0)))</f>
        <v>0</v>
      </c>
      <c r="O199" s="672" t="str">
        <f>IF(IF(B199="","",INDEX(BDD!$AA$8:$AA$3162,MATCH(B199,BDD!$AX$8:$AX$3162,0)))=0,"",IF(B199="","",INDEX(BDD!$AA$8:$AA$3162,MATCH(B199,BDD!$AX$8:$AX$3162,0))))</f>
        <v/>
      </c>
      <c r="P199" s="672">
        <f>IF(IF(B199="","",INDEX(BDD!$AB$8:$AB$3162,MATCH(B199,BDD!$AX$8:$AX$3162,0)))=0,"",)</f>
        <v>0</v>
      </c>
      <c r="Q199" s="679" t="str">
        <f>IF(IF(B199="","",INDEX(BDD!$AN$8:$AN$3162,MATCH(B199,BDD!$AX$8:$AX$3162,0)))=0,"",IF(B199="","",INDEX(BDD!$AN$8:$AN$3162,MATCH(B199,BDD!$AX$8:$AX$3162,0))))</f>
        <v/>
      </c>
      <c r="R199" s="557" t="str">
        <f>IFERROR(IF(B199="","",INDEX(BDD!C:C,MATCH(B199,BDD!AX:AX,0))),"")</f>
        <v/>
      </c>
      <c r="S199" s="513" t="str">
        <f>IF(B199="","",INDEX(BDD!$A$8:$A$3162,MATCH(B199,BDD!$AX$8:$AX$3162,0)))</f>
        <v/>
      </c>
    </row>
    <row r="200" spans="2:19" ht="18.75">
      <c r="B200" s="529" t="str">
        <f t="shared" si="6"/>
        <v/>
      </c>
      <c r="C200" s="530" t="str">
        <f>IF(B200="","",INDEX(BDD!$B$8:$B$3162,MATCH(B200,BDD!$AX$8:$AX$3162,0)))</f>
        <v/>
      </c>
      <c r="D200" s="531" t="str">
        <f t="shared" si="7"/>
        <v/>
      </c>
      <c r="E200" s="532" t="str">
        <f>IF(B200="","",INDEX(BDD!$D$8:$D$3162,MATCH(B200,BDD!$AX$8:$AX$3162,0)))</f>
        <v/>
      </c>
      <c r="F200" s="533" t="str">
        <f>IF(B200="","",INDEX(BDD!$M$8:$M$3162,MATCH(B200,BDD!$AX$8:$AX$3162,0)))</f>
        <v/>
      </c>
      <c r="G200" s="533" t="str">
        <f>IF(B200="","",INDEX(BDD!$N$8:$N$3162,MATCH(B200,BDD!$AX$8:$AX$3162,0)))</f>
        <v/>
      </c>
      <c r="H200" s="537" t="str">
        <f>IF(B200="","",INDEX(BDD!$E$8:$E$3162,MATCH(B200,BDD!$AX$8:$AX$3162,0)))</f>
        <v/>
      </c>
      <c r="I200" s="534" t="str">
        <f>IF(B200="","",INDEX(BDD!$V$8:$V$3162,MATCH(B200,BDD!$AX$8:$AX$3162,0)))</f>
        <v/>
      </c>
      <c r="J200" s="758" t="str">
        <f>IF(B200="","",INDEX(BDD!$Q$8:$Q$3162,MATCH(B200,BDD!$AX$8:$AX$3162,0)))</f>
        <v/>
      </c>
      <c r="K200" s="535" t="str">
        <f>IF(B200="","",INDEX(BDD!$R$8:$R$3162,MATCH(B200,BDD!$AX$8:$AX$3162,0)))</f>
        <v/>
      </c>
      <c r="L200" s="536" t="str">
        <f>IF(B200="","",INDEX(BDD!$S$8:$S$3162,MATCH(B200,BDD!$AX$8:$AX$3162,0)))</f>
        <v/>
      </c>
      <c r="M200" s="556" t="str">
        <f>IF(B200="","",INDEX(BDD!$P$8:$P$3162,MATCH(B200,BDD!$AX$8:$AX$3162,0)))</f>
        <v/>
      </c>
      <c r="N200" s="678">
        <f>IF(IF(B200="","",INDEX(BDD!$Z$8:$Z$3162,MATCH(B200,BDD!$AX$8:$AX$3162,0)))=0,"",INDEX(BDD!$Z$8:$Z$3162,MATCH(B200,BDD!$AX$8:$AX$3162,0)))</f>
        <v>0</v>
      </c>
      <c r="O200" s="672" t="str">
        <f>IF(IF(B200="","",INDEX(BDD!$AA$8:$AA$3162,MATCH(B200,BDD!$AX$8:$AX$3162,0)))=0,"",IF(B200="","",INDEX(BDD!$AA$8:$AA$3162,MATCH(B200,BDD!$AX$8:$AX$3162,0))))</f>
        <v/>
      </c>
      <c r="P200" s="672">
        <f>IF(IF(B200="","",INDEX(BDD!$AB$8:$AB$3162,MATCH(B200,BDD!$AX$8:$AX$3162,0)))=0,"",)</f>
        <v>0</v>
      </c>
      <c r="Q200" s="679" t="str">
        <f>IF(IF(B200="","",INDEX(BDD!$AN$8:$AN$3162,MATCH(B200,BDD!$AX$8:$AX$3162,0)))=0,"",IF(B200="","",INDEX(BDD!$AN$8:$AN$3162,MATCH(B200,BDD!$AX$8:$AX$3162,0))))</f>
        <v/>
      </c>
      <c r="R200" s="557" t="str">
        <f>IFERROR(IF(B200="","",INDEX(BDD!C:C,MATCH(B200,BDD!AX:AX,0))),"")</f>
        <v/>
      </c>
      <c r="S200" s="513" t="str">
        <f>IF(B200="","",INDEX(BDD!$A$8:$A$3162,MATCH(B200,BDD!$AX$8:$AX$3162,0)))</f>
        <v/>
      </c>
    </row>
    <row r="201" spans="2:19" ht="18.75">
      <c r="B201" s="529" t="str">
        <f t="shared" si="6"/>
        <v/>
      </c>
      <c r="C201" s="530" t="str">
        <f>IF(B201="","",INDEX(BDD!$B$8:$B$3162,MATCH(B201,BDD!$AX$8:$AX$3162,0)))</f>
        <v/>
      </c>
      <c r="D201" s="531" t="str">
        <f t="shared" si="7"/>
        <v/>
      </c>
      <c r="E201" s="532" t="str">
        <f>IF(B201="","",INDEX(BDD!$D$8:$D$3162,MATCH(B201,BDD!$AX$8:$AX$3162,0)))</f>
        <v/>
      </c>
      <c r="F201" s="533" t="str">
        <f>IF(B201="","",INDEX(BDD!$M$8:$M$3162,MATCH(B201,BDD!$AX$8:$AX$3162,0)))</f>
        <v/>
      </c>
      <c r="G201" s="533" t="str">
        <f>IF(B201="","",INDEX(BDD!$N$8:$N$3162,MATCH(B201,BDD!$AX$8:$AX$3162,0)))</f>
        <v/>
      </c>
      <c r="H201" s="537" t="str">
        <f>IF(B201="","",INDEX(BDD!$E$8:$E$3162,MATCH(B201,BDD!$AX$8:$AX$3162,0)))</f>
        <v/>
      </c>
      <c r="I201" s="534" t="str">
        <f>IF(B201="","",INDEX(BDD!$V$8:$V$3162,MATCH(B201,BDD!$AX$8:$AX$3162,0)))</f>
        <v/>
      </c>
      <c r="J201" s="758" t="str">
        <f>IF(B201="","",INDEX(BDD!$Q$8:$Q$3162,MATCH(B201,BDD!$AX$8:$AX$3162,0)))</f>
        <v/>
      </c>
      <c r="K201" s="535" t="str">
        <f>IF(B201="","",INDEX(BDD!$R$8:$R$3162,MATCH(B201,BDD!$AX$8:$AX$3162,0)))</f>
        <v/>
      </c>
      <c r="L201" s="536" t="str">
        <f>IF(B201="","",INDEX(BDD!$S$8:$S$3162,MATCH(B201,BDD!$AX$8:$AX$3162,0)))</f>
        <v/>
      </c>
      <c r="M201" s="556" t="str">
        <f>IF(B201="","",INDEX(BDD!$P$8:$P$3162,MATCH(B201,BDD!$AX$8:$AX$3162,0)))</f>
        <v/>
      </c>
      <c r="N201" s="678">
        <f>IF(IF(B201="","",INDEX(BDD!$Z$8:$Z$3162,MATCH(B201,BDD!$AX$8:$AX$3162,0)))=0,"",INDEX(BDD!$Z$8:$Z$3162,MATCH(B201,BDD!$AX$8:$AX$3162,0)))</f>
        <v>0</v>
      </c>
      <c r="O201" s="672" t="str">
        <f>IF(IF(B201="","",INDEX(BDD!$AA$8:$AA$3162,MATCH(B201,BDD!$AX$8:$AX$3162,0)))=0,"",IF(B201="","",INDEX(BDD!$AA$8:$AA$3162,MATCH(B201,BDD!$AX$8:$AX$3162,0))))</f>
        <v/>
      </c>
      <c r="P201" s="672">
        <f>IF(IF(B201="","",INDEX(BDD!$AB$8:$AB$3162,MATCH(B201,BDD!$AX$8:$AX$3162,0)))=0,"",)</f>
        <v>0</v>
      </c>
      <c r="Q201" s="679" t="str">
        <f>IF(IF(B201="","",INDEX(BDD!$AN$8:$AN$3162,MATCH(B201,BDD!$AX$8:$AX$3162,0)))=0,"",IF(B201="","",INDEX(BDD!$AN$8:$AN$3162,MATCH(B201,BDD!$AX$8:$AX$3162,0))))</f>
        <v/>
      </c>
      <c r="R201" s="557" t="str">
        <f>IFERROR(IF(B201="","",INDEX(BDD!C:C,MATCH(B201,BDD!AX:AX,0))),"")</f>
        <v/>
      </c>
      <c r="S201" s="513" t="str">
        <f>IF(B201="","",INDEX(BDD!$A$8:$A$3162,MATCH(B201,BDD!$AX$8:$AX$3162,0)))</f>
        <v/>
      </c>
    </row>
    <row r="202" spans="2:19" ht="18.75">
      <c r="B202" s="529" t="str">
        <f t="shared" si="6"/>
        <v/>
      </c>
      <c r="C202" s="530" t="str">
        <f>IF(B202="","",INDEX(BDD!$B$8:$B$3162,MATCH(B202,BDD!$AX$8:$AX$3162,0)))</f>
        <v/>
      </c>
      <c r="D202" s="531" t="str">
        <f t="shared" si="7"/>
        <v/>
      </c>
      <c r="E202" s="532" t="str">
        <f>IF(B202="","",INDEX(BDD!$D$8:$D$3162,MATCH(B202,BDD!$AX$8:$AX$3162,0)))</f>
        <v/>
      </c>
      <c r="F202" s="533" t="str">
        <f>IF(B202="","",INDEX(BDD!$M$8:$M$3162,MATCH(B202,BDD!$AX$8:$AX$3162,0)))</f>
        <v/>
      </c>
      <c r="G202" s="533" t="str">
        <f>IF(B202="","",INDEX(BDD!$N$8:$N$3162,MATCH(B202,BDD!$AX$8:$AX$3162,0)))</f>
        <v/>
      </c>
      <c r="H202" s="537" t="str">
        <f>IF(B202="","",INDEX(BDD!$E$8:$E$3162,MATCH(B202,BDD!$AX$8:$AX$3162,0)))</f>
        <v/>
      </c>
      <c r="I202" s="534" t="str">
        <f>IF(B202="","",INDEX(BDD!$V$8:$V$3162,MATCH(B202,BDD!$AX$8:$AX$3162,0)))</f>
        <v/>
      </c>
      <c r="J202" s="758" t="str">
        <f>IF(B202="","",INDEX(BDD!$Q$8:$Q$3162,MATCH(B202,BDD!$AX$8:$AX$3162,0)))</f>
        <v/>
      </c>
      <c r="K202" s="535" t="str">
        <f>IF(B202="","",INDEX(BDD!$R$8:$R$3162,MATCH(B202,BDD!$AX$8:$AX$3162,0)))</f>
        <v/>
      </c>
      <c r="L202" s="536" t="str">
        <f>IF(B202="","",INDEX(BDD!$S$8:$S$3162,MATCH(B202,BDD!$AX$8:$AX$3162,0)))</f>
        <v/>
      </c>
      <c r="M202" s="556" t="str">
        <f>IF(B202="","",INDEX(BDD!$P$8:$P$3162,MATCH(B202,BDD!$AX$8:$AX$3162,0)))</f>
        <v/>
      </c>
      <c r="N202" s="678">
        <f>IF(IF(B202="","",INDEX(BDD!$Z$8:$Z$3162,MATCH(B202,BDD!$AX$8:$AX$3162,0)))=0,"",INDEX(BDD!$Z$8:$Z$3162,MATCH(B202,BDD!$AX$8:$AX$3162,0)))</f>
        <v>0</v>
      </c>
      <c r="O202" s="672" t="str">
        <f>IF(IF(B202="","",INDEX(BDD!$AA$8:$AA$3162,MATCH(B202,BDD!$AX$8:$AX$3162,0)))=0,"",IF(B202="","",INDEX(BDD!$AA$8:$AA$3162,MATCH(B202,BDD!$AX$8:$AX$3162,0))))</f>
        <v/>
      </c>
      <c r="P202" s="672">
        <f>IF(IF(B202="","",INDEX(BDD!$AB$8:$AB$3162,MATCH(B202,BDD!$AX$8:$AX$3162,0)))=0,"",)</f>
        <v>0</v>
      </c>
      <c r="Q202" s="679" t="str">
        <f>IF(IF(B202="","",INDEX(BDD!$AN$8:$AN$3162,MATCH(B202,BDD!$AX$8:$AX$3162,0)))=0,"",IF(B202="","",INDEX(BDD!$AN$8:$AN$3162,MATCH(B202,BDD!$AX$8:$AX$3162,0))))</f>
        <v/>
      </c>
      <c r="R202" s="557" t="str">
        <f>IFERROR(IF(B202="","",INDEX(BDD!C:C,MATCH(B202,BDD!AX:AX,0))),"")</f>
        <v/>
      </c>
      <c r="S202" s="513" t="str">
        <f>IF(B202="","",INDEX(BDD!$A$8:$A$3162,MATCH(B202,BDD!$AX$8:$AX$3162,0)))</f>
        <v/>
      </c>
    </row>
    <row r="203" spans="2:19" ht="18.75">
      <c r="B203" s="529" t="str">
        <f t="shared" si="6"/>
        <v/>
      </c>
      <c r="C203" s="530" t="str">
        <f>IF(B203="","",INDEX(BDD!$B$8:$B$3162,MATCH(B203,BDD!$AX$8:$AX$3162,0)))</f>
        <v/>
      </c>
      <c r="D203" s="531" t="str">
        <f t="shared" si="7"/>
        <v/>
      </c>
      <c r="E203" s="532" t="str">
        <f>IF(B203="","",INDEX(BDD!$D$8:$D$3162,MATCH(B203,BDD!$AX$8:$AX$3162,0)))</f>
        <v/>
      </c>
      <c r="F203" s="533" t="str">
        <f>IF(B203="","",INDEX(BDD!$M$8:$M$3162,MATCH(B203,BDD!$AX$8:$AX$3162,0)))</f>
        <v/>
      </c>
      <c r="G203" s="533" t="str">
        <f>IF(B203="","",INDEX(BDD!$N$8:$N$3162,MATCH(B203,BDD!$AX$8:$AX$3162,0)))</f>
        <v/>
      </c>
      <c r="H203" s="537" t="str">
        <f>IF(B203="","",INDEX(BDD!$E$8:$E$3162,MATCH(B203,BDD!$AX$8:$AX$3162,0)))</f>
        <v/>
      </c>
      <c r="I203" s="534" t="str">
        <f>IF(B203="","",INDEX(BDD!$V$8:$V$3162,MATCH(B203,BDD!$AX$8:$AX$3162,0)))</f>
        <v/>
      </c>
      <c r="J203" s="758" t="str">
        <f>IF(B203="","",INDEX(BDD!$Q$8:$Q$3162,MATCH(B203,BDD!$AX$8:$AX$3162,0)))</f>
        <v/>
      </c>
      <c r="K203" s="535" t="str">
        <f>IF(B203="","",INDEX(BDD!$R$8:$R$3162,MATCH(B203,BDD!$AX$8:$AX$3162,0)))</f>
        <v/>
      </c>
      <c r="L203" s="536" t="str">
        <f>IF(B203="","",INDEX(BDD!$S$8:$S$3162,MATCH(B203,BDD!$AX$8:$AX$3162,0)))</f>
        <v/>
      </c>
      <c r="M203" s="556" t="str">
        <f>IF(B203="","",INDEX(BDD!$P$8:$P$3162,MATCH(B203,BDD!$AX$8:$AX$3162,0)))</f>
        <v/>
      </c>
      <c r="N203" s="678">
        <f>IF(IF(B203="","",INDEX(BDD!$Z$8:$Z$3162,MATCH(B203,BDD!$AX$8:$AX$3162,0)))=0,"",INDEX(BDD!$Z$8:$Z$3162,MATCH(B203,BDD!$AX$8:$AX$3162,0)))</f>
        <v>0</v>
      </c>
      <c r="O203" s="672" t="str">
        <f>IF(IF(B203="","",INDEX(BDD!$AA$8:$AA$3162,MATCH(B203,BDD!$AX$8:$AX$3162,0)))=0,"",IF(B203="","",INDEX(BDD!$AA$8:$AA$3162,MATCH(B203,BDD!$AX$8:$AX$3162,0))))</f>
        <v/>
      </c>
      <c r="P203" s="672">
        <f>IF(IF(B203="","",INDEX(BDD!$AB$8:$AB$3162,MATCH(B203,BDD!$AX$8:$AX$3162,0)))=0,"",)</f>
        <v>0</v>
      </c>
      <c r="Q203" s="679" t="str">
        <f>IF(IF(B203="","",INDEX(BDD!$AN$8:$AN$3162,MATCH(B203,BDD!$AX$8:$AX$3162,0)))=0,"",IF(B203="","",INDEX(BDD!$AN$8:$AN$3162,MATCH(B203,BDD!$AX$8:$AX$3162,0))))</f>
        <v/>
      </c>
      <c r="R203" s="557" t="str">
        <f>IFERROR(IF(B203="","",INDEX(BDD!C:C,MATCH(B203,BDD!AX:AX,0))),"")</f>
        <v/>
      </c>
      <c r="S203" s="513" t="str">
        <f>IF(B203="","",INDEX(BDD!$A$8:$A$3162,MATCH(B203,BDD!$AX$8:$AX$3162,0)))</f>
        <v/>
      </c>
    </row>
    <row r="204" spans="2:19" ht="18.75">
      <c r="B204" s="529" t="str">
        <f t="shared" si="6"/>
        <v/>
      </c>
      <c r="C204" s="530" t="str">
        <f>IF(B204="","",INDEX(BDD!$B$8:$B$3162,MATCH(B204,BDD!$AX$8:$AX$3162,0)))</f>
        <v/>
      </c>
      <c r="D204" s="531" t="str">
        <f t="shared" si="7"/>
        <v/>
      </c>
      <c r="E204" s="532" t="str">
        <f>IF(B204="","",INDEX(BDD!$D$8:$D$3162,MATCH(B204,BDD!$AX$8:$AX$3162,0)))</f>
        <v/>
      </c>
      <c r="F204" s="533" t="str">
        <f>IF(B204="","",INDEX(BDD!$M$8:$M$3162,MATCH(B204,BDD!$AX$8:$AX$3162,0)))</f>
        <v/>
      </c>
      <c r="G204" s="533" t="str">
        <f>IF(B204="","",INDEX(BDD!$N$8:$N$3162,MATCH(B204,BDD!$AX$8:$AX$3162,0)))</f>
        <v/>
      </c>
      <c r="H204" s="537" t="str">
        <f>IF(B204="","",INDEX(BDD!$E$8:$E$3162,MATCH(B204,BDD!$AX$8:$AX$3162,0)))</f>
        <v/>
      </c>
      <c r="I204" s="534" t="str">
        <f>IF(B204="","",INDEX(BDD!$V$8:$V$3162,MATCH(B204,BDD!$AX$8:$AX$3162,0)))</f>
        <v/>
      </c>
      <c r="J204" s="758" t="str">
        <f>IF(B204="","",INDEX(BDD!$Q$8:$Q$3162,MATCH(B204,BDD!$AX$8:$AX$3162,0)))</f>
        <v/>
      </c>
      <c r="K204" s="535" t="str">
        <f>IF(B204="","",INDEX(BDD!$R$8:$R$3162,MATCH(B204,BDD!$AX$8:$AX$3162,0)))</f>
        <v/>
      </c>
      <c r="L204" s="536" t="str">
        <f>IF(B204="","",INDEX(BDD!$S$8:$S$3162,MATCH(B204,BDD!$AX$8:$AX$3162,0)))</f>
        <v/>
      </c>
      <c r="M204" s="556" t="str">
        <f>IF(B204="","",INDEX(BDD!$P$8:$P$3162,MATCH(B204,BDD!$AX$8:$AX$3162,0)))</f>
        <v/>
      </c>
      <c r="N204" s="678">
        <f>IF(IF(B204="","",INDEX(BDD!$Z$8:$Z$3162,MATCH(B204,BDD!$AX$8:$AX$3162,0)))=0,"",INDEX(BDD!$Z$8:$Z$3162,MATCH(B204,BDD!$AX$8:$AX$3162,0)))</f>
        <v>0</v>
      </c>
      <c r="O204" s="672" t="str">
        <f>IF(IF(B204="","",INDEX(BDD!$AA$8:$AA$3162,MATCH(B204,BDD!$AX$8:$AX$3162,0)))=0,"",IF(B204="","",INDEX(BDD!$AA$8:$AA$3162,MATCH(B204,BDD!$AX$8:$AX$3162,0))))</f>
        <v/>
      </c>
      <c r="P204" s="672">
        <f>IF(IF(B204="","",INDEX(BDD!$AB$8:$AB$3162,MATCH(B204,BDD!$AX$8:$AX$3162,0)))=0,"",)</f>
        <v>0</v>
      </c>
      <c r="Q204" s="679" t="str">
        <f>IF(IF(B204="","",INDEX(BDD!$AN$8:$AN$3162,MATCH(B204,BDD!$AX$8:$AX$3162,0)))=0,"",IF(B204="","",INDEX(BDD!$AN$8:$AN$3162,MATCH(B204,BDD!$AX$8:$AX$3162,0))))</f>
        <v/>
      </c>
      <c r="R204" s="557" t="str">
        <f>IFERROR(IF(B204="","",INDEX(BDD!C:C,MATCH(B204,BDD!AX:AX,0))),"")</f>
        <v/>
      </c>
      <c r="S204" s="513" t="str">
        <f>IF(B204="","",INDEX(BDD!$A$8:$A$3162,MATCH(B204,BDD!$AX$8:$AX$3162,0)))</f>
        <v/>
      </c>
    </row>
    <row r="205" spans="2:19" ht="18.75">
      <c r="B205" s="529" t="str">
        <f t="shared" si="6"/>
        <v/>
      </c>
      <c r="C205" s="530" t="str">
        <f>IF(B205="","",INDEX(BDD!$B$8:$B$3162,MATCH(B205,BDD!$AX$8:$AX$3162,0)))</f>
        <v/>
      </c>
      <c r="D205" s="531" t="str">
        <f t="shared" si="7"/>
        <v/>
      </c>
      <c r="E205" s="532" t="str">
        <f>IF(B205="","",INDEX(BDD!$D$8:$D$3162,MATCH(B205,BDD!$AX$8:$AX$3162,0)))</f>
        <v/>
      </c>
      <c r="F205" s="533" t="str">
        <f>IF(B205="","",INDEX(BDD!$M$8:$M$3162,MATCH(B205,BDD!$AX$8:$AX$3162,0)))</f>
        <v/>
      </c>
      <c r="G205" s="533" t="str">
        <f>IF(B205="","",INDEX(BDD!$N$8:$N$3162,MATCH(B205,BDD!$AX$8:$AX$3162,0)))</f>
        <v/>
      </c>
      <c r="H205" s="537" t="str">
        <f>IF(B205="","",INDEX(BDD!$E$8:$E$3162,MATCH(B205,BDD!$AX$8:$AX$3162,0)))</f>
        <v/>
      </c>
      <c r="I205" s="534" t="str">
        <f>IF(B205="","",INDEX(BDD!$V$8:$V$3162,MATCH(B205,BDD!$AX$8:$AX$3162,0)))</f>
        <v/>
      </c>
      <c r="J205" s="758" t="str">
        <f>IF(B205="","",INDEX(BDD!$Q$8:$Q$3162,MATCH(B205,BDD!$AX$8:$AX$3162,0)))</f>
        <v/>
      </c>
      <c r="K205" s="535" t="str">
        <f>IF(B205="","",INDEX(BDD!$R$8:$R$3162,MATCH(B205,BDD!$AX$8:$AX$3162,0)))</f>
        <v/>
      </c>
      <c r="L205" s="536" t="str">
        <f>IF(B205="","",INDEX(BDD!$S$8:$S$3162,MATCH(B205,BDD!$AX$8:$AX$3162,0)))</f>
        <v/>
      </c>
      <c r="M205" s="556" t="str">
        <f>IF(B205="","",INDEX(BDD!$P$8:$P$3162,MATCH(B205,BDD!$AX$8:$AX$3162,0)))</f>
        <v/>
      </c>
      <c r="N205" s="678">
        <f>IF(IF(B205="","",INDEX(BDD!$Z$8:$Z$3162,MATCH(B205,BDD!$AX$8:$AX$3162,0)))=0,"",INDEX(BDD!$Z$8:$Z$3162,MATCH(B205,BDD!$AX$8:$AX$3162,0)))</f>
        <v>0</v>
      </c>
      <c r="O205" s="672" t="str">
        <f>IF(IF(B205="","",INDEX(BDD!$AA$8:$AA$3162,MATCH(B205,BDD!$AX$8:$AX$3162,0)))=0,"",IF(B205="","",INDEX(BDD!$AA$8:$AA$3162,MATCH(B205,BDD!$AX$8:$AX$3162,0))))</f>
        <v/>
      </c>
      <c r="P205" s="672">
        <f>IF(IF(B205="","",INDEX(BDD!$AB$8:$AB$3162,MATCH(B205,BDD!$AX$8:$AX$3162,0)))=0,"",)</f>
        <v>0</v>
      </c>
      <c r="Q205" s="679" t="str">
        <f>IF(IF(B205="","",INDEX(BDD!$AN$8:$AN$3162,MATCH(B205,BDD!$AX$8:$AX$3162,0)))=0,"",IF(B205="","",INDEX(BDD!$AN$8:$AN$3162,MATCH(B205,BDD!$AX$8:$AX$3162,0))))</f>
        <v/>
      </c>
      <c r="R205" s="557" t="str">
        <f>IFERROR(IF(B205="","",INDEX(BDD!C:C,MATCH(B205,BDD!AX:AX,0))),"")</f>
        <v/>
      </c>
      <c r="S205" s="513" t="str">
        <f>IF(B205="","",INDEX(BDD!$A$8:$A$3162,MATCH(B205,BDD!$AX$8:$AX$3162,0)))</f>
        <v/>
      </c>
    </row>
    <row r="206" spans="2:19" ht="18.75">
      <c r="B206" s="529" t="str">
        <f t="shared" si="6"/>
        <v/>
      </c>
      <c r="C206" s="530" t="str">
        <f>IF(B206="","",INDEX(BDD!$B$8:$B$3162,MATCH(B206,BDD!$AX$8:$AX$3162,0)))</f>
        <v/>
      </c>
      <c r="D206" s="531" t="str">
        <f t="shared" si="7"/>
        <v/>
      </c>
      <c r="E206" s="532" t="str">
        <f>IF(B206="","",INDEX(BDD!$D$8:$D$3162,MATCH(B206,BDD!$AX$8:$AX$3162,0)))</f>
        <v/>
      </c>
      <c r="F206" s="533" t="str">
        <f>IF(B206="","",INDEX(BDD!$M$8:$M$3162,MATCH(B206,BDD!$AX$8:$AX$3162,0)))</f>
        <v/>
      </c>
      <c r="G206" s="533" t="str">
        <f>IF(B206="","",INDEX(BDD!$N$8:$N$3162,MATCH(B206,BDD!$AX$8:$AX$3162,0)))</f>
        <v/>
      </c>
      <c r="H206" s="537" t="str">
        <f>IF(B206="","",INDEX(BDD!$E$8:$E$3162,MATCH(B206,BDD!$AX$8:$AX$3162,0)))</f>
        <v/>
      </c>
      <c r="I206" s="534" t="str">
        <f>IF(B206="","",INDEX(BDD!$V$8:$V$3162,MATCH(B206,BDD!$AX$8:$AX$3162,0)))</f>
        <v/>
      </c>
      <c r="J206" s="758" t="str">
        <f>IF(B206="","",INDEX(BDD!$Q$8:$Q$3162,MATCH(B206,BDD!$AX$8:$AX$3162,0)))</f>
        <v/>
      </c>
      <c r="K206" s="535" t="str">
        <f>IF(B206="","",INDEX(BDD!$R$8:$R$3162,MATCH(B206,BDD!$AX$8:$AX$3162,0)))</f>
        <v/>
      </c>
      <c r="L206" s="536" t="str">
        <f>IF(B206="","",INDEX(BDD!$S$8:$S$3162,MATCH(B206,BDD!$AX$8:$AX$3162,0)))</f>
        <v/>
      </c>
      <c r="M206" s="556" t="str">
        <f>IF(B206="","",INDEX(BDD!$P$8:$P$3162,MATCH(B206,BDD!$AX$8:$AX$3162,0)))</f>
        <v/>
      </c>
      <c r="N206" s="678">
        <f>IF(IF(B206="","",INDEX(BDD!$Z$8:$Z$3162,MATCH(B206,BDD!$AX$8:$AX$3162,0)))=0,"",INDEX(BDD!$Z$8:$Z$3162,MATCH(B206,BDD!$AX$8:$AX$3162,0)))</f>
        <v>0</v>
      </c>
      <c r="O206" s="672" t="str">
        <f>IF(IF(B206="","",INDEX(BDD!$AA$8:$AA$3162,MATCH(B206,BDD!$AX$8:$AX$3162,0)))=0,"",IF(B206="","",INDEX(BDD!$AA$8:$AA$3162,MATCH(B206,BDD!$AX$8:$AX$3162,0))))</f>
        <v/>
      </c>
      <c r="P206" s="672">
        <f>IF(IF(B206="","",INDEX(BDD!$AB$8:$AB$3162,MATCH(B206,BDD!$AX$8:$AX$3162,0)))=0,"",)</f>
        <v>0</v>
      </c>
      <c r="Q206" s="679" t="str">
        <f>IF(IF(B206="","",INDEX(BDD!$AN$8:$AN$3162,MATCH(B206,BDD!$AX$8:$AX$3162,0)))=0,"",IF(B206="","",INDEX(BDD!$AN$8:$AN$3162,MATCH(B206,BDD!$AX$8:$AX$3162,0))))</f>
        <v/>
      </c>
      <c r="R206" s="557" t="str">
        <f>IFERROR(IF(B206="","",INDEX(BDD!C:C,MATCH(B206,BDD!AX:AX,0))),"")</f>
        <v/>
      </c>
      <c r="S206" s="513" t="str">
        <f>IF(B206="","",INDEX(BDD!$A$8:$A$3162,MATCH(B206,BDD!$AX$8:$AX$3162,0)))</f>
        <v/>
      </c>
    </row>
    <row r="207" spans="2:19" ht="18.75">
      <c r="B207" s="529" t="str">
        <f t="shared" si="6"/>
        <v/>
      </c>
      <c r="C207" s="530" t="str">
        <f>IF(B207="","",INDEX(BDD!$B$8:$B$3162,MATCH(B207,BDD!$AX$8:$AX$3162,0)))</f>
        <v/>
      </c>
      <c r="D207" s="531" t="str">
        <f t="shared" si="7"/>
        <v/>
      </c>
      <c r="E207" s="532" t="str">
        <f>IF(B207="","",INDEX(BDD!$D$8:$D$3162,MATCH(B207,BDD!$AX$8:$AX$3162,0)))</f>
        <v/>
      </c>
      <c r="F207" s="533" t="str">
        <f>IF(B207="","",INDEX(BDD!$M$8:$M$3162,MATCH(B207,BDD!$AX$8:$AX$3162,0)))</f>
        <v/>
      </c>
      <c r="G207" s="533" t="str">
        <f>IF(B207="","",INDEX(BDD!$N$8:$N$3162,MATCH(B207,BDD!$AX$8:$AX$3162,0)))</f>
        <v/>
      </c>
      <c r="H207" s="537" t="str">
        <f>IF(B207="","",INDEX(BDD!$E$8:$E$3162,MATCH(B207,BDD!$AX$8:$AX$3162,0)))</f>
        <v/>
      </c>
      <c r="I207" s="534" t="str">
        <f>IF(B207="","",INDEX(BDD!$V$8:$V$3162,MATCH(B207,BDD!$AX$8:$AX$3162,0)))</f>
        <v/>
      </c>
      <c r="J207" s="758" t="str">
        <f>IF(B207="","",INDEX(BDD!$Q$8:$Q$3162,MATCH(B207,BDD!$AX$8:$AX$3162,0)))</f>
        <v/>
      </c>
      <c r="K207" s="535" t="str">
        <f>IF(B207="","",INDEX(BDD!$R$8:$R$3162,MATCH(B207,BDD!$AX$8:$AX$3162,0)))</f>
        <v/>
      </c>
      <c r="L207" s="536" t="str">
        <f>IF(B207="","",INDEX(BDD!$S$8:$S$3162,MATCH(B207,BDD!$AX$8:$AX$3162,0)))</f>
        <v/>
      </c>
      <c r="M207" s="556" t="str">
        <f>IF(B207="","",INDEX(BDD!$P$8:$P$3162,MATCH(B207,BDD!$AX$8:$AX$3162,0)))</f>
        <v/>
      </c>
      <c r="N207" s="678">
        <f>IF(IF(B207="","",INDEX(BDD!$Z$8:$Z$3162,MATCH(B207,BDD!$AX$8:$AX$3162,0)))=0,"",INDEX(BDD!$Z$8:$Z$3162,MATCH(B207,BDD!$AX$8:$AX$3162,0)))</f>
        <v>0</v>
      </c>
      <c r="O207" s="672" t="str">
        <f>IF(IF(B207="","",INDEX(BDD!$AA$8:$AA$3162,MATCH(B207,BDD!$AX$8:$AX$3162,0)))=0,"",IF(B207="","",INDEX(BDD!$AA$8:$AA$3162,MATCH(B207,BDD!$AX$8:$AX$3162,0))))</f>
        <v/>
      </c>
      <c r="P207" s="672">
        <f>IF(IF(B207="","",INDEX(BDD!$AB$8:$AB$3162,MATCH(B207,BDD!$AX$8:$AX$3162,0)))=0,"",)</f>
        <v>0</v>
      </c>
      <c r="Q207" s="679" t="str">
        <f>IF(IF(B207="","",INDEX(BDD!$AN$8:$AN$3162,MATCH(B207,BDD!$AX$8:$AX$3162,0)))=0,"",IF(B207="","",INDEX(BDD!$AN$8:$AN$3162,MATCH(B207,BDD!$AX$8:$AX$3162,0))))</f>
        <v/>
      </c>
      <c r="R207" s="557" t="str">
        <f>IFERROR(IF(B207="","",INDEX(BDD!C:C,MATCH(B207,BDD!AX:AX,0))),"")</f>
        <v/>
      </c>
      <c r="S207" s="513" t="str">
        <f>IF(B207="","",INDEX(BDD!$A$8:$A$3162,MATCH(B207,BDD!$AX$8:$AX$3162,0)))</f>
        <v/>
      </c>
    </row>
    <row r="208" spans="2:19" ht="18.75">
      <c r="B208" s="529" t="str">
        <f t="shared" si="6"/>
        <v/>
      </c>
      <c r="C208" s="530" t="str">
        <f>IF(B208="","",INDEX(BDD!$B$8:$B$3162,MATCH(B208,BDD!$AX$8:$AX$3162,0)))</f>
        <v/>
      </c>
      <c r="D208" s="531" t="str">
        <f t="shared" si="7"/>
        <v/>
      </c>
      <c r="E208" s="532" t="str">
        <f>IF(B208="","",INDEX(BDD!$D$8:$D$3162,MATCH(B208,BDD!$AX$8:$AX$3162,0)))</f>
        <v/>
      </c>
      <c r="F208" s="533" t="str">
        <f>IF(B208="","",INDEX(BDD!$M$8:$M$3162,MATCH(B208,BDD!$AX$8:$AX$3162,0)))</f>
        <v/>
      </c>
      <c r="G208" s="533" t="str">
        <f>IF(B208="","",INDEX(BDD!$N$8:$N$3162,MATCH(B208,BDD!$AX$8:$AX$3162,0)))</f>
        <v/>
      </c>
      <c r="H208" s="537" t="str">
        <f>IF(B208="","",INDEX(BDD!$E$8:$E$3162,MATCH(B208,BDD!$AX$8:$AX$3162,0)))</f>
        <v/>
      </c>
      <c r="I208" s="534" t="str">
        <f>IF(B208="","",INDEX(BDD!$V$8:$V$3162,MATCH(B208,BDD!$AX$8:$AX$3162,0)))</f>
        <v/>
      </c>
      <c r="J208" s="758" t="str">
        <f>IF(B208="","",INDEX(BDD!$Q$8:$Q$3162,MATCH(B208,BDD!$AX$8:$AX$3162,0)))</f>
        <v/>
      </c>
      <c r="K208" s="535" t="str">
        <f>IF(B208="","",INDEX(BDD!$R$8:$R$3162,MATCH(B208,BDD!$AX$8:$AX$3162,0)))</f>
        <v/>
      </c>
      <c r="L208" s="536" t="str">
        <f>IF(B208="","",INDEX(BDD!$S$8:$S$3162,MATCH(B208,BDD!$AX$8:$AX$3162,0)))</f>
        <v/>
      </c>
      <c r="M208" s="556" t="str">
        <f>IF(B208="","",INDEX(BDD!$P$8:$P$3162,MATCH(B208,BDD!$AX$8:$AX$3162,0)))</f>
        <v/>
      </c>
      <c r="N208" s="678">
        <f>IF(IF(B208="","",INDEX(BDD!$Z$8:$Z$3162,MATCH(B208,BDD!$AX$8:$AX$3162,0)))=0,"",INDEX(BDD!$Z$8:$Z$3162,MATCH(B208,BDD!$AX$8:$AX$3162,0)))</f>
        <v>0</v>
      </c>
      <c r="O208" s="672" t="str">
        <f>IF(IF(B208="","",INDEX(BDD!$AA$8:$AA$3162,MATCH(B208,BDD!$AX$8:$AX$3162,0)))=0,"",IF(B208="","",INDEX(BDD!$AA$8:$AA$3162,MATCH(B208,BDD!$AX$8:$AX$3162,0))))</f>
        <v/>
      </c>
      <c r="P208" s="672">
        <f>IF(IF(B208="","",INDEX(BDD!$AB$8:$AB$3162,MATCH(B208,BDD!$AX$8:$AX$3162,0)))=0,"",)</f>
        <v>0</v>
      </c>
      <c r="Q208" s="679" t="str">
        <f>IF(IF(B208="","",INDEX(BDD!$AN$8:$AN$3162,MATCH(B208,BDD!$AX$8:$AX$3162,0)))=0,"",IF(B208="","",INDEX(BDD!$AN$8:$AN$3162,MATCH(B208,BDD!$AX$8:$AX$3162,0))))</f>
        <v/>
      </c>
      <c r="R208" s="557" t="str">
        <f>IFERROR(IF(B208="","",INDEX(BDD!C:C,MATCH(B208,BDD!AX:AX,0))),"")</f>
        <v/>
      </c>
      <c r="S208" s="513" t="str">
        <f>IF(B208="","",INDEX(BDD!$A$8:$A$3162,MATCH(B208,BDD!$AX$8:$AX$3162,0)))</f>
        <v/>
      </c>
    </row>
    <row r="209" spans="2:19" ht="18.75">
      <c r="B209" s="529" t="str">
        <f t="shared" si="6"/>
        <v/>
      </c>
      <c r="C209" s="530" t="str">
        <f>IF(B209="","",INDEX(BDD!$B$8:$B$3162,MATCH(B209,BDD!$AX$8:$AX$3162,0)))</f>
        <v/>
      </c>
      <c r="D209" s="531" t="str">
        <f t="shared" si="7"/>
        <v/>
      </c>
      <c r="E209" s="532" t="str">
        <f>IF(B209="","",INDEX(BDD!$D$8:$D$3162,MATCH(B209,BDD!$AX$8:$AX$3162,0)))</f>
        <v/>
      </c>
      <c r="F209" s="533" t="str">
        <f>IF(B209="","",INDEX(BDD!$M$8:$M$3162,MATCH(B209,BDD!$AX$8:$AX$3162,0)))</f>
        <v/>
      </c>
      <c r="G209" s="533" t="str">
        <f>IF(B209="","",INDEX(BDD!$N$8:$N$3162,MATCH(B209,BDD!$AX$8:$AX$3162,0)))</f>
        <v/>
      </c>
      <c r="H209" s="537" t="str">
        <f>IF(B209="","",INDEX(BDD!$E$8:$E$3162,MATCH(B209,BDD!$AX$8:$AX$3162,0)))</f>
        <v/>
      </c>
      <c r="I209" s="534" t="str">
        <f>IF(B209="","",INDEX(BDD!$V$8:$V$3162,MATCH(B209,BDD!$AX$8:$AX$3162,0)))</f>
        <v/>
      </c>
      <c r="J209" s="758" t="str">
        <f>IF(B209="","",INDEX(BDD!$Q$8:$Q$3162,MATCH(B209,BDD!$AX$8:$AX$3162,0)))</f>
        <v/>
      </c>
      <c r="K209" s="535" t="str">
        <f>IF(B209="","",INDEX(BDD!$R$8:$R$3162,MATCH(B209,BDD!$AX$8:$AX$3162,0)))</f>
        <v/>
      </c>
      <c r="L209" s="536" t="str">
        <f>IF(B209="","",INDEX(BDD!$S$8:$S$3162,MATCH(B209,BDD!$AX$8:$AX$3162,0)))</f>
        <v/>
      </c>
      <c r="M209" s="556" t="str">
        <f>IF(B209="","",INDEX(BDD!$P$8:$P$3162,MATCH(B209,BDD!$AX$8:$AX$3162,0)))</f>
        <v/>
      </c>
      <c r="N209" s="678">
        <f>IF(IF(B209="","",INDEX(BDD!$Z$8:$Z$3162,MATCH(B209,BDD!$AX$8:$AX$3162,0)))=0,"",INDEX(BDD!$Z$8:$Z$3162,MATCH(B209,BDD!$AX$8:$AX$3162,0)))</f>
        <v>0</v>
      </c>
      <c r="O209" s="672" t="str">
        <f>IF(IF(B209="","",INDEX(BDD!$AA$8:$AA$3162,MATCH(B209,BDD!$AX$8:$AX$3162,0)))=0,"",IF(B209="","",INDEX(BDD!$AA$8:$AA$3162,MATCH(B209,BDD!$AX$8:$AX$3162,0))))</f>
        <v/>
      </c>
      <c r="P209" s="672">
        <f>IF(IF(B209="","",INDEX(BDD!$AB$8:$AB$3162,MATCH(B209,BDD!$AX$8:$AX$3162,0)))=0,"",)</f>
        <v>0</v>
      </c>
      <c r="Q209" s="679" t="str">
        <f>IF(IF(B209="","",INDEX(BDD!$AN$8:$AN$3162,MATCH(B209,BDD!$AX$8:$AX$3162,0)))=0,"",IF(B209="","",INDEX(BDD!$AN$8:$AN$3162,MATCH(B209,BDD!$AX$8:$AX$3162,0))))</f>
        <v/>
      </c>
      <c r="R209" s="557" t="str">
        <f>IFERROR(IF(B209="","",INDEX(BDD!C:C,MATCH(B209,BDD!AX:AX,0))),"")</f>
        <v/>
      </c>
      <c r="S209" s="513" t="str">
        <f>IF(B209="","",INDEX(BDD!$A$8:$A$3162,MATCH(B209,BDD!$AX$8:$AX$3162,0)))</f>
        <v/>
      </c>
    </row>
    <row r="210" spans="2:19" ht="18.75">
      <c r="B210" s="529" t="str">
        <f t="shared" si="6"/>
        <v/>
      </c>
      <c r="C210" s="530" t="str">
        <f>IF(B210="","",INDEX(BDD!$B$8:$B$3162,MATCH(B210,BDD!$AX$8:$AX$3162,0)))</f>
        <v/>
      </c>
      <c r="D210" s="531" t="str">
        <f t="shared" si="7"/>
        <v/>
      </c>
      <c r="E210" s="532" t="str">
        <f>IF(B210="","",INDEX(BDD!$D$8:$D$3162,MATCH(B210,BDD!$AX$8:$AX$3162,0)))</f>
        <v/>
      </c>
      <c r="F210" s="533" t="str">
        <f>IF(B210="","",INDEX(BDD!$M$8:$M$3162,MATCH(B210,BDD!$AX$8:$AX$3162,0)))</f>
        <v/>
      </c>
      <c r="G210" s="533" t="str">
        <f>IF(B210="","",INDEX(BDD!$N$8:$N$3162,MATCH(B210,BDD!$AX$8:$AX$3162,0)))</f>
        <v/>
      </c>
      <c r="H210" s="537" t="str">
        <f>IF(B210="","",INDEX(BDD!$E$8:$E$3162,MATCH(B210,BDD!$AX$8:$AX$3162,0)))</f>
        <v/>
      </c>
      <c r="I210" s="534" t="str">
        <f>IF(B210="","",INDEX(BDD!$V$8:$V$3162,MATCH(B210,BDD!$AX$8:$AX$3162,0)))</f>
        <v/>
      </c>
      <c r="J210" s="758" t="str">
        <f>IF(B210="","",INDEX(BDD!$Q$8:$Q$3162,MATCH(B210,BDD!$AX$8:$AX$3162,0)))</f>
        <v/>
      </c>
      <c r="K210" s="535" t="str">
        <f>IF(B210="","",INDEX(BDD!$R$8:$R$3162,MATCH(B210,BDD!$AX$8:$AX$3162,0)))</f>
        <v/>
      </c>
      <c r="L210" s="536" t="str">
        <f>IF(B210="","",INDEX(BDD!$S$8:$S$3162,MATCH(B210,BDD!$AX$8:$AX$3162,0)))</f>
        <v/>
      </c>
      <c r="M210" s="556" t="str">
        <f>IF(B210="","",INDEX(BDD!$P$8:$P$3162,MATCH(B210,BDD!$AX$8:$AX$3162,0)))</f>
        <v/>
      </c>
      <c r="N210" s="678">
        <f>IF(IF(B210="","",INDEX(BDD!$Z$8:$Z$3162,MATCH(B210,BDD!$AX$8:$AX$3162,0)))=0,"",INDEX(BDD!$Z$8:$Z$3162,MATCH(B210,BDD!$AX$8:$AX$3162,0)))</f>
        <v>0</v>
      </c>
      <c r="O210" s="672" t="str">
        <f>IF(IF(B210="","",INDEX(BDD!$AA$8:$AA$3162,MATCH(B210,BDD!$AX$8:$AX$3162,0)))=0,"",IF(B210="","",INDEX(BDD!$AA$8:$AA$3162,MATCH(B210,BDD!$AX$8:$AX$3162,0))))</f>
        <v/>
      </c>
      <c r="P210" s="672">
        <f>IF(IF(B210="","",INDEX(BDD!$AB$8:$AB$3162,MATCH(B210,BDD!$AX$8:$AX$3162,0)))=0,"",)</f>
        <v>0</v>
      </c>
      <c r="Q210" s="679" t="str">
        <f>IF(IF(B210="","",INDEX(BDD!$AN$8:$AN$3162,MATCH(B210,BDD!$AX$8:$AX$3162,0)))=0,"",IF(B210="","",INDEX(BDD!$AN$8:$AN$3162,MATCH(B210,BDD!$AX$8:$AX$3162,0))))</f>
        <v/>
      </c>
      <c r="R210" s="557" t="str">
        <f>IFERROR(IF(B210="","",INDEX(BDD!C:C,MATCH(B210,BDD!AX:AX,0))),"")</f>
        <v/>
      </c>
      <c r="S210" s="513" t="str">
        <f>IF(B210="","",INDEX(BDD!$A$8:$A$3162,MATCH(B210,BDD!$AX$8:$AX$3162,0)))</f>
        <v/>
      </c>
    </row>
    <row r="211" spans="2:19" ht="18.75">
      <c r="B211" s="529" t="str">
        <f t="shared" si="6"/>
        <v/>
      </c>
      <c r="C211" s="530" t="str">
        <f>IF(B211="","",INDEX(BDD!$B$8:$B$3162,MATCH(B211,BDD!$AX$8:$AX$3162,0)))</f>
        <v/>
      </c>
      <c r="D211" s="531" t="str">
        <f t="shared" si="7"/>
        <v/>
      </c>
      <c r="E211" s="532" t="str">
        <f>IF(B211="","",INDEX(BDD!$D$8:$D$3162,MATCH(B211,BDD!$AX$8:$AX$3162,0)))</f>
        <v/>
      </c>
      <c r="F211" s="533" t="str">
        <f>IF(B211="","",INDEX(BDD!$M$8:$M$3162,MATCH(B211,BDD!$AX$8:$AX$3162,0)))</f>
        <v/>
      </c>
      <c r="G211" s="533" t="str">
        <f>IF(B211="","",INDEX(BDD!$N$8:$N$3162,MATCH(B211,BDD!$AX$8:$AX$3162,0)))</f>
        <v/>
      </c>
      <c r="H211" s="537" t="str">
        <f>IF(B211="","",INDEX(BDD!$E$8:$E$3162,MATCH(B211,BDD!$AX$8:$AX$3162,0)))</f>
        <v/>
      </c>
      <c r="I211" s="534" t="str">
        <f>IF(B211="","",INDEX(BDD!$V$8:$V$3162,MATCH(B211,BDD!$AX$8:$AX$3162,0)))</f>
        <v/>
      </c>
      <c r="J211" s="758" t="str">
        <f>IF(B211="","",INDEX(BDD!$Q$8:$Q$3162,MATCH(B211,BDD!$AX$8:$AX$3162,0)))</f>
        <v/>
      </c>
      <c r="K211" s="535" t="str">
        <f>IF(B211="","",INDEX(BDD!$R$8:$R$3162,MATCH(B211,BDD!$AX$8:$AX$3162,0)))</f>
        <v/>
      </c>
      <c r="L211" s="536" t="str">
        <f>IF(B211="","",INDEX(BDD!$S$8:$S$3162,MATCH(B211,BDD!$AX$8:$AX$3162,0)))</f>
        <v/>
      </c>
      <c r="M211" s="556" t="str">
        <f>IF(B211="","",INDEX(BDD!$P$8:$P$3162,MATCH(B211,BDD!$AX$8:$AX$3162,0)))</f>
        <v/>
      </c>
      <c r="N211" s="678">
        <f>IF(IF(B211="","",INDEX(BDD!$Z$8:$Z$3162,MATCH(B211,BDD!$AX$8:$AX$3162,0)))=0,"",INDEX(BDD!$Z$8:$Z$3162,MATCH(B211,BDD!$AX$8:$AX$3162,0)))</f>
        <v>0</v>
      </c>
      <c r="O211" s="672" t="str">
        <f>IF(IF(B211="","",INDEX(BDD!$AA$8:$AA$3162,MATCH(B211,BDD!$AX$8:$AX$3162,0)))=0,"",IF(B211="","",INDEX(BDD!$AA$8:$AA$3162,MATCH(B211,BDD!$AX$8:$AX$3162,0))))</f>
        <v/>
      </c>
      <c r="P211" s="672">
        <f>IF(IF(B211="","",INDEX(BDD!$AB$8:$AB$3162,MATCH(B211,BDD!$AX$8:$AX$3162,0)))=0,"",)</f>
        <v>0</v>
      </c>
      <c r="Q211" s="679" t="str">
        <f>IF(IF(B211="","",INDEX(BDD!$AN$8:$AN$3162,MATCH(B211,BDD!$AX$8:$AX$3162,0)))=0,"",IF(B211="","",INDEX(BDD!$AN$8:$AN$3162,MATCH(B211,BDD!$AX$8:$AX$3162,0))))</f>
        <v/>
      </c>
      <c r="R211" s="557" t="str">
        <f>IFERROR(IF(B211="","",INDEX(BDD!C:C,MATCH(B211,BDD!AX:AX,0))),"")</f>
        <v/>
      </c>
      <c r="S211" s="513" t="str">
        <f>IF(B211="","",INDEX(BDD!$A$8:$A$3162,MATCH(B211,BDD!$AX$8:$AX$3162,0)))</f>
        <v/>
      </c>
    </row>
    <row r="212" spans="2:19" ht="18.75">
      <c r="B212" s="529" t="str">
        <f t="shared" si="6"/>
        <v/>
      </c>
      <c r="C212" s="530" t="str">
        <f>IF(B212="","",INDEX(BDD!$B$8:$B$3162,MATCH(B212,BDD!$AX$8:$AX$3162,0)))</f>
        <v/>
      </c>
      <c r="D212" s="531" t="str">
        <f t="shared" si="7"/>
        <v/>
      </c>
      <c r="E212" s="532" t="str">
        <f>IF(B212="","",INDEX(BDD!$D$8:$D$3162,MATCH(B212,BDD!$AX$8:$AX$3162,0)))</f>
        <v/>
      </c>
      <c r="F212" s="533" t="str">
        <f>IF(B212="","",INDEX(BDD!$M$8:$M$3162,MATCH(B212,BDD!$AX$8:$AX$3162,0)))</f>
        <v/>
      </c>
      <c r="G212" s="533" t="str">
        <f>IF(B212="","",INDEX(BDD!$N$8:$N$3162,MATCH(B212,BDD!$AX$8:$AX$3162,0)))</f>
        <v/>
      </c>
      <c r="H212" s="537" t="str">
        <f>IF(B212="","",INDEX(BDD!$E$8:$E$3162,MATCH(B212,BDD!$AX$8:$AX$3162,0)))</f>
        <v/>
      </c>
      <c r="I212" s="534" t="str">
        <f>IF(B212="","",INDEX(BDD!$V$8:$V$3162,MATCH(B212,BDD!$AX$8:$AX$3162,0)))</f>
        <v/>
      </c>
      <c r="J212" s="758" t="str">
        <f>IF(B212="","",INDEX(BDD!$Q$8:$Q$3162,MATCH(B212,BDD!$AX$8:$AX$3162,0)))</f>
        <v/>
      </c>
      <c r="K212" s="535" t="str">
        <f>IF(B212="","",INDEX(BDD!$R$8:$R$3162,MATCH(B212,BDD!$AX$8:$AX$3162,0)))</f>
        <v/>
      </c>
      <c r="L212" s="536" t="str">
        <f>IF(B212="","",INDEX(BDD!$S$8:$S$3162,MATCH(B212,BDD!$AX$8:$AX$3162,0)))</f>
        <v/>
      </c>
      <c r="M212" s="556" t="str">
        <f>IF(B212="","",INDEX(BDD!$P$8:$P$3162,MATCH(B212,BDD!$AX$8:$AX$3162,0)))</f>
        <v/>
      </c>
      <c r="N212" s="678">
        <f>IF(IF(B212="","",INDEX(BDD!$Z$8:$Z$3162,MATCH(B212,BDD!$AX$8:$AX$3162,0)))=0,"",INDEX(BDD!$Z$8:$Z$3162,MATCH(B212,BDD!$AX$8:$AX$3162,0)))</f>
        <v>0</v>
      </c>
      <c r="O212" s="672" t="str">
        <f>IF(IF(B212="","",INDEX(BDD!$AA$8:$AA$3162,MATCH(B212,BDD!$AX$8:$AX$3162,0)))=0,"",IF(B212="","",INDEX(BDD!$AA$8:$AA$3162,MATCH(B212,BDD!$AX$8:$AX$3162,0))))</f>
        <v/>
      </c>
      <c r="P212" s="672">
        <f>IF(IF(B212="","",INDEX(BDD!$AB$8:$AB$3162,MATCH(B212,BDD!$AX$8:$AX$3162,0)))=0,"",)</f>
        <v>0</v>
      </c>
      <c r="Q212" s="679" t="str">
        <f>IF(IF(B212="","",INDEX(BDD!$AN$8:$AN$3162,MATCH(B212,BDD!$AX$8:$AX$3162,0)))=0,"",IF(B212="","",INDEX(BDD!$AN$8:$AN$3162,MATCH(B212,BDD!$AX$8:$AX$3162,0))))</f>
        <v/>
      </c>
      <c r="R212" s="557" t="str">
        <f>IFERROR(IF(B212="","",INDEX(BDD!C:C,MATCH(B212,BDD!AX:AX,0))),"")</f>
        <v/>
      </c>
      <c r="S212" s="513" t="str">
        <f>IF(B212="","",INDEX(BDD!$A$8:$A$3162,MATCH(B212,BDD!$AX$8:$AX$3162,0)))</f>
        <v/>
      </c>
    </row>
    <row r="213" spans="2:19" ht="18.75">
      <c r="B213" s="529" t="str">
        <f t="shared" si="6"/>
        <v/>
      </c>
      <c r="C213" s="530" t="str">
        <f>IF(B213="","",INDEX(BDD!$B$8:$B$3162,MATCH(B213,BDD!$AX$8:$AX$3162,0)))</f>
        <v/>
      </c>
      <c r="D213" s="531" t="str">
        <f t="shared" si="7"/>
        <v/>
      </c>
      <c r="E213" s="532" t="str">
        <f>IF(B213="","",INDEX(BDD!$D$8:$D$3162,MATCH(B213,BDD!$AX$8:$AX$3162,0)))</f>
        <v/>
      </c>
      <c r="F213" s="533" t="str">
        <f>IF(B213="","",INDEX(BDD!$M$8:$M$3162,MATCH(B213,BDD!$AX$8:$AX$3162,0)))</f>
        <v/>
      </c>
      <c r="G213" s="533" t="str">
        <f>IF(B213="","",INDEX(BDD!$N$8:$N$3162,MATCH(B213,BDD!$AX$8:$AX$3162,0)))</f>
        <v/>
      </c>
      <c r="H213" s="537" t="str">
        <f>IF(B213="","",INDEX(BDD!$E$8:$E$3162,MATCH(B213,BDD!$AX$8:$AX$3162,0)))</f>
        <v/>
      </c>
      <c r="I213" s="534" t="str">
        <f>IF(B213="","",INDEX(BDD!$V$8:$V$3162,MATCH(B213,BDD!$AX$8:$AX$3162,0)))</f>
        <v/>
      </c>
      <c r="J213" s="758" t="str">
        <f>IF(B213="","",INDEX(BDD!$Q$8:$Q$3162,MATCH(B213,BDD!$AX$8:$AX$3162,0)))</f>
        <v/>
      </c>
      <c r="K213" s="535" t="str">
        <f>IF(B213="","",INDEX(BDD!$R$8:$R$3162,MATCH(B213,BDD!$AX$8:$AX$3162,0)))</f>
        <v/>
      </c>
      <c r="L213" s="536" t="str">
        <f>IF(B213="","",INDEX(BDD!$S$8:$S$3162,MATCH(B213,BDD!$AX$8:$AX$3162,0)))</f>
        <v/>
      </c>
      <c r="M213" s="556" t="str">
        <f>IF(B213="","",INDEX(BDD!$P$8:$P$3162,MATCH(B213,BDD!$AX$8:$AX$3162,0)))</f>
        <v/>
      </c>
      <c r="N213" s="678">
        <f>IF(IF(B213="","",INDEX(BDD!$Z$8:$Z$3162,MATCH(B213,BDD!$AX$8:$AX$3162,0)))=0,"",INDEX(BDD!$Z$8:$Z$3162,MATCH(B213,BDD!$AX$8:$AX$3162,0)))</f>
        <v>0</v>
      </c>
      <c r="O213" s="672" t="str">
        <f>IF(IF(B213="","",INDEX(BDD!$AA$8:$AA$3162,MATCH(B213,BDD!$AX$8:$AX$3162,0)))=0,"",IF(B213="","",INDEX(BDD!$AA$8:$AA$3162,MATCH(B213,BDD!$AX$8:$AX$3162,0))))</f>
        <v/>
      </c>
      <c r="P213" s="672">
        <f>IF(IF(B213="","",INDEX(BDD!$AB$8:$AB$3162,MATCH(B213,BDD!$AX$8:$AX$3162,0)))=0,"",)</f>
        <v>0</v>
      </c>
      <c r="Q213" s="679" t="str">
        <f>IF(IF(B213="","",INDEX(BDD!$AN$8:$AN$3162,MATCH(B213,BDD!$AX$8:$AX$3162,0)))=0,"",IF(B213="","",INDEX(BDD!$AN$8:$AN$3162,MATCH(B213,BDD!$AX$8:$AX$3162,0))))</f>
        <v/>
      </c>
      <c r="R213" s="557" t="str">
        <f>IFERROR(IF(B213="","",INDEX(BDD!C:C,MATCH(B213,BDD!AX:AX,0))),"")</f>
        <v/>
      </c>
      <c r="S213" s="513" t="str">
        <f>IF(B213="","",INDEX(BDD!$A$8:$A$3162,MATCH(B213,BDD!$AX$8:$AX$3162,0)))</f>
        <v/>
      </c>
    </row>
    <row r="214" spans="2:19" ht="18.75">
      <c r="B214" s="529" t="str">
        <f t="shared" si="6"/>
        <v/>
      </c>
      <c r="C214" s="530" t="str">
        <f>IF(B214="","",INDEX(BDD!$B$8:$B$3162,MATCH(B214,BDD!$AX$8:$AX$3162,0)))</f>
        <v/>
      </c>
      <c r="D214" s="531" t="str">
        <f t="shared" si="7"/>
        <v/>
      </c>
      <c r="E214" s="532" t="str">
        <f>IF(B214="","",INDEX(BDD!$D$8:$D$3162,MATCH(B214,BDD!$AX$8:$AX$3162,0)))</f>
        <v/>
      </c>
      <c r="F214" s="533" t="str">
        <f>IF(B214="","",INDEX(BDD!$M$8:$M$3162,MATCH(B214,BDD!$AX$8:$AX$3162,0)))</f>
        <v/>
      </c>
      <c r="G214" s="533" t="str">
        <f>IF(B214="","",INDEX(BDD!$N$8:$N$3162,MATCH(B214,BDD!$AX$8:$AX$3162,0)))</f>
        <v/>
      </c>
      <c r="H214" s="537" t="str">
        <f>IF(B214="","",INDEX(BDD!$E$8:$E$3162,MATCH(B214,BDD!$AX$8:$AX$3162,0)))</f>
        <v/>
      </c>
      <c r="I214" s="534" t="str">
        <f>IF(B214="","",INDEX(BDD!$V$8:$V$3162,MATCH(B214,BDD!$AX$8:$AX$3162,0)))</f>
        <v/>
      </c>
      <c r="J214" s="758" t="str">
        <f>IF(B214="","",INDEX(BDD!$Q$8:$Q$3162,MATCH(B214,BDD!$AX$8:$AX$3162,0)))</f>
        <v/>
      </c>
      <c r="K214" s="535" t="str">
        <f>IF(B214="","",INDEX(BDD!$R$8:$R$3162,MATCH(B214,BDD!$AX$8:$AX$3162,0)))</f>
        <v/>
      </c>
      <c r="L214" s="536" t="str">
        <f>IF(B214="","",INDEX(BDD!$S$8:$S$3162,MATCH(B214,BDD!$AX$8:$AX$3162,0)))</f>
        <v/>
      </c>
      <c r="M214" s="556" t="str">
        <f>IF(B214="","",INDEX(BDD!$P$8:$P$3162,MATCH(B214,BDD!$AX$8:$AX$3162,0)))</f>
        <v/>
      </c>
      <c r="N214" s="678">
        <f>IF(IF(B214="","",INDEX(BDD!$Z$8:$Z$3162,MATCH(B214,BDD!$AX$8:$AX$3162,0)))=0,"",INDEX(BDD!$Z$8:$Z$3162,MATCH(B214,BDD!$AX$8:$AX$3162,0)))</f>
        <v>0</v>
      </c>
      <c r="O214" s="672" t="str">
        <f>IF(IF(B214="","",INDEX(BDD!$AA$8:$AA$3162,MATCH(B214,BDD!$AX$8:$AX$3162,0)))=0,"",IF(B214="","",INDEX(BDD!$AA$8:$AA$3162,MATCH(B214,BDD!$AX$8:$AX$3162,0))))</f>
        <v/>
      </c>
      <c r="P214" s="672">
        <f>IF(IF(B214="","",INDEX(BDD!$AB$8:$AB$3162,MATCH(B214,BDD!$AX$8:$AX$3162,0)))=0,"",)</f>
        <v>0</v>
      </c>
      <c r="Q214" s="679" t="str">
        <f>IF(IF(B214="","",INDEX(BDD!$AN$8:$AN$3162,MATCH(B214,BDD!$AX$8:$AX$3162,0)))=0,"",IF(B214="","",INDEX(BDD!$AN$8:$AN$3162,MATCH(B214,BDD!$AX$8:$AX$3162,0))))</f>
        <v/>
      </c>
      <c r="R214" s="557" t="str">
        <f>IFERROR(IF(B214="","",INDEX(BDD!C:C,MATCH(B214,BDD!AX:AX,0))),"")</f>
        <v/>
      </c>
      <c r="S214" s="513" t="str">
        <f>IF(B214="","",INDEX(BDD!$A$8:$A$3162,MATCH(B214,BDD!$AX$8:$AX$3162,0)))</f>
        <v/>
      </c>
    </row>
    <row r="215" spans="2:19" ht="18.75">
      <c r="B215" s="529" t="str">
        <f t="shared" si="6"/>
        <v/>
      </c>
      <c r="C215" s="530" t="str">
        <f>IF(B215="","",INDEX(BDD!$B$8:$B$3162,MATCH(B215,BDD!$AX$8:$AX$3162,0)))</f>
        <v/>
      </c>
      <c r="D215" s="531" t="str">
        <f t="shared" si="7"/>
        <v/>
      </c>
      <c r="E215" s="532" t="str">
        <f>IF(B215="","",INDEX(BDD!$D$8:$D$3162,MATCH(B215,BDD!$AX$8:$AX$3162,0)))</f>
        <v/>
      </c>
      <c r="F215" s="533" t="str">
        <f>IF(B215="","",INDEX(BDD!$M$8:$M$3162,MATCH(B215,BDD!$AX$8:$AX$3162,0)))</f>
        <v/>
      </c>
      <c r="G215" s="533" t="str">
        <f>IF(B215="","",INDEX(BDD!$N$8:$N$3162,MATCH(B215,BDD!$AX$8:$AX$3162,0)))</f>
        <v/>
      </c>
      <c r="H215" s="537" t="str">
        <f>IF(B215="","",INDEX(BDD!$E$8:$E$3162,MATCH(B215,BDD!$AX$8:$AX$3162,0)))</f>
        <v/>
      </c>
      <c r="I215" s="534" t="str">
        <f>IF(B215="","",INDEX(BDD!$V$8:$V$3162,MATCH(B215,BDD!$AX$8:$AX$3162,0)))</f>
        <v/>
      </c>
      <c r="J215" s="758" t="str">
        <f>IF(B215="","",INDEX(BDD!$Q$8:$Q$3162,MATCH(B215,BDD!$AX$8:$AX$3162,0)))</f>
        <v/>
      </c>
      <c r="K215" s="535" t="str">
        <f>IF(B215="","",INDEX(BDD!$R$8:$R$3162,MATCH(B215,BDD!$AX$8:$AX$3162,0)))</f>
        <v/>
      </c>
      <c r="L215" s="536" t="str">
        <f>IF(B215="","",INDEX(BDD!$S$8:$S$3162,MATCH(B215,BDD!$AX$8:$AX$3162,0)))</f>
        <v/>
      </c>
      <c r="M215" s="556" t="str">
        <f>IF(B215="","",INDEX(BDD!$P$8:$P$3162,MATCH(B215,BDD!$AX$8:$AX$3162,0)))</f>
        <v/>
      </c>
      <c r="N215" s="678">
        <f>IF(IF(B215="","",INDEX(BDD!$Z$8:$Z$3162,MATCH(B215,BDD!$AX$8:$AX$3162,0)))=0,"",INDEX(BDD!$Z$8:$Z$3162,MATCH(B215,BDD!$AX$8:$AX$3162,0)))</f>
        <v>0</v>
      </c>
      <c r="O215" s="672" t="str">
        <f>IF(IF(B215="","",INDEX(BDD!$AA$8:$AA$3162,MATCH(B215,BDD!$AX$8:$AX$3162,0)))=0,"",IF(B215="","",INDEX(BDD!$AA$8:$AA$3162,MATCH(B215,BDD!$AX$8:$AX$3162,0))))</f>
        <v/>
      </c>
      <c r="P215" s="672">
        <f>IF(IF(B215="","",INDEX(BDD!$AB$8:$AB$3162,MATCH(B215,BDD!$AX$8:$AX$3162,0)))=0,"",)</f>
        <v>0</v>
      </c>
      <c r="Q215" s="679" t="str">
        <f>IF(IF(B215="","",INDEX(BDD!$AN$8:$AN$3162,MATCH(B215,BDD!$AX$8:$AX$3162,0)))=0,"",IF(B215="","",INDEX(BDD!$AN$8:$AN$3162,MATCH(B215,BDD!$AX$8:$AX$3162,0))))</f>
        <v/>
      </c>
      <c r="R215" s="557" t="str">
        <f>IFERROR(IF(B215="","",INDEX(BDD!C:C,MATCH(B215,BDD!AX:AX,0))),"")</f>
        <v/>
      </c>
      <c r="S215" s="513" t="str">
        <f>IF(B215="","",INDEX(BDD!$A$8:$A$3162,MATCH(B215,BDD!$AX$8:$AX$3162,0)))</f>
        <v/>
      </c>
    </row>
    <row r="216" spans="2:19" ht="18.75">
      <c r="B216" s="529" t="str">
        <f t="shared" si="6"/>
        <v/>
      </c>
      <c r="C216" s="530" t="str">
        <f>IF(B216="","",INDEX(BDD!$B$8:$B$3162,MATCH(B216,BDD!$AX$8:$AX$3162,0)))</f>
        <v/>
      </c>
      <c r="D216" s="531" t="str">
        <f t="shared" si="7"/>
        <v/>
      </c>
      <c r="E216" s="532" t="str">
        <f>IF(B216="","",INDEX(BDD!$D$8:$D$3162,MATCH(B216,BDD!$AX$8:$AX$3162,0)))</f>
        <v/>
      </c>
      <c r="F216" s="533" t="str">
        <f>IF(B216="","",INDEX(BDD!$M$8:$M$3162,MATCH(B216,BDD!$AX$8:$AX$3162,0)))</f>
        <v/>
      </c>
      <c r="G216" s="533" t="str">
        <f>IF(B216="","",INDEX(BDD!$N$8:$N$3162,MATCH(B216,BDD!$AX$8:$AX$3162,0)))</f>
        <v/>
      </c>
      <c r="H216" s="537" t="str">
        <f>IF(B216="","",INDEX(BDD!$E$8:$E$3162,MATCH(B216,BDD!$AX$8:$AX$3162,0)))</f>
        <v/>
      </c>
      <c r="I216" s="534" t="str">
        <f>IF(B216="","",INDEX(BDD!$V$8:$V$3162,MATCH(B216,BDD!$AX$8:$AX$3162,0)))</f>
        <v/>
      </c>
      <c r="J216" s="758" t="str">
        <f>IF(B216="","",INDEX(BDD!$Q$8:$Q$3162,MATCH(B216,BDD!$AX$8:$AX$3162,0)))</f>
        <v/>
      </c>
      <c r="K216" s="535" t="str">
        <f>IF(B216="","",INDEX(BDD!$R$8:$R$3162,MATCH(B216,BDD!$AX$8:$AX$3162,0)))</f>
        <v/>
      </c>
      <c r="L216" s="536" t="str">
        <f>IF(B216="","",INDEX(BDD!$S$8:$S$3162,MATCH(B216,BDD!$AX$8:$AX$3162,0)))</f>
        <v/>
      </c>
      <c r="M216" s="556" t="str">
        <f>IF(B216="","",INDEX(BDD!$P$8:$P$3162,MATCH(B216,BDD!$AX$8:$AX$3162,0)))</f>
        <v/>
      </c>
      <c r="N216" s="678">
        <f>IF(IF(B216="","",INDEX(BDD!$Z$8:$Z$3162,MATCH(B216,BDD!$AX$8:$AX$3162,0)))=0,"",INDEX(BDD!$Z$8:$Z$3162,MATCH(B216,BDD!$AX$8:$AX$3162,0)))</f>
        <v>0</v>
      </c>
      <c r="O216" s="672" t="str">
        <f>IF(IF(B216="","",INDEX(BDD!$AA$8:$AA$3162,MATCH(B216,BDD!$AX$8:$AX$3162,0)))=0,"",IF(B216="","",INDEX(BDD!$AA$8:$AA$3162,MATCH(B216,BDD!$AX$8:$AX$3162,0))))</f>
        <v/>
      </c>
      <c r="P216" s="672">
        <f>IF(IF(B216="","",INDEX(BDD!$AB$8:$AB$3162,MATCH(B216,BDD!$AX$8:$AX$3162,0)))=0,"",)</f>
        <v>0</v>
      </c>
      <c r="Q216" s="679" t="str">
        <f>IF(IF(B216="","",INDEX(BDD!$AN$8:$AN$3162,MATCH(B216,BDD!$AX$8:$AX$3162,0)))=0,"",IF(B216="","",INDEX(BDD!$AN$8:$AN$3162,MATCH(B216,BDD!$AX$8:$AX$3162,0))))</f>
        <v/>
      </c>
      <c r="R216" s="557" t="str">
        <f>IFERROR(IF(B216="","",INDEX(BDD!C:C,MATCH(B216,BDD!AX:AX,0))),"")</f>
        <v/>
      </c>
      <c r="S216" s="513" t="str">
        <f>IF(B216="","",INDEX(BDD!$A$8:$A$3162,MATCH(B216,BDD!$AX$8:$AX$3162,0)))</f>
        <v/>
      </c>
    </row>
    <row r="217" spans="2:19" ht="18.75">
      <c r="B217" s="529" t="str">
        <f t="shared" si="6"/>
        <v/>
      </c>
      <c r="C217" s="530" t="str">
        <f>IF(B217="","",INDEX(BDD!$B$8:$B$3162,MATCH(B217,BDD!$AX$8:$AX$3162,0)))</f>
        <v/>
      </c>
      <c r="D217" s="531" t="str">
        <f t="shared" si="7"/>
        <v/>
      </c>
      <c r="E217" s="532" t="str">
        <f>IF(B217="","",INDEX(BDD!$D$8:$D$3162,MATCH(B217,BDD!$AX$8:$AX$3162,0)))</f>
        <v/>
      </c>
      <c r="F217" s="533" t="str">
        <f>IF(B217="","",INDEX(BDD!$M$8:$M$3162,MATCH(B217,BDD!$AX$8:$AX$3162,0)))</f>
        <v/>
      </c>
      <c r="G217" s="533" t="str">
        <f>IF(B217="","",INDEX(BDD!$N$8:$N$3162,MATCH(B217,BDD!$AX$8:$AX$3162,0)))</f>
        <v/>
      </c>
      <c r="H217" s="537" t="str">
        <f>IF(B217="","",INDEX(BDD!$E$8:$E$3162,MATCH(B217,BDD!$AX$8:$AX$3162,0)))</f>
        <v/>
      </c>
      <c r="I217" s="534" t="str">
        <f>IF(B217="","",INDEX(BDD!$V$8:$V$3162,MATCH(B217,BDD!$AX$8:$AX$3162,0)))</f>
        <v/>
      </c>
      <c r="J217" s="758" t="str">
        <f>IF(B217="","",INDEX(BDD!$Q$8:$Q$3162,MATCH(B217,BDD!$AX$8:$AX$3162,0)))</f>
        <v/>
      </c>
      <c r="K217" s="535" t="str">
        <f>IF(B217="","",INDEX(BDD!$R$8:$R$3162,MATCH(B217,BDD!$AX$8:$AX$3162,0)))</f>
        <v/>
      </c>
      <c r="L217" s="536" t="str">
        <f>IF(B217="","",INDEX(BDD!$S$8:$S$3162,MATCH(B217,BDD!$AX$8:$AX$3162,0)))</f>
        <v/>
      </c>
      <c r="M217" s="556" t="str">
        <f>IF(B217="","",INDEX(BDD!$P$8:$P$3162,MATCH(B217,BDD!$AX$8:$AX$3162,0)))</f>
        <v/>
      </c>
      <c r="N217" s="678">
        <f>IF(IF(B217="","",INDEX(BDD!$Z$8:$Z$3162,MATCH(B217,BDD!$AX$8:$AX$3162,0)))=0,"",INDEX(BDD!$Z$8:$Z$3162,MATCH(B217,BDD!$AX$8:$AX$3162,0)))</f>
        <v>0</v>
      </c>
      <c r="O217" s="672" t="str">
        <f>IF(IF(B217="","",INDEX(BDD!$AA$8:$AA$3162,MATCH(B217,BDD!$AX$8:$AX$3162,0)))=0,"",IF(B217="","",INDEX(BDD!$AA$8:$AA$3162,MATCH(B217,BDD!$AX$8:$AX$3162,0))))</f>
        <v/>
      </c>
      <c r="P217" s="672">
        <f>IF(IF(B217="","",INDEX(BDD!$AB$8:$AB$3162,MATCH(B217,BDD!$AX$8:$AX$3162,0)))=0,"",)</f>
        <v>0</v>
      </c>
      <c r="Q217" s="679" t="str">
        <f>IF(IF(B217="","",INDEX(BDD!$AN$8:$AN$3162,MATCH(B217,BDD!$AX$8:$AX$3162,0)))=0,"",IF(B217="","",INDEX(BDD!$AN$8:$AN$3162,MATCH(B217,BDD!$AX$8:$AX$3162,0))))</f>
        <v/>
      </c>
      <c r="R217" s="557" t="str">
        <f>IFERROR(IF(B217="","",INDEX(BDD!C:C,MATCH(B217,BDD!AX:AX,0))),"")</f>
        <v/>
      </c>
      <c r="S217" s="513" t="str">
        <f>IF(B217="","",INDEX(BDD!$A$8:$A$3162,MATCH(B217,BDD!$AX$8:$AX$3162,0)))</f>
        <v/>
      </c>
    </row>
    <row r="218" spans="2:19" ht="18.75">
      <c r="B218" s="529" t="str">
        <f t="shared" si="6"/>
        <v/>
      </c>
      <c r="C218" s="530" t="str">
        <f>IF(B218="","",INDEX(BDD!$B$8:$B$3162,MATCH(B218,BDD!$AX$8:$AX$3162,0)))</f>
        <v/>
      </c>
      <c r="D218" s="531" t="str">
        <f t="shared" si="7"/>
        <v/>
      </c>
      <c r="E218" s="532" t="str">
        <f>IF(B218="","",INDEX(BDD!$D$8:$D$3162,MATCH(B218,BDD!$AX$8:$AX$3162,0)))</f>
        <v/>
      </c>
      <c r="F218" s="533" t="str">
        <f>IF(B218="","",INDEX(BDD!$M$8:$M$3162,MATCH(B218,BDD!$AX$8:$AX$3162,0)))</f>
        <v/>
      </c>
      <c r="G218" s="533" t="str">
        <f>IF(B218="","",INDEX(BDD!$N$8:$N$3162,MATCH(B218,BDD!$AX$8:$AX$3162,0)))</f>
        <v/>
      </c>
      <c r="H218" s="537" t="str">
        <f>IF(B218="","",INDEX(BDD!$E$8:$E$3162,MATCH(B218,BDD!$AX$8:$AX$3162,0)))</f>
        <v/>
      </c>
      <c r="I218" s="534" t="str">
        <f>IF(B218="","",INDEX(BDD!$V$8:$V$3162,MATCH(B218,BDD!$AX$8:$AX$3162,0)))</f>
        <v/>
      </c>
      <c r="J218" s="758" t="str">
        <f>IF(B218="","",INDEX(BDD!$Q$8:$Q$3162,MATCH(B218,BDD!$AX$8:$AX$3162,0)))</f>
        <v/>
      </c>
      <c r="K218" s="535" t="str">
        <f>IF(B218="","",INDEX(BDD!$R$8:$R$3162,MATCH(B218,BDD!$AX$8:$AX$3162,0)))</f>
        <v/>
      </c>
      <c r="L218" s="536" t="str">
        <f>IF(B218="","",INDEX(BDD!$S$8:$S$3162,MATCH(B218,BDD!$AX$8:$AX$3162,0)))</f>
        <v/>
      </c>
      <c r="M218" s="556" t="str">
        <f>IF(B218="","",INDEX(BDD!$P$8:$P$3162,MATCH(B218,BDD!$AX$8:$AX$3162,0)))</f>
        <v/>
      </c>
      <c r="N218" s="678">
        <f>IF(IF(B218="","",INDEX(BDD!$Z$8:$Z$3162,MATCH(B218,BDD!$AX$8:$AX$3162,0)))=0,"",INDEX(BDD!$Z$8:$Z$3162,MATCH(B218,BDD!$AX$8:$AX$3162,0)))</f>
        <v>0</v>
      </c>
      <c r="O218" s="672" t="str">
        <f>IF(IF(B218="","",INDEX(BDD!$AA$8:$AA$3162,MATCH(B218,BDD!$AX$8:$AX$3162,0)))=0,"",IF(B218="","",INDEX(BDD!$AA$8:$AA$3162,MATCH(B218,BDD!$AX$8:$AX$3162,0))))</f>
        <v/>
      </c>
      <c r="P218" s="672">
        <f>IF(IF(B218="","",INDEX(BDD!$AB$8:$AB$3162,MATCH(B218,BDD!$AX$8:$AX$3162,0)))=0,"",)</f>
        <v>0</v>
      </c>
      <c r="Q218" s="679" t="str">
        <f>IF(IF(B218="","",INDEX(BDD!$AN$8:$AN$3162,MATCH(B218,BDD!$AX$8:$AX$3162,0)))=0,"",IF(B218="","",INDEX(BDD!$AN$8:$AN$3162,MATCH(B218,BDD!$AX$8:$AX$3162,0))))</f>
        <v/>
      </c>
      <c r="R218" s="557" t="str">
        <f>IFERROR(IF(B218="","",INDEX(BDD!C:C,MATCH(B218,BDD!AX:AX,0))),"")</f>
        <v/>
      </c>
      <c r="S218" s="513" t="str">
        <f>IF(B218="","",INDEX(BDD!$A$8:$A$3162,MATCH(B218,BDD!$AX$8:$AX$3162,0)))</f>
        <v/>
      </c>
    </row>
    <row r="219" spans="2:19" ht="18.75">
      <c r="B219" s="529" t="str">
        <f t="shared" si="6"/>
        <v/>
      </c>
      <c r="C219" s="530" t="str">
        <f>IF(B219="","",INDEX(BDD!$B$8:$B$3162,MATCH(B219,BDD!$AX$8:$AX$3162,0)))</f>
        <v/>
      </c>
      <c r="D219" s="531" t="str">
        <f t="shared" si="7"/>
        <v/>
      </c>
      <c r="E219" s="532" t="str">
        <f>IF(B219="","",INDEX(BDD!$D$8:$D$3162,MATCH(B219,BDD!$AX$8:$AX$3162,0)))</f>
        <v/>
      </c>
      <c r="F219" s="533" t="str">
        <f>IF(B219="","",INDEX(BDD!$M$8:$M$3162,MATCH(B219,BDD!$AX$8:$AX$3162,0)))</f>
        <v/>
      </c>
      <c r="G219" s="533" t="str">
        <f>IF(B219="","",INDEX(BDD!$N$8:$N$3162,MATCH(B219,BDD!$AX$8:$AX$3162,0)))</f>
        <v/>
      </c>
      <c r="H219" s="537" t="str">
        <f>IF(B219="","",INDEX(BDD!$E$8:$E$3162,MATCH(B219,BDD!$AX$8:$AX$3162,0)))</f>
        <v/>
      </c>
      <c r="I219" s="534" t="str">
        <f>IF(B219="","",INDEX(BDD!$V$8:$V$3162,MATCH(B219,BDD!$AX$8:$AX$3162,0)))</f>
        <v/>
      </c>
      <c r="J219" s="758" t="str">
        <f>IF(B219="","",INDEX(BDD!$Q$8:$Q$3162,MATCH(B219,BDD!$AX$8:$AX$3162,0)))</f>
        <v/>
      </c>
      <c r="K219" s="535" t="str">
        <f>IF(B219="","",INDEX(BDD!$R$8:$R$3162,MATCH(B219,BDD!$AX$8:$AX$3162,0)))</f>
        <v/>
      </c>
      <c r="L219" s="536" t="str">
        <f>IF(B219="","",INDEX(BDD!$S$8:$S$3162,MATCH(B219,BDD!$AX$8:$AX$3162,0)))</f>
        <v/>
      </c>
      <c r="M219" s="556" t="str">
        <f>IF(B219="","",INDEX(BDD!$P$8:$P$3162,MATCH(B219,BDD!$AX$8:$AX$3162,0)))</f>
        <v/>
      </c>
      <c r="N219" s="678">
        <f>IF(IF(B219="","",INDEX(BDD!$Z$8:$Z$3162,MATCH(B219,BDD!$AX$8:$AX$3162,0)))=0,"",INDEX(BDD!$Z$8:$Z$3162,MATCH(B219,BDD!$AX$8:$AX$3162,0)))</f>
        <v>0</v>
      </c>
      <c r="O219" s="672" t="str">
        <f>IF(IF(B219="","",INDEX(BDD!$AA$8:$AA$3162,MATCH(B219,BDD!$AX$8:$AX$3162,0)))=0,"",IF(B219="","",INDEX(BDD!$AA$8:$AA$3162,MATCH(B219,BDD!$AX$8:$AX$3162,0))))</f>
        <v/>
      </c>
      <c r="P219" s="672">
        <f>IF(IF(B219="","",INDEX(BDD!$AB$8:$AB$3162,MATCH(B219,BDD!$AX$8:$AX$3162,0)))=0,"",)</f>
        <v>0</v>
      </c>
      <c r="Q219" s="679" t="str">
        <f>IF(IF(B219="","",INDEX(BDD!$AN$8:$AN$3162,MATCH(B219,BDD!$AX$8:$AX$3162,0)))=0,"",IF(B219="","",INDEX(BDD!$AN$8:$AN$3162,MATCH(B219,BDD!$AX$8:$AX$3162,0))))</f>
        <v/>
      </c>
      <c r="R219" s="557" t="str">
        <f>IFERROR(IF(B219="","",INDEX(BDD!C:C,MATCH(B219,BDD!AX:AX,0))),"")</f>
        <v/>
      </c>
      <c r="S219" s="513" t="str">
        <f>IF(B219="","",INDEX(BDD!$A$8:$A$3162,MATCH(B219,BDD!$AX$8:$AX$3162,0)))</f>
        <v/>
      </c>
    </row>
    <row r="220" spans="2:19" ht="18.75">
      <c r="B220" s="529" t="str">
        <f t="shared" si="6"/>
        <v/>
      </c>
      <c r="C220" s="530" t="str">
        <f>IF(B220="","",INDEX(BDD!$B$8:$B$3162,MATCH(B220,BDD!$AX$8:$AX$3162,0)))</f>
        <v/>
      </c>
      <c r="D220" s="531" t="str">
        <f t="shared" si="7"/>
        <v/>
      </c>
      <c r="E220" s="532" t="str">
        <f>IF(B220="","",INDEX(BDD!$D$8:$D$3162,MATCH(B220,BDD!$AX$8:$AX$3162,0)))</f>
        <v/>
      </c>
      <c r="F220" s="533" t="str">
        <f>IF(B220="","",INDEX(BDD!$M$8:$M$3162,MATCH(B220,BDD!$AX$8:$AX$3162,0)))</f>
        <v/>
      </c>
      <c r="G220" s="533" t="str">
        <f>IF(B220="","",INDEX(BDD!$N$8:$N$3162,MATCH(B220,BDD!$AX$8:$AX$3162,0)))</f>
        <v/>
      </c>
      <c r="H220" s="537" t="str">
        <f>IF(B220="","",INDEX(BDD!$E$8:$E$3162,MATCH(B220,BDD!$AX$8:$AX$3162,0)))</f>
        <v/>
      </c>
      <c r="I220" s="534" t="str">
        <f>IF(B220="","",INDEX(BDD!$V$8:$V$3162,MATCH(B220,BDD!$AX$8:$AX$3162,0)))</f>
        <v/>
      </c>
      <c r="J220" s="758" t="str">
        <f>IF(B220="","",INDEX(BDD!$Q$8:$Q$3162,MATCH(B220,BDD!$AX$8:$AX$3162,0)))</f>
        <v/>
      </c>
      <c r="K220" s="535" t="str">
        <f>IF(B220="","",INDEX(BDD!$R$8:$R$3162,MATCH(B220,BDD!$AX$8:$AX$3162,0)))</f>
        <v/>
      </c>
      <c r="L220" s="536" t="str">
        <f>IF(B220="","",INDEX(BDD!$S$8:$S$3162,MATCH(B220,BDD!$AX$8:$AX$3162,0)))</f>
        <v/>
      </c>
      <c r="M220" s="556" t="str">
        <f>IF(B220="","",INDEX(BDD!$P$8:$P$3162,MATCH(B220,BDD!$AX$8:$AX$3162,0)))</f>
        <v/>
      </c>
      <c r="N220" s="678">
        <f>IF(IF(B220="","",INDEX(BDD!$Z$8:$Z$3162,MATCH(B220,BDD!$AX$8:$AX$3162,0)))=0,"",INDEX(BDD!$Z$8:$Z$3162,MATCH(B220,BDD!$AX$8:$AX$3162,0)))</f>
        <v>0</v>
      </c>
      <c r="O220" s="672" t="str">
        <f>IF(IF(B220="","",INDEX(BDD!$AA$8:$AA$3162,MATCH(B220,BDD!$AX$8:$AX$3162,0)))=0,"",IF(B220="","",INDEX(BDD!$AA$8:$AA$3162,MATCH(B220,BDD!$AX$8:$AX$3162,0))))</f>
        <v/>
      </c>
      <c r="P220" s="672">
        <f>IF(IF(B220="","",INDEX(BDD!$AB$8:$AB$3162,MATCH(B220,BDD!$AX$8:$AX$3162,0)))=0,"",)</f>
        <v>0</v>
      </c>
      <c r="Q220" s="679" t="str">
        <f>IF(IF(B220="","",INDEX(BDD!$AN$8:$AN$3162,MATCH(B220,BDD!$AX$8:$AX$3162,0)))=0,"",IF(B220="","",INDEX(BDD!$AN$8:$AN$3162,MATCH(B220,BDD!$AX$8:$AX$3162,0))))</f>
        <v/>
      </c>
      <c r="R220" s="557" t="str">
        <f>IFERROR(IF(B220="","",INDEX(BDD!C:C,MATCH(B220,BDD!AX:AX,0))),"")</f>
        <v/>
      </c>
      <c r="S220" s="513" t="str">
        <f>IF(B220="","",INDEX(BDD!$A$8:$A$3162,MATCH(B220,BDD!$AX$8:$AX$3162,0)))</f>
        <v/>
      </c>
    </row>
    <row r="221" spans="2:19" ht="18.75">
      <c r="B221" s="529" t="str">
        <f t="shared" si="6"/>
        <v/>
      </c>
      <c r="C221" s="530" t="str">
        <f>IF(B221="","",INDEX(BDD!$B$8:$B$3162,MATCH(B221,BDD!$AX$8:$AX$3162,0)))</f>
        <v/>
      </c>
      <c r="D221" s="531" t="str">
        <f t="shared" si="7"/>
        <v/>
      </c>
      <c r="E221" s="532" t="str">
        <f>IF(B221="","",INDEX(BDD!$D$8:$D$3162,MATCH(B221,BDD!$AX$8:$AX$3162,0)))</f>
        <v/>
      </c>
      <c r="F221" s="533" t="str">
        <f>IF(B221="","",INDEX(BDD!$M$8:$M$3162,MATCH(B221,BDD!$AX$8:$AX$3162,0)))</f>
        <v/>
      </c>
      <c r="G221" s="533" t="str">
        <f>IF(B221="","",INDEX(BDD!$N$8:$N$3162,MATCH(B221,BDD!$AX$8:$AX$3162,0)))</f>
        <v/>
      </c>
      <c r="H221" s="537" t="str">
        <f>IF(B221="","",INDEX(BDD!$E$8:$E$3162,MATCH(B221,BDD!$AX$8:$AX$3162,0)))</f>
        <v/>
      </c>
      <c r="I221" s="534" t="str">
        <f>IF(B221="","",INDEX(BDD!$V$8:$V$3162,MATCH(B221,BDD!$AX$8:$AX$3162,0)))</f>
        <v/>
      </c>
      <c r="J221" s="758" t="str">
        <f>IF(B221="","",INDEX(BDD!$Q$8:$Q$3162,MATCH(B221,BDD!$AX$8:$AX$3162,0)))</f>
        <v/>
      </c>
      <c r="K221" s="535" t="str">
        <f>IF(B221="","",INDEX(BDD!$R$8:$R$3162,MATCH(B221,BDD!$AX$8:$AX$3162,0)))</f>
        <v/>
      </c>
      <c r="L221" s="536" t="str">
        <f>IF(B221="","",INDEX(BDD!$S$8:$S$3162,MATCH(B221,BDD!$AX$8:$AX$3162,0)))</f>
        <v/>
      </c>
      <c r="M221" s="556" t="str">
        <f>IF(B221="","",INDEX(BDD!$P$8:$P$3162,MATCH(B221,BDD!$AX$8:$AX$3162,0)))</f>
        <v/>
      </c>
      <c r="N221" s="678">
        <f>IF(IF(B221="","",INDEX(BDD!$Z$8:$Z$3162,MATCH(B221,BDD!$AX$8:$AX$3162,0)))=0,"",INDEX(BDD!$Z$8:$Z$3162,MATCH(B221,BDD!$AX$8:$AX$3162,0)))</f>
        <v>0</v>
      </c>
      <c r="O221" s="672" t="str">
        <f>IF(IF(B221="","",INDEX(BDD!$AA$8:$AA$3162,MATCH(B221,BDD!$AX$8:$AX$3162,0)))=0,"",IF(B221="","",INDEX(BDD!$AA$8:$AA$3162,MATCH(B221,BDD!$AX$8:$AX$3162,0))))</f>
        <v/>
      </c>
      <c r="P221" s="672">
        <f>IF(IF(B221="","",INDEX(BDD!$AB$8:$AB$3162,MATCH(B221,BDD!$AX$8:$AX$3162,0)))=0,"",)</f>
        <v>0</v>
      </c>
      <c r="Q221" s="679" t="str">
        <f>IF(IF(B221="","",INDEX(BDD!$AN$8:$AN$3162,MATCH(B221,BDD!$AX$8:$AX$3162,0)))=0,"",IF(B221="","",INDEX(BDD!$AN$8:$AN$3162,MATCH(B221,BDD!$AX$8:$AX$3162,0))))</f>
        <v/>
      </c>
      <c r="R221" s="557" t="str">
        <f>IFERROR(IF(B221="","",INDEX(BDD!C:C,MATCH(B221,BDD!AX:AX,0))),"")</f>
        <v/>
      </c>
      <c r="S221" s="513" t="str">
        <f>IF(B221="","",INDEX(BDD!$A$8:$A$3162,MATCH(B221,BDD!$AX$8:$AX$3162,0)))</f>
        <v/>
      </c>
    </row>
    <row r="222" spans="2:19" ht="18.75">
      <c r="B222" s="529" t="str">
        <f t="shared" si="6"/>
        <v/>
      </c>
      <c r="C222" s="530" t="str">
        <f>IF(B222="","",INDEX(BDD!$B$8:$B$3162,MATCH(B222,BDD!$AX$8:$AX$3162,0)))</f>
        <v/>
      </c>
      <c r="D222" s="531" t="str">
        <f t="shared" si="7"/>
        <v/>
      </c>
      <c r="E222" s="532" t="str">
        <f>IF(B222="","",INDEX(BDD!$D$8:$D$3162,MATCH(B222,BDD!$AX$8:$AX$3162,0)))</f>
        <v/>
      </c>
      <c r="F222" s="533" t="str">
        <f>IF(B222="","",INDEX(BDD!$M$8:$M$3162,MATCH(B222,BDD!$AX$8:$AX$3162,0)))</f>
        <v/>
      </c>
      <c r="G222" s="533" t="str">
        <f>IF(B222="","",INDEX(BDD!$N$8:$N$3162,MATCH(B222,BDD!$AX$8:$AX$3162,0)))</f>
        <v/>
      </c>
      <c r="H222" s="537" t="str">
        <f>IF(B222="","",INDEX(BDD!$E$8:$E$3162,MATCH(B222,BDD!$AX$8:$AX$3162,0)))</f>
        <v/>
      </c>
      <c r="I222" s="534" t="str">
        <f>IF(B222="","",INDEX(BDD!$V$8:$V$3162,MATCH(B222,BDD!$AX$8:$AX$3162,0)))</f>
        <v/>
      </c>
      <c r="J222" s="758" t="str">
        <f>IF(B222="","",INDEX(BDD!$Q$8:$Q$3162,MATCH(B222,BDD!$AX$8:$AX$3162,0)))</f>
        <v/>
      </c>
      <c r="K222" s="535" t="str">
        <f>IF(B222="","",INDEX(BDD!$R$8:$R$3162,MATCH(B222,BDD!$AX$8:$AX$3162,0)))</f>
        <v/>
      </c>
      <c r="L222" s="536" t="str">
        <f>IF(B222="","",INDEX(BDD!$S$8:$S$3162,MATCH(B222,BDD!$AX$8:$AX$3162,0)))</f>
        <v/>
      </c>
      <c r="M222" s="556" t="str">
        <f>IF(B222="","",INDEX(BDD!$P$8:$P$3162,MATCH(B222,BDD!$AX$8:$AX$3162,0)))</f>
        <v/>
      </c>
      <c r="N222" s="678">
        <f>IF(IF(B222="","",INDEX(BDD!$Z$8:$Z$3162,MATCH(B222,BDD!$AX$8:$AX$3162,0)))=0,"",INDEX(BDD!$Z$8:$Z$3162,MATCH(B222,BDD!$AX$8:$AX$3162,0)))</f>
        <v>0</v>
      </c>
      <c r="O222" s="672" t="str">
        <f>IF(IF(B222="","",INDEX(BDD!$AA$8:$AA$3162,MATCH(B222,BDD!$AX$8:$AX$3162,0)))=0,"",IF(B222="","",INDEX(BDD!$AA$8:$AA$3162,MATCH(B222,BDD!$AX$8:$AX$3162,0))))</f>
        <v/>
      </c>
      <c r="P222" s="672">
        <f>IF(IF(B222="","",INDEX(BDD!$AB$8:$AB$3162,MATCH(B222,BDD!$AX$8:$AX$3162,0)))=0,"",)</f>
        <v>0</v>
      </c>
      <c r="Q222" s="679" t="str">
        <f>IF(IF(B222="","",INDEX(BDD!$AN$8:$AN$3162,MATCH(B222,BDD!$AX$8:$AX$3162,0)))=0,"",IF(B222="","",INDEX(BDD!$AN$8:$AN$3162,MATCH(B222,BDD!$AX$8:$AX$3162,0))))</f>
        <v/>
      </c>
      <c r="R222" s="557" t="str">
        <f>IFERROR(IF(B222="","",INDEX(BDD!C:C,MATCH(B222,BDD!AX:AX,0))),"")</f>
        <v/>
      </c>
      <c r="S222" s="513" t="str">
        <f>IF(B222="","",INDEX(BDD!$A$8:$A$3162,MATCH(B222,BDD!$AX$8:$AX$3162,0)))</f>
        <v/>
      </c>
    </row>
    <row r="223" spans="2:19" ht="18.75">
      <c r="B223" s="529" t="str">
        <f t="shared" si="6"/>
        <v/>
      </c>
      <c r="C223" s="530" t="str">
        <f>IF(B223="","",INDEX(BDD!$B$8:$B$3162,MATCH(B223,BDD!$AX$8:$AX$3162,0)))</f>
        <v/>
      </c>
      <c r="D223" s="531" t="str">
        <f t="shared" si="7"/>
        <v/>
      </c>
      <c r="E223" s="532" t="str">
        <f>IF(B223="","",INDEX(BDD!$D$8:$D$3162,MATCH(B223,BDD!$AX$8:$AX$3162,0)))</f>
        <v/>
      </c>
      <c r="F223" s="533" t="str">
        <f>IF(B223="","",INDEX(BDD!$M$8:$M$3162,MATCH(B223,BDD!$AX$8:$AX$3162,0)))</f>
        <v/>
      </c>
      <c r="G223" s="533" t="str">
        <f>IF(B223="","",INDEX(BDD!$N$8:$N$3162,MATCH(B223,BDD!$AX$8:$AX$3162,0)))</f>
        <v/>
      </c>
      <c r="H223" s="537" t="str">
        <f>IF(B223="","",INDEX(BDD!$E$8:$E$3162,MATCH(B223,BDD!$AX$8:$AX$3162,0)))</f>
        <v/>
      </c>
      <c r="I223" s="534" t="str">
        <f>IF(B223="","",INDEX(BDD!$V$8:$V$3162,MATCH(B223,BDD!$AX$8:$AX$3162,0)))</f>
        <v/>
      </c>
      <c r="J223" s="758" t="str">
        <f>IF(B223="","",INDEX(BDD!$Q$8:$Q$3162,MATCH(B223,BDD!$AX$8:$AX$3162,0)))</f>
        <v/>
      </c>
      <c r="K223" s="535" t="str">
        <f>IF(B223="","",INDEX(BDD!$R$8:$R$3162,MATCH(B223,BDD!$AX$8:$AX$3162,0)))</f>
        <v/>
      </c>
      <c r="L223" s="536" t="str">
        <f>IF(B223="","",INDEX(BDD!$S$8:$S$3162,MATCH(B223,BDD!$AX$8:$AX$3162,0)))</f>
        <v/>
      </c>
      <c r="M223" s="556" t="str">
        <f>IF(B223="","",INDEX(BDD!$P$8:$P$3162,MATCH(B223,BDD!$AX$8:$AX$3162,0)))</f>
        <v/>
      </c>
      <c r="N223" s="678">
        <f>IF(IF(B223="","",INDEX(BDD!$Z$8:$Z$3162,MATCH(B223,BDD!$AX$8:$AX$3162,0)))=0,"",INDEX(BDD!$Z$8:$Z$3162,MATCH(B223,BDD!$AX$8:$AX$3162,0)))</f>
        <v>0</v>
      </c>
      <c r="O223" s="672" t="str">
        <f>IF(IF(B223="","",INDEX(BDD!$AA$8:$AA$3162,MATCH(B223,BDD!$AX$8:$AX$3162,0)))=0,"",IF(B223="","",INDEX(BDD!$AA$8:$AA$3162,MATCH(B223,BDD!$AX$8:$AX$3162,0))))</f>
        <v/>
      </c>
      <c r="P223" s="672">
        <f>IF(IF(B223="","",INDEX(BDD!$AB$8:$AB$3162,MATCH(B223,BDD!$AX$8:$AX$3162,0)))=0,"",)</f>
        <v>0</v>
      </c>
      <c r="Q223" s="679" t="str">
        <f>IF(IF(B223="","",INDEX(BDD!$AN$8:$AN$3162,MATCH(B223,BDD!$AX$8:$AX$3162,0)))=0,"",IF(B223="","",INDEX(BDD!$AN$8:$AN$3162,MATCH(B223,BDD!$AX$8:$AX$3162,0))))</f>
        <v/>
      </c>
      <c r="R223" s="557" t="str">
        <f>IFERROR(IF(B223="","",INDEX(BDD!C:C,MATCH(B223,BDD!AX:AX,0))),"")</f>
        <v/>
      </c>
      <c r="S223" s="513" t="str">
        <f>IF(B223="","",INDEX(BDD!$A$8:$A$3162,MATCH(B223,BDD!$AX$8:$AX$3162,0)))</f>
        <v/>
      </c>
    </row>
    <row r="224" spans="2:19" ht="18.75">
      <c r="B224" s="529" t="str">
        <f t="shared" si="6"/>
        <v/>
      </c>
      <c r="C224" s="530" t="str">
        <f>IF(B224="","",INDEX(BDD!$B$8:$B$3162,MATCH(B224,BDD!$AX$8:$AX$3162,0)))</f>
        <v/>
      </c>
      <c r="D224" s="531" t="str">
        <f t="shared" si="7"/>
        <v/>
      </c>
      <c r="E224" s="532" t="str">
        <f>IF(B224="","",INDEX(BDD!$D$8:$D$3162,MATCH(B224,BDD!$AX$8:$AX$3162,0)))</f>
        <v/>
      </c>
      <c r="F224" s="533" t="str">
        <f>IF(B224="","",INDEX(BDD!$M$8:$M$3162,MATCH(B224,BDD!$AX$8:$AX$3162,0)))</f>
        <v/>
      </c>
      <c r="G224" s="533" t="str">
        <f>IF(B224="","",INDEX(BDD!$N$8:$N$3162,MATCH(B224,BDD!$AX$8:$AX$3162,0)))</f>
        <v/>
      </c>
      <c r="H224" s="537" t="str">
        <f>IF(B224="","",INDEX(BDD!$E$8:$E$3162,MATCH(B224,BDD!$AX$8:$AX$3162,0)))</f>
        <v/>
      </c>
      <c r="I224" s="534" t="str">
        <f>IF(B224="","",INDEX(BDD!$V$8:$V$3162,MATCH(B224,BDD!$AX$8:$AX$3162,0)))</f>
        <v/>
      </c>
      <c r="J224" s="758" t="str">
        <f>IF(B224="","",INDEX(BDD!$Q$8:$Q$3162,MATCH(B224,BDD!$AX$8:$AX$3162,0)))</f>
        <v/>
      </c>
      <c r="K224" s="535" t="str">
        <f>IF(B224="","",INDEX(BDD!$R$8:$R$3162,MATCH(B224,BDD!$AX$8:$AX$3162,0)))</f>
        <v/>
      </c>
      <c r="L224" s="536" t="str">
        <f>IF(B224="","",INDEX(BDD!$S$8:$S$3162,MATCH(B224,BDD!$AX$8:$AX$3162,0)))</f>
        <v/>
      </c>
      <c r="M224" s="556" t="str">
        <f>IF(B224="","",INDEX(BDD!$P$8:$P$3162,MATCH(B224,BDD!$AX$8:$AX$3162,0)))</f>
        <v/>
      </c>
      <c r="N224" s="678">
        <f>IF(IF(B224="","",INDEX(BDD!$Z$8:$Z$3162,MATCH(B224,BDD!$AX$8:$AX$3162,0)))=0,"",INDEX(BDD!$Z$8:$Z$3162,MATCH(B224,BDD!$AX$8:$AX$3162,0)))</f>
        <v>0</v>
      </c>
      <c r="O224" s="672" t="str">
        <f>IF(IF(B224="","",INDEX(BDD!$AA$8:$AA$3162,MATCH(B224,BDD!$AX$8:$AX$3162,0)))=0,"",IF(B224="","",INDEX(BDD!$AA$8:$AA$3162,MATCH(B224,BDD!$AX$8:$AX$3162,0))))</f>
        <v/>
      </c>
      <c r="P224" s="672">
        <f>IF(IF(B224="","",INDEX(BDD!$AB$8:$AB$3162,MATCH(B224,BDD!$AX$8:$AX$3162,0)))=0,"",)</f>
        <v>0</v>
      </c>
      <c r="Q224" s="679" t="str">
        <f>IF(IF(B224="","",INDEX(BDD!$AN$8:$AN$3162,MATCH(B224,BDD!$AX$8:$AX$3162,0)))=0,"",IF(B224="","",INDEX(BDD!$AN$8:$AN$3162,MATCH(B224,BDD!$AX$8:$AX$3162,0))))</f>
        <v/>
      </c>
      <c r="R224" s="557" t="str">
        <f>IFERROR(IF(B224="","",INDEX(BDD!C:C,MATCH(B224,BDD!AX:AX,0))),"")</f>
        <v/>
      </c>
      <c r="S224" s="513" t="str">
        <f>IF(B224="","",INDEX(BDD!$A$8:$A$3162,MATCH(B224,BDD!$AX$8:$AX$3162,0)))</f>
        <v/>
      </c>
    </row>
    <row r="225" spans="2:19" ht="18.75">
      <c r="B225" s="529" t="str">
        <f t="shared" si="6"/>
        <v/>
      </c>
      <c r="C225" s="530" t="str">
        <f>IF(B225="","",INDEX(BDD!$B$8:$B$3162,MATCH(B225,BDD!$AX$8:$AX$3162,0)))</f>
        <v/>
      </c>
      <c r="D225" s="531" t="str">
        <f t="shared" si="7"/>
        <v/>
      </c>
      <c r="E225" s="532" t="str">
        <f>IF(B225="","",INDEX(BDD!$D$8:$D$3162,MATCH(B225,BDD!$AX$8:$AX$3162,0)))</f>
        <v/>
      </c>
      <c r="F225" s="533" t="str">
        <f>IF(B225="","",INDEX(BDD!$M$8:$M$3162,MATCH(B225,BDD!$AX$8:$AX$3162,0)))</f>
        <v/>
      </c>
      <c r="G225" s="533" t="str">
        <f>IF(B225="","",INDEX(BDD!$N$8:$N$3162,MATCH(B225,BDD!$AX$8:$AX$3162,0)))</f>
        <v/>
      </c>
      <c r="H225" s="537" t="str">
        <f>IF(B225="","",INDEX(BDD!$E$8:$E$3162,MATCH(B225,BDD!$AX$8:$AX$3162,0)))</f>
        <v/>
      </c>
      <c r="I225" s="534" t="str">
        <f>IF(B225="","",INDEX(BDD!$V$8:$V$3162,MATCH(B225,BDD!$AX$8:$AX$3162,0)))</f>
        <v/>
      </c>
      <c r="J225" s="758" t="str">
        <f>IF(B225="","",INDEX(BDD!$Q$8:$Q$3162,MATCH(B225,BDD!$AX$8:$AX$3162,0)))</f>
        <v/>
      </c>
      <c r="K225" s="535" t="str">
        <f>IF(B225="","",INDEX(BDD!$R$8:$R$3162,MATCH(B225,BDD!$AX$8:$AX$3162,0)))</f>
        <v/>
      </c>
      <c r="L225" s="536" t="str">
        <f>IF(B225="","",INDEX(BDD!$S$8:$S$3162,MATCH(B225,BDD!$AX$8:$AX$3162,0)))</f>
        <v/>
      </c>
      <c r="M225" s="556" t="str">
        <f>IF(B225="","",INDEX(BDD!$P$8:$P$3162,MATCH(B225,BDD!$AX$8:$AX$3162,0)))</f>
        <v/>
      </c>
      <c r="N225" s="678">
        <f>IF(IF(B225="","",INDEX(BDD!$Z$8:$Z$3162,MATCH(B225,BDD!$AX$8:$AX$3162,0)))=0,"",INDEX(BDD!$Z$8:$Z$3162,MATCH(B225,BDD!$AX$8:$AX$3162,0)))</f>
        <v>0</v>
      </c>
      <c r="O225" s="672" t="str">
        <f>IF(IF(B225="","",INDEX(BDD!$AA$8:$AA$3162,MATCH(B225,BDD!$AX$8:$AX$3162,0)))=0,"",IF(B225="","",INDEX(BDD!$AA$8:$AA$3162,MATCH(B225,BDD!$AX$8:$AX$3162,0))))</f>
        <v/>
      </c>
      <c r="P225" s="672">
        <f>IF(IF(B225="","",INDEX(BDD!$AB$8:$AB$3162,MATCH(B225,BDD!$AX$8:$AX$3162,0)))=0,"",)</f>
        <v>0</v>
      </c>
      <c r="Q225" s="679" t="str">
        <f>IF(IF(B225="","",INDEX(BDD!$AN$8:$AN$3162,MATCH(B225,BDD!$AX$8:$AX$3162,0)))=0,"",IF(B225="","",INDEX(BDD!$AN$8:$AN$3162,MATCH(B225,BDD!$AX$8:$AX$3162,0))))</f>
        <v/>
      </c>
      <c r="R225" s="557" t="str">
        <f>IFERROR(IF(B225="","",INDEX(BDD!C:C,MATCH(B225,BDD!AX:AX,0))),"")</f>
        <v/>
      </c>
      <c r="S225" s="513" t="str">
        <f>IF(B225="","",INDEX(BDD!$A$8:$A$3162,MATCH(B225,BDD!$AX$8:$AX$3162,0)))</f>
        <v/>
      </c>
    </row>
    <row r="226" spans="2:19" ht="18.75">
      <c r="B226" s="529" t="str">
        <f t="shared" si="6"/>
        <v/>
      </c>
      <c r="C226" s="530" t="str">
        <f>IF(B226="","",INDEX(BDD!$B$8:$B$3162,MATCH(B226,BDD!$AX$8:$AX$3162,0)))</f>
        <v/>
      </c>
      <c r="D226" s="531" t="str">
        <f t="shared" si="7"/>
        <v/>
      </c>
      <c r="E226" s="532" t="str">
        <f>IF(B226="","",INDEX(BDD!$D$8:$D$3162,MATCH(B226,BDD!$AX$8:$AX$3162,0)))</f>
        <v/>
      </c>
      <c r="F226" s="533" t="str">
        <f>IF(B226="","",INDEX(BDD!$M$8:$M$3162,MATCH(B226,BDD!$AX$8:$AX$3162,0)))</f>
        <v/>
      </c>
      <c r="G226" s="533" t="str">
        <f>IF(B226="","",INDEX(BDD!$N$8:$N$3162,MATCH(B226,BDD!$AX$8:$AX$3162,0)))</f>
        <v/>
      </c>
      <c r="H226" s="537" t="str">
        <f>IF(B226="","",INDEX(BDD!$E$8:$E$3162,MATCH(B226,BDD!$AX$8:$AX$3162,0)))</f>
        <v/>
      </c>
      <c r="I226" s="534" t="str">
        <f>IF(B226="","",INDEX(BDD!$V$8:$V$3162,MATCH(B226,BDD!$AX$8:$AX$3162,0)))</f>
        <v/>
      </c>
      <c r="J226" s="758" t="str">
        <f>IF(B226="","",INDEX(BDD!$Q$8:$Q$3162,MATCH(B226,BDD!$AX$8:$AX$3162,0)))</f>
        <v/>
      </c>
      <c r="K226" s="535" t="str">
        <f>IF(B226="","",INDEX(BDD!$R$8:$R$3162,MATCH(B226,BDD!$AX$8:$AX$3162,0)))</f>
        <v/>
      </c>
      <c r="L226" s="536" t="str">
        <f>IF(B226="","",INDEX(BDD!$S$8:$S$3162,MATCH(B226,BDD!$AX$8:$AX$3162,0)))</f>
        <v/>
      </c>
      <c r="M226" s="556" t="str">
        <f>IF(B226="","",INDEX(BDD!$P$8:$P$3162,MATCH(B226,BDD!$AX$8:$AX$3162,0)))</f>
        <v/>
      </c>
      <c r="N226" s="678">
        <f>IF(IF(B226="","",INDEX(BDD!$Z$8:$Z$3162,MATCH(B226,BDD!$AX$8:$AX$3162,0)))=0,"",INDEX(BDD!$Z$8:$Z$3162,MATCH(B226,BDD!$AX$8:$AX$3162,0)))</f>
        <v>0</v>
      </c>
      <c r="O226" s="672" t="str">
        <f>IF(IF(B226="","",INDEX(BDD!$AA$8:$AA$3162,MATCH(B226,BDD!$AX$8:$AX$3162,0)))=0,"",IF(B226="","",INDEX(BDD!$AA$8:$AA$3162,MATCH(B226,BDD!$AX$8:$AX$3162,0))))</f>
        <v/>
      </c>
      <c r="P226" s="672">
        <f>IF(IF(B226="","",INDEX(BDD!$AB$8:$AB$3162,MATCH(B226,BDD!$AX$8:$AX$3162,0)))=0,"",)</f>
        <v>0</v>
      </c>
      <c r="Q226" s="679" t="str">
        <f>IF(IF(B226="","",INDEX(BDD!$AN$8:$AN$3162,MATCH(B226,BDD!$AX$8:$AX$3162,0)))=0,"",IF(B226="","",INDEX(BDD!$AN$8:$AN$3162,MATCH(B226,BDD!$AX$8:$AX$3162,0))))</f>
        <v/>
      </c>
      <c r="R226" s="557" t="str">
        <f>IFERROR(IF(B226="","",INDEX(BDD!C:C,MATCH(B226,BDD!AX:AX,0))),"")</f>
        <v/>
      </c>
      <c r="S226" s="513" t="str">
        <f>IF(B226="","",INDEX(BDD!$A$8:$A$3162,MATCH(B226,BDD!$AX$8:$AX$3162,0)))</f>
        <v/>
      </c>
    </row>
    <row r="227" spans="2:19" ht="18.75">
      <c r="B227" s="529" t="str">
        <f t="shared" si="6"/>
        <v/>
      </c>
      <c r="C227" s="530" t="str">
        <f>IF(B227="","",INDEX(BDD!$B$8:$B$3162,MATCH(B227,BDD!$AX$8:$AX$3162,0)))</f>
        <v/>
      </c>
      <c r="D227" s="531" t="str">
        <f t="shared" si="7"/>
        <v/>
      </c>
      <c r="E227" s="532" t="str">
        <f>IF(B227="","",INDEX(BDD!$D$8:$D$3162,MATCH(B227,BDD!$AX$8:$AX$3162,0)))</f>
        <v/>
      </c>
      <c r="F227" s="533" t="str">
        <f>IF(B227="","",INDEX(BDD!$M$8:$M$3162,MATCH(B227,BDD!$AX$8:$AX$3162,0)))</f>
        <v/>
      </c>
      <c r="G227" s="533" t="str">
        <f>IF(B227="","",INDEX(BDD!$N$8:$N$3162,MATCH(B227,BDD!$AX$8:$AX$3162,0)))</f>
        <v/>
      </c>
      <c r="H227" s="537" t="str">
        <f>IF(B227="","",INDEX(BDD!$E$8:$E$3162,MATCH(B227,BDD!$AX$8:$AX$3162,0)))</f>
        <v/>
      </c>
      <c r="I227" s="534" t="str">
        <f>IF(B227="","",INDEX(BDD!$V$8:$V$3162,MATCH(B227,BDD!$AX$8:$AX$3162,0)))</f>
        <v/>
      </c>
      <c r="J227" s="758" t="str">
        <f>IF(B227="","",INDEX(BDD!$Q$8:$Q$3162,MATCH(B227,BDD!$AX$8:$AX$3162,0)))</f>
        <v/>
      </c>
      <c r="K227" s="535" t="str">
        <f>IF(B227="","",INDEX(BDD!$R$8:$R$3162,MATCH(B227,BDD!$AX$8:$AX$3162,0)))</f>
        <v/>
      </c>
      <c r="L227" s="536" t="str">
        <f>IF(B227="","",INDEX(BDD!$S$8:$S$3162,MATCH(B227,BDD!$AX$8:$AX$3162,0)))</f>
        <v/>
      </c>
      <c r="M227" s="556" t="str">
        <f>IF(B227="","",INDEX(BDD!$P$8:$P$3162,MATCH(B227,BDD!$AX$8:$AX$3162,0)))</f>
        <v/>
      </c>
      <c r="N227" s="678">
        <f>IF(IF(B227="","",INDEX(BDD!$Z$8:$Z$3162,MATCH(B227,BDD!$AX$8:$AX$3162,0)))=0,"",INDEX(BDD!$Z$8:$Z$3162,MATCH(B227,BDD!$AX$8:$AX$3162,0)))</f>
        <v>0</v>
      </c>
      <c r="O227" s="672" t="str">
        <f>IF(IF(B227="","",INDEX(BDD!$AA$8:$AA$3162,MATCH(B227,BDD!$AX$8:$AX$3162,0)))=0,"",IF(B227="","",INDEX(BDD!$AA$8:$AA$3162,MATCH(B227,BDD!$AX$8:$AX$3162,0))))</f>
        <v/>
      </c>
      <c r="P227" s="672">
        <f>IF(IF(B227="","",INDEX(BDD!$AB$8:$AB$3162,MATCH(B227,BDD!$AX$8:$AX$3162,0)))=0,"",)</f>
        <v>0</v>
      </c>
      <c r="Q227" s="679" t="str">
        <f>IF(IF(B227="","",INDEX(BDD!$AN$8:$AN$3162,MATCH(B227,BDD!$AX$8:$AX$3162,0)))=0,"",IF(B227="","",INDEX(BDD!$AN$8:$AN$3162,MATCH(B227,BDD!$AX$8:$AX$3162,0))))</f>
        <v/>
      </c>
      <c r="R227" s="557" t="str">
        <f>IFERROR(IF(B227="","",INDEX(BDD!C:C,MATCH(B227,BDD!AX:AX,0))),"")</f>
        <v/>
      </c>
      <c r="S227" s="513" t="str">
        <f>IF(B227="","",INDEX(BDD!$A$8:$A$3162,MATCH(B227,BDD!$AX$8:$AX$3162,0)))</f>
        <v/>
      </c>
    </row>
    <row r="228" spans="2:19" ht="18.75">
      <c r="B228" s="529" t="str">
        <f t="shared" si="6"/>
        <v/>
      </c>
      <c r="C228" s="530" t="str">
        <f>IF(B228="","",INDEX(BDD!$B$8:$B$3162,MATCH(B228,BDD!$AX$8:$AX$3162,0)))</f>
        <v/>
      </c>
      <c r="D228" s="531" t="str">
        <f t="shared" si="7"/>
        <v/>
      </c>
      <c r="E228" s="532" t="str">
        <f>IF(B228="","",INDEX(BDD!$D$8:$D$3162,MATCH(B228,BDD!$AX$8:$AX$3162,0)))</f>
        <v/>
      </c>
      <c r="F228" s="533" t="str">
        <f>IF(B228="","",INDEX(BDD!$M$8:$M$3162,MATCH(B228,BDD!$AX$8:$AX$3162,0)))</f>
        <v/>
      </c>
      <c r="G228" s="533" t="str">
        <f>IF(B228="","",INDEX(BDD!$N$8:$N$3162,MATCH(B228,BDD!$AX$8:$AX$3162,0)))</f>
        <v/>
      </c>
      <c r="H228" s="537" t="str">
        <f>IF(B228="","",INDEX(BDD!$E$8:$E$3162,MATCH(B228,BDD!$AX$8:$AX$3162,0)))</f>
        <v/>
      </c>
      <c r="I228" s="534" t="str">
        <f>IF(B228="","",INDEX(BDD!$V$8:$V$3162,MATCH(B228,BDD!$AX$8:$AX$3162,0)))</f>
        <v/>
      </c>
      <c r="J228" s="758" t="str">
        <f>IF(B228="","",INDEX(BDD!$Q$8:$Q$3162,MATCH(B228,BDD!$AX$8:$AX$3162,0)))</f>
        <v/>
      </c>
      <c r="K228" s="535" t="str">
        <f>IF(B228="","",INDEX(BDD!$R$8:$R$3162,MATCH(B228,BDD!$AX$8:$AX$3162,0)))</f>
        <v/>
      </c>
      <c r="L228" s="536" t="str">
        <f>IF(B228="","",INDEX(BDD!$S$8:$S$3162,MATCH(B228,BDD!$AX$8:$AX$3162,0)))</f>
        <v/>
      </c>
      <c r="M228" s="556" t="str">
        <f>IF(B228="","",INDEX(BDD!$P$8:$P$3162,MATCH(B228,BDD!$AX$8:$AX$3162,0)))</f>
        <v/>
      </c>
      <c r="N228" s="678">
        <f>IF(IF(B228="","",INDEX(BDD!$Z$8:$Z$3162,MATCH(B228,BDD!$AX$8:$AX$3162,0)))=0,"",INDEX(BDD!$Z$8:$Z$3162,MATCH(B228,BDD!$AX$8:$AX$3162,0)))</f>
        <v>0</v>
      </c>
      <c r="O228" s="672" t="str">
        <f>IF(IF(B228="","",INDEX(BDD!$AA$8:$AA$3162,MATCH(B228,BDD!$AX$8:$AX$3162,0)))=0,"",IF(B228="","",INDEX(BDD!$AA$8:$AA$3162,MATCH(B228,BDD!$AX$8:$AX$3162,0))))</f>
        <v/>
      </c>
      <c r="P228" s="672">
        <f>IF(IF(B228="","",INDEX(BDD!$AB$8:$AB$3162,MATCH(B228,BDD!$AX$8:$AX$3162,0)))=0,"",)</f>
        <v>0</v>
      </c>
      <c r="Q228" s="679" t="str">
        <f>IF(IF(B228="","",INDEX(BDD!$AN$8:$AN$3162,MATCH(B228,BDD!$AX$8:$AX$3162,0)))=0,"",IF(B228="","",INDEX(BDD!$AN$8:$AN$3162,MATCH(B228,BDD!$AX$8:$AX$3162,0))))</f>
        <v/>
      </c>
      <c r="R228" s="557" t="str">
        <f>IFERROR(IF(B228="","",INDEX(BDD!C:C,MATCH(B228,BDD!AX:AX,0))),"")</f>
        <v/>
      </c>
      <c r="S228" s="513" t="str">
        <f>IF(B228="","",INDEX(BDD!$A$8:$A$3162,MATCH(B228,BDD!$AX$8:$AX$3162,0)))</f>
        <v/>
      </c>
    </row>
    <row r="229" spans="2:19" ht="18.75">
      <c r="B229" s="529" t="str">
        <f t="shared" si="6"/>
        <v/>
      </c>
      <c r="C229" s="530" t="str">
        <f>IF(B229="","",INDEX(BDD!$B$8:$B$3162,MATCH(B229,BDD!$AX$8:$AX$3162,0)))</f>
        <v/>
      </c>
      <c r="D229" s="531" t="str">
        <f t="shared" si="7"/>
        <v/>
      </c>
      <c r="E229" s="532" t="str">
        <f>IF(B229="","",INDEX(BDD!$D$8:$D$3162,MATCH(B229,BDD!$AX$8:$AX$3162,0)))</f>
        <v/>
      </c>
      <c r="F229" s="533" t="str">
        <f>IF(B229="","",INDEX(BDD!$M$8:$M$3162,MATCH(B229,BDD!$AX$8:$AX$3162,0)))</f>
        <v/>
      </c>
      <c r="G229" s="533" t="str">
        <f>IF(B229="","",INDEX(BDD!$N$8:$N$3162,MATCH(B229,BDD!$AX$8:$AX$3162,0)))</f>
        <v/>
      </c>
      <c r="H229" s="537" t="str">
        <f>IF(B229="","",INDEX(BDD!$E$8:$E$3162,MATCH(B229,BDD!$AX$8:$AX$3162,0)))</f>
        <v/>
      </c>
      <c r="I229" s="534" t="str">
        <f>IF(B229="","",INDEX(BDD!$V$8:$V$3162,MATCH(B229,BDD!$AX$8:$AX$3162,0)))</f>
        <v/>
      </c>
      <c r="J229" s="758" t="str">
        <f>IF(B229="","",INDEX(BDD!$Q$8:$Q$3162,MATCH(B229,BDD!$AX$8:$AX$3162,0)))</f>
        <v/>
      </c>
      <c r="K229" s="535" t="str">
        <f>IF(B229="","",INDEX(BDD!$R$8:$R$3162,MATCH(B229,BDD!$AX$8:$AX$3162,0)))</f>
        <v/>
      </c>
      <c r="L229" s="536" t="str">
        <f>IF(B229="","",INDEX(BDD!$S$8:$S$3162,MATCH(B229,BDD!$AX$8:$AX$3162,0)))</f>
        <v/>
      </c>
      <c r="M229" s="556" t="str">
        <f>IF(B229="","",INDEX(BDD!$P$8:$P$3162,MATCH(B229,BDD!$AX$8:$AX$3162,0)))</f>
        <v/>
      </c>
      <c r="N229" s="678">
        <f>IF(IF(B229="","",INDEX(BDD!$Z$8:$Z$3162,MATCH(B229,BDD!$AX$8:$AX$3162,0)))=0,"",INDEX(BDD!$Z$8:$Z$3162,MATCH(B229,BDD!$AX$8:$AX$3162,0)))</f>
        <v>0</v>
      </c>
      <c r="O229" s="672" t="str">
        <f>IF(IF(B229="","",INDEX(BDD!$AA$8:$AA$3162,MATCH(B229,BDD!$AX$8:$AX$3162,0)))=0,"",IF(B229="","",INDEX(BDD!$AA$8:$AA$3162,MATCH(B229,BDD!$AX$8:$AX$3162,0))))</f>
        <v/>
      </c>
      <c r="P229" s="672">
        <f>IF(IF(B229="","",INDEX(BDD!$AB$8:$AB$3162,MATCH(B229,BDD!$AX$8:$AX$3162,0)))=0,"",)</f>
        <v>0</v>
      </c>
      <c r="Q229" s="679" t="str">
        <f>IF(IF(B229="","",INDEX(BDD!$AN$8:$AN$3162,MATCH(B229,BDD!$AX$8:$AX$3162,0)))=0,"",IF(B229="","",INDEX(BDD!$AN$8:$AN$3162,MATCH(B229,BDD!$AX$8:$AX$3162,0))))</f>
        <v/>
      </c>
      <c r="R229" s="557" t="str">
        <f>IFERROR(IF(B229="","",INDEX(BDD!C:C,MATCH(B229,BDD!AX:AX,0))),"")</f>
        <v/>
      </c>
      <c r="S229" s="513" t="str">
        <f>IF(B229="","",INDEX(BDD!$A$8:$A$3162,MATCH(B229,BDD!$AX$8:$AX$3162,0)))</f>
        <v/>
      </c>
    </row>
    <row r="230" spans="2:19" ht="18.75">
      <c r="B230" s="529" t="str">
        <f t="shared" si="6"/>
        <v/>
      </c>
      <c r="C230" s="530" t="str">
        <f>IF(B230="","",INDEX(BDD!$B$8:$B$3162,MATCH(B230,BDD!$AX$8:$AX$3162,0)))</f>
        <v/>
      </c>
      <c r="D230" s="531" t="str">
        <f t="shared" si="7"/>
        <v/>
      </c>
      <c r="E230" s="532" t="str">
        <f>IF(B230="","",INDEX(BDD!$D$8:$D$3162,MATCH(B230,BDD!$AX$8:$AX$3162,0)))</f>
        <v/>
      </c>
      <c r="F230" s="533" t="str">
        <f>IF(B230="","",INDEX(BDD!$M$8:$M$3162,MATCH(B230,BDD!$AX$8:$AX$3162,0)))</f>
        <v/>
      </c>
      <c r="G230" s="533" t="str">
        <f>IF(B230="","",INDEX(BDD!$N$8:$N$3162,MATCH(B230,BDD!$AX$8:$AX$3162,0)))</f>
        <v/>
      </c>
      <c r="H230" s="537" t="str">
        <f>IF(B230="","",INDEX(BDD!$E$8:$E$3162,MATCH(B230,BDD!$AX$8:$AX$3162,0)))</f>
        <v/>
      </c>
      <c r="I230" s="534" t="str">
        <f>IF(B230="","",INDEX(BDD!$V$8:$V$3162,MATCH(B230,BDD!$AX$8:$AX$3162,0)))</f>
        <v/>
      </c>
      <c r="J230" s="758" t="str">
        <f>IF(B230="","",INDEX(BDD!$Q$8:$Q$3162,MATCH(B230,BDD!$AX$8:$AX$3162,0)))</f>
        <v/>
      </c>
      <c r="K230" s="535" t="str">
        <f>IF(B230="","",INDEX(BDD!$R$8:$R$3162,MATCH(B230,BDD!$AX$8:$AX$3162,0)))</f>
        <v/>
      </c>
      <c r="L230" s="536" t="str">
        <f>IF(B230="","",INDEX(BDD!$S$8:$S$3162,MATCH(B230,BDD!$AX$8:$AX$3162,0)))</f>
        <v/>
      </c>
      <c r="M230" s="556" t="str">
        <f>IF(B230="","",INDEX(BDD!$P$8:$P$3162,MATCH(B230,BDD!$AX$8:$AX$3162,0)))</f>
        <v/>
      </c>
      <c r="N230" s="678">
        <f>IF(IF(B230="","",INDEX(BDD!$Z$8:$Z$3162,MATCH(B230,BDD!$AX$8:$AX$3162,0)))=0,"",INDEX(BDD!$Z$8:$Z$3162,MATCH(B230,BDD!$AX$8:$AX$3162,0)))</f>
        <v>0</v>
      </c>
      <c r="O230" s="672" t="str">
        <f>IF(IF(B230="","",INDEX(BDD!$AA$8:$AA$3162,MATCH(B230,BDD!$AX$8:$AX$3162,0)))=0,"",IF(B230="","",INDEX(BDD!$AA$8:$AA$3162,MATCH(B230,BDD!$AX$8:$AX$3162,0))))</f>
        <v/>
      </c>
      <c r="P230" s="672">
        <f>IF(IF(B230="","",INDEX(BDD!$AB$8:$AB$3162,MATCH(B230,BDD!$AX$8:$AX$3162,0)))=0,"",)</f>
        <v>0</v>
      </c>
      <c r="Q230" s="679" t="str">
        <f>IF(IF(B230="","",INDEX(BDD!$AN$8:$AN$3162,MATCH(B230,BDD!$AX$8:$AX$3162,0)))=0,"",IF(B230="","",INDEX(BDD!$AN$8:$AN$3162,MATCH(B230,BDD!$AX$8:$AX$3162,0))))</f>
        <v/>
      </c>
      <c r="R230" s="557" t="str">
        <f>IFERROR(IF(B230="","",INDEX(BDD!C:C,MATCH(B230,BDD!AX:AX,0))),"")</f>
        <v/>
      </c>
      <c r="S230" s="513" t="str">
        <f>IF(B230="","",INDEX(BDD!$A$8:$A$3162,MATCH(B230,BDD!$AX$8:$AX$3162,0)))</f>
        <v/>
      </c>
    </row>
    <row r="231" spans="2:19" ht="18.75">
      <c r="B231" s="529" t="str">
        <f t="shared" si="6"/>
        <v/>
      </c>
      <c r="C231" s="530" t="str">
        <f>IF(B231="","",INDEX(BDD!$B$8:$B$3162,MATCH(B231,BDD!$AX$8:$AX$3162,0)))</f>
        <v/>
      </c>
      <c r="D231" s="531" t="str">
        <f t="shared" si="7"/>
        <v/>
      </c>
      <c r="E231" s="532" t="str">
        <f>IF(B231="","",INDEX(BDD!$D$8:$D$3162,MATCH(B231,BDD!$AX$8:$AX$3162,0)))</f>
        <v/>
      </c>
      <c r="F231" s="533" t="str">
        <f>IF(B231="","",INDEX(BDD!$M$8:$M$3162,MATCH(B231,BDD!$AX$8:$AX$3162,0)))</f>
        <v/>
      </c>
      <c r="G231" s="533" t="str">
        <f>IF(B231="","",INDEX(BDD!$N$8:$N$3162,MATCH(B231,BDD!$AX$8:$AX$3162,0)))</f>
        <v/>
      </c>
      <c r="H231" s="537" t="str">
        <f>IF(B231="","",INDEX(BDD!$E$8:$E$3162,MATCH(B231,BDD!$AX$8:$AX$3162,0)))</f>
        <v/>
      </c>
      <c r="I231" s="534" t="str">
        <f>IF(B231="","",INDEX(BDD!$V$8:$V$3162,MATCH(B231,BDD!$AX$8:$AX$3162,0)))</f>
        <v/>
      </c>
      <c r="J231" s="758" t="str">
        <f>IF(B231="","",INDEX(BDD!$Q$8:$Q$3162,MATCH(B231,BDD!$AX$8:$AX$3162,0)))</f>
        <v/>
      </c>
      <c r="K231" s="535" t="str">
        <f>IF(B231="","",INDEX(BDD!$R$8:$R$3162,MATCH(B231,BDD!$AX$8:$AX$3162,0)))</f>
        <v/>
      </c>
      <c r="L231" s="536" t="str">
        <f>IF(B231="","",INDEX(BDD!$S$8:$S$3162,MATCH(B231,BDD!$AX$8:$AX$3162,0)))</f>
        <v/>
      </c>
      <c r="M231" s="556" t="str">
        <f>IF(B231="","",INDEX(BDD!$P$8:$P$3162,MATCH(B231,BDD!$AX$8:$AX$3162,0)))</f>
        <v/>
      </c>
      <c r="N231" s="678">
        <f>IF(IF(B231="","",INDEX(BDD!$Z$8:$Z$3162,MATCH(B231,BDD!$AX$8:$AX$3162,0)))=0,"",INDEX(BDD!$Z$8:$Z$3162,MATCH(B231,BDD!$AX$8:$AX$3162,0)))</f>
        <v>0</v>
      </c>
      <c r="O231" s="672" t="str">
        <f>IF(IF(B231="","",INDEX(BDD!$AA$8:$AA$3162,MATCH(B231,BDD!$AX$8:$AX$3162,0)))=0,"",IF(B231="","",INDEX(BDD!$AA$8:$AA$3162,MATCH(B231,BDD!$AX$8:$AX$3162,0))))</f>
        <v/>
      </c>
      <c r="P231" s="672">
        <f>IF(IF(B231="","",INDEX(BDD!$AB$8:$AB$3162,MATCH(B231,BDD!$AX$8:$AX$3162,0)))=0,"",)</f>
        <v>0</v>
      </c>
      <c r="Q231" s="679" t="str">
        <f>IF(IF(B231="","",INDEX(BDD!$AN$8:$AN$3162,MATCH(B231,BDD!$AX$8:$AX$3162,0)))=0,"",IF(B231="","",INDEX(BDD!$AN$8:$AN$3162,MATCH(B231,BDD!$AX$8:$AX$3162,0))))</f>
        <v/>
      </c>
      <c r="R231" s="557" t="str">
        <f>IFERROR(IF(B231="","",INDEX(BDD!C:C,MATCH(B231,BDD!AX:AX,0))),"")</f>
        <v/>
      </c>
      <c r="S231" s="513" t="str">
        <f>IF(B231="","",INDEX(BDD!$A$8:$A$3162,MATCH(B231,BDD!$AX$8:$AX$3162,0)))</f>
        <v/>
      </c>
    </row>
    <row r="232" spans="2:19" ht="18.75">
      <c r="B232" s="529" t="str">
        <f t="shared" si="6"/>
        <v/>
      </c>
      <c r="C232" s="530" t="str">
        <f>IF(B232="","",INDEX(BDD!$B$8:$B$3162,MATCH(B232,BDD!$AX$8:$AX$3162,0)))</f>
        <v/>
      </c>
      <c r="D232" s="531" t="str">
        <f t="shared" si="7"/>
        <v/>
      </c>
      <c r="E232" s="532" t="str">
        <f>IF(B232="","",INDEX(BDD!$D$8:$D$3162,MATCH(B232,BDD!$AX$8:$AX$3162,0)))</f>
        <v/>
      </c>
      <c r="F232" s="533" t="str">
        <f>IF(B232="","",INDEX(BDD!$M$8:$M$3162,MATCH(B232,BDD!$AX$8:$AX$3162,0)))</f>
        <v/>
      </c>
      <c r="G232" s="533" t="str">
        <f>IF(B232="","",INDEX(BDD!$N$8:$N$3162,MATCH(B232,BDD!$AX$8:$AX$3162,0)))</f>
        <v/>
      </c>
      <c r="H232" s="537" t="str">
        <f>IF(B232="","",INDEX(BDD!$E$8:$E$3162,MATCH(B232,BDD!$AX$8:$AX$3162,0)))</f>
        <v/>
      </c>
      <c r="I232" s="534" t="str">
        <f>IF(B232="","",INDEX(BDD!$V$8:$V$3162,MATCH(B232,BDD!$AX$8:$AX$3162,0)))</f>
        <v/>
      </c>
      <c r="J232" s="758" t="str">
        <f>IF(B232="","",INDEX(BDD!$Q$8:$Q$3162,MATCH(B232,BDD!$AX$8:$AX$3162,0)))</f>
        <v/>
      </c>
      <c r="K232" s="535" t="str">
        <f>IF(B232="","",INDEX(BDD!$R$8:$R$3162,MATCH(B232,BDD!$AX$8:$AX$3162,0)))</f>
        <v/>
      </c>
      <c r="L232" s="536" t="str">
        <f>IF(B232="","",INDEX(BDD!$S$8:$S$3162,MATCH(B232,BDD!$AX$8:$AX$3162,0)))</f>
        <v/>
      </c>
      <c r="M232" s="556" t="str">
        <f>IF(B232="","",INDEX(BDD!$P$8:$P$3162,MATCH(B232,BDD!$AX$8:$AX$3162,0)))</f>
        <v/>
      </c>
      <c r="N232" s="678">
        <f>IF(IF(B232="","",INDEX(BDD!$Z$8:$Z$3162,MATCH(B232,BDD!$AX$8:$AX$3162,0)))=0,"",INDEX(BDD!$Z$8:$Z$3162,MATCH(B232,BDD!$AX$8:$AX$3162,0)))</f>
        <v>0</v>
      </c>
      <c r="O232" s="672" t="str">
        <f>IF(IF(B232="","",INDEX(BDD!$AA$8:$AA$3162,MATCH(B232,BDD!$AX$8:$AX$3162,0)))=0,"",IF(B232="","",INDEX(BDD!$AA$8:$AA$3162,MATCH(B232,BDD!$AX$8:$AX$3162,0))))</f>
        <v/>
      </c>
      <c r="P232" s="672">
        <f>IF(IF(B232="","",INDEX(BDD!$AB$8:$AB$3162,MATCH(B232,BDD!$AX$8:$AX$3162,0)))=0,"",)</f>
        <v>0</v>
      </c>
      <c r="Q232" s="679" t="str">
        <f>IF(IF(B232="","",INDEX(BDD!$AN$8:$AN$3162,MATCH(B232,BDD!$AX$8:$AX$3162,0)))=0,"",IF(B232="","",INDEX(BDD!$AN$8:$AN$3162,MATCH(B232,BDD!$AX$8:$AX$3162,0))))</f>
        <v/>
      </c>
      <c r="R232" s="557" t="str">
        <f>IFERROR(IF(B232="","",INDEX(BDD!C:C,MATCH(B232,BDD!AX:AX,0))),"")</f>
        <v/>
      </c>
      <c r="S232" s="513" t="str">
        <f>IF(B232="","",INDEX(BDD!$A$8:$A$3162,MATCH(B232,BDD!$AX$8:$AX$3162,0)))</f>
        <v/>
      </c>
    </row>
    <row r="233" spans="2:19" ht="18.75">
      <c r="B233" s="529" t="str">
        <f t="shared" si="6"/>
        <v/>
      </c>
      <c r="C233" s="530" t="str">
        <f>IF(B233="","",INDEX(BDD!$B$8:$B$3162,MATCH(B233,BDD!$AX$8:$AX$3162,0)))</f>
        <v/>
      </c>
      <c r="D233" s="531" t="str">
        <f t="shared" si="7"/>
        <v/>
      </c>
      <c r="E233" s="532" t="str">
        <f>IF(B233="","",INDEX(BDD!$D$8:$D$3162,MATCH(B233,BDD!$AX$8:$AX$3162,0)))</f>
        <v/>
      </c>
      <c r="F233" s="533" t="str">
        <f>IF(B233="","",INDEX(BDD!$M$8:$M$3162,MATCH(B233,BDD!$AX$8:$AX$3162,0)))</f>
        <v/>
      </c>
      <c r="G233" s="533" t="str">
        <f>IF(B233="","",INDEX(BDD!$N$8:$N$3162,MATCH(B233,BDD!$AX$8:$AX$3162,0)))</f>
        <v/>
      </c>
      <c r="H233" s="537" t="str">
        <f>IF(B233="","",INDEX(BDD!$E$8:$E$3162,MATCH(B233,BDD!$AX$8:$AX$3162,0)))</f>
        <v/>
      </c>
      <c r="I233" s="534" t="str">
        <f>IF(B233="","",INDEX(BDD!$V$8:$V$3162,MATCH(B233,BDD!$AX$8:$AX$3162,0)))</f>
        <v/>
      </c>
      <c r="J233" s="758" t="str">
        <f>IF(B233="","",INDEX(BDD!$Q$8:$Q$3162,MATCH(B233,BDD!$AX$8:$AX$3162,0)))</f>
        <v/>
      </c>
      <c r="K233" s="535" t="str">
        <f>IF(B233="","",INDEX(BDD!$R$8:$R$3162,MATCH(B233,BDD!$AX$8:$AX$3162,0)))</f>
        <v/>
      </c>
      <c r="L233" s="536" t="str">
        <f>IF(B233="","",INDEX(BDD!$S$8:$S$3162,MATCH(B233,BDD!$AX$8:$AX$3162,0)))</f>
        <v/>
      </c>
      <c r="M233" s="556" t="str">
        <f>IF(B233="","",INDEX(BDD!$P$8:$P$3162,MATCH(B233,BDD!$AX$8:$AX$3162,0)))</f>
        <v/>
      </c>
      <c r="N233" s="678">
        <f>IF(IF(B233="","",INDEX(BDD!$Z$8:$Z$3162,MATCH(B233,BDD!$AX$8:$AX$3162,0)))=0,"",INDEX(BDD!$Z$8:$Z$3162,MATCH(B233,BDD!$AX$8:$AX$3162,0)))</f>
        <v>0</v>
      </c>
      <c r="O233" s="672" t="str">
        <f>IF(IF(B233="","",INDEX(BDD!$AA$8:$AA$3162,MATCH(B233,BDD!$AX$8:$AX$3162,0)))=0,"",IF(B233="","",INDEX(BDD!$AA$8:$AA$3162,MATCH(B233,BDD!$AX$8:$AX$3162,0))))</f>
        <v/>
      </c>
      <c r="P233" s="672">
        <f>IF(IF(B233="","",INDEX(BDD!$AB$8:$AB$3162,MATCH(B233,BDD!$AX$8:$AX$3162,0)))=0,"",)</f>
        <v>0</v>
      </c>
      <c r="Q233" s="679" t="str">
        <f>IF(IF(B233="","",INDEX(BDD!$AN$8:$AN$3162,MATCH(B233,BDD!$AX$8:$AX$3162,0)))=0,"",IF(B233="","",INDEX(BDD!$AN$8:$AN$3162,MATCH(B233,BDD!$AX$8:$AX$3162,0))))</f>
        <v/>
      </c>
      <c r="R233" s="557" t="str">
        <f>IFERROR(IF(B233="","",INDEX(BDD!C:C,MATCH(B233,BDD!AX:AX,0))),"")</f>
        <v/>
      </c>
      <c r="S233" s="513" t="str">
        <f>IF(B233="","",INDEX(BDD!$A$8:$A$3162,MATCH(B233,BDD!$AX$8:$AX$3162,0)))</f>
        <v/>
      </c>
    </row>
    <row r="234" spans="2:19" ht="18.75">
      <c r="B234" s="529" t="str">
        <f t="shared" si="6"/>
        <v/>
      </c>
      <c r="C234" s="530" t="str">
        <f>IF(B234="","",INDEX(BDD!$B$8:$B$3162,MATCH(B234,BDD!$AX$8:$AX$3162,0)))</f>
        <v/>
      </c>
      <c r="D234" s="531" t="str">
        <f t="shared" si="7"/>
        <v/>
      </c>
      <c r="E234" s="532" t="str">
        <f>IF(B234="","",INDEX(BDD!$D$8:$D$3162,MATCH(B234,BDD!$AX$8:$AX$3162,0)))</f>
        <v/>
      </c>
      <c r="F234" s="533" t="str">
        <f>IF(B234="","",INDEX(BDD!$M$8:$M$3162,MATCH(B234,BDD!$AX$8:$AX$3162,0)))</f>
        <v/>
      </c>
      <c r="G234" s="533" t="str">
        <f>IF(B234="","",INDEX(BDD!$N$8:$N$3162,MATCH(B234,BDD!$AX$8:$AX$3162,0)))</f>
        <v/>
      </c>
      <c r="H234" s="537" t="str">
        <f>IF(B234="","",INDEX(BDD!$E$8:$E$3162,MATCH(B234,BDD!$AX$8:$AX$3162,0)))</f>
        <v/>
      </c>
      <c r="I234" s="534" t="str">
        <f>IF(B234="","",INDEX(BDD!$V$8:$V$3162,MATCH(B234,BDD!$AX$8:$AX$3162,0)))</f>
        <v/>
      </c>
      <c r="J234" s="758" t="str">
        <f>IF(B234="","",INDEX(BDD!$Q$8:$Q$3162,MATCH(B234,BDD!$AX$8:$AX$3162,0)))</f>
        <v/>
      </c>
      <c r="K234" s="535" t="str">
        <f>IF(B234="","",INDEX(BDD!$R$8:$R$3162,MATCH(B234,BDD!$AX$8:$AX$3162,0)))</f>
        <v/>
      </c>
      <c r="L234" s="536" t="str">
        <f>IF(B234="","",INDEX(BDD!$S$8:$S$3162,MATCH(B234,BDD!$AX$8:$AX$3162,0)))</f>
        <v/>
      </c>
      <c r="M234" s="556" t="str">
        <f>IF(B234="","",INDEX(BDD!$P$8:$P$3162,MATCH(B234,BDD!$AX$8:$AX$3162,0)))</f>
        <v/>
      </c>
      <c r="N234" s="678">
        <f>IF(IF(B234="","",INDEX(BDD!$Z$8:$Z$3162,MATCH(B234,BDD!$AX$8:$AX$3162,0)))=0,"",INDEX(BDD!$Z$8:$Z$3162,MATCH(B234,BDD!$AX$8:$AX$3162,0)))</f>
        <v>0</v>
      </c>
      <c r="O234" s="672" t="str">
        <f>IF(IF(B234="","",INDEX(BDD!$AA$8:$AA$3162,MATCH(B234,BDD!$AX$8:$AX$3162,0)))=0,"",IF(B234="","",INDEX(BDD!$AA$8:$AA$3162,MATCH(B234,BDD!$AX$8:$AX$3162,0))))</f>
        <v/>
      </c>
      <c r="P234" s="672">
        <f>IF(IF(B234="","",INDEX(BDD!$AB$8:$AB$3162,MATCH(B234,BDD!$AX$8:$AX$3162,0)))=0,"",)</f>
        <v>0</v>
      </c>
      <c r="Q234" s="679" t="str">
        <f>IF(IF(B234="","",INDEX(BDD!$AN$8:$AN$3162,MATCH(B234,BDD!$AX$8:$AX$3162,0)))=0,"",IF(B234="","",INDEX(BDD!$AN$8:$AN$3162,MATCH(B234,BDD!$AX$8:$AX$3162,0))))</f>
        <v/>
      </c>
      <c r="R234" s="557" t="str">
        <f>IFERROR(IF(B234="","",INDEX(BDD!C:C,MATCH(B234,BDD!AX:AX,0))),"")</f>
        <v/>
      </c>
      <c r="S234" s="513" t="str">
        <f>IF(B234="","",INDEX(BDD!$A$8:$A$3162,MATCH(B234,BDD!$AX$8:$AX$3162,0)))</f>
        <v/>
      </c>
    </row>
    <row r="235" spans="2:19" ht="18.75">
      <c r="B235" s="529" t="str">
        <f t="shared" si="6"/>
        <v/>
      </c>
      <c r="C235" s="530" t="str">
        <f>IF(B235="","",INDEX(BDD!$B$8:$B$3162,MATCH(B235,BDD!$AX$8:$AX$3162,0)))</f>
        <v/>
      </c>
      <c r="D235" s="531" t="str">
        <f t="shared" si="7"/>
        <v/>
      </c>
      <c r="E235" s="532" t="str">
        <f>IF(B235="","",INDEX(BDD!$D$8:$D$3162,MATCH(B235,BDD!$AX$8:$AX$3162,0)))</f>
        <v/>
      </c>
      <c r="F235" s="533" t="str">
        <f>IF(B235="","",INDEX(BDD!$M$8:$M$3162,MATCH(B235,BDD!$AX$8:$AX$3162,0)))</f>
        <v/>
      </c>
      <c r="G235" s="533" t="str">
        <f>IF(B235="","",INDEX(BDD!$N$8:$N$3162,MATCH(B235,BDD!$AX$8:$AX$3162,0)))</f>
        <v/>
      </c>
      <c r="H235" s="537" t="str">
        <f>IF(B235="","",INDEX(BDD!$E$8:$E$3162,MATCH(B235,BDD!$AX$8:$AX$3162,0)))</f>
        <v/>
      </c>
      <c r="I235" s="534" t="str">
        <f>IF(B235="","",INDEX(BDD!$V$8:$V$3162,MATCH(B235,BDD!$AX$8:$AX$3162,0)))</f>
        <v/>
      </c>
      <c r="J235" s="758" t="str">
        <f>IF(B235="","",INDEX(BDD!$Q$8:$Q$3162,MATCH(B235,BDD!$AX$8:$AX$3162,0)))</f>
        <v/>
      </c>
      <c r="K235" s="535" t="str">
        <f>IF(B235="","",INDEX(BDD!$R$8:$R$3162,MATCH(B235,BDD!$AX$8:$AX$3162,0)))</f>
        <v/>
      </c>
      <c r="L235" s="536" t="str">
        <f>IF(B235="","",INDEX(BDD!$S$8:$S$3162,MATCH(B235,BDD!$AX$8:$AX$3162,0)))</f>
        <v/>
      </c>
      <c r="M235" s="556" t="str">
        <f>IF(B235="","",INDEX(BDD!$P$8:$P$3162,MATCH(B235,BDD!$AX$8:$AX$3162,0)))</f>
        <v/>
      </c>
      <c r="N235" s="678">
        <f>IF(IF(B235="","",INDEX(BDD!$Z$8:$Z$3162,MATCH(B235,BDD!$AX$8:$AX$3162,0)))=0,"",INDEX(BDD!$Z$8:$Z$3162,MATCH(B235,BDD!$AX$8:$AX$3162,0)))</f>
        <v>0</v>
      </c>
      <c r="O235" s="672" t="str">
        <f>IF(IF(B235="","",INDEX(BDD!$AA$8:$AA$3162,MATCH(B235,BDD!$AX$8:$AX$3162,0)))=0,"",IF(B235="","",INDEX(BDD!$AA$8:$AA$3162,MATCH(B235,BDD!$AX$8:$AX$3162,0))))</f>
        <v/>
      </c>
      <c r="P235" s="672">
        <f>IF(IF(B235="","",INDEX(BDD!$AB$8:$AB$3162,MATCH(B235,BDD!$AX$8:$AX$3162,0)))=0,"",)</f>
        <v>0</v>
      </c>
      <c r="Q235" s="679" t="str">
        <f>IF(IF(B235="","",INDEX(BDD!$AN$8:$AN$3162,MATCH(B235,BDD!$AX$8:$AX$3162,0)))=0,"",IF(B235="","",INDEX(BDD!$AN$8:$AN$3162,MATCH(B235,BDD!$AX$8:$AX$3162,0))))</f>
        <v/>
      </c>
      <c r="R235" s="557" t="str">
        <f>IFERROR(IF(B235="","",INDEX(BDD!C:C,MATCH(B235,BDD!AX:AX,0))),"")</f>
        <v/>
      </c>
      <c r="S235" s="513" t="str">
        <f>IF(B235="","",INDEX(BDD!$A$8:$A$3162,MATCH(B235,BDD!$AX$8:$AX$3162,0)))</f>
        <v/>
      </c>
    </row>
    <row r="236" spans="2:19" ht="18.75">
      <c r="B236" s="529" t="str">
        <f t="shared" si="6"/>
        <v/>
      </c>
      <c r="C236" s="530" t="str">
        <f>IF(B236="","",INDEX(BDD!$B$8:$B$3162,MATCH(B236,BDD!$AX$8:$AX$3162,0)))</f>
        <v/>
      </c>
      <c r="D236" s="531" t="str">
        <f t="shared" si="7"/>
        <v/>
      </c>
      <c r="E236" s="532" t="str">
        <f>IF(B236="","",INDEX(BDD!$D$8:$D$3162,MATCH(B236,BDD!$AX$8:$AX$3162,0)))</f>
        <v/>
      </c>
      <c r="F236" s="533" t="str">
        <f>IF(B236="","",INDEX(BDD!$M$8:$M$3162,MATCH(B236,BDD!$AX$8:$AX$3162,0)))</f>
        <v/>
      </c>
      <c r="G236" s="533" t="str">
        <f>IF(B236="","",INDEX(BDD!$N$8:$N$3162,MATCH(B236,BDD!$AX$8:$AX$3162,0)))</f>
        <v/>
      </c>
      <c r="H236" s="537" t="str">
        <f>IF(B236="","",INDEX(BDD!$E$8:$E$3162,MATCH(B236,BDD!$AX$8:$AX$3162,0)))</f>
        <v/>
      </c>
      <c r="I236" s="534" t="str">
        <f>IF(B236="","",INDEX(BDD!$V$8:$V$3162,MATCH(B236,BDD!$AX$8:$AX$3162,0)))</f>
        <v/>
      </c>
      <c r="J236" s="758" t="str">
        <f>IF(B236="","",INDEX(BDD!$Q$8:$Q$3162,MATCH(B236,BDD!$AX$8:$AX$3162,0)))</f>
        <v/>
      </c>
      <c r="K236" s="535" t="str">
        <f>IF(B236="","",INDEX(BDD!$R$8:$R$3162,MATCH(B236,BDD!$AX$8:$AX$3162,0)))</f>
        <v/>
      </c>
      <c r="L236" s="536" t="str">
        <f>IF(B236="","",INDEX(BDD!$S$8:$S$3162,MATCH(B236,BDD!$AX$8:$AX$3162,0)))</f>
        <v/>
      </c>
      <c r="M236" s="556" t="str">
        <f>IF(B236="","",INDEX(BDD!$P$8:$P$3162,MATCH(B236,BDD!$AX$8:$AX$3162,0)))</f>
        <v/>
      </c>
      <c r="N236" s="678">
        <f>IF(IF(B236="","",INDEX(BDD!$Z$8:$Z$3162,MATCH(B236,BDD!$AX$8:$AX$3162,0)))=0,"",INDEX(BDD!$Z$8:$Z$3162,MATCH(B236,BDD!$AX$8:$AX$3162,0)))</f>
        <v>0</v>
      </c>
      <c r="O236" s="672" t="str">
        <f>IF(IF(B236="","",INDEX(BDD!$AA$8:$AA$3162,MATCH(B236,BDD!$AX$8:$AX$3162,0)))=0,"",IF(B236="","",INDEX(BDD!$AA$8:$AA$3162,MATCH(B236,BDD!$AX$8:$AX$3162,0))))</f>
        <v/>
      </c>
      <c r="P236" s="672">
        <f>IF(IF(B236="","",INDEX(BDD!$AB$8:$AB$3162,MATCH(B236,BDD!$AX$8:$AX$3162,0)))=0,"",)</f>
        <v>0</v>
      </c>
      <c r="Q236" s="679" t="str">
        <f>IF(IF(B236="","",INDEX(BDD!$AN$8:$AN$3162,MATCH(B236,BDD!$AX$8:$AX$3162,0)))=0,"",IF(B236="","",INDEX(BDD!$AN$8:$AN$3162,MATCH(B236,BDD!$AX$8:$AX$3162,0))))</f>
        <v/>
      </c>
      <c r="R236" s="557" t="str">
        <f>IFERROR(IF(B236="","",INDEX(BDD!C:C,MATCH(B236,BDD!AX:AX,0))),"")</f>
        <v/>
      </c>
      <c r="S236" s="513" t="str">
        <f>IF(B236="","",INDEX(BDD!$A$8:$A$3162,MATCH(B236,BDD!$AX$8:$AX$3162,0)))</f>
        <v/>
      </c>
    </row>
    <row r="237" spans="2:19" ht="18.75">
      <c r="B237" s="529" t="str">
        <f t="shared" si="6"/>
        <v/>
      </c>
      <c r="C237" s="530" t="str">
        <f>IF(B237="","",INDEX(BDD!$B$8:$B$3162,MATCH(B237,BDD!$AX$8:$AX$3162,0)))</f>
        <v/>
      </c>
      <c r="D237" s="531" t="str">
        <f t="shared" si="7"/>
        <v/>
      </c>
      <c r="E237" s="532" t="str">
        <f>IF(B237="","",INDEX(BDD!$D$8:$D$3162,MATCH(B237,BDD!$AX$8:$AX$3162,0)))</f>
        <v/>
      </c>
      <c r="F237" s="533" t="str">
        <f>IF(B237="","",INDEX(BDD!$M$8:$M$3162,MATCH(B237,BDD!$AX$8:$AX$3162,0)))</f>
        <v/>
      </c>
      <c r="G237" s="533" t="str">
        <f>IF(B237="","",INDEX(BDD!$N$8:$N$3162,MATCH(B237,BDD!$AX$8:$AX$3162,0)))</f>
        <v/>
      </c>
      <c r="H237" s="537" t="str">
        <f>IF(B237="","",INDEX(BDD!$E$8:$E$3162,MATCH(B237,BDD!$AX$8:$AX$3162,0)))</f>
        <v/>
      </c>
      <c r="I237" s="534" t="str">
        <f>IF(B237="","",INDEX(BDD!$V$8:$V$3162,MATCH(B237,BDD!$AX$8:$AX$3162,0)))</f>
        <v/>
      </c>
      <c r="J237" s="758" t="str">
        <f>IF(B237="","",INDEX(BDD!$Q$8:$Q$3162,MATCH(B237,BDD!$AX$8:$AX$3162,0)))</f>
        <v/>
      </c>
      <c r="K237" s="535" t="str">
        <f>IF(B237="","",INDEX(BDD!$R$8:$R$3162,MATCH(B237,BDD!$AX$8:$AX$3162,0)))</f>
        <v/>
      </c>
      <c r="L237" s="536" t="str">
        <f>IF(B237="","",INDEX(BDD!$S$8:$S$3162,MATCH(B237,BDD!$AX$8:$AX$3162,0)))</f>
        <v/>
      </c>
      <c r="M237" s="556" t="str">
        <f>IF(B237="","",INDEX(BDD!$P$8:$P$3162,MATCH(B237,BDD!$AX$8:$AX$3162,0)))</f>
        <v/>
      </c>
      <c r="N237" s="678">
        <f>IF(IF(B237="","",INDEX(BDD!$Z$8:$Z$3162,MATCH(B237,BDD!$AX$8:$AX$3162,0)))=0,"",INDEX(BDD!$Z$8:$Z$3162,MATCH(B237,BDD!$AX$8:$AX$3162,0)))</f>
        <v>0</v>
      </c>
      <c r="O237" s="672" t="str">
        <f>IF(IF(B237="","",INDEX(BDD!$AA$8:$AA$3162,MATCH(B237,BDD!$AX$8:$AX$3162,0)))=0,"",IF(B237="","",INDEX(BDD!$AA$8:$AA$3162,MATCH(B237,BDD!$AX$8:$AX$3162,0))))</f>
        <v/>
      </c>
      <c r="P237" s="672">
        <f>IF(IF(B237="","",INDEX(BDD!$AB$8:$AB$3162,MATCH(B237,BDD!$AX$8:$AX$3162,0)))=0,"",)</f>
        <v>0</v>
      </c>
      <c r="Q237" s="679" t="str">
        <f>IF(IF(B237="","",INDEX(BDD!$AN$8:$AN$3162,MATCH(B237,BDD!$AX$8:$AX$3162,0)))=0,"",IF(B237="","",INDEX(BDD!$AN$8:$AN$3162,MATCH(B237,BDD!$AX$8:$AX$3162,0))))</f>
        <v/>
      </c>
      <c r="R237" s="557" t="str">
        <f>IFERROR(IF(B237="","",INDEX(BDD!C:C,MATCH(B237,BDD!AX:AX,0))),"")</f>
        <v/>
      </c>
      <c r="S237" s="513" t="str">
        <f>IF(B237="","",INDEX(BDD!$A$8:$A$3162,MATCH(B237,BDD!$AX$8:$AX$3162,0)))</f>
        <v/>
      </c>
    </row>
    <row r="238" spans="2:19" ht="18.75">
      <c r="B238" s="529" t="str">
        <f t="shared" si="6"/>
        <v/>
      </c>
      <c r="C238" s="530" t="str">
        <f>IF(B238="","",INDEX(BDD!$B$8:$B$3162,MATCH(B238,BDD!$AX$8:$AX$3162,0)))</f>
        <v/>
      </c>
      <c r="D238" s="531" t="str">
        <f t="shared" si="7"/>
        <v/>
      </c>
      <c r="E238" s="532" t="str">
        <f>IF(B238="","",INDEX(BDD!$D$8:$D$3162,MATCH(B238,BDD!$AX$8:$AX$3162,0)))</f>
        <v/>
      </c>
      <c r="F238" s="533" t="str">
        <f>IF(B238="","",INDEX(BDD!$M$8:$M$3162,MATCH(B238,BDD!$AX$8:$AX$3162,0)))</f>
        <v/>
      </c>
      <c r="G238" s="533" t="str">
        <f>IF(B238="","",INDEX(BDD!$N$8:$N$3162,MATCH(B238,BDD!$AX$8:$AX$3162,0)))</f>
        <v/>
      </c>
      <c r="H238" s="537" t="str">
        <f>IF(B238="","",INDEX(BDD!$E$8:$E$3162,MATCH(B238,BDD!$AX$8:$AX$3162,0)))</f>
        <v/>
      </c>
      <c r="I238" s="534" t="str">
        <f>IF(B238="","",INDEX(BDD!$V$8:$V$3162,MATCH(B238,BDD!$AX$8:$AX$3162,0)))</f>
        <v/>
      </c>
      <c r="J238" s="758" t="str">
        <f>IF(B238="","",INDEX(BDD!$Q$8:$Q$3162,MATCH(B238,BDD!$AX$8:$AX$3162,0)))</f>
        <v/>
      </c>
      <c r="K238" s="535" t="str">
        <f>IF(B238="","",INDEX(BDD!$R$8:$R$3162,MATCH(B238,BDD!$AX$8:$AX$3162,0)))</f>
        <v/>
      </c>
      <c r="L238" s="536" t="str">
        <f>IF(B238="","",INDEX(BDD!$S$8:$S$3162,MATCH(B238,BDD!$AX$8:$AX$3162,0)))</f>
        <v/>
      </c>
      <c r="M238" s="556" t="str">
        <f>IF(B238="","",INDEX(BDD!$P$8:$P$3162,MATCH(B238,BDD!$AX$8:$AX$3162,0)))</f>
        <v/>
      </c>
      <c r="N238" s="678">
        <f>IF(IF(B238="","",INDEX(BDD!$Z$8:$Z$3162,MATCH(B238,BDD!$AX$8:$AX$3162,0)))=0,"",INDEX(BDD!$Z$8:$Z$3162,MATCH(B238,BDD!$AX$8:$AX$3162,0)))</f>
        <v>0</v>
      </c>
      <c r="O238" s="672" t="str">
        <f>IF(IF(B238="","",INDEX(BDD!$AA$8:$AA$3162,MATCH(B238,BDD!$AX$8:$AX$3162,0)))=0,"",IF(B238="","",INDEX(BDD!$AA$8:$AA$3162,MATCH(B238,BDD!$AX$8:$AX$3162,0))))</f>
        <v/>
      </c>
      <c r="P238" s="672">
        <f>IF(IF(B238="","",INDEX(BDD!$AB$8:$AB$3162,MATCH(B238,BDD!$AX$8:$AX$3162,0)))=0,"",)</f>
        <v>0</v>
      </c>
      <c r="Q238" s="679" t="str">
        <f>IF(IF(B238="","",INDEX(BDD!$AN$8:$AN$3162,MATCH(B238,BDD!$AX$8:$AX$3162,0)))=0,"",IF(B238="","",INDEX(BDD!$AN$8:$AN$3162,MATCH(B238,BDD!$AX$8:$AX$3162,0))))</f>
        <v/>
      </c>
      <c r="R238" s="557" t="str">
        <f>IFERROR(IF(B238="","",INDEX(BDD!C:C,MATCH(B238,BDD!AX:AX,0))),"")</f>
        <v/>
      </c>
      <c r="S238" s="513" t="str">
        <f>IF(B238="","",INDEX(BDD!$A$8:$A$3162,MATCH(B238,BDD!$AX$8:$AX$3162,0)))</f>
        <v/>
      </c>
    </row>
    <row r="239" spans="2:19" ht="18.75">
      <c r="B239" s="529" t="str">
        <f t="shared" si="6"/>
        <v/>
      </c>
      <c r="C239" s="530" t="str">
        <f>IF(B239="","",INDEX(BDD!$B$8:$B$3162,MATCH(B239,BDD!$AX$8:$AX$3162,0)))</f>
        <v/>
      </c>
      <c r="D239" s="531" t="str">
        <f t="shared" si="7"/>
        <v/>
      </c>
      <c r="E239" s="532" t="str">
        <f>IF(B239="","",INDEX(BDD!$D$8:$D$3162,MATCH(B239,BDD!$AX$8:$AX$3162,0)))</f>
        <v/>
      </c>
      <c r="F239" s="533" t="str">
        <f>IF(B239="","",INDEX(BDD!$M$8:$M$3162,MATCH(B239,BDD!$AX$8:$AX$3162,0)))</f>
        <v/>
      </c>
      <c r="G239" s="533" t="str">
        <f>IF(B239="","",INDEX(BDD!$N$8:$N$3162,MATCH(B239,BDD!$AX$8:$AX$3162,0)))</f>
        <v/>
      </c>
      <c r="H239" s="537" t="str">
        <f>IF(B239="","",INDEX(BDD!$E$8:$E$3162,MATCH(B239,BDD!$AX$8:$AX$3162,0)))</f>
        <v/>
      </c>
      <c r="I239" s="534" t="str">
        <f>IF(B239="","",INDEX(BDD!$V$8:$V$3162,MATCH(B239,BDD!$AX$8:$AX$3162,0)))</f>
        <v/>
      </c>
      <c r="J239" s="758" t="str">
        <f>IF(B239="","",INDEX(BDD!$Q$8:$Q$3162,MATCH(B239,BDD!$AX$8:$AX$3162,0)))</f>
        <v/>
      </c>
      <c r="K239" s="535" t="str">
        <f>IF(B239="","",INDEX(BDD!$R$8:$R$3162,MATCH(B239,BDD!$AX$8:$AX$3162,0)))</f>
        <v/>
      </c>
      <c r="L239" s="536" t="str">
        <f>IF(B239="","",INDEX(BDD!$S$8:$S$3162,MATCH(B239,BDD!$AX$8:$AX$3162,0)))</f>
        <v/>
      </c>
      <c r="M239" s="556" t="str">
        <f>IF(B239="","",INDEX(BDD!$P$8:$P$3162,MATCH(B239,BDD!$AX$8:$AX$3162,0)))</f>
        <v/>
      </c>
      <c r="N239" s="678">
        <f>IF(IF(B239="","",INDEX(BDD!$Z$8:$Z$3162,MATCH(B239,BDD!$AX$8:$AX$3162,0)))=0,"",INDEX(BDD!$Z$8:$Z$3162,MATCH(B239,BDD!$AX$8:$AX$3162,0)))</f>
        <v>0</v>
      </c>
      <c r="O239" s="672" t="str">
        <f>IF(IF(B239="","",INDEX(BDD!$AA$8:$AA$3162,MATCH(B239,BDD!$AX$8:$AX$3162,0)))=0,"",IF(B239="","",INDEX(BDD!$AA$8:$AA$3162,MATCH(B239,BDD!$AX$8:$AX$3162,0))))</f>
        <v/>
      </c>
      <c r="P239" s="672">
        <f>IF(IF(B239="","",INDEX(BDD!$AB$8:$AB$3162,MATCH(B239,BDD!$AX$8:$AX$3162,0)))=0,"",)</f>
        <v>0</v>
      </c>
      <c r="Q239" s="679" t="str">
        <f>IF(IF(B239="","",INDEX(BDD!$AN$8:$AN$3162,MATCH(B239,BDD!$AX$8:$AX$3162,0)))=0,"",IF(B239="","",INDEX(BDD!$AN$8:$AN$3162,MATCH(B239,BDD!$AX$8:$AX$3162,0))))</f>
        <v/>
      </c>
      <c r="R239" s="557" t="str">
        <f>IFERROR(IF(B239="","",INDEX(BDD!C:C,MATCH(B239,BDD!AX:AX,0))),"")</f>
        <v/>
      </c>
      <c r="S239" s="513" t="str">
        <f>IF(B239="","",INDEX(BDD!$A$8:$A$3162,MATCH(B239,BDD!$AX$8:$AX$3162,0)))</f>
        <v/>
      </c>
    </row>
    <row r="240" spans="2:19" ht="18.75">
      <c r="B240" s="529" t="str">
        <f t="shared" si="6"/>
        <v/>
      </c>
      <c r="C240" s="530" t="str">
        <f>IF(B240="","",INDEX(BDD!$B$8:$B$3162,MATCH(B240,BDD!$AX$8:$AX$3162,0)))</f>
        <v/>
      </c>
      <c r="D240" s="531" t="str">
        <f t="shared" si="7"/>
        <v/>
      </c>
      <c r="E240" s="532" t="str">
        <f>IF(B240="","",INDEX(BDD!$D$8:$D$3162,MATCH(B240,BDD!$AX$8:$AX$3162,0)))</f>
        <v/>
      </c>
      <c r="F240" s="533" t="str">
        <f>IF(B240="","",INDEX(BDD!$M$8:$M$3162,MATCH(B240,BDD!$AX$8:$AX$3162,0)))</f>
        <v/>
      </c>
      <c r="G240" s="533" t="str">
        <f>IF(B240="","",INDEX(BDD!$N$8:$N$3162,MATCH(B240,BDD!$AX$8:$AX$3162,0)))</f>
        <v/>
      </c>
      <c r="H240" s="537" t="str">
        <f>IF(B240="","",INDEX(BDD!$E$8:$E$3162,MATCH(B240,BDD!$AX$8:$AX$3162,0)))</f>
        <v/>
      </c>
      <c r="I240" s="534" t="str">
        <f>IF(B240="","",INDEX(BDD!$V$8:$V$3162,MATCH(B240,BDD!$AX$8:$AX$3162,0)))</f>
        <v/>
      </c>
      <c r="J240" s="758" t="str">
        <f>IF(B240="","",INDEX(BDD!$Q$8:$Q$3162,MATCH(B240,BDD!$AX$8:$AX$3162,0)))</f>
        <v/>
      </c>
      <c r="K240" s="535" t="str">
        <f>IF(B240="","",INDEX(BDD!$R$8:$R$3162,MATCH(B240,BDD!$AX$8:$AX$3162,0)))</f>
        <v/>
      </c>
      <c r="L240" s="536" t="str">
        <f>IF(B240="","",INDEX(BDD!$S$8:$S$3162,MATCH(B240,BDD!$AX$8:$AX$3162,0)))</f>
        <v/>
      </c>
      <c r="M240" s="556" t="str">
        <f>IF(B240="","",INDEX(BDD!$P$8:$P$3162,MATCH(B240,BDD!$AX$8:$AX$3162,0)))</f>
        <v/>
      </c>
      <c r="N240" s="678">
        <f>IF(IF(B240="","",INDEX(BDD!$Z$8:$Z$3162,MATCH(B240,BDD!$AX$8:$AX$3162,0)))=0,"",INDEX(BDD!$Z$8:$Z$3162,MATCH(B240,BDD!$AX$8:$AX$3162,0)))</f>
        <v>0</v>
      </c>
      <c r="O240" s="672" t="str">
        <f>IF(IF(B240="","",INDEX(BDD!$AA$8:$AA$3162,MATCH(B240,BDD!$AX$8:$AX$3162,0)))=0,"",IF(B240="","",INDEX(BDD!$AA$8:$AA$3162,MATCH(B240,BDD!$AX$8:$AX$3162,0))))</f>
        <v/>
      </c>
      <c r="P240" s="672">
        <f>IF(IF(B240="","",INDEX(BDD!$AB$8:$AB$3162,MATCH(B240,BDD!$AX$8:$AX$3162,0)))=0,"",)</f>
        <v>0</v>
      </c>
      <c r="Q240" s="679" t="str">
        <f>IF(IF(B240="","",INDEX(BDD!$AN$8:$AN$3162,MATCH(B240,BDD!$AX$8:$AX$3162,0)))=0,"",IF(B240="","",INDEX(BDD!$AN$8:$AN$3162,MATCH(B240,BDD!$AX$8:$AX$3162,0))))</f>
        <v/>
      </c>
      <c r="R240" s="557" t="str">
        <f>IFERROR(IF(B240="","",INDEX(BDD!C:C,MATCH(B240,BDD!AX:AX,0))),"")</f>
        <v/>
      </c>
      <c r="S240" s="513" t="str">
        <f>IF(B240="","",INDEX(BDD!$A$8:$A$3162,MATCH(B240,BDD!$AX$8:$AX$3162,0)))</f>
        <v/>
      </c>
    </row>
    <row r="241" spans="2:19" ht="18.75">
      <c r="B241" s="529" t="str">
        <f t="shared" si="6"/>
        <v/>
      </c>
      <c r="C241" s="530" t="str">
        <f>IF(B241="","",INDEX(BDD!$B$8:$B$3162,MATCH(B241,BDD!$AX$8:$AX$3162,0)))</f>
        <v/>
      </c>
      <c r="D241" s="531" t="str">
        <f t="shared" si="7"/>
        <v/>
      </c>
      <c r="E241" s="532" t="str">
        <f>IF(B241="","",INDEX(BDD!$D$8:$D$3162,MATCH(B241,BDD!$AX$8:$AX$3162,0)))</f>
        <v/>
      </c>
      <c r="F241" s="533" t="str">
        <f>IF(B241="","",INDEX(BDD!$M$8:$M$3162,MATCH(B241,BDD!$AX$8:$AX$3162,0)))</f>
        <v/>
      </c>
      <c r="G241" s="533" t="str">
        <f>IF(B241="","",INDEX(BDD!$N$8:$N$3162,MATCH(B241,BDD!$AX$8:$AX$3162,0)))</f>
        <v/>
      </c>
      <c r="H241" s="537" t="str">
        <f>IF(B241="","",INDEX(BDD!$E$8:$E$3162,MATCH(B241,BDD!$AX$8:$AX$3162,0)))</f>
        <v/>
      </c>
      <c r="I241" s="534" t="str">
        <f>IF(B241="","",INDEX(BDD!$V$8:$V$3162,MATCH(B241,BDD!$AX$8:$AX$3162,0)))</f>
        <v/>
      </c>
      <c r="J241" s="758" t="str">
        <f>IF(B241="","",INDEX(BDD!$Q$8:$Q$3162,MATCH(B241,BDD!$AX$8:$AX$3162,0)))</f>
        <v/>
      </c>
      <c r="K241" s="535" t="str">
        <f>IF(B241="","",INDEX(BDD!$R$8:$R$3162,MATCH(B241,BDD!$AX$8:$AX$3162,0)))</f>
        <v/>
      </c>
      <c r="L241" s="536" t="str">
        <f>IF(B241="","",INDEX(BDD!$S$8:$S$3162,MATCH(B241,BDD!$AX$8:$AX$3162,0)))</f>
        <v/>
      </c>
      <c r="M241" s="556" t="str">
        <f>IF(B241="","",INDEX(BDD!$P$8:$P$3162,MATCH(B241,BDD!$AX$8:$AX$3162,0)))</f>
        <v/>
      </c>
      <c r="N241" s="678">
        <f>IF(IF(B241="","",INDEX(BDD!$Z$8:$Z$3162,MATCH(B241,BDD!$AX$8:$AX$3162,0)))=0,"",INDEX(BDD!$Z$8:$Z$3162,MATCH(B241,BDD!$AX$8:$AX$3162,0)))</f>
        <v>0</v>
      </c>
      <c r="O241" s="672" t="str">
        <f>IF(IF(B241="","",INDEX(BDD!$AA$8:$AA$3162,MATCH(B241,BDD!$AX$8:$AX$3162,0)))=0,"",IF(B241="","",INDEX(BDD!$AA$8:$AA$3162,MATCH(B241,BDD!$AX$8:$AX$3162,0))))</f>
        <v/>
      </c>
      <c r="P241" s="672">
        <f>IF(IF(B241="","",INDEX(BDD!$AB$8:$AB$3162,MATCH(B241,BDD!$AX$8:$AX$3162,0)))=0,"",)</f>
        <v>0</v>
      </c>
      <c r="Q241" s="679" t="str">
        <f>IF(IF(B241="","",INDEX(BDD!$AN$8:$AN$3162,MATCH(B241,BDD!$AX$8:$AX$3162,0)))=0,"",IF(B241="","",INDEX(BDD!$AN$8:$AN$3162,MATCH(B241,BDD!$AX$8:$AX$3162,0))))</f>
        <v/>
      </c>
      <c r="R241" s="557" t="str">
        <f>IFERROR(IF(B241="","",INDEX(BDD!C:C,MATCH(B241,BDD!AX:AX,0))),"")</f>
        <v/>
      </c>
      <c r="S241" s="513" t="str">
        <f>IF(B241="","",INDEX(BDD!$A$8:$A$3162,MATCH(B241,BDD!$AX$8:$AX$3162,0)))</f>
        <v/>
      </c>
    </row>
    <row r="242" spans="2:19" ht="18.75">
      <c r="B242" s="529" t="str">
        <f t="shared" si="6"/>
        <v/>
      </c>
      <c r="C242" s="530" t="str">
        <f>IF(B242="","",INDEX(BDD!$B$8:$B$3162,MATCH(B242,BDD!$AX$8:$AX$3162,0)))</f>
        <v/>
      </c>
      <c r="D242" s="531" t="str">
        <f t="shared" si="7"/>
        <v/>
      </c>
      <c r="E242" s="532" t="str">
        <f>IF(B242="","",INDEX(BDD!$D$8:$D$3162,MATCH(B242,BDD!$AX$8:$AX$3162,0)))</f>
        <v/>
      </c>
      <c r="F242" s="533" t="str">
        <f>IF(B242="","",INDEX(BDD!$M$8:$M$3162,MATCH(B242,BDD!$AX$8:$AX$3162,0)))</f>
        <v/>
      </c>
      <c r="G242" s="533" t="str">
        <f>IF(B242="","",INDEX(BDD!$N$8:$N$3162,MATCH(B242,BDD!$AX$8:$AX$3162,0)))</f>
        <v/>
      </c>
      <c r="H242" s="537" t="str">
        <f>IF(B242="","",INDEX(BDD!$E$8:$E$3162,MATCH(B242,BDD!$AX$8:$AX$3162,0)))</f>
        <v/>
      </c>
      <c r="I242" s="534" t="str">
        <f>IF(B242="","",INDEX(BDD!$V$8:$V$3162,MATCH(B242,BDD!$AX$8:$AX$3162,0)))</f>
        <v/>
      </c>
      <c r="J242" s="758" t="str">
        <f>IF(B242="","",INDEX(BDD!$Q$8:$Q$3162,MATCH(B242,BDD!$AX$8:$AX$3162,0)))</f>
        <v/>
      </c>
      <c r="K242" s="535" t="str">
        <f>IF(B242="","",INDEX(BDD!$R$8:$R$3162,MATCH(B242,BDD!$AX$8:$AX$3162,0)))</f>
        <v/>
      </c>
      <c r="L242" s="536" t="str">
        <f>IF(B242="","",INDEX(BDD!$S$8:$S$3162,MATCH(B242,BDD!$AX$8:$AX$3162,0)))</f>
        <v/>
      </c>
      <c r="M242" s="556" t="str">
        <f>IF(B242="","",INDEX(BDD!$P$8:$P$3162,MATCH(B242,BDD!$AX$8:$AX$3162,0)))</f>
        <v/>
      </c>
      <c r="N242" s="678">
        <f>IF(IF(B242="","",INDEX(BDD!$Z$8:$Z$3162,MATCH(B242,BDD!$AX$8:$AX$3162,0)))=0,"",INDEX(BDD!$Z$8:$Z$3162,MATCH(B242,BDD!$AX$8:$AX$3162,0)))</f>
        <v>0</v>
      </c>
      <c r="O242" s="672" t="str">
        <f>IF(IF(B242="","",INDEX(BDD!$AA$8:$AA$3162,MATCH(B242,BDD!$AX$8:$AX$3162,0)))=0,"",IF(B242="","",INDEX(BDD!$AA$8:$AA$3162,MATCH(B242,BDD!$AX$8:$AX$3162,0))))</f>
        <v/>
      </c>
      <c r="P242" s="672">
        <f>IF(IF(B242="","",INDEX(BDD!$AB$8:$AB$3162,MATCH(B242,BDD!$AX$8:$AX$3162,0)))=0,"",)</f>
        <v>0</v>
      </c>
      <c r="Q242" s="679" t="str">
        <f>IF(IF(B242="","",INDEX(BDD!$AN$8:$AN$3162,MATCH(B242,BDD!$AX$8:$AX$3162,0)))=0,"",IF(B242="","",INDEX(BDD!$AN$8:$AN$3162,MATCH(B242,BDD!$AX$8:$AX$3162,0))))</f>
        <v/>
      </c>
      <c r="R242" s="557" t="str">
        <f>IFERROR(IF(B242="","",INDEX(BDD!C:C,MATCH(B242,BDD!AX:AX,0))),"")</f>
        <v/>
      </c>
      <c r="S242" s="513" t="str">
        <f>IF(B242="","",INDEX(BDD!$A$8:$A$3162,MATCH(B242,BDD!$AX$8:$AX$3162,0)))</f>
        <v/>
      </c>
    </row>
    <row r="243" spans="2:19" ht="18.75">
      <c r="B243" s="529" t="str">
        <f t="shared" si="6"/>
        <v/>
      </c>
      <c r="C243" s="530" t="str">
        <f>IF(B243="","",INDEX(BDD!$B$8:$B$3162,MATCH(B243,BDD!$AX$8:$AX$3162,0)))</f>
        <v/>
      </c>
      <c r="D243" s="531" t="str">
        <f t="shared" si="7"/>
        <v/>
      </c>
      <c r="E243" s="532" t="str">
        <f>IF(B243="","",INDEX(BDD!$D$8:$D$3162,MATCH(B243,BDD!$AX$8:$AX$3162,0)))</f>
        <v/>
      </c>
      <c r="F243" s="533" t="str">
        <f>IF(B243="","",INDEX(BDD!$M$8:$M$3162,MATCH(B243,BDD!$AX$8:$AX$3162,0)))</f>
        <v/>
      </c>
      <c r="G243" s="533" t="str">
        <f>IF(B243="","",INDEX(BDD!$N$8:$N$3162,MATCH(B243,BDD!$AX$8:$AX$3162,0)))</f>
        <v/>
      </c>
      <c r="H243" s="537" t="str">
        <f>IF(B243="","",INDEX(BDD!$E$8:$E$3162,MATCH(B243,BDD!$AX$8:$AX$3162,0)))</f>
        <v/>
      </c>
      <c r="I243" s="534" t="str">
        <f>IF(B243="","",INDEX(BDD!$V$8:$V$3162,MATCH(B243,BDD!$AX$8:$AX$3162,0)))</f>
        <v/>
      </c>
      <c r="J243" s="758" t="str">
        <f>IF(B243="","",INDEX(BDD!$Q$8:$Q$3162,MATCH(B243,BDD!$AX$8:$AX$3162,0)))</f>
        <v/>
      </c>
      <c r="K243" s="535" t="str">
        <f>IF(B243="","",INDEX(BDD!$R$8:$R$3162,MATCH(B243,BDD!$AX$8:$AX$3162,0)))</f>
        <v/>
      </c>
      <c r="L243" s="536" t="str">
        <f>IF(B243="","",INDEX(BDD!$S$8:$S$3162,MATCH(B243,BDD!$AX$8:$AX$3162,0)))</f>
        <v/>
      </c>
      <c r="M243" s="556" t="str">
        <f>IF(B243="","",INDEX(BDD!$P$8:$P$3162,MATCH(B243,BDD!$AX$8:$AX$3162,0)))</f>
        <v/>
      </c>
      <c r="N243" s="678">
        <f>IF(IF(B243="","",INDEX(BDD!$Z$8:$Z$3162,MATCH(B243,BDD!$AX$8:$AX$3162,0)))=0,"",INDEX(BDD!$Z$8:$Z$3162,MATCH(B243,BDD!$AX$8:$AX$3162,0)))</f>
        <v>0</v>
      </c>
      <c r="O243" s="672" t="str">
        <f>IF(IF(B243="","",INDEX(BDD!$AA$8:$AA$3162,MATCH(B243,BDD!$AX$8:$AX$3162,0)))=0,"",IF(B243="","",INDEX(BDD!$AA$8:$AA$3162,MATCH(B243,BDD!$AX$8:$AX$3162,0))))</f>
        <v/>
      </c>
      <c r="P243" s="672">
        <f>IF(IF(B243="","",INDEX(BDD!$AB$8:$AB$3162,MATCH(B243,BDD!$AX$8:$AX$3162,0)))=0,"",)</f>
        <v>0</v>
      </c>
      <c r="Q243" s="679" t="str">
        <f>IF(IF(B243="","",INDEX(BDD!$AN$8:$AN$3162,MATCH(B243,BDD!$AX$8:$AX$3162,0)))=0,"",IF(B243="","",INDEX(BDD!$AN$8:$AN$3162,MATCH(B243,BDD!$AX$8:$AX$3162,0))))</f>
        <v/>
      </c>
      <c r="R243" s="557" t="str">
        <f>IFERROR(IF(B243="","",INDEX(BDD!C:C,MATCH(B243,BDD!AX:AX,0))),"")</f>
        <v/>
      </c>
      <c r="S243" s="513" t="str">
        <f>IF(B243="","",INDEX(BDD!$A$8:$A$3162,MATCH(B243,BDD!$AX$8:$AX$3162,0)))</f>
        <v/>
      </c>
    </row>
    <row r="244" spans="2:19" ht="18.75">
      <c r="B244" s="529" t="str">
        <f t="shared" si="6"/>
        <v/>
      </c>
      <c r="C244" s="530" t="str">
        <f>IF(B244="","",INDEX(BDD!$B$8:$B$3162,MATCH(B244,BDD!$AX$8:$AX$3162,0)))</f>
        <v/>
      </c>
      <c r="D244" s="531" t="str">
        <f t="shared" si="7"/>
        <v/>
      </c>
      <c r="E244" s="532" t="str">
        <f>IF(B244="","",INDEX(BDD!$D$8:$D$3162,MATCH(B244,BDD!$AX$8:$AX$3162,0)))</f>
        <v/>
      </c>
      <c r="F244" s="533" t="str">
        <f>IF(B244="","",INDEX(BDD!$M$8:$M$3162,MATCH(B244,BDD!$AX$8:$AX$3162,0)))</f>
        <v/>
      </c>
      <c r="G244" s="533" t="str">
        <f>IF(B244="","",INDEX(BDD!$N$8:$N$3162,MATCH(B244,BDD!$AX$8:$AX$3162,0)))</f>
        <v/>
      </c>
      <c r="H244" s="537" t="str">
        <f>IF(B244="","",INDEX(BDD!$E$8:$E$3162,MATCH(B244,BDD!$AX$8:$AX$3162,0)))</f>
        <v/>
      </c>
      <c r="I244" s="534" t="str">
        <f>IF(B244="","",INDEX(BDD!$V$8:$V$3162,MATCH(B244,BDD!$AX$8:$AX$3162,0)))</f>
        <v/>
      </c>
      <c r="J244" s="758" t="str">
        <f>IF(B244="","",INDEX(BDD!$Q$8:$Q$3162,MATCH(B244,BDD!$AX$8:$AX$3162,0)))</f>
        <v/>
      </c>
      <c r="K244" s="535" t="str">
        <f>IF(B244="","",INDEX(BDD!$R$8:$R$3162,MATCH(B244,BDD!$AX$8:$AX$3162,0)))</f>
        <v/>
      </c>
      <c r="L244" s="536" t="str">
        <f>IF(B244="","",INDEX(BDD!$S$8:$S$3162,MATCH(B244,BDD!$AX$8:$AX$3162,0)))</f>
        <v/>
      </c>
      <c r="M244" s="556" t="str">
        <f>IF(B244="","",INDEX(BDD!$P$8:$P$3162,MATCH(B244,BDD!$AX$8:$AX$3162,0)))</f>
        <v/>
      </c>
      <c r="N244" s="678">
        <f>IF(IF(B244="","",INDEX(BDD!$Z$8:$Z$3162,MATCH(B244,BDD!$AX$8:$AX$3162,0)))=0,"",INDEX(BDD!$Z$8:$Z$3162,MATCH(B244,BDD!$AX$8:$AX$3162,0)))</f>
        <v>0</v>
      </c>
      <c r="O244" s="672" t="str">
        <f>IF(IF(B244="","",INDEX(BDD!$AA$8:$AA$3162,MATCH(B244,BDD!$AX$8:$AX$3162,0)))=0,"",IF(B244="","",INDEX(BDD!$AA$8:$AA$3162,MATCH(B244,BDD!$AX$8:$AX$3162,0))))</f>
        <v/>
      </c>
      <c r="P244" s="672">
        <f>IF(IF(B244="","",INDEX(BDD!$AB$8:$AB$3162,MATCH(B244,BDD!$AX$8:$AX$3162,0)))=0,"",)</f>
        <v>0</v>
      </c>
      <c r="Q244" s="679" t="str">
        <f>IF(IF(B244="","",INDEX(BDD!$AN$8:$AN$3162,MATCH(B244,BDD!$AX$8:$AX$3162,0)))=0,"",IF(B244="","",INDEX(BDD!$AN$8:$AN$3162,MATCH(B244,BDD!$AX$8:$AX$3162,0))))</f>
        <v/>
      </c>
      <c r="R244" s="557" t="str">
        <f>IFERROR(IF(B244="","",INDEX(BDD!C:C,MATCH(B244,BDD!AX:AX,0))),"")</f>
        <v/>
      </c>
      <c r="S244" s="513" t="str">
        <f>IF(B244="","",INDEX(BDD!$A$8:$A$3162,MATCH(B244,BDD!$AX$8:$AX$3162,0)))</f>
        <v/>
      </c>
    </row>
    <row r="245" spans="2:19" ht="18.75">
      <c r="B245" s="529" t="str">
        <f t="shared" si="6"/>
        <v/>
      </c>
      <c r="C245" s="530" t="str">
        <f>IF(B245="","",INDEX(BDD!$B$8:$B$3162,MATCH(B245,BDD!$AX$8:$AX$3162,0)))</f>
        <v/>
      </c>
      <c r="D245" s="531" t="str">
        <f t="shared" si="7"/>
        <v/>
      </c>
      <c r="E245" s="532" t="str">
        <f>IF(B245="","",INDEX(BDD!$D$8:$D$3162,MATCH(B245,BDD!$AX$8:$AX$3162,0)))</f>
        <v/>
      </c>
      <c r="F245" s="533" t="str">
        <f>IF(B245="","",INDEX(BDD!$M$8:$M$3162,MATCH(B245,BDD!$AX$8:$AX$3162,0)))</f>
        <v/>
      </c>
      <c r="G245" s="533" t="str">
        <f>IF(B245="","",INDEX(BDD!$N$8:$N$3162,MATCH(B245,BDD!$AX$8:$AX$3162,0)))</f>
        <v/>
      </c>
      <c r="H245" s="537" t="str">
        <f>IF(B245="","",INDEX(BDD!$E$8:$E$3162,MATCH(B245,BDD!$AX$8:$AX$3162,0)))</f>
        <v/>
      </c>
      <c r="I245" s="534" t="str">
        <f>IF(B245="","",INDEX(BDD!$V$8:$V$3162,MATCH(B245,BDD!$AX$8:$AX$3162,0)))</f>
        <v/>
      </c>
      <c r="J245" s="758" t="str">
        <f>IF(B245="","",INDEX(BDD!$Q$8:$Q$3162,MATCH(B245,BDD!$AX$8:$AX$3162,0)))</f>
        <v/>
      </c>
      <c r="K245" s="535" t="str">
        <f>IF(B245="","",INDEX(BDD!$R$8:$R$3162,MATCH(B245,BDD!$AX$8:$AX$3162,0)))</f>
        <v/>
      </c>
      <c r="L245" s="536" t="str">
        <f>IF(B245="","",INDEX(BDD!$S$8:$S$3162,MATCH(B245,BDD!$AX$8:$AX$3162,0)))</f>
        <v/>
      </c>
      <c r="M245" s="556" t="str">
        <f>IF(B245="","",INDEX(BDD!$P$8:$P$3162,MATCH(B245,BDD!$AX$8:$AX$3162,0)))</f>
        <v/>
      </c>
      <c r="N245" s="678">
        <f>IF(IF(B245="","",INDEX(BDD!$Z$8:$Z$3162,MATCH(B245,BDD!$AX$8:$AX$3162,0)))=0,"",INDEX(BDD!$Z$8:$Z$3162,MATCH(B245,BDD!$AX$8:$AX$3162,0)))</f>
        <v>0</v>
      </c>
      <c r="O245" s="672" t="str">
        <f>IF(IF(B245="","",INDEX(BDD!$AA$8:$AA$3162,MATCH(B245,BDD!$AX$8:$AX$3162,0)))=0,"",IF(B245="","",INDEX(BDD!$AA$8:$AA$3162,MATCH(B245,BDD!$AX$8:$AX$3162,0))))</f>
        <v/>
      </c>
      <c r="P245" s="672">
        <f>IF(IF(B245="","",INDEX(BDD!$AB$8:$AB$3162,MATCH(B245,BDD!$AX$8:$AX$3162,0)))=0,"",)</f>
        <v>0</v>
      </c>
      <c r="Q245" s="679" t="str">
        <f>IF(IF(B245="","",INDEX(BDD!$AN$8:$AN$3162,MATCH(B245,BDD!$AX$8:$AX$3162,0)))=0,"",IF(B245="","",INDEX(BDD!$AN$8:$AN$3162,MATCH(B245,BDD!$AX$8:$AX$3162,0))))</f>
        <v/>
      </c>
      <c r="R245" s="557" t="str">
        <f>IFERROR(IF(B245="","",INDEX(BDD!C:C,MATCH(B245,BDD!AX:AX,0))),"")</f>
        <v/>
      </c>
      <c r="S245" s="513" t="str">
        <f>IF(B245="","",INDEX(BDD!$A$8:$A$3162,MATCH(B245,BDD!$AX$8:$AX$3162,0)))</f>
        <v/>
      </c>
    </row>
    <row r="246" spans="2:19" ht="18.75">
      <c r="B246" s="529" t="str">
        <f t="shared" si="6"/>
        <v/>
      </c>
      <c r="C246" s="530" t="str">
        <f>IF(B246="","",INDEX(BDD!$B$8:$B$3162,MATCH(B246,BDD!$AX$8:$AX$3162,0)))</f>
        <v/>
      </c>
      <c r="D246" s="531" t="str">
        <f t="shared" si="7"/>
        <v/>
      </c>
      <c r="E246" s="532" t="str">
        <f>IF(B246="","",INDEX(BDD!$D$8:$D$3162,MATCH(B246,BDD!$AX$8:$AX$3162,0)))</f>
        <v/>
      </c>
      <c r="F246" s="533" t="str">
        <f>IF(B246="","",INDEX(BDD!$M$8:$M$3162,MATCH(B246,BDD!$AX$8:$AX$3162,0)))</f>
        <v/>
      </c>
      <c r="G246" s="533" t="str">
        <f>IF(B246="","",INDEX(BDD!$N$8:$N$3162,MATCH(B246,BDD!$AX$8:$AX$3162,0)))</f>
        <v/>
      </c>
      <c r="H246" s="537" t="str">
        <f>IF(B246="","",INDEX(BDD!$E$8:$E$3162,MATCH(B246,BDD!$AX$8:$AX$3162,0)))</f>
        <v/>
      </c>
      <c r="I246" s="534" t="str">
        <f>IF(B246="","",INDEX(BDD!$V$8:$V$3162,MATCH(B246,BDD!$AX$8:$AX$3162,0)))</f>
        <v/>
      </c>
      <c r="J246" s="758" t="str">
        <f>IF(B246="","",INDEX(BDD!$Q$8:$Q$3162,MATCH(B246,BDD!$AX$8:$AX$3162,0)))</f>
        <v/>
      </c>
      <c r="K246" s="535" t="str">
        <f>IF(B246="","",INDEX(BDD!$R$8:$R$3162,MATCH(B246,BDD!$AX$8:$AX$3162,0)))</f>
        <v/>
      </c>
      <c r="L246" s="536" t="str">
        <f>IF(B246="","",INDEX(BDD!$S$8:$S$3162,MATCH(B246,BDD!$AX$8:$AX$3162,0)))</f>
        <v/>
      </c>
      <c r="M246" s="556" t="str">
        <f>IF(B246="","",INDEX(BDD!$P$8:$P$3162,MATCH(B246,BDD!$AX$8:$AX$3162,0)))</f>
        <v/>
      </c>
      <c r="N246" s="678">
        <f>IF(IF(B246="","",INDEX(BDD!$Z$8:$Z$3162,MATCH(B246,BDD!$AX$8:$AX$3162,0)))=0,"",INDEX(BDD!$Z$8:$Z$3162,MATCH(B246,BDD!$AX$8:$AX$3162,0)))</f>
        <v>0</v>
      </c>
      <c r="O246" s="672" t="str">
        <f>IF(IF(B246="","",INDEX(BDD!$AA$8:$AA$3162,MATCH(B246,BDD!$AX$8:$AX$3162,0)))=0,"",IF(B246="","",INDEX(BDD!$AA$8:$AA$3162,MATCH(B246,BDD!$AX$8:$AX$3162,0))))</f>
        <v/>
      </c>
      <c r="P246" s="672">
        <f>IF(IF(B246="","",INDEX(BDD!$AB$8:$AB$3162,MATCH(B246,BDD!$AX$8:$AX$3162,0)))=0,"",)</f>
        <v>0</v>
      </c>
      <c r="Q246" s="679" t="str">
        <f>IF(IF(B246="","",INDEX(BDD!$AN$8:$AN$3162,MATCH(B246,BDD!$AX$8:$AX$3162,0)))=0,"",IF(B246="","",INDEX(BDD!$AN$8:$AN$3162,MATCH(B246,BDD!$AX$8:$AX$3162,0))))</f>
        <v/>
      </c>
      <c r="R246" s="557" t="str">
        <f>IFERROR(IF(B246="","",INDEX(BDD!C:C,MATCH(B246,BDD!AX:AX,0))),"")</f>
        <v/>
      </c>
      <c r="S246" s="513" t="str">
        <f>IF(B246="","",INDEX(BDD!$A$8:$A$3162,MATCH(B246,BDD!$AX$8:$AX$3162,0)))</f>
        <v/>
      </c>
    </row>
    <row r="247" spans="2:19" ht="18.75">
      <c r="B247" s="529" t="str">
        <f t="shared" si="6"/>
        <v/>
      </c>
      <c r="C247" s="530" t="str">
        <f>IF(B247="","",INDEX(BDD!$B$8:$B$3162,MATCH(B247,BDD!$AX$8:$AX$3162,0)))</f>
        <v/>
      </c>
      <c r="D247" s="531" t="str">
        <f t="shared" si="7"/>
        <v/>
      </c>
      <c r="E247" s="532" t="str">
        <f>IF(B247="","",INDEX(BDD!$D$8:$D$3162,MATCH(B247,BDD!$AX$8:$AX$3162,0)))</f>
        <v/>
      </c>
      <c r="F247" s="533" t="str">
        <f>IF(B247="","",INDEX(BDD!$M$8:$M$3162,MATCH(B247,BDD!$AX$8:$AX$3162,0)))</f>
        <v/>
      </c>
      <c r="G247" s="533" t="str">
        <f>IF(B247="","",INDEX(BDD!$N$8:$N$3162,MATCH(B247,BDD!$AX$8:$AX$3162,0)))</f>
        <v/>
      </c>
      <c r="H247" s="537" t="str">
        <f>IF(B247="","",INDEX(BDD!$E$8:$E$3162,MATCH(B247,BDD!$AX$8:$AX$3162,0)))</f>
        <v/>
      </c>
      <c r="I247" s="534" t="str">
        <f>IF(B247="","",INDEX(BDD!$V$8:$V$3162,MATCH(B247,BDD!$AX$8:$AX$3162,0)))</f>
        <v/>
      </c>
      <c r="J247" s="758" t="str">
        <f>IF(B247="","",INDEX(BDD!$Q$8:$Q$3162,MATCH(B247,BDD!$AX$8:$AX$3162,0)))</f>
        <v/>
      </c>
      <c r="K247" s="535" t="str">
        <f>IF(B247="","",INDEX(BDD!$R$8:$R$3162,MATCH(B247,BDD!$AX$8:$AX$3162,0)))</f>
        <v/>
      </c>
      <c r="L247" s="536" t="str">
        <f>IF(B247="","",INDEX(BDD!$S$8:$S$3162,MATCH(B247,BDD!$AX$8:$AX$3162,0)))</f>
        <v/>
      </c>
      <c r="M247" s="556" t="str">
        <f>IF(B247="","",INDEX(BDD!$P$8:$P$3162,MATCH(B247,BDD!$AX$8:$AX$3162,0)))</f>
        <v/>
      </c>
      <c r="N247" s="678">
        <f>IF(IF(B247="","",INDEX(BDD!$Z$8:$Z$3162,MATCH(B247,BDD!$AX$8:$AX$3162,0)))=0,"",INDEX(BDD!$Z$8:$Z$3162,MATCH(B247,BDD!$AX$8:$AX$3162,0)))</f>
        <v>0</v>
      </c>
      <c r="O247" s="672" t="str">
        <f>IF(IF(B247="","",INDEX(BDD!$AA$8:$AA$3162,MATCH(B247,BDD!$AX$8:$AX$3162,0)))=0,"",IF(B247="","",INDEX(BDD!$AA$8:$AA$3162,MATCH(B247,BDD!$AX$8:$AX$3162,0))))</f>
        <v/>
      </c>
      <c r="P247" s="672">
        <f>IF(IF(B247="","",INDEX(BDD!$AB$8:$AB$3162,MATCH(B247,BDD!$AX$8:$AX$3162,0)))=0,"",)</f>
        <v>0</v>
      </c>
      <c r="Q247" s="679" t="str">
        <f>IF(IF(B247="","",INDEX(BDD!$AN$8:$AN$3162,MATCH(B247,BDD!$AX$8:$AX$3162,0)))=0,"",IF(B247="","",INDEX(BDD!$AN$8:$AN$3162,MATCH(B247,BDD!$AX$8:$AX$3162,0))))</f>
        <v/>
      </c>
      <c r="R247" s="557" t="str">
        <f>IFERROR(IF(B247="","",INDEX(BDD!C:C,MATCH(B247,BDD!AX:AX,0))),"")</f>
        <v/>
      </c>
      <c r="S247" s="513" t="str">
        <f>IF(B247="","",INDEX(BDD!$A$8:$A$3162,MATCH(B247,BDD!$AX$8:$AX$3162,0)))</f>
        <v/>
      </c>
    </row>
    <row r="248" spans="2:19" ht="18.75">
      <c r="B248" s="529" t="str">
        <f t="shared" si="6"/>
        <v/>
      </c>
      <c r="C248" s="530" t="str">
        <f>IF(B248="","",INDEX(BDD!$B$8:$B$3162,MATCH(B248,BDD!$AX$8:$AX$3162,0)))</f>
        <v/>
      </c>
      <c r="D248" s="531" t="str">
        <f t="shared" si="7"/>
        <v/>
      </c>
      <c r="E248" s="532" t="str">
        <f>IF(B248="","",INDEX(BDD!$D$8:$D$3162,MATCH(B248,BDD!$AX$8:$AX$3162,0)))</f>
        <v/>
      </c>
      <c r="F248" s="533" t="str">
        <f>IF(B248="","",INDEX(BDD!$M$8:$M$3162,MATCH(B248,BDD!$AX$8:$AX$3162,0)))</f>
        <v/>
      </c>
      <c r="G248" s="533" t="str">
        <f>IF(B248="","",INDEX(BDD!$N$8:$N$3162,MATCH(B248,BDD!$AX$8:$AX$3162,0)))</f>
        <v/>
      </c>
      <c r="H248" s="537" t="str">
        <f>IF(B248="","",INDEX(BDD!$E$8:$E$3162,MATCH(B248,BDD!$AX$8:$AX$3162,0)))</f>
        <v/>
      </c>
      <c r="I248" s="534" t="str">
        <f>IF(B248="","",INDEX(BDD!$V$8:$V$3162,MATCH(B248,BDD!$AX$8:$AX$3162,0)))</f>
        <v/>
      </c>
      <c r="J248" s="758" t="str">
        <f>IF(B248="","",INDEX(BDD!$Q$8:$Q$3162,MATCH(B248,BDD!$AX$8:$AX$3162,0)))</f>
        <v/>
      </c>
      <c r="K248" s="535" t="str">
        <f>IF(B248="","",INDEX(BDD!$R$8:$R$3162,MATCH(B248,BDD!$AX$8:$AX$3162,0)))</f>
        <v/>
      </c>
      <c r="L248" s="536" t="str">
        <f>IF(B248="","",INDEX(BDD!$S$8:$S$3162,MATCH(B248,BDD!$AX$8:$AX$3162,0)))</f>
        <v/>
      </c>
      <c r="M248" s="556" t="str">
        <f>IF(B248="","",INDEX(BDD!$P$8:$P$3162,MATCH(B248,BDD!$AX$8:$AX$3162,0)))</f>
        <v/>
      </c>
      <c r="N248" s="678">
        <f>IF(IF(B248="","",INDEX(BDD!$Z$8:$Z$3162,MATCH(B248,BDD!$AX$8:$AX$3162,0)))=0,"",INDEX(BDD!$Z$8:$Z$3162,MATCH(B248,BDD!$AX$8:$AX$3162,0)))</f>
        <v>0</v>
      </c>
      <c r="O248" s="672" t="str">
        <f>IF(IF(B248="","",INDEX(BDD!$AA$8:$AA$3162,MATCH(B248,BDD!$AX$8:$AX$3162,0)))=0,"",IF(B248="","",INDEX(BDD!$AA$8:$AA$3162,MATCH(B248,BDD!$AX$8:$AX$3162,0))))</f>
        <v/>
      </c>
      <c r="P248" s="672">
        <f>IF(IF(B248="","",INDEX(BDD!$AB$8:$AB$3162,MATCH(B248,BDD!$AX$8:$AX$3162,0)))=0,"",)</f>
        <v>0</v>
      </c>
      <c r="Q248" s="679" t="str">
        <f>IF(IF(B248="","",INDEX(BDD!$AN$8:$AN$3162,MATCH(B248,BDD!$AX$8:$AX$3162,0)))=0,"",IF(B248="","",INDEX(BDD!$AN$8:$AN$3162,MATCH(B248,BDD!$AX$8:$AX$3162,0))))</f>
        <v/>
      </c>
      <c r="R248" s="557" t="str">
        <f>IFERROR(IF(B248="","",INDEX(BDD!C:C,MATCH(B248,BDD!AX:AX,0))),"")</f>
        <v/>
      </c>
      <c r="S248" s="513" t="str">
        <f>IF(B248="","",INDEX(BDD!$A$8:$A$3162,MATCH(B248,BDD!$AX$8:$AX$3162,0)))</f>
        <v/>
      </c>
    </row>
    <row r="249" spans="2:19" ht="18.75">
      <c r="B249" s="529" t="str">
        <f t="shared" si="6"/>
        <v/>
      </c>
      <c r="C249" s="530" t="str">
        <f>IF(B249="","",INDEX(BDD!$B$8:$B$3162,MATCH(B249,BDD!$AX$8:$AX$3162,0)))</f>
        <v/>
      </c>
      <c r="D249" s="531" t="str">
        <f t="shared" si="7"/>
        <v/>
      </c>
      <c r="E249" s="532" t="str">
        <f>IF(B249="","",INDEX(BDD!$D$8:$D$3162,MATCH(B249,BDD!$AX$8:$AX$3162,0)))</f>
        <v/>
      </c>
      <c r="F249" s="533" t="str">
        <f>IF(B249="","",INDEX(BDD!$M$8:$M$3162,MATCH(B249,BDD!$AX$8:$AX$3162,0)))</f>
        <v/>
      </c>
      <c r="G249" s="533" t="str">
        <f>IF(B249="","",INDEX(BDD!$N$8:$N$3162,MATCH(B249,BDD!$AX$8:$AX$3162,0)))</f>
        <v/>
      </c>
      <c r="H249" s="537" t="str">
        <f>IF(B249="","",INDEX(BDD!$E$8:$E$3162,MATCH(B249,BDD!$AX$8:$AX$3162,0)))</f>
        <v/>
      </c>
      <c r="I249" s="534" t="str">
        <f>IF(B249="","",INDEX(BDD!$V$8:$V$3162,MATCH(B249,BDD!$AX$8:$AX$3162,0)))</f>
        <v/>
      </c>
      <c r="J249" s="758" t="str">
        <f>IF(B249="","",INDEX(BDD!$Q$8:$Q$3162,MATCH(B249,BDD!$AX$8:$AX$3162,0)))</f>
        <v/>
      </c>
      <c r="K249" s="535" t="str">
        <f>IF(B249="","",INDEX(BDD!$R$8:$R$3162,MATCH(B249,BDD!$AX$8:$AX$3162,0)))</f>
        <v/>
      </c>
      <c r="L249" s="536" t="str">
        <f>IF(B249="","",INDEX(BDD!$S$8:$S$3162,MATCH(B249,BDD!$AX$8:$AX$3162,0)))</f>
        <v/>
      </c>
      <c r="M249" s="556" t="str">
        <f>IF(B249="","",INDEX(BDD!$P$8:$P$3162,MATCH(B249,BDD!$AX$8:$AX$3162,0)))</f>
        <v/>
      </c>
      <c r="N249" s="678">
        <f>IF(IF(B249="","",INDEX(BDD!$Z$8:$Z$3162,MATCH(B249,BDD!$AX$8:$AX$3162,0)))=0,"",INDEX(BDD!$Z$8:$Z$3162,MATCH(B249,BDD!$AX$8:$AX$3162,0)))</f>
        <v>0</v>
      </c>
      <c r="O249" s="672" t="str">
        <f>IF(IF(B249="","",INDEX(BDD!$AA$8:$AA$3162,MATCH(B249,BDD!$AX$8:$AX$3162,0)))=0,"",IF(B249="","",INDEX(BDD!$AA$8:$AA$3162,MATCH(B249,BDD!$AX$8:$AX$3162,0))))</f>
        <v/>
      </c>
      <c r="P249" s="672">
        <f>IF(IF(B249="","",INDEX(BDD!$AB$8:$AB$3162,MATCH(B249,BDD!$AX$8:$AX$3162,0)))=0,"",)</f>
        <v>0</v>
      </c>
      <c r="Q249" s="679" t="str">
        <f>IF(IF(B249="","",INDEX(BDD!$AN$8:$AN$3162,MATCH(B249,BDD!$AX$8:$AX$3162,0)))=0,"",IF(B249="","",INDEX(BDD!$AN$8:$AN$3162,MATCH(B249,BDD!$AX$8:$AX$3162,0))))</f>
        <v/>
      </c>
      <c r="R249" s="557" t="str">
        <f>IFERROR(IF(B249="","",INDEX(BDD!C:C,MATCH(B249,BDD!AX:AX,0))),"")</f>
        <v/>
      </c>
      <c r="S249" s="513" t="str">
        <f>IF(B249="","",INDEX(BDD!$A$8:$A$3162,MATCH(B249,BDD!$AX$8:$AX$3162,0)))</f>
        <v/>
      </c>
    </row>
    <row r="250" spans="2:19" ht="18.75">
      <c r="B250" s="529" t="str">
        <f t="shared" si="6"/>
        <v/>
      </c>
      <c r="C250" s="530" t="str">
        <f>IF(B250="","",INDEX(BDD!$B$8:$B$3162,MATCH(B250,BDD!$AX$8:$AX$3162,0)))</f>
        <v/>
      </c>
      <c r="D250" s="531" t="str">
        <f t="shared" si="7"/>
        <v/>
      </c>
      <c r="E250" s="532" t="str">
        <f>IF(B250="","",INDEX(BDD!$D$8:$D$3162,MATCH(B250,BDD!$AX$8:$AX$3162,0)))</f>
        <v/>
      </c>
      <c r="F250" s="533" t="str">
        <f>IF(B250="","",INDEX(BDD!$M$8:$M$3162,MATCH(B250,BDD!$AX$8:$AX$3162,0)))</f>
        <v/>
      </c>
      <c r="G250" s="533" t="str">
        <f>IF(B250="","",INDEX(BDD!$N$8:$N$3162,MATCH(B250,BDD!$AX$8:$AX$3162,0)))</f>
        <v/>
      </c>
      <c r="H250" s="537" t="str">
        <f>IF(B250="","",INDEX(BDD!$E$8:$E$3162,MATCH(B250,BDD!$AX$8:$AX$3162,0)))</f>
        <v/>
      </c>
      <c r="I250" s="534" t="str">
        <f>IF(B250="","",INDEX(BDD!$V$8:$V$3162,MATCH(B250,BDD!$AX$8:$AX$3162,0)))</f>
        <v/>
      </c>
      <c r="J250" s="758" t="str">
        <f>IF(B250="","",INDEX(BDD!$Q$8:$Q$3162,MATCH(B250,BDD!$AX$8:$AX$3162,0)))</f>
        <v/>
      </c>
      <c r="K250" s="535" t="str">
        <f>IF(B250="","",INDEX(BDD!$R$8:$R$3162,MATCH(B250,BDD!$AX$8:$AX$3162,0)))</f>
        <v/>
      </c>
      <c r="L250" s="536" t="str">
        <f>IF(B250="","",INDEX(BDD!$S$8:$S$3162,MATCH(B250,BDD!$AX$8:$AX$3162,0)))</f>
        <v/>
      </c>
      <c r="M250" s="556" t="str">
        <f>IF(B250="","",INDEX(BDD!$P$8:$P$3162,MATCH(B250,BDD!$AX$8:$AX$3162,0)))</f>
        <v/>
      </c>
      <c r="N250" s="678">
        <f>IF(IF(B250="","",INDEX(BDD!$Z$8:$Z$3162,MATCH(B250,BDD!$AX$8:$AX$3162,0)))=0,"",INDEX(BDD!$Z$8:$Z$3162,MATCH(B250,BDD!$AX$8:$AX$3162,0)))</f>
        <v>0</v>
      </c>
      <c r="O250" s="672" t="str">
        <f>IF(IF(B250="","",INDEX(BDD!$AA$8:$AA$3162,MATCH(B250,BDD!$AX$8:$AX$3162,0)))=0,"",IF(B250="","",INDEX(BDD!$AA$8:$AA$3162,MATCH(B250,BDD!$AX$8:$AX$3162,0))))</f>
        <v/>
      </c>
      <c r="P250" s="672">
        <f>IF(IF(B250="","",INDEX(BDD!$AB$8:$AB$3162,MATCH(B250,BDD!$AX$8:$AX$3162,0)))=0,"",)</f>
        <v>0</v>
      </c>
      <c r="Q250" s="679" t="str">
        <f>IF(IF(B250="","",INDEX(BDD!$AN$8:$AN$3162,MATCH(B250,BDD!$AX$8:$AX$3162,0)))=0,"",IF(B250="","",INDEX(BDD!$AN$8:$AN$3162,MATCH(B250,BDD!$AX$8:$AX$3162,0))))</f>
        <v/>
      </c>
      <c r="R250" s="557" t="str">
        <f>IFERROR(IF(B250="","",INDEX(BDD!C:C,MATCH(B250,BDD!AX:AX,0))),"")</f>
        <v/>
      </c>
      <c r="S250" s="513" t="str">
        <f>IF(B250="","",INDEX(BDD!$A$8:$A$3162,MATCH(B250,BDD!$AX$8:$AX$3162,0)))</f>
        <v/>
      </c>
    </row>
    <row r="251" spans="2:19" ht="18.75">
      <c r="B251" s="529" t="str">
        <f t="shared" si="6"/>
        <v/>
      </c>
      <c r="C251" s="530" t="str">
        <f>IF(B251="","",INDEX(BDD!$B$8:$B$3162,MATCH(B251,BDD!$AX$8:$AX$3162,0)))</f>
        <v/>
      </c>
      <c r="D251" s="531" t="str">
        <f t="shared" si="7"/>
        <v/>
      </c>
      <c r="E251" s="532" t="str">
        <f>IF(B251="","",INDEX(BDD!$D$8:$D$3162,MATCH(B251,BDD!$AX$8:$AX$3162,0)))</f>
        <v/>
      </c>
      <c r="F251" s="533" t="str">
        <f>IF(B251="","",INDEX(BDD!$M$8:$M$3162,MATCH(B251,BDD!$AX$8:$AX$3162,0)))</f>
        <v/>
      </c>
      <c r="G251" s="533" t="str">
        <f>IF(B251="","",INDEX(BDD!$N$8:$N$3162,MATCH(B251,BDD!$AX$8:$AX$3162,0)))</f>
        <v/>
      </c>
      <c r="H251" s="537" t="str">
        <f>IF(B251="","",INDEX(BDD!$E$8:$E$3162,MATCH(B251,BDD!$AX$8:$AX$3162,0)))</f>
        <v/>
      </c>
      <c r="I251" s="534" t="str">
        <f>IF(B251="","",INDEX(BDD!$V$8:$V$3162,MATCH(B251,BDD!$AX$8:$AX$3162,0)))</f>
        <v/>
      </c>
      <c r="J251" s="758" t="str">
        <f>IF(B251="","",INDEX(BDD!$Q$8:$Q$3162,MATCH(B251,BDD!$AX$8:$AX$3162,0)))</f>
        <v/>
      </c>
      <c r="K251" s="535" t="str">
        <f>IF(B251="","",INDEX(BDD!$R$8:$R$3162,MATCH(B251,BDD!$AX$8:$AX$3162,0)))</f>
        <v/>
      </c>
      <c r="L251" s="536" t="str">
        <f>IF(B251="","",INDEX(BDD!$S$8:$S$3162,MATCH(B251,BDD!$AX$8:$AX$3162,0)))</f>
        <v/>
      </c>
      <c r="M251" s="556" t="str">
        <f>IF(B251="","",INDEX(BDD!$P$8:$P$3162,MATCH(B251,BDD!$AX$8:$AX$3162,0)))</f>
        <v/>
      </c>
      <c r="N251" s="678">
        <f>IF(IF(B251="","",INDEX(BDD!$Z$8:$Z$3162,MATCH(B251,BDD!$AX$8:$AX$3162,0)))=0,"",INDEX(BDD!$Z$8:$Z$3162,MATCH(B251,BDD!$AX$8:$AX$3162,0)))</f>
        <v>0</v>
      </c>
      <c r="O251" s="672" t="str">
        <f>IF(IF(B251="","",INDEX(BDD!$AA$8:$AA$3162,MATCH(B251,BDD!$AX$8:$AX$3162,0)))=0,"",IF(B251="","",INDEX(BDD!$AA$8:$AA$3162,MATCH(B251,BDD!$AX$8:$AX$3162,0))))</f>
        <v/>
      </c>
      <c r="P251" s="672">
        <f>IF(IF(B251="","",INDEX(BDD!$AB$8:$AB$3162,MATCH(B251,BDD!$AX$8:$AX$3162,0)))=0,"",)</f>
        <v>0</v>
      </c>
      <c r="Q251" s="679" t="str">
        <f>IF(IF(B251="","",INDEX(BDD!$AN$8:$AN$3162,MATCH(B251,BDD!$AX$8:$AX$3162,0)))=0,"",IF(B251="","",INDEX(BDD!$AN$8:$AN$3162,MATCH(B251,BDD!$AX$8:$AX$3162,0))))</f>
        <v/>
      </c>
      <c r="R251" s="557" t="str">
        <f>IFERROR(IF(B251="","",INDEX(BDD!C:C,MATCH(B251,BDD!AX:AX,0))),"")</f>
        <v/>
      </c>
      <c r="S251" s="513" t="str">
        <f>IF(B251="","",INDEX(BDD!$A$8:$A$3162,MATCH(B251,BDD!$AX$8:$AX$3162,0)))</f>
        <v/>
      </c>
    </row>
    <row r="252" spans="2:19" ht="18.75">
      <c r="B252" s="529" t="str">
        <f t="shared" si="6"/>
        <v/>
      </c>
      <c r="C252" s="530" t="str">
        <f>IF(B252="","",INDEX(BDD!$B$8:$B$3162,MATCH(B252,BDD!$AX$8:$AX$3162,0)))</f>
        <v/>
      </c>
      <c r="D252" s="531" t="str">
        <f t="shared" si="7"/>
        <v/>
      </c>
      <c r="E252" s="532" t="str">
        <f>IF(B252="","",INDEX(BDD!$D$8:$D$3162,MATCH(B252,BDD!$AX$8:$AX$3162,0)))</f>
        <v/>
      </c>
      <c r="F252" s="533" t="str">
        <f>IF(B252="","",INDEX(BDD!$M$8:$M$3162,MATCH(B252,BDD!$AX$8:$AX$3162,0)))</f>
        <v/>
      </c>
      <c r="G252" s="533" t="str">
        <f>IF(B252="","",INDEX(BDD!$N$8:$N$3162,MATCH(B252,BDD!$AX$8:$AX$3162,0)))</f>
        <v/>
      </c>
      <c r="H252" s="537" t="str">
        <f>IF(B252="","",INDEX(BDD!$E$8:$E$3162,MATCH(B252,BDD!$AX$8:$AX$3162,0)))</f>
        <v/>
      </c>
      <c r="I252" s="534" t="str">
        <f>IF(B252="","",INDEX(BDD!$V$8:$V$3162,MATCH(B252,BDD!$AX$8:$AX$3162,0)))</f>
        <v/>
      </c>
      <c r="J252" s="758" t="str">
        <f>IF(B252="","",INDEX(BDD!$Q$8:$Q$3162,MATCH(B252,BDD!$AX$8:$AX$3162,0)))</f>
        <v/>
      </c>
      <c r="K252" s="535" t="str">
        <f>IF(B252="","",INDEX(BDD!$R$8:$R$3162,MATCH(B252,BDD!$AX$8:$AX$3162,0)))</f>
        <v/>
      </c>
      <c r="L252" s="536" t="str">
        <f>IF(B252="","",INDEX(BDD!$S$8:$S$3162,MATCH(B252,BDD!$AX$8:$AX$3162,0)))</f>
        <v/>
      </c>
      <c r="M252" s="556" t="str">
        <f>IF(B252="","",INDEX(BDD!$P$8:$P$3162,MATCH(B252,BDD!$AX$8:$AX$3162,0)))</f>
        <v/>
      </c>
      <c r="N252" s="678">
        <f>IF(IF(B252="","",INDEX(BDD!$Z$8:$Z$3162,MATCH(B252,BDD!$AX$8:$AX$3162,0)))=0,"",INDEX(BDD!$Z$8:$Z$3162,MATCH(B252,BDD!$AX$8:$AX$3162,0)))</f>
        <v>0</v>
      </c>
      <c r="O252" s="672" t="str">
        <f>IF(IF(B252="","",INDEX(BDD!$AA$8:$AA$3162,MATCH(B252,BDD!$AX$8:$AX$3162,0)))=0,"",IF(B252="","",INDEX(BDD!$AA$8:$AA$3162,MATCH(B252,BDD!$AX$8:$AX$3162,0))))</f>
        <v/>
      </c>
      <c r="P252" s="672">
        <f>IF(IF(B252="","",INDEX(BDD!$AB$8:$AB$3162,MATCH(B252,BDD!$AX$8:$AX$3162,0)))=0,"",)</f>
        <v>0</v>
      </c>
      <c r="Q252" s="679" t="str">
        <f>IF(IF(B252="","",INDEX(BDD!$AN$8:$AN$3162,MATCH(B252,BDD!$AX$8:$AX$3162,0)))=0,"",IF(B252="","",INDEX(BDD!$AN$8:$AN$3162,MATCH(B252,BDD!$AX$8:$AX$3162,0))))</f>
        <v/>
      </c>
      <c r="R252" s="557" t="str">
        <f>IFERROR(IF(B252="","",INDEX(BDD!C:C,MATCH(B252,BDD!AX:AX,0))),"")</f>
        <v/>
      </c>
      <c r="S252" s="513" t="str">
        <f>IF(B252="","",INDEX(BDD!$A$8:$A$3162,MATCH(B252,BDD!$AX$8:$AX$3162,0)))</f>
        <v/>
      </c>
    </row>
    <row r="253" spans="2:19" ht="18.75">
      <c r="B253" s="529" t="str">
        <f t="shared" si="6"/>
        <v/>
      </c>
      <c r="C253" s="530" t="str">
        <f>IF(B253="","",INDEX(BDD!$B$8:$B$3162,MATCH(B253,BDD!$AX$8:$AX$3162,0)))</f>
        <v/>
      </c>
      <c r="D253" s="531" t="str">
        <f t="shared" si="7"/>
        <v/>
      </c>
      <c r="E253" s="532" t="str">
        <f>IF(B253="","",INDEX(BDD!$D$8:$D$3162,MATCH(B253,BDD!$AX$8:$AX$3162,0)))</f>
        <v/>
      </c>
      <c r="F253" s="533" t="str">
        <f>IF(B253="","",INDEX(BDD!$M$8:$M$3162,MATCH(B253,BDD!$AX$8:$AX$3162,0)))</f>
        <v/>
      </c>
      <c r="G253" s="533" t="str">
        <f>IF(B253="","",INDEX(BDD!$N$8:$N$3162,MATCH(B253,BDD!$AX$8:$AX$3162,0)))</f>
        <v/>
      </c>
      <c r="H253" s="537" t="str">
        <f>IF(B253="","",INDEX(BDD!$E$8:$E$3162,MATCH(B253,BDD!$AX$8:$AX$3162,0)))</f>
        <v/>
      </c>
      <c r="I253" s="534" t="str">
        <f>IF(B253="","",INDEX(BDD!$V$8:$V$3162,MATCH(B253,BDD!$AX$8:$AX$3162,0)))</f>
        <v/>
      </c>
      <c r="J253" s="758" t="str">
        <f>IF(B253="","",INDEX(BDD!$Q$8:$Q$3162,MATCH(B253,BDD!$AX$8:$AX$3162,0)))</f>
        <v/>
      </c>
      <c r="K253" s="535" t="str">
        <f>IF(B253="","",INDEX(BDD!$R$8:$R$3162,MATCH(B253,BDD!$AX$8:$AX$3162,0)))</f>
        <v/>
      </c>
      <c r="L253" s="536" t="str">
        <f>IF(B253="","",INDEX(BDD!$S$8:$S$3162,MATCH(B253,BDD!$AX$8:$AX$3162,0)))</f>
        <v/>
      </c>
      <c r="M253" s="556" t="str">
        <f>IF(B253="","",INDEX(BDD!$P$8:$P$3162,MATCH(B253,BDD!$AX$8:$AX$3162,0)))</f>
        <v/>
      </c>
      <c r="N253" s="678">
        <f>IF(IF(B253="","",INDEX(BDD!$Z$8:$Z$3162,MATCH(B253,BDD!$AX$8:$AX$3162,0)))=0,"",INDEX(BDD!$Z$8:$Z$3162,MATCH(B253,BDD!$AX$8:$AX$3162,0)))</f>
        <v>0</v>
      </c>
      <c r="O253" s="672" t="str">
        <f>IF(IF(B253="","",INDEX(BDD!$AA$8:$AA$3162,MATCH(B253,BDD!$AX$8:$AX$3162,0)))=0,"",IF(B253="","",INDEX(BDD!$AA$8:$AA$3162,MATCH(B253,BDD!$AX$8:$AX$3162,0))))</f>
        <v/>
      </c>
      <c r="P253" s="672">
        <f>IF(IF(B253="","",INDEX(BDD!$AB$8:$AB$3162,MATCH(B253,BDD!$AX$8:$AX$3162,0)))=0,"",)</f>
        <v>0</v>
      </c>
      <c r="Q253" s="679" t="str">
        <f>IF(IF(B253="","",INDEX(BDD!$AN$8:$AN$3162,MATCH(B253,BDD!$AX$8:$AX$3162,0)))=0,"",IF(B253="","",INDEX(BDD!$AN$8:$AN$3162,MATCH(B253,BDD!$AX$8:$AX$3162,0))))</f>
        <v/>
      </c>
      <c r="R253" s="557" t="str">
        <f>IFERROR(IF(B253="","",INDEX(BDD!C:C,MATCH(B253,BDD!AX:AX,0))),"")</f>
        <v/>
      </c>
      <c r="S253" s="513" t="str">
        <f>IF(B253="","",INDEX(BDD!$A$8:$A$3162,MATCH(B253,BDD!$AX$8:$AX$3162,0)))</f>
        <v/>
      </c>
    </row>
    <row r="254" spans="2:19" ht="18.75">
      <c r="B254" s="529" t="str">
        <f t="shared" si="6"/>
        <v/>
      </c>
      <c r="C254" s="530" t="str">
        <f>IF(B254="","",INDEX(BDD!$B$8:$B$3162,MATCH(B254,BDD!$AX$8:$AX$3162,0)))</f>
        <v/>
      </c>
      <c r="D254" s="531" t="str">
        <f t="shared" ref="D254:D317" si="8">C254</f>
        <v/>
      </c>
      <c r="E254" s="532" t="str">
        <f>IF(B254="","",INDEX(BDD!$D$8:$D$3162,MATCH(B254,BDD!$AX$8:$AX$3162,0)))</f>
        <v/>
      </c>
      <c r="F254" s="533" t="str">
        <f>IF(B254="","",INDEX(BDD!$M$8:$M$3162,MATCH(B254,BDD!$AX$8:$AX$3162,0)))</f>
        <v/>
      </c>
      <c r="G254" s="533" t="str">
        <f>IF(B254="","",INDEX(BDD!$N$8:$N$3162,MATCH(B254,BDD!$AX$8:$AX$3162,0)))</f>
        <v/>
      </c>
      <c r="H254" s="537" t="str">
        <f>IF(B254="","",INDEX(BDD!$E$8:$E$3162,MATCH(B254,BDD!$AX$8:$AX$3162,0)))</f>
        <v/>
      </c>
      <c r="I254" s="534" t="str">
        <f>IF(B254="","",INDEX(BDD!$V$8:$V$3162,MATCH(B254,BDD!$AX$8:$AX$3162,0)))</f>
        <v/>
      </c>
      <c r="J254" s="758" t="str">
        <f>IF(B254="","",INDEX(BDD!$Q$8:$Q$3162,MATCH(B254,BDD!$AX$8:$AX$3162,0)))</f>
        <v/>
      </c>
      <c r="K254" s="535" t="str">
        <f>IF(B254="","",INDEX(BDD!$R$8:$R$3162,MATCH(B254,BDD!$AX$8:$AX$3162,0)))</f>
        <v/>
      </c>
      <c r="L254" s="536" t="str">
        <f>IF(B254="","",INDEX(BDD!$S$8:$S$3162,MATCH(B254,BDD!$AX$8:$AX$3162,0)))</f>
        <v/>
      </c>
      <c r="M254" s="556" t="str">
        <f>IF(B254="","",INDEX(BDD!$P$8:$P$3162,MATCH(B254,BDD!$AX$8:$AX$3162,0)))</f>
        <v/>
      </c>
      <c r="N254" s="678">
        <f>IF(IF(B254="","",INDEX(BDD!$Z$8:$Z$3162,MATCH(B254,BDD!$AX$8:$AX$3162,0)))=0,"",INDEX(BDD!$Z$8:$Z$3162,MATCH(B254,BDD!$AX$8:$AX$3162,0)))</f>
        <v>0</v>
      </c>
      <c r="O254" s="672" t="str">
        <f>IF(IF(B254="","",INDEX(BDD!$AA$8:$AA$3162,MATCH(B254,BDD!$AX$8:$AX$3162,0)))=0,"",IF(B254="","",INDEX(BDD!$AA$8:$AA$3162,MATCH(B254,BDD!$AX$8:$AX$3162,0))))</f>
        <v/>
      </c>
      <c r="P254" s="672">
        <f>IF(IF(B254="","",INDEX(BDD!$AB$8:$AB$3162,MATCH(B254,BDD!$AX$8:$AX$3162,0)))=0,"",)</f>
        <v>0</v>
      </c>
      <c r="Q254" s="679" t="str">
        <f>IF(IF(B254="","",INDEX(BDD!$AN$8:$AN$3162,MATCH(B254,BDD!$AX$8:$AX$3162,0)))=0,"",IF(B254="","",INDEX(BDD!$AN$8:$AN$3162,MATCH(B254,BDD!$AX$8:$AX$3162,0))))</f>
        <v/>
      </c>
      <c r="R254" s="557" t="str">
        <f>IFERROR(IF(B254="","",INDEX(BDD!C:C,MATCH(B254,BDD!AX:AX,0))),"")</f>
        <v/>
      </c>
      <c r="S254" s="513" t="str">
        <f>IF(B254="","",INDEX(BDD!$A$8:$A$3162,MATCH(B254,BDD!$AX$8:$AX$3162,0)))</f>
        <v/>
      </c>
    </row>
    <row r="255" spans="2:19" ht="18.75">
      <c r="B255" s="529" t="str">
        <f t="shared" si="6"/>
        <v/>
      </c>
      <c r="C255" s="530" t="str">
        <f>IF(B255="","",INDEX(BDD!$B$8:$B$3162,MATCH(B255,BDD!$AX$8:$AX$3162,0)))</f>
        <v/>
      </c>
      <c r="D255" s="531" t="str">
        <f t="shared" si="8"/>
        <v/>
      </c>
      <c r="E255" s="532" t="str">
        <f>IF(B255="","",INDEX(BDD!$D$8:$D$3162,MATCH(B255,BDD!$AX$8:$AX$3162,0)))</f>
        <v/>
      </c>
      <c r="F255" s="533" t="str">
        <f>IF(B255="","",INDEX(BDD!$M$8:$M$3162,MATCH(B255,BDD!$AX$8:$AX$3162,0)))</f>
        <v/>
      </c>
      <c r="G255" s="533" t="str">
        <f>IF(B255="","",INDEX(BDD!$N$8:$N$3162,MATCH(B255,BDD!$AX$8:$AX$3162,0)))</f>
        <v/>
      </c>
      <c r="H255" s="537" t="str">
        <f>IF(B255="","",INDEX(BDD!$E$8:$E$3162,MATCH(B255,BDD!$AX$8:$AX$3162,0)))</f>
        <v/>
      </c>
      <c r="I255" s="534" t="str">
        <f>IF(B255="","",INDEX(BDD!$V$8:$V$3162,MATCH(B255,BDD!$AX$8:$AX$3162,0)))</f>
        <v/>
      </c>
      <c r="J255" s="758" t="str">
        <f>IF(B255="","",INDEX(BDD!$Q$8:$Q$3162,MATCH(B255,BDD!$AX$8:$AX$3162,0)))</f>
        <v/>
      </c>
      <c r="K255" s="535" t="str">
        <f>IF(B255="","",INDEX(BDD!$R$8:$R$3162,MATCH(B255,BDD!$AX$8:$AX$3162,0)))</f>
        <v/>
      </c>
      <c r="L255" s="536" t="str">
        <f>IF(B255="","",INDEX(BDD!$S$8:$S$3162,MATCH(B255,BDD!$AX$8:$AX$3162,0)))</f>
        <v/>
      </c>
      <c r="M255" s="556" t="str">
        <f>IF(B255="","",INDEX(BDD!$P$8:$P$3162,MATCH(B255,BDD!$AX$8:$AX$3162,0)))</f>
        <v/>
      </c>
      <c r="N255" s="678">
        <f>IF(IF(B255="","",INDEX(BDD!$Z$8:$Z$3162,MATCH(B255,BDD!$AX$8:$AX$3162,0)))=0,"",INDEX(BDD!$Z$8:$Z$3162,MATCH(B255,BDD!$AX$8:$AX$3162,0)))</f>
        <v>0</v>
      </c>
      <c r="O255" s="672" t="str">
        <f>IF(IF(B255="","",INDEX(BDD!$AA$8:$AA$3162,MATCH(B255,BDD!$AX$8:$AX$3162,0)))=0,"",IF(B255="","",INDEX(BDD!$AA$8:$AA$3162,MATCH(B255,BDD!$AX$8:$AX$3162,0))))</f>
        <v/>
      </c>
      <c r="P255" s="672">
        <f>IF(IF(B255="","",INDEX(BDD!$AB$8:$AB$3162,MATCH(B255,BDD!$AX$8:$AX$3162,0)))=0,"",)</f>
        <v>0</v>
      </c>
      <c r="Q255" s="679" t="str">
        <f>IF(IF(B255="","",INDEX(BDD!$AN$8:$AN$3162,MATCH(B255,BDD!$AX$8:$AX$3162,0)))=0,"",IF(B255="","",INDEX(BDD!$AN$8:$AN$3162,MATCH(B255,BDD!$AX$8:$AX$3162,0))))</f>
        <v/>
      </c>
      <c r="R255" s="557" t="str">
        <f>IFERROR(IF(B255="","",INDEX(BDD!C:C,MATCH(B255,BDD!AX:AX,0))),"")</f>
        <v/>
      </c>
      <c r="S255" s="513" t="str">
        <f>IF(B255="","",INDEX(BDD!$A$8:$A$3162,MATCH(B255,BDD!$AX$8:$AX$3162,0)))</f>
        <v/>
      </c>
    </row>
    <row r="256" spans="2:19" ht="18.75">
      <c r="B256" s="529" t="str">
        <f t="shared" si="6"/>
        <v/>
      </c>
      <c r="C256" s="530" t="str">
        <f>IF(B256="","",INDEX(BDD!$B$8:$B$3162,MATCH(B256,BDD!$AX$8:$AX$3162,0)))</f>
        <v/>
      </c>
      <c r="D256" s="531" t="str">
        <f t="shared" si="8"/>
        <v/>
      </c>
      <c r="E256" s="532" t="str">
        <f>IF(B256="","",INDEX(BDD!$D$8:$D$3162,MATCH(B256,BDD!$AX$8:$AX$3162,0)))</f>
        <v/>
      </c>
      <c r="F256" s="533" t="str">
        <f>IF(B256="","",INDEX(BDD!$M$8:$M$3162,MATCH(B256,BDD!$AX$8:$AX$3162,0)))</f>
        <v/>
      </c>
      <c r="G256" s="533" t="str">
        <f>IF(B256="","",INDEX(BDD!$N$8:$N$3162,MATCH(B256,BDD!$AX$8:$AX$3162,0)))</f>
        <v/>
      </c>
      <c r="H256" s="537" t="str">
        <f>IF(B256="","",INDEX(BDD!$E$8:$E$3162,MATCH(B256,BDD!$AX$8:$AX$3162,0)))</f>
        <v/>
      </c>
      <c r="I256" s="534" t="str">
        <f>IF(B256="","",INDEX(BDD!$V$8:$V$3162,MATCH(B256,BDD!$AX$8:$AX$3162,0)))</f>
        <v/>
      </c>
      <c r="J256" s="758" t="str">
        <f>IF(B256="","",INDEX(BDD!$Q$8:$Q$3162,MATCH(B256,BDD!$AX$8:$AX$3162,0)))</f>
        <v/>
      </c>
      <c r="K256" s="535" t="str">
        <f>IF(B256="","",INDEX(BDD!$R$8:$R$3162,MATCH(B256,BDD!$AX$8:$AX$3162,0)))</f>
        <v/>
      </c>
      <c r="L256" s="536" t="str">
        <f>IF(B256="","",INDEX(BDD!$S$8:$S$3162,MATCH(B256,BDD!$AX$8:$AX$3162,0)))</f>
        <v/>
      </c>
      <c r="M256" s="556" t="str">
        <f>IF(B256="","",INDEX(BDD!$P$8:$P$3162,MATCH(B256,BDD!$AX$8:$AX$3162,0)))</f>
        <v/>
      </c>
      <c r="N256" s="678">
        <f>IF(IF(B256="","",INDEX(BDD!$Z$8:$Z$3162,MATCH(B256,BDD!$AX$8:$AX$3162,0)))=0,"",INDEX(BDD!$Z$8:$Z$3162,MATCH(B256,BDD!$AX$8:$AX$3162,0)))</f>
        <v>0</v>
      </c>
      <c r="O256" s="672" t="str">
        <f>IF(IF(B256="","",INDEX(BDD!$AA$8:$AA$3162,MATCH(B256,BDD!$AX$8:$AX$3162,0)))=0,"",IF(B256="","",INDEX(BDD!$AA$8:$AA$3162,MATCH(B256,BDD!$AX$8:$AX$3162,0))))</f>
        <v/>
      </c>
      <c r="P256" s="672">
        <f>IF(IF(B256="","",INDEX(BDD!$AB$8:$AB$3162,MATCH(B256,BDD!$AX$8:$AX$3162,0)))=0,"",)</f>
        <v>0</v>
      </c>
      <c r="Q256" s="679" t="str">
        <f>IF(IF(B256="","",INDEX(BDD!$AN$8:$AN$3162,MATCH(B256,BDD!$AX$8:$AX$3162,0)))=0,"",IF(B256="","",INDEX(BDD!$AN$8:$AN$3162,MATCH(B256,BDD!$AX$8:$AX$3162,0))))</f>
        <v/>
      </c>
      <c r="R256" s="557" t="str">
        <f>IFERROR(IF(B256="","",INDEX(BDD!C:C,MATCH(B256,BDD!AX:AX,0))),"")</f>
        <v/>
      </c>
      <c r="S256" s="513" t="str">
        <f>IF(B256="","",INDEX(BDD!$A$8:$A$3162,MATCH(B256,BDD!$AX$8:$AX$3162,0)))</f>
        <v/>
      </c>
    </row>
    <row r="257" spans="2:19" ht="18.75">
      <c r="B257" s="529" t="str">
        <f t="shared" si="6"/>
        <v/>
      </c>
      <c r="C257" s="530" t="str">
        <f>IF(B257="","",INDEX(BDD!$B$8:$B$3162,MATCH(B257,BDD!$AX$8:$AX$3162,0)))</f>
        <v/>
      </c>
      <c r="D257" s="531" t="str">
        <f t="shared" si="8"/>
        <v/>
      </c>
      <c r="E257" s="532" t="str">
        <f>IF(B257="","",INDEX(BDD!$D$8:$D$3162,MATCH(B257,BDD!$AX$8:$AX$3162,0)))</f>
        <v/>
      </c>
      <c r="F257" s="533" t="str">
        <f>IF(B257="","",INDEX(BDD!$M$8:$M$3162,MATCH(B257,BDD!$AX$8:$AX$3162,0)))</f>
        <v/>
      </c>
      <c r="G257" s="533" t="str">
        <f>IF(B257="","",INDEX(BDD!$N$8:$N$3162,MATCH(B257,BDD!$AX$8:$AX$3162,0)))</f>
        <v/>
      </c>
      <c r="H257" s="537" t="str">
        <f>IF(B257="","",INDEX(BDD!$E$8:$E$3162,MATCH(B257,BDD!$AX$8:$AX$3162,0)))</f>
        <v/>
      </c>
      <c r="I257" s="534" t="str">
        <f>IF(B257="","",INDEX(BDD!$V$8:$V$3162,MATCH(B257,BDD!$AX$8:$AX$3162,0)))</f>
        <v/>
      </c>
      <c r="J257" s="758" t="str">
        <f>IF(B257="","",INDEX(BDD!$Q$8:$Q$3162,MATCH(B257,BDD!$AX$8:$AX$3162,0)))</f>
        <v/>
      </c>
      <c r="K257" s="535" t="str">
        <f>IF(B257="","",INDEX(BDD!$R$8:$R$3162,MATCH(B257,BDD!$AX$8:$AX$3162,0)))</f>
        <v/>
      </c>
      <c r="L257" s="536" t="str">
        <f>IF(B257="","",INDEX(BDD!$S$8:$S$3162,MATCH(B257,BDD!$AX$8:$AX$3162,0)))</f>
        <v/>
      </c>
      <c r="M257" s="556" t="str">
        <f>IF(B257="","",INDEX(BDD!$P$8:$P$3162,MATCH(B257,BDD!$AX$8:$AX$3162,0)))</f>
        <v/>
      </c>
      <c r="N257" s="678">
        <f>IF(IF(B257="","",INDEX(BDD!$Z$8:$Z$3162,MATCH(B257,BDD!$AX$8:$AX$3162,0)))=0,"",INDEX(BDD!$Z$8:$Z$3162,MATCH(B257,BDD!$AX$8:$AX$3162,0)))</f>
        <v>0</v>
      </c>
      <c r="O257" s="672" t="str">
        <f>IF(IF(B257="","",INDEX(BDD!$AA$8:$AA$3162,MATCH(B257,BDD!$AX$8:$AX$3162,0)))=0,"",IF(B257="","",INDEX(BDD!$AA$8:$AA$3162,MATCH(B257,BDD!$AX$8:$AX$3162,0))))</f>
        <v/>
      </c>
      <c r="P257" s="672">
        <f>IF(IF(B257="","",INDEX(BDD!$AB$8:$AB$3162,MATCH(B257,BDD!$AX$8:$AX$3162,0)))=0,"",)</f>
        <v>0</v>
      </c>
      <c r="Q257" s="679" t="str">
        <f>IF(IF(B257="","",INDEX(BDD!$AN$8:$AN$3162,MATCH(B257,BDD!$AX$8:$AX$3162,0)))=0,"",IF(B257="","",INDEX(BDD!$AN$8:$AN$3162,MATCH(B257,BDD!$AX$8:$AX$3162,0))))</f>
        <v/>
      </c>
      <c r="R257" s="557" t="str">
        <f>IFERROR(IF(B257="","",INDEX(BDD!C:C,MATCH(B257,BDD!AX:AX,0))),"")</f>
        <v/>
      </c>
      <c r="S257" s="513" t="str">
        <f>IF(B257="","",INDEX(BDD!$A$8:$A$3162,MATCH(B257,BDD!$AX$8:$AX$3162,0)))</f>
        <v/>
      </c>
    </row>
    <row r="258" spans="2:19" ht="18.75">
      <c r="B258" s="529" t="str">
        <f t="shared" si="6"/>
        <v/>
      </c>
      <c r="C258" s="530" t="str">
        <f>IF(B258="","",INDEX(BDD!$B$8:$B$3162,MATCH(B258,BDD!$AX$8:$AX$3162,0)))</f>
        <v/>
      </c>
      <c r="D258" s="531" t="str">
        <f t="shared" si="8"/>
        <v/>
      </c>
      <c r="E258" s="532" t="str">
        <f>IF(B258="","",INDEX(BDD!$D$8:$D$3162,MATCH(B258,BDD!$AX$8:$AX$3162,0)))</f>
        <v/>
      </c>
      <c r="F258" s="533" t="str">
        <f>IF(B258="","",INDEX(BDD!$M$8:$M$3162,MATCH(B258,BDD!$AX$8:$AX$3162,0)))</f>
        <v/>
      </c>
      <c r="G258" s="533" t="str">
        <f>IF(B258="","",INDEX(BDD!$N$8:$N$3162,MATCH(B258,BDD!$AX$8:$AX$3162,0)))</f>
        <v/>
      </c>
      <c r="H258" s="537" t="str">
        <f>IF(B258="","",INDEX(BDD!$E$8:$E$3162,MATCH(B258,BDD!$AX$8:$AX$3162,0)))</f>
        <v/>
      </c>
      <c r="I258" s="534" t="str">
        <f>IF(B258="","",INDEX(BDD!$V$8:$V$3162,MATCH(B258,BDD!$AX$8:$AX$3162,0)))</f>
        <v/>
      </c>
      <c r="J258" s="758" t="str">
        <f>IF(B258="","",INDEX(BDD!$Q$8:$Q$3162,MATCH(B258,BDD!$AX$8:$AX$3162,0)))</f>
        <v/>
      </c>
      <c r="K258" s="535" t="str">
        <f>IF(B258="","",INDEX(BDD!$R$8:$R$3162,MATCH(B258,BDD!$AX$8:$AX$3162,0)))</f>
        <v/>
      </c>
      <c r="L258" s="536" t="str">
        <f>IF(B258="","",INDEX(BDD!$S$8:$S$3162,MATCH(B258,BDD!$AX$8:$AX$3162,0)))</f>
        <v/>
      </c>
      <c r="M258" s="556" t="str">
        <f>IF(B258="","",INDEX(BDD!$P$8:$P$3162,MATCH(B258,BDD!$AX$8:$AX$3162,0)))</f>
        <v/>
      </c>
      <c r="N258" s="678">
        <f>IF(IF(B258="","",INDEX(BDD!$Z$8:$Z$3162,MATCH(B258,BDD!$AX$8:$AX$3162,0)))=0,"",INDEX(BDD!$Z$8:$Z$3162,MATCH(B258,BDD!$AX$8:$AX$3162,0)))</f>
        <v>0</v>
      </c>
      <c r="O258" s="672" t="str">
        <f>IF(IF(B258="","",INDEX(BDD!$AA$8:$AA$3162,MATCH(B258,BDD!$AX$8:$AX$3162,0)))=0,"",IF(B258="","",INDEX(BDD!$AA$8:$AA$3162,MATCH(B258,BDD!$AX$8:$AX$3162,0))))</f>
        <v/>
      </c>
      <c r="P258" s="672">
        <f>IF(IF(B258="","",INDEX(BDD!$AB$8:$AB$3162,MATCH(B258,BDD!$AX$8:$AX$3162,0)))=0,"",)</f>
        <v>0</v>
      </c>
      <c r="Q258" s="679" t="str">
        <f>IF(IF(B258="","",INDEX(BDD!$AN$8:$AN$3162,MATCH(B258,BDD!$AX$8:$AX$3162,0)))=0,"",IF(B258="","",INDEX(BDD!$AN$8:$AN$3162,MATCH(B258,BDD!$AX$8:$AX$3162,0))))</f>
        <v/>
      </c>
      <c r="R258" s="557" t="str">
        <f>IFERROR(IF(B258="","",INDEX(BDD!C:C,MATCH(B258,BDD!AX:AX,0))),"")</f>
        <v/>
      </c>
      <c r="S258" s="513" t="str">
        <f>IF(B258="","",INDEX(BDD!$A$8:$A$3162,MATCH(B258,BDD!$AX$8:$AX$3162,0)))</f>
        <v/>
      </c>
    </row>
    <row r="259" spans="2:19" ht="18.75">
      <c r="B259" s="529" t="str">
        <f t="shared" si="6"/>
        <v/>
      </c>
      <c r="C259" s="530" t="str">
        <f>IF(B259="","",INDEX(BDD!$B$8:$B$3162,MATCH(B259,BDD!$AX$8:$AX$3162,0)))</f>
        <v/>
      </c>
      <c r="D259" s="531" t="str">
        <f t="shared" si="8"/>
        <v/>
      </c>
      <c r="E259" s="532" t="str">
        <f>IF(B259="","",INDEX(BDD!$D$8:$D$3162,MATCH(B259,BDD!$AX$8:$AX$3162,0)))</f>
        <v/>
      </c>
      <c r="F259" s="533" t="str">
        <f>IF(B259="","",INDEX(BDD!$M$8:$M$3162,MATCH(B259,BDD!$AX$8:$AX$3162,0)))</f>
        <v/>
      </c>
      <c r="G259" s="533" t="str">
        <f>IF(B259="","",INDEX(BDD!$N$8:$N$3162,MATCH(B259,BDD!$AX$8:$AX$3162,0)))</f>
        <v/>
      </c>
      <c r="H259" s="537" t="str">
        <f>IF(B259="","",INDEX(BDD!$E$8:$E$3162,MATCH(B259,BDD!$AX$8:$AX$3162,0)))</f>
        <v/>
      </c>
      <c r="I259" s="534" t="str">
        <f>IF(B259="","",INDEX(BDD!$V$8:$V$3162,MATCH(B259,BDD!$AX$8:$AX$3162,0)))</f>
        <v/>
      </c>
      <c r="J259" s="758" t="str">
        <f>IF(B259="","",INDEX(BDD!$Q$8:$Q$3162,MATCH(B259,BDD!$AX$8:$AX$3162,0)))</f>
        <v/>
      </c>
      <c r="K259" s="535" t="str">
        <f>IF(B259="","",INDEX(BDD!$R$8:$R$3162,MATCH(B259,BDD!$AX$8:$AX$3162,0)))</f>
        <v/>
      </c>
      <c r="L259" s="536" t="str">
        <f>IF(B259="","",INDEX(BDD!$S$8:$S$3162,MATCH(B259,BDD!$AX$8:$AX$3162,0)))</f>
        <v/>
      </c>
      <c r="M259" s="556" t="str">
        <f>IF(B259="","",INDEX(BDD!$P$8:$P$3162,MATCH(B259,BDD!$AX$8:$AX$3162,0)))</f>
        <v/>
      </c>
      <c r="N259" s="678">
        <f>IF(IF(B259="","",INDEX(BDD!$Z$8:$Z$3162,MATCH(B259,BDD!$AX$8:$AX$3162,0)))=0,"",INDEX(BDD!$Z$8:$Z$3162,MATCH(B259,BDD!$AX$8:$AX$3162,0)))</f>
        <v>0</v>
      </c>
      <c r="O259" s="672" t="str">
        <f>IF(IF(B259="","",INDEX(BDD!$AA$8:$AA$3162,MATCH(B259,BDD!$AX$8:$AX$3162,0)))=0,"",IF(B259="","",INDEX(BDD!$AA$8:$AA$3162,MATCH(B259,BDD!$AX$8:$AX$3162,0))))</f>
        <v/>
      </c>
      <c r="P259" s="672">
        <f>IF(IF(B259="","",INDEX(BDD!$AB$8:$AB$3162,MATCH(B259,BDD!$AX$8:$AX$3162,0)))=0,"",)</f>
        <v>0</v>
      </c>
      <c r="Q259" s="679" t="str">
        <f>IF(IF(B259="","",INDEX(BDD!$AN$8:$AN$3162,MATCH(B259,BDD!$AX$8:$AX$3162,0)))=0,"",IF(B259="","",INDEX(BDD!$AN$8:$AN$3162,MATCH(B259,BDD!$AX$8:$AX$3162,0))))</f>
        <v/>
      </c>
      <c r="R259" s="557" t="str">
        <f>IFERROR(IF(B259="","",INDEX(BDD!C:C,MATCH(B259,BDD!AX:AX,0))),"")</f>
        <v/>
      </c>
      <c r="S259" s="513" t="str">
        <f>IF(B259="","",INDEX(BDD!$A$8:$A$3162,MATCH(B259,BDD!$AX$8:$AX$3162,0)))</f>
        <v/>
      </c>
    </row>
    <row r="260" spans="2:19" ht="18.75">
      <c r="B260" s="529" t="str">
        <f t="shared" si="6"/>
        <v/>
      </c>
      <c r="C260" s="530" t="str">
        <f>IF(B260="","",INDEX(BDD!$B$8:$B$3162,MATCH(B260,BDD!$AX$8:$AX$3162,0)))</f>
        <v/>
      </c>
      <c r="D260" s="531" t="str">
        <f t="shared" si="8"/>
        <v/>
      </c>
      <c r="E260" s="532" t="str">
        <f>IF(B260="","",INDEX(BDD!$D$8:$D$3162,MATCH(B260,BDD!$AX$8:$AX$3162,0)))</f>
        <v/>
      </c>
      <c r="F260" s="533" t="str">
        <f>IF(B260="","",INDEX(BDD!$M$8:$M$3162,MATCH(B260,BDD!$AX$8:$AX$3162,0)))</f>
        <v/>
      </c>
      <c r="G260" s="533" t="str">
        <f>IF(B260="","",INDEX(BDD!$N$8:$N$3162,MATCH(B260,BDD!$AX$8:$AX$3162,0)))</f>
        <v/>
      </c>
      <c r="H260" s="537" t="str">
        <f>IF(B260="","",INDEX(BDD!$E$8:$E$3162,MATCH(B260,BDD!$AX$8:$AX$3162,0)))</f>
        <v/>
      </c>
      <c r="I260" s="534" t="str">
        <f>IF(B260="","",INDEX(BDD!$V$8:$V$3162,MATCH(B260,BDD!$AX$8:$AX$3162,0)))</f>
        <v/>
      </c>
      <c r="J260" s="758" t="str">
        <f>IF(B260="","",INDEX(BDD!$Q$8:$Q$3162,MATCH(B260,BDD!$AX$8:$AX$3162,0)))</f>
        <v/>
      </c>
      <c r="K260" s="535" t="str">
        <f>IF(B260="","",INDEX(BDD!$R$8:$R$3162,MATCH(B260,BDD!$AX$8:$AX$3162,0)))</f>
        <v/>
      </c>
      <c r="L260" s="536" t="str">
        <f>IF(B260="","",INDEX(BDD!$S$8:$S$3162,MATCH(B260,BDD!$AX$8:$AX$3162,0)))</f>
        <v/>
      </c>
      <c r="M260" s="556" t="str">
        <f>IF(B260="","",INDEX(BDD!$P$8:$P$3162,MATCH(B260,BDD!$AX$8:$AX$3162,0)))</f>
        <v/>
      </c>
      <c r="N260" s="678">
        <f>IF(IF(B260="","",INDEX(BDD!$Z$8:$Z$3162,MATCH(B260,BDD!$AX$8:$AX$3162,0)))=0,"",INDEX(BDD!$Z$8:$Z$3162,MATCH(B260,BDD!$AX$8:$AX$3162,0)))</f>
        <v>0</v>
      </c>
      <c r="O260" s="672" t="str">
        <f>IF(IF(B260="","",INDEX(BDD!$AA$8:$AA$3162,MATCH(B260,BDD!$AX$8:$AX$3162,0)))=0,"",IF(B260="","",INDEX(BDD!$AA$8:$AA$3162,MATCH(B260,BDD!$AX$8:$AX$3162,0))))</f>
        <v/>
      </c>
      <c r="P260" s="672">
        <f>IF(IF(B260="","",INDEX(BDD!$AB$8:$AB$3162,MATCH(B260,BDD!$AX$8:$AX$3162,0)))=0,"",)</f>
        <v>0</v>
      </c>
      <c r="Q260" s="679" t="str">
        <f>IF(IF(B260="","",INDEX(BDD!$AN$8:$AN$3162,MATCH(B260,BDD!$AX$8:$AX$3162,0)))=0,"",IF(B260="","",INDEX(BDD!$AN$8:$AN$3162,MATCH(B260,BDD!$AX$8:$AX$3162,0))))</f>
        <v/>
      </c>
      <c r="R260" s="557" t="str">
        <f>IFERROR(IF(B260="","",INDEX(BDD!C:C,MATCH(B260,BDD!AX:AX,0))),"")</f>
        <v/>
      </c>
      <c r="S260" s="513" t="str">
        <f>IF(B260="","",INDEX(BDD!$A$8:$A$3162,MATCH(B260,BDD!$AX$8:$AX$3162,0)))</f>
        <v/>
      </c>
    </row>
    <row r="261" spans="2:19" ht="18.75">
      <c r="B261" s="529" t="str">
        <f t="shared" ref="B261:B282" si="9">IF(ROW()-4&lt;=$S$2,ROW()-4,"")</f>
        <v/>
      </c>
      <c r="C261" s="530" t="str">
        <f>IF(B261="","",INDEX(BDD!$B$8:$B$3162,MATCH(B261,BDD!$AX$8:$AX$3162,0)))</f>
        <v/>
      </c>
      <c r="D261" s="531" t="str">
        <f t="shared" si="8"/>
        <v/>
      </c>
      <c r="E261" s="532" t="str">
        <f>IF(B261="","",INDEX(BDD!$D$8:$D$3162,MATCH(B261,BDD!$AX$8:$AX$3162,0)))</f>
        <v/>
      </c>
      <c r="F261" s="533" t="str">
        <f>IF(B261="","",INDEX(BDD!$M$8:$M$3162,MATCH(B261,BDD!$AX$8:$AX$3162,0)))</f>
        <v/>
      </c>
      <c r="G261" s="533" t="str">
        <f>IF(B261="","",INDEX(BDD!$N$8:$N$3162,MATCH(B261,BDD!$AX$8:$AX$3162,0)))</f>
        <v/>
      </c>
      <c r="H261" s="537" t="str">
        <f>IF(B261="","",INDEX(BDD!$E$8:$E$3162,MATCH(B261,BDD!$AX$8:$AX$3162,0)))</f>
        <v/>
      </c>
      <c r="I261" s="534" t="str">
        <f>IF(B261="","",INDEX(BDD!$V$8:$V$3162,MATCH(B261,BDD!$AX$8:$AX$3162,0)))</f>
        <v/>
      </c>
      <c r="J261" s="758" t="str">
        <f>IF(B261="","",INDEX(BDD!$Q$8:$Q$3162,MATCH(B261,BDD!$AX$8:$AX$3162,0)))</f>
        <v/>
      </c>
      <c r="K261" s="535" t="str">
        <f>IF(B261="","",INDEX(BDD!$R$8:$R$3162,MATCH(B261,BDD!$AX$8:$AX$3162,0)))</f>
        <v/>
      </c>
      <c r="L261" s="536" t="str">
        <f>IF(B261="","",INDEX(BDD!$S$8:$S$3162,MATCH(B261,BDD!$AX$8:$AX$3162,0)))</f>
        <v/>
      </c>
      <c r="M261" s="556" t="str">
        <f>IF(B261="","",INDEX(BDD!$P$8:$P$3162,MATCH(B261,BDD!$AX$8:$AX$3162,0)))</f>
        <v/>
      </c>
      <c r="N261" s="678">
        <f>IF(IF(B261="","",INDEX(BDD!$Z$8:$Z$3162,MATCH(B261,BDD!$AX$8:$AX$3162,0)))=0,"",INDEX(BDD!$Z$8:$Z$3162,MATCH(B261,BDD!$AX$8:$AX$3162,0)))</f>
        <v>0</v>
      </c>
      <c r="O261" s="672" t="str">
        <f>IF(IF(B261="","",INDEX(BDD!$AA$8:$AA$3162,MATCH(B261,BDD!$AX$8:$AX$3162,0)))=0,"",IF(B261="","",INDEX(BDD!$AA$8:$AA$3162,MATCH(B261,BDD!$AX$8:$AX$3162,0))))</f>
        <v/>
      </c>
      <c r="P261" s="672">
        <f>IF(IF(B261="","",INDEX(BDD!$AB$8:$AB$3162,MATCH(B261,BDD!$AX$8:$AX$3162,0)))=0,"",)</f>
        <v>0</v>
      </c>
      <c r="Q261" s="679" t="str">
        <f>IF(IF(B261="","",INDEX(BDD!$AN$8:$AN$3162,MATCH(B261,BDD!$AX$8:$AX$3162,0)))=0,"",IF(B261="","",INDEX(BDD!$AN$8:$AN$3162,MATCH(B261,BDD!$AX$8:$AX$3162,0))))</f>
        <v/>
      </c>
      <c r="R261" s="557" t="str">
        <f>IFERROR(IF(B261="","",INDEX(BDD!C:C,MATCH(B261,BDD!AX:AX,0))),"")</f>
        <v/>
      </c>
      <c r="S261" s="513" t="str">
        <f>IF(B261="","",INDEX(BDD!$A$8:$A$3162,MATCH(B261,BDD!$AX$8:$AX$3162,0)))</f>
        <v/>
      </c>
    </row>
    <row r="262" spans="2:19" ht="18.75">
      <c r="B262" s="529" t="str">
        <f t="shared" si="9"/>
        <v/>
      </c>
      <c r="C262" s="530" t="str">
        <f>IF(B262="","",INDEX(BDD!$B$8:$B$3162,MATCH(B262,BDD!$AX$8:$AX$3162,0)))</f>
        <v/>
      </c>
      <c r="D262" s="531" t="str">
        <f t="shared" si="8"/>
        <v/>
      </c>
      <c r="E262" s="532" t="str">
        <f>IF(B262="","",INDEX(BDD!$D$8:$D$3162,MATCH(B262,BDD!$AX$8:$AX$3162,0)))</f>
        <v/>
      </c>
      <c r="F262" s="533" t="str">
        <f>IF(B262="","",INDEX(BDD!$M$8:$M$3162,MATCH(B262,BDD!$AX$8:$AX$3162,0)))</f>
        <v/>
      </c>
      <c r="G262" s="533" t="str">
        <f>IF(B262="","",INDEX(BDD!$N$8:$N$3162,MATCH(B262,BDD!$AX$8:$AX$3162,0)))</f>
        <v/>
      </c>
      <c r="H262" s="537" t="str">
        <f>IF(B262="","",INDEX(BDD!$E$8:$E$3162,MATCH(B262,BDD!$AX$8:$AX$3162,0)))</f>
        <v/>
      </c>
      <c r="I262" s="534" t="str">
        <f>IF(B262="","",INDEX(BDD!$V$8:$V$3162,MATCH(B262,BDD!$AX$8:$AX$3162,0)))</f>
        <v/>
      </c>
      <c r="J262" s="758" t="str">
        <f>IF(B262="","",INDEX(BDD!$Q$8:$Q$3162,MATCH(B262,BDD!$AX$8:$AX$3162,0)))</f>
        <v/>
      </c>
      <c r="K262" s="535" t="str">
        <f>IF(B262="","",INDEX(BDD!$R$8:$R$3162,MATCH(B262,BDD!$AX$8:$AX$3162,0)))</f>
        <v/>
      </c>
      <c r="L262" s="536" t="str">
        <f>IF(B262="","",INDEX(BDD!$S$8:$S$3162,MATCH(B262,BDD!$AX$8:$AX$3162,0)))</f>
        <v/>
      </c>
      <c r="M262" s="556" t="str">
        <f>IF(B262="","",INDEX(BDD!$P$8:$P$3162,MATCH(B262,BDD!$AX$8:$AX$3162,0)))</f>
        <v/>
      </c>
      <c r="N262" s="678">
        <f>IF(IF(B262="","",INDEX(BDD!$Z$8:$Z$3162,MATCH(B262,BDD!$AX$8:$AX$3162,0)))=0,"",INDEX(BDD!$Z$8:$Z$3162,MATCH(B262,BDD!$AX$8:$AX$3162,0)))</f>
        <v>0</v>
      </c>
      <c r="O262" s="672" t="str">
        <f>IF(IF(B262="","",INDEX(BDD!$AA$8:$AA$3162,MATCH(B262,BDD!$AX$8:$AX$3162,0)))=0,"",IF(B262="","",INDEX(BDD!$AA$8:$AA$3162,MATCH(B262,BDD!$AX$8:$AX$3162,0))))</f>
        <v/>
      </c>
      <c r="P262" s="672">
        <f>IF(IF(B262="","",INDEX(BDD!$AB$8:$AB$3162,MATCH(B262,BDD!$AX$8:$AX$3162,0)))=0,"",)</f>
        <v>0</v>
      </c>
      <c r="Q262" s="679" t="str">
        <f>IF(IF(B262="","",INDEX(BDD!$AN$8:$AN$3162,MATCH(B262,BDD!$AX$8:$AX$3162,0)))=0,"",IF(B262="","",INDEX(BDD!$AN$8:$AN$3162,MATCH(B262,BDD!$AX$8:$AX$3162,0))))</f>
        <v/>
      </c>
      <c r="R262" s="557" t="str">
        <f>IFERROR(IF(B262="","",INDEX(BDD!C:C,MATCH(B262,BDD!AX:AX,0))),"")</f>
        <v/>
      </c>
      <c r="S262" s="513" t="str">
        <f>IF(B262="","",INDEX(BDD!$A$8:$A$3162,MATCH(B262,BDD!$AX$8:$AX$3162,0)))</f>
        <v/>
      </c>
    </row>
    <row r="263" spans="2:19" ht="18.75">
      <c r="B263" s="529" t="str">
        <f t="shared" si="9"/>
        <v/>
      </c>
      <c r="C263" s="530" t="str">
        <f>IF(B263="","",INDEX(BDD!$B$8:$B$3162,MATCH(B263,BDD!$AX$8:$AX$3162,0)))</f>
        <v/>
      </c>
      <c r="D263" s="531" t="str">
        <f t="shared" si="8"/>
        <v/>
      </c>
      <c r="E263" s="532" t="str">
        <f>IF(B263="","",INDEX(BDD!$D$8:$D$3162,MATCH(B263,BDD!$AX$8:$AX$3162,0)))</f>
        <v/>
      </c>
      <c r="F263" s="533" t="str">
        <f>IF(B263="","",INDEX(BDD!$M$8:$M$3162,MATCH(B263,BDD!$AX$8:$AX$3162,0)))</f>
        <v/>
      </c>
      <c r="G263" s="533" t="str">
        <f>IF(B263="","",INDEX(BDD!$N$8:$N$3162,MATCH(B263,BDD!$AX$8:$AX$3162,0)))</f>
        <v/>
      </c>
      <c r="H263" s="537" t="str">
        <f>IF(B263="","",INDEX(BDD!$E$8:$E$3162,MATCH(B263,BDD!$AX$8:$AX$3162,0)))</f>
        <v/>
      </c>
      <c r="I263" s="534" t="str">
        <f>IF(B263="","",INDEX(BDD!$V$8:$V$3162,MATCH(B263,BDD!$AX$8:$AX$3162,0)))</f>
        <v/>
      </c>
      <c r="J263" s="758" t="str">
        <f>IF(B263="","",INDEX(BDD!$Q$8:$Q$3162,MATCH(B263,BDD!$AX$8:$AX$3162,0)))</f>
        <v/>
      </c>
      <c r="K263" s="535" t="str">
        <f>IF(B263="","",INDEX(BDD!$R$8:$R$3162,MATCH(B263,BDD!$AX$8:$AX$3162,0)))</f>
        <v/>
      </c>
      <c r="L263" s="536" t="str">
        <f>IF(B263="","",INDEX(BDD!$S$8:$S$3162,MATCH(B263,BDD!$AX$8:$AX$3162,0)))</f>
        <v/>
      </c>
      <c r="M263" s="556" t="str">
        <f>IF(B263="","",INDEX(BDD!$P$8:$P$3162,MATCH(B263,BDD!$AX$8:$AX$3162,0)))</f>
        <v/>
      </c>
      <c r="N263" s="678">
        <f>IF(IF(B263="","",INDEX(BDD!$Z$8:$Z$3162,MATCH(B263,BDD!$AX$8:$AX$3162,0)))=0,"",INDEX(BDD!$Z$8:$Z$3162,MATCH(B263,BDD!$AX$8:$AX$3162,0)))</f>
        <v>0</v>
      </c>
      <c r="O263" s="672" t="str">
        <f>IF(IF(B263="","",INDEX(BDD!$AA$8:$AA$3162,MATCH(B263,BDD!$AX$8:$AX$3162,0)))=0,"",IF(B263="","",INDEX(BDD!$AA$8:$AA$3162,MATCH(B263,BDD!$AX$8:$AX$3162,0))))</f>
        <v/>
      </c>
      <c r="P263" s="672">
        <f>IF(IF(B263="","",INDEX(BDD!$AB$8:$AB$3162,MATCH(B263,BDD!$AX$8:$AX$3162,0)))=0,"",)</f>
        <v>0</v>
      </c>
      <c r="Q263" s="679" t="str">
        <f>IF(IF(B263="","",INDEX(BDD!$AN$8:$AN$3162,MATCH(B263,BDD!$AX$8:$AX$3162,0)))=0,"",IF(B263="","",INDEX(BDD!$AN$8:$AN$3162,MATCH(B263,BDD!$AX$8:$AX$3162,0))))</f>
        <v/>
      </c>
      <c r="R263" s="557" t="str">
        <f>IFERROR(IF(B263="","",INDEX(BDD!C:C,MATCH(B263,BDD!AX:AX,0))),"")</f>
        <v/>
      </c>
      <c r="S263" s="513" t="str">
        <f>IF(B263="","",INDEX(BDD!$A$8:$A$3162,MATCH(B263,BDD!$AX$8:$AX$3162,0)))</f>
        <v/>
      </c>
    </row>
    <row r="264" spans="2:19" ht="18.75">
      <c r="B264" s="529" t="str">
        <f t="shared" si="9"/>
        <v/>
      </c>
      <c r="C264" s="530" t="str">
        <f>IF(B264="","",INDEX(BDD!$B$8:$B$3162,MATCH(B264,BDD!$AX$8:$AX$3162,0)))</f>
        <v/>
      </c>
      <c r="D264" s="531" t="str">
        <f t="shared" si="8"/>
        <v/>
      </c>
      <c r="E264" s="532" t="str">
        <f>IF(B264="","",INDEX(BDD!$D$8:$D$3162,MATCH(B264,BDD!$AX$8:$AX$3162,0)))</f>
        <v/>
      </c>
      <c r="F264" s="533" t="str">
        <f>IF(B264="","",INDEX(BDD!$M$8:$M$3162,MATCH(B264,BDD!$AX$8:$AX$3162,0)))</f>
        <v/>
      </c>
      <c r="G264" s="533" t="str">
        <f>IF(B264="","",INDEX(BDD!$N$8:$N$3162,MATCH(B264,BDD!$AX$8:$AX$3162,0)))</f>
        <v/>
      </c>
      <c r="H264" s="537" t="str">
        <f>IF(B264="","",INDEX(BDD!$E$8:$E$3162,MATCH(B264,BDD!$AX$8:$AX$3162,0)))</f>
        <v/>
      </c>
      <c r="I264" s="534" t="str">
        <f>IF(B264="","",INDEX(BDD!$V$8:$V$3162,MATCH(B264,BDD!$AX$8:$AX$3162,0)))</f>
        <v/>
      </c>
      <c r="J264" s="758" t="str">
        <f>IF(B264="","",INDEX(BDD!$Q$8:$Q$3162,MATCH(B264,BDD!$AX$8:$AX$3162,0)))</f>
        <v/>
      </c>
      <c r="K264" s="535" t="str">
        <f>IF(B264="","",INDEX(BDD!$R$8:$R$3162,MATCH(B264,BDD!$AX$8:$AX$3162,0)))</f>
        <v/>
      </c>
      <c r="L264" s="536" t="str">
        <f>IF(B264="","",INDEX(BDD!$S$8:$S$3162,MATCH(B264,BDD!$AX$8:$AX$3162,0)))</f>
        <v/>
      </c>
      <c r="M264" s="556" t="str">
        <f>IF(B264="","",INDEX(BDD!$P$8:$P$3162,MATCH(B264,BDD!$AX$8:$AX$3162,0)))</f>
        <v/>
      </c>
      <c r="N264" s="678">
        <f>IF(IF(B264="","",INDEX(BDD!$Z$8:$Z$3162,MATCH(B264,BDD!$AX$8:$AX$3162,0)))=0,"",INDEX(BDD!$Z$8:$Z$3162,MATCH(B264,BDD!$AX$8:$AX$3162,0)))</f>
        <v>0</v>
      </c>
      <c r="O264" s="672" t="str">
        <f>IF(IF(B264="","",INDEX(BDD!$AA$8:$AA$3162,MATCH(B264,BDD!$AX$8:$AX$3162,0)))=0,"",IF(B264="","",INDEX(BDD!$AA$8:$AA$3162,MATCH(B264,BDD!$AX$8:$AX$3162,0))))</f>
        <v/>
      </c>
      <c r="P264" s="672">
        <f>IF(IF(B264="","",INDEX(BDD!$AB$8:$AB$3162,MATCH(B264,BDD!$AX$8:$AX$3162,0)))=0,"",)</f>
        <v>0</v>
      </c>
      <c r="Q264" s="679" t="str">
        <f>IF(IF(B264="","",INDEX(BDD!$AN$8:$AN$3162,MATCH(B264,BDD!$AX$8:$AX$3162,0)))=0,"",IF(B264="","",INDEX(BDD!$AN$8:$AN$3162,MATCH(B264,BDD!$AX$8:$AX$3162,0))))</f>
        <v/>
      </c>
      <c r="R264" s="557" t="str">
        <f>IFERROR(IF(B264="","",INDEX(BDD!C:C,MATCH(B264,BDD!AX:AX,0))),"")</f>
        <v/>
      </c>
      <c r="S264" s="513" t="str">
        <f>IF(B264="","",INDEX(BDD!$A$8:$A$3162,MATCH(B264,BDD!$AX$8:$AX$3162,0)))</f>
        <v/>
      </c>
    </row>
    <row r="265" spans="2:19" ht="18.75">
      <c r="B265" s="529" t="str">
        <f t="shared" si="9"/>
        <v/>
      </c>
      <c r="C265" s="530" t="str">
        <f>IF(B265="","",INDEX(BDD!$B$8:$B$3162,MATCH(B265,BDD!$AX$8:$AX$3162,0)))</f>
        <v/>
      </c>
      <c r="D265" s="531" t="str">
        <f t="shared" si="8"/>
        <v/>
      </c>
      <c r="E265" s="532" t="str">
        <f>IF(B265="","",INDEX(BDD!$D$8:$D$3162,MATCH(B265,BDD!$AX$8:$AX$3162,0)))</f>
        <v/>
      </c>
      <c r="F265" s="533" t="str">
        <f>IF(B265="","",INDEX(BDD!$M$8:$M$3162,MATCH(B265,BDD!$AX$8:$AX$3162,0)))</f>
        <v/>
      </c>
      <c r="G265" s="533" t="str">
        <f>IF(B265="","",INDEX(BDD!$N$8:$N$3162,MATCH(B265,BDD!$AX$8:$AX$3162,0)))</f>
        <v/>
      </c>
      <c r="H265" s="537" t="str">
        <f>IF(B265="","",INDEX(BDD!$E$8:$E$3162,MATCH(B265,BDD!$AX$8:$AX$3162,0)))</f>
        <v/>
      </c>
      <c r="I265" s="534" t="str">
        <f>IF(B265="","",INDEX(BDD!$V$8:$V$3162,MATCH(B265,BDD!$AX$8:$AX$3162,0)))</f>
        <v/>
      </c>
      <c r="J265" s="758" t="str">
        <f>IF(B265="","",INDEX(BDD!$Q$8:$Q$3162,MATCH(B265,BDD!$AX$8:$AX$3162,0)))</f>
        <v/>
      </c>
      <c r="K265" s="535" t="str">
        <f>IF(B265="","",INDEX(BDD!$R$8:$R$3162,MATCH(B265,BDD!$AX$8:$AX$3162,0)))</f>
        <v/>
      </c>
      <c r="L265" s="536" t="str">
        <f>IF(B265="","",INDEX(BDD!$S$8:$S$3162,MATCH(B265,BDD!$AX$8:$AX$3162,0)))</f>
        <v/>
      </c>
      <c r="M265" s="556" t="str">
        <f>IF(B265="","",INDEX(BDD!$P$8:$P$3162,MATCH(B265,BDD!$AX$8:$AX$3162,0)))</f>
        <v/>
      </c>
      <c r="N265" s="678">
        <f>IF(IF(B265="","",INDEX(BDD!$Z$8:$Z$3162,MATCH(B265,BDD!$AX$8:$AX$3162,0)))=0,"",INDEX(BDD!$Z$8:$Z$3162,MATCH(B265,BDD!$AX$8:$AX$3162,0)))</f>
        <v>0</v>
      </c>
      <c r="O265" s="672" t="str">
        <f>IF(IF(B265="","",INDEX(BDD!$AA$8:$AA$3162,MATCH(B265,BDD!$AX$8:$AX$3162,0)))=0,"",IF(B265="","",INDEX(BDD!$AA$8:$AA$3162,MATCH(B265,BDD!$AX$8:$AX$3162,0))))</f>
        <v/>
      </c>
      <c r="P265" s="672">
        <f>IF(IF(B265="","",INDEX(BDD!$AB$8:$AB$3162,MATCH(B265,BDD!$AX$8:$AX$3162,0)))=0,"",)</f>
        <v>0</v>
      </c>
      <c r="Q265" s="679" t="str">
        <f>IF(IF(B265="","",INDEX(BDD!$AN$8:$AN$3162,MATCH(B265,BDD!$AX$8:$AX$3162,0)))=0,"",IF(B265="","",INDEX(BDD!$AN$8:$AN$3162,MATCH(B265,BDD!$AX$8:$AX$3162,0))))</f>
        <v/>
      </c>
      <c r="R265" s="557" t="str">
        <f>IFERROR(IF(B265="","",INDEX(BDD!C:C,MATCH(B265,BDD!AX:AX,0))),"")</f>
        <v/>
      </c>
      <c r="S265" s="513" t="str">
        <f>IF(B265="","",INDEX(BDD!$A$8:$A$3162,MATCH(B265,BDD!$AX$8:$AX$3162,0)))</f>
        <v/>
      </c>
    </row>
    <row r="266" spans="2:19" ht="18.75">
      <c r="B266" s="529" t="str">
        <f t="shared" si="9"/>
        <v/>
      </c>
      <c r="C266" s="530" t="str">
        <f>IF(B266="","",INDEX(BDD!$B$8:$B$3162,MATCH(B266,BDD!$AX$8:$AX$3162,0)))</f>
        <v/>
      </c>
      <c r="D266" s="531" t="str">
        <f t="shared" si="8"/>
        <v/>
      </c>
      <c r="E266" s="532" t="str">
        <f>IF(B266="","",INDEX(BDD!$D$8:$D$3162,MATCH(B266,BDD!$AX$8:$AX$3162,0)))</f>
        <v/>
      </c>
      <c r="F266" s="533" t="str">
        <f>IF(B266="","",INDEX(BDD!$M$8:$M$3162,MATCH(B266,BDD!$AX$8:$AX$3162,0)))</f>
        <v/>
      </c>
      <c r="G266" s="533" t="str">
        <f>IF(B266="","",INDEX(BDD!$N$8:$N$3162,MATCH(B266,BDD!$AX$8:$AX$3162,0)))</f>
        <v/>
      </c>
      <c r="H266" s="537" t="str">
        <f>IF(B266="","",INDEX(BDD!$E$8:$E$3162,MATCH(B266,BDD!$AX$8:$AX$3162,0)))</f>
        <v/>
      </c>
      <c r="I266" s="534" t="str">
        <f>IF(B266="","",INDEX(BDD!$V$8:$V$3162,MATCH(B266,BDD!$AX$8:$AX$3162,0)))</f>
        <v/>
      </c>
      <c r="J266" s="758" t="str">
        <f>IF(B266="","",INDEX(BDD!$Q$8:$Q$3162,MATCH(B266,BDD!$AX$8:$AX$3162,0)))</f>
        <v/>
      </c>
      <c r="K266" s="535" t="str">
        <f>IF(B266="","",INDEX(BDD!$R$8:$R$3162,MATCH(B266,BDD!$AX$8:$AX$3162,0)))</f>
        <v/>
      </c>
      <c r="L266" s="536" t="str">
        <f>IF(B266="","",INDEX(BDD!$S$8:$S$3162,MATCH(B266,BDD!$AX$8:$AX$3162,0)))</f>
        <v/>
      </c>
      <c r="M266" s="556" t="str">
        <f>IF(B266="","",INDEX(BDD!$P$8:$P$3162,MATCH(B266,BDD!$AX$8:$AX$3162,0)))</f>
        <v/>
      </c>
      <c r="N266" s="678">
        <f>IF(IF(B266="","",INDEX(BDD!$Z$8:$Z$3162,MATCH(B266,BDD!$AX$8:$AX$3162,0)))=0,"",INDEX(BDD!$Z$8:$Z$3162,MATCH(B266,BDD!$AX$8:$AX$3162,0)))</f>
        <v>0</v>
      </c>
      <c r="O266" s="672" t="str">
        <f>IF(IF(B266="","",INDEX(BDD!$AA$8:$AA$3162,MATCH(B266,BDD!$AX$8:$AX$3162,0)))=0,"",IF(B266="","",INDEX(BDD!$AA$8:$AA$3162,MATCH(B266,BDD!$AX$8:$AX$3162,0))))</f>
        <v/>
      </c>
      <c r="P266" s="672">
        <f>IF(IF(B266="","",INDEX(BDD!$AB$8:$AB$3162,MATCH(B266,BDD!$AX$8:$AX$3162,0)))=0,"",)</f>
        <v>0</v>
      </c>
      <c r="Q266" s="679" t="str">
        <f>IF(IF(B266="","",INDEX(BDD!$AN$8:$AN$3162,MATCH(B266,BDD!$AX$8:$AX$3162,0)))=0,"",IF(B266="","",INDEX(BDD!$AN$8:$AN$3162,MATCH(B266,BDD!$AX$8:$AX$3162,0))))</f>
        <v/>
      </c>
      <c r="R266" s="557" t="str">
        <f>IFERROR(IF(B266="","",INDEX(BDD!C:C,MATCH(B266,BDD!AX:AX,0))),"")</f>
        <v/>
      </c>
      <c r="S266" s="513" t="str">
        <f>IF(B266="","",INDEX(BDD!$A$8:$A$3162,MATCH(B266,BDD!$AX$8:$AX$3162,0)))</f>
        <v/>
      </c>
    </row>
    <row r="267" spans="2:19" ht="18.75">
      <c r="B267" s="529" t="str">
        <f t="shared" si="9"/>
        <v/>
      </c>
      <c r="C267" s="530" t="str">
        <f>IF(B267="","",INDEX(BDD!$B$8:$B$3162,MATCH(B267,BDD!$AX$8:$AX$3162,0)))</f>
        <v/>
      </c>
      <c r="D267" s="531" t="str">
        <f t="shared" si="8"/>
        <v/>
      </c>
      <c r="E267" s="532" t="str">
        <f>IF(B267="","",INDEX(BDD!$D$8:$D$3162,MATCH(B267,BDD!$AX$8:$AX$3162,0)))</f>
        <v/>
      </c>
      <c r="F267" s="533" t="str">
        <f>IF(B267="","",INDEX(BDD!$M$8:$M$3162,MATCH(B267,BDD!$AX$8:$AX$3162,0)))</f>
        <v/>
      </c>
      <c r="G267" s="533" t="str">
        <f>IF(B267="","",INDEX(BDD!$N$8:$N$3162,MATCH(B267,BDD!$AX$8:$AX$3162,0)))</f>
        <v/>
      </c>
      <c r="H267" s="537" t="str">
        <f>IF(B267="","",INDEX(BDD!$E$8:$E$3162,MATCH(B267,BDD!$AX$8:$AX$3162,0)))</f>
        <v/>
      </c>
      <c r="I267" s="534" t="str">
        <f>IF(B267="","",INDEX(BDD!$V$8:$V$3162,MATCH(B267,BDD!$AX$8:$AX$3162,0)))</f>
        <v/>
      </c>
      <c r="J267" s="758" t="str">
        <f>IF(B267="","",INDEX(BDD!$Q$8:$Q$3162,MATCH(B267,BDD!$AX$8:$AX$3162,0)))</f>
        <v/>
      </c>
      <c r="K267" s="535" t="str">
        <f>IF(B267="","",INDEX(BDD!$R$8:$R$3162,MATCH(B267,BDD!$AX$8:$AX$3162,0)))</f>
        <v/>
      </c>
      <c r="L267" s="536" t="str">
        <f>IF(B267="","",INDEX(BDD!$S$8:$S$3162,MATCH(B267,BDD!$AX$8:$AX$3162,0)))</f>
        <v/>
      </c>
      <c r="M267" s="556" t="str">
        <f>IF(B267="","",INDEX(BDD!$P$8:$P$3162,MATCH(B267,BDD!$AX$8:$AX$3162,0)))</f>
        <v/>
      </c>
      <c r="N267" s="678">
        <f>IF(IF(B267="","",INDEX(BDD!$Z$8:$Z$3162,MATCH(B267,BDD!$AX$8:$AX$3162,0)))=0,"",INDEX(BDD!$Z$8:$Z$3162,MATCH(B267,BDD!$AX$8:$AX$3162,0)))</f>
        <v>0</v>
      </c>
      <c r="O267" s="672" t="str">
        <f>IF(IF(B267="","",INDEX(BDD!$AA$8:$AA$3162,MATCH(B267,BDD!$AX$8:$AX$3162,0)))=0,"",IF(B267="","",INDEX(BDD!$AA$8:$AA$3162,MATCH(B267,BDD!$AX$8:$AX$3162,0))))</f>
        <v/>
      </c>
      <c r="P267" s="672">
        <f>IF(IF(B267="","",INDEX(BDD!$AB$8:$AB$3162,MATCH(B267,BDD!$AX$8:$AX$3162,0)))=0,"",)</f>
        <v>0</v>
      </c>
      <c r="Q267" s="679" t="str">
        <f>IF(IF(B267="","",INDEX(BDD!$AN$8:$AN$3162,MATCH(B267,BDD!$AX$8:$AX$3162,0)))=0,"",IF(B267="","",INDEX(BDD!$AN$8:$AN$3162,MATCH(B267,BDD!$AX$8:$AX$3162,0))))</f>
        <v/>
      </c>
      <c r="R267" s="557" t="str">
        <f>IFERROR(IF(B267="","",INDEX(BDD!C:C,MATCH(B267,BDD!AX:AX,0))),"")</f>
        <v/>
      </c>
      <c r="S267" s="513" t="str">
        <f>IF(B267="","",INDEX(BDD!$A$8:$A$3162,MATCH(B267,BDD!$AX$8:$AX$3162,0)))</f>
        <v/>
      </c>
    </row>
    <row r="268" spans="2:19" ht="18.75">
      <c r="B268" s="529" t="str">
        <f t="shared" si="9"/>
        <v/>
      </c>
      <c r="C268" s="530" t="str">
        <f>IF(B268="","",INDEX(BDD!$B$8:$B$3162,MATCH(B268,BDD!$AX$8:$AX$3162,0)))</f>
        <v/>
      </c>
      <c r="D268" s="531" t="str">
        <f t="shared" si="8"/>
        <v/>
      </c>
      <c r="E268" s="532" t="str">
        <f>IF(B268="","",INDEX(BDD!$D$8:$D$3162,MATCH(B268,BDD!$AX$8:$AX$3162,0)))</f>
        <v/>
      </c>
      <c r="F268" s="533" t="str">
        <f>IF(B268="","",INDEX(BDD!$M$8:$M$3162,MATCH(B268,BDD!$AX$8:$AX$3162,0)))</f>
        <v/>
      </c>
      <c r="G268" s="533" t="str">
        <f>IF(B268="","",INDEX(BDD!$N$8:$N$3162,MATCH(B268,BDD!$AX$8:$AX$3162,0)))</f>
        <v/>
      </c>
      <c r="H268" s="537" t="str">
        <f>IF(B268="","",INDEX(BDD!$E$8:$E$3162,MATCH(B268,BDD!$AX$8:$AX$3162,0)))</f>
        <v/>
      </c>
      <c r="I268" s="534" t="str">
        <f>IF(B268="","",INDEX(BDD!$V$8:$V$3162,MATCH(B268,BDD!$AX$8:$AX$3162,0)))</f>
        <v/>
      </c>
      <c r="J268" s="758" t="str">
        <f>IF(B268="","",INDEX(BDD!$Q$8:$Q$3162,MATCH(B268,BDD!$AX$8:$AX$3162,0)))</f>
        <v/>
      </c>
      <c r="K268" s="535" t="str">
        <f>IF(B268="","",INDEX(BDD!$R$8:$R$3162,MATCH(B268,BDD!$AX$8:$AX$3162,0)))</f>
        <v/>
      </c>
      <c r="L268" s="536" t="str">
        <f>IF(B268="","",INDEX(BDD!$S$8:$S$3162,MATCH(B268,BDD!$AX$8:$AX$3162,0)))</f>
        <v/>
      </c>
      <c r="M268" s="556" t="str">
        <f>IF(B268="","",INDEX(BDD!$P$8:$P$3162,MATCH(B268,BDD!$AX$8:$AX$3162,0)))</f>
        <v/>
      </c>
      <c r="N268" s="678">
        <f>IF(IF(B268="","",INDEX(BDD!$Z$8:$Z$3162,MATCH(B268,BDD!$AX$8:$AX$3162,0)))=0,"",INDEX(BDD!$Z$8:$Z$3162,MATCH(B268,BDD!$AX$8:$AX$3162,0)))</f>
        <v>0</v>
      </c>
      <c r="O268" s="672" t="str">
        <f>IF(IF(B268="","",INDEX(BDD!$AA$8:$AA$3162,MATCH(B268,BDD!$AX$8:$AX$3162,0)))=0,"",IF(B268="","",INDEX(BDD!$AA$8:$AA$3162,MATCH(B268,BDD!$AX$8:$AX$3162,0))))</f>
        <v/>
      </c>
      <c r="P268" s="672">
        <f>IF(IF(B268="","",INDEX(BDD!$AB$8:$AB$3162,MATCH(B268,BDD!$AX$8:$AX$3162,0)))=0,"",)</f>
        <v>0</v>
      </c>
      <c r="Q268" s="679" t="str">
        <f>IF(IF(B268="","",INDEX(BDD!$AN$8:$AN$3162,MATCH(B268,BDD!$AX$8:$AX$3162,0)))=0,"",IF(B268="","",INDEX(BDD!$AN$8:$AN$3162,MATCH(B268,BDD!$AX$8:$AX$3162,0))))</f>
        <v/>
      </c>
      <c r="R268" s="557" t="str">
        <f>IFERROR(IF(B268="","",INDEX(BDD!C:C,MATCH(B268,BDD!AX:AX,0))),"")</f>
        <v/>
      </c>
      <c r="S268" s="513" t="str">
        <f>IF(B268="","",INDEX(BDD!$A$8:$A$3162,MATCH(B268,BDD!$AX$8:$AX$3162,0)))</f>
        <v/>
      </c>
    </row>
    <row r="269" spans="2:19" ht="18.75">
      <c r="B269" s="529" t="str">
        <f t="shared" si="9"/>
        <v/>
      </c>
      <c r="C269" s="530" t="str">
        <f>IF(B269="","",INDEX(BDD!$B$8:$B$3162,MATCH(B269,BDD!$AX$8:$AX$3162,0)))</f>
        <v/>
      </c>
      <c r="D269" s="531" t="str">
        <f t="shared" si="8"/>
        <v/>
      </c>
      <c r="E269" s="532" t="str">
        <f>IF(B269="","",INDEX(BDD!$D$8:$D$3162,MATCH(B269,BDD!$AX$8:$AX$3162,0)))</f>
        <v/>
      </c>
      <c r="F269" s="533" t="str">
        <f>IF(B269="","",INDEX(BDD!$M$8:$M$3162,MATCH(B269,BDD!$AX$8:$AX$3162,0)))</f>
        <v/>
      </c>
      <c r="G269" s="533" t="str">
        <f>IF(B269="","",INDEX(BDD!$N$8:$N$3162,MATCH(B269,BDD!$AX$8:$AX$3162,0)))</f>
        <v/>
      </c>
      <c r="H269" s="537" t="str">
        <f>IF(B269="","",INDEX(BDD!$E$8:$E$3162,MATCH(B269,BDD!$AX$8:$AX$3162,0)))</f>
        <v/>
      </c>
      <c r="I269" s="534" t="str">
        <f>IF(B269="","",INDEX(BDD!$V$8:$V$3162,MATCH(B269,BDD!$AX$8:$AX$3162,0)))</f>
        <v/>
      </c>
      <c r="J269" s="758" t="str">
        <f>IF(B269="","",INDEX(BDD!$Q$8:$Q$3162,MATCH(B269,BDD!$AX$8:$AX$3162,0)))</f>
        <v/>
      </c>
      <c r="K269" s="535" t="str">
        <f>IF(B269="","",INDEX(BDD!$R$8:$R$3162,MATCH(B269,BDD!$AX$8:$AX$3162,0)))</f>
        <v/>
      </c>
      <c r="L269" s="536" t="str">
        <f>IF(B269="","",INDEX(BDD!$S$8:$S$3162,MATCH(B269,BDD!$AX$8:$AX$3162,0)))</f>
        <v/>
      </c>
      <c r="M269" s="556" t="str">
        <f>IF(B269="","",INDEX(BDD!$P$8:$P$3162,MATCH(B269,BDD!$AX$8:$AX$3162,0)))</f>
        <v/>
      </c>
      <c r="N269" s="678">
        <f>IF(IF(B269="","",INDEX(BDD!$Z$8:$Z$3162,MATCH(B269,BDD!$AX$8:$AX$3162,0)))=0,"",INDEX(BDD!$Z$8:$Z$3162,MATCH(B269,BDD!$AX$8:$AX$3162,0)))</f>
        <v>0</v>
      </c>
      <c r="O269" s="672" t="str">
        <f>IF(IF(B269="","",INDEX(BDD!$AA$8:$AA$3162,MATCH(B269,BDD!$AX$8:$AX$3162,0)))=0,"",IF(B269="","",INDEX(BDD!$AA$8:$AA$3162,MATCH(B269,BDD!$AX$8:$AX$3162,0))))</f>
        <v/>
      </c>
      <c r="P269" s="672">
        <f>IF(IF(B269="","",INDEX(BDD!$AB$8:$AB$3162,MATCH(B269,BDD!$AX$8:$AX$3162,0)))=0,"",)</f>
        <v>0</v>
      </c>
      <c r="Q269" s="679" t="str">
        <f>IF(IF(B269="","",INDEX(BDD!$AN$8:$AN$3162,MATCH(B269,BDD!$AX$8:$AX$3162,0)))=0,"",IF(B269="","",INDEX(BDD!$AN$8:$AN$3162,MATCH(B269,BDD!$AX$8:$AX$3162,0))))</f>
        <v/>
      </c>
      <c r="R269" s="557" t="str">
        <f>IFERROR(IF(B269="","",INDEX(BDD!C:C,MATCH(B269,BDD!AX:AX,0))),"")</f>
        <v/>
      </c>
      <c r="S269" s="513" t="str">
        <f>IF(B269="","",INDEX(BDD!$A$8:$A$3162,MATCH(B269,BDD!$AX$8:$AX$3162,0)))</f>
        <v/>
      </c>
    </row>
    <row r="270" spans="2:19" ht="18.75">
      <c r="B270" s="529" t="str">
        <f t="shared" si="9"/>
        <v/>
      </c>
      <c r="C270" s="530" t="str">
        <f>IF(B270="","",INDEX(BDD!$B$8:$B$3162,MATCH(B270,BDD!$AX$8:$AX$3162,0)))</f>
        <v/>
      </c>
      <c r="D270" s="531" t="str">
        <f t="shared" si="8"/>
        <v/>
      </c>
      <c r="E270" s="532" t="str">
        <f>IF(B270="","",INDEX(BDD!$D$8:$D$3162,MATCH(B270,BDD!$AX$8:$AX$3162,0)))</f>
        <v/>
      </c>
      <c r="F270" s="533" t="str">
        <f>IF(B270="","",INDEX(BDD!$M$8:$M$3162,MATCH(B270,BDD!$AX$8:$AX$3162,0)))</f>
        <v/>
      </c>
      <c r="G270" s="533" t="str">
        <f>IF(B270="","",INDEX(BDD!$N$8:$N$3162,MATCH(B270,BDD!$AX$8:$AX$3162,0)))</f>
        <v/>
      </c>
      <c r="H270" s="537" t="str">
        <f>IF(B270="","",INDEX(BDD!$E$8:$E$3162,MATCH(B270,BDD!$AX$8:$AX$3162,0)))</f>
        <v/>
      </c>
      <c r="I270" s="534" t="str">
        <f>IF(B270="","",INDEX(BDD!$V$8:$V$3162,MATCH(B270,BDD!$AX$8:$AX$3162,0)))</f>
        <v/>
      </c>
      <c r="J270" s="758" t="str">
        <f>IF(B270="","",INDEX(BDD!$Q$8:$Q$3162,MATCH(B270,BDD!$AX$8:$AX$3162,0)))</f>
        <v/>
      </c>
      <c r="K270" s="535" t="str">
        <f>IF(B270="","",INDEX(BDD!$R$8:$R$3162,MATCH(B270,BDD!$AX$8:$AX$3162,0)))</f>
        <v/>
      </c>
      <c r="L270" s="536" t="str">
        <f>IF(B270="","",INDEX(BDD!$S$8:$S$3162,MATCH(B270,BDD!$AX$8:$AX$3162,0)))</f>
        <v/>
      </c>
      <c r="M270" s="556" t="str">
        <f>IF(B270="","",INDEX(BDD!$P$8:$P$3162,MATCH(B270,BDD!$AX$8:$AX$3162,0)))</f>
        <v/>
      </c>
      <c r="N270" s="678">
        <f>IF(IF(B270="","",INDEX(BDD!$Z$8:$Z$3162,MATCH(B270,BDD!$AX$8:$AX$3162,0)))=0,"",INDEX(BDD!$Z$8:$Z$3162,MATCH(B270,BDD!$AX$8:$AX$3162,0)))</f>
        <v>0</v>
      </c>
      <c r="O270" s="672" t="str">
        <f>IF(IF(B270="","",INDEX(BDD!$AA$8:$AA$3162,MATCH(B270,BDD!$AX$8:$AX$3162,0)))=0,"",IF(B270="","",INDEX(BDD!$AA$8:$AA$3162,MATCH(B270,BDD!$AX$8:$AX$3162,0))))</f>
        <v/>
      </c>
      <c r="P270" s="672">
        <f>IF(IF(B270="","",INDEX(BDD!$AB$8:$AB$3162,MATCH(B270,BDD!$AX$8:$AX$3162,0)))=0,"",)</f>
        <v>0</v>
      </c>
      <c r="Q270" s="679" t="str">
        <f>IF(IF(B270="","",INDEX(BDD!$AN$8:$AN$3162,MATCH(B270,BDD!$AX$8:$AX$3162,0)))=0,"",IF(B270="","",INDEX(BDD!$AN$8:$AN$3162,MATCH(B270,BDD!$AX$8:$AX$3162,0))))</f>
        <v/>
      </c>
      <c r="R270" s="557" t="str">
        <f>IFERROR(IF(B270="","",INDEX(BDD!C:C,MATCH(B270,BDD!AX:AX,0))),"")</f>
        <v/>
      </c>
      <c r="S270" s="513" t="str">
        <f>IF(B270="","",INDEX(BDD!$A$8:$A$3162,MATCH(B270,BDD!$AX$8:$AX$3162,0)))</f>
        <v/>
      </c>
    </row>
    <row r="271" spans="2:19" ht="18.75">
      <c r="B271" s="529" t="str">
        <f t="shared" si="9"/>
        <v/>
      </c>
      <c r="C271" s="530" t="str">
        <f>IF(B271="","",INDEX(BDD!$B$8:$B$3162,MATCH(B271,BDD!$AX$8:$AX$3162,0)))</f>
        <v/>
      </c>
      <c r="D271" s="531" t="str">
        <f t="shared" si="8"/>
        <v/>
      </c>
      <c r="E271" s="532" t="str">
        <f>IF(B271="","",INDEX(BDD!$D$8:$D$3162,MATCH(B271,BDD!$AX$8:$AX$3162,0)))</f>
        <v/>
      </c>
      <c r="F271" s="533" t="str">
        <f>IF(B271="","",INDEX(BDD!$M$8:$M$3162,MATCH(B271,BDD!$AX$8:$AX$3162,0)))</f>
        <v/>
      </c>
      <c r="G271" s="533" t="str">
        <f>IF(B271="","",INDEX(BDD!$N$8:$N$3162,MATCH(B271,BDD!$AX$8:$AX$3162,0)))</f>
        <v/>
      </c>
      <c r="H271" s="537" t="str">
        <f>IF(B271="","",INDEX(BDD!$E$8:$E$3162,MATCH(B271,BDD!$AX$8:$AX$3162,0)))</f>
        <v/>
      </c>
      <c r="I271" s="534" t="str">
        <f>IF(B271="","",INDEX(BDD!$V$8:$V$3162,MATCH(B271,BDD!$AX$8:$AX$3162,0)))</f>
        <v/>
      </c>
      <c r="J271" s="758" t="str">
        <f>IF(B271="","",INDEX(BDD!$Q$8:$Q$3162,MATCH(B271,BDD!$AX$8:$AX$3162,0)))</f>
        <v/>
      </c>
      <c r="K271" s="535" t="str">
        <f>IF(B271="","",INDEX(BDD!$R$8:$R$3162,MATCH(B271,BDD!$AX$8:$AX$3162,0)))</f>
        <v/>
      </c>
      <c r="L271" s="536" t="str">
        <f>IF(B271="","",INDEX(BDD!$S$8:$S$3162,MATCH(B271,BDD!$AX$8:$AX$3162,0)))</f>
        <v/>
      </c>
      <c r="M271" s="556" t="str">
        <f>IF(B271="","",INDEX(BDD!$P$8:$P$3162,MATCH(B271,BDD!$AX$8:$AX$3162,0)))</f>
        <v/>
      </c>
      <c r="N271" s="678">
        <f>IF(IF(B271="","",INDEX(BDD!$Z$8:$Z$3162,MATCH(B271,BDD!$AX$8:$AX$3162,0)))=0,"",INDEX(BDD!$Z$8:$Z$3162,MATCH(B271,BDD!$AX$8:$AX$3162,0)))</f>
        <v>0</v>
      </c>
      <c r="O271" s="672" t="str">
        <f>IF(IF(B271="","",INDEX(BDD!$AA$8:$AA$3162,MATCH(B271,BDD!$AX$8:$AX$3162,0)))=0,"",IF(B271="","",INDEX(BDD!$AA$8:$AA$3162,MATCH(B271,BDD!$AX$8:$AX$3162,0))))</f>
        <v/>
      </c>
      <c r="P271" s="672">
        <f>IF(IF(B271="","",INDEX(BDD!$AB$8:$AB$3162,MATCH(B271,BDD!$AX$8:$AX$3162,0)))=0,"",)</f>
        <v>0</v>
      </c>
      <c r="Q271" s="679" t="str">
        <f>IF(IF(B271="","",INDEX(BDD!$AN$8:$AN$3162,MATCH(B271,BDD!$AX$8:$AX$3162,0)))=0,"",IF(B271="","",INDEX(BDD!$AN$8:$AN$3162,MATCH(B271,BDD!$AX$8:$AX$3162,0))))</f>
        <v/>
      </c>
      <c r="R271" s="557" t="str">
        <f>IFERROR(IF(B271="","",INDEX(BDD!C:C,MATCH(B271,BDD!AX:AX,0))),"")</f>
        <v/>
      </c>
      <c r="S271" s="513" t="str">
        <f>IF(B271="","",INDEX(BDD!$A$8:$A$3162,MATCH(B271,BDD!$AX$8:$AX$3162,0)))</f>
        <v/>
      </c>
    </row>
    <row r="272" spans="2:19" ht="18.75">
      <c r="B272" s="529" t="str">
        <f t="shared" si="9"/>
        <v/>
      </c>
      <c r="C272" s="530" t="str">
        <f>IF(B272="","",INDEX(BDD!$B$8:$B$3162,MATCH(B272,BDD!$AX$8:$AX$3162,0)))</f>
        <v/>
      </c>
      <c r="D272" s="531" t="str">
        <f t="shared" si="8"/>
        <v/>
      </c>
      <c r="E272" s="532" t="str">
        <f>IF(B272="","",INDEX(BDD!$D$8:$D$3162,MATCH(B272,BDD!$AX$8:$AX$3162,0)))</f>
        <v/>
      </c>
      <c r="F272" s="533" t="str">
        <f>IF(B272="","",INDEX(BDD!$M$8:$M$3162,MATCH(B272,BDD!$AX$8:$AX$3162,0)))</f>
        <v/>
      </c>
      <c r="G272" s="533" t="str">
        <f>IF(B272="","",INDEX(BDD!$N$8:$N$3162,MATCH(B272,BDD!$AX$8:$AX$3162,0)))</f>
        <v/>
      </c>
      <c r="H272" s="537" t="str">
        <f>IF(B272="","",INDEX(BDD!$E$8:$E$3162,MATCH(B272,BDD!$AX$8:$AX$3162,0)))</f>
        <v/>
      </c>
      <c r="I272" s="534" t="str">
        <f>IF(B272="","",INDEX(BDD!$V$8:$V$3162,MATCH(B272,BDD!$AX$8:$AX$3162,0)))</f>
        <v/>
      </c>
      <c r="J272" s="758" t="str">
        <f>IF(B272="","",INDEX(BDD!$Q$8:$Q$3162,MATCH(B272,BDD!$AX$8:$AX$3162,0)))</f>
        <v/>
      </c>
      <c r="K272" s="535" t="str">
        <f>IF(B272="","",INDEX(BDD!$R$8:$R$3162,MATCH(B272,BDD!$AX$8:$AX$3162,0)))</f>
        <v/>
      </c>
      <c r="L272" s="536" t="str">
        <f>IF(B272="","",INDEX(BDD!$S$8:$S$3162,MATCH(B272,BDD!$AX$8:$AX$3162,0)))</f>
        <v/>
      </c>
      <c r="M272" s="556" t="str">
        <f>IF(B272="","",INDEX(BDD!$P$8:$P$3162,MATCH(B272,BDD!$AX$8:$AX$3162,0)))</f>
        <v/>
      </c>
      <c r="N272" s="678">
        <f>IF(IF(B272="","",INDEX(BDD!$Z$8:$Z$3162,MATCH(B272,BDD!$AX$8:$AX$3162,0)))=0,"",INDEX(BDD!$Z$8:$Z$3162,MATCH(B272,BDD!$AX$8:$AX$3162,0)))</f>
        <v>0</v>
      </c>
      <c r="O272" s="672" t="str">
        <f>IF(IF(B272="","",INDEX(BDD!$AA$8:$AA$3162,MATCH(B272,BDD!$AX$8:$AX$3162,0)))=0,"",IF(B272="","",INDEX(BDD!$AA$8:$AA$3162,MATCH(B272,BDD!$AX$8:$AX$3162,0))))</f>
        <v/>
      </c>
      <c r="P272" s="672">
        <f>IF(IF(B272="","",INDEX(BDD!$AB$8:$AB$3162,MATCH(B272,BDD!$AX$8:$AX$3162,0)))=0,"",)</f>
        <v>0</v>
      </c>
      <c r="Q272" s="679" t="str">
        <f>IF(IF(B272="","",INDEX(BDD!$AN$8:$AN$3162,MATCH(B272,BDD!$AX$8:$AX$3162,0)))=0,"",IF(B272="","",INDEX(BDD!$AN$8:$AN$3162,MATCH(B272,BDD!$AX$8:$AX$3162,0))))</f>
        <v/>
      </c>
      <c r="R272" s="557" t="str">
        <f>IFERROR(IF(B272="","",INDEX(BDD!C:C,MATCH(B272,BDD!AX:AX,0))),"")</f>
        <v/>
      </c>
      <c r="S272" s="513" t="str">
        <f>IF(B272="","",INDEX(BDD!$A$8:$A$3162,MATCH(B272,BDD!$AX$8:$AX$3162,0)))</f>
        <v/>
      </c>
    </row>
    <row r="273" spans="2:19" ht="18.75">
      <c r="B273" s="529" t="str">
        <f t="shared" si="9"/>
        <v/>
      </c>
      <c r="C273" s="530" t="str">
        <f>IF(B273="","",INDEX(BDD!$B$8:$B$3162,MATCH(B273,BDD!$AX$8:$AX$3162,0)))</f>
        <v/>
      </c>
      <c r="D273" s="531" t="str">
        <f t="shared" si="8"/>
        <v/>
      </c>
      <c r="E273" s="532" t="str">
        <f>IF(B273="","",INDEX(BDD!$D$8:$D$3162,MATCH(B273,BDD!$AX$8:$AX$3162,0)))</f>
        <v/>
      </c>
      <c r="F273" s="533" t="str">
        <f>IF(B273="","",INDEX(BDD!$M$8:$M$3162,MATCH(B273,BDD!$AX$8:$AX$3162,0)))</f>
        <v/>
      </c>
      <c r="G273" s="533" t="str">
        <f>IF(B273="","",INDEX(BDD!$N$8:$N$3162,MATCH(B273,BDD!$AX$8:$AX$3162,0)))</f>
        <v/>
      </c>
      <c r="H273" s="537" t="str">
        <f>IF(B273="","",INDEX(BDD!$E$8:$E$3162,MATCH(B273,BDD!$AX$8:$AX$3162,0)))</f>
        <v/>
      </c>
      <c r="I273" s="534" t="str">
        <f>IF(B273="","",INDEX(BDD!$V$8:$V$3162,MATCH(B273,BDD!$AX$8:$AX$3162,0)))</f>
        <v/>
      </c>
      <c r="J273" s="758" t="str">
        <f>IF(B273="","",INDEX(BDD!$Q$8:$Q$3162,MATCH(B273,BDD!$AX$8:$AX$3162,0)))</f>
        <v/>
      </c>
      <c r="K273" s="535" t="str">
        <f>IF(B273="","",INDEX(BDD!$R$8:$R$3162,MATCH(B273,BDD!$AX$8:$AX$3162,0)))</f>
        <v/>
      </c>
      <c r="L273" s="536" t="str">
        <f>IF(B273="","",INDEX(BDD!$S$8:$S$3162,MATCH(B273,BDD!$AX$8:$AX$3162,0)))</f>
        <v/>
      </c>
      <c r="M273" s="556" t="str">
        <f>IF(B273="","",INDEX(BDD!$P$8:$P$3162,MATCH(B273,BDD!$AX$8:$AX$3162,0)))</f>
        <v/>
      </c>
      <c r="N273" s="678">
        <f>IF(IF(B273="","",INDEX(BDD!$Z$8:$Z$3162,MATCH(B273,BDD!$AX$8:$AX$3162,0)))=0,"",INDEX(BDD!$Z$8:$Z$3162,MATCH(B273,BDD!$AX$8:$AX$3162,0)))</f>
        <v>0</v>
      </c>
      <c r="O273" s="672" t="str">
        <f>IF(IF(B273="","",INDEX(BDD!$AA$8:$AA$3162,MATCH(B273,BDD!$AX$8:$AX$3162,0)))=0,"",IF(B273="","",INDEX(BDD!$AA$8:$AA$3162,MATCH(B273,BDD!$AX$8:$AX$3162,0))))</f>
        <v/>
      </c>
      <c r="P273" s="672">
        <f>IF(IF(B273="","",INDEX(BDD!$AB$8:$AB$3162,MATCH(B273,BDD!$AX$8:$AX$3162,0)))=0,"",)</f>
        <v>0</v>
      </c>
      <c r="Q273" s="679" t="str">
        <f>IF(IF(B273="","",INDEX(BDD!$AN$8:$AN$3162,MATCH(B273,BDD!$AX$8:$AX$3162,0)))=0,"",IF(B273="","",INDEX(BDD!$AN$8:$AN$3162,MATCH(B273,BDD!$AX$8:$AX$3162,0))))</f>
        <v/>
      </c>
      <c r="R273" s="557" t="str">
        <f>IFERROR(IF(B273="","",INDEX(BDD!C:C,MATCH(B273,BDD!AX:AX,0))),"")</f>
        <v/>
      </c>
      <c r="S273" s="513" t="str">
        <f>IF(B273="","",INDEX(BDD!$A$8:$A$3162,MATCH(B273,BDD!$AX$8:$AX$3162,0)))</f>
        <v/>
      </c>
    </row>
    <row r="274" spans="2:19" ht="18.75">
      <c r="B274" s="529" t="str">
        <f t="shared" si="9"/>
        <v/>
      </c>
      <c r="C274" s="530" t="str">
        <f>IF(B274="","",INDEX(BDD!$B$8:$B$3162,MATCH(B274,BDD!$AX$8:$AX$3162,0)))</f>
        <v/>
      </c>
      <c r="D274" s="531" t="str">
        <f t="shared" si="8"/>
        <v/>
      </c>
      <c r="E274" s="532" t="str">
        <f>IF(B274="","",INDEX(BDD!$D$8:$D$3162,MATCH(B274,BDD!$AX$8:$AX$3162,0)))</f>
        <v/>
      </c>
      <c r="F274" s="533" t="str">
        <f>IF(B274="","",INDEX(BDD!$M$8:$M$3162,MATCH(B274,BDD!$AX$8:$AX$3162,0)))</f>
        <v/>
      </c>
      <c r="G274" s="533" t="str">
        <f>IF(B274="","",INDEX(BDD!$N$8:$N$3162,MATCH(B274,BDD!$AX$8:$AX$3162,0)))</f>
        <v/>
      </c>
      <c r="H274" s="537" t="str">
        <f>IF(B274="","",INDEX(BDD!$E$8:$E$3162,MATCH(B274,BDD!$AX$8:$AX$3162,0)))</f>
        <v/>
      </c>
      <c r="I274" s="534" t="str">
        <f>IF(B274="","",INDEX(BDD!$V$8:$V$3162,MATCH(B274,BDD!$AX$8:$AX$3162,0)))</f>
        <v/>
      </c>
      <c r="J274" s="758" t="str">
        <f>IF(B274="","",INDEX(BDD!$Q$8:$Q$3162,MATCH(B274,BDD!$AX$8:$AX$3162,0)))</f>
        <v/>
      </c>
      <c r="K274" s="535" t="str">
        <f>IF(B274="","",INDEX(BDD!$R$8:$R$3162,MATCH(B274,BDD!$AX$8:$AX$3162,0)))</f>
        <v/>
      </c>
      <c r="L274" s="536" t="str">
        <f>IF(B274="","",INDEX(BDD!$S$8:$S$3162,MATCH(B274,BDD!$AX$8:$AX$3162,0)))</f>
        <v/>
      </c>
      <c r="M274" s="556" t="str">
        <f>IF(B274="","",INDEX(BDD!$P$8:$P$3162,MATCH(B274,BDD!$AX$8:$AX$3162,0)))</f>
        <v/>
      </c>
      <c r="N274" s="678">
        <f>IF(IF(B274="","",INDEX(BDD!$Z$8:$Z$3162,MATCH(B274,BDD!$AX$8:$AX$3162,0)))=0,"",INDEX(BDD!$Z$8:$Z$3162,MATCH(B274,BDD!$AX$8:$AX$3162,0)))</f>
        <v>0</v>
      </c>
      <c r="O274" s="672" t="str">
        <f>IF(IF(B274="","",INDEX(BDD!$AA$8:$AA$3162,MATCH(B274,BDD!$AX$8:$AX$3162,0)))=0,"",IF(B274="","",INDEX(BDD!$AA$8:$AA$3162,MATCH(B274,BDD!$AX$8:$AX$3162,0))))</f>
        <v/>
      </c>
      <c r="P274" s="672">
        <f>IF(IF(B274="","",INDEX(BDD!$AB$8:$AB$3162,MATCH(B274,BDD!$AX$8:$AX$3162,0)))=0,"",)</f>
        <v>0</v>
      </c>
      <c r="Q274" s="679" t="str">
        <f>IF(IF(B274="","",INDEX(BDD!$AN$8:$AN$3162,MATCH(B274,BDD!$AX$8:$AX$3162,0)))=0,"",IF(B274="","",INDEX(BDD!$AN$8:$AN$3162,MATCH(B274,BDD!$AX$8:$AX$3162,0))))</f>
        <v/>
      </c>
      <c r="R274" s="557" t="str">
        <f>IFERROR(IF(B274="","",INDEX(BDD!C:C,MATCH(B274,BDD!AX:AX,0))),"")</f>
        <v/>
      </c>
      <c r="S274" s="513" t="str">
        <f>IF(B274="","",INDEX(BDD!$A$8:$A$3162,MATCH(B274,BDD!$AX$8:$AX$3162,0)))</f>
        <v/>
      </c>
    </row>
    <row r="275" spans="2:19" ht="18.75">
      <c r="B275" s="529" t="str">
        <f t="shared" si="9"/>
        <v/>
      </c>
      <c r="C275" s="530" t="str">
        <f>IF(B275="","",INDEX(BDD!$B$8:$B$3162,MATCH(B275,BDD!$AX$8:$AX$3162,0)))</f>
        <v/>
      </c>
      <c r="D275" s="531" t="str">
        <f t="shared" si="8"/>
        <v/>
      </c>
      <c r="E275" s="532" t="str">
        <f>IF(B275="","",INDEX(BDD!$D$8:$D$3162,MATCH(B275,BDD!$AX$8:$AX$3162,0)))</f>
        <v/>
      </c>
      <c r="F275" s="533" t="str">
        <f>IF(B275="","",INDEX(BDD!$M$8:$M$3162,MATCH(B275,BDD!$AX$8:$AX$3162,0)))</f>
        <v/>
      </c>
      <c r="G275" s="533" t="str">
        <f>IF(B275="","",INDEX(BDD!$N$8:$N$3162,MATCH(B275,BDD!$AX$8:$AX$3162,0)))</f>
        <v/>
      </c>
      <c r="H275" s="537" t="str">
        <f>IF(B275="","",INDEX(BDD!$E$8:$E$3162,MATCH(B275,BDD!$AX$8:$AX$3162,0)))</f>
        <v/>
      </c>
      <c r="I275" s="534" t="str">
        <f>IF(B275="","",INDEX(BDD!$V$8:$V$3162,MATCH(B275,BDD!$AX$8:$AX$3162,0)))</f>
        <v/>
      </c>
      <c r="J275" s="758" t="str">
        <f>IF(B275="","",INDEX(BDD!$Q$8:$Q$3162,MATCH(B275,BDD!$AX$8:$AX$3162,0)))</f>
        <v/>
      </c>
      <c r="K275" s="535" t="str">
        <f>IF(B275="","",INDEX(BDD!$R$8:$R$3162,MATCH(B275,BDD!$AX$8:$AX$3162,0)))</f>
        <v/>
      </c>
      <c r="L275" s="536" t="str">
        <f>IF(B275="","",INDEX(BDD!$S$8:$S$3162,MATCH(B275,BDD!$AX$8:$AX$3162,0)))</f>
        <v/>
      </c>
      <c r="M275" s="556" t="str">
        <f>IF(B275="","",INDEX(BDD!$P$8:$P$3162,MATCH(B275,BDD!$AX$8:$AX$3162,0)))</f>
        <v/>
      </c>
      <c r="N275" s="678">
        <f>IF(IF(B275="","",INDEX(BDD!$Z$8:$Z$3162,MATCH(B275,BDD!$AX$8:$AX$3162,0)))=0,"",INDEX(BDD!$Z$8:$Z$3162,MATCH(B275,BDD!$AX$8:$AX$3162,0)))</f>
        <v>0</v>
      </c>
      <c r="O275" s="672" t="str">
        <f>IF(IF(B275="","",INDEX(BDD!$AA$8:$AA$3162,MATCH(B275,BDD!$AX$8:$AX$3162,0)))=0,"",IF(B275="","",INDEX(BDD!$AA$8:$AA$3162,MATCH(B275,BDD!$AX$8:$AX$3162,0))))</f>
        <v/>
      </c>
      <c r="P275" s="672">
        <f>IF(IF(B275="","",INDEX(BDD!$AB$8:$AB$3162,MATCH(B275,BDD!$AX$8:$AX$3162,0)))=0,"",)</f>
        <v>0</v>
      </c>
      <c r="Q275" s="679" t="str">
        <f>IF(IF(B275="","",INDEX(BDD!$AN$8:$AN$3162,MATCH(B275,BDD!$AX$8:$AX$3162,0)))=0,"",IF(B275="","",INDEX(BDD!$AN$8:$AN$3162,MATCH(B275,BDD!$AX$8:$AX$3162,0))))</f>
        <v/>
      </c>
      <c r="R275" s="557" t="str">
        <f>IFERROR(IF(B275="","",INDEX(BDD!C:C,MATCH(B275,BDD!AX:AX,0))),"")</f>
        <v/>
      </c>
      <c r="S275" s="513" t="str">
        <f>IF(B275="","",INDEX(BDD!$A$8:$A$3162,MATCH(B275,BDD!$AX$8:$AX$3162,0)))</f>
        <v/>
      </c>
    </row>
    <row r="276" spans="2:19" ht="18.75">
      <c r="B276" s="529" t="str">
        <f t="shared" si="9"/>
        <v/>
      </c>
      <c r="C276" s="530" t="str">
        <f>IF(B276="","",INDEX(BDD!$B$8:$B$3162,MATCH(B276,BDD!$AX$8:$AX$3162,0)))</f>
        <v/>
      </c>
      <c r="D276" s="531" t="str">
        <f t="shared" si="8"/>
        <v/>
      </c>
      <c r="E276" s="532" t="str">
        <f>IF(B276="","",INDEX(BDD!$D$8:$D$3162,MATCH(B276,BDD!$AX$8:$AX$3162,0)))</f>
        <v/>
      </c>
      <c r="F276" s="533" t="str">
        <f>IF(B276="","",INDEX(BDD!$M$8:$M$3162,MATCH(B276,BDD!$AX$8:$AX$3162,0)))</f>
        <v/>
      </c>
      <c r="G276" s="533" t="str">
        <f>IF(B276="","",INDEX(BDD!$N$8:$N$3162,MATCH(B276,BDD!$AX$8:$AX$3162,0)))</f>
        <v/>
      </c>
      <c r="H276" s="537" t="str">
        <f>IF(B276="","",INDEX(BDD!$E$8:$E$3162,MATCH(B276,BDD!$AX$8:$AX$3162,0)))</f>
        <v/>
      </c>
      <c r="I276" s="534" t="str">
        <f>IF(B276="","",INDEX(BDD!$V$8:$V$3162,MATCH(B276,BDD!$AX$8:$AX$3162,0)))</f>
        <v/>
      </c>
      <c r="J276" s="758" t="str">
        <f>IF(B276="","",INDEX(BDD!$Q$8:$Q$3162,MATCH(B276,BDD!$AX$8:$AX$3162,0)))</f>
        <v/>
      </c>
      <c r="K276" s="535" t="str">
        <f>IF(B276="","",INDEX(BDD!$R$8:$R$3162,MATCH(B276,BDD!$AX$8:$AX$3162,0)))</f>
        <v/>
      </c>
      <c r="L276" s="536" t="str">
        <f>IF(B276="","",INDEX(BDD!$S$8:$S$3162,MATCH(B276,BDD!$AX$8:$AX$3162,0)))</f>
        <v/>
      </c>
      <c r="M276" s="556" t="str">
        <f>IF(B276="","",INDEX(BDD!$P$8:$P$3162,MATCH(B276,BDD!$AX$8:$AX$3162,0)))</f>
        <v/>
      </c>
      <c r="N276" s="678">
        <f>IF(IF(B276="","",INDEX(BDD!$Z$8:$Z$3162,MATCH(B276,BDD!$AX$8:$AX$3162,0)))=0,"",INDEX(BDD!$Z$8:$Z$3162,MATCH(B276,BDD!$AX$8:$AX$3162,0)))</f>
        <v>0</v>
      </c>
      <c r="O276" s="672" t="str">
        <f>IF(IF(B276="","",INDEX(BDD!$AA$8:$AA$3162,MATCH(B276,BDD!$AX$8:$AX$3162,0)))=0,"",IF(B276="","",INDEX(BDD!$AA$8:$AA$3162,MATCH(B276,BDD!$AX$8:$AX$3162,0))))</f>
        <v/>
      </c>
      <c r="P276" s="672">
        <f>IF(IF(B276="","",INDEX(BDD!$AB$8:$AB$3162,MATCH(B276,BDD!$AX$8:$AX$3162,0)))=0,"",)</f>
        <v>0</v>
      </c>
      <c r="Q276" s="679" t="str">
        <f>IF(IF(B276="","",INDEX(BDD!$AN$8:$AN$3162,MATCH(B276,BDD!$AX$8:$AX$3162,0)))=0,"",IF(B276="","",INDEX(BDD!$AN$8:$AN$3162,MATCH(B276,BDD!$AX$8:$AX$3162,0))))</f>
        <v/>
      </c>
      <c r="R276" s="557" t="str">
        <f>IFERROR(IF(B276="","",INDEX(BDD!C:C,MATCH(B276,BDD!AX:AX,0))),"")</f>
        <v/>
      </c>
      <c r="S276" s="513" t="str">
        <f>IF(B276="","",INDEX(BDD!$A$8:$A$3162,MATCH(B276,BDD!$AX$8:$AX$3162,0)))</f>
        <v/>
      </c>
    </row>
    <row r="277" spans="2:19" ht="18.75">
      <c r="B277" s="529" t="str">
        <f t="shared" si="9"/>
        <v/>
      </c>
      <c r="C277" s="530" t="str">
        <f>IF(B277="","",INDEX(BDD!$B$8:$B$3162,MATCH(B277,BDD!$AX$8:$AX$3162,0)))</f>
        <v/>
      </c>
      <c r="D277" s="531" t="str">
        <f t="shared" si="8"/>
        <v/>
      </c>
      <c r="E277" s="532" t="str">
        <f>IF(B277="","",INDEX(BDD!$D$8:$D$3162,MATCH(B277,BDD!$AX$8:$AX$3162,0)))</f>
        <v/>
      </c>
      <c r="F277" s="533" t="str">
        <f>IF(B277="","",INDEX(BDD!$M$8:$M$3162,MATCH(B277,BDD!$AX$8:$AX$3162,0)))</f>
        <v/>
      </c>
      <c r="G277" s="533" t="str">
        <f>IF(B277="","",INDEX(BDD!$N$8:$N$3162,MATCH(B277,BDD!$AX$8:$AX$3162,0)))</f>
        <v/>
      </c>
      <c r="H277" s="537" t="str">
        <f>IF(B277="","",INDEX(BDD!$E$8:$E$3162,MATCH(B277,BDD!$AX$8:$AX$3162,0)))</f>
        <v/>
      </c>
      <c r="I277" s="534" t="str">
        <f>IF(B277="","",INDEX(BDD!$V$8:$V$3162,MATCH(B277,BDD!$AX$8:$AX$3162,0)))</f>
        <v/>
      </c>
      <c r="J277" s="758" t="str">
        <f>IF(B277="","",INDEX(BDD!$Q$8:$Q$3162,MATCH(B277,BDD!$AX$8:$AX$3162,0)))</f>
        <v/>
      </c>
      <c r="K277" s="535" t="str">
        <f>IF(B277="","",INDEX(BDD!$R$8:$R$3162,MATCH(B277,BDD!$AX$8:$AX$3162,0)))</f>
        <v/>
      </c>
      <c r="L277" s="536" t="str">
        <f>IF(B277="","",INDEX(BDD!$S$8:$S$3162,MATCH(B277,BDD!$AX$8:$AX$3162,0)))</f>
        <v/>
      </c>
      <c r="M277" s="556" t="str">
        <f>IF(B277="","",INDEX(BDD!$P$8:$P$3162,MATCH(B277,BDD!$AX$8:$AX$3162,0)))</f>
        <v/>
      </c>
      <c r="N277" s="678">
        <f>IF(IF(B277="","",INDEX(BDD!$Z$8:$Z$3162,MATCH(B277,BDD!$AX$8:$AX$3162,0)))=0,"",INDEX(BDD!$Z$8:$Z$3162,MATCH(B277,BDD!$AX$8:$AX$3162,0)))</f>
        <v>0</v>
      </c>
      <c r="O277" s="672" t="str">
        <f>IF(IF(B277="","",INDEX(BDD!$AA$8:$AA$3162,MATCH(B277,BDD!$AX$8:$AX$3162,0)))=0,"",IF(B277="","",INDEX(BDD!$AA$8:$AA$3162,MATCH(B277,BDD!$AX$8:$AX$3162,0))))</f>
        <v/>
      </c>
      <c r="P277" s="672">
        <f>IF(IF(B277="","",INDEX(BDD!$AB$8:$AB$3162,MATCH(B277,BDD!$AX$8:$AX$3162,0)))=0,"",)</f>
        <v>0</v>
      </c>
      <c r="Q277" s="679" t="str">
        <f>IF(IF(B277="","",INDEX(BDD!$AN$8:$AN$3162,MATCH(B277,BDD!$AX$8:$AX$3162,0)))=0,"",IF(B277="","",INDEX(BDD!$AN$8:$AN$3162,MATCH(B277,BDD!$AX$8:$AX$3162,0))))</f>
        <v/>
      </c>
      <c r="R277" s="557" t="str">
        <f>IFERROR(IF(B277="","",INDEX(BDD!C:C,MATCH(B277,BDD!AX:AX,0))),"")</f>
        <v/>
      </c>
      <c r="S277" s="513" t="str">
        <f>IF(B277="","",INDEX(BDD!$A$8:$A$3162,MATCH(B277,BDD!$AX$8:$AX$3162,0)))</f>
        <v/>
      </c>
    </row>
    <row r="278" spans="2:19" ht="18.75">
      <c r="B278" s="529" t="str">
        <f t="shared" si="9"/>
        <v/>
      </c>
      <c r="C278" s="530" t="str">
        <f>IF(B278="","",INDEX(BDD!$B$8:$B$3162,MATCH(B278,BDD!$AX$8:$AX$3162,0)))</f>
        <v/>
      </c>
      <c r="D278" s="531" t="str">
        <f t="shared" si="8"/>
        <v/>
      </c>
      <c r="E278" s="532" t="str">
        <f>IF(B278="","",INDEX(BDD!$D$8:$D$3162,MATCH(B278,BDD!$AX$8:$AX$3162,0)))</f>
        <v/>
      </c>
      <c r="F278" s="533" t="str">
        <f>IF(B278="","",INDEX(BDD!$M$8:$M$3162,MATCH(B278,BDD!$AX$8:$AX$3162,0)))</f>
        <v/>
      </c>
      <c r="G278" s="533" t="str">
        <f>IF(B278="","",INDEX(BDD!$N$8:$N$3162,MATCH(B278,BDD!$AX$8:$AX$3162,0)))</f>
        <v/>
      </c>
      <c r="H278" s="537" t="str">
        <f>IF(B278="","",INDEX(BDD!$E$8:$E$3162,MATCH(B278,BDD!$AX$8:$AX$3162,0)))</f>
        <v/>
      </c>
      <c r="I278" s="534" t="str">
        <f>IF(B278="","",INDEX(BDD!$V$8:$V$3162,MATCH(B278,BDD!$AX$8:$AX$3162,0)))</f>
        <v/>
      </c>
      <c r="J278" s="758" t="str">
        <f>IF(B278="","",INDEX(BDD!$Q$8:$Q$3162,MATCH(B278,BDD!$AX$8:$AX$3162,0)))</f>
        <v/>
      </c>
      <c r="K278" s="535" t="str">
        <f>IF(B278="","",INDEX(BDD!$R$8:$R$3162,MATCH(B278,BDD!$AX$8:$AX$3162,0)))</f>
        <v/>
      </c>
      <c r="L278" s="536" t="str">
        <f>IF(B278="","",INDEX(BDD!$S$8:$S$3162,MATCH(B278,BDD!$AX$8:$AX$3162,0)))</f>
        <v/>
      </c>
      <c r="M278" s="556" t="str">
        <f>IF(B278="","",INDEX(BDD!$P$8:$P$3162,MATCH(B278,BDD!$AX$8:$AX$3162,0)))</f>
        <v/>
      </c>
      <c r="N278" s="678">
        <f>IF(IF(B278="","",INDEX(BDD!$Z$8:$Z$3162,MATCH(B278,BDD!$AX$8:$AX$3162,0)))=0,"",INDEX(BDD!$Z$8:$Z$3162,MATCH(B278,BDD!$AX$8:$AX$3162,0)))</f>
        <v>0</v>
      </c>
      <c r="O278" s="672" t="str">
        <f>IF(IF(B278="","",INDEX(BDD!$AA$8:$AA$3162,MATCH(B278,BDD!$AX$8:$AX$3162,0)))=0,"",IF(B278="","",INDEX(BDD!$AA$8:$AA$3162,MATCH(B278,BDD!$AX$8:$AX$3162,0))))</f>
        <v/>
      </c>
      <c r="P278" s="672">
        <f>IF(IF(B278="","",INDEX(BDD!$AB$8:$AB$3162,MATCH(B278,BDD!$AX$8:$AX$3162,0)))=0,"",)</f>
        <v>0</v>
      </c>
      <c r="Q278" s="679" t="str">
        <f>IF(IF(B278="","",INDEX(BDD!$AN$8:$AN$3162,MATCH(B278,BDD!$AX$8:$AX$3162,0)))=0,"",IF(B278="","",INDEX(BDD!$AN$8:$AN$3162,MATCH(B278,BDD!$AX$8:$AX$3162,0))))</f>
        <v/>
      </c>
      <c r="R278" s="557" t="str">
        <f>IFERROR(IF(B278="","",INDEX(BDD!C:C,MATCH(B278,BDD!AX:AX,0))),"")</f>
        <v/>
      </c>
      <c r="S278" s="513" t="str">
        <f>IF(B278="","",INDEX(BDD!$A$8:$A$3162,MATCH(B278,BDD!$AX$8:$AX$3162,0)))</f>
        <v/>
      </c>
    </row>
    <row r="279" spans="2:19" ht="18.75">
      <c r="B279" s="529" t="str">
        <f t="shared" si="9"/>
        <v/>
      </c>
      <c r="C279" s="530" t="str">
        <f>IF(B279="","",INDEX(BDD!$B$8:$B$3162,MATCH(B279,BDD!$AX$8:$AX$3162,0)))</f>
        <v/>
      </c>
      <c r="D279" s="531" t="str">
        <f t="shared" si="8"/>
        <v/>
      </c>
      <c r="E279" s="532" t="str">
        <f>IF(B279="","",INDEX(BDD!$D$8:$D$3162,MATCH(B279,BDD!$AX$8:$AX$3162,0)))</f>
        <v/>
      </c>
      <c r="F279" s="533" t="str">
        <f>IF(B279="","",INDEX(BDD!$M$8:$M$3162,MATCH(B279,BDD!$AX$8:$AX$3162,0)))</f>
        <v/>
      </c>
      <c r="G279" s="533" t="str">
        <f>IF(B279="","",INDEX(BDD!$N$8:$N$3162,MATCH(B279,BDD!$AX$8:$AX$3162,0)))</f>
        <v/>
      </c>
      <c r="H279" s="537" t="str">
        <f>IF(B279="","",INDEX(BDD!$E$8:$E$3162,MATCH(B279,BDD!$AX$8:$AX$3162,0)))</f>
        <v/>
      </c>
      <c r="I279" s="534" t="str">
        <f>IF(B279="","",INDEX(BDD!$V$8:$V$3162,MATCH(B279,BDD!$AX$8:$AX$3162,0)))</f>
        <v/>
      </c>
      <c r="J279" s="758" t="str">
        <f>IF(B279="","",INDEX(BDD!$Q$8:$Q$3162,MATCH(B279,BDD!$AX$8:$AX$3162,0)))</f>
        <v/>
      </c>
      <c r="K279" s="535" t="str">
        <f>IF(B279="","",INDEX(BDD!$R$8:$R$3162,MATCH(B279,BDD!$AX$8:$AX$3162,0)))</f>
        <v/>
      </c>
      <c r="L279" s="536" t="str">
        <f>IF(B279="","",INDEX(BDD!$S$8:$S$3162,MATCH(B279,BDD!$AX$8:$AX$3162,0)))</f>
        <v/>
      </c>
      <c r="M279" s="556" t="str">
        <f>IF(B279="","",INDEX(BDD!$P$8:$P$3162,MATCH(B279,BDD!$AX$8:$AX$3162,0)))</f>
        <v/>
      </c>
      <c r="N279" s="678">
        <f>IF(IF(B279="","",INDEX(BDD!$Z$8:$Z$3162,MATCH(B279,BDD!$AX$8:$AX$3162,0)))=0,"",INDEX(BDD!$Z$8:$Z$3162,MATCH(B279,BDD!$AX$8:$AX$3162,0)))</f>
        <v>0</v>
      </c>
      <c r="O279" s="672" t="str">
        <f>IF(IF(B279="","",INDEX(BDD!$AA$8:$AA$3162,MATCH(B279,BDD!$AX$8:$AX$3162,0)))=0,"",IF(B279="","",INDEX(BDD!$AA$8:$AA$3162,MATCH(B279,BDD!$AX$8:$AX$3162,0))))</f>
        <v/>
      </c>
      <c r="P279" s="672">
        <f>IF(IF(B279="","",INDEX(BDD!$AB$8:$AB$3162,MATCH(B279,BDD!$AX$8:$AX$3162,0)))=0,"",)</f>
        <v>0</v>
      </c>
      <c r="Q279" s="679" t="str">
        <f>IF(IF(B279="","",INDEX(BDD!$AN$8:$AN$3162,MATCH(B279,BDD!$AX$8:$AX$3162,0)))=0,"",IF(B279="","",INDEX(BDD!$AN$8:$AN$3162,MATCH(B279,BDD!$AX$8:$AX$3162,0))))</f>
        <v/>
      </c>
      <c r="R279" s="557" t="str">
        <f>IFERROR(IF(B279="","",INDEX(BDD!C:C,MATCH(B279,BDD!AX:AX,0))),"")</f>
        <v/>
      </c>
      <c r="S279" s="513" t="str">
        <f>IF(B279="","",INDEX(BDD!$A$8:$A$3162,MATCH(B279,BDD!$AX$8:$AX$3162,0)))</f>
        <v/>
      </c>
    </row>
    <row r="280" spans="2:19" ht="18.75">
      <c r="B280" s="529" t="str">
        <f t="shared" si="9"/>
        <v/>
      </c>
      <c r="C280" s="530" t="str">
        <f>IF(B280="","",INDEX(BDD!$B$8:$B$3162,MATCH(B280,BDD!$AX$8:$AX$3162,0)))</f>
        <v/>
      </c>
      <c r="D280" s="531" t="str">
        <f t="shared" si="8"/>
        <v/>
      </c>
      <c r="E280" s="532" t="str">
        <f>IF(B280="","",INDEX(BDD!$D$8:$D$3162,MATCH(B280,BDD!$AX$8:$AX$3162,0)))</f>
        <v/>
      </c>
      <c r="F280" s="533" t="str">
        <f>IF(B280="","",INDEX(BDD!$M$8:$M$3162,MATCH(B280,BDD!$AX$8:$AX$3162,0)))</f>
        <v/>
      </c>
      <c r="G280" s="533" t="str">
        <f>IF(B280="","",INDEX(BDD!$N$8:$N$3162,MATCH(B280,BDD!$AX$8:$AX$3162,0)))</f>
        <v/>
      </c>
      <c r="H280" s="537" t="str">
        <f>IF(B280="","",INDEX(BDD!$E$8:$E$3162,MATCH(B280,BDD!$AX$8:$AX$3162,0)))</f>
        <v/>
      </c>
      <c r="I280" s="534" t="str">
        <f>IF(B280="","",INDEX(BDD!$V$8:$V$3162,MATCH(B280,BDD!$AX$8:$AX$3162,0)))</f>
        <v/>
      </c>
      <c r="J280" s="758" t="str">
        <f>IF(B280="","",INDEX(BDD!$Q$8:$Q$3162,MATCH(B280,BDD!$AX$8:$AX$3162,0)))</f>
        <v/>
      </c>
      <c r="K280" s="535" t="str">
        <f>IF(B280="","",INDEX(BDD!$R$8:$R$3162,MATCH(B280,BDD!$AX$8:$AX$3162,0)))</f>
        <v/>
      </c>
      <c r="L280" s="536" t="str">
        <f>IF(B280="","",INDEX(BDD!$S$8:$S$3162,MATCH(B280,BDD!$AX$8:$AX$3162,0)))</f>
        <v/>
      </c>
      <c r="M280" s="556" t="str">
        <f>IF(B280="","",INDEX(BDD!$P$8:$P$3162,MATCH(B280,BDD!$AX$8:$AX$3162,0)))</f>
        <v/>
      </c>
      <c r="N280" s="678">
        <f>IF(IF(B280="","",INDEX(BDD!$Z$8:$Z$3162,MATCH(B280,BDD!$AX$8:$AX$3162,0)))=0,"",INDEX(BDD!$Z$8:$Z$3162,MATCH(B280,BDD!$AX$8:$AX$3162,0)))</f>
        <v>0</v>
      </c>
      <c r="O280" s="672" t="str">
        <f>IF(IF(B280="","",INDEX(BDD!$AA$8:$AA$3162,MATCH(B280,BDD!$AX$8:$AX$3162,0)))=0,"",IF(B280="","",INDEX(BDD!$AA$8:$AA$3162,MATCH(B280,BDD!$AX$8:$AX$3162,0))))</f>
        <v/>
      </c>
      <c r="P280" s="672">
        <f>IF(IF(B280="","",INDEX(BDD!$AB$8:$AB$3162,MATCH(B280,BDD!$AX$8:$AX$3162,0)))=0,"",)</f>
        <v>0</v>
      </c>
      <c r="Q280" s="679" t="str">
        <f>IF(IF(B280="","",INDEX(BDD!$AN$8:$AN$3162,MATCH(B280,BDD!$AX$8:$AX$3162,0)))=0,"",IF(B280="","",INDEX(BDD!$AN$8:$AN$3162,MATCH(B280,BDD!$AX$8:$AX$3162,0))))</f>
        <v/>
      </c>
      <c r="R280" s="557" t="str">
        <f>IFERROR(IF(B280="","",INDEX(BDD!C:C,MATCH(B280,BDD!AX:AX,0))),"")</f>
        <v/>
      </c>
      <c r="S280" s="513" t="str">
        <f>IF(B280="","",INDEX(BDD!$A$8:$A$3162,MATCH(B280,BDD!$AX$8:$AX$3162,0)))</f>
        <v/>
      </c>
    </row>
    <row r="281" spans="2:19" ht="18.75">
      <c r="B281" s="529" t="str">
        <f t="shared" si="9"/>
        <v/>
      </c>
      <c r="C281" s="530" t="str">
        <f>IF(B281="","",INDEX(BDD!$B$8:$B$3162,MATCH(B281,BDD!$AX$8:$AX$3162,0)))</f>
        <v/>
      </c>
      <c r="D281" s="531" t="str">
        <f t="shared" si="8"/>
        <v/>
      </c>
      <c r="E281" s="532" t="str">
        <f>IF(B281="","",INDEX(BDD!$D$8:$D$3162,MATCH(B281,BDD!$AX$8:$AX$3162,0)))</f>
        <v/>
      </c>
      <c r="F281" s="533" t="str">
        <f>IF(B281="","",INDEX(BDD!$M$8:$M$3162,MATCH(B281,BDD!$AX$8:$AX$3162,0)))</f>
        <v/>
      </c>
      <c r="G281" s="533" t="str">
        <f>IF(B281="","",INDEX(BDD!$N$8:$N$3162,MATCH(B281,BDD!$AX$8:$AX$3162,0)))</f>
        <v/>
      </c>
      <c r="H281" s="537" t="str">
        <f>IF(B281="","",INDEX(BDD!$E$8:$E$3162,MATCH(B281,BDD!$AX$8:$AX$3162,0)))</f>
        <v/>
      </c>
      <c r="I281" s="534" t="str">
        <f>IF(B281="","",INDEX(BDD!$V$8:$V$3162,MATCH(B281,BDD!$AX$8:$AX$3162,0)))</f>
        <v/>
      </c>
      <c r="J281" s="758" t="str">
        <f>IF(B281="","",INDEX(BDD!$Q$8:$Q$3162,MATCH(B281,BDD!$AX$8:$AX$3162,0)))</f>
        <v/>
      </c>
      <c r="K281" s="535" t="str">
        <f>IF(B281="","",INDEX(BDD!$R$8:$R$3162,MATCH(B281,BDD!$AX$8:$AX$3162,0)))</f>
        <v/>
      </c>
      <c r="L281" s="536" t="str">
        <f>IF(B281="","",INDEX(BDD!$S$8:$S$3162,MATCH(B281,BDD!$AX$8:$AX$3162,0)))</f>
        <v/>
      </c>
      <c r="M281" s="556" t="str">
        <f>IF(B281="","",INDEX(BDD!$P$8:$P$3162,MATCH(B281,BDD!$AX$8:$AX$3162,0)))</f>
        <v/>
      </c>
      <c r="N281" s="678">
        <f>IF(IF(B281="","",INDEX(BDD!$Z$8:$Z$3162,MATCH(B281,BDD!$AX$8:$AX$3162,0)))=0,"",INDEX(BDD!$Z$8:$Z$3162,MATCH(B281,BDD!$AX$8:$AX$3162,0)))</f>
        <v>0</v>
      </c>
      <c r="O281" s="672" t="str">
        <f>IF(IF(B281="","",INDEX(BDD!$AA$8:$AA$3162,MATCH(B281,BDD!$AX$8:$AX$3162,0)))=0,"",IF(B281="","",INDEX(BDD!$AA$8:$AA$3162,MATCH(B281,BDD!$AX$8:$AX$3162,0))))</f>
        <v/>
      </c>
      <c r="P281" s="672">
        <f>IF(IF(B281="","",INDEX(BDD!$AB$8:$AB$3162,MATCH(B281,BDD!$AX$8:$AX$3162,0)))=0,"",)</f>
        <v>0</v>
      </c>
      <c r="Q281" s="679" t="str">
        <f>IF(IF(B281="","",INDEX(BDD!$AN$8:$AN$3162,MATCH(B281,BDD!$AX$8:$AX$3162,0)))=0,"",IF(B281="","",INDEX(BDD!$AN$8:$AN$3162,MATCH(B281,BDD!$AX$8:$AX$3162,0))))</f>
        <v/>
      </c>
      <c r="R281" s="557" t="str">
        <f>IFERROR(IF(B281="","",INDEX(BDD!C:C,MATCH(B281,BDD!AX:AX,0))),"")</f>
        <v/>
      </c>
      <c r="S281" s="513" t="str">
        <f>IF(B281="","",INDEX(BDD!$A$8:$A$3162,MATCH(B281,BDD!$AX$8:$AX$3162,0)))</f>
        <v/>
      </c>
    </row>
    <row r="282" spans="2:19" ht="18.75">
      <c r="B282" s="529" t="str">
        <f t="shared" si="9"/>
        <v/>
      </c>
      <c r="C282" s="530" t="str">
        <f>IF(B282="","",INDEX(BDD!$B$8:$B$3162,MATCH(B282,BDD!$AX$8:$AX$3162,0)))</f>
        <v/>
      </c>
      <c r="D282" s="531" t="str">
        <f t="shared" si="8"/>
        <v/>
      </c>
      <c r="E282" s="532" t="str">
        <f>IF(B282="","",INDEX(BDD!$D$8:$D$3162,MATCH(B282,BDD!$AX$8:$AX$3162,0)))</f>
        <v/>
      </c>
      <c r="F282" s="533" t="str">
        <f>IF(B282="","",INDEX(BDD!$M$8:$M$3162,MATCH(B282,BDD!$AX$8:$AX$3162,0)))</f>
        <v/>
      </c>
      <c r="G282" s="533" t="str">
        <f>IF(B282="","",INDEX(BDD!$N$8:$N$3162,MATCH(B282,BDD!$AX$8:$AX$3162,0)))</f>
        <v/>
      </c>
      <c r="H282" s="537" t="str">
        <f>IF(B282="","",INDEX(BDD!$E$8:$E$3162,MATCH(B282,BDD!$AX$8:$AX$3162,0)))</f>
        <v/>
      </c>
      <c r="I282" s="534" t="str">
        <f>IF(B282="","",INDEX(BDD!$V$8:$V$3162,MATCH(B282,BDD!$AX$8:$AX$3162,0)))</f>
        <v/>
      </c>
      <c r="J282" s="758" t="str">
        <f>IF(B282="","",INDEX(BDD!$Q$8:$Q$3162,MATCH(B282,BDD!$AX$8:$AX$3162,0)))</f>
        <v/>
      </c>
      <c r="K282" s="535" t="str">
        <f>IF(B282="","",INDEX(BDD!$R$8:$R$3162,MATCH(B282,BDD!$AX$8:$AX$3162,0)))</f>
        <v/>
      </c>
      <c r="L282" s="536" t="str">
        <f>IF(B282="","",INDEX(BDD!$S$8:$S$3162,MATCH(B282,BDD!$AX$8:$AX$3162,0)))</f>
        <v/>
      </c>
      <c r="M282" s="556" t="str">
        <f>IF(B282="","",INDEX(BDD!$P$8:$P$3162,MATCH(B282,BDD!$AX$8:$AX$3162,0)))</f>
        <v/>
      </c>
      <c r="N282" s="678">
        <f>IF(IF(B282="","",INDEX(BDD!$Z$8:$Z$3162,MATCH(B282,BDD!$AX$8:$AX$3162,0)))=0,"",INDEX(BDD!$Z$8:$Z$3162,MATCH(B282,BDD!$AX$8:$AX$3162,0)))</f>
        <v>0</v>
      </c>
      <c r="O282" s="672" t="str">
        <f>IF(IF(B282="","",INDEX(BDD!$AA$8:$AA$3162,MATCH(B282,BDD!$AX$8:$AX$3162,0)))=0,"",IF(B282="","",INDEX(BDD!$AA$8:$AA$3162,MATCH(B282,BDD!$AX$8:$AX$3162,0))))</f>
        <v/>
      </c>
      <c r="P282" s="672">
        <f>IF(IF(B282="","",INDEX(BDD!$AB$8:$AB$3162,MATCH(B282,BDD!$AX$8:$AX$3162,0)))=0,"",)</f>
        <v>0</v>
      </c>
      <c r="Q282" s="679" t="str">
        <f>IF(IF(B282="","",INDEX(BDD!$AN$8:$AN$3162,MATCH(B282,BDD!$AX$8:$AX$3162,0)))=0,"",IF(B282="","",INDEX(BDD!$AN$8:$AN$3162,MATCH(B282,BDD!$AX$8:$AX$3162,0))))</f>
        <v/>
      </c>
      <c r="R282" s="557" t="str">
        <f>IFERROR(IF(B282="","",INDEX(BDD!C:C,MATCH(B282,BDD!AX:AX,0))),"")</f>
        <v/>
      </c>
      <c r="S282" s="513" t="str">
        <f>IF(B282="","",INDEX(BDD!$A$8:$A$3162,MATCH(B282,BDD!$AX$8:$AX$3162,0)))</f>
        <v/>
      </c>
    </row>
    <row r="283" spans="2:19" ht="18.75">
      <c r="B283" s="529" t="str">
        <f t="shared" ref="B283:B324" si="10">IF(ROW()-4&lt;=$S$2,ROW()-4,"")</f>
        <v/>
      </c>
      <c r="C283" s="530" t="str">
        <f>IF(B283="","",INDEX(BDD!$B$8:$B$3162,MATCH(B283,BDD!$AX$8:$AX$3162,0)))</f>
        <v/>
      </c>
      <c r="D283" s="531" t="str">
        <f t="shared" si="8"/>
        <v/>
      </c>
      <c r="E283" s="532" t="str">
        <f>IF(B283="","",INDEX(BDD!$D$8:$D$3162,MATCH(B283,BDD!$AX$8:$AX$3162,0)))</f>
        <v/>
      </c>
      <c r="F283" s="533" t="str">
        <f>IF(B283="","",INDEX(BDD!$M$8:$M$3162,MATCH(B283,BDD!$AX$8:$AX$3162,0)))</f>
        <v/>
      </c>
      <c r="G283" s="533" t="str">
        <f>IF(B283="","",INDEX(BDD!$N$8:$N$3162,MATCH(B283,BDD!$AX$8:$AX$3162,0)))</f>
        <v/>
      </c>
      <c r="H283" s="537" t="str">
        <f>IF(B283="","",INDEX(BDD!$E$8:$E$3162,MATCH(B283,BDD!$AX$8:$AX$3162,0)))</f>
        <v/>
      </c>
      <c r="I283" s="534" t="str">
        <f>IF(B283="","",INDEX(BDD!$V$8:$V$3162,MATCH(B283,BDD!$AX$8:$AX$3162,0)))</f>
        <v/>
      </c>
      <c r="J283" s="758" t="str">
        <f>IF(B283="","",INDEX(BDD!$Q$8:$Q$3162,MATCH(B283,BDD!$AX$8:$AX$3162,0)))</f>
        <v/>
      </c>
      <c r="K283" s="535" t="str">
        <f>IF(B283="","",INDEX(BDD!$R$8:$R$3162,MATCH(B283,BDD!$AX$8:$AX$3162,0)))</f>
        <v/>
      </c>
      <c r="L283" s="536" t="str">
        <f>IF(B283="","",INDEX(BDD!$S$8:$S$3162,MATCH(B283,BDD!$AX$8:$AX$3162,0)))</f>
        <v/>
      </c>
      <c r="M283" s="556" t="str">
        <f>IF(B283="","",INDEX(BDD!$P$8:$P$3162,MATCH(B283,BDD!$AX$8:$AX$3162,0)))</f>
        <v/>
      </c>
      <c r="N283" s="678">
        <f>IF(IF(B283="","",INDEX(BDD!$Z$8:$Z$3162,MATCH(B283,BDD!$AX$8:$AX$3162,0)))=0,"",INDEX(BDD!$Z$8:$Z$3162,MATCH(B283,BDD!$AX$8:$AX$3162,0)))</f>
        <v>0</v>
      </c>
      <c r="O283" s="672" t="str">
        <f>IF(IF(B283="","",INDEX(BDD!$AA$8:$AA$3162,MATCH(B283,BDD!$AX$8:$AX$3162,0)))=0,"",IF(B283="","",INDEX(BDD!$AA$8:$AA$3162,MATCH(B283,BDD!$AX$8:$AX$3162,0))))</f>
        <v/>
      </c>
      <c r="P283" s="672">
        <f>IF(IF(B283="","",INDEX(BDD!$AB$8:$AB$3162,MATCH(B283,BDD!$AX$8:$AX$3162,0)))=0,"",)</f>
        <v>0</v>
      </c>
      <c r="Q283" s="679" t="str">
        <f>IF(IF(B283="","",INDEX(BDD!$AN$8:$AN$3162,MATCH(B283,BDD!$AX$8:$AX$3162,0)))=0,"",IF(B283="","",INDEX(BDD!$AN$8:$AN$3162,MATCH(B283,BDD!$AX$8:$AX$3162,0))))</f>
        <v/>
      </c>
      <c r="R283" s="557" t="str">
        <f>IFERROR(IF(B283="","",INDEX(BDD!C:C,MATCH(B283,BDD!AX:AX,0))),"")</f>
        <v/>
      </c>
      <c r="S283" s="513" t="str">
        <f>IF(B283="","",INDEX(BDD!$A$8:$A$3162,MATCH(B283,BDD!$AX$8:$AX$3162,0)))</f>
        <v/>
      </c>
    </row>
    <row r="284" spans="2:19" ht="18.75">
      <c r="B284" s="529" t="str">
        <f t="shared" si="10"/>
        <v/>
      </c>
      <c r="C284" s="530" t="str">
        <f>IF(B284="","",INDEX(BDD!$B$8:$B$3162,MATCH(B284,BDD!$AX$8:$AX$3162,0)))</f>
        <v/>
      </c>
      <c r="D284" s="531" t="str">
        <f t="shared" si="8"/>
        <v/>
      </c>
      <c r="E284" s="532" t="str">
        <f>IF(B284="","",INDEX(BDD!$D$8:$D$3162,MATCH(B284,BDD!$AX$8:$AX$3162,0)))</f>
        <v/>
      </c>
      <c r="F284" s="533" t="str">
        <f>IF(B284="","",INDEX(BDD!$M$8:$M$3162,MATCH(B284,BDD!$AX$8:$AX$3162,0)))</f>
        <v/>
      </c>
      <c r="G284" s="533" t="str">
        <f>IF(B284="","",INDEX(BDD!$N$8:$N$3162,MATCH(B284,BDD!$AX$8:$AX$3162,0)))</f>
        <v/>
      </c>
      <c r="H284" s="537" t="str">
        <f>IF(B284="","",INDEX(BDD!$E$8:$E$3162,MATCH(B284,BDD!$AX$8:$AX$3162,0)))</f>
        <v/>
      </c>
      <c r="I284" s="534" t="str">
        <f>IF(B284="","",INDEX(BDD!$V$8:$V$3162,MATCH(B284,BDD!$AX$8:$AX$3162,0)))</f>
        <v/>
      </c>
      <c r="J284" s="758" t="str">
        <f>IF(B284="","",INDEX(BDD!$Q$8:$Q$3162,MATCH(B284,BDD!$AX$8:$AX$3162,0)))</f>
        <v/>
      </c>
      <c r="K284" s="535" t="str">
        <f>IF(B284="","",INDEX(BDD!$R$8:$R$3162,MATCH(B284,BDD!$AX$8:$AX$3162,0)))</f>
        <v/>
      </c>
      <c r="L284" s="536" t="str">
        <f>IF(B284="","",INDEX(BDD!$S$8:$S$3162,MATCH(B284,BDD!$AX$8:$AX$3162,0)))</f>
        <v/>
      </c>
      <c r="M284" s="556" t="str">
        <f>IF(B284="","",INDEX(BDD!$P$8:$P$3162,MATCH(B284,BDD!$AX$8:$AX$3162,0)))</f>
        <v/>
      </c>
      <c r="N284" s="678">
        <f>IF(IF(B284="","",INDEX(BDD!$Z$8:$Z$3162,MATCH(B284,BDD!$AX$8:$AX$3162,0)))=0,"",INDEX(BDD!$Z$8:$Z$3162,MATCH(B284,BDD!$AX$8:$AX$3162,0)))</f>
        <v>0</v>
      </c>
      <c r="O284" s="672" t="str">
        <f>IF(IF(B284="","",INDEX(BDD!$AA$8:$AA$3162,MATCH(B284,BDD!$AX$8:$AX$3162,0)))=0,"",IF(B284="","",INDEX(BDD!$AA$8:$AA$3162,MATCH(B284,BDD!$AX$8:$AX$3162,0))))</f>
        <v/>
      </c>
      <c r="P284" s="672">
        <f>IF(IF(B284="","",INDEX(BDD!$AB$8:$AB$3162,MATCH(B284,BDD!$AX$8:$AX$3162,0)))=0,"",)</f>
        <v>0</v>
      </c>
      <c r="Q284" s="679" t="str">
        <f>IF(IF(B284="","",INDEX(BDD!$AN$8:$AN$3162,MATCH(B284,BDD!$AX$8:$AX$3162,0)))=0,"",IF(B284="","",INDEX(BDD!$AN$8:$AN$3162,MATCH(B284,BDD!$AX$8:$AX$3162,0))))</f>
        <v/>
      </c>
      <c r="R284" s="557" t="str">
        <f>IFERROR(IF(B284="","",INDEX(BDD!C:C,MATCH(B284,BDD!AX:AX,0))),"")</f>
        <v/>
      </c>
      <c r="S284" s="513" t="str">
        <f>IF(B284="","",INDEX(BDD!$A$8:$A$3162,MATCH(B284,BDD!$AX$8:$AX$3162,0)))</f>
        <v/>
      </c>
    </row>
    <row r="285" spans="2:19" ht="18.75">
      <c r="B285" s="529" t="str">
        <f t="shared" si="10"/>
        <v/>
      </c>
      <c r="C285" s="530" t="str">
        <f>IF(B285="","",INDEX(BDD!$B$8:$B$3162,MATCH(B285,BDD!$AX$8:$AX$3162,0)))</f>
        <v/>
      </c>
      <c r="D285" s="531" t="str">
        <f t="shared" si="8"/>
        <v/>
      </c>
      <c r="E285" s="532" t="str">
        <f>IF(B285="","",INDEX(BDD!$D$8:$D$3162,MATCH(B285,BDD!$AX$8:$AX$3162,0)))</f>
        <v/>
      </c>
      <c r="F285" s="533" t="str">
        <f>IF(B285="","",INDEX(BDD!$M$8:$M$3162,MATCH(B285,BDD!$AX$8:$AX$3162,0)))</f>
        <v/>
      </c>
      <c r="G285" s="533" t="str">
        <f>IF(B285="","",INDEX(BDD!$N$8:$N$3162,MATCH(B285,BDD!$AX$8:$AX$3162,0)))</f>
        <v/>
      </c>
      <c r="H285" s="537" t="str">
        <f>IF(B285="","",INDEX(BDD!$E$8:$E$3162,MATCH(B285,BDD!$AX$8:$AX$3162,0)))</f>
        <v/>
      </c>
      <c r="I285" s="534" t="str">
        <f>IF(B285="","",INDEX(BDD!$V$8:$V$3162,MATCH(B285,BDD!$AX$8:$AX$3162,0)))</f>
        <v/>
      </c>
      <c r="J285" s="758" t="str">
        <f>IF(B285="","",INDEX(BDD!$Q$8:$Q$3162,MATCH(B285,BDD!$AX$8:$AX$3162,0)))</f>
        <v/>
      </c>
      <c r="K285" s="535" t="str">
        <f>IF(B285="","",INDEX(BDD!$R$8:$R$3162,MATCH(B285,BDD!$AX$8:$AX$3162,0)))</f>
        <v/>
      </c>
      <c r="L285" s="536" t="str">
        <f>IF(B285="","",INDEX(BDD!$S$8:$S$3162,MATCH(B285,BDD!$AX$8:$AX$3162,0)))</f>
        <v/>
      </c>
      <c r="M285" s="556" t="str">
        <f>IF(B285="","",INDEX(BDD!$P$8:$P$3162,MATCH(B285,BDD!$AX$8:$AX$3162,0)))</f>
        <v/>
      </c>
      <c r="N285" s="678">
        <f>IF(IF(B285="","",INDEX(BDD!$Z$8:$Z$3162,MATCH(B285,BDD!$AX$8:$AX$3162,0)))=0,"",INDEX(BDD!$Z$8:$Z$3162,MATCH(B285,BDD!$AX$8:$AX$3162,0)))</f>
        <v>0</v>
      </c>
      <c r="O285" s="672" t="str">
        <f>IF(IF(B285="","",INDEX(BDD!$AA$8:$AA$3162,MATCH(B285,BDD!$AX$8:$AX$3162,0)))=0,"",IF(B285="","",INDEX(BDD!$AA$8:$AA$3162,MATCH(B285,BDD!$AX$8:$AX$3162,0))))</f>
        <v/>
      </c>
      <c r="P285" s="672">
        <f>IF(IF(B285="","",INDEX(BDD!$AB$8:$AB$3162,MATCH(B285,BDD!$AX$8:$AX$3162,0)))=0,"",)</f>
        <v>0</v>
      </c>
      <c r="Q285" s="679" t="str">
        <f>IF(IF(B285="","",INDEX(BDD!$AN$8:$AN$3162,MATCH(B285,BDD!$AX$8:$AX$3162,0)))=0,"",IF(B285="","",INDEX(BDD!$AN$8:$AN$3162,MATCH(B285,BDD!$AX$8:$AX$3162,0))))</f>
        <v/>
      </c>
      <c r="R285" s="557" t="str">
        <f>IFERROR(IF(B285="","",INDEX(BDD!C:C,MATCH(B285,BDD!AX:AX,0))),"")</f>
        <v/>
      </c>
      <c r="S285" s="513" t="str">
        <f>IF(B285="","",INDEX(BDD!$A$8:$A$3162,MATCH(B285,BDD!$AX$8:$AX$3162,0)))</f>
        <v/>
      </c>
    </row>
    <row r="286" spans="2:19" ht="18.75">
      <c r="B286" s="529" t="str">
        <f t="shared" si="10"/>
        <v/>
      </c>
      <c r="C286" s="530" t="str">
        <f>IF(B286="","",INDEX(BDD!$B$8:$B$3162,MATCH(B286,BDD!$AX$8:$AX$3162,0)))</f>
        <v/>
      </c>
      <c r="D286" s="531" t="str">
        <f t="shared" si="8"/>
        <v/>
      </c>
      <c r="E286" s="532" t="str">
        <f>IF(B286="","",INDEX(BDD!$D$8:$D$3162,MATCH(B286,BDD!$AX$8:$AX$3162,0)))</f>
        <v/>
      </c>
      <c r="F286" s="533" t="str">
        <f>IF(B286="","",INDEX(BDD!$M$8:$M$3162,MATCH(B286,BDD!$AX$8:$AX$3162,0)))</f>
        <v/>
      </c>
      <c r="G286" s="533" t="str">
        <f>IF(B286="","",INDEX(BDD!$N$8:$N$3162,MATCH(B286,BDD!$AX$8:$AX$3162,0)))</f>
        <v/>
      </c>
      <c r="H286" s="537" t="str">
        <f>IF(B286="","",INDEX(BDD!$E$8:$E$3162,MATCH(B286,BDD!$AX$8:$AX$3162,0)))</f>
        <v/>
      </c>
      <c r="I286" s="534" t="str">
        <f>IF(B286="","",INDEX(BDD!$V$8:$V$3162,MATCH(B286,BDD!$AX$8:$AX$3162,0)))</f>
        <v/>
      </c>
      <c r="J286" s="758" t="str">
        <f>IF(B286="","",INDEX(BDD!$Q$8:$Q$3162,MATCH(B286,BDD!$AX$8:$AX$3162,0)))</f>
        <v/>
      </c>
      <c r="K286" s="535" t="str">
        <f>IF(B286="","",INDEX(BDD!$R$8:$R$3162,MATCH(B286,BDD!$AX$8:$AX$3162,0)))</f>
        <v/>
      </c>
      <c r="L286" s="536" t="str">
        <f>IF(B286="","",INDEX(BDD!$S$8:$S$3162,MATCH(B286,BDD!$AX$8:$AX$3162,0)))</f>
        <v/>
      </c>
      <c r="M286" s="556" t="str">
        <f>IF(B286="","",INDEX(BDD!$P$8:$P$3162,MATCH(B286,BDD!$AX$8:$AX$3162,0)))</f>
        <v/>
      </c>
      <c r="N286" s="678">
        <f>IF(IF(B286="","",INDEX(BDD!$Z$8:$Z$3162,MATCH(B286,BDD!$AX$8:$AX$3162,0)))=0,"",INDEX(BDD!$Z$8:$Z$3162,MATCH(B286,BDD!$AX$8:$AX$3162,0)))</f>
        <v>0</v>
      </c>
      <c r="O286" s="672" t="str">
        <f>IF(IF(B286="","",INDEX(BDD!$AA$8:$AA$3162,MATCH(B286,BDD!$AX$8:$AX$3162,0)))=0,"",IF(B286="","",INDEX(BDD!$AA$8:$AA$3162,MATCH(B286,BDD!$AX$8:$AX$3162,0))))</f>
        <v/>
      </c>
      <c r="P286" s="672">
        <f>IF(IF(B286="","",INDEX(BDD!$AB$8:$AB$3162,MATCH(B286,BDD!$AX$8:$AX$3162,0)))=0,"",)</f>
        <v>0</v>
      </c>
      <c r="Q286" s="679" t="str">
        <f>IF(IF(B286="","",INDEX(BDD!$AN$8:$AN$3162,MATCH(B286,BDD!$AX$8:$AX$3162,0)))=0,"",IF(B286="","",INDEX(BDD!$AN$8:$AN$3162,MATCH(B286,BDD!$AX$8:$AX$3162,0))))</f>
        <v/>
      </c>
      <c r="R286" s="557" t="str">
        <f>IFERROR(IF(B286="","",INDEX(BDD!C:C,MATCH(B286,BDD!AX:AX,0))),"")</f>
        <v/>
      </c>
      <c r="S286" s="513" t="str">
        <f>IF(B286="","",INDEX(BDD!$A$8:$A$3162,MATCH(B286,BDD!$AX$8:$AX$3162,0)))</f>
        <v/>
      </c>
    </row>
    <row r="287" spans="2:19" ht="18.75">
      <c r="B287" s="529" t="str">
        <f t="shared" si="10"/>
        <v/>
      </c>
      <c r="C287" s="530" t="str">
        <f>IF(B287="","",INDEX(BDD!$B$8:$B$3162,MATCH(B287,BDD!$AX$8:$AX$3162,0)))</f>
        <v/>
      </c>
      <c r="D287" s="531" t="str">
        <f t="shared" si="8"/>
        <v/>
      </c>
      <c r="E287" s="532" t="str">
        <f>IF(B287="","",INDEX(BDD!$D$8:$D$3162,MATCH(B287,BDD!$AX$8:$AX$3162,0)))</f>
        <v/>
      </c>
      <c r="F287" s="533" t="str">
        <f>IF(B287="","",INDEX(BDD!$M$8:$M$3162,MATCH(B287,BDD!$AX$8:$AX$3162,0)))</f>
        <v/>
      </c>
      <c r="G287" s="533" t="str">
        <f>IF(B287="","",INDEX(BDD!$N$8:$N$3162,MATCH(B287,BDD!$AX$8:$AX$3162,0)))</f>
        <v/>
      </c>
      <c r="H287" s="537" t="str">
        <f>IF(B287="","",INDEX(BDD!$E$8:$E$3162,MATCH(B287,BDD!$AX$8:$AX$3162,0)))</f>
        <v/>
      </c>
      <c r="I287" s="534" t="str">
        <f>IF(B287="","",INDEX(BDD!$V$8:$V$3162,MATCH(B287,BDD!$AX$8:$AX$3162,0)))</f>
        <v/>
      </c>
      <c r="J287" s="758" t="str">
        <f>IF(B287="","",INDEX(BDD!$Q$8:$Q$3162,MATCH(B287,BDD!$AX$8:$AX$3162,0)))</f>
        <v/>
      </c>
      <c r="K287" s="535" t="str">
        <f>IF(B287="","",INDEX(BDD!$R$8:$R$3162,MATCH(B287,BDD!$AX$8:$AX$3162,0)))</f>
        <v/>
      </c>
      <c r="L287" s="536" t="str">
        <f>IF(B287="","",INDEX(BDD!$S$8:$S$3162,MATCH(B287,BDD!$AX$8:$AX$3162,0)))</f>
        <v/>
      </c>
      <c r="M287" s="556" t="str">
        <f>IF(B287="","",INDEX(BDD!$P$8:$P$3162,MATCH(B287,BDD!$AX$8:$AX$3162,0)))</f>
        <v/>
      </c>
      <c r="N287" s="678">
        <f>IF(IF(B287="","",INDEX(BDD!$Z$8:$Z$3162,MATCH(B287,BDD!$AX$8:$AX$3162,0)))=0,"",INDEX(BDD!$Z$8:$Z$3162,MATCH(B287,BDD!$AX$8:$AX$3162,0)))</f>
        <v>0</v>
      </c>
      <c r="O287" s="672" t="str">
        <f>IF(IF(B287="","",INDEX(BDD!$AA$8:$AA$3162,MATCH(B287,BDD!$AX$8:$AX$3162,0)))=0,"",IF(B287="","",INDEX(BDD!$AA$8:$AA$3162,MATCH(B287,BDD!$AX$8:$AX$3162,0))))</f>
        <v/>
      </c>
      <c r="P287" s="672">
        <f>IF(IF(B287="","",INDEX(BDD!$AB$8:$AB$3162,MATCH(B287,BDD!$AX$8:$AX$3162,0)))=0,"",)</f>
        <v>0</v>
      </c>
      <c r="Q287" s="679" t="str">
        <f>IF(IF(B287="","",INDEX(BDD!$AN$8:$AN$3162,MATCH(B287,BDD!$AX$8:$AX$3162,0)))=0,"",IF(B287="","",INDEX(BDD!$AN$8:$AN$3162,MATCH(B287,BDD!$AX$8:$AX$3162,0))))</f>
        <v/>
      </c>
      <c r="R287" s="557" t="str">
        <f>IFERROR(IF(B287="","",INDEX(BDD!C:C,MATCH(B287,BDD!AX:AX,0))),"")</f>
        <v/>
      </c>
      <c r="S287" s="513" t="str">
        <f>IF(B287="","",INDEX(BDD!$A$8:$A$3162,MATCH(B287,BDD!$AX$8:$AX$3162,0)))</f>
        <v/>
      </c>
    </row>
    <row r="288" spans="2:19" ht="18.75">
      <c r="B288" s="529" t="str">
        <f t="shared" si="10"/>
        <v/>
      </c>
      <c r="C288" s="530" t="str">
        <f>IF(B288="","",INDEX(BDD!$B$8:$B$3162,MATCH(B288,BDD!$AX$8:$AX$3162,0)))</f>
        <v/>
      </c>
      <c r="D288" s="531" t="str">
        <f t="shared" si="8"/>
        <v/>
      </c>
      <c r="E288" s="532" t="str">
        <f>IF(B288="","",INDEX(BDD!$D$8:$D$3162,MATCH(B288,BDD!$AX$8:$AX$3162,0)))</f>
        <v/>
      </c>
      <c r="F288" s="533" t="str">
        <f>IF(B288="","",INDEX(BDD!$M$8:$M$3162,MATCH(B288,BDD!$AX$8:$AX$3162,0)))</f>
        <v/>
      </c>
      <c r="G288" s="533" t="str">
        <f>IF(B288="","",INDEX(BDD!$N$8:$N$3162,MATCH(B288,BDD!$AX$8:$AX$3162,0)))</f>
        <v/>
      </c>
      <c r="H288" s="537" t="str">
        <f>IF(B288="","",INDEX(BDD!$E$8:$E$3162,MATCH(B288,BDD!$AX$8:$AX$3162,0)))</f>
        <v/>
      </c>
      <c r="I288" s="534" t="str">
        <f>IF(B288="","",INDEX(BDD!$V$8:$V$3162,MATCH(B288,BDD!$AX$8:$AX$3162,0)))</f>
        <v/>
      </c>
      <c r="J288" s="758" t="str">
        <f>IF(B288="","",INDEX(BDD!$Q$8:$Q$3162,MATCH(B288,BDD!$AX$8:$AX$3162,0)))</f>
        <v/>
      </c>
      <c r="K288" s="535" t="str">
        <f>IF(B288="","",INDEX(BDD!$R$8:$R$3162,MATCH(B288,BDD!$AX$8:$AX$3162,0)))</f>
        <v/>
      </c>
      <c r="L288" s="536" t="str">
        <f>IF(B288="","",INDEX(BDD!$S$8:$S$3162,MATCH(B288,BDD!$AX$8:$AX$3162,0)))</f>
        <v/>
      </c>
      <c r="M288" s="556" t="str">
        <f>IF(B288="","",INDEX(BDD!$P$8:$P$3162,MATCH(B288,BDD!$AX$8:$AX$3162,0)))</f>
        <v/>
      </c>
      <c r="N288" s="678">
        <f>IF(IF(B288="","",INDEX(BDD!$Z$8:$Z$3162,MATCH(B288,BDD!$AX$8:$AX$3162,0)))=0,"",INDEX(BDD!$Z$8:$Z$3162,MATCH(B288,BDD!$AX$8:$AX$3162,0)))</f>
        <v>0</v>
      </c>
      <c r="O288" s="672" t="str">
        <f>IF(IF(B288="","",INDEX(BDD!$AA$8:$AA$3162,MATCH(B288,BDD!$AX$8:$AX$3162,0)))=0,"",IF(B288="","",INDEX(BDD!$AA$8:$AA$3162,MATCH(B288,BDD!$AX$8:$AX$3162,0))))</f>
        <v/>
      </c>
      <c r="P288" s="672">
        <f>IF(IF(B288="","",INDEX(BDD!$AB$8:$AB$3162,MATCH(B288,BDD!$AX$8:$AX$3162,0)))=0,"",)</f>
        <v>0</v>
      </c>
      <c r="Q288" s="679" t="str">
        <f>IF(IF(B288="","",INDEX(BDD!$AN$8:$AN$3162,MATCH(B288,BDD!$AX$8:$AX$3162,0)))=0,"",IF(B288="","",INDEX(BDD!$AN$8:$AN$3162,MATCH(B288,BDD!$AX$8:$AX$3162,0))))</f>
        <v/>
      </c>
      <c r="R288" s="557" t="str">
        <f>IFERROR(IF(B288="","",INDEX(BDD!C:C,MATCH(B288,BDD!AX:AX,0))),"")</f>
        <v/>
      </c>
      <c r="S288" s="513" t="str">
        <f>IF(B288="","",INDEX(BDD!$A$8:$A$3162,MATCH(B288,BDD!$AX$8:$AX$3162,0)))</f>
        <v/>
      </c>
    </row>
    <row r="289" spans="2:19" ht="18.75">
      <c r="B289" s="529" t="str">
        <f t="shared" si="10"/>
        <v/>
      </c>
      <c r="C289" s="530" t="str">
        <f>IF(B289="","",INDEX(BDD!$B$8:$B$3162,MATCH(B289,BDD!$AX$8:$AX$3162,0)))</f>
        <v/>
      </c>
      <c r="D289" s="531" t="str">
        <f t="shared" si="8"/>
        <v/>
      </c>
      <c r="E289" s="532" t="str">
        <f>IF(B289="","",INDEX(BDD!$D$8:$D$3162,MATCH(B289,BDD!$AX$8:$AX$3162,0)))</f>
        <v/>
      </c>
      <c r="F289" s="533" t="str">
        <f>IF(B289="","",INDEX(BDD!$M$8:$M$3162,MATCH(B289,BDD!$AX$8:$AX$3162,0)))</f>
        <v/>
      </c>
      <c r="G289" s="533" t="str">
        <f>IF(B289="","",INDEX(BDD!$N$8:$N$3162,MATCH(B289,BDD!$AX$8:$AX$3162,0)))</f>
        <v/>
      </c>
      <c r="H289" s="537" t="str">
        <f>IF(B289="","",INDEX(BDD!$E$8:$E$3162,MATCH(B289,BDD!$AX$8:$AX$3162,0)))</f>
        <v/>
      </c>
      <c r="I289" s="534" t="str">
        <f>IF(B289="","",INDEX(BDD!$V$8:$V$3162,MATCH(B289,BDD!$AX$8:$AX$3162,0)))</f>
        <v/>
      </c>
      <c r="J289" s="758" t="str">
        <f>IF(B289="","",INDEX(BDD!$Q$8:$Q$3162,MATCH(B289,BDD!$AX$8:$AX$3162,0)))</f>
        <v/>
      </c>
      <c r="K289" s="535" t="str">
        <f>IF(B289="","",INDEX(BDD!$R$8:$R$3162,MATCH(B289,BDD!$AX$8:$AX$3162,0)))</f>
        <v/>
      </c>
      <c r="L289" s="536" t="str">
        <f>IF(B289="","",INDEX(BDD!$S$8:$S$3162,MATCH(B289,BDD!$AX$8:$AX$3162,0)))</f>
        <v/>
      </c>
      <c r="M289" s="556" t="str">
        <f>IF(B289="","",INDEX(BDD!$P$8:$P$3162,MATCH(B289,BDD!$AX$8:$AX$3162,0)))</f>
        <v/>
      </c>
      <c r="N289" s="678">
        <f>IF(IF(B289="","",INDEX(BDD!$Z$8:$Z$3162,MATCH(B289,BDD!$AX$8:$AX$3162,0)))=0,"",INDEX(BDD!$Z$8:$Z$3162,MATCH(B289,BDD!$AX$8:$AX$3162,0)))</f>
        <v>0</v>
      </c>
      <c r="O289" s="672" t="str">
        <f>IF(IF(B289="","",INDEX(BDD!$AA$8:$AA$3162,MATCH(B289,BDD!$AX$8:$AX$3162,0)))=0,"",IF(B289="","",INDEX(BDD!$AA$8:$AA$3162,MATCH(B289,BDD!$AX$8:$AX$3162,0))))</f>
        <v/>
      </c>
      <c r="P289" s="672">
        <f>IF(IF(B289="","",INDEX(BDD!$AB$8:$AB$3162,MATCH(B289,BDD!$AX$8:$AX$3162,0)))=0,"",)</f>
        <v>0</v>
      </c>
      <c r="Q289" s="679" t="str">
        <f>IF(IF(B289="","",INDEX(BDD!$AN$8:$AN$3162,MATCH(B289,BDD!$AX$8:$AX$3162,0)))=0,"",IF(B289="","",INDEX(BDD!$AN$8:$AN$3162,MATCH(B289,BDD!$AX$8:$AX$3162,0))))</f>
        <v/>
      </c>
      <c r="R289" s="557" t="str">
        <f>IFERROR(IF(B289="","",INDEX(BDD!C:C,MATCH(B289,BDD!AX:AX,0))),"")</f>
        <v/>
      </c>
      <c r="S289" s="513" t="str">
        <f>IF(B289="","",INDEX(BDD!$A$8:$A$3162,MATCH(B289,BDD!$AX$8:$AX$3162,0)))</f>
        <v/>
      </c>
    </row>
    <row r="290" spans="2:19" ht="18.75">
      <c r="B290" s="529" t="str">
        <f t="shared" si="10"/>
        <v/>
      </c>
      <c r="C290" s="530" t="str">
        <f>IF(B290="","",INDEX(BDD!$B$8:$B$3162,MATCH(B290,BDD!$AX$8:$AX$3162,0)))</f>
        <v/>
      </c>
      <c r="D290" s="531" t="str">
        <f t="shared" si="8"/>
        <v/>
      </c>
      <c r="E290" s="532" t="str">
        <f>IF(B290="","",INDEX(BDD!$D$8:$D$3162,MATCH(B290,BDD!$AX$8:$AX$3162,0)))</f>
        <v/>
      </c>
      <c r="F290" s="533" t="str">
        <f>IF(B290="","",INDEX(BDD!$M$8:$M$3162,MATCH(B290,BDD!$AX$8:$AX$3162,0)))</f>
        <v/>
      </c>
      <c r="G290" s="533" t="str">
        <f>IF(B290="","",INDEX(BDD!$N$8:$N$3162,MATCH(B290,BDD!$AX$8:$AX$3162,0)))</f>
        <v/>
      </c>
      <c r="H290" s="537" t="str">
        <f>IF(B290="","",INDEX(BDD!$E$8:$E$3162,MATCH(B290,BDD!$AX$8:$AX$3162,0)))</f>
        <v/>
      </c>
      <c r="I290" s="534" t="str">
        <f>IF(B290="","",INDEX(BDD!$V$8:$V$3162,MATCH(B290,BDD!$AX$8:$AX$3162,0)))</f>
        <v/>
      </c>
      <c r="J290" s="758" t="str">
        <f>IF(B290="","",INDEX(BDD!$Q$8:$Q$3162,MATCH(B290,BDD!$AX$8:$AX$3162,0)))</f>
        <v/>
      </c>
      <c r="K290" s="535" t="str">
        <f>IF(B290="","",INDEX(BDD!$R$8:$R$3162,MATCH(B290,BDD!$AX$8:$AX$3162,0)))</f>
        <v/>
      </c>
      <c r="L290" s="536" t="str">
        <f>IF(B290="","",INDEX(BDD!$S$8:$S$3162,MATCH(B290,BDD!$AX$8:$AX$3162,0)))</f>
        <v/>
      </c>
      <c r="M290" s="556" t="str">
        <f>IF(B290="","",INDEX(BDD!$P$8:$P$3162,MATCH(B290,BDD!$AX$8:$AX$3162,0)))</f>
        <v/>
      </c>
      <c r="N290" s="678">
        <f>IF(IF(B290="","",INDEX(BDD!$Z$8:$Z$3162,MATCH(B290,BDD!$AX$8:$AX$3162,0)))=0,"",INDEX(BDD!$Z$8:$Z$3162,MATCH(B290,BDD!$AX$8:$AX$3162,0)))</f>
        <v>0</v>
      </c>
      <c r="O290" s="672" t="str">
        <f>IF(IF(B290="","",INDEX(BDD!$AA$8:$AA$3162,MATCH(B290,BDD!$AX$8:$AX$3162,0)))=0,"",IF(B290="","",INDEX(BDD!$AA$8:$AA$3162,MATCH(B290,BDD!$AX$8:$AX$3162,0))))</f>
        <v/>
      </c>
      <c r="P290" s="672">
        <f>IF(IF(B290="","",INDEX(BDD!$AB$8:$AB$3162,MATCH(B290,BDD!$AX$8:$AX$3162,0)))=0,"",)</f>
        <v>0</v>
      </c>
      <c r="Q290" s="679" t="str">
        <f>IF(IF(B290="","",INDEX(BDD!$AN$8:$AN$3162,MATCH(B290,BDD!$AX$8:$AX$3162,0)))=0,"",IF(B290="","",INDEX(BDD!$AN$8:$AN$3162,MATCH(B290,BDD!$AX$8:$AX$3162,0))))</f>
        <v/>
      </c>
      <c r="R290" s="557" t="str">
        <f>IFERROR(IF(B290="","",INDEX(BDD!C:C,MATCH(B290,BDD!AX:AX,0))),"")</f>
        <v/>
      </c>
      <c r="S290" s="513" t="str">
        <f>IF(B290="","",INDEX(BDD!$A$8:$A$3162,MATCH(B290,BDD!$AX$8:$AX$3162,0)))</f>
        <v/>
      </c>
    </row>
    <row r="291" spans="2:19" ht="18.75">
      <c r="B291" s="529" t="str">
        <f t="shared" si="10"/>
        <v/>
      </c>
      <c r="C291" s="530" t="str">
        <f>IF(B291="","",INDEX(BDD!$B$8:$B$3162,MATCH(B291,BDD!$AX$8:$AX$3162,0)))</f>
        <v/>
      </c>
      <c r="D291" s="531" t="str">
        <f t="shared" si="8"/>
        <v/>
      </c>
      <c r="E291" s="532" t="str">
        <f>IF(B291="","",INDEX(BDD!$D$8:$D$3162,MATCH(B291,BDD!$AX$8:$AX$3162,0)))</f>
        <v/>
      </c>
      <c r="F291" s="533" t="str">
        <f>IF(B291="","",INDEX(BDD!$M$8:$M$3162,MATCH(B291,BDD!$AX$8:$AX$3162,0)))</f>
        <v/>
      </c>
      <c r="G291" s="533" t="str">
        <f>IF(B291="","",INDEX(BDD!$N$8:$N$3162,MATCH(B291,BDD!$AX$8:$AX$3162,0)))</f>
        <v/>
      </c>
      <c r="H291" s="537" t="str">
        <f>IF(B291="","",INDEX(BDD!$E$8:$E$3162,MATCH(B291,BDD!$AX$8:$AX$3162,0)))</f>
        <v/>
      </c>
      <c r="I291" s="534" t="str">
        <f>IF(B291="","",INDEX(BDD!$V$8:$V$3162,MATCH(B291,BDD!$AX$8:$AX$3162,0)))</f>
        <v/>
      </c>
      <c r="J291" s="758" t="str">
        <f>IF(B291="","",INDEX(BDD!$Q$8:$Q$3162,MATCH(B291,BDD!$AX$8:$AX$3162,0)))</f>
        <v/>
      </c>
      <c r="K291" s="535" t="str">
        <f>IF(B291="","",INDEX(BDD!$R$8:$R$3162,MATCH(B291,BDD!$AX$8:$AX$3162,0)))</f>
        <v/>
      </c>
      <c r="L291" s="536" t="str">
        <f>IF(B291="","",INDEX(BDD!$S$8:$S$3162,MATCH(B291,BDD!$AX$8:$AX$3162,0)))</f>
        <v/>
      </c>
      <c r="M291" s="556" t="str">
        <f>IF(B291="","",INDEX(BDD!$P$8:$P$3162,MATCH(B291,BDD!$AX$8:$AX$3162,0)))</f>
        <v/>
      </c>
      <c r="N291" s="678">
        <f>IF(IF(B291="","",INDEX(BDD!$Z$8:$Z$3162,MATCH(B291,BDD!$AX$8:$AX$3162,0)))=0,"",INDEX(BDD!$Z$8:$Z$3162,MATCH(B291,BDD!$AX$8:$AX$3162,0)))</f>
        <v>0</v>
      </c>
      <c r="O291" s="672" t="str">
        <f>IF(IF(B291="","",INDEX(BDD!$AA$8:$AA$3162,MATCH(B291,BDD!$AX$8:$AX$3162,0)))=0,"",IF(B291="","",INDEX(BDD!$AA$8:$AA$3162,MATCH(B291,BDD!$AX$8:$AX$3162,0))))</f>
        <v/>
      </c>
      <c r="P291" s="672">
        <f>IF(IF(B291="","",INDEX(BDD!$AB$8:$AB$3162,MATCH(B291,BDD!$AX$8:$AX$3162,0)))=0,"",)</f>
        <v>0</v>
      </c>
      <c r="Q291" s="679" t="str">
        <f>IF(IF(B291="","",INDEX(BDD!$AN$8:$AN$3162,MATCH(B291,BDD!$AX$8:$AX$3162,0)))=0,"",IF(B291="","",INDEX(BDD!$AN$8:$AN$3162,MATCH(B291,BDD!$AX$8:$AX$3162,0))))</f>
        <v/>
      </c>
      <c r="R291" s="557" t="str">
        <f>IFERROR(IF(B291="","",INDEX(BDD!C:C,MATCH(B291,BDD!AX:AX,0))),"")</f>
        <v/>
      </c>
      <c r="S291" s="513" t="str">
        <f>IF(B291="","",INDEX(BDD!$A$8:$A$3162,MATCH(B291,BDD!$AX$8:$AX$3162,0)))</f>
        <v/>
      </c>
    </row>
    <row r="292" spans="2:19" ht="18.75">
      <c r="B292" s="529" t="str">
        <f t="shared" si="10"/>
        <v/>
      </c>
      <c r="C292" s="530" t="str">
        <f>IF(B292="","",INDEX(BDD!$B$8:$B$3162,MATCH(B292,BDD!$AX$8:$AX$3162,0)))</f>
        <v/>
      </c>
      <c r="D292" s="531" t="str">
        <f t="shared" si="8"/>
        <v/>
      </c>
      <c r="E292" s="532" t="str">
        <f>IF(B292="","",INDEX(BDD!$D$8:$D$3162,MATCH(B292,BDD!$AX$8:$AX$3162,0)))</f>
        <v/>
      </c>
      <c r="F292" s="533" t="str">
        <f>IF(B292="","",INDEX(BDD!$M$8:$M$3162,MATCH(B292,BDD!$AX$8:$AX$3162,0)))</f>
        <v/>
      </c>
      <c r="G292" s="533" t="str">
        <f>IF(B292="","",INDEX(BDD!$N$8:$N$3162,MATCH(B292,BDD!$AX$8:$AX$3162,0)))</f>
        <v/>
      </c>
      <c r="H292" s="537" t="str">
        <f>IF(B292="","",INDEX(BDD!$E$8:$E$3162,MATCH(B292,BDD!$AX$8:$AX$3162,0)))</f>
        <v/>
      </c>
      <c r="I292" s="534" t="str">
        <f>IF(B292="","",INDEX(BDD!$V$8:$V$3162,MATCH(B292,BDD!$AX$8:$AX$3162,0)))</f>
        <v/>
      </c>
      <c r="J292" s="758" t="str">
        <f>IF(B292="","",INDEX(BDD!$Q$8:$Q$3162,MATCH(B292,BDD!$AX$8:$AX$3162,0)))</f>
        <v/>
      </c>
      <c r="K292" s="535" t="str">
        <f>IF(B292="","",INDEX(BDD!$R$8:$R$3162,MATCH(B292,BDD!$AX$8:$AX$3162,0)))</f>
        <v/>
      </c>
      <c r="L292" s="536" t="str">
        <f>IF(B292="","",INDEX(BDD!$S$8:$S$3162,MATCH(B292,BDD!$AX$8:$AX$3162,0)))</f>
        <v/>
      </c>
      <c r="M292" s="556" t="str">
        <f>IF(B292="","",INDEX(BDD!$P$8:$P$3162,MATCH(B292,BDD!$AX$8:$AX$3162,0)))</f>
        <v/>
      </c>
      <c r="N292" s="678">
        <f>IF(IF(B292="","",INDEX(BDD!$Z$8:$Z$3162,MATCH(B292,BDD!$AX$8:$AX$3162,0)))=0,"",INDEX(BDD!$Z$8:$Z$3162,MATCH(B292,BDD!$AX$8:$AX$3162,0)))</f>
        <v>0</v>
      </c>
      <c r="O292" s="672" t="str">
        <f>IF(IF(B292="","",INDEX(BDD!$AA$8:$AA$3162,MATCH(B292,BDD!$AX$8:$AX$3162,0)))=0,"",IF(B292="","",INDEX(BDD!$AA$8:$AA$3162,MATCH(B292,BDD!$AX$8:$AX$3162,0))))</f>
        <v/>
      </c>
      <c r="P292" s="672">
        <f>IF(IF(B292="","",INDEX(BDD!$AB$8:$AB$3162,MATCH(B292,BDD!$AX$8:$AX$3162,0)))=0,"",)</f>
        <v>0</v>
      </c>
      <c r="Q292" s="679" t="str">
        <f>IF(IF(B292="","",INDEX(BDD!$AN$8:$AN$3162,MATCH(B292,BDD!$AX$8:$AX$3162,0)))=0,"",IF(B292="","",INDEX(BDD!$AN$8:$AN$3162,MATCH(B292,BDD!$AX$8:$AX$3162,0))))</f>
        <v/>
      </c>
      <c r="R292" s="557" t="str">
        <f>IFERROR(IF(B292="","",INDEX(BDD!C:C,MATCH(B292,BDD!AX:AX,0))),"")</f>
        <v/>
      </c>
      <c r="S292" s="513" t="str">
        <f>IF(B292="","",INDEX(BDD!$A$8:$A$3162,MATCH(B292,BDD!$AX$8:$AX$3162,0)))</f>
        <v/>
      </c>
    </row>
    <row r="293" spans="2:19" ht="18.75">
      <c r="B293" s="529" t="str">
        <f t="shared" si="10"/>
        <v/>
      </c>
      <c r="C293" s="530" t="str">
        <f>IF(B293="","",INDEX(BDD!$B$8:$B$3162,MATCH(B293,BDD!$AX$8:$AX$3162,0)))</f>
        <v/>
      </c>
      <c r="D293" s="531" t="str">
        <f t="shared" si="8"/>
        <v/>
      </c>
      <c r="E293" s="532" t="str">
        <f>IF(B293="","",INDEX(BDD!$D$8:$D$3162,MATCH(B293,BDD!$AX$8:$AX$3162,0)))</f>
        <v/>
      </c>
      <c r="F293" s="533" t="str">
        <f>IF(B293="","",INDEX(BDD!$M$8:$M$3162,MATCH(B293,BDD!$AX$8:$AX$3162,0)))</f>
        <v/>
      </c>
      <c r="G293" s="533" t="str">
        <f>IF(B293="","",INDEX(BDD!$N$8:$N$3162,MATCH(B293,BDD!$AX$8:$AX$3162,0)))</f>
        <v/>
      </c>
      <c r="H293" s="537" t="str">
        <f>IF(B293="","",INDEX(BDD!$E$8:$E$3162,MATCH(B293,BDD!$AX$8:$AX$3162,0)))</f>
        <v/>
      </c>
      <c r="I293" s="534" t="str">
        <f>IF(B293="","",INDEX(BDD!$V$8:$V$3162,MATCH(B293,BDD!$AX$8:$AX$3162,0)))</f>
        <v/>
      </c>
      <c r="J293" s="758" t="str">
        <f>IF(B293="","",INDEX(BDD!$Q$8:$Q$3162,MATCH(B293,BDD!$AX$8:$AX$3162,0)))</f>
        <v/>
      </c>
      <c r="K293" s="535" t="str">
        <f>IF(B293="","",INDEX(BDD!$R$8:$R$3162,MATCH(B293,BDD!$AX$8:$AX$3162,0)))</f>
        <v/>
      </c>
      <c r="L293" s="536" t="str">
        <f>IF(B293="","",INDEX(BDD!$S$8:$S$3162,MATCH(B293,BDD!$AX$8:$AX$3162,0)))</f>
        <v/>
      </c>
      <c r="M293" s="556" t="str">
        <f>IF(B293="","",INDEX(BDD!$P$8:$P$3162,MATCH(B293,BDD!$AX$8:$AX$3162,0)))</f>
        <v/>
      </c>
      <c r="N293" s="678">
        <f>IF(IF(B293="","",INDEX(BDD!$Z$8:$Z$3162,MATCH(B293,BDD!$AX$8:$AX$3162,0)))=0,"",INDEX(BDD!$Z$8:$Z$3162,MATCH(B293,BDD!$AX$8:$AX$3162,0)))</f>
        <v>0</v>
      </c>
      <c r="O293" s="672" t="str">
        <f>IF(IF(B293="","",INDEX(BDD!$AA$8:$AA$3162,MATCH(B293,BDD!$AX$8:$AX$3162,0)))=0,"",IF(B293="","",INDEX(BDD!$AA$8:$AA$3162,MATCH(B293,BDD!$AX$8:$AX$3162,0))))</f>
        <v/>
      </c>
      <c r="P293" s="672">
        <f>IF(IF(B293="","",INDEX(BDD!$AB$8:$AB$3162,MATCH(B293,BDD!$AX$8:$AX$3162,0)))=0,"",)</f>
        <v>0</v>
      </c>
      <c r="Q293" s="679" t="str">
        <f>IF(IF(B293="","",INDEX(BDD!$AN$8:$AN$3162,MATCH(B293,BDD!$AX$8:$AX$3162,0)))=0,"",IF(B293="","",INDEX(BDD!$AN$8:$AN$3162,MATCH(B293,BDD!$AX$8:$AX$3162,0))))</f>
        <v/>
      </c>
      <c r="R293" s="557" t="str">
        <f>IFERROR(IF(B293="","",INDEX(BDD!C:C,MATCH(B293,BDD!AX:AX,0))),"")</f>
        <v/>
      </c>
      <c r="S293" s="513" t="str">
        <f>IF(B293="","",INDEX(BDD!$A$8:$A$3162,MATCH(B293,BDD!$AX$8:$AX$3162,0)))</f>
        <v/>
      </c>
    </row>
    <row r="294" spans="2:19" ht="18.75">
      <c r="B294" s="529" t="str">
        <f t="shared" si="10"/>
        <v/>
      </c>
      <c r="C294" s="530" t="str">
        <f>IF(B294="","",INDEX(BDD!$B$8:$B$3162,MATCH(B294,BDD!$AX$8:$AX$3162,0)))</f>
        <v/>
      </c>
      <c r="D294" s="531" t="str">
        <f t="shared" si="8"/>
        <v/>
      </c>
      <c r="E294" s="532" t="str">
        <f>IF(B294="","",INDEX(BDD!$D$8:$D$3162,MATCH(B294,BDD!$AX$8:$AX$3162,0)))</f>
        <v/>
      </c>
      <c r="F294" s="533" t="str">
        <f>IF(B294="","",INDEX(BDD!$M$8:$M$3162,MATCH(B294,BDD!$AX$8:$AX$3162,0)))</f>
        <v/>
      </c>
      <c r="G294" s="533" t="str">
        <f>IF(B294="","",INDEX(BDD!$N$8:$N$3162,MATCH(B294,BDD!$AX$8:$AX$3162,0)))</f>
        <v/>
      </c>
      <c r="H294" s="537" t="str">
        <f>IF(B294="","",INDEX(BDD!$E$8:$E$3162,MATCH(B294,BDD!$AX$8:$AX$3162,0)))</f>
        <v/>
      </c>
      <c r="I294" s="534" t="str">
        <f>IF(B294="","",INDEX(BDD!$V$8:$V$3162,MATCH(B294,BDD!$AX$8:$AX$3162,0)))</f>
        <v/>
      </c>
      <c r="J294" s="758" t="str">
        <f>IF(B294="","",INDEX(BDD!$Q$8:$Q$3162,MATCH(B294,BDD!$AX$8:$AX$3162,0)))</f>
        <v/>
      </c>
      <c r="K294" s="535" t="str">
        <f>IF(B294="","",INDEX(BDD!$R$8:$R$3162,MATCH(B294,BDD!$AX$8:$AX$3162,0)))</f>
        <v/>
      </c>
      <c r="L294" s="536" t="str">
        <f>IF(B294="","",INDEX(BDD!$S$8:$S$3162,MATCH(B294,BDD!$AX$8:$AX$3162,0)))</f>
        <v/>
      </c>
      <c r="M294" s="556" t="str">
        <f>IF(B294="","",INDEX(BDD!$P$8:$P$3162,MATCH(B294,BDD!$AX$8:$AX$3162,0)))</f>
        <v/>
      </c>
      <c r="N294" s="678">
        <f>IF(IF(B294="","",INDEX(BDD!$Z$8:$Z$3162,MATCH(B294,BDD!$AX$8:$AX$3162,0)))=0,"",INDEX(BDD!$Z$8:$Z$3162,MATCH(B294,BDD!$AX$8:$AX$3162,0)))</f>
        <v>0</v>
      </c>
      <c r="O294" s="672" t="str">
        <f>IF(IF(B294="","",INDEX(BDD!$AA$8:$AA$3162,MATCH(B294,BDD!$AX$8:$AX$3162,0)))=0,"",IF(B294="","",INDEX(BDD!$AA$8:$AA$3162,MATCH(B294,BDD!$AX$8:$AX$3162,0))))</f>
        <v/>
      </c>
      <c r="P294" s="672">
        <f>IF(IF(B294="","",INDEX(BDD!$AB$8:$AB$3162,MATCH(B294,BDD!$AX$8:$AX$3162,0)))=0,"",)</f>
        <v>0</v>
      </c>
      <c r="Q294" s="679" t="str">
        <f>IF(IF(B294="","",INDEX(BDD!$AN$8:$AN$3162,MATCH(B294,BDD!$AX$8:$AX$3162,0)))=0,"",IF(B294="","",INDEX(BDD!$AN$8:$AN$3162,MATCH(B294,BDD!$AX$8:$AX$3162,0))))</f>
        <v/>
      </c>
      <c r="R294" s="557" t="str">
        <f>IFERROR(IF(B294="","",INDEX(BDD!C:C,MATCH(B294,BDD!AX:AX,0))),"")</f>
        <v/>
      </c>
      <c r="S294" s="513" t="str">
        <f>IF(B294="","",INDEX(BDD!$A$8:$A$3162,MATCH(B294,BDD!$AX$8:$AX$3162,0)))</f>
        <v/>
      </c>
    </row>
    <row r="295" spans="2:19" ht="18.75">
      <c r="B295" s="529" t="str">
        <f t="shared" si="10"/>
        <v/>
      </c>
      <c r="C295" s="530" t="str">
        <f>IF(B295="","",INDEX(BDD!$B$8:$B$3162,MATCH(B295,BDD!$AX$8:$AX$3162,0)))</f>
        <v/>
      </c>
      <c r="D295" s="531" t="str">
        <f t="shared" si="8"/>
        <v/>
      </c>
      <c r="E295" s="532" t="str">
        <f>IF(B295="","",INDEX(BDD!$D$8:$D$3162,MATCH(B295,BDD!$AX$8:$AX$3162,0)))</f>
        <v/>
      </c>
      <c r="F295" s="533" t="str">
        <f>IF(B295="","",INDEX(BDD!$M$8:$M$3162,MATCH(B295,BDD!$AX$8:$AX$3162,0)))</f>
        <v/>
      </c>
      <c r="G295" s="533" t="str">
        <f>IF(B295="","",INDEX(BDD!$N$8:$N$3162,MATCH(B295,BDD!$AX$8:$AX$3162,0)))</f>
        <v/>
      </c>
      <c r="H295" s="537" t="str">
        <f>IF(B295="","",INDEX(BDD!$E$8:$E$3162,MATCH(B295,BDD!$AX$8:$AX$3162,0)))</f>
        <v/>
      </c>
      <c r="I295" s="534" t="str">
        <f>IF(B295="","",INDEX(BDD!$V$8:$V$3162,MATCH(B295,BDD!$AX$8:$AX$3162,0)))</f>
        <v/>
      </c>
      <c r="J295" s="758" t="str">
        <f>IF(B295="","",INDEX(BDD!$Q$8:$Q$3162,MATCH(B295,BDD!$AX$8:$AX$3162,0)))</f>
        <v/>
      </c>
      <c r="K295" s="535" t="str">
        <f>IF(B295="","",INDEX(BDD!$R$8:$R$3162,MATCH(B295,BDD!$AX$8:$AX$3162,0)))</f>
        <v/>
      </c>
      <c r="L295" s="536" t="str">
        <f>IF(B295="","",INDEX(BDD!$S$8:$S$3162,MATCH(B295,BDD!$AX$8:$AX$3162,0)))</f>
        <v/>
      </c>
      <c r="M295" s="556" t="str">
        <f>IF(B295="","",INDEX(BDD!$P$8:$P$3162,MATCH(B295,BDD!$AX$8:$AX$3162,0)))</f>
        <v/>
      </c>
      <c r="N295" s="678">
        <f>IF(IF(B295="","",INDEX(BDD!$Z$8:$Z$3162,MATCH(B295,BDD!$AX$8:$AX$3162,0)))=0,"",INDEX(BDD!$Z$8:$Z$3162,MATCH(B295,BDD!$AX$8:$AX$3162,0)))</f>
        <v>0</v>
      </c>
      <c r="O295" s="672" t="str">
        <f>IF(IF(B295="","",INDEX(BDD!$AA$8:$AA$3162,MATCH(B295,BDD!$AX$8:$AX$3162,0)))=0,"",IF(B295="","",INDEX(BDD!$AA$8:$AA$3162,MATCH(B295,BDD!$AX$8:$AX$3162,0))))</f>
        <v/>
      </c>
      <c r="P295" s="672">
        <f>IF(IF(B295="","",INDEX(BDD!$AB$8:$AB$3162,MATCH(B295,BDD!$AX$8:$AX$3162,0)))=0,"",)</f>
        <v>0</v>
      </c>
      <c r="Q295" s="679" t="str">
        <f>IF(IF(B295="","",INDEX(BDD!$AN$8:$AN$3162,MATCH(B295,BDD!$AX$8:$AX$3162,0)))=0,"",IF(B295="","",INDEX(BDD!$AN$8:$AN$3162,MATCH(B295,BDD!$AX$8:$AX$3162,0))))</f>
        <v/>
      </c>
      <c r="R295" s="557" t="str">
        <f>IFERROR(IF(B295="","",INDEX(BDD!C:C,MATCH(B295,BDD!AX:AX,0))),"")</f>
        <v/>
      </c>
      <c r="S295" s="513" t="str">
        <f>IF(B295="","",INDEX(BDD!$A$8:$A$3162,MATCH(B295,BDD!$AX$8:$AX$3162,0)))</f>
        <v/>
      </c>
    </row>
    <row r="296" spans="2:19" ht="18.75">
      <c r="B296" s="529" t="str">
        <f t="shared" si="10"/>
        <v/>
      </c>
      <c r="C296" s="530" t="str">
        <f>IF(B296="","",INDEX(BDD!$B$8:$B$3162,MATCH(B296,BDD!$AX$8:$AX$3162,0)))</f>
        <v/>
      </c>
      <c r="D296" s="531" t="str">
        <f t="shared" si="8"/>
        <v/>
      </c>
      <c r="E296" s="532" t="str">
        <f>IF(B296="","",INDEX(BDD!$D$8:$D$3162,MATCH(B296,BDD!$AX$8:$AX$3162,0)))</f>
        <v/>
      </c>
      <c r="F296" s="533" t="str">
        <f>IF(B296="","",INDEX(BDD!$M$8:$M$3162,MATCH(B296,BDD!$AX$8:$AX$3162,0)))</f>
        <v/>
      </c>
      <c r="G296" s="533" t="str">
        <f>IF(B296="","",INDEX(BDD!$N$8:$N$3162,MATCH(B296,BDD!$AX$8:$AX$3162,0)))</f>
        <v/>
      </c>
      <c r="H296" s="537" t="str">
        <f>IF(B296="","",INDEX(BDD!$E$8:$E$3162,MATCH(B296,BDD!$AX$8:$AX$3162,0)))</f>
        <v/>
      </c>
      <c r="I296" s="534" t="str">
        <f>IF(B296="","",INDEX(BDD!$V$8:$V$3162,MATCH(B296,BDD!$AX$8:$AX$3162,0)))</f>
        <v/>
      </c>
      <c r="J296" s="758" t="str">
        <f>IF(B296="","",INDEX(BDD!$Q$8:$Q$3162,MATCH(B296,BDD!$AX$8:$AX$3162,0)))</f>
        <v/>
      </c>
      <c r="K296" s="535" t="str">
        <f>IF(B296="","",INDEX(BDD!$R$8:$R$3162,MATCH(B296,BDD!$AX$8:$AX$3162,0)))</f>
        <v/>
      </c>
      <c r="L296" s="536" t="str">
        <f>IF(B296="","",INDEX(BDD!$S$8:$S$3162,MATCH(B296,BDD!$AX$8:$AX$3162,0)))</f>
        <v/>
      </c>
      <c r="M296" s="556" t="str">
        <f>IF(B296="","",INDEX(BDD!$P$8:$P$3162,MATCH(B296,BDD!$AX$8:$AX$3162,0)))</f>
        <v/>
      </c>
      <c r="N296" s="678">
        <f>IF(IF(B296="","",INDEX(BDD!$Z$8:$Z$3162,MATCH(B296,BDD!$AX$8:$AX$3162,0)))=0,"",INDEX(BDD!$Z$8:$Z$3162,MATCH(B296,BDD!$AX$8:$AX$3162,0)))</f>
        <v>0</v>
      </c>
      <c r="O296" s="672" t="str">
        <f>IF(IF(B296="","",INDEX(BDD!$AA$8:$AA$3162,MATCH(B296,BDD!$AX$8:$AX$3162,0)))=0,"",IF(B296="","",INDEX(BDD!$AA$8:$AA$3162,MATCH(B296,BDD!$AX$8:$AX$3162,0))))</f>
        <v/>
      </c>
      <c r="P296" s="672">
        <f>IF(IF(B296="","",INDEX(BDD!$AB$8:$AB$3162,MATCH(B296,BDD!$AX$8:$AX$3162,0)))=0,"",)</f>
        <v>0</v>
      </c>
      <c r="Q296" s="679" t="str">
        <f>IF(IF(B296="","",INDEX(BDD!$AN$8:$AN$3162,MATCH(B296,BDD!$AX$8:$AX$3162,0)))=0,"",IF(B296="","",INDEX(BDD!$AN$8:$AN$3162,MATCH(B296,BDD!$AX$8:$AX$3162,0))))</f>
        <v/>
      </c>
      <c r="R296" s="557" t="str">
        <f>IFERROR(IF(B296="","",INDEX(BDD!C:C,MATCH(B296,BDD!AX:AX,0))),"")</f>
        <v/>
      </c>
      <c r="S296" s="513" t="str">
        <f>IF(B296="","",INDEX(BDD!$A$8:$A$3162,MATCH(B296,BDD!$AX$8:$AX$3162,0)))</f>
        <v/>
      </c>
    </row>
    <row r="297" spans="2:19" ht="18.75">
      <c r="B297" s="529" t="str">
        <f t="shared" si="10"/>
        <v/>
      </c>
      <c r="C297" s="530" t="str">
        <f>IF(B297="","",INDEX(BDD!$B$8:$B$3162,MATCH(B297,BDD!$AX$8:$AX$3162,0)))</f>
        <v/>
      </c>
      <c r="D297" s="531" t="str">
        <f t="shared" si="8"/>
        <v/>
      </c>
      <c r="E297" s="532" t="str">
        <f>IF(B297="","",INDEX(BDD!$D$8:$D$3162,MATCH(B297,BDD!$AX$8:$AX$3162,0)))</f>
        <v/>
      </c>
      <c r="F297" s="533" t="str">
        <f>IF(B297="","",INDEX(BDD!$M$8:$M$3162,MATCH(B297,BDD!$AX$8:$AX$3162,0)))</f>
        <v/>
      </c>
      <c r="G297" s="533" t="str">
        <f>IF(B297="","",INDEX(BDD!$N$8:$N$3162,MATCH(B297,BDD!$AX$8:$AX$3162,0)))</f>
        <v/>
      </c>
      <c r="H297" s="537" t="str">
        <f>IF(B297="","",INDEX(BDD!$E$8:$E$3162,MATCH(B297,BDD!$AX$8:$AX$3162,0)))</f>
        <v/>
      </c>
      <c r="I297" s="534" t="str">
        <f>IF(B297="","",INDEX(BDD!$V$8:$V$3162,MATCH(B297,BDD!$AX$8:$AX$3162,0)))</f>
        <v/>
      </c>
      <c r="J297" s="758" t="str">
        <f>IF(B297="","",INDEX(BDD!$Q$8:$Q$3162,MATCH(B297,BDD!$AX$8:$AX$3162,0)))</f>
        <v/>
      </c>
      <c r="K297" s="535" t="str">
        <f>IF(B297="","",INDEX(BDD!$R$8:$R$3162,MATCH(B297,BDD!$AX$8:$AX$3162,0)))</f>
        <v/>
      </c>
      <c r="L297" s="536" t="str">
        <f>IF(B297="","",INDEX(BDD!$S$8:$S$3162,MATCH(B297,BDD!$AX$8:$AX$3162,0)))</f>
        <v/>
      </c>
      <c r="M297" s="556" t="str">
        <f>IF(B297="","",INDEX(BDD!$P$8:$P$3162,MATCH(B297,BDD!$AX$8:$AX$3162,0)))</f>
        <v/>
      </c>
      <c r="N297" s="678">
        <f>IF(IF(B297="","",INDEX(BDD!$Z$8:$Z$3162,MATCH(B297,BDD!$AX$8:$AX$3162,0)))=0,"",INDEX(BDD!$Z$8:$Z$3162,MATCH(B297,BDD!$AX$8:$AX$3162,0)))</f>
        <v>0</v>
      </c>
      <c r="O297" s="672" t="str">
        <f>IF(IF(B297="","",INDEX(BDD!$AA$8:$AA$3162,MATCH(B297,BDD!$AX$8:$AX$3162,0)))=0,"",IF(B297="","",INDEX(BDD!$AA$8:$AA$3162,MATCH(B297,BDD!$AX$8:$AX$3162,0))))</f>
        <v/>
      </c>
      <c r="P297" s="672">
        <f>IF(IF(B297="","",INDEX(BDD!$AB$8:$AB$3162,MATCH(B297,BDD!$AX$8:$AX$3162,0)))=0,"",)</f>
        <v>0</v>
      </c>
      <c r="Q297" s="679" t="str">
        <f>IF(IF(B297="","",INDEX(BDD!$AN$8:$AN$3162,MATCH(B297,BDD!$AX$8:$AX$3162,0)))=0,"",IF(B297="","",INDEX(BDD!$AN$8:$AN$3162,MATCH(B297,BDD!$AX$8:$AX$3162,0))))</f>
        <v/>
      </c>
      <c r="R297" s="557" t="str">
        <f>IFERROR(IF(B297="","",INDEX(BDD!C:C,MATCH(B297,BDD!AX:AX,0))),"")</f>
        <v/>
      </c>
      <c r="S297" s="513" t="str">
        <f>IF(B297="","",INDEX(BDD!$A$8:$A$3162,MATCH(B297,BDD!$AX$8:$AX$3162,0)))</f>
        <v/>
      </c>
    </row>
    <row r="298" spans="2:19" ht="18.75">
      <c r="B298" s="529" t="str">
        <f t="shared" si="10"/>
        <v/>
      </c>
      <c r="C298" s="530" t="str">
        <f>IF(B298="","",INDEX(BDD!$B$8:$B$3162,MATCH(B298,BDD!$AX$8:$AX$3162,0)))</f>
        <v/>
      </c>
      <c r="D298" s="531" t="str">
        <f t="shared" si="8"/>
        <v/>
      </c>
      <c r="E298" s="532" t="str">
        <f>IF(B298="","",INDEX(BDD!$D$8:$D$3162,MATCH(B298,BDD!$AX$8:$AX$3162,0)))</f>
        <v/>
      </c>
      <c r="F298" s="533" t="str">
        <f>IF(B298="","",INDEX(BDD!$M$8:$M$3162,MATCH(B298,BDD!$AX$8:$AX$3162,0)))</f>
        <v/>
      </c>
      <c r="G298" s="533" t="str">
        <f>IF(B298="","",INDEX(BDD!$N$8:$N$3162,MATCH(B298,BDD!$AX$8:$AX$3162,0)))</f>
        <v/>
      </c>
      <c r="H298" s="537" t="str">
        <f>IF(B298="","",INDEX(BDD!$E$8:$E$3162,MATCH(B298,BDD!$AX$8:$AX$3162,0)))</f>
        <v/>
      </c>
      <c r="I298" s="534" t="str">
        <f>IF(B298="","",INDEX(BDD!$V$8:$V$3162,MATCH(B298,BDD!$AX$8:$AX$3162,0)))</f>
        <v/>
      </c>
      <c r="J298" s="758" t="str">
        <f>IF(B298="","",INDEX(BDD!$Q$8:$Q$3162,MATCH(B298,BDD!$AX$8:$AX$3162,0)))</f>
        <v/>
      </c>
      <c r="K298" s="535" t="str">
        <f>IF(B298="","",INDEX(BDD!$R$8:$R$3162,MATCH(B298,BDD!$AX$8:$AX$3162,0)))</f>
        <v/>
      </c>
      <c r="L298" s="536" t="str">
        <f>IF(B298="","",INDEX(BDD!$S$8:$S$3162,MATCH(B298,BDD!$AX$8:$AX$3162,0)))</f>
        <v/>
      </c>
      <c r="M298" s="556" t="str">
        <f>IF(B298="","",INDEX(BDD!$P$8:$P$3162,MATCH(B298,BDD!$AX$8:$AX$3162,0)))</f>
        <v/>
      </c>
      <c r="N298" s="678">
        <f>IF(IF(B298="","",INDEX(BDD!$Z$8:$Z$3162,MATCH(B298,BDD!$AX$8:$AX$3162,0)))=0,"",INDEX(BDD!$Z$8:$Z$3162,MATCH(B298,BDD!$AX$8:$AX$3162,0)))</f>
        <v>0</v>
      </c>
      <c r="O298" s="672" t="str">
        <f>IF(IF(B298="","",INDEX(BDD!$AA$8:$AA$3162,MATCH(B298,BDD!$AX$8:$AX$3162,0)))=0,"",IF(B298="","",INDEX(BDD!$AA$8:$AA$3162,MATCH(B298,BDD!$AX$8:$AX$3162,0))))</f>
        <v/>
      </c>
      <c r="P298" s="672">
        <f>IF(IF(B298="","",INDEX(BDD!$AB$8:$AB$3162,MATCH(B298,BDD!$AX$8:$AX$3162,0)))=0,"",)</f>
        <v>0</v>
      </c>
      <c r="Q298" s="679" t="str">
        <f>IF(IF(B298="","",INDEX(BDD!$AN$8:$AN$3162,MATCH(B298,BDD!$AX$8:$AX$3162,0)))=0,"",IF(B298="","",INDEX(BDD!$AN$8:$AN$3162,MATCH(B298,BDD!$AX$8:$AX$3162,0))))</f>
        <v/>
      </c>
      <c r="R298" s="557" t="str">
        <f>IFERROR(IF(B298="","",INDEX(BDD!C:C,MATCH(B298,BDD!AX:AX,0))),"")</f>
        <v/>
      </c>
      <c r="S298" s="513" t="str">
        <f>IF(B298="","",INDEX(BDD!$A$8:$A$3162,MATCH(B298,BDD!$AX$8:$AX$3162,0)))</f>
        <v/>
      </c>
    </row>
    <row r="299" spans="2:19" ht="18.75">
      <c r="B299" s="529" t="str">
        <f t="shared" si="10"/>
        <v/>
      </c>
      <c r="C299" s="530" t="str">
        <f>IF(B299="","",INDEX(BDD!$B$8:$B$3162,MATCH(B299,BDD!$AX$8:$AX$3162,0)))</f>
        <v/>
      </c>
      <c r="D299" s="531" t="str">
        <f t="shared" si="8"/>
        <v/>
      </c>
      <c r="E299" s="532" t="str">
        <f>IF(B299="","",INDEX(BDD!$D$8:$D$3162,MATCH(B299,BDD!$AX$8:$AX$3162,0)))</f>
        <v/>
      </c>
      <c r="F299" s="533" t="str">
        <f>IF(B299="","",INDEX(BDD!$M$8:$M$3162,MATCH(B299,BDD!$AX$8:$AX$3162,0)))</f>
        <v/>
      </c>
      <c r="G299" s="533" t="str">
        <f>IF(B299="","",INDEX(BDD!$N$8:$N$3162,MATCH(B299,BDD!$AX$8:$AX$3162,0)))</f>
        <v/>
      </c>
      <c r="H299" s="537" t="str">
        <f>IF(B299="","",INDEX(BDD!$E$8:$E$3162,MATCH(B299,BDD!$AX$8:$AX$3162,0)))</f>
        <v/>
      </c>
      <c r="I299" s="534" t="str">
        <f>IF(B299="","",INDEX(BDD!$V$8:$V$3162,MATCH(B299,BDD!$AX$8:$AX$3162,0)))</f>
        <v/>
      </c>
      <c r="J299" s="758" t="str">
        <f>IF(B299="","",INDEX(BDD!$Q$8:$Q$3162,MATCH(B299,BDD!$AX$8:$AX$3162,0)))</f>
        <v/>
      </c>
      <c r="K299" s="535" t="str">
        <f>IF(B299="","",INDEX(BDD!$R$8:$R$3162,MATCH(B299,BDD!$AX$8:$AX$3162,0)))</f>
        <v/>
      </c>
      <c r="L299" s="536" t="str">
        <f>IF(B299="","",INDEX(BDD!$S$8:$S$3162,MATCH(B299,BDD!$AX$8:$AX$3162,0)))</f>
        <v/>
      </c>
      <c r="M299" s="556" t="str">
        <f>IF(B299="","",INDEX(BDD!$P$8:$P$3162,MATCH(B299,BDD!$AX$8:$AX$3162,0)))</f>
        <v/>
      </c>
      <c r="N299" s="678">
        <f>IF(IF(B299="","",INDEX(BDD!$Z$8:$Z$3162,MATCH(B299,BDD!$AX$8:$AX$3162,0)))=0,"",INDEX(BDD!$Z$8:$Z$3162,MATCH(B299,BDD!$AX$8:$AX$3162,0)))</f>
        <v>0</v>
      </c>
      <c r="O299" s="672" t="str">
        <f>IF(IF(B299="","",INDEX(BDD!$AA$8:$AA$3162,MATCH(B299,BDD!$AX$8:$AX$3162,0)))=0,"",IF(B299="","",INDEX(BDD!$AA$8:$AA$3162,MATCH(B299,BDD!$AX$8:$AX$3162,0))))</f>
        <v/>
      </c>
      <c r="P299" s="672">
        <f>IF(IF(B299="","",INDEX(BDD!$AB$8:$AB$3162,MATCH(B299,BDD!$AX$8:$AX$3162,0)))=0,"",)</f>
        <v>0</v>
      </c>
      <c r="Q299" s="679" t="str">
        <f>IF(IF(B299="","",INDEX(BDD!$AN$8:$AN$3162,MATCH(B299,BDD!$AX$8:$AX$3162,0)))=0,"",IF(B299="","",INDEX(BDD!$AN$8:$AN$3162,MATCH(B299,BDD!$AX$8:$AX$3162,0))))</f>
        <v/>
      </c>
      <c r="R299" s="557" t="str">
        <f>IFERROR(IF(B299="","",INDEX(BDD!C:C,MATCH(B299,BDD!AX:AX,0))),"")</f>
        <v/>
      </c>
      <c r="S299" s="513" t="str">
        <f>IF(B299="","",INDEX(BDD!$A$8:$A$3162,MATCH(B299,BDD!$AX$8:$AX$3162,0)))</f>
        <v/>
      </c>
    </row>
    <row r="300" spans="2:19" ht="18.75">
      <c r="B300" s="529" t="str">
        <f t="shared" si="10"/>
        <v/>
      </c>
      <c r="C300" s="530" t="str">
        <f>IF(B300="","",INDEX(BDD!$B$8:$B$3162,MATCH(B300,BDD!$AX$8:$AX$3162,0)))</f>
        <v/>
      </c>
      <c r="D300" s="531" t="str">
        <f t="shared" si="8"/>
        <v/>
      </c>
      <c r="E300" s="532" t="str">
        <f>IF(B300="","",INDEX(BDD!$D$8:$D$3162,MATCH(B300,BDD!$AX$8:$AX$3162,0)))</f>
        <v/>
      </c>
      <c r="F300" s="533" t="str">
        <f>IF(B300="","",INDEX(BDD!$M$8:$M$3162,MATCH(B300,BDD!$AX$8:$AX$3162,0)))</f>
        <v/>
      </c>
      <c r="G300" s="533" t="str">
        <f>IF(B300="","",INDEX(BDD!$N$8:$N$3162,MATCH(B300,BDD!$AX$8:$AX$3162,0)))</f>
        <v/>
      </c>
      <c r="H300" s="537" t="str">
        <f>IF(B300="","",INDEX(BDD!$E$8:$E$3162,MATCH(B300,BDD!$AX$8:$AX$3162,0)))</f>
        <v/>
      </c>
      <c r="I300" s="534" t="str">
        <f>IF(B300="","",INDEX(BDD!$V$8:$V$3162,MATCH(B300,BDD!$AX$8:$AX$3162,0)))</f>
        <v/>
      </c>
      <c r="J300" s="758" t="str">
        <f>IF(B300="","",INDEX(BDD!$Q$8:$Q$3162,MATCH(B300,BDD!$AX$8:$AX$3162,0)))</f>
        <v/>
      </c>
      <c r="K300" s="535" t="str">
        <f>IF(B300="","",INDEX(BDD!$R$8:$R$3162,MATCH(B300,BDD!$AX$8:$AX$3162,0)))</f>
        <v/>
      </c>
      <c r="L300" s="536" t="str">
        <f>IF(B300="","",INDEX(BDD!$S$8:$S$3162,MATCH(B300,BDD!$AX$8:$AX$3162,0)))</f>
        <v/>
      </c>
      <c r="M300" s="556" t="str">
        <f>IF(B300="","",INDEX(BDD!$P$8:$P$3162,MATCH(B300,BDD!$AX$8:$AX$3162,0)))</f>
        <v/>
      </c>
      <c r="N300" s="678">
        <f>IF(IF(B300="","",INDEX(BDD!$Z$8:$Z$3162,MATCH(B300,BDD!$AX$8:$AX$3162,0)))=0,"",INDEX(BDD!$Z$8:$Z$3162,MATCH(B300,BDD!$AX$8:$AX$3162,0)))</f>
        <v>0</v>
      </c>
      <c r="O300" s="672" t="str">
        <f>IF(IF(B300="","",INDEX(BDD!$AA$8:$AA$3162,MATCH(B300,BDD!$AX$8:$AX$3162,0)))=0,"",IF(B300="","",INDEX(BDD!$AA$8:$AA$3162,MATCH(B300,BDD!$AX$8:$AX$3162,0))))</f>
        <v/>
      </c>
      <c r="P300" s="672">
        <f>IF(IF(B300="","",INDEX(BDD!$AB$8:$AB$3162,MATCH(B300,BDD!$AX$8:$AX$3162,0)))=0,"",)</f>
        <v>0</v>
      </c>
      <c r="Q300" s="679" t="str">
        <f>IF(IF(B300="","",INDEX(BDD!$AN$8:$AN$3162,MATCH(B300,BDD!$AX$8:$AX$3162,0)))=0,"",IF(B300="","",INDEX(BDD!$AN$8:$AN$3162,MATCH(B300,BDD!$AX$8:$AX$3162,0))))</f>
        <v/>
      </c>
      <c r="R300" s="557" t="str">
        <f>IFERROR(IF(B300="","",INDEX(BDD!C:C,MATCH(B300,BDD!AX:AX,0))),"")</f>
        <v/>
      </c>
      <c r="S300" s="513" t="str">
        <f>IF(B300="","",INDEX(BDD!$A$8:$A$3162,MATCH(B300,BDD!$AX$8:$AX$3162,0)))</f>
        <v/>
      </c>
    </row>
    <row r="301" spans="2:19" ht="18.75">
      <c r="B301" s="529" t="str">
        <f t="shared" si="10"/>
        <v/>
      </c>
      <c r="C301" s="530" t="str">
        <f>IF(B301="","",INDEX(BDD!$B$8:$B$3162,MATCH(B301,BDD!$AX$8:$AX$3162,0)))</f>
        <v/>
      </c>
      <c r="D301" s="531" t="str">
        <f t="shared" si="8"/>
        <v/>
      </c>
      <c r="E301" s="532" t="str">
        <f>IF(B301="","",INDEX(BDD!$D$8:$D$3162,MATCH(B301,BDD!$AX$8:$AX$3162,0)))</f>
        <v/>
      </c>
      <c r="F301" s="533" t="str">
        <f>IF(B301="","",INDEX(BDD!$M$8:$M$3162,MATCH(B301,BDD!$AX$8:$AX$3162,0)))</f>
        <v/>
      </c>
      <c r="G301" s="533" t="str">
        <f>IF(B301="","",INDEX(BDD!$N$8:$N$3162,MATCH(B301,BDD!$AX$8:$AX$3162,0)))</f>
        <v/>
      </c>
      <c r="H301" s="537" t="str">
        <f>IF(B301="","",INDEX(BDD!$E$8:$E$3162,MATCH(B301,BDD!$AX$8:$AX$3162,0)))</f>
        <v/>
      </c>
      <c r="I301" s="534" t="str">
        <f>IF(B301="","",INDEX(BDD!$V$8:$V$3162,MATCH(B301,BDD!$AX$8:$AX$3162,0)))</f>
        <v/>
      </c>
      <c r="J301" s="758" t="str">
        <f>IF(B301="","",INDEX(BDD!$Q$8:$Q$3162,MATCH(B301,BDD!$AX$8:$AX$3162,0)))</f>
        <v/>
      </c>
      <c r="K301" s="535" t="str">
        <f>IF(B301="","",INDEX(BDD!$R$8:$R$3162,MATCH(B301,BDD!$AX$8:$AX$3162,0)))</f>
        <v/>
      </c>
      <c r="L301" s="536" t="str">
        <f>IF(B301="","",INDEX(BDD!$S$8:$S$3162,MATCH(B301,BDD!$AX$8:$AX$3162,0)))</f>
        <v/>
      </c>
      <c r="M301" s="556" t="str">
        <f>IF(B301="","",INDEX(BDD!$P$8:$P$3162,MATCH(B301,BDD!$AX$8:$AX$3162,0)))</f>
        <v/>
      </c>
      <c r="N301" s="678">
        <f>IF(IF(B301="","",INDEX(BDD!$Z$8:$Z$3162,MATCH(B301,BDD!$AX$8:$AX$3162,0)))=0,"",INDEX(BDD!$Z$8:$Z$3162,MATCH(B301,BDD!$AX$8:$AX$3162,0)))</f>
        <v>0</v>
      </c>
      <c r="O301" s="672" t="str">
        <f>IF(IF(B301="","",INDEX(BDD!$AA$8:$AA$3162,MATCH(B301,BDD!$AX$8:$AX$3162,0)))=0,"",IF(B301="","",INDEX(BDD!$AA$8:$AA$3162,MATCH(B301,BDD!$AX$8:$AX$3162,0))))</f>
        <v/>
      </c>
      <c r="P301" s="672">
        <f>IF(IF(B301="","",INDEX(BDD!$AB$8:$AB$3162,MATCH(B301,BDD!$AX$8:$AX$3162,0)))=0,"",)</f>
        <v>0</v>
      </c>
      <c r="Q301" s="679" t="str">
        <f>IF(IF(B301="","",INDEX(BDD!$AN$8:$AN$3162,MATCH(B301,BDD!$AX$8:$AX$3162,0)))=0,"",IF(B301="","",INDEX(BDD!$AN$8:$AN$3162,MATCH(B301,BDD!$AX$8:$AX$3162,0))))</f>
        <v/>
      </c>
      <c r="R301" s="557" t="str">
        <f>IFERROR(IF(B301="","",INDEX(BDD!C:C,MATCH(B301,BDD!AX:AX,0))),"")</f>
        <v/>
      </c>
      <c r="S301" s="513" t="str">
        <f>IF(B301="","",INDEX(BDD!$A$8:$A$3162,MATCH(B301,BDD!$AX$8:$AX$3162,0)))</f>
        <v/>
      </c>
    </row>
    <row r="302" spans="2:19" ht="18.75">
      <c r="B302" s="529" t="str">
        <f t="shared" si="10"/>
        <v/>
      </c>
      <c r="C302" s="530" t="str">
        <f>IF(B302="","",INDEX(BDD!$B$8:$B$3162,MATCH(B302,BDD!$AX$8:$AX$3162,0)))</f>
        <v/>
      </c>
      <c r="D302" s="531" t="str">
        <f t="shared" si="8"/>
        <v/>
      </c>
      <c r="E302" s="532" t="str">
        <f>IF(B302="","",INDEX(BDD!$D$8:$D$3162,MATCH(B302,BDD!$AX$8:$AX$3162,0)))</f>
        <v/>
      </c>
      <c r="F302" s="533" t="str">
        <f>IF(B302="","",INDEX(BDD!$M$8:$M$3162,MATCH(B302,BDD!$AX$8:$AX$3162,0)))</f>
        <v/>
      </c>
      <c r="G302" s="533" t="str">
        <f>IF(B302="","",INDEX(BDD!$N$8:$N$3162,MATCH(B302,BDD!$AX$8:$AX$3162,0)))</f>
        <v/>
      </c>
      <c r="H302" s="537" t="str">
        <f>IF(B302="","",INDEX(BDD!$E$8:$E$3162,MATCH(B302,BDD!$AX$8:$AX$3162,0)))</f>
        <v/>
      </c>
      <c r="I302" s="534" t="str">
        <f>IF(B302="","",INDEX(BDD!$V$8:$V$3162,MATCH(B302,BDD!$AX$8:$AX$3162,0)))</f>
        <v/>
      </c>
      <c r="J302" s="758" t="str">
        <f>IF(B302="","",INDEX(BDD!$Q$8:$Q$3162,MATCH(B302,BDD!$AX$8:$AX$3162,0)))</f>
        <v/>
      </c>
      <c r="K302" s="535" t="str">
        <f>IF(B302="","",INDEX(BDD!$R$8:$R$3162,MATCH(B302,BDD!$AX$8:$AX$3162,0)))</f>
        <v/>
      </c>
      <c r="L302" s="536" t="str">
        <f>IF(B302="","",INDEX(BDD!$S$8:$S$3162,MATCH(B302,BDD!$AX$8:$AX$3162,0)))</f>
        <v/>
      </c>
      <c r="M302" s="556" t="str">
        <f>IF(B302="","",INDEX(BDD!$P$8:$P$3162,MATCH(B302,BDD!$AX$8:$AX$3162,0)))</f>
        <v/>
      </c>
      <c r="N302" s="678">
        <f>IF(IF(B302="","",INDEX(BDD!$Z$8:$Z$3162,MATCH(B302,BDD!$AX$8:$AX$3162,0)))=0,"",INDEX(BDD!$Z$8:$Z$3162,MATCH(B302,BDD!$AX$8:$AX$3162,0)))</f>
        <v>0</v>
      </c>
      <c r="O302" s="672" t="str">
        <f>IF(IF(B302="","",INDEX(BDD!$AA$8:$AA$3162,MATCH(B302,BDD!$AX$8:$AX$3162,0)))=0,"",IF(B302="","",INDEX(BDD!$AA$8:$AA$3162,MATCH(B302,BDD!$AX$8:$AX$3162,0))))</f>
        <v/>
      </c>
      <c r="P302" s="672">
        <f>IF(IF(B302="","",INDEX(BDD!$AB$8:$AB$3162,MATCH(B302,BDD!$AX$8:$AX$3162,0)))=0,"",)</f>
        <v>0</v>
      </c>
      <c r="Q302" s="679" t="str">
        <f>IF(IF(B302="","",INDEX(BDD!$AN$8:$AN$3162,MATCH(B302,BDD!$AX$8:$AX$3162,0)))=0,"",IF(B302="","",INDEX(BDD!$AN$8:$AN$3162,MATCH(B302,BDD!$AX$8:$AX$3162,0))))</f>
        <v/>
      </c>
      <c r="R302" s="557" t="str">
        <f>IFERROR(IF(B302="","",INDEX(BDD!C:C,MATCH(B302,BDD!AX:AX,0))),"")</f>
        <v/>
      </c>
      <c r="S302" s="513" t="str">
        <f>IF(B302="","",INDEX(BDD!$A$8:$A$3162,MATCH(B302,BDD!$AX$8:$AX$3162,0)))</f>
        <v/>
      </c>
    </row>
    <row r="303" spans="2:19" ht="18.75">
      <c r="B303" s="529" t="str">
        <f t="shared" si="10"/>
        <v/>
      </c>
      <c r="C303" s="530" t="str">
        <f>IF(B303="","",INDEX(BDD!$B$8:$B$3162,MATCH(B303,BDD!$AX$8:$AX$3162,0)))</f>
        <v/>
      </c>
      <c r="D303" s="531" t="str">
        <f t="shared" si="8"/>
        <v/>
      </c>
      <c r="E303" s="532" t="str">
        <f>IF(B303="","",INDEX(BDD!$D$8:$D$3162,MATCH(B303,BDD!$AX$8:$AX$3162,0)))</f>
        <v/>
      </c>
      <c r="F303" s="533" t="str">
        <f>IF(B303="","",INDEX(BDD!$M$8:$M$3162,MATCH(B303,BDD!$AX$8:$AX$3162,0)))</f>
        <v/>
      </c>
      <c r="G303" s="533" t="str">
        <f>IF(B303="","",INDEX(BDD!$N$8:$N$3162,MATCH(B303,BDD!$AX$8:$AX$3162,0)))</f>
        <v/>
      </c>
      <c r="H303" s="537" t="str">
        <f>IF(B303="","",INDEX(BDD!$E$8:$E$3162,MATCH(B303,BDD!$AX$8:$AX$3162,0)))</f>
        <v/>
      </c>
      <c r="I303" s="534" t="str">
        <f>IF(B303="","",INDEX(BDD!$V$8:$V$3162,MATCH(B303,BDD!$AX$8:$AX$3162,0)))</f>
        <v/>
      </c>
      <c r="J303" s="758" t="str">
        <f>IF(B303="","",INDEX(BDD!$Q$8:$Q$3162,MATCH(B303,BDD!$AX$8:$AX$3162,0)))</f>
        <v/>
      </c>
      <c r="K303" s="535" t="str">
        <f>IF(B303="","",INDEX(BDD!$R$8:$R$3162,MATCH(B303,BDD!$AX$8:$AX$3162,0)))</f>
        <v/>
      </c>
      <c r="L303" s="536" t="str">
        <f>IF(B303="","",INDEX(BDD!$S$8:$S$3162,MATCH(B303,BDD!$AX$8:$AX$3162,0)))</f>
        <v/>
      </c>
      <c r="M303" s="556" t="str">
        <f>IF(B303="","",INDEX(BDD!$P$8:$P$3162,MATCH(B303,BDD!$AX$8:$AX$3162,0)))</f>
        <v/>
      </c>
      <c r="N303" s="678">
        <f>IF(IF(B303="","",INDEX(BDD!$Z$8:$Z$3162,MATCH(B303,BDD!$AX$8:$AX$3162,0)))=0,"",INDEX(BDD!$Z$8:$Z$3162,MATCH(B303,BDD!$AX$8:$AX$3162,0)))</f>
        <v>0</v>
      </c>
      <c r="O303" s="672" t="str">
        <f>IF(IF(B303="","",INDEX(BDD!$AA$8:$AA$3162,MATCH(B303,BDD!$AX$8:$AX$3162,0)))=0,"",IF(B303="","",INDEX(BDD!$AA$8:$AA$3162,MATCH(B303,BDD!$AX$8:$AX$3162,0))))</f>
        <v/>
      </c>
      <c r="P303" s="672">
        <f>IF(IF(B303="","",INDEX(BDD!$AB$8:$AB$3162,MATCH(B303,BDD!$AX$8:$AX$3162,0)))=0,"",)</f>
        <v>0</v>
      </c>
      <c r="Q303" s="679" t="str">
        <f>IF(IF(B303="","",INDEX(BDD!$AN$8:$AN$3162,MATCH(B303,BDD!$AX$8:$AX$3162,0)))=0,"",IF(B303="","",INDEX(BDD!$AN$8:$AN$3162,MATCH(B303,BDD!$AX$8:$AX$3162,0))))</f>
        <v/>
      </c>
      <c r="R303" s="557" t="str">
        <f>IFERROR(IF(B303="","",INDEX(BDD!C:C,MATCH(B303,BDD!AX:AX,0))),"")</f>
        <v/>
      </c>
      <c r="S303" s="513" t="str">
        <f>IF(B303="","",INDEX(BDD!$A$8:$A$3162,MATCH(B303,BDD!$AX$8:$AX$3162,0)))</f>
        <v/>
      </c>
    </row>
    <row r="304" spans="2:19" ht="18.75">
      <c r="B304" s="529" t="str">
        <f t="shared" si="10"/>
        <v/>
      </c>
      <c r="C304" s="530" t="str">
        <f>IF(B304="","",INDEX(BDD!$B$8:$B$3162,MATCH(B304,BDD!$AX$8:$AX$3162,0)))</f>
        <v/>
      </c>
      <c r="D304" s="531" t="str">
        <f t="shared" si="8"/>
        <v/>
      </c>
      <c r="E304" s="532" t="str">
        <f>IF(B304="","",INDEX(BDD!$D$8:$D$3162,MATCH(B304,BDD!$AX$8:$AX$3162,0)))</f>
        <v/>
      </c>
      <c r="F304" s="533" t="str">
        <f>IF(B304="","",INDEX(BDD!$M$8:$M$3162,MATCH(B304,BDD!$AX$8:$AX$3162,0)))</f>
        <v/>
      </c>
      <c r="G304" s="533" t="str">
        <f>IF(B304="","",INDEX(BDD!$N$8:$N$3162,MATCH(B304,BDD!$AX$8:$AX$3162,0)))</f>
        <v/>
      </c>
      <c r="H304" s="537" t="str">
        <f>IF(B304="","",INDEX(BDD!$E$8:$E$3162,MATCH(B304,BDD!$AX$8:$AX$3162,0)))</f>
        <v/>
      </c>
      <c r="I304" s="534" t="str">
        <f>IF(B304="","",INDEX(BDD!$V$8:$V$3162,MATCH(B304,BDD!$AX$8:$AX$3162,0)))</f>
        <v/>
      </c>
      <c r="J304" s="758" t="str">
        <f>IF(B304="","",INDEX(BDD!$Q$8:$Q$3162,MATCH(B304,BDD!$AX$8:$AX$3162,0)))</f>
        <v/>
      </c>
      <c r="K304" s="535" t="str">
        <f>IF(B304="","",INDEX(BDD!$R$8:$R$3162,MATCH(B304,BDD!$AX$8:$AX$3162,0)))</f>
        <v/>
      </c>
      <c r="L304" s="536" t="str">
        <f>IF(B304="","",INDEX(BDD!$S$8:$S$3162,MATCH(B304,BDD!$AX$8:$AX$3162,0)))</f>
        <v/>
      </c>
      <c r="M304" s="556" t="str">
        <f>IF(B304="","",INDEX(BDD!$P$8:$P$3162,MATCH(B304,BDD!$AX$8:$AX$3162,0)))</f>
        <v/>
      </c>
      <c r="N304" s="678">
        <f>IF(IF(B304="","",INDEX(BDD!$Z$8:$Z$3162,MATCH(B304,BDD!$AX$8:$AX$3162,0)))=0,"",INDEX(BDD!$Z$8:$Z$3162,MATCH(B304,BDD!$AX$8:$AX$3162,0)))</f>
        <v>0</v>
      </c>
      <c r="O304" s="672" t="str">
        <f>IF(IF(B304="","",INDEX(BDD!$AA$8:$AA$3162,MATCH(B304,BDD!$AX$8:$AX$3162,0)))=0,"",IF(B304="","",INDEX(BDD!$AA$8:$AA$3162,MATCH(B304,BDD!$AX$8:$AX$3162,0))))</f>
        <v/>
      </c>
      <c r="P304" s="672">
        <f>IF(IF(B304="","",INDEX(BDD!$AB$8:$AB$3162,MATCH(B304,BDD!$AX$8:$AX$3162,0)))=0,"",)</f>
        <v>0</v>
      </c>
      <c r="Q304" s="679" t="str">
        <f>IF(IF(B304="","",INDEX(BDD!$AN$8:$AN$3162,MATCH(B304,BDD!$AX$8:$AX$3162,0)))=0,"",IF(B304="","",INDEX(BDD!$AN$8:$AN$3162,MATCH(B304,BDD!$AX$8:$AX$3162,0))))</f>
        <v/>
      </c>
      <c r="R304" s="557" t="str">
        <f>IFERROR(IF(B304="","",INDEX(BDD!C:C,MATCH(B304,BDD!AX:AX,0))),"")</f>
        <v/>
      </c>
      <c r="S304" s="513" t="str">
        <f>IF(B304="","",INDEX(BDD!$A$8:$A$3162,MATCH(B304,BDD!$AX$8:$AX$3162,0)))</f>
        <v/>
      </c>
    </row>
    <row r="305" spans="2:19" ht="18.75">
      <c r="B305" s="529" t="str">
        <f t="shared" si="10"/>
        <v/>
      </c>
      <c r="C305" s="530" t="str">
        <f>IF(B305="","",INDEX(BDD!$B$8:$B$3162,MATCH(B305,BDD!$AX$8:$AX$3162,0)))</f>
        <v/>
      </c>
      <c r="D305" s="531" t="str">
        <f t="shared" si="8"/>
        <v/>
      </c>
      <c r="E305" s="532" t="str">
        <f>IF(B305="","",INDEX(BDD!$D$8:$D$3162,MATCH(B305,BDD!$AX$8:$AX$3162,0)))</f>
        <v/>
      </c>
      <c r="F305" s="533" t="str">
        <f>IF(B305="","",INDEX(BDD!$M$8:$M$3162,MATCH(B305,BDD!$AX$8:$AX$3162,0)))</f>
        <v/>
      </c>
      <c r="G305" s="533" t="str">
        <f>IF(B305="","",INDEX(BDD!$N$8:$N$3162,MATCH(B305,BDD!$AX$8:$AX$3162,0)))</f>
        <v/>
      </c>
      <c r="H305" s="537" t="str">
        <f>IF(B305="","",INDEX(BDD!$E$8:$E$3162,MATCH(B305,BDD!$AX$8:$AX$3162,0)))</f>
        <v/>
      </c>
      <c r="I305" s="534" t="str">
        <f>IF(B305="","",INDEX(BDD!$V$8:$V$3162,MATCH(B305,BDD!$AX$8:$AX$3162,0)))</f>
        <v/>
      </c>
      <c r="J305" s="758" t="str">
        <f>IF(B305="","",INDEX(BDD!$Q$8:$Q$3162,MATCH(B305,BDD!$AX$8:$AX$3162,0)))</f>
        <v/>
      </c>
      <c r="K305" s="535" t="str">
        <f>IF(B305="","",INDEX(BDD!$R$8:$R$3162,MATCH(B305,BDD!$AX$8:$AX$3162,0)))</f>
        <v/>
      </c>
      <c r="L305" s="536" t="str">
        <f>IF(B305="","",INDEX(BDD!$S$8:$S$3162,MATCH(B305,BDD!$AX$8:$AX$3162,0)))</f>
        <v/>
      </c>
      <c r="M305" s="556" t="str">
        <f>IF(B305="","",INDEX(BDD!$P$8:$P$3162,MATCH(B305,BDD!$AX$8:$AX$3162,0)))</f>
        <v/>
      </c>
      <c r="N305" s="678">
        <f>IF(IF(B305="","",INDEX(BDD!$Z$8:$Z$3162,MATCH(B305,BDD!$AX$8:$AX$3162,0)))=0,"",INDEX(BDD!$Z$8:$Z$3162,MATCH(B305,BDD!$AX$8:$AX$3162,0)))</f>
        <v>0</v>
      </c>
      <c r="O305" s="672" t="str">
        <f>IF(IF(B305="","",INDEX(BDD!$AA$8:$AA$3162,MATCH(B305,BDD!$AX$8:$AX$3162,0)))=0,"",IF(B305="","",INDEX(BDD!$AA$8:$AA$3162,MATCH(B305,BDD!$AX$8:$AX$3162,0))))</f>
        <v/>
      </c>
      <c r="P305" s="672">
        <f>IF(IF(B305="","",INDEX(BDD!$AB$8:$AB$3162,MATCH(B305,BDD!$AX$8:$AX$3162,0)))=0,"",)</f>
        <v>0</v>
      </c>
      <c r="Q305" s="679" t="str">
        <f>IF(IF(B305="","",INDEX(BDD!$AN$8:$AN$3162,MATCH(B305,BDD!$AX$8:$AX$3162,0)))=0,"",IF(B305="","",INDEX(BDD!$AN$8:$AN$3162,MATCH(B305,BDD!$AX$8:$AX$3162,0))))</f>
        <v/>
      </c>
      <c r="R305" s="557" t="str">
        <f>IFERROR(IF(B305="","",INDEX(BDD!C:C,MATCH(B305,BDD!AX:AX,0))),"")</f>
        <v/>
      </c>
      <c r="S305" s="513" t="str">
        <f>IF(B305="","",INDEX(BDD!$A$8:$A$3162,MATCH(B305,BDD!$AX$8:$AX$3162,0)))</f>
        <v/>
      </c>
    </row>
    <row r="306" spans="2:19" ht="18.75">
      <c r="B306" s="529" t="str">
        <f t="shared" si="10"/>
        <v/>
      </c>
      <c r="C306" s="530" t="str">
        <f>IF(B306="","",INDEX(BDD!$B$8:$B$3162,MATCH(B306,BDD!$AX$8:$AX$3162,0)))</f>
        <v/>
      </c>
      <c r="D306" s="531" t="str">
        <f t="shared" si="8"/>
        <v/>
      </c>
      <c r="E306" s="532" t="str">
        <f>IF(B306="","",INDEX(BDD!$D$8:$D$3162,MATCH(B306,BDD!$AX$8:$AX$3162,0)))</f>
        <v/>
      </c>
      <c r="F306" s="533" t="str">
        <f>IF(B306="","",INDEX(BDD!$M$8:$M$3162,MATCH(B306,BDD!$AX$8:$AX$3162,0)))</f>
        <v/>
      </c>
      <c r="G306" s="533" t="str">
        <f>IF(B306="","",INDEX(BDD!$N$8:$N$3162,MATCH(B306,BDD!$AX$8:$AX$3162,0)))</f>
        <v/>
      </c>
      <c r="H306" s="537" t="str">
        <f>IF(B306="","",INDEX(BDD!$E$8:$E$3162,MATCH(B306,BDD!$AX$8:$AX$3162,0)))</f>
        <v/>
      </c>
      <c r="I306" s="534" t="str">
        <f>IF(B306="","",INDEX(BDD!$V$8:$V$3162,MATCH(B306,BDD!$AX$8:$AX$3162,0)))</f>
        <v/>
      </c>
      <c r="J306" s="758" t="str">
        <f>IF(B306="","",INDEX(BDD!$Q$8:$Q$3162,MATCH(B306,BDD!$AX$8:$AX$3162,0)))</f>
        <v/>
      </c>
      <c r="K306" s="535" t="str">
        <f>IF(B306="","",INDEX(BDD!$R$8:$R$3162,MATCH(B306,BDD!$AX$8:$AX$3162,0)))</f>
        <v/>
      </c>
      <c r="L306" s="536" t="str">
        <f>IF(B306="","",INDEX(BDD!$S$8:$S$3162,MATCH(B306,BDD!$AX$8:$AX$3162,0)))</f>
        <v/>
      </c>
      <c r="M306" s="556" t="str">
        <f>IF(B306="","",INDEX(BDD!$P$8:$P$3162,MATCH(B306,BDD!$AX$8:$AX$3162,0)))</f>
        <v/>
      </c>
      <c r="N306" s="678">
        <f>IF(IF(B306="","",INDEX(BDD!$Z$8:$Z$3162,MATCH(B306,BDD!$AX$8:$AX$3162,0)))=0,"",INDEX(BDD!$Z$8:$Z$3162,MATCH(B306,BDD!$AX$8:$AX$3162,0)))</f>
        <v>0</v>
      </c>
      <c r="O306" s="672" t="str">
        <f>IF(IF(B306="","",INDEX(BDD!$AA$8:$AA$3162,MATCH(B306,BDD!$AX$8:$AX$3162,0)))=0,"",IF(B306="","",INDEX(BDD!$AA$8:$AA$3162,MATCH(B306,BDD!$AX$8:$AX$3162,0))))</f>
        <v/>
      </c>
      <c r="P306" s="672">
        <f>IF(IF(B306="","",INDEX(BDD!$AB$8:$AB$3162,MATCH(B306,BDD!$AX$8:$AX$3162,0)))=0,"",)</f>
        <v>0</v>
      </c>
      <c r="Q306" s="679" t="str">
        <f>IF(IF(B306="","",INDEX(BDD!$AN$8:$AN$3162,MATCH(B306,BDD!$AX$8:$AX$3162,0)))=0,"",IF(B306="","",INDEX(BDD!$AN$8:$AN$3162,MATCH(B306,BDD!$AX$8:$AX$3162,0))))</f>
        <v/>
      </c>
      <c r="R306" s="557" t="str">
        <f>IFERROR(IF(B306="","",INDEX(BDD!C:C,MATCH(B306,BDD!AX:AX,0))),"")</f>
        <v/>
      </c>
      <c r="S306" s="513" t="str">
        <f>IF(B306="","",INDEX(BDD!$A$8:$A$3162,MATCH(B306,BDD!$AX$8:$AX$3162,0)))</f>
        <v/>
      </c>
    </row>
    <row r="307" spans="2:19" ht="18.75">
      <c r="B307" s="529" t="str">
        <f t="shared" si="10"/>
        <v/>
      </c>
      <c r="C307" s="530" t="str">
        <f>IF(B307="","",INDEX(BDD!$B$8:$B$3162,MATCH(B307,BDD!$AX$8:$AX$3162,0)))</f>
        <v/>
      </c>
      <c r="D307" s="531" t="str">
        <f t="shared" si="8"/>
        <v/>
      </c>
      <c r="E307" s="532" t="str">
        <f>IF(B307="","",INDEX(BDD!$D$8:$D$3162,MATCH(B307,BDD!$AX$8:$AX$3162,0)))</f>
        <v/>
      </c>
      <c r="F307" s="533" t="str">
        <f>IF(B307="","",INDEX(BDD!$M$8:$M$3162,MATCH(B307,BDD!$AX$8:$AX$3162,0)))</f>
        <v/>
      </c>
      <c r="G307" s="533" t="str">
        <f>IF(B307="","",INDEX(BDD!$N$8:$N$3162,MATCH(B307,BDD!$AX$8:$AX$3162,0)))</f>
        <v/>
      </c>
      <c r="H307" s="537" t="str">
        <f>IF(B307="","",INDEX(BDD!$E$8:$E$3162,MATCH(B307,BDD!$AX$8:$AX$3162,0)))</f>
        <v/>
      </c>
      <c r="I307" s="534" t="str">
        <f>IF(B307="","",INDEX(BDD!$V$8:$V$3162,MATCH(B307,BDD!$AX$8:$AX$3162,0)))</f>
        <v/>
      </c>
      <c r="J307" s="758" t="str">
        <f>IF(B307="","",INDEX(BDD!$Q$8:$Q$3162,MATCH(B307,BDD!$AX$8:$AX$3162,0)))</f>
        <v/>
      </c>
      <c r="K307" s="535" t="str">
        <f>IF(B307="","",INDEX(BDD!$R$8:$R$3162,MATCH(B307,BDD!$AX$8:$AX$3162,0)))</f>
        <v/>
      </c>
      <c r="L307" s="536" t="str">
        <f>IF(B307="","",INDEX(BDD!$S$8:$S$3162,MATCH(B307,BDD!$AX$8:$AX$3162,0)))</f>
        <v/>
      </c>
      <c r="M307" s="556" t="str">
        <f>IF(B307="","",INDEX(BDD!$P$8:$P$3162,MATCH(B307,BDD!$AX$8:$AX$3162,0)))</f>
        <v/>
      </c>
      <c r="N307" s="678">
        <f>IF(IF(B307="","",INDEX(BDD!$Z$8:$Z$3162,MATCH(B307,BDD!$AX$8:$AX$3162,0)))=0,"",INDEX(BDD!$Z$8:$Z$3162,MATCH(B307,BDD!$AX$8:$AX$3162,0)))</f>
        <v>0</v>
      </c>
      <c r="O307" s="672" t="str">
        <f>IF(IF(B307="","",INDEX(BDD!$AA$8:$AA$3162,MATCH(B307,BDD!$AX$8:$AX$3162,0)))=0,"",IF(B307="","",INDEX(BDD!$AA$8:$AA$3162,MATCH(B307,BDD!$AX$8:$AX$3162,0))))</f>
        <v/>
      </c>
      <c r="P307" s="672">
        <f>IF(IF(B307="","",INDEX(BDD!$AB$8:$AB$3162,MATCH(B307,BDD!$AX$8:$AX$3162,0)))=0,"",)</f>
        <v>0</v>
      </c>
      <c r="Q307" s="679" t="str">
        <f>IF(IF(B307="","",INDEX(BDD!$AN$8:$AN$3162,MATCH(B307,BDD!$AX$8:$AX$3162,0)))=0,"",IF(B307="","",INDEX(BDD!$AN$8:$AN$3162,MATCH(B307,BDD!$AX$8:$AX$3162,0))))</f>
        <v/>
      </c>
      <c r="R307" s="557" t="str">
        <f>IFERROR(IF(B307="","",INDEX(BDD!C:C,MATCH(B307,BDD!AX:AX,0))),"")</f>
        <v/>
      </c>
      <c r="S307" s="513" t="str">
        <f>IF(B307="","",INDEX(BDD!$A$8:$A$3162,MATCH(B307,BDD!$AX$8:$AX$3162,0)))</f>
        <v/>
      </c>
    </row>
    <row r="308" spans="2:19" ht="18.75">
      <c r="B308" s="529" t="str">
        <f t="shared" si="10"/>
        <v/>
      </c>
      <c r="C308" s="530" t="str">
        <f>IF(B308="","",INDEX(BDD!$B$8:$B$3162,MATCH(B308,BDD!$AX$8:$AX$3162,0)))</f>
        <v/>
      </c>
      <c r="D308" s="531" t="str">
        <f t="shared" si="8"/>
        <v/>
      </c>
      <c r="E308" s="532" t="str">
        <f>IF(B308="","",INDEX(BDD!$D$8:$D$3162,MATCH(B308,BDD!$AX$8:$AX$3162,0)))</f>
        <v/>
      </c>
      <c r="F308" s="533" t="str">
        <f>IF(B308="","",INDEX(BDD!$M$8:$M$3162,MATCH(B308,BDD!$AX$8:$AX$3162,0)))</f>
        <v/>
      </c>
      <c r="G308" s="533" t="str">
        <f>IF(B308="","",INDEX(BDD!$N$8:$N$3162,MATCH(B308,BDD!$AX$8:$AX$3162,0)))</f>
        <v/>
      </c>
      <c r="H308" s="537" t="str">
        <f>IF(B308="","",INDEX(BDD!$E$8:$E$3162,MATCH(B308,BDD!$AX$8:$AX$3162,0)))</f>
        <v/>
      </c>
      <c r="I308" s="534" t="str">
        <f>IF(B308="","",INDEX(BDD!$V$8:$V$3162,MATCH(B308,BDD!$AX$8:$AX$3162,0)))</f>
        <v/>
      </c>
      <c r="J308" s="758" t="str">
        <f>IF(B308="","",INDEX(BDD!$Q$8:$Q$3162,MATCH(B308,BDD!$AX$8:$AX$3162,0)))</f>
        <v/>
      </c>
      <c r="K308" s="535" t="str">
        <f>IF(B308="","",INDEX(BDD!$R$8:$R$3162,MATCH(B308,BDD!$AX$8:$AX$3162,0)))</f>
        <v/>
      </c>
      <c r="L308" s="536" t="str">
        <f>IF(B308="","",INDEX(BDD!$S$8:$S$3162,MATCH(B308,BDD!$AX$8:$AX$3162,0)))</f>
        <v/>
      </c>
      <c r="M308" s="556" t="str">
        <f>IF(B308="","",INDEX(BDD!$P$8:$P$3162,MATCH(B308,BDD!$AX$8:$AX$3162,0)))</f>
        <v/>
      </c>
      <c r="N308" s="678">
        <f>IF(IF(B308="","",INDEX(BDD!$Z$8:$Z$3162,MATCH(B308,BDD!$AX$8:$AX$3162,0)))=0,"",INDEX(BDD!$Z$8:$Z$3162,MATCH(B308,BDD!$AX$8:$AX$3162,0)))</f>
        <v>0</v>
      </c>
      <c r="O308" s="672" t="str">
        <f>IF(IF(B308="","",INDEX(BDD!$AA$8:$AA$3162,MATCH(B308,BDD!$AX$8:$AX$3162,0)))=0,"",IF(B308="","",INDEX(BDD!$AA$8:$AA$3162,MATCH(B308,BDD!$AX$8:$AX$3162,0))))</f>
        <v/>
      </c>
      <c r="P308" s="672">
        <f>IF(IF(B308="","",INDEX(BDD!$AB$8:$AB$3162,MATCH(B308,BDD!$AX$8:$AX$3162,0)))=0,"",)</f>
        <v>0</v>
      </c>
      <c r="Q308" s="679" t="str">
        <f>IF(IF(B308="","",INDEX(BDD!$AN$8:$AN$3162,MATCH(B308,BDD!$AX$8:$AX$3162,0)))=0,"",IF(B308="","",INDEX(BDD!$AN$8:$AN$3162,MATCH(B308,BDD!$AX$8:$AX$3162,0))))</f>
        <v/>
      </c>
      <c r="R308" s="557" t="str">
        <f>IFERROR(IF(B308="","",INDEX(BDD!C:C,MATCH(B308,BDD!AX:AX,0))),"")</f>
        <v/>
      </c>
      <c r="S308" s="513" t="str">
        <f>IF(B308="","",INDEX(BDD!$A$8:$A$3162,MATCH(B308,BDD!$AX$8:$AX$3162,0)))</f>
        <v/>
      </c>
    </row>
    <row r="309" spans="2:19" ht="18.75">
      <c r="B309" s="529" t="str">
        <f t="shared" si="10"/>
        <v/>
      </c>
      <c r="C309" s="530" t="str">
        <f>IF(B309="","",INDEX(BDD!$B$8:$B$3162,MATCH(B309,BDD!$AX$8:$AX$3162,0)))</f>
        <v/>
      </c>
      <c r="D309" s="531" t="str">
        <f t="shared" si="8"/>
        <v/>
      </c>
      <c r="E309" s="532" t="str">
        <f>IF(B309="","",INDEX(BDD!$D$8:$D$3162,MATCH(B309,BDD!$AX$8:$AX$3162,0)))</f>
        <v/>
      </c>
      <c r="F309" s="533" t="str">
        <f>IF(B309="","",INDEX(BDD!$M$8:$M$3162,MATCH(B309,BDD!$AX$8:$AX$3162,0)))</f>
        <v/>
      </c>
      <c r="G309" s="533" t="str">
        <f>IF(B309="","",INDEX(BDD!$N$8:$N$3162,MATCH(B309,BDD!$AX$8:$AX$3162,0)))</f>
        <v/>
      </c>
      <c r="H309" s="537" t="str">
        <f>IF(B309="","",INDEX(BDD!$E$8:$E$3162,MATCH(B309,BDD!$AX$8:$AX$3162,0)))</f>
        <v/>
      </c>
      <c r="I309" s="534" t="str">
        <f>IF(B309="","",INDEX(BDD!$V$8:$V$3162,MATCH(B309,BDD!$AX$8:$AX$3162,0)))</f>
        <v/>
      </c>
      <c r="J309" s="758" t="str">
        <f>IF(B309="","",INDEX(BDD!$Q$8:$Q$3162,MATCH(B309,BDD!$AX$8:$AX$3162,0)))</f>
        <v/>
      </c>
      <c r="K309" s="535" t="str">
        <f>IF(B309="","",INDEX(BDD!$R$8:$R$3162,MATCH(B309,BDD!$AX$8:$AX$3162,0)))</f>
        <v/>
      </c>
      <c r="L309" s="536" t="str">
        <f>IF(B309="","",INDEX(BDD!$S$8:$S$3162,MATCH(B309,BDD!$AX$8:$AX$3162,0)))</f>
        <v/>
      </c>
      <c r="M309" s="556" t="str">
        <f>IF(B309="","",INDEX(BDD!$P$8:$P$3162,MATCH(B309,BDD!$AX$8:$AX$3162,0)))</f>
        <v/>
      </c>
      <c r="N309" s="678">
        <f>IF(IF(B309="","",INDEX(BDD!$Z$8:$Z$3162,MATCH(B309,BDD!$AX$8:$AX$3162,0)))=0,"",INDEX(BDD!$Z$8:$Z$3162,MATCH(B309,BDD!$AX$8:$AX$3162,0)))</f>
        <v>0</v>
      </c>
      <c r="O309" s="672" t="str">
        <f>IF(IF(B309="","",INDEX(BDD!$AA$8:$AA$3162,MATCH(B309,BDD!$AX$8:$AX$3162,0)))=0,"",IF(B309="","",INDEX(BDD!$AA$8:$AA$3162,MATCH(B309,BDD!$AX$8:$AX$3162,0))))</f>
        <v/>
      </c>
      <c r="P309" s="672">
        <f>IF(IF(B309="","",INDEX(BDD!$AB$8:$AB$3162,MATCH(B309,BDD!$AX$8:$AX$3162,0)))=0,"",)</f>
        <v>0</v>
      </c>
      <c r="Q309" s="679" t="str">
        <f>IF(IF(B309="","",INDEX(BDD!$AN$8:$AN$3162,MATCH(B309,BDD!$AX$8:$AX$3162,0)))=0,"",IF(B309="","",INDEX(BDD!$AN$8:$AN$3162,MATCH(B309,BDD!$AX$8:$AX$3162,0))))</f>
        <v/>
      </c>
      <c r="R309" s="557" t="str">
        <f>IFERROR(IF(B309="","",INDEX(BDD!C:C,MATCH(B309,BDD!AX:AX,0))),"")</f>
        <v/>
      </c>
      <c r="S309" s="513" t="str">
        <f>IF(B309="","",INDEX(BDD!$A$8:$A$3162,MATCH(B309,BDD!$AX$8:$AX$3162,0)))</f>
        <v/>
      </c>
    </row>
    <row r="310" spans="2:19" ht="18.75">
      <c r="B310" s="529" t="str">
        <f t="shared" si="10"/>
        <v/>
      </c>
      <c r="C310" s="530" t="str">
        <f>IF(B310="","",INDEX(BDD!$B$8:$B$3162,MATCH(B310,BDD!$AX$8:$AX$3162,0)))</f>
        <v/>
      </c>
      <c r="D310" s="531" t="str">
        <f t="shared" si="8"/>
        <v/>
      </c>
      <c r="E310" s="532" t="str">
        <f>IF(B310="","",INDEX(BDD!$D$8:$D$3162,MATCH(B310,BDD!$AX$8:$AX$3162,0)))</f>
        <v/>
      </c>
      <c r="F310" s="533" t="str">
        <f>IF(B310="","",INDEX(BDD!$M$8:$M$3162,MATCH(B310,BDD!$AX$8:$AX$3162,0)))</f>
        <v/>
      </c>
      <c r="G310" s="533" t="str">
        <f>IF(B310="","",INDEX(BDD!$N$8:$N$3162,MATCH(B310,BDD!$AX$8:$AX$3162,0)))</f>
        <v/>
      </c>
      <c r="H310" s="537" t="str">
        <f>IF(B310="","",INDEX(BDD!$E$8:$E$3162,MATCH(B310,BDD!$AX$8:$AX$3162,0)))</f>
        <v/>
      </c>
      <c r="I310" s="534" t="str">
        <f>IF(B310="","",INDEX(BDD!$V$8:$V$3162,MATCH(B310,BDD!$AX$8:$AX$3162,0)))</f>
        <v/>
      </c>
      <c r="J310" s="758" t="str">
        <f>IF(B310="","",INDEX(BDD!$Q$8:$Q$3162,MATCH(B310,BDD!$AX$8:$AX$3162,0)))</f>
        <v/>
      </c>
      <c r="K310" s="535" t="str">
        <f>IF(B310="","",INDEX(BDD!$R$8:$R$3162,MATCH(B310,BDD!$AX$8:$AX$3162,0)))</f>
        <v/>
      </c>
      <c r="L310" s="536" t="str">
        <f>IF(B310="","",INDEX(BDD!$S$8:$S$3162,MATCH(B310,BDD!$AX$8:$AX$3162,0)))</f>
        <v/>
      </c>
      <c r="M310" s="556" t="str">
        <f>IF(B310="","",INDEX(BDD!$P$8:$P$3162,MATCH(B310,BDD!$AX$8:$AX$3162,0)))</f>
        <v/>
      </c>
      <c r="N310" s="678">
        <f>IF(IF(B310="","",INDEX(BDD!$Z$8:$Z$3162,MATCH(B310,BDD!$AX$8:$AX$3162,0)))=0,"",INDEX(BDD!$Z$8:$Z$3162,MATCH(B310,BDD!$AX$8:$AX$3162,0)))</f>
        <v>0</v>
      </c>
      <c r="O310" s="672" t="str">
        <f>IF(IF(B310="","",INDEX(BDD!$AA$8:$AA$3162,MATCH(B310,BDD!$AX$8:$AX$3162,0)))=0,"",IF(B310="","",INDEX(BDD!$AA$8:$AA$3162,MATCH(B310,BDD!$AX$8:$AX$3162,0))))</f>
        <v/>
      </c>
      <c r="P310" s="672">
        <f>IF(IF(B310="","",INDEX(BDD!$AB$8:$AB$3162,MATCH(B310,BDD!$AX$8:$AX$3162,0)))=0,"",)</f>
        <v>0</v>
      </c>
      <c r="Q310" s="679" t="str">
        <f>IF(IF(B310="","",INDEX(BDD!$AN$8:$AN$3162,MATCH(B310,BDD!$AX$8:$AX$3162,0)))=0,"",IF(B310="","",INDEX(BDD!$AN$8:$AN$3162,MATCH(B310,BDD!$AX$8:$AX$3162,0))))</f>
        <v/>
      </c>
      <c r="R310" s="557" t="str">
        <f>IFERROR(IF(B310="","",INDEX(BDD!C:C,MATCH(B310,BDD!AX:AX,0))),"")</f>
        <v/>
      </c>
      <c r="S310" s="513" t="str">
        <f>IF(B310="","",INDEX(BDD!$A$8:$A$3162,MATCH(B310,BDD!$AX$8:$AX$3162,0)))</f>
        <v/>
      </c>
    </row>
    <row r="311" spans="2:19" ht="18.75">
      <c r="B311" s="529" t="str">
        <f t="shared" si="10"/>
        <v/>
      </c>
      <c r="C311" s="530" t="str">
        <f>IF(B311="","",INDEX(BDD!$B$8:$B$3162,MATCH(B311,BDD!$AX$8:$AX$3162,0)))</f>
        <v/>
      </c>
      <c r="D311" s="531" t="str">
        <f t="shared" si="8"/>
        <v/>
      </c>
      <c r="E311" s="532" t="str">
        <f>IF(B311="","",INDEX(BDD!$D$8:$D$3162,MATCH(B311,BDD!$AX$8:$AX$3162,0)))</f>
        <v/>
      </c>
      <c r="F311" s="533" t="str">
        <f>IF(B311="","",INDEX(BDD!$M$8:$M$3162,MATCH(B311,BDD!$AX$8:$AX$3162,0)))</f>
        <v/>
      </c>
      <c r="G311" s="533" t="str">
        <f>IF(B311="","",INDEX(BDD!$N$8:$N$3162,MATCH(B311,BDD!$AX$8:$AX$3162,0)))</f>
        <v/>
      </c>
      <c r="H311" s="537" t="str">
        <f>IF(B311="","",INDEX(BDD!$E$8:$E$3162,MATCH(B311,BDD!$AX$8:$AX$3162,0)))</f>
        <v/>
      </c>
      <c r="I311" s="534" t="str">
        <f>IF(B311="","",INDEX(BDD!$V$8:$V$3162,MATCH(B311,BDD!$AX$8:$AX$3162,0)))</f>
        <v/>
      </c>
      <c r="J311" s="758" t="str">
        <f>IF(B311="","",INDEX(BDD!$Q$8:$Q$3162,MATCH(B311,BDD!$AX$8:$AX$3162,0)))</f>
        <v/>
      </c>
      <c r="K311" s="535" t="str">
        <f>IF(B311="","",INDEX(BDD!$R$8:$R$3162,MATCH(B311,BDD!$AX$8:$AX$3162,0)))</f>
        <v/>
      </c>
      <c r="L311" s="536" t="str">
        <f>IF(B311="","",INDEX(BDD!$S$8:$S$3162,MATCH(B311,BDD!$AX$8:$AX$3162,0)))</f>
        <v/>
      </c>
      <c r="M311" s="556" t="str">
        <f>IF(B311="","",INDEX(BDD!$P$8:$P$3162,MATCH(B311,BDD!$AX$8:$AX$3162,0)))</f>
        <v/>
      </c>
      <c r="N311" s="678">
        <f>IF(IF(B311="","",INDEX(BDD!$Z$8:$Z$3162,MATCH(B311,BDD!$AX$8:$AX$3162,0)))=0,"",INDEX(BDD!$Z$8:$Z$3162,MATCH(B311,BDD!$AX$8:$AX$3162,0)))</f>
        <v>0</v>
      </c>
      <c r="O311" s="672" t="str">
        <f>IF(IF(B311="","",INDEX(BDD!$AA$8:$AA$3162,MATCH(B311,BDD!$AX$8:$AX$3162,0)))=0,"",IF(B311="","",INDEX(BDD!$AA$8:$AA$3162,MATCH(B311,BDD!$AX$8:$AX$3162,0))))</f>
        <v/>
      </c>
      <c r="P311" s="672">
        <f>IF(IF(B311="","",INDEX(BDD!$AB$8:$AB$3162,MATCH(B311,BDD!$AX$8:$AX$3162,0)))=0,"",)</f>
        <v>0</v>
      </c>
      <c r="Q311" s="679" t="str">
        <f>IF(IF(B311="","",INDEX(BDD!$AN$8:$AN$3162,MATCH(B311,BDD!$AX$8:$AX$3162,0)))=0,"",IF(B311="","",INDEX(BDD!$AN$8:$AN$3162,MATCH(B311,BDD!$AX$8:$AX$3162,0))))</f>
        <v/>
      </c>
      <c r="R311" s="557" t="str">
        <f>IFERROR(IF(B311="","",INDEX(BDD!C:C,MATCH(B311,BDD!AX:AX,0))),"")</f>
        <v/>
      </c>
      <c r="S311" s="513" t="str">
        <f>IF(B311="","",INDEX(BDD!$A$8:$A$3162,MATCH(B311,BDD!$AX$8:$AX$3162,0)))</f>
        <v/>
      </c>
    </row>
    <row r="312" spans="2:19" ht="18.75">
      <c r="B312" s="529" t="str">
        <f t="shared" si="10"/>
        <v/>
      </c>
      <c r="C312" s="530" t="str">
        <f>IF(B312="","",INDEX(BDD!$B$8:$B$3162,MATCH(B312,BDD!$AX$8:$AX$3162,0)))</f>
        <v/>
      </c>
      <c r="D312" s="531" t="str">
        <f t="shared" si="8"/>
        <v/>
      </c>
      <c r="E312" s="532" t="str">
        <f>IF(B312="","",INDEX(BDD!$D$8:$D$3162,MATCH(B312,BDD!$AX$8:$AX$3162,0)))</f>
        <v/>
      </c>
      <c r="F312" s="533" t="str">
        <f>IF(B312="","",INDEX(BDD!$M$8:$M$3162,MATCH(B312,BDD!$AX$8:$AX$3162,0)))</f>
        <v/>
      </c>
      <c r="G312" s="533" t="str">
        <f>IF(B312="","",INDEX(BDD!$N$8:$N$3162,MATCH(B312,BDD!$AX$8:$AX$3162,0)))</f>
        <v/>
      </c>
      <c r="H312" s="537" t="str">
        <f>IF(B312="","",INDEX(BDD!$E$8:$E$3162,MATCH(B312,BDD!$AX$8:$AX$3162,0)))</f>
        <v/>
      </c>
      <c r="I312" s="534" t="str">
        <f>IF(B312="","",INDEX(BDD!$V$8:$V$3162,MATCH(B312,BDD!$AX$8:$AX$3162,0)))</f>
        <v/>
      </c>
      <c r="J312" s="758" t="str">
        <f>IF(B312="","",INDEX(BDD!$Q$8:$Q$3162,MATCH(B312,BDD!$AX$8:$AX$3162,0)))</f>
        <v/>
      </c>
      <c r="K312" s="535" t="str">
        <f>IF(B312="","",INDEX(BDD!$R$8:$R$3162,MATCH(B312,BDD!$AX$8:$AX$3162,0)))</f>
        <v/>
      </c>
      <c r="L312" s="536" t="str">
        <f>IF(B312="","",INDEX(BDD!$S$8:$S$3162,MATCH(B312,BDD!$AX$8:$AX$3162,0)))</f>
        <v/>
      </c>
      <c r="M312" s="556" t="str">
        <f>IF(B312="","",INDEX(BDD!$P$8:$P$3162,MATCH(B312,BDD!$AX$8:$AX$3162,0)))</f>
        <v/>
      </c>
      <c r="N312" s="678">
        <f>IF(IF(B312="","",INDEX(BDD!$Z$8:$Z$3162,MATCH(B312,BDD!$AX$8:$AX$3162,0)))=0,"",INDEX(BDD!$Z$8:$Z$3162,MATCH(B312,BDD!$AX$8:$AX$3162,0)))</f>
        <v>0</v>
      </c>
      <c r="O312" s="672" t="str">
        <f>IF(IF(B312="","",INDEX(BDD!$AA$8:$AA$3162,MATCH(B312,BDD!$AX$8:$AX$3162,0)))=0,"",IF(B312="","",INDEX(BDD!$AA$8:$AA$3162,MATCH(B312,BDD!$AX$8:$AX$3162,0))))</f>
        <v/>
      </c>
      <c r="P312" s="672">
        <f>IF(IF(B312="","",INDEX(BDD!$AB$8:$AB$3162,MATCH(B312,BDD!$AX$8:$AX$3162,0)))=0,"",)</f>
        <v>0</v>
      </c>
      <c r="Q312" s="679" t="str">
        <f>IF(IF(B312="","",INDEX(BDD!$AN$8:$AN$3162,MATCH(B312,BDD!$AX$8:$AX$3162,0)))=0,"",IF(B312="","",INDEX(BDD!$AN$8:$AN$3162,MATCH(B312,BDD!$AX$8:$AX$3162,0))))</f>
        <v/>
      </c>
      <c r="R312" s="557" t="str">
        <f>IFERROR(IF(B312="","",INDEX(BDD!C:C,MATCH(B312,BDD!AX:AX,0))),"")</f>
        <v/>
      </c>
      <c r="S312" s="513" t="str">
        <f>IF(B312="","",INDEX(BDD!$A$8:$A$3162,MATCH(B312,BDD!$AX$8:$AX$3162,0)))</f>
        <v/>
      </c>
    </row>
    <row r="313" spans="2:19" ht="18.75">
      <c r="B313" s="529" t="str">
        <f t="shared" si="10"/>
        <v/>
      </c>
      <c r="C313" s="530" t="str">
        <f>IF(B313="","",INDEX(BDD!$B$8:$B$3162,MATCH(B313,BDD!$AX$8:$AX$3162,0)))</f>
        <v/>
      </c>
      <c r="D313" s="531" t="str">
        <f t="shared" si="8"/>
        <v/>
      </c>
      <c r="E313" s="532" t="str">
        <f>IF(B313="","",INDEX(BDD!$D$8:$D$3162,MATCH(B313,BDD!$AX$8:$AX$3162,0)))</f>
        <v/>
      </c>
      <c r="F313" s="533" t="str">
        <f>IF(B313="","",INDEX(BDD!$M$8:$M$3162,MATCH(B313,BDD!$AX$8:$AX$3162,0)))</f>
        <v/>
      </c>
      <c r="G313" s="533" t="str">
        <f>IF(B313="","",INDEX(BDD!$N$8:$N$3162,MATCH(B313,BDD!$AX$8:$AX$3162,0)))</f>
        <v/>
      </c>
      <c r="H313" s="537" t="str">
        <f>IF(B313="","",INDEX(BDD!$E$8:$E$3162,MATCH(B313,BDD!$AX$8:$AX$3162,0)))</f>
        <v/>
      </c>
      <c r="I313" s="534" t="str">
        <f>IF(B313="","",INDEX(BDD!$V$8:$V$3162,MATCH(B313,BDD!$AX$8:$AX$3162,0)))</f>
        <v/>
      </c>
      <c r="J313" s="758" t="str">
        <f>IF(B313="","",INDEX(BDD!$Q$8:$Q$3162,MATCH(B313,BDD!$AX$8:$AX$3162,0)))</f>
        <v/>
      </c>
      <c r="K313" s="535" t="str">
        <f>IF(B313="","",INDEX(BDD!$R$8:$R$3162,MATCH(B313,BDD!$AX$8:$AX$3162,0)))</f>
        <v/>
      </c>
      <c r="L313" s="536" t="str">
        <f>IF(B313="","",INDEX(BDD!$S$8:$S$3162,MATCH(B313,BDD!$AX$8:$AX$3162,0)))</f>
        <v/>
      </c>
      <c r="M313" s="556" t="str">
        <f>IF(B313="","",INDEX(BDD!$P$8:$P$3162,MATCH(B313,BDD!$AX$8:$AX$3162,0)))</f>
        <v/>
      </c>
      <c r="N313" s="678">
        <f>IF(IF(B313="","",INDEX(BDD!$Z$8:$Z$3162,MATCH(B313,BDD!$AX$8:$AX$3162,0)))=0,"",INDEX(BDD!$Z$8:$Z$3162,MATCH(B313,BDD!$AX$8:$AX$3162,0)))</f>
        <v>0</v>
      </c>
      <c r="O313" s="672" t="str">
        <f>IF(IF(B313="","",INDEX(BDD!$AA$8:$AA$3162,MATCH(B313,BDD!$AX$8:$AX$3162,0)))=0,"",IF(B313="","",INDEX(BDD!$AA$8:$AA$3162,MATCH(B313,BDD!$AX$8:$AX$3162,0))))</f>
        <v/>
      </c>
      <c r="P313" s="672">
        <f>IF(IF(B313="","",INDEX(BDD!$AB$8:$AB$3162,MATCH(B313,BDD!$AX$8:$AX$3162,0)))=0,"",)</f>
        <v>0</v>
      </c>
      <c r="Q313" s="679" t="str">
        <f>IF(IF(B313="","",INDEX(BDD!$AN$8:$AN$3162,MATCH(B313,BDD!$AX$8:$AX$3162,0)))=0,"",IF(B313="","",INDEX(BDD!$AN$8:$AN$3162,MATCH(B313,BDD!$AX$8:$AX$3162,0))))</f>
        <v/>
      </c>
      <c r="R313" s="557" t="str">
        <f>IFERROR(IF(B313="","",INDEX(BDD!C:C,MATCH(B313,BDD!AX:AX,0))),"")</f>
        <v/>
      </c>
      <c r="S313" s="513" t="str">
        <f>IF(B313="","",INDEX(BDD!$A$8:$A$3162,MATCH(B313,BDD!$AX$8:$AX$3162,0)))</f>
        <v/>
      </c>
    </row>
    <row r="314" spans="2:19" ht="18.75">
      <c r="B314" s="529" t="str">
        <f t="shared" si="10"/>
        <v/>
      </c>
      <c r="C314" s="530" t="str">
        <f>IF(B314="","",INDEX(BDD!$B$8:$B$3162,MATCH(B314,BDD!$AX$8:$AX$3162,0)))</f>
        <v/>
      </c>
      <c r="D314" s="531" t="str">
        <f t="shared" si="8"/>
        <v/>
      </c>
      <c r="E314" s="532" t="str">
        <f>IF(B314="","",INDEX(BDD!$D$8:$D$3162,MATCH(B314,BDD!$AX$8:$AX$3162,0)))</f>
        <v/>
      </c>
      <c r="F314" s="533" t="str">
        <f>IF(B314="","",INDEX(BDD!$M$8:$M$3162,MATCH(B314,BDD!$AX$8:$AX$3162,0)))</f>
        <v/>
      </c>
      <c r="G314" s="533" t="str">
        <f>IF(B314="","",INDEX(BDD!$N$8:$N$3162,MATCH(B314,BDD!$AX$8:$AX$3162,0)))</f>
        <v/>
      </c>
      <c r="H314" s="537" t="str">
        <f>IF(B314="","",INDEX(BDD!$E$8:$E$3162,MATCH(B314,BDD!$AX$8:$AX$3162,0)))</f>
        <v/>
      </c>
      <c r="I314" s="534" t="str">
        <f>IF(B314="","",INDEX(BDD!$V$8:$V$3162,MATCH(B314,BDD!$AX$8:$AX$3162,0)))</f>
        <v/>
      </c>
      <c r="J314" s="758" t="str">
        <f>IF(B314="","",INDEX(BDD!$Q$8:$Q$3162,MATCH(B314,BDD!$AX$8:$AX$3162,0)))</f>
        <v/>
      </c>
      <c r="K314" s="535" t="str">
        <f>IF(B314="","",INDEX(BDD!$R$8:$R$3162,MATCH(B314,BDD!$AX$8:$AX$3162,0)))</f>
        <v/>
      </c>
      <c r="L314" s="536" t="str">
        <f>IF(B314="","",INDEX(BDD!$S$8:$S$3162,MATCH(B314,BDD!$AX$8:$AX$3162,0)))</f>
        <v/>
      </c>
      <c r="M314" s="556" t="str">
        <f>IF(B314="","",INDEX(BDD!$P$8:$P$3162,MATCH(B314,BDD!$AX$8:$AX$3162,0)))</f>
        <v/>
      </c>
      <c r="N314" s="678">
        <f>IF(IF(B314="","",INDEX(BDD!$Z$8:$Z$3162,MATCH(B314,BDD!$AX$8:$AX$3162,0)))=0,"",INDEX(BDD!$Z$8:$Z$3162,MATCH(B314,BDD!$AX$8:$AX$3162,0)))</f>
        <v>0</v>
      </c>
      <c r="O314" s="672" t="str">
        <f>IF(IF(B314="","",INDEX(BDD!$AA$8:$AA$3162,MATCH(B314,BDD!$AX$8:$AX$3162,0)))=0,"",IF(B314="","",INDEX(BDD!$AA$8:$AA$3162,MATCH(B314,BDD!$AX$8:$AX$3162,0))))</f>
        <v/>
      </c>
      <c r="P314" s="672">
        <f>IF(IF(B314="","",INDEX(BDD!$AB$8:$AB$3162,MATCH(B314,BDD!$AX$8:$AX$3162,0)))=0,"",)</f>
        <v>0</v>
      </c>
      <c r="Q314" s="679" t="str">
        <f>IF(IF(B314="","",INDEX(BDD!$AN$8:$AN$3162,MATCH(B314,BDD!$AX$8:$AX$3162,0)))=0,"",IF(B314="","",INDEX(BDD!$AN$8:$AN$3162,MATCH(B314,BDD!$AX$8:$AX$3162,0))))</f>
        <v/>
      </c>
      <c r="R314" s="557" t="str">
        <f>IFERROR(IF(B314="","",INDEX(BDD!C:C,MATCH(B314,BDD!AX:AX,0))),"")</f>
        <v/>
      </c>
      <c r="S314" s="513" t="str">
        <f>IF(B314="","",INDEX(BDD!$A$8:$A$3162,MATCH(B314,BDD!$AX$8:$AX$3162,0)))</f>
        <v/>
      </c>
    </row>
    <row r="315" spans="2:19" ht="18.75">
      <c r="B315" s="529" t="str">
        <f t="shared" si="10"/>
        <v/>
      </c>
      <c r="C315" s="530" t="str">
        <f>IF(B315="","",INDEX(BDD!$B$8:$B$3162,MATCH(B315,BDD!$AX$8:$AX$3162,0)))</f>
        <v/>
      </c>
      <c r="D315" s="531" t="str">
        <f t="shared" si="8"/>
        <v/>
      </c>
      <c r="E315" s="532" t="str">
        <f>IF(B315="","",INDEX(BDD!$D$8:$D$3162,MATCH(B315,BDD!$AX$8:$AX$3162,0)))</f>
        <v/>
      </c>
      <c r="F315" s="533" t="str">
        <f>IF(B315="","",INDEX(BDD!$M$8:$M$3162,MATCH(B315,BDD!$AX$8:$AX$3162,0)))</f>
        <v/>
      </c>
      <c r="G315" s="533" t="str">
        <f>IF(B315="","",INDEX(BDD!$N$8:$N$3162,MATCH(B315,BDD!$AX$8:$AX$3162,0)))</f>
        <v/>
      </c>
      <c r="H315" s="537" t="str">
        <f>IF(B315="","",INDEX(BDD!$E$8:$E$3162,MATCH(B315,BDD!$AX$8:$AX$3162,0)))</f>
        <v/>
      </c>
      <c r="I315" s="534" t="str">
        <f>IF(B315="","",INDEX(BDD!$V$8:$V$3162,MATCH(B315,BDD!$AX$8:$AX$3162,0)))</f>
        <v/>
      </c>
      <c r="J315" s="758" t="str">
        <f>IF(B315="","",INDEX(BDD!$Q$8:$Q$3162,MATCH(B315,BDD!$AX$8:$AX$3162,0)))</f>
        <v/>
      </c>
      <c r="K315" s="535" t="str">
        <f>IF(B315="","",INDEX(BDD!$R$8:$R$3162,MATCH(B315,BDD!$AX$8:$AX$3162,0)))</f>
        <v/>
      </c>
      <c r="L315" s="536" t="str">
        <f>IF(B315="","",INDEX(BDD!$S$8:$S$3162,MATCH(B315,BDD!$AX$8:$AX$3162,0)))</f>
        <v/>
      </c>
      <c r="M315" s="556" t="str">
        <f>IF(B315="","",INDEX(BDD!$P$8:$P$3162,MATCH(B315,BDD!$AX$8:$AX$3162,0)))</f>
        <v/>
      </c>
      <c r="N315" s="678">
        <f>IF(IF(B315="","",INDEX(BDD!$Z$8:$Z$3162,MATCH(B315,BDD!$AX$8:$AX$3162,0)))=0,"",INDEX(BDD!$Z$8:$Z$3162,MATCH(B315,BDD!$AX$8:$AX$3162,0)))</f>
        <v>0</v>
      </c>
      <c r="O315" s="672" t="str">
        <f>IF(IF(B315="","",INDEX(BDD!$AA$8:$AA$3162,MATCH(B315,BDD!$AX$8:$AX$3162,0)))=0,"",IF(B315="","",INDEX(BDD!$AA$8:$AA$3162,MATCH(B315,BDD!$AX$8:$AX$3162,0))))</f>
        <v/>
      </c>
      <c r="P315" s="672">
        <f>IF(IF(B315="","",INDEX(BDD!$AB$8:$AB$3162,MATCH(B315,BDD!$AX$8:$AX$3162,0)))=0,"",)</f>
        <v>0</v>
      </c>
      <c r="Q315" s="679" t="str">
        <f>IF(IF(B315="","",INDEX(BDD!$AN$8:$AN$3162,MATCH(B315,BDD!$AX$8:$AX$3162,0)))=0,"",IF(B315="","",INDEX(BDD!$AN$8:$AN$3162,MATCH(B315,BDD!$AX$8:$AX$3162,0))))</f>
        <v/>
      </c>
      <c r="R315" s="557" t="str">
        <f>IFERROR(IF(B315="","",INDEX(BDD!C:C,MATCH(B315,BDD!AX:AX,0))),"")</f>
        <v/>
      </c>
      <c r="S315" s="513" t="str">
        <f>IF(B315="","",INDEX(BDD!$A$8:$A$3162,MATCH(B315,BDD!$AX$8:$AX$3162,0)))</f>
        <v/>
      </c>
    </row>
    <row r="316" spans="2:19" ht="18.75">
      <c r="B316" s="529" t="str">
        <f t="shared" si="10"/>
        <v/>
      </c>
      <c r="C316" s="530" t="str">
        <f>IF(B316="","",INDEX(BDD!$B$8:$B$3162,MATCH(B316,BDD!$AX$8:$AX$3162,0)))</f>
        <v/>
      </c>
      <c r="D316" s="531" t="str">
        <f t="shared" si="8"/>
        <v/>
      </c>
      <c r="E316" s="532" t="str">
        <f>IF(B316="","",INDEX(BDD!$D$8:$D$3162,MATCH(B316,BDD!$AX$8:$AX$3162,0)))</f>
        <v/>
      </c>
      <c r="F316" s="533" t="str">
        <f>IF(B316="","",INDEX(BDD!$M$8:$M$3162,MATCH(B316,BDD!$AX$8:$AX$3162,0)))</f>
        <v/>
      </c>
      <c r="G316" s="533" t="str">
        <f>IF(B316="","",INDEX(BDD!$N$8:$N$3162,MATCH(B316,BDD!$AX$8:$AX$3162,0)))</f>
        <v/>
      </c>
      <c r="H316" s="537" t="str">
        <f>IF(B316="","",INDEX(BDD!$E$8:$E$3162,MATCH(B316,BDD!$AX$8:$AX$3162,0)))</f>
        <v/>
      </c>
      <c r="I316" s="534" t="str">
        <f>IF(B316="","",INDEX(BDD!$V$8:$V$3162,MATCH(B316,BDD!$AX$8:$AX$3162,0)))</f>
        <v/>
      </c>
      <c r="J316" s="758" t="str">
        <f>IF(B316="","",INDEX(BDD!$Q$8:$Q$3162,MATCH(B316,BDD!$AX$8:$AX$3162,0)))</f>
        <v/>
      </c>
      <c r="K316" s="535" t="str">
        <f>IF(B316="","",INDEX(BDD!$R$8:$R$3162,MATCH(B316,BDD!$AX$8:$AX$3162,0)))</f>
        <v/>
      </c>
      <c r="L316" s="536" t="str">
        <f>IF(B316="","",INDEX(BDD!$S$8:$S$3162,MATCH(B316,BDD!$AX$8:$AX$3162,0)))</f>
        <v/>
      </c>
      <c r="M316" s="556" t="str">
        <f>IF(B316="","",INDEX(BDD!$P$8:$P$3162,MATCH(B316,BDD!$AX$8:$AX$3162,0)))</f>
        <v/>
      </c>
      <c r="N316" s="678">
        <f>IF(IF(B316="","",INDEX(BDD!$Z$8:$Z$3162,MATCH(B316,BDD!$AX$8:$AX$3162,0)))=0,"",INDEX(BDD!$Z$8:$Z$3162,MATCH(B316,BDD!$AX$8:$AX$3162,0)))</f>
        <v>0</v>
      </c>
      <c r="O316" s="672" t="str">
        <f>IF(IF(B316="","",INDEX(BDD!$AA$8:$AA$3162,MATCH(B316,BDD!$AX$8:$AX$3162,0)))=0,"",IF(B316="","",INDEX(BDD!$AA$8:$AA$3162,MATCH(B316,BDD!$AX$8:$AX$3162,0))))</f>
        <v/>
      </c>
      <c r="P316" s="672">
        <f>IF(IF(B316="","",INDEX(BDD!$AB$8:$AB$3162,MATCH(B316,BDD!$AX$8:$AX$3162,0)))=0,"",)</f>
        <v>0</v>
      </c>
      <c r="Q316" s="679" t="str">
        <f>IF(IF(B316="","",INDEX(BDD!$AN$8:$AN$3162,MATCH(B316,BDD!$AX$8:$AX$3162,0)))=0,"",IF(B316="","",INDEX(BDD!$AN$8:$AN$3162,MATCH(B316,BDD!$AX$8:$AX$3162,0))))</f>
        <v/>
      </c>
      <c r="R316" s="557" t="str">
        <f>IFERROR(IF(B316="","",INDEX(BDD!C:C,MATCH(B316,BDD!AX:AX,0))),"")</f>
        <v/>
      </c>
      <c r="S316" s="513" t="str">
        <f>IF(B316="","",INDEX(BDD!$A$8:$A$3162,MATCH(B316,BDD!$AX$8:$AX$3162,0)))</f>
        <v/>
      </c>
    </row>
    <row r="317" spans="2:19" ht="18.75">
      <c r="B317" s="529" t="str">
        <f t="shared" si="10"/>
        <v/>
      </c>
      <c r="C317" s="530" t="str">
        <f>IF(B317="","",INDEX(BDD!$B$8:$B$3162,MATCH(B317,BDD!$AX$8:$AX$3162,0)))</f>
        <v/>
      </c>
      <c r="D317" s="531" t="str">
        <f t="shared" si="8"/>
        <v/>
      </c>
      <c r="E317" s="532" t="str">
        <f>IF(B317="","",INDEX(BDD!$D$8:$D$3162,MATCH(B317,BDD!$AX$8:$AX$3162,0)))</f>
        <v/>
      </c>
      <c r="F317" s="533" t="str">
        <f>IF(B317="","",INDEX(BDD!$M$8:$M$3162,MATCH(B317,BDD!$AX$8:$AX$3162,0)))</f>
        <v/>
      </c>
      <c r="G317" s="533" t="str">
        <f>IF(B317="","",INDEX(BDD!$N$8:$N$3162,MATCH(B317,BDD!$AX$8:$AX$3162,0)))</f>
        <v/>
      </c>
      <c r="H317" s="537" t="str">
        <f>IF(B317="","",INDEX(BDD!$E$8:$E$3162,MATCH(B317,BDD!$AX$8:$AX$3162,0)))</f>
        <v/>
      </c>
      <c r="I317" s="534" t="str">
        <f>IF(B317="","",INDEX(BDD!$V$8:$V$3162,MATCH(B317,BDD!$AX$8:$AX$3162,0)))</f>
        <v/>
      </c>
      <c r="J317" s="758" t="str">
        <f>IF(B317="","",INDEX(BDD!$Q$8:$Q$3162,MATCH(B317,BDD!$AX$8:$AX$3162,0)))</f>
        <v/>
      </c>
      <c r="K317" s="535" t="str">
        <f>IF(B317="","",INDEX(BDD!$R$8:$R$3162,MATCH(B317,BDD!$AX$8:$AX$3162,0)))</f>
        <v/>
      </c>
      <c r="L317" s="536" t="str">
        <f>IF(B317="","",INDEX(BDD!$S$8:$S$3162,MATCH(B317,BDD!$AX$8:$AX$3162,0)))</f>
        <v/>
      </c>
      <c r="M317" s="556" t="str">
        <f>IF(B317="","",INDEX(BDD!$P$8:$P$3162,MATCH(B317,BDD!$AX$8:$AX$3162,0)))</f>
        <v/>
      </c>
      <c r="N317" s="678">
        <f>IF(IF(B317="","",INDEX(BDD!$Z$8:$Z$3162,MATCH(B317,BDD!$AX$8:$AX$3162,0)))=0,"",INDEX(BDD!$Z$8:$Z$3162,MATCH(B317,BDD!$AX$8:$AX$3162,0)))</f>
        <v>0</v>
      </c>
      <c r="O317" s="672" t="str">
        <f>IF(IF(B317="","",INDEX(BDD!$AA$8:$AA$3162,MATCH(B317,BDD!$AX$8:$AX$3162,0)))=0,"",IF(B317="","",INDEX(BDD!$AA$8:$AA$3162,MATCH(B317,BDD!$AX$8:$AX$3162,0))))</f>
        <v/>
      </c>
      <c r="P317" s="672">
        <f>IF(IF(B317="","",INDEX(BDD!$AB$8:$AB$3162,MATCH(B317,BDD!$AX$8:$AX$3162,0)))=0,"",)</f>
        <v>0</v>
      </c>
      <c r="Q317" s="679" t="str">
        <f>IF(IF(B317="","",INDEX(BDD!$AN$8:$AN$3162,MATCH(B317,BDD!$AX$8:$AX$3162,0)))=0,"",IF(B317="","",INDEX(BDD!$AN$8:$AN$3162,MATCH(B317,BDD!$AX$8:$AX$3162,0))))</f>
        <v/>
      </c>
      <c r="R317" s="557" t="str">
        <f>IFERROR(IF(B317="","",INDEX(BDD!C:C,MATCH(B317,BDD!AX:AX,0))),"")</f>
        <v/>
      </c>
      <c r="S317" s="513" t="str">
        <f>IF(B317="","",INDEX(BDD!$A$8:$A$3162,MATCH(B317,BDD!$AX$8:$AX$3162,0)))</f>
        <v/>
      </c>
    </row>
    <row r="318" spans="2:19" ht="18.75">
      <c r="B318" s="529" t="str">
        <f t="shared" si="10"/>
        <v/>
      </c>
      <c r="C318" s="530" t="str">
        <f>IF(B318="","",INDEX(BDD!$B$8:$B$3162,MATCH(B318,BDD!$AX$8:$AX$3162,0)))</f>
        <v/>
      </c>
      <c r="D318" s="531" t="str">
        <f t="shared" ref="D318:D348" si="11">C318</f>
        <v/>
      </c>
      <c r="E318" s="532" t="str">
        <f>IF(B318="","",INDEX(BDD!$D$8:$D$3162,MATCH(B318,BDD!$AX$8:$AX$3162,0)))</f>
        <v/>
      </c>
      <c r="F318" s="533" t="str">
        <f>IF(B318="","",INDEX(BDD!$M$8:$M$3162,MATCH(B318,BDD!$AX$8:$AX$3162,0)))</f>
        <v/>
      </c>
      <c r="G318" s="533" t="str">
        <f>IF(B318="","",INDEX(BDD!$N$8:$N$3162,MATCH(B318,BDD!$AX$8:$AX$3162,0)))</f>
        <v/>
      </c>
      <c r="H318" s="537" t="str">
        <f>IF(B318="","",INDEX(BDD!$E$8:$E$3162,MATCH(B318,BDD!$AX$8:$AX$3162,0)))</f>
        <v/>
      </c>
      <c r="I318" s="534" t="str">
        <f>IF(B318="","",INDEX(BDD!$V$8:$V$3162,MATCH(B318,BDD!$AX$8:$AX$3162,0)))</f>
        <v/>
      </c>
      <c r="J318" s="758" t="str">
        <f>IF(B318="","",INDEX(BDD!$Q$8:$Q$3162,MATCH(B318,BDD!$AX$8:$AX$3162,0)))</f>
        <v/>
      </c>
      <c r="K318" s="535" t="str">
        <f>IF(B318="","",INDEX(BDD!$R$8:$R$3162,MATCH(B318,BDD!$AX$8:$AX$3162,0)))</f>
        <v/>
      </c>
      <c r="L318" s="536" t="str">
        <f>IF(B318="","",INDEX(BDD!$S$8:$S$3162,MATCH(B318,BDD!$AX$8:$AX$3162,0)))</f>
        <v/>
      </c>
      <c r="M318" s="556" t="str">
        <f>IF(B318="","",INDEX(BDD!$P$8:$P$3162,MATCH(B318,BDD!$AX$8:$AX$3162,0)))</f>
        <v/>
      </c>
      <c r="N318" s="678">
        <f>IF(IF(B318="","",INDEX(BDD!$Z$8:$Z$3162,MATCH(B318,BDD!$AX$8:$AX$3162,0)))=0,"",INDEX(BDD!$Z$8:$Z$3162,MATCH(B318,BDD!$AX$8:$AX$3162,0)))</f>
        <v>0</v>
      </c>
      <c r="O318" s="672" t="str">
        <f>IF(IF(B318="","",INDEX(BDD!$AA$8:$AA$3162,MATCH(B318,BDD!$AX$8:$AX$3162,0)))=0,"",IF(B318="","",INDEX(BDD!$AA$8:$AA$3162,MATCH(B318,BDD!$AX$8:$AX$3162,0))))</f>
        <v/>
      </c>
      <c r="P318" s="672">
        <f>IF(IF(B318="","",INDEX(BDD!$AB$8:$AB$3162,MATCH(B318,BDD!$AX$8:$AX$3162,0)))=0,"",)</f>
        <v>0</v>
      </c>
      <c r="Q318" s="679" t="str">
        <f>IF(IF(B318="","",INDEX(BDD!$AN$8:$AN$3162,MATCH(B318,BDD!$AX$8:$AX$3162,0)))=0,"",IF(B318="","",INDEX(BDD!$AN$8:$AN$3162,MATCH(B318,BDD!$AX$8:$AX$3162,0))))</f>
        <v/>
      </c>
      <c r="R318" s="557" t="str">
        <f>IFERROR(IF(B318="","",INDEX(BDD!C:C,MATCH(B318,BDD!AX:AX,0))),"")</f>
        <v/>
      </c>
      <c r="S318" s="513" t="str">
        <f>IF(B318="","",INDEX(BDD!$A$8:$A$3162,MATCH(B318,BDD!$AX$8:$AX$3162,0)))</f>
        <v/>
      </c>
    </row>
    <row r="319" spans="2:19" ht="18.75">
      <c r="B319" s="529" t="str">
        <f t="shared" si="10"/>
        <v/>
      </c>
      <c r="C319" s="530" t="str">
        <f>IF(B319="","",INDEX(BDD!$B$8:$B$3162,MATCH(B319,BDD!$AX$8:$AX$3162,0)))</f>
        <v/>
      </c>
      <c r="D319" s="531" t="str">
        <f t="shared" si="11"/>
        <v/>
      </c>
      <c r="E319" s="532" t="str">
        <f>IF(B319="","",INDEX(BDD!$D$8:$D$3162,MATCH(B319,BDD!$AX$8:$AX$3162,0)))</f>
        <v/>
      </c>
      <c r="F319" s="533" t="str">
        <f>IF(B319="","",INDEX(BDD!$M$8:$M$3162,MATCH(B319,BDD!$AX$8:$AX$3162,0)))</f>
        <v/>
      </c>
      <c r="G319" s="533" t="str">
        <f>IF(B319="","",INDEX(BDD!$N$8:$N$3162,MATCH(B319,BDD!$AX$8:$AX$3162,0)))</f>
        <v/>
      </c>
      <c r="H319" s="537" t="str">
        <f>IF(B319="","",INDEX(BDD!$E$8:$E$3162,MATCH(B319,BDD!$AX$8:$AX$3162,0)))</f>
        <v/>
      </c>
      <c r="I319" s="534" t="str">
        <f>IF(B319="","",INDEX(BDD!$V$8:$V$3162,MATCH(B319,BDD!$AX$8:$AX$3162,0)))</f>
        <v/>
      </c>
      <c r="J319" s="758" t="str">
        <f>IF(B319="","",INDEX(BDD!$Q$8:$Q$3162,MATCH(B319,BDD!$AX$8:$AX$3162,0)))</f>
        <v/>
      </c>
      <c r="K319" s="535" t="str">
        <f>IF(B319="","",INDEX(BDD!$R$8:$R$3162,MATCH(B319,BDD!$AX$8:$AX$3162,0)))</f>
        <v/>
      </c>
      <c r="L319" s="536" t="str">
        <f>IF(B319="","",INDEX(BDD!$S$8:$S$3162,MATCH(B319,BDD!$AX$8:$AX$3162,0)))</f>
        <v/>
      </c>
      <c r="M319" s="556" t="str">
        <f>IF(B319="","",INDEX(BDD!$P$8:$P$3162,MATCH(B319,BDD!$AX$8:$AX$3162,0)))</f>
        <v/>
      </c>
      <c r="N319" s="678">
        <f>IF(IF(B319="","",INDEX(BDD!$Z$8:$Z$3162,MATCH(B319,BDD!$AX$8:$AX$3162,0)))=0,"",INDEX(BDD!$Z$8:$Z$3162,MATCH(B319,BDD!$AX$8:$AX$3162,0)))</f>
        <v>0</v>
      </c>
      <c r="O319" s="672" t="str">
        <f>IF(IF(B319="","",INDEX(BDD!$AA$8:$AA$3162,MATCH(B319,BDD!$AX$8:$AX$3162,0)))=0,"",IF(B319="","",INDEX(BDD!$AA$8:$AA$3162,MATCH(B319,BDD!$AX$8:$AX$3162,0))))</f>
        <v/>
      </c>
      <c r="P319" s="672">
        <f>IF(IF(B319="","",INDEX(BDD!$AB$8:$AB$3162,MATCH(B319,BDD!$AX$8:$AX$3162,0)))=0,"",)</f>
        <v>0</v>
      </c>
      <c r="Q319" s="679" t="str">
        <f>IF(IF(B319="","",INDEX(BDD!$AN$8:$AN$3162,MATCH(B319,BDD!$AX$8:$AX$3162,0)))=0,"",IF(B319="","",INDEX(BDD!$AN$8:$AN$3162,MATCH(B319,BDD!$AX$8:$AX$3162,0))))</f>
        <v/>
      </c>
      <c r="R319" s="557" t="str">
        <f>IFERROR(IF(B319="","",INDEX(BDD!C:C,MATCH(B319,BDD!AX:AX,0))),"")</f>
        <v/>
      </c>
      <c r="S319" s="513" t="str">
        <f>IF(B319="","",INDEX(BDD!$A$8:$A$3162,MATCH(B319,BDD!$AX$8:$AX$3162,0)))</f>
        <v/>
      </c>
    </row>
    <row r="320" spans="2:19" ht="18.75">
      <c r="B320" s="529" t="str">
        <f t="shared" si="10"/>
        <v/>
      </c>
      <c r="C320" s="530" t="str">
        <f>IF(B320="","",INDEX(BDD!$B$8:$B$3162,MATCH(B320,BDD!$AX$8:$AX$3162,0)))</f>
        <v/>
      </c>
      <c r="D320" s="531" t="str">
        <f t="shared" si="11"/>
        <v/>
      </c>
      <c r="E320" s="532" t="str">
        <f>IF(B320="","",INDEX(BDD!$D$8:$D$3162,MATCH(B320,BDD!$AX$8:$AX$3162,0)))</f>
        <v/>
      </c>
      <c r="F320" s="533" t="str">
        <f>IF(B320="","",INDEX(BDD!$M$8:$M$3162,MATCH(B320,BDD!$AX$8:$AX$3162,0)))</f>
        <v/>
      </c>
      <c r="G320" s="533" t="str">
        <f>IF(B320="","",INDEX(BDD!$N$8:$N$3162,MATCH(B320,BDD!$AX$8:$AX$3162,0)))</f>
        <v/>
      </c>
      <c r="H320" s="537" t="str">
        <f>IF(B320="","",INDEX(BDD!$E$8:$E$3162,MATCH(B320,BDD!$AX$8:$AX$3162,0)))</f>
        <v/>
      </c>
      <c r="I320" s="534" t="str">
        <f>IF(B320="","",INDEX(BDD!$V$8:$V$3162,MATCH(B320,BDD!$AX$8:$AX$3162,0)))</f>
        <v/>
      </c>
      <c r="J320" s="758" t="str">
        <f>IF(B320="","",INDEX(BDD!$Q$8:$Q$3162,MATCH(B320,BDD!$AX$8:$AX$3162,0)))</f>
        <v/>
      </c>
      <c r="K320" s="535" t="str">
        <f>IF(B320="","",INDEX(BDD!$R$8:$R$3162,MATCH(B320,BDD!$AX$8:$AX$3162,0)))</f>
        <v/>
      </c>
      <c r="L320" s="536" t="str">
        <f>IF(B320="","",INDEX(BDD!$S$8:$S$3162,MATCH(B320,BDD!$AX$8:$AX$3162,0)))</f>
        <v/>
      </c>
      <c r="M320" s="556" t="str">
        <f>IF(B320="","",INDEX(BDD!$P$8:$P$3162,MATCH(B320,BDD!$AX$8:$AX$3162,0)))</f>
        <v/>
      </c>
      <c r="N320" s="678">
        <f>IF(IF(B320="","",INDEX(BDD!$Z$8:$Z$3162,MATCH(B320,BDD!$AX$8:$AX$3162,0)))=0,"",INDEX(BDD!$Z$8:$Z$3162,MATCH(B320,BDD!$AX$8:$AX$3162,0)))</f>
        <v>0</v>
      </c>
      <c r="O320" s="672" t="str">
        <f>IF(IF(B320="","",INDEX(BDD!$AA$8:$AA$3162,MATCH(B320,BDD!$AX$8:$AX$3162,0)))=0,"",IF(B320="","",INDEX(BDD!$AA$8:$AA$3162,MATCH(B320,BDD!$AX$8:$AX$3162,0))))</f>
        <v/>
      </c>
      <c r="P320" s="672">
        <f>IF(IF(B320="","",INDEX(BDD!$AB$8:$AB$3162,MATCH(B320,BDD!$AX$8:$AX$3162,0)))=0,"",)</f>
        <v>0</v>
      </c>
      <c r="Q320" s="679" t="str">
        <f>IF(IF(B320="","",INDEX(BDD!$AN$8:$AN$3162,MATCH(B320,BDD!$AX$8:$AX$3162,0)))=0,"",IF(B320="","",INDEX(BDD!$AN$8:$AN$3162,MATCH(B320,BDD!$AX$8:$AX$3162,0))))</f>
        <v/>
      </c>
      <c r="R320" s="557" t="str">
        <f>IFERROR(IF(B320="","",INDEX(BDD!C:C,MATCH(B320,BDD!AX:AX,0))),"")</f>
        <v/>
      </c>
      <c r="S320" s="513" t="str">
        <f>IF(B320="","",INDEX(BDD!$A$8:$A$3162,MATCH(B320,BDD!$AX$8:$AX$3162,0)))</f>
        <v/>
      </c>
    </row>
    <row r="321" spans="2:19" ht="18.75">
      <c r="B321" s="529" t="str">
        <f t="shared" si="10"/>
        <v/>
      </c>
      <c r="C321" s="530" t="str">
        <f>IF(B321="","",INDEX(BDD!$B$8:$B$3162,MATCH(B321,BDD!$AX$8:$AX$3162,0)))</f>
        <v/>
      </c>
      <c r="D321" s="531" t="str">
        <f t="shared" si="11"/>
        <v/>
      </c>
      <c r="E321" s="532" t="str">
        <f>IF(B321="","",INDEX(BDD!$D$8:$D$3162,MATCH(B321,BDD!$AX$8:$AX$3162,0)))</f>
        <v/>
      </c>
      <c r="F321" s="533" t="str">
        <f>IF(B321="","",INDEX(BDD!$M$8:$M$3162,MATCH(B321,BDD!$AX$8:$AX$3162,0)))</f>
        <v/>
      </c>
      <c r="G321" s="533" t="str">
        <f>IF(B321="","",INDEX(BDD!$N$8:$N$3162,MATCH(B321,BDD!$AX$8:$AX$3162,0)))</f>
        <v/>
      </c>
      <c r="H321" s="537" t="str">
        <f>IF(B321="","",INDEX(BDD!$E$8:$E$3162,MATCH(B321,BDD!$AX$8:$AX$3162,0)))</f>
        <v/>
      </c>
      <c r="I321" s="534" t="str">
        <f>IF(B321="","",INDEX(BDD!$V$8:$V$3162,MATCH(B321,BDD!$AX$8:$AX$3162,0)))</f>
        <v/>
      </c>
      <c r="J321" s="758" t="str">
        <f>IF(B321="","",INDEX(BDD!$Q$8:$Q$3162,MATCH(B321,BDD!$AX$8:$AX$3162,0)))</f>
        <v/>
      </c>
      <c r="K321" s="535" t="str">
        <f>IF(B321="","",INDEX(BDD!$R$8:$R$3162,MATCH(B321,BDD!$AX$8:$AX$3162,0)))</f>
        <v/>
      </c>
      <c r="L321" s="536" t="str">
        <f>IF(B321="","",INDEX(BDD!$S$8:$S$3162,MATCH(B321,BDD!$AX$8:$AX$3162,0)))</f>
        <v/>
      </c>
      <c r="M321" s="556" t="str">
        <f>IF(B321="","",INDEX(BDD!$P$8:$P$3162,MATCH(B321,BDD!$AX$8:$AX$3162,0)))</f>
        <v/>
      </c>
      <c r="N321" s="678">
        <f>IF(IF(B321="","",INDEX(BDD!$Z$8:$Z$3162,MATCH(B321,BDD!$AX$8:$AX$3162,0)))=0,"",INDEX(BDD!$Z$8:$Z$3162,MATCH(B321,BDD!$AX$8:$AX$3162,0)))</f>
        <v>0</v>
      </c>
      <c r="O321" s="672" t="str">
        <f>IF(IF(B321="","",INDEX(BDD!$AA$8:$AA$3162,MATCH(B321,BDD!$AX$8:$AX$3162,0)))=0,"",IF(B321="","",INDEX(BDD!$AA$8:$AA$3162,MATCH(B321,BDD!$AX$8:$AX$3162,0))))</f>
        <v/>
      </c>
      <c r="P321" s="672">
        <f>IF(IF(B321="","",INDEX(BDD!$AB$8:$AB$3162,MATCH(B321,BDD!$AX$8:$AX$3162,0)))=0,"",)</f>
        <v>0</v>
      </c>
      <c r="Q321" s="679" t="str">
        <f>IF(IF(B321="","",INDEX(BDD!$AN$8:$AN$3162,MATCH(B321,BDD!$AX$8:$AX$3162,0)))=0,"",IF(B321="","",INDEX(BDD!$AN$8:$AN$3162,MATCH(B321,BDD!$AX$8:$AX$3162,0))))</f>
        <v/>
      </c>
      <c r="R321" s="557" t="str">
        <f>IFERROR(IF(B321="","",INDEX(BDD!C:C,MATCH(B321,BDD!AX:AX,0))),"")</f>
        <v/>
      </c>
      <c r="S321" s="513" t="str">
        <f>IF(B321="","",INDEX(BDD!$A$8:$A$3162,MATCH(B321,BDD!$AX$8:$AX$3162,0)))</f>
        <v/>
      </c>
    </row>
    <row r="322" spans="2:19" ht="18.75">
      <c r="B322" s="529" t="str">
        <f t="shared" si="10"/>
        <v/>
      </c>
      <c r="C322" s="530" t="str">
        <f>IF(B322="","",INDEX(BDD!$B$8:$B$3162,MATCH(B322,BDD!$AX$8:$AX$3162,0)))</f>
        <v/>
      </c>
      <c r="D322" s="531" t="str">
        <f t="shared" si="11"/>
        <v/>
      </c>
      <c r="E322" s="532" t="str">
        <f>IF(B322="","",INDEX(BDD!$D$8:$D$3162,MATCH(B322,BDD!$AX$8:$AX$3162,0)))</f>
        <v/>
      </c>
      <c r="F322" s="533" t="str">
        <f>IF(B322="","",INDEX(BDD!$M$8:$M$3162,MATCH(B322,BDD!$AX$8:$AX$3162,0)))</f>
        <v/>
      </c>
      <c r="G322" s="533" t="str">
        <f>IF(B322="","",INDEX(BDD!$N$8:$N$3162,MATCH(B322,BDD!$AX$8:$AX$3162,0)))</f>
        <v/>
      </c>
      <c r="H322" s="537" t="str">
        <f>IF(B322="","",INDEX(BDD!$E$8:$E$3162,MATCH(B322,BDD!$AX$8:$AX$3162,0)))</f>
        <v/>
      </c>
      <c r="I322" s="534" t="str">
        <f>IF(B322="","",INDEX(BDD!$V$8:$V$3162,MATCH(B322,BDD!$AX$8:$AX$3162,0)))</f>
        <v/>
      </c>
      <c r="J322" s="758" t="str">
        <f>IF(B322="","",INDEX(BDD!$Q$8:$Q$3162,MATCH(B322,BDD!$AX$8:$AX$3162,0)))</f>
        <v/>
      </c>
      <c r="K322" s="535" t="str">
        <f>IF(B322="","",INDEX(BDD!$R$8:$R$3162,MATCH(B322,BDD!$AX$8:$AX$3162,0)))</f>
        <v/>
      </c>
      <c r="L322" s="536" t="str">
        <f>IF(B322="","",INDEX(BDD!$S$8:$S$3162,MATCH(B322,BDD!$AX$8:$AX$3162,0)))</f>
        <v/>
      </c>
      <c r="M322" s="556" t="str">
        <f>IF(B322="","",INDEX(BDD!$P$8:$P$3162,MATCH(B322,BDD!$AX$8:$AX$3162,0)))</f>
        <v/>
      </c>
      <c r="N322" s="678">
        <f>IF(IF(B322="","",INDEX(BDD!$Z$8:$Z$3162,MATCH(B322,BDD!$AX$8:$AX$3162,0)))=0,"",INDEX(BDD!$Z$8:$Z$3162,MATCH(B322,BDD!$AX$8:$AX$3162,0)))</f>
        <v>0</v>
      </c>
      <c r="O322" s="672" t="str">
        <f>IF(IF(B322="","",INDEX(BDD!$AA$8:$AA$3162,MATCH(B322,BDD!$AX$8:$AX$3162,0)))=0,"",IF(B322="","",INDEX(BDD!$AA$8:$AA$3162,MATCH(B322,BDD!$AX$8:$AX$3162,0))))</f>
        <v/>
      </c>
      <c r="P322" s="672">
        <f>IF(IF(B322="","",INDEX(BDD!$AB$8:$AB$3162,MATCH(B322,BDD!$AX$8:$AX$3162,0)))=0,"",)</f>
        <v>0</v>
      </c>
      <c r="Q322" s="679" t="str">
        <f>IF(IF(B322="","",INDEX(BDD!$AN$8:$AN$3162,MATCH(B322,BDD!$AX$8:$AX$3162,0)))=0,"",IF(B322="","",INDEX(BDD!$AN$8:$AN$3162,MATCH(B322,BDD!$AX$8:$AX$3162,0))))</f>
        <v/>
      </c>
      <c r="R322" s="557" t="str">
        <f>IFERROR(IF(B322="","",INDEX(BDD!C:C,MATCH(B322,BDD!AX:AX,0))),"")</f>
        <v/>
      </c>
      <c r="S322" s="513" t="str">
        <f>IF(B322="","",INDEX(BDD!$A$8:$A$3162,MATCH(B322,BDD!$AX$8:$AX$3162,0)))</f>
        <v/>
      </c>
    </row>
    <row r="323" spans="2:19" ht="18.75">
      <c r="B323" s="529" t="str">
        <f t="shared" si="10"/>
        <v/>
      </c>
      <c r="C323" s="530" t="str">
        <f>IF(B323="","",INDEX(BDD!$B$8:$B$3162,MATCH(B323,BDD!$AX$8:$AX$3162,0)))</f>
        <v/>
      </c>
      <c r="D323" s="531" t="str">
        <f t="shared" si="11"/>
        <v/>
      </c>
      <c r="E323" s="532" t="str">
        <f>IF(B323="","",INDEX(BDD!$D$8:$D$3162,MATCH(B323,BDD!$AX$8:$AX$3162,0)))</f>
        <v/>
      </c>
      <c r="F323" s="533" t="str">
        <f>IF(B323="","",INDEX(BDD!$M$8:$M$3162,MATCH(B323,BDD!$AX$8:$AX$3162,0)))</f>
        <v/>
      </c>
      <c r="G323" s="533" t="str">
        <f>IF(B323="","",INDEX(BDD!$N$8:$N$3162,MATCH(B323,BDD!$AX$8:$AX$3162,0)))</f>
        <v/>
      </c>
      <c r="H323" s="537" t="str">
        <f>IF(B323="","",INDEX(BDD!$E$8:$E$3162,MATCH(B323,BDD!$AX$8:$AX$3162,0)))</f>
        <v/>
      </c>
      <c r="I323" s="534" t="str">
        <f>IF(B323="","",INDEX(BDD!$V$8:$V$3162,MATCH(B323,BDD!$AX$8:$AX$3162,0)))</f>
        <v/>
      </c>
      <c r="J323" s="758" t="str">
        <f>IF(B323="","",INDEX(BDD!$Q$8:$Q$3162,MATCH(B323,BDD!$AX$8:$AX$3162,0)))</f>
        <v/>
      </c>
      <c r="K323" s="535" t="str">
        <f>IF(B323="","",INDEX(BDD!$R$8:$R$3162,MATCH(B323,BDD!$AX$8:$AX$3162,0)))</f>
        <v/>
      </c>
      <c r="L323" s="536" t="str">
        <f>IF(B323="","",INDEX(BDD!$S$8:$S$3162,MATCH(B323,BDD!$AX$8:$AX$3162,0)))</f>
        <v/>
      </c>
      <c r="M323" s="556" t="str">
        <f>IF(B323="","",INDEX(BDD!$P$8:$P$3162,MATCH(B323,BDD!$AX$8:$AX$3162,0)))</f>
        <v/>
      </c>
      <c r="N323" s="678">
        <f>IF(IF(B323="","",INDEX(BDD!$Z$8:$Z$3162,MATCH(B323,BDD!$AX$8:$AX$3162,0)))=0,"",INDEX(BDD!$Z$8:$Z$3162,MATCH(B323,BDD!$AX$8:$AX$3162,0)))</f>
        <v>0</v>
      </c>
      <c r="O323" s="672" t="str">
        <f>IF(IF(B323="","",INDEX(BDD!$AA$8:$AA$3162,MATCH(B323,BDD!$AX$8:$AX$3162,0)))=0,"",IF(B323="","",INDEX(BDD!$AA$8:$AA$3162,MATCH(B323,BDD!$AX$8:$AX$3162,0))))</f>
        <v/>
      </c>
      <c r="P323" s="672">
        <f>IF(IF(B323="","",INDEX(BDD!$AB$8:$AB$3162,MATCH(B323,BDD!$AX$8:$AX$3162,0)))=0,"",)</f>
        <v>0</v>
      </c>
      <c r="Q323" s="679" t="str">
        <f>IF(IF(B323="","",INDEX(BDD!$AN$8:$AN$3162,MATCH(B323,BDD!$AX$8:$AX$3162,0)))=0,"",IF(B323="","",INDEX(BDD!$AN$8:$AN$3162,MATCH(B323,BDD!$AX$8:$AX$3162,0))))</f>
        <v/>
      </c>
      <c r="R323" s="557" t="str">
        <f>IFERROR(IF(B323="","",INDEX(BDD!C:C,MATCH(B323,BDD!AX:AX,0))),"")</f>
        <v/>
      </c>
      <c r="S323" s="513" t="str">
        <f>IF(B323="","",INDEX(BDD!$A$8:$A$3162,MATCH(B323,BDD!$AX$8:$AX$3162,0)))</f>
        <v/>
      </c>
    </row>
    <row r="324" spans="2:19" ht="18.75">
      <c r="B324" s="529" t="str">
        <f t="shared" si="10"/>
        <v/>
      </c>
      <c r="C324" s="530" t="str">
        <f>IF(B324="","",INDEX(BDD!$B$8:$B$3162,MATCH(B324,BDD!$AX$8:$AX$3162,0)))</f>
        <v/>
      </c>
      <c r="D324" s="531" t="str">
        <f t="shared" si="11"/>
        <v/>
      </c>
      <c r="E324" s="532" t="str">
        <f>IF(B324="","",INDEX(BDD!$D$8:$D$3162,MATCH(B324,BDD!$AX$8:$AX$3162,0)))</f>
        <v/>
      </c>
      <c r="F324" s="533" t="str">
        <f>IF(B324="","",INDEX(BDD!$M$8:$M$3162,MATCH(B324,BDD!$AX$8:$AX$3162,0)))</f>
        <v/>
      </c>
      <c r="G324" s="533" t="str">
        <f>IF(B324="","",INDEX(BDD!$N$8:$N$3162,MATCH(B324,BDD!$AX$8:$AX$3162,0)))</f>
        <v/>
      </c>
      <c r="H324" s="537" t="str">
        <f>IF(B324="","",INDEX(BDD!$E$8:$E$3162,MATCH(B324,BDD!$AX$8:$AX$3162,0)))</f>
        <v/>
      </c>
      <c r="I324" s="534" t="str">
        <f>IF(B324="","",INDEX(BDD!$V$8:$V$3162,MATCH(B324,BDD!$AX$8:$AX$3162,0)))</f>
        <v/>
      </c>
      <c r="J324" s="758" t="str">
        <f>IF(B324="","",INDEX(BDD!$Q$8:$Q$3162,MATCH(B324,BDD!$AX$8:$AX$3162,0)))</f>
        <v/>
      </c>
      <c r="K324" s="535" t="str">
        <f>IF(B324="","",INDEX(BDD!$R$8:$R$3162,MATCH(B324,BDD!$AX$8:$AX$3162,0)))</f>
        <v/>
      </c>
      <c r="L324" s="536" t="str">
        <f>IF(B324="","",INDEX(BDD!$S$8:$S$3162,MATCH(B324,BDD!$AX$8:$AX$3162,0)))</f>
        <v/>
      </c>
      <c r="M324" s="556" t="str">
        <f>IF(B324="","",INDEX(BDD!$P$8:$P$3162,MATCH(B324,BDD!$AX$8:$AX$3162,0)))</f>
        <v/>
      </c>
      <c r="N324" s="678">
        <f>IF(IF(B324="","",INDEX(BDD!$Z$8:$Z$3162,MATCH(B324,BDD!$AX$8:$AX$3162,0)))=0,"",INDEX(BDD!$Z$8:$Z$3162,MATCH(B324,BDD!$AX$8:$AX$3162,0)))</f>
        <v>0</v>
      </c>
      <c r="O324" s="672" t="str">
        <f>IF(IF(B324="","",INDEX(BDD!$AA$8:$AA$3162,MATCH(B324,BDD!$AX$8:$AX$3162,0)))=0,"",IF(B324="","",INDEX(BDD!$AA$8:$AA$3162,MATCH(B324,BDD!$AX$8:$AX$3162,0))))</f>
        <v/>
      </c>
      <c r="P324" s="672">
        <f>IF(IF(B324="","",INDEX(BDD!$AB$8:$AB$3162,MATCH(B324,BDD!$AX$8:$AX$3162,0)))=0,"",)</f>
        <v>0</v>
      </c>
      <c r="Q324" s="679" t="str">
        <f>IF(IF(B324="","",INDEX(BDD!$AN$8:$AN$3162,MATCH(B324,BDD!$AX$8:$AX$3162,0)))=0,"",IF(B324="","",INDEX(BDD!$AN$8:$AN$3162,MATCH(B324,BDD!$AX$8:$AX$3162,0))))</f>
        <v/>
      </c>
      <c r="R324" s="557" t="str">
        <f>IFERROR(IF(B324="","",INDEX(BDD!C:C,MATCH(B324,BDD!AX:AX,0))),"")</f>
        <v/>
      </c>
      <c r="S324" s="513" t="str">
        <f>IF(B324="","",INDEX(BDD!$A$8:$A$3162,MATCH(B324,BDD!$AX$8:$AX$3162,0)))</f>
        <v/>
      </c>
    </row>
    <row r="325" spans="2:19" ht="18.75">
      <c r="B325" s="529" t="str">
        <f t="shared" ref="B325:B348" si="12">IF(ROW()-4&lt;=$S$2,ROW()-4,"")</f>
        <v/>
      </c>
      <c r="C325" s="530" t="str">
        <f>IF(B325="","",INDEX(BDD!$B$8:$B$3162,MATCH(B325,BDD!$AX$8:$AX$3162,0)))</f>
        <v/>
      </c>
      <c r="D325" s="531" t="str">
        <f t="shared" si="11"/>
        <v/>
      </c>
      <c r="E325" s="532" t="str">
        <f>IF(B325="","",INDEX(BDD!$D$8:$D$3162,MATCH(B325,BDD!$AX$8:$AX$3162,0)))</f>
        <v/>
      </c>
      <c r="F325" s="533" t="str">
        <f>IF(B325="","",INDEX(BDD!$M$8:$M$3162,MATCH(B325,BDD!$AX$8:$AX$3162,0)))</f>
        <v/>
      </c>
      <c r="G325" s="533" t="str">
        <f>IF(B325="","",INDEX(BDD!$N$8:$N$3162,MATCH(B325,BDD!$AX$8:$AX$3162,0)))</f>
        <v/>
      </c>
      <c r="H325" s="537" t="str">
        <f>IF(B325="","",INDEX(BDD!$E$8:$E$3162,MATCH(B325,BDD!$AX$8:$AX$3162,0)))</f>
        <v/>
      </c>
      <c r="I325" s="534" t="str">
        <f>IF(B325="","",INDEX(BDD!$V$8:$V$3162,MATCH(B325,BDD!$AX$8:$AX$3162,0)))</f>
        <v/>
      </c>
      <c r="J325" s="758" t="str">
        <f>IF(B325="","",INDEX(BDD!$Q$8:$Q$3162,MATCH(B325,BDD!$AX$8:$AX$3162,0)))</f>
        <v/>
      </c>
      <c r="K325" s="535" t="str">
        <f>IF(B325="","",INDEX(BDD!$R$8:$R$3162,MATCH(B325,BDD!$AX$8:$AX$3162,0)))</f>
        <v/>
      </c>
      <c r="L325" s="536" t="str">
        <f>IF(B325="","",INDEX(BDD!$S$8:$S$3162,MATCH(B325,BDD!$AX$8:$AX$3162,0)))</f>
        <v/>
      </c>
      <c r="M325" s="556" t="str">
        <f>IF(B325="","",INDEX(BDD!$P$8:$P$3162,MATCH(B325,BDD!$AX$8:$AX$3162,0)))</f>
        <v/>
      </c>
      <c r="N325" s="678">
        <f>IF(IF(B325="","",INDEX(BDD!$Z$8:$Z$3162,MATCH(B325,BDD!$AX$8:$AX$3162,0)))=0,"",INDEX(BDD!$Z$8:$Z$3162,MATCH(B325,BDD!$AX$8:$AX$3162,0)))</f>
        <v>0</v>
      </c>
      <c r="O325" s="672" t="str">
        <f>IF(IF(B325="","",INDEX(BDD!$AA$8:$AA$3162,MATCH(B325,BDD!$AX$8:$AX$3162,0)))=0,"",IF(B325="","",INDEX(BDD!$AA$8:$AA$3162,MATCH(B325,BDD!$AX$8:$AX$3162,0))))</f>
        <v/>
      </c>
      <c r="P325" s="672">
        <f>IF(IF(B325="","",INDEX(BDD!$AB$8:$AB$3162,MATCH(B325,BDD!$AX$8:$AX$3162,0)))=0,"",)</f>
        <v>0</v>
      </c>
      <c r="Q325" s="679" t="str">
        <f>IF(IF(B325="","",INDEX(BDD!$AN$8:$AN$3162,MATCH(B325,BDD!$AX$8:$AX$3162,0)))=0,"",IF(B325="","",INDEX(BDD!$AN$8:$AN$3162,MATCH(B325,BDD!$AX$8:$AX$3162,0))))</f>
        <v/>
      </c>
      <c r="R325" s="557" t="str">
        <f>IFERROR(IF(B325="","",INDEX(BDD!C:C,MATCH(B325,BDD!AX:AX,0))),"")</f>
        <v/>
      </c>
      <c r="S325" s="513" t="str">
        <f>IF(B325="","",INDEX(BDD!$A$8:$A$3162,MATCH(B325,BDD!$AX$8:$AX$3162,0)))</f>
        <v/>
      </c>
    </row>
    <row r="326" spans="2:19" ht="18.75">
      <c r="B326" s="529" t="str">
        <f t="shared" si="12"/>
        <v/>
      </c>
      <c r="C326" s="530" t="str">
        <f>IF(B326="","",INDEX(BDD!$B$8:$B$3162,MATCH(B326,BDD!$AX$8:$AX$3162,0)))</f>
        <v/>
      </c>
      <c r="D326" s="531" t="str">
        <f t="shared" si="11"/>
        <v/>
      </c>
      <c r="E326" s="532" t="str">
        <f>IF(B326="","",INDEX(BDD!$D$8:$D$3162,MATCH(B326,BDD!$AX$8:$AX$3162,0)))</f>
        <v/>
      </c>
      <c r="F326" s="533" t="str">
        <f>IF(B326="","",INDEX(BDD!$M$8:$M$3162,MATCH(B326,BDD!$AX$8:$AX$3162,0)))</f>
        <v/>
      </c>
      <c r="G326" s="533" t="str">
        <f>IF(B326="","",INDEX(BDD!$N$8:$N$3162,MATCH(B326,BDD!$AX$8:$AX$3162,0)))</f>
        <v/>
      </c>
      <c r="H326" s="537" t="str">
        <f>IF(B326="","",INDEX(BDD!$E$8:$E$3162,MATCH(B326,BDD!$AX$8:$AX$3162,0)))</f>
        <v/>
      </c>
      <c r="I326" s="534" t="str">
        <f>IF(B326="","",INDEX(BDD!$V$8:$V$3162,MATCH(B326,BDD!$AX$8:$AX$3162,0)))</f>
        <v/>
      </c>
      <c r="J326" s="758" t="str">
        <f>IF(B326="","",INDEX(BDD!$Q$8:$Q$3162,MATCH(B326,BDD!$AX$8:$AX$3162,0)))</f>
        <v/>
      </c>
      <c r="K326" s="535" t="str">
        <f>IF(B326="","",INDEX(BDD!$R$8:$R$3162,MATCH(B326,BDD!$AX$8:$AX$3162,0)))</f>
        <v/>
      </c>
      <c r="L326" s="536" t="str">
        <f>IF(B326="","",INDEX(BDD!$S$8:$S$3162,MATCH(B326,BDD!$AX$8:$AX$3162,0)))</f>
        <v/>
      </c>
      <c r="M326" s="556" t="str">
        <f>IF(B326="","",INDEX(BDD!$P$8:$P$3162,MATCH(B326,BDD!$AX$8:$AX$3162,0)))</f>
        <v/>
      </c>
      <c r="N326" s="678">
        <f>IF(IF(B326="","",INDEX(BDD!$Z$8:$Z$3162,MATCH(B326,BDD!$AX$8:$AX$3162,0)))=0,"",INDEX(BDD!$Z$8:$Z$3162,MATCH(B326,BDD!$AX$8:$AX$3162,0)))</f>
        <v>0</v>
      </c>
      <c r="O326" s="672" t="str">
        <f>IF(IF(B326="","",INDEX(BDD!$AA$8:$AA$3162,MATCH(B326,BDD!$AX$8:$AX$3162,0)))=0,"",IF(B326="","",INDEX(BDD!$AA$8:$AA$3162,MATCH(B326,BDD!$AX$8:$AX$3162,0))))</f>
        <v/>
      </c>
      <c r="P326" s="672">
        <f>IF(IF(B326="","",INDEX(BDD!$AB$8:$AB$3162,MATCH(B326,BDD!$AX$8:$AX$3162,0)))=0,"",)</f>
        <v>0</v>
      </c>
      <c r="Q326" s="679" t="str">
        <f>IF(IF(B326="","",INDEX(BDD!$AN$8:$AN$3162,MATCH(B326,BDD!$AX$8:$AX$3162,0)))=0,"",IF(B326="","",INDEX(BDD!$AN$8:$AN$3162,MATCH(B326,BDD!$AX$8:$AX$3162,0))))</f>
        <v/>
      </c>
      <c r="R326" s="557" t="str">
        <f>IFERROR(IF(B326="","",INDEX(BDD!C:C,MATCH(B326,BDD!AX:AX,0))),"")</f>
        <v/>
      </c>
      <c r="S326" s="513" t="str">
        <f>IF(B326="","",INDEX(BDD!$A$8:$A$3162,MATCH(B326,BDD!$AX$8:$AX$3162,0)))</f>
        <v/>
      </c>
    </row>
    <row r="327" spans="2:19" ht="18.75">
      <c r="B327" s="529" t="str">
        <f t="shared" si="12"/>
        <v/>
      </c>
      <c r="C327" s="530" t="str">
        <f>IF(B327="","",INDEX(BDD!$B$8:$B$3162,MATCH(B327,BDD!$AX$8:$AX$3162,0)))</f>
        <v/>
      </c>
      <c r="D327" s="531" t="str">
        <f t="shared" si="11"/>
        <v/>
      </c>
      <c r="E327" s="532" t="str">
        <f>IF(B327="","",INDEX(BDD!$D$8:$D$3162,MATCH(B327,BDD!$AX$8:$AX$3162,0)))</f>
        <v/>
      </c>
      <c r="F327" s="533" t="str">
        <f>IF(B327="","",INDEX(BDD!$M$8:$M$3162,MATCH(B327,BDD!$AX$8:$AX$3162,0)))</f>
        <v/>
      </c>
      <c r="G327" s="533" t="str">
        <f>IF(B327="","",INDEX(BDD!$N$8:$N$3162,MATCH(B327,BDD!$AX$8:$AX$3162,0)))</f>
        <v/>
      </c>
      <c r="H327" s="537" t="str">
        <f>IF(B327="","",INDEX(BDD!$E$8:$E$3162,MATCH(B327,BDD!$AX$8:$AX$3162,0)))</f>
        <v/>
      </c>
      <c r="I327" s="534" t="str">
        <f>IF(B327="","",INDEX(BDD!$V$8:$V$3162,MATCH(B327,BDD!$AX$8:$AX$3162,0)))</f>
        <v/>
      </c>
      <c r="J327" s="758" t="str">
        <f>IF(B327="","",INDEX(BDD!$Q$8:$Q$3162,MATCH(B327,BDD!$AX$8:$AX$3162,0)))</f>
        <v/>
      </c>
      <c r="K327" s="535" t="str">
        <f>IF(B327="","",INDEX(BDD!$R$8:$R$3162,MATCH(B327,BDD!$AX$8:$AX$3162,0)))</f>
        <v/>
      </c>
      <c r="L327" s="536" t="str">
        <f>IF(B327="","",INDEX(BDD!$S$8:$S$3162,MATCH(B327,BDD!$AX$8:$AX$3162,0)))</f>
        <v/>
      </c>
      <c r="M327" s="556" t="str">
        <f>IF(B327="","",INDEX(BDD!$P$8:$P$3162,MATCH(B327,BDD!$AX$8:$AX$3162,0)))</f>
        <v/>
      </c>
      <c r="N327" s="678">
        <f>IF(IF(B327="","",INDEX(BDD!$Z$8:$Z$3162,MATCH(B327,BDD!$AX$8:$AX$3162,0)))=0,"",INDEX(BDD!$Z$8:$Z$3162,MATCH(B327,BDD!$AX$8:$AX$3162,0)))</f>
        <v>0</v>
      </c>
      <c r="O327" s="672" t="str">
        <f>IF(IF(B327="","",INDEX(BDD!$AA$8:$AA$3162,MATCH(B327,BDD!$AX$8:$AX$3162,0)))=0,"",IF(B327="","",INDEX(BDD!$AA$8:$AA$3162,MATCH(B327,BDD!$AX$8:$AX$3162,0))))</f>
        <v/>
      </c>
      <c r="P327" s="672">
        <f>IF(IF(B327="","",INDEX(BDD!$AB$8:$AB$3162,MATCH(B327,BDD!$AX$8:$AX$3162,0)))=0,"",)</f>
        <v>0</v>
      </c>
      <c r="Q327" s="679" t="str">
        <f>IF(IF(B327="","",INDEX(BDD!$AN$8:$AN$3162,MATCH(B327,BDD!$AX$8:$AX$3162,0)))=0,"",IF(B327="","",INDEX(BDD!$AN$8:$AN$3162,MATCH(B327,BDD!$AX$8:$AX$3162,0))))</f>
        <v/>
      </c>
      <c r="R327" s="557" t="str">
        <f>IFERROR(IF(B327="","",INDEX(BDD!C:C,MATCH(B327,BDD!AX:AX,0))),"")</f>
        <v/>
      </c>
      <c r="S327" s="513" t="str">
        <f>IF(B327="","",INDEX(BDD!$A$8:$A$3162,MATCH(B327,BDD!$AX$8:$AX$3162,0)))</f>
        <v/>
      </c>
    </row>
    <row r="328" spans="2:19" ht="18.75">
      <c r="B328" s="529" t="str">
        <f t="shared" si="12"/>
        <v/>
      </c>
      <c r="C328" s="530" t="str">
        <f>IF(B328="","",INDEX(BDD!$B$8:$B$3162,MATCH(B328,BDD!$AX$8:$AX$3162,0)))</f>
        <v/>
      </c>
      <c r="D328" s="531" t="str">
        <f t="shared" si="11"/>
        <v/>
      </c>
      <c r="E328" s="532" t="str">
        <f>IF(B328="","",INDEX(BDD!$D$8:$D$3162,MATCH(B328,BDD!$AX$8:$AX$3162,0)))</f>
        <v/>
      </c>
      <c r="F328" s="533" t="str">
        <f>IF(B328="","",INDEX(BDD!$M$8:$M$3162,MATCH(B328,BDD!$AX$8:$AX$3162,0)))</f>
        <v/>
      </c>
      <c r="G328" s="533" t="str">
        <f>IF(B328="","",INDEX(BDD!$N$8:$N$3162,MATCH(B328,BDD!$AX$8:$AX$3162,0)))</f>
        <v/>
      </c>
      <c r="H328" s="537" t="str">
        <f>IF(B328="","",INDEX(BDD!$E$8:$E$3162,MATCH(B328,BDD!$AX$8:$AX$3162,0)))</f>
        <v/>
      </c>
      <c r="I328" s="534" t="str">
        <f>IF(B328="","",INDEX(BDD!$V$8:$V$3162,MATCH(B328,BDD!$AX$8:$AX$3162,0)))</f>
        <v/>
      </c>
      <c r="J328" s="758" t="str">
        <f>IF(B328="","",INDEX(BDD!$Q$8:$Q$3162,MATCH(B328,BDD!$AX$8:$AX$3162,0)))</f>
        <v/>
      </c>
      <c r="K328" s="535" t="str">
        <f>IF(B328="","",INDEX(BDD!$R$8:$R$3162,MATCH(B328,BDD!$AX$8:$AX$3162,0)))</f>
        <v/>
      </c>
      <c r="L328" s="536" t="str">
        <f>IF(B328="","",INDEX(BDD!$S$8:$S$3162,MATCH(B328,BDD!$AX$8:$AX$3162,0)))</f>
        <v/>
      </c>
      <c r="M328" s="556" t="str">
        <f>IF(B328="","",INDEX(BDD!$P$8:$P$3162,MATCH(B328,BDD!$AX$8:$AX$3162,0)))</f>
        <v/>
      </c>
      <c r="N328" s="678">
        <f>IF(IF(B328="","",INDEX(BDD!$Z$8:$Z$3162,MATCH(B328,BDD!$AX$8:$AX$3162,0)))=0,"",INDEX(BDD!$Z$8:$Z$3162,MATCH(B328,BDD!$AX$8:$AX$3162,0)))</f>
        <v>0</v>
      </c>
      <c r="O328" s="672" t="str">
        <f>IF(IF(B328="","",INDEX(BDD!$AA$8:$AA$3162,MATCH(B328,BDD!$AX$8:$AX$3162,0)))=0,"",IF(B328="","",INDEX(BDD!$AA$8:$AA$3162,MATCH(B328,BDD!$AX$8:$AX$3162,0))))</f>
        <v/>
      </c>
      <c r="P328" s="672">
        <f>IF(IF(B328="","",INDEX(BDD!$AB$8:$AB$3162,MATCH(B328,BDD!$AX$8:$AX$3162,0)))=0,"",)</f>
        <v>0</v>
      </c>
      <c r="Q328" s="679" t="str">
        <f>IF(IF(B328="","",INDEX(BDD!$AN$8:$AN$3162,MATCH(B328,BDD!$AX$8:$AX$3162,0)))=0,"",IF(B328="","",INDEX(BDD!$AN$8:$AN$3162,MATCH(B328,BDD!$AX$8:$AX$3162,0))))</f>
        <v/>
      </c>
      <c r="R328" s="557" t="str">
        <f>IFERROR(IF(B328="","",INDEX(BDD!C:C,MATCH(B328,BDD!AX:AX,0))),"")</f>
        <v/>
      </c>
      <c r="S328" s="513" t="str">
        <f>IF(B328="","",INDEX(BDD!$A$8:$A$3162,MATCH(B328,BDD!$AX$8:$AX$3162,0)))</f>
        <v/>
      </c>
    </row>
    <row r="329" spans="2:19" ht="18.75">
      <c r="B329" s="529" t="str">
        <f t="shared" si="12"/>
        <v/>
      </c>
      <c r="C329" s="530" t="str">
        <f>IF(B329="","",INDEX(BDD!$B$8:$B$3162,MATCH(B329,BDD!$AX$8:$AX$3162,0)))</f>
        <v/>
      </c>
      <c r="D329" s="531" t="str">
        <f t="shared" si="11"/>
        <v/>
      </c>
      <c r="E329" s="532" t="str">
        <f>IF(B329="","",INDEX(BDD!$D$8:$D$3162,MATCH(B329,BDD!$AX$8:$AX$3162,0)))</f>
        <v/>
      </c>
      <c r="F329" s="533" t="str">
        <f>IF(B329="","",INDEX(BDD!$M$8:$M$3162,MATCH(B329,BDD!$AX$8:$AX$3162,0)))</f>
        <v/>
      </c>
      <c r="G329" s="533" t="str">
        <f>IF(B329="","",INDEX(BDD!$N$8:$N$3162,MATCH(B329,BDD!$AX$8:$AX$3162,0)))</f>
        <v/>
      </c>
      <c r="H329" s="537" t="str">
        <f>IF(B329="","",INDEX(BDD!$E$8:$E$3162,MATCH(B329,BDD!$AX$8:$AX$3162,0)))</f>
        <v/>
      </c>
      <c r="I329" s="534" t="str">
        <f>IF(B329="","",INDEX(BDD!$V$8:$V$3162,MATCH(B329,BDD!$AX$8:$AX$3162,0)))</f>
        <v/>
      </c>
      <c r="J329" s="758" t="str">
        <f>IF(B329="","",INDEX(BDD!$Q$8:$Q$3162,MATCH(B329,BDD!$AX$8:$AX$3162,0)))</f>
        <v/>
      </c>
      <c r="K329" s="535" t="str">
        <f>IF(B329="","",INDEX(BDD!$R$8:$R$3162,MATCH(B329,BDD!$AX$8:$AX$3162,0)))</f>
        <v/>
      </c>
      <c r="L329" s="536" t="str">
        <f>IF(B329="","",INDEX(BDD!$S$8:$S$3162,MATCH(B329,BDD!$AX$8:$AX$3162,0)))</f>
        <v/>
      </c>
      <c r="M329" s="556" t="str">
        <f>IF(B329="","",INDEX(BDD!$P$8:$P$3162,MATCH(B329,BDD!$AX$8:$AX$3162,0)))</f>
        <v/>
      </c>
      <c r="N329" s="678">
        <f>IF(IF(B329="","",INDEX(BDD!$Z$8:$Z$3162,MATCH(B329,BDD!$AX$8:$AX$3162,0)))=0,"",INDEX(BDD!$Z$8:$Z$3162,MATCH(B329,BDD!$AX$8:$AX$3162,0)))</f>
        <v>0</v>
      </c>
      <c r="O329" s="672" t="str">
        <f>IF(IF(B329="","",INDEX(BDD!$AA$8:$AA$3162,MATCH(B329,BDD!$AX$8:$AX$3162,0)))=0,"",IF(B329="","",INDEX(BDD!$AA$8:$AA$3162,MATCH(B329,BDD!$AX$8:$AX$3162,0))))</f>
        <v/>
      </c>
      <c r="P329" s="672">
        <f>IF(IF(B329="","",INDEX(BDD!$AB$8:$AB$3162,MATCH(B329,BDD!$AX$8:$AX$3162,0)))=0,"",)</f>
        <v>0</v>
      </c>
      <c r="Q329" s="679" t="str">
        <f>IF(IF(B329="","",INDEX(BDD!$AN$8:$AN$3162,MATCH(B329,BDD!$AX$8:$AX$3162,0)))=0,"",IF(B329="","",INDEX(BDD!$AN$8:$AN$3162,MATCH(B329,BDD!$AX$8:$AX$3162,0))))</f>
        <v/>
      </c>
      <c r="R329" s="557" t="str">
        <f>IFERROR(IF(B329="","",INDEX(BDD!C:C,MATCH(B329,BDD!AX:AX,0))),"")</f>
        <v/>
      </c>
      <c r="S329" s="513" t="str">
        <f>IF(B329="","",INDEX(BDD!$A$8:$A$3162,MATCH(B329,BDD!$AX$8:$AX$3162,0)))</f>
        <v/>
      </c>
    </row>
    <row r="330" spans="2:19" ht="18.75">
      <c r="B330" s="529" t="str">
        <f t="shared" si="12"/>
        <v/>
      </c>
      <c r="C330" s="530" t="str">
        <f>IF(B330="","",INDEX(BDD!$B$8:$B$3162,MATCH(B330,BDD!$AX$8:$AX$3162,0)))</f>
        <v/>
      </c>
      <c r="D330" s="531" t="str">
        <f t="shared" si="11"/>
        <v/>
      </c>
      <c r="E330" s="532" t="str">
        <f>IF(B330="","",INDEX(BDD!$D$8:$D$3162,MATCH(B330,BDD!$AX$8:$AX$3162,0)))</f>
        <v/>
      </c>
      <c r="F330" s="533" t="str">
        <f>IF(B330="","",INDEX(BDD!$M$8:$M$3162,MATCH(B330,BDD!$AX$8:$AX$3162,0)))</f>
        <v/>
      </c>
      <c r="G330" s="533" t="str">
        <f>IF(B330="","",INDEX(BDD!$N$8:$N$3162,MATCH(B330,BDD!$AX$8:$AX$3162,0)))</f>
        <v/>
      </c>
      <c r="H330" s="537" t="str">
        <f>IF(B330="","",INDEX(BDD!$E$8:$E$3162,MATCH(B330,BDD!$AX$8:$AX$3162,0)))</f>
        <v/>
      </c>
      <c r="I330" s="534" t="str">
        <f>IF(B330="","",INDEX(BDD!$V$8:$V$3162,MATCH(B330,BDD!$AX$8:$AX$3162,0)))</f>
        <v/>
      </c>
      <c r="J330" s="758" t="str">
        <f>IF(B330="","",INDEX(BDD!$Q$8:$Q$3162,MATCH(B330,BDD!$AX$8:$AX$3162,0)))</f>
        <v/>
      </c>
      <c r="K330" s="535" t="str">
        <f>IF(B330="","",INDEX(BDD!$R$8:$R$3162,MATCH(B330,BDD!$AX$8:$AX$3162,0)))</f>
        <v/>
      </c>
      <c r="L330" s="536" t="str">
        <f>IF(B330="","",INDEX(BDD!$S$8:$S$3162,MATCH(B330,BDD!$AX$8:$AX$3162,0)))</f>
        <v/>
      </c>
      <c r="M330" s="556" t="str">
        <f>IF(B330="","",INDEX(BDD!$P$8:$P$3162,MATCH(B330,BDD!$AX$8:$AX$3162,0)))</f>
        <v/>
      </c>
      <c r="N330" s="678">
        <f>IF(IF(B330="","",INDEX(BDD!$Z$8:$Z$3162,MATCH(B330,BDD!$AX$8:$AX$3162,0)))=0,"",INDEX(BDD!$Z$8:$Z$3162,MATCH(B330,BDD!$AX$8:$AX$3162,0)))</f>
        <v>0</v>
      </c>
      <c r="O330" s="672" t="str">
        <f>IF(IF(B330="","",INDEX(BDD!$AA$8:$AA$3162,MATCH(B330,BDD!$AX$8:$AX$3162,0)))=0,"",IF(B330="","",INDEX(BDD!$AA$8:$AA$3162,MATCH(B330,BDD!$AX$8:$AX$3162,0))))</f>
        <v/>
      </c>
      <c r="P330" s="672">
        <f>IF(IF(B330="","",INDEX(BDD!$AB$8:$AB$3162,MATCH(B330,BDD!$AX$8:$AX$3162,0)))=0,"",)</f>
        <v>0</v>
      </c>
      <c r="Q330" s="679" t="str">
        <f>IF(IF(B330="","",INDEX(BDD!$AN$8:$AN$3162,MATCH(B330,BDD!$AX$8:$AX$3162,0)))=0,"",IF(B330="","",INDEX(BDD!$AN$8:$AN$3162,MATCH(B330,BDD!$AX$8:$AX$3162,0))))</f>
        <v/>
      </c>
      <c r="R330" s="557" t="str">
        <f>IFERROR(IF(B330="","",INDEX(BDD!C:C,MATCH(B330,BDD!AX:AX,0))),"")</f>
        <v/>
      </c>
      <c r="S330" s="513" t="str">
        <f>IF(B330="","",INDEX(BDD!$A$8:$A$3162,MATCH(B330,BDD!$AX$8:$AX$3162,0)))</f>
        <v/>
      </c>
    </row>
    <row r="331" spans="2:19" ht="18.75">
      <c r="B331" s="529" t="str">
        <f t="shared" si="12"/>
        <v/>
      </c>
      <c r="C331" s="530" t="str">
        <f>IF(B331="","",INDEX(BDD!$B$8:$B$3162,MATCH(B331,BDD!$AX$8:$AX$3162,0)))</f>
        <v/>
      </c>
      <c r="D331" s="531" t="str">
        <f t="shared" si="11"/>
        <v/>
      </c>
      <c r="E331" s="532" t="str">
        <f>IF(B331="","",INDEX(BDD!$D$8:$D$3162,MATCH(B331,BDD!$AX$8:$AX$3162,0)))</f>
        <v/>
      </c>
      <c r="F331" s="533" t="str">
        <f>IF(B331="","",INDEX(BDD!$M$8:$M$3162,MATCH(B331,BDD!$AX$8:$AX$3162,0)))</f>
        <v/>
      </c>
      <c r="G331" s="533" t="str">
        <f>IF(B331="","",INDEX(BDD!$N$8:$N$3162,MATCH(B331,BDD!$AX$8:$AX$3162,0)))</f>
        <v/>
      </c>
      <c r="H331" s="537" t="str">
        <f>IF(B331="","",INDEX(BDD!$E$8:$E$3162,MATCH(B331,BDD!$AX$8:$AX$3162,0)))</f>
        <v/>
      </c>
      <c r="I331" s="534" t="str">
        <f>IF(B331="","",INDEX(BDD!$V$8:$V$3162,MATCH(B331,BDD!$AX$8:$AX$3162,0)))</f>
        <v/>
      </c>
      <c r="J331" s="758" t="str">
        <f>IF(B331="","",INDEX(BDD!$Q$8:$Q$3162,MATCH(B331,BDD!$AX$8:$AX$3162,0)))</f>
        <v/>
      </c>
      <c r="K331" s="535" t="str">
        <f>IF(B331="","",INDEX(BDD!$R$8:$R$3162,MATCH(B331,BDD!$AX$8:$AX$3162,0)))</f>
        <v/>
      </c>
      <c r="L331" s="536" t="str">
        <f>IF(B331="","",INDEX(BDD!$S$8:$S$3162,MATCH(B331,BDD!$AX$8:$AX$3162,0)))</f>
        <v/>
      </c>
      <c r="M331" s="556" t="str">
        <f>IF(B331="","",INDEX(BDD!$P$8:$P$3162,MATCH(B331,BDD!$AX$8:$AX$3162,0)))</f>
        <v/>
      </c>
      <c r="N331" s="678">
        <f>IF(IF(B331="","",INDEX(BDD!$Z$8:$Z$3162,MATCH(B331,BDD!$AX$8:$AX$3162,0)))=0,"",INDEX(BDD!$Z$8:$Z$3162,MATCH(B331,BDD!$AX$8:$AX$3162,0)))</f>
        <v>0</v>
      </c>
      <c r="O331" s="672" t="str">
        <f>IF(IF(B331="","",INDEX(BDD!$AA$8:$AA$3162,MATCH(B331,BDD!$AX$8:$AX$3162,0)))=0,"",IF(B331="","",INDEX(BDD!$AA$8:$AA$3162,MATCH(B331,BDD!$AX$8:$AX$3162,0))))</f>
        <v/>
      </c>
      <c r="P331" s="672">
        <f>IF(IF(B331="","",INDEX(BDD!$AB$8:$AB$3162,MATCH(B331,BDD!$AX$8:$AX$3162,0)))=0,"",)</f>
        <v>0</v>
      </c>
      <c r="Q331" s="679" t="str">
        <f>IF(IF(B331="","",INDEX(BDD!$AN$8:$AN$3162,MATCH(B331,BDD!$AX$8:$AX$3162,0)))=0,"",IF(B331="","",INDEX(BDD!$AN$8:$AN$3162,MATCH(B331,BDD!$AX$8:$AX$3162,0))))</f>
        <v/>
      </c>
      <c r="R331" s="557" t="str">
        <f>IFERROR(IF(B331="","",INDEX(BDD!C:C,MATCH(B331,BDD!AX:AX,0))),"")</f>
        <v/>
      </c>
      <c r="S331" s="513" t="str">
        <f>IF(B331="","",INDEX(BDD!$A$8:$A$3162,MATCH(B331,BDD!$AX$8:$AX$3162,0)))</f>
        <v/>
      </c>
    </row>
    <row r="332" spans="2:19" ht="18.75">
      <c r="B332" s="529" t="str">
        <f t="shared" si="12"/>
        <v/>
      </c>
      <c r="C332" s="530" t="str">
        <f>IF(B332="","",INDEX(BDD!$B$8:$B$3162,MATCH(B332,BDD!$AX$8:$AX$3162,0)))</f>
        <v/>
      </c>
      <c r="D332" s="531" t="str">
        <f t="shared" si="11"/>
        <v/>
      </c>
      <c r="E332" s="532" t="str">
        <f>IF(B332="","",INDEX(BDD!$D$8:$D$3162,MATCH(B332,BDD!$AX$8:$AX$3162,0)))</f>
        <v/>
      </c>
      <c r="F332" s="533" t="str">
        <f>IF(B332="","",INDEX(BDD!$M$8:$M$3162,MATCH(B332,BDD!$AX$8:$AX$3162,0)))</f>
        <v/>
      </c>
      <c r="G332" s="533" t="str">
        <f>IF(B332="","",INDEX(BDD!$N$8:$N$3162,MATCH(B332,BDD!$AX$8:$AX$3162,0)))</f>
        <v/>
      </c>
      <c r="H332" s="537" t="str">
        <f>IF(B332="","",INDEX(BDD!$E$8:$E$3162,MATCH(B332,BDD!$AX$8:$AX$3162,0)))</f>
        <v/>
      </c>
      <c r="I332" s="534" t="str">
        <f>IF(B332="","",INDEX(BDD!$V$8:$V$3162,MATCH(B332,BDD!$AX$8:$AX$3162,0)))</f>
        <v/>
      </c>
      <c r="J332" s="758" t="str">
        <f>IF(B332="","",INDEX(BDD!$Q$8:$Q$3162,MATCH(B332,BDD!$AX$8:$AX$3162,0)))</f>
        <v/>
      </c>
      <c r="K332" s="535" t="str">
        <f>IF(B332="","",INDEX(BDD!$R$8:$R$3162,MATCH(B332,BDD!$AX$8:$AX$3162,0)))</f>
        <v/>
      </c>
      <c r="L332" s="536" t="str">
        <f>IF(B332="","",INDEX(BDD!$S$8:$S$3162,MATCH(B332,BDD!$AX$8:$AX$3162,0)))</f>
        <v/>
      </c>
      <c r="M332" s="556" t="str">
        <f>IF(B332="","",INDEX(BDD!$P$8:$P$3162,MATCH(B332,BDD!$AX$8:$AX$3162,0)))</f>
        <v/>
      </c>
      <c r="N332" s="678">
        <f>IF(IF(B332="","",INDEX(BDD!$Z$8:$Z$3162,MATCH(B332,BDD!$AX$8:$AX$3162,0)))=0,"",INDEX(BDD!$Z$8:$Z$3162,MATCH(B332,BDD!$AX$8:$AX$3162,0)))</f>
        <v>0</v>
      </c>
      <c r="O332" s="672" t="str">
        <f>IF(IF(B332="","",INDEX(BDD!$AA$8:$AA$3162,MATCH(B332,BDD!$AX$8:$AX$3162,0)))=0,"",IF(B332="","",INDEX(BDD!$AA$8:$AA$3162,MATCH(B332,BDD!$AX$8:$AX$3162,0))))</f>
        <v/>
      </c>
      <c r="P332" s="672">
        <f>IF(IF(B332="","",INDEX(BDD!$AB$8:$AB$3162,MATCH(B332,BDD!$AX$8:$AX$3162,0)))=0,"",)</f>
        <v>0</v>
      </c>
      <c r="Q332" s="679" t="str">
        <f>IF(IF(B332="","",INDEX(BDD!$AN$8:$AN$3162,MATCH(B332,BDD!$AX$8:$AX$3162,0)))=0,"",IF(B332="","",INDEX(BDD!$AN$8:$AN$3162,MATCH(B332,BDD!$AX$8:$AX$3162,0))))</f>
        <v/>
      </c>
      <c r="R332" s="557" t="str">
        <f>IFERROR(IF(B332="","",INDEX(BDD!C:C,MATCH(B332,BDD!AX:AX,0))),"")</f>
        <v/>
      </c>
      <c r="S332" s="513" t="str">
        <f>IF(B332="","",INDEX(BDD!$A$8:$A$3162,MATCH(B332,BDD!$AX$8:$AX$3162,0)))</f>
        <v/>
      </c>
    </row>
    <row r="333" spans="2:19" ht="18.75">
      <c r="B333" s="529" t="str">
        <f t="shared" si="12"/>
        <v/>
      </c>
      <c r="C333" s="530" t="str">
        <f>IF(B333="","",INDEX(BDD!$B$8:$B$3162,MATCH(B333,BDD!$AX$8:$AX$3162,0)))</f>
        <v/>
      </c>
      <c r="D333" s="531" t="str">
        <f t="shared" si="11"/>
        <v/>
      </c>
      <c r="E333" s="532" t="str">
        <f>IF(B333="","",INDEX(BDD!$D$8:$D$3162,MATCH(B333,BDD!$AX$8:$AX$3162,0)))</f>
        <v/>
      </c>
      <c r="F333" s="533" t="str">
        <f>IF(B333="","",INDEX(BDD!$M$8:$M$3162,MATCH(B333,BDD!$AX$8:$AX$3162,0)))</f>
        <v/>
      </c>
      <c r="G333" s="533" t="str">
        <f>IF(B333="","",INDEX(BDD!$N$8:$N$3162,MATCH(B333,BDD!$AX$8:$AX$3162,0)))</f>
        <v/>
      </c>
      <c r="H333" s="537" t="str">
        <f>IF(B333="","",INDEX(BDD!$E$8:$E$3162,MATCH(B333,BDD!$AX$8:$AX$3162,0)))</f>
        <v/>
      </c>
      <c r="I333" s="534" t="str">
        <f>IF(B333="","",INDEX(BDD!$V$8:$V$3162,MATCH(B333,BDD!$AX$8:$AX$3162,0)))</f>
        <v/>
      </c>
      <c r="J333" s="758" t="str">
        <f>IF(B333="","",INDEX(BDD!$Q$8:$Q$3162,MATCH(B333,BDD!$AX$8:$AX$3162,0)))</f>
        <v/>
      </c>
      <c r="K333" s="535" t="str">
        <f>IF(B333="","",INDEX(BDD!$R$8:$R$3162,MATCH(B333,BDD!$AX$8:$AX$3162,0)))</f>
        <v/>
      </c>
      <c r="L333" s="536" t="str">
        <f>IF(B333="","",INDEX(BDD!$S$8:$S$3162,MATCH(B333,BDD!$AX$8:$AX$3162,0)))</f>
        <v/>
      </c>
      <c r="M333" s="556" t="str">
        <f>IF(B333="","",INDEX(BDD!$P$8:$P$3162,MATCH(B333,BDD!$AX$8:$AX$3162,0)))</f>
        <v/>
      </c>
      <c r="N333" s="678">
        <f>IF(IF(B333="","",INDEX(BDD!$Z$8:$Z$3162,MATCH(B333,BDD!$AX$8:$AX$3162,0)))=0,"",INDEX(BDD!$Z$8:$Z$3162,MATCH(B333,BDD!$AX$8:$AX$3162,0)))</f>
        <v>0</v>
      </c>
      <c r="O333" s="672" t="str">
        <f>IF(IF(B333="","",INDEX(BDD!$AA$8:$AA$3162,MATCH(B333,BDD!$AX$8:$AX$3162,0)))=0,"",IF(B333="","",INDEX(BDD!$AA$8:$AA$3162,MATCH(B333,BDD!$AX$8:$AX$3162,0))))</f>
        <v/>
      </c>
      <c r="P333" s="672">
        <f>IF(IF(B333="","",INDEX(BDD!$AB$8:$AB$3162,MATCH(B333,BDD!$AX$8:$AX$3162,0)))=0,"",)</f>
        <v>0</v>
      </c>
      <c r="Q333" s="679" t="str">
        <f>IF(IF(B333="","",INDEX(BDD!$AN$8:$AN$3162,MATCH(B333,BDD!$AX$8:$AX$3162,0)))=0,"",IF(B333="","",INDEX(BDD!$AN$8:$AN$3162,MATCH(B333,BDD!$AX$8:$AX$3162,0))))</f>
        <v/>
      </c>
      <c r="R333" s="557" t="str">
        <f>IFERROR(IF(B333="","",INDEX(BDD!C:C,MATCH(B333,BDD!AX:AX,0))),"")</f>
        <v/>
      </c>
      <c r="S333" s="513" t="str">
        <f>IF(B333="","",INDEX(BDD!$A$8:$A$3162,MATCH(B333,BDD!$AX$8:$AX$3162,0)))</f>
        <v/>
      </c>
    </row>
    <row r="334" spans="2:19" ht="18.75">
      <c r="B334" s="529" t="str">
        <f t="shared" si="12"/>
        <v/>
      </c>
      <c r="C334" s="530" t="str">
        <f>IF(B334="","",INDEX(BDD!$B$8:$B$3162,MATCH(B334,BDD!$AX$8:$AX$3162,0)))</f>
        <v/>
      </c>
      <c r="D334" s="531" t="str">
        <f t="shared" si="11"/>
        <v/>
      </c>
      <c r="E334" s="532" t="str">
        <f>IF(B334="","",INDEX(BDD!$D$8:$D$3162,MATCH(B334,BDD!$AX$8:$AX$3162,0)))</f>
        <v/>
      </c>
      <c r="F334" s="533" t="str">
        <f>IF(B334="","",INDEX(BDD!$M$8:$M$3162,MATCH(B334,BDD!$AX$8:$AX$3162,0)))</f>
        <v/>
      </c>
      <c r="G334" s="533" t="str">
        <f>IF(B334="","",INDEX(BDD!$N$8:$N$3162,MATCH(B334,BDD!$AX$8:$AX$3162,0)))</f>
        <v/>
      </c>
      <c r="H334" s="537" t="str">
        <f>IF(B334="","",INDEX(BDD!$E$8:$E$3162,MATCH(B334,BDD!$AX$8:$AX$3162,0)))</f>
        <v/>
      </c>
      <c r="I334" s="534" t="str">
        <f>IF(B334="","",INDEX(BDD!$V$8:$V$3162,MATCH(B334,BDD!$AX$8:$AX$3162,0)))</f>
        <v/>
      </c>
      <c r="J334" s="758" t="str">
        <f>IF(B334="","",INDEX(BDD!$Q$8:$Q$3162,MATCH(B334,BDD!$AX$8:$AX$3162,0)))</f>
        <v/>
      </c>
      <c r="K334" s="535" t="str">
        <f>IF(B334="","",INDEX(BDD!$R$8:$R$3162,MATCH(B334,BDD!$AX$8:$AX$3162,0)))</f>
        <v/>
      </c>
      <c r="L334" s="536" t="str">
        <f>IF(B334="","",INDEX(BDD!$S$8:$S$3162,MATCH(B334,BDD!$AX$8:$AX$3162,0)))</f>
        <v/>
      </c>
      <c r="M334" s="556" t="str">
        <f>IF(B334="","",INDEX(BDD!$P$8:$P$3162,MATCH(B334,BDD!$AX$8:$AX$3162,0)))</f>
        <v/>
      </c>
      <c r="N334" s="678">
        <f>IF(IF(B334="","",INDEX(BDD!$Z$8:$Z$3162,MATCH(B334,BDD!$AX$8:$AX$3162,0)))=0,"",INDEX(BDD!$Z$8:$Z$3162,MATCH(B334,BDD!$AX$8:$AX$3162,0)))</f>
        <v>0</v>
      </c>
      <c r="O334" s="672" t="str">
        <f>IF(IF(B334="","",INDEX(BDD!$AA$8:$AA$3162,MATCH(B334,BDD!$AX$8:$AX$3162,0)))=0,"",IF(B334="","",INDEX(BDD!$AA$8:$AA$3162,MATCH(B334,BDD!$AX$8:$AX$3162,0))))</f>
        <v/>
      </c>
      <c r="P334" s="672">
        <f>IF(IF(B334="","",INDEX(BDD!$AB$8:$AB$3162,MATCH(B334,BDD!$AX$8:$AX$3162,0)))=0,"",)</f>
        <v>0</v>
      </c>
      <c r="Q334" s="679" t="str">
        <f>IF(IF(B334="","",INDEX(BDD!$AN$8:$AN$3162,MATCH(B334,BDD!$AX$8:$AX$3162,0)))=0,"",IF(B334="","",INDEX(BDD!$AN$8:$AN$3162,MATCH(B334,BDD!$AX$8:$AX$3162,0))))</f>
        <v/>
      </c>
      <c r="R334" s="557" t="str">
        <f>IFERROR(IF(B334="","",INDEX(BDD!C:C,MATCH(B334,BDD!AX:AX,0))),"")</f>
        <v/>
      </c>
      <c r="S334" s="513" t="str">
        <f>IF(B334="","",INDEX(BDD!$A$8:$A$3162,MATCH(B334,BDD!$AX$8:$AX$3162,0)))</f>
        <v/>
      </c>
    </row>
    <row r="335" spans="2:19" ht="18.75">
      <c r="B335" s="529" t="str">
        <f t="shared" si="12"/>
        <v/>
      </c>
      <c r="C335" s="530" t="str">
        <f>IF(B335="","",INDEX(BDD!$B$8:$B$3162,MATCH(B335,BDD!$AX$8:$AX$3162,0)))</f>
        <v/>
      </c>
      <c r="D335" s="531" t="str">
        <f t="shared" si="11"/>
        <v/>
      </c>
      <c r="E335" s="532" t="str">
        <f>IF(B335="","",INDEX(BDD!$D$8:$D$3162,MATCH(B335,BDD!$AX$8:$AX$3162,0)))</f>
        <v/>
      </c>
      <c r="F335" s="533" t="str">
        <f>IF(B335="","",INDEX(BDD!$M$8:$M$3162,MATCH(B335,BDD!$AX$8:$AX$3162,0)))</f>
        <v/>
      </c>
      <c r="G335" s="533" t="str">
        <f>IF(B335="","",INDEX(BDD!$N$8:$N$3162,MATCH(B335,BDD!$AX$8:$AX$3162,0)))</f>
        <v/>
      </c>
      <c r="H335" s="537" t="str">
        <f>IF(B335="","",INDEX(BDD!$E$8:$E$3162,MATCH(B335,BDD!$AX$8:$AX$3162,0)))</f>
        <v/>
      </c>
      <c r="I335" s="534" t="str">
        <f>IF(B335="","",INDEX(BDD!$V$8:$V$3162,MATCH(B335,BDD!$AX$8:$AX$3162,0)))</f>
        <v/>
      </c>
      <c r="J335" s="758" t="str">
        <f>IF(B335="","",INDEX(BDD!$Q$8:$Q$3162,MATCH(B335,BDD!$AX$8:$AX$3162,0)))</f>
        <v/>
      </c>
      <c r="K335" s="535" t="str">
        <f>IF(B335="","",INDEX(BDD!$R$8:$R$3162,MATCH(B335,BDD!$AX$8:$AX$3162,0)))</f>
        <v/>
      </c>
      <c r="L335" s="536" t="str">
        <f>IF(B335="","",INDEX(BDD!$S$8:$S$3162,MATCH(B335,BDD!$AX$8:$AX$3162,0)))</f>
        <v/>
      </c>
      <c r="M335" s="556" t="str">
        <f>IF(B335="","",INDEX(BDD!$P$8:$P$3162,MATCH(B335,BDD!$AX$8:$AX$3162,0)))</f>
        <v/>
      </c>
      <c r="N335" s="678">
        <f>IF(IF(B335="","",INDEX(BDD!$Z$8:$Z$3162,MATCH(B335,BDD!$AX$8:$AX$3162,0)))=0,"",INDEX(BDD!$Z$8:$Z$3162,MATCH(B335,BDD!$AX$8:$AX$3162,0)))</f>
        <v>0</v>
      </c>
      <c r="O335" s="672" t="str">
        <f>IF(IF(B335="","",INDEX(BDD!$AA$8:$AA$3162,MATCH(B335,BDD!$AX$8:$AX$3162,0)))=0,"",IF(B335="","",INDEX(BDD!$AA$8:$AA$3162,MATCH(B335,BDD!$AX$8:$AX$3162,0))))</f>
        <v/>
      </c>
      <c r="P335" s="672">
        <f>IF(IF(B335="","",INDEX(BDD!$AB$8:$AB$3162,MATCH(B335,BDD!$AX$8:$AX$3162,0)))=0,"",)</f>
        <v>0</v>
      </c>
      <c r="Q335" s="679" t="str">
        <f>IF(IF(B335="","",INDEX(BDD!$AN$8:$AN$3162,MATCH(B335,BDD!$AX$8:$AX$3162,0)))=0,"",IF(B335="","",INDEX(BDD!$AN$8:$AN$3162,MATCH(B335,BDD!$AX$8:$AX$3162,0))))</f>
        <v/>
      </c>
      <c r="R335" s="557" t="str">
        <f>IFERROR(IF(B335="","",INDEX(BDD!C:C,MATCH(B335,BDD!AX:AX,0))),"")</f>
        <v/>
      </c>
      <c r="S335" s="513" t="str">
        <f>IF(B335="","",INDEX(BDD!$A$8:$A$3162,MATCH(B335,BDD!$AX$8:$AX$3162,0)))</f>
        <v/>
      </c>
    </row>
    <row r="336" spans="2:19" ht="18.75">
      <c r="B336" s="529" t="str">
        <f t="shared" si="12"/>
        <v/>
      </c>
      <c r="C336" s="530" t="str">
        <f>IF(B336="","",INDEX(BDD!$B$8:$B$3162,MATCH(B336,BDD!$AX$8:$AX$3162,0)))</f>
        <v/>
      </c>
      <c r="D336" s="531" t="str">
        <f t="shared" si="11"/>
        <v/>
      </c>
      <c r="E336" s="532" t="str">
        <f>IF(B336="","",INDEX(BDD!$D$8:$D$3162,MATCH(B336,BDD!$AX$8:$AX$3162,0)))</f>
        <v/>
      </c>
      <c r="F336" s="533" t="str">
        <f>IF(B336="","",INDEX(BDD!$M$8:$M$3162,MATCH(B336,BDD!$AX$8:$AX$3162,0)))</f>
        <v/>
      </c>
      <c r="G336" s="533" t="str">
        <f>IF(B336="","",INDEX(BDD!$N$8:$N$3162,MATCH(B336,BDD!$AX$8:$AX$3162,0)))</f>
        <v/>
      </c>
      <c r="H336" s="537" t="str">
        <f>IF(B336="","",INDEX(BDD!$E$8:$E$3162,MATCH(B336,BDD!$AX$8:$AX$3162,0)))</f>
        <v/>
      </c>
      <c r="I336" s="534" t="str">
        <f>IF(B336="","",INDEX(BDD!$V$8:$V$3162,MATCH(B336,BDD!$AX$8:$AX$3162,0)))</f>
        <v/>
      </c>
      <c r="J336" s="758" t="str">
        <f>IF(B336="","",INDEX(BDD!$Q$8:$Q$3162,MATCH(B336,BDD!$AX$8:$AX$3162,0)))</f>
        <v/>
      </c>
      <c r="K336" s="535" t="str">
        <f>IF(B336="","",INDEX(BDD!$R$8:$R$3162,MATCH(B336,BDD!$AX$8:$AX$3162,0)))</f>
        <v/>
      </c>
      <c r="L336" s="536" t="str">
        <f>IF(B336="","",INDEX(BDD!$S$8:$S$3162,MATCH(B336,BDD!$AX$8:$AX$3162,0)))</f>
        <v/>
      </c>
      <c r="M336" s="556" t="str">
        <f>IF(B336="","",INDEX(BDD!$P$8:$P$3162,MATCH(B336,BDD!$AX$8:$AX$3162,0)))</f>
        <v/>
      </c>
      <c r="N336" s="678">
        <f>IF(IF(B336="","",INDEX(BDD!$Z$8:$Z$3162,MATCH(B336,BDD!$AX$8:$AX$3162,0)))=0,"",INDEX(BDD!$Z$8:$Z$3162,MATCH(B336,BDD!$AX$8:$AX$3162,0)))</f>
        <v>0</v>
      </c>
      <c r="O336" s="672" t="str">
        <f>IF(IF(B336="","",INDEX(BDD!$AA$8:$AA$3162,MATCH(B336,BDD!$AX$8:$AX$3162,0)))=0,"",IF(B336="","",INDEX(BDD!$AA$8:$AA$3162,MATCH(B336,BDD!$AX$8:$AX$3162,0))))</f>
        <v/>
      </c>
      <c r="P336" s="672">
        <f>IF(IF(B336="","",INDEX(BDD!$AB$8:$AB$3162,MATCH(B336,BDD!$AX$8:$AX$3162,0)))=0,"",)</f>
        <v>0</v>
      </c>
      <c r="Q336" s="679" t="str">
        <f>IF(IF(B336="","",INDEX(BDD!$AN$8:$AN$3162,MATCH(B336,BDD!$AX$8:$AX$3162,0)))=0,"",IF(B336="","",INDEX(BDD!$AN$8:$AN$3162,MATCH(B336,BDD!$AX$8:$AX$3162,0))))</f>
        <v/>
      </c>
      <c r="R336" s="557" t="str">
        <f>IFERROR(IF(B336="","",INDEX(BDD!C:C,MATCH(B336,BDD!AX:AX,0))),"")</f>
        <v/>
      </c>
      <c r="S336" s="513" t="str">
        <f>IF(B336="","",INDEX(BDD!$A$8:$A$3162,MATCH(B336,BDD!$AX$8:$AX$3162,0)))</f>
        <v/>
      </c>
    </row>
    <row r="337" spans="2:19" ht="18.75">
      <c r="B337" s="529" t="str">
        <f t="shared" si="12"/>
        <v/>
      </c>
      <c r="C337" s="530" t="str">
        <f>IF(B337="","",INDEX(BDD!$B$8:$B$3162,MATCH(B337,BDD!$AX$8:$AX$3162,0)))</f>
        <v/>
      </c>
      <c r="D337" s="531" t="str">
        <f t="shared" si="11"/>
        <v/>
      </c>
      <c r="E337" s="532" t="str">
        <f>IF(B337="","",INDEX(BDD!$D$8:$D$3162,MATCH(B337,BDD!$AX$8:$AX$3162,0)))</f>
        <v/>
      </c>
      <c r="F337" s="533" t="str">
        <f>IF(B337="","",INDEX(BDD!$M$8:$M$3162,MATCH(B337,BDD!$AX$8:$AX$3162,0)))</f>
        <v/>
      </c>
      <c r="G337" s="533" t="str">
        <f>IF(B337="","",INDEX(BDD!$N$8:$N$3162,MATCH(B337,BDD!$AX$8:$AX$3162,0)))</f>
        <v/>
      </c>
      <c r="H337" s="537" t="str">
        <f>IF(B337="","",INDEX(BDD!$E$8:$E$3162,MATCH(B337,BDD!$AX$8:$AX$3162,0)))</f>
        <v/>
      </c>
      <c r="I337" s="534" t="str">
        <f>IF(B337="","",INDEX(BDD!$V$8:$V$3162,MATCH(B337,BDD!$AX$8:$AX$3162,0)))</f>
        <v/>
      </c>
      <c r="J337" s="758" t="str">
        <f>IF(B337="","",INDEX(BDD!$Q$8:$Q$3162,MATCH(B337,BDD!$AX$8:$AX$3162,0)))</f>
        <v/>
      </c>
      <c r="K337" s="535" t="str">
        <f>IF(B337="","",INDEX(BDD!$R$8:$R$3162,MATCH(B337,BDD!$AX$8:$AX$3162,0)))</f>
        <v/>
      </c>
      <c r="L337" s="536" t="str">
        <f>IF(B337="","",INDEX(BDD!$S$8:$S$3162,MATCH(B337,BDD!$AX$8:$AX$3162,0)))</f>
        <v/>
      </c>
      <c r="M337" s="556" t="str">
        <f>IF(B337="","",INDEX(BDD!$P$8:$P$3162,MATCH(B337,BDD!$AX$8:$AX$3162,0)))</f>
        <v/>
      </c>
      <c r="N337" s="678">
        <f>IF(IF(B337="","",INDEX(BDD!$Z$8:$Z$3162,MATCH(B337,BDD!$AX$8:$AX$3162,0)))=0,"",INDEX(BDD!$Z$8:$Z$3162,MATCH(B337,BDD!$AX$8:$AX$3162,0)))</f>
        <v>0</v>
      </c>
      <c r="O337" s="672" t="str">
        <f>IF(IF(B337="","",INDEX(BDD!$AA$8:$AA$3162,MATCH(B337,BDD!$AX$8:$AX$3162,0)))=0,"",IF(B337="","",INDEX(BDD!$AA$8:$AA$3162,MATCH(B337,BDD!$AX$8:$AX$3162,0))))</f>
        <v/>
      </c>
      <c r="P337" s="672">
        <f>IF(IF(B337="","",INDEX(BDD!$AB$8:$AB$3162,MATCH(B337,BDD!$AX$8:$AX$3162,0)))=0,"",)</f>
        <v>0</v>
      </c>
      <c r="Q337" s="679" t="str">
        <f>IF(IF(B337="","",INDEX(BDD!$AN$8:$AN$3162,MATCH(B337,BDD!$AX$8:$AX$3162,0)))=0,"",IF(B337="","",INDEX(BDD!$AN$8:$AN$3162,MATCH(B337,BDD!$AX$8:$AX$3162,0))))</f>
        <v/>
      </c>
      <c r="R337" s="557" t="str">
        <f>IFERROR(IF(B337="","",INDEX(BDD!C:C,MATCH(B337,BDD!AX:AX,0))),"")</f>
        <v/>
      </c>
      <c r="S337" s="513" t="str">
        <f>IF(B337="","",INDEX(BDD!$A$8:$A$3162,MATCH(B337,BDD!$AX$8:$AX$3162,0)))</f>
        <v/>
      </c>
    </row>
    <row r="338" spans="2:19" ht="18.75">
      <c r="B338" s="529" t="str">
        <f t="shared" si="12"/>
        <v/>
      </c>
      <c r="C338" s="530" t="str">
        <f>IF(B338="","",INDEX(BDD!$B$8:$B$3162,MATCH(B338,BDD!$AX$8:$AX$3162,0)))</f>
        <v/>
      </c>
      <c r="D338" s="531" t="str">
        <f t="shared" si="11"/>
        <v/>
      </c>
      <c r="E338" s="532" t="str">
        <f>IF(B338="","",INDEX(BDD!$D$8:$D$3162,MATCH(B338,BDD!$AX$8:$AX$3162,0)))</f>
        <v/>
      </c>
      <c r="F338" s="533" t="str">
        <f>IF(B338="","",INDEX(BDD!$M$8:$M$3162,MATCH(B338,BDD!$AX$8:$AX$3162,0)))</f>
        <v/>
      </c>
      <c r="G338" s="533" t="str">
        <f>IF(B338="","",INDEX(BDD!$N$8:$N$3162,MATCH(B338,BDD!$AX$8:$AX$3162,0)))</f>
        <v/>
      </c>
      <c r="H338" s="537" t="str">
        <f>IF(B338="","",INDEX(BDD!$E$8:$E$3162,MATCH(B338,BDD!$AX$8:$AX$3162,0)))</f>
        <v/>
      </c>
      <c r="I338" s="534" t="str">
        <f>IF(B338="","",INDEX(BDD!$V$8:$V$3162,MATCH(B338,BDD!$AX$8:$AX$3162,0)))</f>
        <v/>
      </c>
      <c r="J338" s="758" t="str">
        <f>IF(B338="","",INDEX(BDD!$Q$8:$Q$3162,MATCH(B338,BDD!$AX$8:$AX$3162,0)))</f>
        <v/>
      </c>
      <c r="K338" s="535" t="str">
        <f>IF(B338="","",INDEX(BDD!$R$8:$R$3162,MATCH(B338,BDD!$AX$8:$AX$3162,0)))</f>
        <v/>
      </c>
      <c r="L338" s="536" t="str">
        <f>IF(B338="","",INDEX(BDD!$S$8:$S$3162,MATCH(B338,BDD!$AX$8:$AX$3162,0)))</f>
        <v/>
      </c>
      <c r="M338" s="556" t="str">
        <f>IF(B338="","",INDEX(BDD!$P$8:$P$3162,MATCH(B338,BDD!$AX$8:$AX$3162,0)))</f>
        <v/>
      </c>
      <c r="N338" s="678">
        <f>IF(IF(B338="","",INDEX(BDD!$Z$8:$Z$3162,MATCH(B338,BDD!$AX$8:$AX$3162,0)))=0,"",INDEX(BDD!$Z$8:$Z$3162,MATCH(B338,BDD!$AX$8:$AX$3162,0)))</f>
        <v>0</v>
      </c>
      <c r="O338" s="672" t="str">
        <f>IF(IF(B338="","",INDEX(BDD!$AA$8:$AA$3162,MATCH(B338,BDD!$AX$8:$AX$3162,0)))=0,"",IF(B338="","",INDEX(BDD!$AA$8:$AA$3162,MATCH(B338,BDD!$AX$8:$AX$3162,0))))</f>
        <v/>
      </c>
      <c r="P338" s="672">
        <f>IF(IF(B338="","",INDEX(BDD!$AB$8:$AB$3162,MATCH(B338,BDD!$AX$8:$AX$3162,0)))=0,"",)</f>
        <v>0</v>
      </c>
      <c r="Q338" s="679" t="str">
        <f>IF(IF(B338="","",INDEX(BDD!$AN$8:$AN$3162,MATCH(B338,BDD!$AX$8:$AX$3162,0)))=0,"",IF(B338="","",INDEX(BDD!$AN$8:$AN$3162,MATCH(B338,BDD!$AX$8:$AX$3162,0))))</f>
        <v/>
      </c>
      <c r="R338" s="557" t="str">
        <f>IFERROR(IF(B338="","",INDEX(BDD!C:C,MATCH(B338,BDD!AX:AX,0))),"")</f>
        <v/>
      </c>
      <c r="S338" s="513" t="str">
        <f>IF(B338="","",INDEX(BDD!$A$8:$A$3162,MATCH(B338,BDD!$AX$8:$AX$3162,0)))</f>
        <v/>
      </c>
    </row>
    <row r="339" spans="2:19" ht="18.75">
      <c r="B339" s="529" t="str">
        <f t="shared" si="12"/>
        <v/>
      </c>
      <c r="C339" s="530" t="str">
        <f>IF(B339="","",INDEX(BDD!$B$8:$B$3162,MATCH(B339,BDD!$AX$8:$AX$3162,0)))</f>
        <v/>
      </c>
      <c r="D339" s="531" t="str">
        <f t="shared" si="11"/>
        <v/>
      </c>
      <c r="E339" s="532" t="str">
        <f>IF(B339="","",INDEX(BDD!$D$8:$D$3162,MATCH(B339,BDD!$AX$8:$AX$3162,0)))</f>
        <v/>
      </c>
      <c r="F339" s="533" t="str">
        <f>IF(B339="","",INDEX(BDD!$M$8:$M$3162,MATCH(B339,BDD!$AX$8:$AX$3162,0)))</f>
        <v/>
      </c>
      <c r="G339" s="533" t="str">
        <f>IF(B339="","",INDEX(BDD!$N$8:$N$3162,MATCH(B339,BDD!$AX$8:$AX$3162,0)))</f>
        <v/>
      </c>
      <c r="H339" s="537" t="str">
        <f>IF(B339="","",INDEX(BDD!$E$8:$E$3162,MATCH(B339,BDD!$AX$8:$AX$3162,0)))</f>
        <v/>
      </c>
      <c r="I339" s="534" t="str">
        <f>IF(B339="","",INDEX(BDD!$V$8:$V$3162,MATCH(B339,BDD!$AX$8:$AX$3162,0)))</f>
        <v/>
      </c>
      <c r="J339" s="758" t="str">
        <f>IF(B339="","",INDEX(BDD!$Q$8:$Q$3162,MATCH(B339,BDD!$AX$8:$AX$3162,0)))</f>
        <v/>
      </c>
      <c r="K339" s="535" t="str">
        <f>IF(B339="","",INDEX(BDD!$R$8:$R$3162,MATCH(B339,BDD!$AX$8:$AX$3162,0)))</f>
        <v/>
      </c>
      <c r="L339" s="536" t="str">
        <f>IF(B339="","",INDEX(BDD!$S$8:$S$3162,MATCH(B339,BDD!$AX$8:$AX$3162,0)))</f>
        <v/>
      </c>
      <c r="M339" s="556" t="str">
        <f>IF(B339="","",INDEX(BDD!$P$8:$P$3162,MATCH(B339,BDD!$AX$8:$AX$3162,0)))</f>
        <v/>
      </c>
      <c r="N339" s="678">
        <f>IF(IF(B339="","",INDEX(BDD!$Z$8:$Z$3162,MATCH(B339,BDD!$AX$8:$AX$3162,0)))=0,"",INDEX(BDD!$Z$8:$Z$3162,MATCH(B339,BDD!$AX$8:$AX$3162,0)))</f>
        <v>0</v>
      </c>
      <c r="O339" s="672" t="str">
        <f>IF(IF(B339="","",INDEX(BDD!$AA$8:$AA$3162,MATCH(B339,BDD!$AX$8:$AX$3162,0)))=0,"",IF(B339="","",INDEX(BDD!$AA$8:$AA$3162,MATCH(B339,BDD!$AX$8:$AX$3162,0))))</f>
        <v/>
      </c>
      <c r="P339" s="672">
        <f>IF(IF(B339="","",INDEX(BDD!$AB$8:$AB$3162,MATCH(B339,BDD!$AX$8:$AX$3162,0)))=0,"",)</f>
        <v>0</v>
      </c>
      <c r="Q339" s="679" t="str">
        <f>IF(IF(B339="","",INDEX(BDD!$AN$8:$AN$3162,MATCH(B339,BDD!$AX$8:$AX$3162,0)))=0,"",IF(B339="","",INDEX(BDD!$AN$8:$AN$3162,MATCH(B339,BDD!$AX$8:$AX$3162,0))))</f>
        <v/>
      </c>
      <c r="R339" s="557" t="str">
        <f>IFERROR(IF(B339="","",INDEX(BDD!C:C,MATCH(B339,BDD!AX:AX,0))),"")</f>
        <v/>
      </c>
      <c r="S339" s="513" t="str">
        <f>IF(B339="","",INDEX(BDD!$A$8:$A$3162,MATCH(B339,BDD!$AX$8:$AX$3162,0)))</f>
        <v/>
      </c>
    </row>
    <row r="340" spans="2:19" ht="18.75">
      <c r="B340" s="529" t="str">
        <f t="shared" si="12"/>
        <v/>
      </c>
      <c r="C340" s="530" t="str">
        <f>IF(B340="","",INDEX(BDD!$B$8:$B$3162,MATCH(B340,BDD!$AX$8:$AX$3162,0)))</f>
        <v/>
      </c>
      <c r="D340" s="531" t="str">
        <f t="shared" si="11"/>
        <v/>
      </c>
      <c r="E340" s="532" t="str">
        <f>IF(B340="","",INDEX(BDD!$D$8:$D$3162,MATCH(B340,BDD!$AX$8:$AX$3162,0)))</f>
        <v/>
      </c>
      <c r="F340" s="533" t="str">
        <f>IF(B340="","",INDEX(BDD!$M$8:$M$3162,MATCH(B340,BDD!$AX$8:$AX$3162,0)))</f>
        <v/>
      </c>
      <c r="G340" s="533" t="str">
        <f>IF(B340="","",INDEX(BDD!$N$8:$N$3162,MATCH(B340,BDD!$AX$8:$AX$3162,0)))</f>
        <v/>
      </c>
      <c r="H340" s="537" t="str">
        <f>IF(B340="","",INDEX(BDD!$E$8:$E$3162,MATCH(B340,BDD!$AX$8:$AX$3162,0)))</f>
        <v/>
      </c>
      <c r="I340" s="534" t="str">
        <f>IF(B340="","",INDEX(BDD!$V$8:$V$3162,MATCH(B340,BDD!$AX$8:$AX$3162,0)))</f>
        <v/>
      </c>
      <c r="J340" s="758" t="str">
        <f>IF(B340="","",INDEX(BDD!$Q$8:$Q$3162,MATCH(B340,BDD!$AX$8:$AX$3162,0)))</f>
        <v/>
      </c>
      <c r="K340" s="535" t="str">
        <f>IF(B340="","",INDEX(BDD!$R$8:$R$3162,MATCH(B340,BDD!$AX$8:$AX$3162,0)))</f>
        <v/>
      </c>
      <c r="L340" s="536" t="str">
        <f>IF(B340="","",INDEX(BDD!$S$8:$S$3162,MATCH(B340,BDD!$AX$8:$AX$3162,0)))</f>
        <v/>
      </c>
      <c r="M340" s="556" t="str">
        <f>IF(B340="","",INDEX(BDD!$P$8:$P$3162,MATCH(B340,BDD!$AX$8:$AX$3162,0)))</f>
        <v/>
      </c>
      <c r="N340" s="678">
        <f>IF(IF(B340="","",INDEX(BDD!$Z$8:$Z$3162,MATCH(B340,BDD!$AX$8:$AX$3162,0)))=0,"",INDEX(BDD!$Z$8:$Z$3162,MATCH(B340,BDD!$AX$8:$AX$3162,0)))</f>
        <v>0</v>
      </c>
      <c r="O340" s="672" t="str">
        <f>IF(IF(B340="","",INDEX(BDD!$AA$8:$AA$3162,MATCH(B340,BDD!$AX$8:$AX$3162,0)))=0,"",IF(B340="","",INDEX(BDD!$AA$8:$AA$3162,MATCH(B340,BDD!$AX$8:$AX$3162,0))))</f>
        <v/>
      </c>
      <c r="P340" s="672">
        <f>IF(IF(B340="","",INDEX(BDD!$AB$8:$AB$3162,MATCH(B340,BDD!$AX$8:$AX$3162,0)))=0,"",)</f>
        <v>0</v>
      </c>
      <c r="Q340" s="679" t="str">
        <f>IF(IF(B340="","",INDEX(BDD!$AN$8:$AN$3162,MATCH(B340,BDD!$AX$8:$AX$3162,0)))=0,"",IF(B340="","",INDEX(BDD!$AN$8:$AN$3162,MATCH(B340,BDD!$AX$8:$AX$3162,0))))</f>
        <v/>
      </c>
      <c r="R340" s="557" t="str">
        <f>IFERROR(IF(B340="","",INDEX(BDD!C:C,MATCH(B340,BDD!AX:AX,0))),"")</f>
        <v/>
      </c>
      <c r="S340" s="513" t="str">
        <f>IF(B340="","",INDEX(BDD!$A$8:$A$3162,MATCH(B340,BDD!$AX$8:$AX$3162,0)))</f>
        <v/>
      </c>
    </row>
    <row r="341" spans="2:19" ht="18.75">
      <c r="B341" s="529" t="str">
        <f t="shared" si="12"/>
        <v/>
      </c>
      <c r="C341" s="530" t="str">
        <f>IF(B341="","",INDEX(BDD!$B$8:$B$3162,MATCH(B341,BDD!$AX$8:$AX$3162,0)))</f>
        <v/>
      </c>
      <c r="D341" s="531" t="str">
        <f t="shared" si="11"/>
        <v/>
      </c>
      <c r="E341" s="532" t="str">
        <f>IF(B341="","",INDEX(BDD!$D$8:$D$3162,MATCH(B341,BDD!$AX$8:$AX$3162,0)))</f>
        <v/>
      </c>
      <c r="F341" s="533" t="str">
        <f>IF(B341="","",INDEX(BDD!$M$8:$M$3162,MATCH(B341,BDD!$AX$8:$AX$3162,0)))</f>
        <v/>
      </c>
      <c r="G341" s="533" t="str">
        <f>IF(B341="","",INDEX(BDD!$N$8:$N$3162,MATCH(B341,BDD!$AX$8:$AX$3162,0)))</f>
        <v/>
      </c>
      <c r="H341" s="537" t="str">
        <f>IF(B341="","",INDEX(BDD!$E$8:$E$3162,MATCH(B341,BDD!$AX$8:$AX$3162,0)))</f>
        <v/>
      </c>
      <c r="I341" s="534" t="str">
        <f>IF(B341="","",INDEX(BDD!$V$8:$V$3162,MATCH(B341,BDD!$AX$8:$AX$3162,0)))</f>
        <v/>
      </c>
      <c r="J341" s="758" t="str">
        <f>IF(B341="","",INDEX(BDD!$Q$8:$Q$3162,MATCH(B341,BDD!$AX$8:$AX$3162,0)))</f>
        <v/>
      </c>
      <c r="K341" s="535" t="str">
        <f>IF(B341="","",INDEX(BDD!$R$8:$R$3162,MATCH(B341,BDD!$AX$8:$AX$3162,0)))</f>
        <v/>
      </c>
      <c r="L341" s="536" t="str">
        <f>IF(B341="","",INDEX(BDD!$S$8:$S$3162,MATCH(B341,BDD!$AX$8:$AX$3162,0)))</f>
        <v/>
      </c>
      <c r="M341" s="556" t="str">
        <f>IF(B341="","",INDEX(BDD!$P$8:$P$3162,MATCH(B341,BDD!$AX$8:$AX$3162,0)))</f>
        <v/>
      </c>
      <c r="N341" s="678">
        <f>IF(IF(B341="","",INDEX(BDD!$Z$8:$Z$3162,MATCH(B341,BDD!$AX$8:$AX$3162,0)))=0,"",INDEX(BDD!$Z$8:$Z$3162,MATCH(B341,BDD!$AX$8:$AX$3162,0)))</f>
        <v>0</v>
      </c>
      <c r="O341" s="672" t="str">
        <f>IF(IF(B341="","",INDEX(BDD!$AA$8:$AA$3162,MATCH(B341,BDD!$AX$8:$AX$3162,0)))=0,"",IF(B341="","",INDEX(BDD!$AA$8:$AA$3162,MATCH(B341,BDD!$AX$8:$AX$3162,0))))</f>
        <v/>
      </c>
      <c r="P341" s="672">
        <f>IF(IF(B341="","",INDEX(BDD!$AB$8:$AB$3162,MATCH(B341,BDD!$AX$8:$AX$3162,0)))=0,"",)</f>
        <v>0</v>
      </c>
      <c r="Q341" s="679" t="str">
        <f>IF(IF(B341="","",INDEX(BDD!$AN$8:$AN$3162,MATCH(B341,BDD!$AX$8:$AX$3162,0)))=0,"",IF(B341="","",INDEX(BDD!$AN$8:$AN$3162,MATCH(B341,BDD!$AX$8:$AX$3162,0))))</f>
        <v/>
      </c>
      <c r="R341" s="557" t="str">
        <f>IFERROR(IF(B341="","",INDEX(BDD!C:C,MATCH(B341,BDD!AX:AX,0))),"")</f>
        <v/>
      </c>
      <c r="S341" s="513" t="str">
        <f>IF(B341="","",INDEX(BDD!$A$8:$A$3162,MATCH(B341,BDD!$AX$8:$AX$3162,0)))</f>
        <v/>
      </c>
    </row>
    <row r="342" spans="2:19" ht="18.75">
      <c r="B342" s="529" t="str">
        <f t="shared" si="12"/>
        <v/>
      </c>
      <c r="C342" s="530" t="str">
        <f>IF(B342="","",INDEX(BDD!$B$8:$B$3162,MATCH(B342,BDD!$AX$8:$AX$3162,0)))</f>
        <v/>
      </c>
      <c r="D342" s="531" t="str">
        <f t="shared" si="11"/>
        <v/>
      </c>
      <c r="E342" s="532" t="str">
        <f>IF(B342="","",INDEX(BDD!$D$8:$D$3162,MATCH(B342,BDD!$AX$8:$AX$3162,0)))</f>
        <v/>
      </c>
      <c r="F342" s="533" t="str">
        <f>IF(B342="","",INDEX(BDD!$M$8:$M$3162,MATCH(B342,BDD!$AX$8:$AX$3162,0)))</f>
        <v/>
      </c>
      <c r="G342" s="533" t="str">
        <f>IF(B342="","",INDEX(BDD!$N$8:$N$3162,MATCH(B342,BDD!$AX$8:$AX$3162,0)))</f>
        <v/>
      </c>
      <c r="H342" s="537" t="str">
        <f>IF(B342="","",INDEX(BDD!$E$8:$E$3162,MATCH(B342,BDD!$AX$8:$AX$3162,0)))</f>
        <v/>
      </c>
      <c r="I342" s="534" t="str">
        <f>IF(B342="","",INDEX(BDD!$V$8:$V$3162,MATCH(B342,BDD!$AX$8:$AX$3162,0)))</f>
        <v/>
      </c>
      <c r="J342" s="758" t="str">
        <f>IF(B342="","",INDEX(BDD!$Q$8:$Q$3162,MATCH(B342,BDD!$AX$8:$AX$3162,0)))</f>
        <v/>
      </c>
      <c r="K342" s="535" t="str">
        <f>IF(B342="","",INDEX(BDD!$R$8:$R$3162,MATCH(B342,BDD!$AX$8:$AX$3162,0)))</f>
        <v/>
      </c>
      <c r="L342" s="536" t="str">
        <f>IF(B342="","",INDEX(BDD!$S$8:$S$3162,MATCH(B342,BDD!$AX$8:$AX$3162,0)))</f>
        <v/>
      </c>
      <c r="M342" s="556" t="str">
        <f>IF(B342="","",INDEX(BDD!$P$8:$P$3162,MATCH(B342,BDD!$AX$8:$AX$3162,0)))</f>
        <v/>
      </c>
      <c r="N342" s="678">
        <f>IF(IF(B342="","",INDEX(BDD!$Z$8:$Z$3162,MATCH(B342,BDD!$AX$8:$AX$3162,0)))=0,"",INDEX(BDD!$Z$8:$Z$3162,MATCH(B342,BDD!$AX$8:$AX$3162,0)))</f>
        <v>0</v>
      </c>
      <c r="O342" s="672" t="str">
        <f>IF(IF(B342="","",INDEX(BDD!$AA$8:$AA$3162,MATCH(B342,BDD!$AX$8:$AX$3162,0)))=0,"",IF(B342="","",INDEX(BDD!$AA$8:$AA$3162,MATCH(B342,BDD!$AX$8:$AX$3162,0))))</f>
        <v/>
      </c>
      <c r="P342" s="672">
        <f>IF(IF(B342="","",INDEX(BDD!$AB$8:$AB$3162,MATCH(B342,BDD!$AX$8:$AX$3162,0)))=0,"",)</f>
        <v>0</v>
      </c>
      <c r="Q342" s="679" t="str">
        <f>IF(IF(B342="","",INDEX(BDD!$AN$8:$AN$3162,MATCH(B342,BDD!$AX$8:$AX$3162,0)))=0,"",IF(B342="","",INDEX(BDD!$AN$8:$AN$3162,MATCH(B342,BDD!$AX$8:$AX$3162,0))))</f>
        <v/>
      </c>
      <c r="R342" s="557" t="str">
        <f>IFERROR(IF(B342="","",INDEX(BDD!C:C,MATCH(B342,BDD!AX:AX,0))),"")</f>
        <v/>
      </c>
      <c r="S342" s="513" t="str">
        <f>IF(B342="","",INDEX(BDD!$A$8:$A$3162,MATCH(B342,BDD!$AX$8:$AX$3162,0)))</f>
        <v/>
      </c>
    </row>
    <row r="343" spans="2:19" ht="18.75">
      <c r="B343" s="529" t="str">
        <f t="shared" si="12"/>
        <v/>
      </c>
      <c r="C343" s="530" t="str">
        <f>IF(B343="","",INDEX(BDD!$B$8:$B$3162,MATCH(B343,BDD!$AX$8:$AX$3162,0)))</f>
        <v/>
      </c>
      <c r="D343" s="531" t="str">
        <f t="shared" si="11"/>
        <v/>
      </c>
      <c r="E343" s="532" t="str">
        <f>IF(B343="","",INDEX(BDD!$D$8:$D$3162,MATCH(B343,BDD!$AX$8:$AX$3162,0)))</f>
        <v/>
      </c>
      <c r="F343" s="533" t="str">
        <f>IF(B343="","",INDEX(BDD!$M$8:$M$3162,MATCH(B343,BDD!$AX$8:$AX$3162,0)))</f>
        <v/>
      </c>
      <c r="G343" s="533" t="str">
        <f>IF(B343="","",INDEX(BDD!$N$8:$N$3162,MATCH(B343,BDD!$AX$8:$AX$3162,0)))</f>
        <v/>
      </c>
      <c r="H343" s="537" t="str">
        <f>IF(B343="","",INDEX(BDD!$E$8:$E$3162,MATCH(B343,BDD!$AX$8:$AX$3162,0)))</f>
        <v/>
      </c>
      <c r="I343" s="534" t="str">
        <f>IF(B343="","",INDEX(BDD!$V$8:$V$3162,MATCH(B343,BDD!$AX$8:$AX$3162,0)))</f>
        <v/>
      </c>
      <c r="J343" s="758" t="str">
        <f>IF(B343="","",INDEX(BDD!$Q$8:$Q$3162,MATCH(B343,BDD!$AX$8:$AX$3162,0)))</f>
        <v/>
      </c>
      <c r="K343" s="535" t="str">
        <f>IF(B343="","",INDEX(BDD!$R$8:$R$3162,MATCH(B343,BDD!$AX$8:$AX$3162,0)))</f>
        <v/>
      </c>
      <c r="L343" s="536" t="str">
        <f>IF(B343="","",INDEX(BDD!$S$8:$S$3162,MATCH(B343,BDD!$AX$8:$AX$3162,0)))</f>
        <v/>
      </c>
      <c r="M343" s="556" t="str">
        <f>IF(B343="","",INDEX(BDD!$P$8:$P$3162,MATCH(B343,BDD!$AX$8:$AX$3162,0)))</f>
        <v/>
      </c>
      <c r="N343" s="678">
        <f>IF(IF(B343="","",INDEX(BDD!$Z$8:$Z$3162,MATCH(B343,BDD!$AX$8:$AX$3162,0)))=0,"",INDEX(BDD!$Z$8:$Z$3162,MATCH(B343,BDD!$AX$8:$AX$3162,0)))</f>
        <v>0</v>
      </c>
      <c r="O343" s="672" t="str">
        <f>IF(IF(B343="","",INDEX(BDD!$AA$8:$AA$3162,MATCH(B343,BDD!$AX$8:$AX$3162,0)))=0,"",IF(B343="","",INDEX(BDD!$AA$8:$AA$3162,MATCH(B343,BDD!$AX$8:$AX$3162,0))))</f>
        <v/>
      </c>
      <c r="P343" s="672">
        <f>IF(IF(B343="","",INDEX(BDD!$AB$8:$AB$3162,MATCH(B343,BDD!$AX$8:$AX$3162,0)))=0,"",)</f>
        <v>0</v>
      </c>
      <c r="Q343" s="679" t="str">
        <f>IF(IF(B343="","",INDEX(BDD!$AN$8:$AN$3162,MATCH(B343,BDD!$AX$8:$AX$3162,0)))=0,"",IF(B343="","",INDEX(BDD!$AN$8:$AN$3162,MATCH(B343,BDD!$AX$8:$AX$3162,0))))</f>
        <v/>
      </c>
      <c r="R343" s="557" t="str">
        <f>IFERROR(IF(B343="","",INDEX(BDD!C:C,MATCH(B343,BDD!AX:AX,0))),"")</f>
        <v/>
      </c>
      <c r="S343" s="513" t="str">
        <f>IF(B343="","",INDEX(BDD!$A$8:$A$3162,MATCH(B343,BDD!$AX$8:$AX$3162,0)))</f>
        <v/>
      </c>
    </row>
    <row r="344" spans="2:19" ht="18.75">
      <c r="B344" s="529" t="str">
        <f t="shared" si="12"/>
        <v/>
      </c>
      <c r="C344" s="530" t="str">
        <f>IF(B344="","",INDEX(BDD!$B$8:$B$3162,MATCH(B344,BDD!$AX$8:$AX$3162,0)))</f>
        <v/>
      </c>
      <c r="D344" s="531" t="str">
        <f t="shared" si="11"/>
        <v/>
      </c>
      <c r="E344" s="532" t="str">
        <f>IF(B344="","",INDEX(BDD!$D$8:$D$3162,MATCH(B344,BDD!$AX$8:$AX$3162,0)))</f>
        <v/>
      </c>
      <c r="F344" s="533" t="str">
        <f>IF(B344="","",INDEX(BDD!$M$8:$M$3162,MATCH(B344,BDD!$AX$8:$AX$3162,0)))</f>
        <v/>
      </c>
      <c r="G344" s="533" t="str">
        <f>IF(B344="","",INDEX(BDD!$N$8:$N$3162,MATCH(B344,BDD!$AX$8:$AX$3162,0)))</f>
        <v/>
      </c>
      <c r="H344" s="537" t="str">
        <f>IF(B344="","",INDEX(BDD!$E$8:$E$3162,MATCH(B344,BDD!$AX$8:$AX$3162,0)))</f>
        <v/>
      </c>
      <c r="I344" s="534" t="str">
        <f>IF(B344="","",INDEX(BDD!$V$8:$V$3162,MATCH(B344,BDD!$AX$8:$AX$3162,0)))</f>
        <v/>
      </c>
      <c r="J344" s="758" t="str">
        <f>IF(B344="","",INDEX(BDD!$Q$8:$Q$3162,MATCH(B344,BDD!$AX$8:$AX$3162,0)))</f>
        <v/>
      </c>
      <c r="K344" s="535" t="str">
        <f>IF(B344="","",INDEX(BDD!$R$8:$R$3162,MATCH(B344,BDD!$AX$8:$AX$3162,0)))</f>
        <v/>
      </c>
      <c r="L344" s="536" t="str">
        <f>IF(B344="","",INDEX(BDD!$S$8:$S$3162,MATCH(B344,BDD!$AX$8:$AX$3162,0)))</f>
        <v/>
      </c>
      <c r="M344" s="556" t="str">
        <f>IF(B344="","",INDEX(BDD!$P$8:$P$3162,MATCH(B344,BDD!$AX$8:$AX$3162,0)))</f>
        <v/>
      </c>
      <c r="N344" s="678">
        <f>IF(IF(B344="","",INDEX(BDD!$Z$8:$Z$3162,MATCH(B344,BDD!$AX$8:$AX$3162,0)))=0,"",INDEX(BDD!$Z$8:$Z$3162,MATCH(B344,BDD!$AX$8:$AX$3162,0)))</f>
        <v>0</v>
      </c>
      <c r="O344" s="672" t="str">
        <f>IF(IF(B344="","",INDEX(BDD!$AA$8:$AA$3162,MATCH(B344,BDD!$AX$8:$AX$3162,0)))=0,"",IF(B344="","",INDEX(BDD!$AA$8:$AA$3162,MATCH(B344,BDD!$AX$8:$AX$3162,0))))</f>
        <v/>
      </c>
      <c r="P344" s="672">
        <f>IF(IF(B344="","",INDEX(BDD!$AB$8:$AB$3162,MATCH(B344,BDD!$AX$8:$AX$3162,0)))=0,"",)</f>
        <v>0</v>
      </c>
      <c r="Q344" s="679" t="str">
        <f>IF(IF(B344="","",INDEX(BDD!$AN$8:$AN$3162,MATCH(B344,BDD!$AX$8:$AX$3162,0)))=0,"",IF(B344="","",INDEX(BDD!$AN$8:$AN$3162,MATCH(B344,BDD!$AX$8:$AX$3162,0))))</f>
        <v/>
      </c>
      <c r="R344" s="557" t="str">
        <f>IFERROR(IF(B344="","",INDEX(BDD!C:C,MATCH(B344,BDD!AX:AX,0))),"")</f>
        <v/>
      </c>
      <c r="S344" s="513" t="str">
        <f>IF(B344="","",INDEX(BDD!$A$8:$A$3162,MATCH(B344,BDD!$AX$8:$AX$3162,0)))</f>
        <v/>
      </c>
    </row>
    <row r="345" spans="2:19" ht="18.75">
      <c r="B345" s="529" t="str">
        <f t="shared" si="12"/>
        <v/>
      </c>
      <c r="C345" s="530" t="str">
        <f>IF(B345="","",INDEX(BDD!$B$8:$B$3162,MATCH(B345,BDD!$AX$8:$AX$3162,0)))</f>
        <v/>
      </c>
      <c r="D345" s="531" t="str">
        <f t="shared" si="11"/>
        <v/>
      </c>
      <c r="E345" s="532" t="str">
        <f>IF(B345="","",INDEX(BDD!$D$8:$D$3162,MATCH(B345,BDD!$AX$8:$AX$3162,0)))</f>
        <v/>
      </c>
      <c r="F345" s="533" t="str">
        <f>IF(B345="","",INDEX(BDD!$M$8:$M$3162,MATCH(B345,BDD!$AX$8:$AX$3162,0)))</f>
        <v/>
      </c>
      <c r="G345" s="533" t="str">
        <f>IF(B345="","",INDEX(BDD!$N$8:$N$3162,MATCH(B345,BDD!$AX$8:$AX$3162,0)))</f>
        <v/>
      </c>
      <c r="H345" s="537" t="str">
        <f>IF(B345="","",INDEX(BDD!$E$8:$E$3162,MATCH(B345,BDD!$AX$8:$AX$3162,0)))</f>
        <v/>
      </c>
      <c r="I345" s="534" t="str">
        <f>IF(B345="","",INDEX(BDD!$V$8:$V$3162,MATCH(B345,BDD!$AX$8:$AX$3162,0)))</f>
        <v/>
      </c>
      <c r="J345" s="758" t="str">
        <f>IF(B345="","",INDEX(BDD!$Q$8:$Q$3162,MATCH(B345,BDD!$AX$8:$AX$3162,0)))</f>
        <v/>
      </c>
      <c r="K345" s="535" t="str">
        <f>IF(B345="","",INDEX(BDD!$R$8:$R$3162,MATCH(B345,BDD!$AX$8:$AX$3162,0)))</f>
        <v/>
      </c>
      <c r="L345" s="536" t="str">
        <f>IF(B345="","",INDEX(BDD!$S$8:$S$3162,MATCH(B345,BDD!$AX$8:$AX$3162,0)))</f>
        <v/>
      </c>
      <c r="M345" s="556" t="str">
        <f>IF(B345="","",INDEX(BDD!$P$8:$P$3162,MATCH(B345,BDD!$AX$8:$AX$3162,0)))</f>
        <v/>
      </c>
      <c r="N345" s="678">
        <f>IF(IF(B345="","",INDEX(BDD!$Z$8:$Z$3162,MATCH(B345,BDD!$AX$8:$AX$3162,0)))=0,"",INDEX(BDD!$Z$8:$Z$3162,MATCH(B345,BDD!$AX$8:$AX$3162,0)))</f>
        <v>0</v>
      </c>
      <c r="O345" s="672" t="str">
        <f>IF(IF(B345="","",INDEX(BDD!$AA$8:$AA$3162,MATCH(B345,BDD!$AX$8:$AX$3162,0)))=0,"",IF(B345="","",INDEX(BDD!$AA$8:$AA$3162,MATCH(B345,BDD!$AX$8:$AX$3162,0))))</f>
        <v/>
      </c>
      <c r="P345" s="672">
        <f>IF(IF(B345="","",INDEX(BDD!$AB$8:$AB$3162,MATCH(B345,BDD!$AX$8:$AX$3162,0)))=0,"",)</f>
        <v>0</v>
      </c>
      <c r="Q345" s="679" t="str">
        <f>IF(IF(B345="","",INDEX(BDD!$AN$8:$AN$3162,MATCH(B345,BDD!$AX$8:$AX$3162,0)))=0,"",IF(B345="","",INDEX(BDD!$AN$8:$AN$3162,MATCH(B345,BDD!$AX$8:$AX$3162,0))))</f>
        <v/>
      </c>
      <c r="R345" s="557" t="str">
        <f>IFERROR(IF(B345="","",INDEX(BDD!C:C,MATCH(B345,BDD!AX:AX,0))),"")</f>
        <v/>
      </c>
      <c r="S345" s="513" t="str">
        <f>IF(B345="","",INDEX(BDD!$A$8:$A$3162,MATCH(B345,BDD!$AX$8:$AX$3162,0)))</f>
        <v/>
      </c>
    </row>
    <row r="346" spans="2:19" ht="18.75">
      <c r="B346" s="529" t="str">
        <f t="shared" si="12"/>
        <v/>
      </c>
      <c r="C346" s="530" t="str">
        <f>IF(B346="","",INDEX(BDD!$B$8:$B$3162,MATCH(B346,BDD!$AX$8:$AX$3162,0)))</f>
        <v/>
      </c>
      <c r="D346" s="531" t="str">
        <f t="shared" si="11"/>
        <v/>
      </c>
      <c r="E346" s="532" t="str">
        <f>IF(B346="","",INDEX(BDD!$D$8:$D$3162,MATCH(B346,BDD!$AX$8:$AX$3162,0)))</f>
        <v/>
      </c>
      <c r="F346" s="533" t="str">
        <f>IF(B346="","",INDEX(BDD!$M$8:$M$3162,MATCH(B346,BDD!$AX$8:$AX$3162,0)))</f>
        <v/>
      </c>
      <c r="G346" s="533" t="str">
        <f>IF(B346="","",INDEX(BDD!$N$8:$N$3162,MATCH(B346,BDD!$AX$8:$AX$3162,0)))</f>
        <v/>
      </c>
      <c r="H346" s="537" t="str">
        <f>IF(B346="","",INDEX(BDD!$E$8:$E$3162,MATCH(B346,BDD!$AX$8:$AX$3162,0)))</f>
        <v/>
      </c>
      <c r="I346" s="534" t="str">
        <f>IF(B346="","",INDEX(BDD!$V$8:$V$3162,MATCH(B346,BDD!$AX$8:$AX$3162,0)))</f>
        <v/>
      </c>
      <c r="J346" s="758" t="str">
        <f>IF(B346="","",INDEX(BDD!$Q$8:$Q$3162,MATCH(B346,BDD!$AX$8:$AX$3162,0)))</f>
        <v/>
      </c>
      <c r="K346" s="535" t="str">
        <f>IF(B346="","",INDEX(BDD!$R$8:$R$3162,MATCH(B346,BDD!$AX$8:$AX$3162,0)))</f>
        <v/>
      </c>
      <c r="L346" s="536" t="str">
        <f>IF(B346="","",INDEX(BDD!$S$8:$S$3162,MATCH(B346,BDD!$AX$8:$AX$3162,0)))</f>
        <v/>
      </c>
      <c r="M346" s="556" t="str">
        <f>IF(B346="","",INDEX(BDD!$P$8:$P$3162,MATCH(B346,BDD!$AX$8:$AX$3162,0)))</f>
        <v/>
      </c>
      <c r="N346" s="678">
        <f>IF(IF(B346="","",INDEX(BDD!$Z$8:$Z$3162,MATCH(B346,BDD!$AX$8:$AX$3162,0)))=0,"",INDEX(BDD!$Z$8:$Z$3162,MATCH(B346,BDD!$AX$8:$AX$3162,0)))</f>
        <v>0</v>
      </c>
      <c r="O346" s="672" t="str">
        <f>IF(IF(B346="","",INDEX(BDD!$AA$8:$AA$3162,MATCH(B346,BDD!$AX$8:$AX$3162,0)))=0,"",IF(B346="","",INDEX(BDD!$AA$8:$AA$3162,MATCH(B346,BDD!$AX$8:$AX$3162,0))))</f>
        <v/>
      </c>
      <c r="P346" s="672">
        <f>IF(IF(B346="","",INDEX(BDD!$AB$8:$AB$3162,MATCH(B346,BDD!$AX$8:$AX$3162,0)))=0,"",)</f>
        <v>0</v>
      </c>
      <c r="Q346" s="679" t="str">
        <f>IF(IF(B346="","",INDEX(BDD!$AN$8:$AN$3162,MATCH(B346,BDD!$AX$8:$AX$3162,0)))=0,"",IF(B346="","",INDEX(BDD!$AN$8:$AN$3162,MATCH(B346,BDD!$AX$8:$AX$3162,0))))</f>
        <v/>
      </c>
      <c r="R346" s="557" t="str">
        <f>IFERROR(IF(B346="","",INDEX(BDD!C:C,MATCH(B346,BDD!AX:AX,0))),"")</f>
        <v/>
      </c>
      <c r="S346" s="513" t="str">
        <f>IF(B346="","",INDEX(BDD!$A$8:$A$3162,MATCH(B346,BDD!$AX$8:$AX$3162,0)))</f>
        <v/>
      </c>
    </row>
    <row r="347" spans="2:19" ht="18.75">
      <c r="B347" s="529" t="str">
        <f t="shared" si="12"/>
        <v/>
      </c>
      <c r="C347" s="530" t="str">
        <f>IF(B347="","",INDEX(BDD!$B$8:$B$3162,MATCH(B347,BDD!$AX$8:$AX$3162,0)))</f>
        <v/>
      </c>
      <c r="D347" s="531" t="str">
        <f t="shared" si="11"/>
        <v/>
      </c>
      <c r="E347" s="532" t="str">
        <f>IF(B347="","",INDEX(BDD!$D$8:$D$3162,MATCH(B347,BDD!$AX$8:$AX$3162,0)))</f>
        <v/>
      </c>
      <c r="F347" s="533" t="str">
        <f>IF(B347="","",INDEX(BDD!$M$8:$M$3162,MATCH(B347,BDD!$AX$8:$AX$3162,0)))</f>
        <v/>
      </c>
      <c r="G347" s="533" t="str">
        <f>IF(B347="","",INDEX(BDD!$N$8:$N$3162,MATCH(B347,BDD!$AX$8:$AX$3162,0)))</f>
        <v/>
      </c>
      <c r="H347" s="537" t="str">
        <f>IF(B347="","",INDEX(BDD!$E$8:$E$3162,MATCH(B347,BDD!$AX$8:$AX$3162,0)))</f>
        <v/>
      </c>
      <c r="I347" s="534" t="str">
        <f>IF(B347="","",INDEX(BDD!$V$8:$V$3162,MATCH(B347,BDD!$AX$8:$AX$3162,0)))</f>
        <v/>
      </c>
      <c r="J347" s="758" t="str">
        <f>IF(B347="","",INDEX(BDD!$Q$8:$Q$3162,MATCH(B347,BDD!$AX$8:$AX$3162,0)))</f>
        <v/>
      </c>
      <c r="K347" s="535" t="str">
        <f>IF(B347="","",INDEX(BDD!$R$8:$R$3162,MATCH(B347,BDD!$AX$8:$AX$3162,0)))</f>
        <v/>
      </c>
      <c r="L347" s="536" t="str">
        <f>IF(B347="","",INDEX(BDD!$S$8:$S$3162,MATCH(B347,BDD!$AX$8:$AX$3162,0)))</f>
        <v/>
      </c>
      <c r="M347" s="556" t="str">
        <f>IF(B347="","",INDEX(BDD!$P$8:$P$3162,MATCH(B347,BDD!$AX$8:$AX$3162,0)))</f>
        <v/>
      </c>
      <c r="N347" s="678">
        <f>IF(IF(B347="","",INDEX(BDD!$Z$8:$Z$3162,MATCH(B347,BDD!$AX$8:$AX$3162,0)))=0,"",INDEX(BDD!$Z$8:$Z$3162,MATCH(B347,BDD!$AX$8:$AX$3162,0)))</f>
        <v>0</v>
      </c>
      <c r="O347" s="672" t="str">
        <f>IF(IF(B347="","",INDEX(BDD!$AA$8:$AA$3162,MATCH(B347,BDD!$AX$8:$AX$3162,0)))=0,"",IF(B347="","",INDEX(BDD!$AA$8:$AA$3162,MATCH(B347,BDD!$AX$8:$AX$3162,0))))</f>
        <v/>
      </c>
      <c r="P347" s="672">
        <f>IF(IF(B347="","",INDEX(BDD!$AB$8:$AB$3162,MATCH(B347,BDD!$AX$8:$AX$3162,0)))=0,"",)</f>
        <v>0</v>
      </c>
      <c r="Q347" s="679" t="str">
        <f>IF(IF(B347="","",INDEX(BDD!$AN$8:$AN$3162,MATCH(B347,BDD!$AX$8:$AX$3162,0)))=0,"",IF(B347="","",INDEX(BDD!$AN$8:$AN$3162,MATCH(B347,BDD!$AX$8:$AX$3162,0))))</f>
        <v/>
      </c>
      <c r="R347" s="557" t="str">
        <f>IFERROR(IF(B347="","",INDEX(BDD!C:C,MATCH(B347,BDD!AX:AX,0))),"")</f>
        <v/>
      </c>
      <c r="S347" s="513" t="str">
        <f>IF(B347="","",INDEX(BDD!$A$8:$A$3162,MATCH(B347,BDD!$AX$8:$AX$3162,0)))</f>
        <v/>
      </c>
    </row>
    <row r="348" spans="2:19" ht="18.75">
      <c r="B348" s="529" t="str">
        <f t="shared" si="12"/>
        <v/>
      </c>
      <c r="C348" s="530" t="str">
        <f>IF(B348="","",INDEX(BDD!$B$8:$B$3162,MATCH(B348,BDD!$AX$8:$AX$3162,0)))</f>
        <v/>
      </c>
      <c r="D348" s="531" t="str">
        <f t="shared" si="11"/>
        <v/>
      </c>
      <c r="E348" s="532" t="str">
        <f>IF(B348="","",INDEX(BDD!$D$8:$D$3162,MATCH(B348,BDD!$AX$8:$AX$3162,0)))</f>
        <v/>
      </c>
      <c r="F348" s="533" t="str">
        <f>IF(B348="","",INDEX(BDD!$M$8:$M$3162,MATCH(B348,BDD!$AX$8:$AX$3162,0)))</f>
        <v/>
      </c>
      <c r="G348" s="533" t="str">
        <f>IF(B348="","",INDEX(BDD!$N$8:$N$3162,MATCH(B348,BDD!$AX$8:$AX$3162,0)))</f>
        <v/>
      </c>
      <c r="H348" s="537" t="str">
        <f>IF(B348="","",INDEX(BDD!$E$8:$E$3162,MATCH(B348,BDD!$AX$8:$AX$3162,0)))</f>
        <v/>
      </c>
      <c r="I348" s="534" t="str">
        <f>IF(B348="","",INDEX(BDD!$V$8:$V$3162,MATCH(B348,BDD!$AX$8:$AX$3162,0)))</f>
        <v/>
      </c>
      <c r="J348" s="758" t="str">
        <f>IF(B348="","",INDEX(BDD!$Q$8:$Q$3162,MATCH(B348,BDD!$AX$8:$AX$3162,0)))</f>
        <v/>
      </c>
      <c r="K348" s="535" t="str">
        <f>IF(B348="","",INDEX(BDD!$R$8:$R$3162,MATCH(B348,BDD!$AX$8:$AX$3162,0)))</f>
        <v/>
      </c>
      <c r="L348" s="536" t="str">
        <f>IF(B348="","",INDEX(BDD!$S$8:$S$3162,MATCH(B348,BDD!$AX$8:$AX$3162,0)))</f>
        <v/>
      </c>
      <c r="M348" s="556" t="str">
        <f>IF(B348="","",INDEX(BDD!$P$8:$P$3162,MATCH(B348,BDD!$AX$8:$AX$3162,0)))</f>
        <v/>
      </c>
      <c r="N348" s="678">
        <f>IF(IF(B348="","",INDEX(BDD!$Z$8:$Z$3162,MATCH(B348,BDD!$AX$8:$AX$3162,0)))=0,"",INDEX(BDD!$Z$8:$Z$3162,MATCH(B348,BDD!$AX$8:$AX$3162,0)))</f>
        <v>0</v>
      </c>
      <c r="O348" s="672" t="str">
        <f>IF(IF(B348="","",INDEX(BDD!$AA$8:$AA$3162,MATCH(B348,BDD!$AX$8:$AX$3162,0)))=0,"",IF(B348="","",INDEX(BDD!$AA$8:$AA$3162,MATCH(B348,BDD!$AX$8:$AX$3162,0))))</f>
        <v/>
      </c>
      <c r="P348" s="672">
        <f>IF(IF(B348="","",INDEX(BDD!$AB$8:$AB$3162,MATCH(B348,BDD!$AX$8:$AX$3162,0)))=0,"",)</f>
        <v>0</v>
      </c>
      <c r="Q348" s="679" t="str">
        <f>IF(IF(B348="","",INDEX(BDD!$AN$8:$AN$3162,MATCH(B348,BDD!$AX$8:$AX$3162,0)))=0,"",IF(B348="","",INDEX(BDD!$AN$8:$AN$3162,MATCH(B348,BDD!$AX$8:$AX$3162,0))))</f>
        <v/>
      </c>
      <c r="R348" s="557" t="str">
        <f>IFERROR(IF(B348="","",INDEX(BDD!C:C,MATCH(B348,BDD!AX:AX,0))),"")</f>
        <v/>
      </c>
      <c r="S348" s="513" t="str">
        <f>IF(B348="","",INDEX(BDD!$A$8:$A$3162,MATCH(B348,BDD!$AX$8:$AX$3162,0)))</f>
        <v/>
      </c>
    </row>
  </sheetData>
  <autoFilter ref="B4:S348"/>
  <mergeCells count="2">
    <mergeCell ref="J3:L3"/>
    <mergeCell ref="N3:P3"/>
  </mergeCells>
  <conditionalFormatting sqref="C5:S348">
    <cfRule type="expression" dxfId="6" priority="1">
      <formula>$R5="X"</formula>
    </cfRule>
  </conditionalFormatting>
  <printOptions horizontalCentered="1" verticalCentered="1"/>
  <pageMargins left="0" right="0" top="0" bottom="0" header="0" footer="0"/>
  <pageSetup paperSize="9" scale="10" orientation="landscape" r:id="rId1"/>
  <rowBreaks count="1" manualBreakCount="1">
    <brk id="49"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36"/>
  <sheetViews>
    <sheetView view="pageBreakPreview" topLeftCell="A15" zoomScale="80" zoomScaleNormal="100" zoomScaleSheetLayoutView="80" workbookViewId="0">
      <selection activeCell="R31" sqref="R31"/>
    </sheetView>
  </sheetViews>
  <sheetFormatPr defaultColWidth="8" defaultRowHeight="23.25"/>
  <cols>
    <col min="1" max="1" width="4.140625" style="105" customWidth="1"/>
    <col min="2" max="2" width="4.5703125" style="106" customWidth="1"/>
    <col min="3" max="3" width="13" style="105" customWidth="1"/>
    <col min="4" max="4" width="9.85546875" style="105" customWidth="1"/>
    <col min="5" max="5" width="16.28515625" style="105" customWidth="1"/>
    <col min="6" max="6" width="6.28515625" style="105" customWidth="1"/>
    <col min="7" max="7" width="8.140625" style="105" customWidth="1"/>
    <col min="8" max="8" width="14.7109375" style="105" customWidth="1"/>
    <col min="9" max="9" width="15.85546875" style="105" customWidth="1"/>
    <col min="10" max="10" width="15.7109375" style="105" customWidth="1"/>
    <col min="11" max="11" width="14.140625" style="105" customWidth="1"/>
    <col min="12" max="12" width="10.140625" style="105" customWidth="1"/>
    <col min="13" max="13" width="16.7109375" style="105" customWidth="1"/>
    <col min="14" max="14" width="11.42578125" style="105" customWidth="1"/>
    <col min="15" max="15" width="25.85546875" style="105" customWidth="1"/>
    <col min="16" max="16" width="8.28515625" style="562" customWidth="1"/>
    <col min="17" max="17" width="10.28515625" style="148" customWidth="1"/>
    <col min="18" max="18" width="21.7109375" style="148" customWidth="1"/>
    <col min="19" max="19" width="2.7109375" style="105" bestFit="1" customWidth="1"/>
    <col min="20" max="16384" width="8" style="105"/>
  </cols>
  <sheetData>
    <row r="1" spans="1:19" ht="14.25" customHeight="1">
      <c r="A1" s="132">
        <f>IF(P14="","",VLOOKUP(P14,BDD!$A$8:$AT$2864,25,0))</f>
        <v>204</v>
      </c>
      <c r="Q1" s="765" t="s">
        <v>1639</v>
      </c>
      <c r="R1" s="766" t="s">
        <v>1640</v>
      </c>
    </row>
    <row r="2" spans="1:19" ht="2.1" customHeight="1" thickBot="1">
      <c r="A2" s="104" t="str">
        <f>INDEX(Q:Q, MATCH($E$8, R:R, 0))</f>
        <v>G26</v>
      </c>
      <c r="Q2" s="767" t="s">
        <v>1531</v>
      </c>
      <c r="R2" s="767" t="s">
        <v>1532</v>
      </c>
    </row>
    <row r="3" spans="1:19" ht="20.25" customHeight="1">
      <c r="B3" s="957"/>
      <c r="C3" s="958"/>
      <c r="D3" s="958"/>
      <c r="E3" s="959"/>
      <c r="F3" s="966" t="s">
        <v>1533</v>
      </c>
      <c r="G3" s="967"/>
      <c r="H3" s="967"/>
      <c r="I3" s="967"/>
      <c r="J3" s="967"/>
      <c r="K3" s="967"/>
      <c r="L3" s="967"/>
      <c r="M3" s="968"/>
      <c r="N3" s="975" t="s">
        <v>1624</v>
      </c>
      <c r="O3" s="976"/>
      <c r="Q3" s="767" t="s">
        <v>1535</v>
      </c>
      <c r="R3" s="767" t="s">
        <v>1</v>
      </c>
    </row>
    <row r="4" spans="1:19" ht="20.25" customHeight="1">
      <c r="B4" s="960"/>
      <c r="C4" s="961"/>
      <c r="D4" s="961"/>
      <c r="E4" s="962"/>
      <c r="F4" s="969"/>
      <c r="G4" s="970"/>
      <c r="H4" s="970"/>
      <c r="I4" s="970"/>
      <c r="J4" s="970"/>
      <c r="K4" s="970"/>
      <c r="L4" s="970"/>
      <c r="M4" s="971"/>
      <c r="N4" s="977" t="s">
        <v>1625</v>
      </c>
      <c r="O4" s="978"/>
      <c r="Q4" s="767" t="s">
        <v>1537</v>
      </c>
      <c r="R4" s="767" t="s">
        <v>114</v>
      </c>
    </row>
    <row r="5" spans="1:19" ht="20.25" customHeight="1">
      <c r="B5" s="963"/>
      <c r="C5" s="964"/>
      <c r="D5" s="964"/>
      <c r="E5" s="965"/>
      <c r="F5" s="972"/>
      <c r="G5" s="973"/>
      <c r="H5" s="973"/>
      <c r="I5" s="973"/>
      <c r="J5" s="973"/>
      <c r="K5" s="973"/>
      <c r="L5" s="973"/>
      <c r="M5" s="974"/>
      <c r="N5" s="977" t="s">
        <v>1538</v>
      </c>
      <c r="O5" s="978"/>
      <c r="Q5" s="767" t="s">
        <v>1539</v>
      </c>
      <c r="R5" s="767" t="s">
        <v>171</v>
      </c>
    </row>
    <row r="6" spans="1:19" s="118" customFormat="1" ht="23.25" customHeight="1">
      <c r="B6" s="954" t="s">
        <v>1626</v>
      </c>
      <c r="C6" s="955"/>
      <c r="D6" s="955"/>
      <c r="E6" s="955"/>
      <c r="F6" s="955"/>
      <c r="G6" s="955"/>
      <c r="H6" s="955"/>
      <c r="I6" s="955"/>
      <c r="J6" s="955"/>
      <c r="K6" s="955"/>
      <c r="L6" s="955"/>
      <c r="M6" s="955"/>
      <c r="N6" s="955"/>
      <c r="O6" s="956"/>
      <c r="P6" s="562"/>
      <c r="Q6" s="767" t="s">
        <v>1541</v>
      </c>
      <c r="R6" s="767" t="s">
        <v>1542</v>
      </c>
    </row>
    <row r="7" spans="1:19" s="110" customFormat="1" ht="27.75" customHeight="1">
      <c r="B7" s="945" t="s">
        <v>1543</v>
      </c>
      <c r="C7" s="946"/>
      <c r="D7" s="946"/>
      <c r="E7" s="133" t="str">
        <f>IF(P14="","",VLOOKUP($P14,BDD!$A$8:$AT$2864,27,0))</f>
        <v>L-RT-083</v>
      </c>
      <c r="F7" s="134"/>
      <c r="G7" s="891"/>
      <c r="H7" s="135"/>
      <c r="I7" s="947" t="s">
        <v>1544</v>
      </c>
      <c r="J7" s="948"/>
      <c r="K7" s="949">
        <f>IF(P14="","",VLOOKUP($P14,BDD!$A$8:$AT$2864,26,0))</f>
        <v>46314</v>
      </c>
      <c r="L7" s="950"/>
      <c r="M7" s="889" t="s">
        <v>1545</v>
      </c>
      <c r="N7" s="932" t="str">
        <f>IF(P14="","",CONCATENATE("21063-",$A$2,"-PPL-RFI-0",$A$1))</f>
        <v>21063-G26-PPL-RFI-0204</v>
      </c>
      <c r="O7" s="951"/>
      <c r="P7" s="562"/>
      <c r="Q7" s="767" t="s">
        <v>1546</v>
      </c>
      <c r="R7" s="767" t="s">
        <v>514</v>
      </c>
    </row>
    <row r="8" spans="1:19" s="110" customFormat="1" ht="24.75" customHeight="1">
      <c r="B8" s="945" t="s">
        <v>1627</v>
      </c>
      <c r="C8" s="946"/>
      <c r="D8" s="946"/>
      <c r="E8" s="932" t="str">
        <f>IF(P14="","",VLOOKUP($P14,BDD!$A$8:$AT$2864,2,0))</f>
        <v>MFD-ISW Vers MFD-CPF-</v>
      </c>
      <c r="F8" s="932"/>
      <c r="G8" s="932"/>
      <c r="H8" s="932"/>
      <c r="I8" s="136"/>
      <c r="J8" s="136"/>
      <c r="K8" s="136"/>
      <c r="L8" s="137"/>
      <c r="M8" s="889" t="s">
        <v>1548</v>
      </c>
      <c r="N8" s="952" t="s">
        <v>1549</v>
      </c>
      <c r="O8" s="953"/>
      <c r="P8" s="562"/>
      <c r="Q8" s="767" t="s">
        <v>1550</v>
      </c>
      <c r="R8" s="767" t="s">
        <v>715</v>
      </c>
    </row>
    <row r="9" spans="1:19" s="110" customFormat="1" ht="24.75" customHeight="1">
      <c r="B9" s="929" t="s">
        <v>1628</v>
      </c>
      <c r="C9" s="930"/>
      <c r="D9" s="930"/>
      <c r="E9" s="930"/>
      <c r="F9" s="930"/>
      <c r="G9" s="930"/>
      <c r="H9" s="930"/>
      <c r="I9" s="930"/>
      <c r="J9" s="930"/>
      <c r="K9" s="930"/>
      <c r="L9" s="930"/>
      <c r="M9" s="930"/>
      <c r="N9" s="930"/>
      <c r="O9" s="931"/>
      <c r="P9" s="562"/>
      <c r="Q9" s="767" t="s">
        <v>1551</v>
      </c>
      <c r="R9" s="767" t="s">
        <v>1014</v>
      </c>
    </row>
    <row r="10" spans="1:19" s="110" customFormat="1" ht="24.75" customHeight="1">
      <c r="B10" s="929" t="s">
        <v>1629</v>
      </c>
      <c r="C10" s="930"/>
      <c r="D10" s="930"/>
      <c r="E10" s="932" t="s">
        <v>1630</v>
      </c>
      <c r="F10" s="933"/>
      <c r="G10" s="934" t="s">
        <v>1631</v>
      </c>
      <c r="H10" s="934"/>
      <c r="I10" s="932" t="s">
        <v>1632</v>
      </c>
      <c r="J10" s="932"/>
      <c r="K10" s="935" t="s">
        <v>1633</v>
      </c>
      <c r="L10" s="934"/>
      <c r="M10" s="888" t="s">
        <v>1634</v>
      </c>
      <c r="N10" s="109" t="s">
        <v>1635</v>
      </c>
      <c r="O10" s="892" t="s">
        <v>1636</v>
      </c>
      <c r="P10" s="562"/>
      <c r="Q10" s="767" t="s">
        <v>1565</v>
      </c>
      <c r="R10" s="767" t="s">
        <v>1099</v>
      </c>
    </row>
    <row r="11" spans="1:19" ht="3.75" customHeight="1">
      <c r="B11" s="111"/>
      <c r="C11" s="112"/>
      <c r="D11" s="112"/>
      <c r="E11" s="112"/>
      <c r="F11" s="112"/>
      <c r="G11" s="112"/>
      <c r="H11" s="112"/>
      <c r="I11" s="112"/>
      <c r="J11" s="112"/>
      <c r="K11" s="112"/>
      <c r="L11" s="112"/>
      <c r="M11" s="112"/>
      <c r="N11" s="112"/>
      <c r="O11" s="114"/>
      <c r="Q11" s="767" t="s">
        <v>1569</v>
      </c>
      <c r="R11" s="767" t="s">
        <v>1570</v>
      </c>
    </row>
    <row r="12" spans="1:19" s="118" customFormat="1" ht="26.1" customHeight="1">
      <c r="B12" s="936" t="s">
        <v>1525</v>
      </c>
      <c r="C12" s="938" t="s">
        <v>1552</v>
      </c>
      <c r="D12" s="938" t="s">
        <v>1553</v>
      </c>
      <c r="E12" s="924" t="s">
        <v>1503</v>
      </c>
      <c r="F12" s="941" t="s">
        <v>1554</v>
      </c>
      <c r="G12" s="922" t="s">
        <v>1555</v>
      </c>
      <c r="H12" s="924" t="s">
        <v>1641</v>
      </c>
      <c r="I12" s="926" t="s">
        <v>1642</v>
      </c>
      <c r="J12" s="927"/>
      <c r="K12" s="927"/>
      <c r="L12" s="920" t="s">
        <v>1563</v>
      </c>
      <c r="M12" s="928"/>
      <c r="N12" s="921"/>
      <c r="O12" s="943" t="s">
        <v>1564</v>
      </c>
      <c r="P12" s="562"/>
      <c r="Q12" s="767" t="s">
        <v>1571</v>
      </c>
      <c r="R12" s="767" t="s">
        <v>1572</v>
      </c>
    </row>
    <row r="13" spans="1:19" s="118" customFormat="1" ht="26.1" customHeight="1">
      <c r="B13" s="937"/>
      <c r="C13" s="939"/>
      <c r="D13" s="940"/>
      <c r="E13" s="925"/>
      <c r="F13" s="942"/>
      <c r="G13" s="923"/>
      <c r="H13" s="925"/>
      <c r="I13" s="115" t="s">
        <v>1566</v>
      </c>
      <c r="J13" s="116" t="s">
        <v>1567</v>
      </c>
      <c r="K13" s="117" t="s">
        <v>1518</v>
      </c>
      <c r="L13" s="138" t="s">
        <v>1568</v>
      </c>
      <c r="M13" s="920" t="s">
        <v>1643</v>
      </c>
      <c r="N13" s="921"/>
      <c r="O13" s="944"/>
      <c r="P13" s="563"/>
      <c r="Q13" s="767" t="s">
        <v>1573</v>
      </c>
      <c r="R13" s="767" t="s">
        <v>1574</v>
      </c>
    </row>
    <row r="14" spans="1:19" ht="24" customHeight="1">
      <c r="B14" s="139">
        <f>IF(P14="","",ROW()-13)</f>
        <v>1</v>
      </c>
      <c r="C14" s="120" t="str">
        <f>IF(P14="","",VLOOKUP($P14,BDD!$A$8:$AT$2864,5,0))</f>
        <v>JN°819R</v>
      </c>
      <c r="D14" s="121">
        <f>IF(P14="","",VLOOKUP($P14,BDD!$A$8:$AT$2864,4,0))</f>
        <v>5</v>
      </c>
      <c r="E14" s="140" t="str">
        <f>IF(P14="","",VLOOKUP($P14,BDD!$A$8:$AT$2864,15,0))</f>
        <v>API 5L_X52</v>
      </c>
      <c r="F14" s="141">
        <f>IF(P14="","",VLOOKUP($P14,BDD!$A$8:$AT$2864,13,0))</f>
        <v>16</v>
      </c>
      <c r="G14" s="120">
        <f>IF(P14="","",VLOOKUP($P14,BDD!$A$8:$AT$2864,14,0))</f>
        <v>9.5299999999999994</v>
      </c>
      <c r="H14" s="1341" t="str">
        <f>IF(P14="","",VLOOKUP($P14,BDD!$A$8:$AT$2864,16,0))</f>
        <v>TFTII-REP-PL01</v>
      </c>
      <c r="I14" s="910" t="str">
        <f>IF(P14="","",VLOOKUP($P14,BDD!$A$8:$AT$2864,17,0))</f>
        <v>WR-052</v>
      </c>
      <c r="J14" s="911"/>
      <c r="K14" s="912"/>
      <c r="L14" s="890" t="str">
        <f>IF(P14="","",VLOOKUP($P14,BDD!$A$8:$AT$2864,28,0))</f>
        <v>A</v>
      </c>
      <c r="M14" s="910" t="str">
        <f>IF(P14="","",IF(S14="A","",VLOOKUP(P14,BDD!$A$8:$AT$2864,40,0)))</f>
        <v/>
      </c>
      <c r="N14" s="912"/>
      <c r="O14" s="143"/>
      <c r="P14" s="1339" t="s">
        <v>1031</v>
      </c>
      <c r="Q14" s="767" t="s">
        <v>1575</v>
      </c>
      <c r="R14" s="767" t="s">
        <v>1576</v>
      </c>
      <c r="S14" s="105" t="str">
        <f>IF(P14="","",VLOOKUP($P14,BDD!$A$8:$AT$2864,28,0))</f>
        <v>A</v>
      </c>
    </row>
    <row r="15" spans="1:19" ht="24" customHeight="1">
      <c r="B15" s="139">
        <f t="shared" ref="B15:B28" si="0">IF(P15="","",ROW()-13)</f>
        <v>2</v>
      </c>
      <c r="C15" s="120" t="str">
        <f>IF(P15="","",VLOOKUP($P15,BDD!$A$8:$AT$2864,5,0))</f>
        <v>JN°820R</v>
      </c>
      <c r="D15" s="121">
        <f>IF(P15="","",VLOOKUP($P15,BDD!$A$8:$AT$2864,4,0))</f>
        <v>5</v>
      </c>
      <c r="E15" s="140" t="str">
        <f>IF(P15="","",VLOOKUP($P15,BDD!$A$8:$AT$2864,15,0))</f>
        <v>API 5L_X52</v>
      </c>
      <c r="F15" s="141">
        <f>IF(P15="","",VLOOKUP($P15,BDD!$A$8:$AT$2864,13,0))</f>
        <v>16</v>
      </c>
      <c r="G15" s="120">
        <f>IF(P15="","",VLOOKUP($P15,BDD!$A$8:$AT$2864,14,0))</f>
        <v>9.5299999999999994</v>
      </c>
      <c r="H15" s="1341" t="str">
        <f>IF(P15="","",VLOOKUP($P15,BDD!$A$8:$AT$2864,16,0))</f>
        <v>TFTII-REP-PL01</v>
      </c>
      <c r="I15" s="910" t="str">
        <f>IF(P15="","",VLOOKUP($P15,BDD!$A$8:$AT$2864,17,0))</f>
        <v>WR-052</v>
      </c>
      <c r="J15" s="911"/>
      <c r="K15" s="912"/>
      <c r="L15" s="890" t="str">
        <f>IF(P15="","",VLOOKUP($P15,BDD!$A$8:$AT$2864,28,0))</f>
        <v>A</v>
      </c>
      <c r="M15" s="910" t="str">
        <f>IF(P15="","",IF(S15="A","",VLOOKUP(P15,BDD!$A$8:$AT$2864,40,0)))</f>
        <v/>
      </c>
      <c r="N15" s="912"/>
      <c r="O15" s="143"/>
      <c r="P15" s="1339" t="s">
        <v>1033</v>
      </c>
      <c r="Q15" s="767" t="s">
        <v>1577</v>
      </c>
      <c r="R15" s="767" t="s">
        <v>1578</v>
      </c>
      <c r="S15" s="105" t="str">
        <f>IF(P15="","",VLOOKUP($P15,BDD!$A$8:$AT$2864,28,0))</f>
        <v>A</v>
      </c>
    </row>
    <row r="16" spans="1:19" ht="24" customHeight="1">
      <c r="B16" s="139">
        <f t="shared" si="0"/>
        <v>3</v>
      </c>
      <c r="C16" s="120" t="str">
        <f>IF(P16="","",VLOOKUP($P16,BDD!$A$8:$AT$2864,5,0))</f>
        <v>JN°821R</v>
      </c>
      <c r="D16" s="121">
        <f>IF(P16="","",VLOOKUP($P16,BDD!$A$8:$AT$2864,4,0))</f>
        <v>5</v>
      </c>
      <c r="E16" s="140" t="str">
        <f>IF(P16="","",VLOOKUP($P16,BDD!$A$8:$AT$2864,15,0))</f>
        <v>API 5L_X52</v>
      </c>
      <c r="F16" s="141">
        <f>IF(P16="","",VLOOKUP($P16,BDD!$A$8:$AT$2864,13,0))</f>
        <v>16</v>
      </c>
      <c r="G16" s="120">
        <f>IF(P16="","",VLOOKUP($P16,BDD!$A$8:$AT$2864,14,0))</f>
        <v>9.5299999999999994</v>
      </c>
      <c r="H16" s="1341" t="str">
        <f>IF(P16="","",VLOOKUP($P16,BDD!$A$8:$AT$2864,16,0))</f>
        <v>TFTII-REP-PL01</v>
      </c>
      <c r="I16" s="910" t="str">
        <f>IF(P16="","",VLOOKUP($P16,BDD!$A$8:$AT$2864,17,0))</f>
        <v>WR-052</v>
      </c>
      <c r="J16" s="911"/>
      <c r="K16" s="912"/>
      <c r="L16" s="890" t="str">
        <f>IF(P16="","",VLOOKUP($P16,BDD!$A$8:$AT$2864,28,0))</f>
        <v>A</v>
      </c>
      <c r="M16" s="910" t="str">
        <f>IF(P16="","",IF(S16="A","",VLOOKUP(P16,BDD!$A$8:$AT$2864,40,0)))</f>
        <v/>
      </c>
      <c r="N16" s="912"/>
      <c r="O16" s="143"/>
      <c r="P16" s="1339" t="s">
        <v>1035</v>
      </c>
      <c r="Q16" s="767" t="s">
        <v>1579</v>
      </c>
      <c r="R16" s="767" t="s">
        <v>1580</v>
      </c>
      <c r="S16" s="105" t="str">
        <f>IF(P16="","",VLOOKUP($P16,BDD!$A$8:$AT$2864,28,0))</f>
        <v>A</v>
      </c>
    </row>
    <row r="17" spans="2:21" ht="24" customHeight="1">
      <c r="B17" s="139">
        <f t="shared" si="0"/>
        <v>4</v>
      </c>
      <c r="C17" s="120" t="str">
        <f>IF(P17="","",VLOOKUP($P17,BDD!$A$8:$AT$2864,5,0))</f>
        <v>JN°823R</v>
      </c>
      <c r="D17" s="121">
        <f>IF(P17="","",VLOOKUP($P17,BDD!$A$8:$AT$2864,4,0))</f>
        <v>5</v>
      </c>
      <c r="E17" s="140" t="str">
        <f>IF(P17="","",VLOOKUP($P17,BDD!$A$8:$AT$2864,15,0))</f>
        <v>API 5L_X52</v>
      </c>
      <c r="F17" s="141">
        <f>IF(P17="","",VLOOKUP($P17,BDD!$A$8:$AT$2864,13,0))</f>
        <v>16</v>
      </c>
      <c r="G17" s="120">
        <f>IF(P17="","",VLOOKUP($P17,BDD!$A$8:$AT$2864,14,0))</f>
        <v>9.5299999999999994</v>
      </c>
      <c r="H17" s="1341" t="str">
        <f>IF(P17="","",VLOOKUP($P17,BDD!$A$8:$AT$2864,16,0))</f>
        <v>TFTII-REP-PL01</v>
      </c>
      <c r="I17" s="910" t="str">
        <f>IF(P17="","",VLOOKUP($P17,BDD!$A$8:$AT$2864,17,0))</f>
        <v>WR-050</v>
      </c>
      <c r="J17" s="911"/>
      <c r="K17" s="912"/>
      <c r="L17" s="890" t="str">
        <f>IF(P17="","",VLOOKUP($P17,BDD!$A$8:$AT$2864,28,0))</f>
        <v>A</v>
      </c>
      <c r="M17" s="910" t="str">
        <f>IF(P17="","",IF(S17="A","",VLOOKUP(P17,BDD!$A$8:$AT$2864,40,0)))</f>
        <v/>
      </c>
      <c r="N17" s="912"/>
      <c r="O17" s="143"/>
      <c r="P17" s="1339" t="s">
        <v>1039</v>
      </c>
      <c r="Q17" s="767" t="s">
        <v>1581</v>
      </c>
      <c r="R17" s="767" t="s">
        <v>1582</v>
      </c>
      <c r="S17" s="105" t="str">
        <f>IF(P17="","",VLOOKUP($P17,BDD!$A$8:$AT$2864,28,0))</f>
        <v>A</v>
      </c>
      <c r="U17" s="105" t="s">
        <v>1139</v>
      </c>
    </row>
    <row r="18" spans="2:21" ht="24" customHeight="1">
      <c r="B18" s="139">
        <f t="shared" si="0"/>
        <v>5</v>
      </c>
      <c r="C18" s="120" t="str">
        <f>IF(P18="","",VLOOKUP($P18,BDD!$A$8:$AT$2864,5,0))</f>
        <v>JN°826R</v>
      </c>
      <c r="D18" s="121">
        <f>IF(P18="","",VLOOKUP($P18,BDD!$A$8:$AT$2864,4,0))</f>
        <v>5</v>
      </c>
      <c r="E18" s="140" t="str">
        <f>IF(P18="","",VLOOKUP($P18,BDD!$A$8:$AT$2864,15,0))</f>
        <v>API 5L_X52</v>
      </c>
      <c r="F18" s="141">
        <f>IF(P18="","",VLOOKUP($P18,BDD!$A$8:$AT$2864,13,0))</f>
        <v>16</v>
      </c>
      <c r="G18" s="120">
        <f>IF(P18="","",VLOOKUP($P18,BDD!$A$8:$AT$2864,14,0))</f>
        <v>9.5299999999999994</v>
      </c>
      <c r="H18" s="1341" t="str">
        <f>IF(P18="","",VLOOKUP($P18,BDD!$A$8:$AT$2864,16,0))</f>
        <v>TFTII-REP-PL01</v>
      </c>
      <c r="I18" s="910" t="str">
        <f>IF(P18="","",VLOOKUP($P18,BDD!$A$8:$AT$2864,17,0))</f>
        <v>WR-052</v>
      </c>
      <c r="J18" s="911"/>
      <c r="K18" s="912"/>
      <c r="L18" s="890" t="str">
        <f>IF(P18="","",VLOOKUP($P18,BDD!$A$8:$AT$2864,28,0))</f>
        <v>A</v>
      </c>
      <c r="M18" s="910" t="str">
        <f>IF(P18="","",IF(S18="A","",VLOOKUP(P18,BDD!$A$8:$AT$2864,40,0)))</f>
        <v/>
      </c>
      <c r="N18" s="912"/>
      <c r="O18" s="143"/>
      <c r="P18" s="563" t="s">
        <v>1045</v>
      </c>
      <c r="Q18" s="767" t="s">
        <v>1583</v>
      </c>
      <c r="R18" s="767" t="s">
        <v>1584</v>
      </c>
      <c r="S18" s="105" t="str">
        <f>IF(P18="","",VLOOKUP($P18,BDD!$A$8:$AT$2864,28,0))</f>
        <v>A</v>
      </c>
    </row>
    <row r="19" spans="2:21" ht="24" customHeight="1">
      <c r="B19" s="139">
        <f t="shared" si="0"/>
        <v>6</v>
      </c>
      <c r="C19" s="120" t="str">
        <f>IF(P19="","",VLOOKUP($P19,BDD!$A$8:$AT$2864,5,0))</f>
        <v>JN°827R</v>
      </c>
      <c r="D19" s="121">
        <f>IF(P19="","",VLOOKUP($P19,BDD!$A$8:$AT$2864,4,0))</f>
        <v>5</v>
      </c>
      <c r="E19" s="140" t="str">
        <f>IF(P19="","",VLOOKUP($P19,BDD!$A$8:$AT$2864,15,0))</f>
        <v>API 5L_X52</v>
      </c>
      <c r="F19" s="141">
        <f>IF(P19="","",VLOOKUP($P19,BDD!$A$8:$AT$2864,13,0))</f>
        <v>16</v>
      </c>
      <c r="G19" s="120">
        <f>IF(P19="","",VLOOKUP($P19,BDD!$A$8:$AT$2864,14,0))</f>
        <v>9.5299999999999994</v>
      </c>
      <c r="H19" s="1341" t="str">
        <f>IF(P19="","",VLOOKUP($P19,BDD!$A$8:$AT$2864,16,0))</f>
        <v>TFTII-REP-PL01</v>
      </c>
      <c r="I19" s="910" t="str">
        <f>IF(P19="","",VLOOKUP($P19,BDD!$A$8:$AT$2864,17,0))</f>
        <v>WR-052</v>
      </c>
      <c r="J19" s="911"/>
      <c r="K19" s="912"/>
      <c r="L19" s="890" t="str">
        <f>IF(P19="","",VLOOKUP($P19,BDD!$A$8:$AT$2864,28,0))</f>
        <v>A</v>
      </c>
      <c r="M19" s="910" t="str">
        <f>IF(P19="","",IF(S19="A","",VLOOKUP(P19,BDD!$A$8:$AT$2864,40,0)))</f>
        <v/>
      </c>
      <c r="N19" s="912"/>
      <c r="O19" s="143"/>
      <c r="P19" s="563" t="s">
        <v>1047</v>
      </c>
      <c r="Q19" s="767" t="s">
        <v>1585</v>
      </c>
      <c r="R19" s="767" t="s">
        <v>1586</v>
      </c>
      <c r="S19" s="105" t="str">
        <f>IF(P19="","",VLOOKUP($P19,BDD!$A$8:$AT$2864,28,0))</f>
        <v>A</v>
      </c>
    </row>
    <row r="20" spans="2:21" ht="24" customHeight="1">
      <c r="B20" s="139">
        <f t="shared" si="0"/>
        <v>7</v>
      </c>
      <c r="C20" s="120" t="str">
        <f>IF(P20="","",VLOOKUP($P20,BDD!$A$8:$AT$2864,5,0))</f>
        <v>JN°828R</v>
      </c>
      <c r="D20" s="121">
        <f>IF(P20="","",VLOOKUP($P20,BDD!$A$8:$AT$2864,4,0))</f>
        <v>5</v>
      </c>
      <c r="E20" s="140" t="str">
        <f>IF(P20="","",VLOOKUP($P20,BDD!$A$8:$AT$2864,15,0))</f>
        <v>API 5L_X52</v>
      </c>
      <c r="F20" s="141">
        <f>IF(P20="","",VLOOKUP($P20,BDD!$A$8:$AT$2864,13,0))</f>
        <v>16</v>
      </c>
      <c r="G20" s="120">
        <f>IF(P20="","",VLOOKUP($P20,BDD!$A$8:$AT$2864,14,0))</f>
        <v>9.5299999999999994</v>
      </c>
      <c r="H20" s="1341" t="str">
        <f>IF(P20="","",VLOOKUP($P20,BDD!$A$8:$AT$2864,16,0))</f>
        <v>TFTII-REP-PL01</v>
      </c>
      <c r="I20" s="910" t="str">
        <f>IF(P20="","",VLOOKUP($P20,BDD!$A$8:$AT$2864,17,0))</f>
        <v>WR-050</v>
      </c>
      <c r="J20" s="911"/>
      <c r="K20" s="912"/>
      <c r="L20" s="890" t="str">
        <f>IF(P20="","",VLOOKUP($P20,BDD!$A$8:$AT$2864,28,0))</f>
        <v>A</v>
      </c>
      <c r="M20" s="910" t="str">
        <f>IF(P20="","",IF(S20="A","",VLOOKUP(P20,BDD!$A$8:$AT$2864,40,0)))</f>
        <v/>
      </c>
      <c r="N20" s="912"/>
      <c r="O20" s="143"/>
      <c r="P20" s="563" t="s">
        <v>1049</v>
      </c>
      <c r="Q20" s="767" t="s">
        <v>1587</v>
      </c>
      <c r="R20" s="767" t="s">
        <v>1588</v>
      </c>
      <c r="S20" s="105" t="str">
        <f>IF(P20="","",VLOOKUP($P20,BDD!$A$8:$AT$2864,28,0))</f>
        <v>A</v>
      </c>
    </row>
    <row r="21" spans="2:21" ht="24" customHeight="1">
      <c r="B21" s="139">
        <f t="shared" si="0"/>
        <v>8</v>
      </c>
      <c r="C21" s="120" t="str">
        <f>IF(P21="","",VLOOKUP($P21,BDD!$A$8:$AT$2864,5,0))</f>
        <v>JN°829R</v>
      </c>
      <c r="D21" s="121">
        <f>IF(P21="","",VLOOKUP($P21,BDD!$A$8:$AT$2864,4,0))</f>
        <v>5</v>
      </c>
      <c r="E21" s="140" t="str">
        <f>IF(P21="","",VLOOKUP($P21,BDD!$A$8:$AT$2864,15,0))</f>
        <v>API 5L_X52</v>
      </c>
      <c r="F21" s="141">
        <f>IF(P21="","",VLOOKUP($P21,BDD!$A$8:$AT$2864,13,0))</f>
        <v>16</v>
      </c>
      <c r="G21" s="120">
        <f>IF(P21="","",VLOOKUP($P21,BDD!$A$8:$AT$2864,14,0))</f>
        <v>9.5299999999999994</v>
      </c>
      <c r="H21" s="1341" t="str">
        <f>IF(P21="","",VLOOKUP($P21,BDD!$A$8:$AT$2864,16,0))</f>
        <v>TFTII-REP-PL01</v>
      </c>
      <c r="I21" s="910" t="str">
        <f>IF(P21="","",VLOOKUP($P21,BDD!$A$8:$AT$2864,17,0))</f>
        <v>WR-050</v>
      </c>
      <c r="J21" s="911"/>
      <c r="K21" s="912"/>
      <c r="L21" s="890" t="str">
        <f>IF(P21="","",VLOOKUP($P21,BDD!$A$8:$AT$2864,28,0))</f>
        <v>A</v>
      </c>
      <c r="M21" s="910" t="str">
        <f>IF(P21="","",IF(S21="A","",VLOOKUP(P21,BDD!$A$8:$AT$2864,40,0)))</f>
        <v/>
      </c>
      <c r="N21" s="912"/>
      <c r="O21" s="143"/>
      <c r="P21" s="563" t="s">
        <v>1051</v>
      </c>
      <c r="Q21" s="767" t="s">
        <v>1589</v>
      </c>
      <c r="R21" s="767" t="s">
        <v>1590</v>
      </c>
      <c r="S21" s="105" t="str">
        <f>IF(P21="","",VLOOKUP($P21,BDD!$A$8:$AT$2864,28,0))</f>
        <v>A</v>
      </c>
    </row>
    <row r="22" spans="2:21" ht="24" customHeight="1">
      <c r="B22" s="139">
        <f t="shared" si="0"/>
        <v>9</v>
      </c>
      <c r="C22" s="120" t="str">
        <f>IF(P22="","",VLOOKUP($P22,BDD!$A$8:$AT$2864,5,0))</f>
        <v>JN°830R</v>
      </c>
      <c r="D22" s="121">
        <f>IF(P22="","",VLOOKUP($P22,BDD!$A$8:$AT$2864,4,0))</f>
        <v>5</v>
      </c>
      <c r="E22" s="140" t="str">
        <f>IF(P22="","",VLOOKUP($P22,BDD!$A$8:$AT$2864,15,0))</f>
        <v>API 5L_X52</v>
      </c>
      <c r="F22" s="141">
        <f>IF(P22="","",VLOOKUP($P22,BDD!$A$8:$AT$2864,13,0))</f>
        <v>16</v>
      </c>
      <c r="G22" s="120">
        <f>IF(P22="","",VLOOKUP($P22,BDD!$A$8:$AT$2864,14,0))</f>
        <v>9.5299999999999994</v>
      </c>
      <c r="H22" s="1341" t="str">
        <f>IF(P22="","",VLOOKUP($P22,BDD!$A$8:$AT$2864,16,0))</f>
        <v>TFTII-REP-PL01</v>
      </c>
      <c r="I22" s="910" t="str">
        <f>IF(P22="","",VLOOKUP($P22,BDD!$A$8:$AT$2864,17,0))</f>
        <v>WR-050</v>
      </c>
      <c r="J22" s="911"/>
      <c r="K22" s="912"/>
      <c r="L22" s="890" t="str">
        <f>IF(P22="","",VLOOKUP($P22,BDD!$A$8:$AT$2864,28,0))</f>
        <v>A</v>
      </c>
      <c r="M22" s="910" t="str">
        <f>IF(P22="","",IF(S22="A","",VLOOKUP(P22,BDD!$A$8:$AT$2864,40,0)))</f>
        <v/>
      </c>
      <c r="N22" s="912"/>
      <c r="O22" s="143"/>
      <c r="P22" s="563" t="s">
        <v>1053</v>
      </c>
      <c r="Q22" s="767" t="s">
        <v>1591</v>
      </c>
      <c r="R22" s="767" t="s">
        <v>1592</v>
      </c>
      <c r="S22" s="105" t="str">
        <f>IF(P22="","",VLOOKUP($P22,BDD!$A$8:$AT$2864,28,0))</f>
        <v>A</v>
      </c>
    </row>
    <row r="23" spans="2:21" ht="24" customHeight="1">
      <c r="B23" s="139">
        <f t="shared" si="0"/>
        <v>10</v>
      </c>
      <c r="C23" s="120" t="str">
        <f>IF(P23="","",VLOOKUP($P23,BDD!$A$8:$AT$2864,5,0))</f>
        <v>JN°831R</v>
      </c>
      <c r="D23" s="121">
        <f>IF(P23="","",VLOOKUP($P23,BDD!$A$8:$AT$2864,4,0))</f>
        <v>5</v>
      </c>
      <c r="E23" s="140" t="str">
        <f>IF(P23="","",VLOOKUP($P23,BDD!$A$8:$AT$2864,15,0))</f>
        <v>API 5L_X52</v>
      </c>
      <c r="F23" s="141">
        <f>IF(P23="","",VLOOKUP($P23,BDD!$A$8:$AT$2864,13,0))</f>
        <v>16</v>
      </c>
      <c r="G23" s="120">
        <f>IF(P23="","",VLOOKUP($P23,BDD!$A$8:$AT$2864,14,0))</f>
        <v>9.5299999999999994</v>
      </c>
      <c r="H23" s="1341" t="str">
        <f>IF(P23="","",VLOOKUP($P23,BDD!$A$8:$AT$2864,16,0))</f>
        <v>TFTII-REP-PL01</v>
      </c>
      <c r="I23" s="910" t="str">
        <f>IF(P23="","",VLOOKUP($P23,BDD!$A$8:$AT$2864,17,0))</f>
        <v>WR-052</v>
      </c>
      <c r="J23" s="911"/>
      <c r="K23" s="912"/>
      <c r="L23" s="890" t="str">
        <f>IF(P23="","",VLOOKUP($P23,BDD!$A$8:$AT$2864,28,0))</f>
        <v>A</v>
      </c>
      <c r="M23" s="910" t="str">
        <f>IF(P23="","",IF(S23="A","",VLOOKUP(P23,BDD!$A$8:$AT$2864,40,0)))</f>
        <v/>
      </c>
      <c r="N23" s="912"/>
      <c r="O23" s="143"/>
      <c r="P23" s="563" t="s">
        <v>1055</v>
      </c>
      <c r="Q23" s="767" t="s">
        <v>1593</v>
      </c>
      <c r="R23" s="767" t="s">
        <v>1594</v>
      </c>
      <c r="S23" s="105" t="str">
        <f>IF(P23="","",VLOOKUP($P23,BDD!$A$8:$AT$2864,28,0))</f>
        <v>A</v>
      </c>
    </row>
    <row r="24" spans="2:21" ht="24" customHeight="1">
      <c r="B24" s="139">
        <f t="shared" si="0"/>
        <v>11</v>
      </c>
      <c r="C24" s="120" t="str">
        <f>IF(P24="","",VLOOKUP($P24,BDD!$A$8:$AT$2864,5,0))</f>
        <v>JN°881R</v>
      </c>
      <c r="D24" s="121">
        <f>IF(P24="","",VLOOKUP($P24,BDD!$A$8:$AT$2864,4,0))</f>
        <v>6</v>
      </c>
      <c r="E24" s="140" t="str">
        <f>IF(P24="","",VLOOKUP($P24,BDD!$A$8:$AT$2864,15,0))</f>
        <v>API 5L_X52</v>
      </c>
      <c r="F24" s="141">
        <f>IF(P24="","",VLOOKUP($P24,BDD!$A$8:$AT$2864,13,0))</f>
        <v>16</v>
      </c>
      <c r="G24" s="120">
        <f>IF(P24="","",VLOOKUP($P24,BDD!$A$8:$AT$2864,14,0))</f>
        <v>9.5299999999999994</v>
      </c>
      <c r="H24" s="1341" t="str">
        <f>IF(P24="","",VLOOKUP($P24,BDD!$A$8:$AT$2864,16,0))</f>
        <v>TFTII-REP-PL01</v>
      </c>
      <c r="I24" s="910" t="str">
        <f>IF(P24="","",VLOOKUP($P24,BDD!$A$8:$AT$2864,17,0))</f>
        <v>WR-052</v>
      </c>
      <c r="J24" s="911"/>
      <c r="K24" s="912"/>
      <c r="L24" s="890" t="str">
        <f>IF(P24="","",VLOOKUP($P24,BDD!$A$8:$AT$2864,28,0))</f>
        <v>A</v>
      </c>
      <c r="M24" s="910" t="str">
        <f>IF(P24="","",IF(S24="A","",VLOOKUP(P24,BDD!$A$8:$AT$2864,40,0)))</f>
        <v/>
      </c>
      <c r="N24" s="912"/>
      <c r="O24" s="143"/>
      <c r="P24" s="563" t="s">
        <v>1123</v>
      </c>
      <c r="Q24" s="767" t="s">
        <v>1595</v>
      </c>
      <c r="R24" s="767" t="s">
        <v>1596</v>
      </c>
      <c r="S24" s="105" t="str">
        <f>IF(P24="","",VLOOKUP($P24,BDD!$A$8:$AT$2864,28,0))</f>
        <v>A</v>
      </c>
    </row>
    <row r="25" spans="2:21" ht="24" customHeight="1">
      <c r="B25" s="139">
        <f t="shared" si="0"/>
        <v>12</v>
      </c>
      <c r="C25" s="120" t="str">
        <f>IF(P25="","",VLOOKUP($P25,BDD!$A$8:$AT$2864,5,0))</f>
        <v>JN°909R</v>
      </c>
      <c r="D25" s="121">
        <f>IF(P25="","",VLOOKUP($P25,BDD!$A$8:$AT$2864,4,0))</f>
        <v>7</v>
      </c>
      <c r="E25" s="140" t="str">
        <f>IF(P25="","",VLOOKUP($P25,BDD!$A$8:$AT$2864,15,0))</f>
        <v>API 5L_X52</v>
      </c>
      <c r="F25" s="141">
        <f>IF(P25="","",VLOOKUP($P25,BDD!$A$8:$AT$2864,13,0))</f>
        <v>16</v>
      </c>
      <c r="G25" s="120">
        <f>IF(P25="","",VLOOKUP($P25,BDD!$A$8:$AT$2864,14,0))</f>
        <v>9.5299999999999994</v>
      </c>
      <c r="H25" s="1341" t="str">
        <f>IF(P25="","",VLOOKUP($P25,BDD!$A$8:$AT$2864,16,0))</f>
        <v>TFTII-REP-PL01</v>
      </c>
      <c r="I25" s="910" t="str">
        <f>IF(P25="","",VLOOKUP($P25,BDD!$A$8:$AT$2864,17,0))</f>
        <v>WR-052</v>
      </c>
      <c r="J25" s="911"/>
      <c r="K25" s="912"/>
      <c r="L25" s="890" t="str">
        <f>IF(P25="","",VLOOKUP($P25,BDD!$A$8:$AT$2864,28,0))</f>
        <v>A</v>
      </c>
      <c r="M25" s="910" t="str">
        <f>IF(P25="","",IF(S25="A","",VLOOKUP(P25,BDD!$A$8:$AT$2864,40,0)))</f>
        <v/>
      </c>
      <c r="N25" s="912"/>
      <c r="O25" s="143"/>
      <c r="P25" s="563" t="s">
        <v>1152</v>
      </c>
      <c r="Q25" s="767" t="s">
        <v>1597</v>
      </c>
      <c r="R25" s="767" t="s">
        <v>1598</v>
      </c>
      <c r="S25" s="105" t="str">
        <f>IF(P25="","",VLOOKUP($P25,BDD!$A$8:$AT$2864,28,0))</f>
        <v>A</v>
      </c>
    </row>
    <row r="26" spans="2:21" ht="24" customHeight="1">
      <c r="B26" s="139">
        <f t="shared" si="0"/>
        <v>13</v>
      </c>
      <c r="C26" s="120" t="str">
        <f>IF(P26="","",VLOOKUP($P26,BDD!$A$8:$AT$2864,5,0))</f>
        <v>JN°914R</v>
      </c>
      <c r="D26" s="121">
        <f>IF(P26="","",VLOOKUP($P26,BDD!$A$8:$AT$2864,4,0))</f>
        <v>7</v>
      </c>
      <c r="E26" s="140" t="str">
        <f>IF(P26="","",VLOOKUP($P26,BDD!$A$8:$AT$2864,15,0))</f>
        <v>API 5L_X52</v>
      </c>
      <c r="F26" s="141">
        <f>IF(P26="","",VLOOKUP($P26,BDD!$A$8:$AT$2864,13,0))</f>
        <v>16</v>
      </c>
      <c r="G26" s="120">
        <f>IF(P26="","",VLOOKUP($P26,BDD!$A$8:$AT$2864,14,0))</f>
        <v>9.5299999999999994</v>
      </c>
      <c r="H26" s="1341" t="str">
        <f>IF(P26="","",VLOOKUP($P26,BDD!$A$8:$AT$2864,16,0))</f>
        <v>TFTII-REP-PL01</v>
      </c>
      <c r="I26" s="910" t="str">
        <f>IF(P26="","",VLOOKUP($P26,BDD!$A$8:$AT$2864,17,0))</f>
        <v>WR-052</v>
      </c>
      <c r="J26" s="911"/>
      <c r="K26" s="912"/>
      <c r="L26" s="890" t="str">
        <f>IF(P26="","",VLOOKUP($P26,BDD!$A$8:$AT$2864,28,0))</f>
        <v>A</v>
      </c>
      <c r="M26" s="910" t="str">
        <f>IF(P26="","",IF(S26="A","",VLOOKUP(P26,BDD!$A$8:$AT$2864,40,0)))</f>
        <v/>
      </c>
      <c r="N26" s="912"/>
      <c r="O26" s="143"/>
      <c r="P26" s="563" t="s">
        <v>1157</v>
      </c>
      <c r="Q26" s="767" t="s">
        <v>1599</v>
      </c>
      <c r="R26" s="767" t="s">
        <v>1600</v>
      </c>
      <c r="S26" s="105" t="str">
        <f>IF(P26="","",VLOOKUP($P26,BDD!$A$8:$AT$2864,28,0))</f>
        <v>A</v>
      </c>
    </row>
    <row r="27" spans="2:21" ht="24" customHeight="1">
      <c r="B27" s="139" t="str">
        <f t="shared" si="0"/>
        <v/>
      </c>
      <c r="C27" s="120" t="str">
        <f>IF(P27="","",VLOOKUP($P27,BDD!$A$8:$AT$2864,5,0))</f>
        <v/>
      </c>
      <c r="D27" s="121" t="str">
        <f>IF(P27="","",VLOOKUP($P27,BDD!$A$8:$AT$2864,4,0))</f>
        <v/>
      </c>
      <c r="E27" s="140" t="str">
        <f>IF(P27="","",VLOOKUP($P27,BDD!$A$8:$AT$2864,15,0))</f>
        <v/>
      </c>
      <c r="F27" s="141" t="str">
        <f>IF(P27="","",VLOOKUP($P27,BDD!$A$8:$AT$2864,13,0))</f>
        <v/>
      </c>
      <c r="G27" s="120" t="str">
        <f>IF(P27="","",VLOOKUP($P27,BDD!$A$8:$AT$2864,14,0))</f>
        <v/>
      </c>
      <c r="H27" s="142" t="str">
        <f>IF(P27="","",VLOOKUP($P27,BDD!$A$8:$AT$2864,16,0))</f>
        <v/>
      </c>
      <c r="I27" s="910" t="str">
        <f>IF(P27="","",VLOOKUP($P27,BDD!$A$8:$AT$2864,17,0))</f>
        <v/>
      </c>
      <c r="J27" s="911"/>
      <c r="K27" s="912"/>
      <c r="L27" s="890" t="str">
        <f>IF(P27="","",VLOOKUP($P27,BDD!$A$8:$AT$2864,28,0))</f>
        <v/>
      </c>
      <c r="M27" s="910" t="str">
        <f>IF(P27="","",IF(S27="A","",VLOOKUP(P27,BDD!$A$8:$AT$2864,40,0)))</f>
        <v/>
      </c>
      <c r="N27" s="912"/>
      <c r="O27" s="143"/>
      <c r="P27" s="563"/>
      <c r="Q27" s="767" t="s">
        <v>1601</v>
      </c>
      <c r="R27" s="767" t="s">
        <v>1602</v>
      </c>
      <c r="S27" s="105" t="str">
        <f>IF(P27="","",VLOOKUP($P27,BDD!$A$8:$AT$2864,28,0))</f>
        <v/>
      </c>
    </row>
    <row r="28" spans="2:21" ht="24" customHeight="1">
      <c r="B28" s="139" t="str">
        <f t="shared" si="0"/>
        <v/>
      </c>
      <c r="C28" s="120" t="str">
        <f>IF(P28="","",VLOOKUP($P28,BDD!$A$8:$AT$2864,5,0))</f>
        <v/>
      </c>
      <c r="D28" s="121" t="str">
        <f>IF(P28="","",VLOOKUP($P28,BDD!$A$8:$AT$2864,4,0))</f>
        <v/>
      </c>
      <c r="E28" s="140" t="str">
        <f>IF(P28="","",VLOOKUP($P28,BDD!$A$8:$AT$2864,15,0))</f>
        <v/>
      </c>
      <c r="F28" s="141" t="str">
        <f>IF(P28="","",VLOOKUP($P28,BDD!$A$8:$AT$2864,13,0))</f>
        <v/>
      </c>
      <c r="G28" s="120" t="str">
        <f>IF(P28="","",VLOOKUP($P28,BDD!$A$8:$AT$2864,14,0))</f>
        <v/>
      </c>
      <c r="H28" s="142" t="str">
        <f>IF(P28="","",VLOOKUP($P28,BDD!$A$8:$AT$2864,16,0))</f>
        <v/>
      </c>
      <c r="I28" s="910" t="str">
        <f>IF(P28="","",VLOOKUP($P28,BDD!$A$8:$AT$2864,17,0))</f>
        <v/>
      </c>
      <c r="J28" s="911"/>
      <c r="K28" s="912"/>
      <c r="L28" s="890" t="str">
        <f>IF(P28="","",VLOOKUP($P28,BDD!$A$8:$AT$2864,28,0))</f>
        <v/>
      </c>
      <c r="M28" s="910" t="str">
        <f>IF(P28="","",IF(S28="A","",VLOOKUP(P28,BDD!$A$8:$AT$2864,40,0)))</f>
        <v/>
      </c>
      <c r="N28" s="912"/>
      <c r="O28" s="144"/>
      <c r="P28" s="563"/>
      <c r="Q28" s="767" t="s">
        <v>1603</v>
      </c>
      <c r="R28" s="767" t="s">
        <v>1604</v>
      </c>
      <c r="S28" s="105" t="str">
        <f>IF(P28="","",VLOOKUP($P28,BDD!$A$8:$AT$2864,28,0))</f>
        <v/>
      </c>
    </row>
    <row r="29" spans="2:21" ht="24" customHeight="1" thickBot="1">
      <c r="B29" s="915" t="s">
        <v>1644</v>
      </c>
      <c r="C29" s="916"/>
      <c r="D29" s="916"/>
      <c r="E29" s="916"/>
      <c r="F29" s="916"/>
      <c r="G29" s="916"/>
      <c r="H29" s="916"/>
      <c r="I29" s="916"/>
      <c r="J29" s="916"/>
      <c r="K29" s="916"/>
      <c r="L29" s="916"/>
      <c r="M29" s="916"/>
      <c r="N29" s="916"/>
      <c r="O29" s="917"/>
      <c r="P29" s="564"/>
      <c r="Q29" s="767" t="s">
        <v>1606</v>
      </c>
      <c r="R29" s="767" t="s">
        <v>1607</v>
      </c>
    </row>
    <row r="30" spans="2:21" s="125" customFormat="1" ht="39" customHeight="1">
      <c r="B30" s="918" t="s">
        <v>1608</v>
      </c>
      <c r="C30" s="918"/>
      <c r="D30" s="918"/>
      <c r="E30" s="145" t="s">
        <v>1609</v>
      </c>
      <c r="F30" s="146"/>
      <c r="G30" s="145"/>
      <c r="H30" s="145"/>
      <c r="I30" s="145"/>
      <c r="J30" s="145" t="s">
        <v>1610</v>
      </c>
      <c r="K30" s="145"/>
      <c r="L30" s="147"/>
      <c r="M30" s="145" t="s">
        <v>1637</v>
      </c>
      <c r="N30" s="145"/>
      <c r="O30" s="145"/>
      <c r="P30" s="565"/>
      <c r="Q30" s="768"/>
      <c r="R30" s="768"/>
      <c r="S30" s="105"/>
      <c r="T30" s="105"/>
    </row>
    <row r="31" spans="2:21" s="127" customFormat="1" ht="28.5" customHeight="1">
      <c r="B31" s="919" t="s">
        <v>1612</v>
      </c>
      <c r="C31" s="919"/>
      <c r="D31" s="919"/>
      <c r="E31" s="913" t="s">
        <v>1638</v>
      </c>
      <c r="F31" s="913"/>
      <c r="G31" s="913"/>
      <c r="H31" s="913"/>
      <c r="I31" s="914" t="s">
        <v>1619</v>
      </c>
      <c r="J31" s="914"/>
      <c r="K31" s="914"/>
      <c r="L31" s="914"/>
      <c r="M31" s="914" t="s">
        <v>1620</v>
      </c>
      <c r="N31" s="914"/>
      <c r="O31" s="914"/>
      <c r="P31" s="562"/>
      <c r="Q31" s="768"/>
      <c r="R31" s="768"/>
    </row>
    <row r="32" spans="2:21" s="127" customFormat="1" ht="25.5" customHeight="1">
      <c r="B32" s="1340" t="s">
        <v>1621</v>
      </c>
      <c r="C32" s="1340"/>
      <c r="D32" s="1340"/>
      <c r="E32" s="913"/>
      <c r="F32" s="913"/>
      <c r="G32" s="913"/>
      <c r="H32" s="913"/>
      <c r="I32" s="914"/>
      <c r="J32" s="914"/>
      <c r="K32" s="914"/>
      <c r="L32" s="914"/>
      <c r="M32" s="914"/>
      <c r="N32" s="914"/>
      <c r="O32" s="914"/>
      <c r="P32" s="562"/>
      <c r="Q32" s="768"/>
      <c r="R32" s="768"/>
      <c r="S32" s="105"/>
      <c r="T32" s="105"/>
    </row>
    <row r="33" spans="2:20" s="127" customFormat="1" ht="25.5" customHeight="1">
      <c r="B33" s="1340" t="s">
        <v>1622</v>
      </c>
      <c r="C33" s="1340"/>
      <c r="D33" s="1340"/>
      <c r="E33" s="913"/>
      <c r="F33" s="913"/>
      <c r="G33" s="913"/>
      <c r="H33" s="913"/>
      <c r="I33" s="914"/>
      <c r="J33" s="914"/>
      <c r="K33" s="914"/>
      <c r="L33" s="914"/>
      <c r="M33" s="914"/>
      <c r="N33" s="914"/>
      <c r="O33" s="914"/>
      <c r="P33" s="562"/>
      <c r="Q33" s="768"/>
      <c r="R33" s="768"/>
      <c r="S33" s="105"/>
      <c r="T33" s="105"/>
    </row>
    <row r="34" spans="2:20" s="127" customFormat="1" ht="25.5" customHeight="1">
      <c r="B34" s="1340" t="s">
        <v>1623</v>
      </c>
      <c r="C34" s="1340"/>
      <c r="D34" s="1340"/>
      <c r="E34" s="913"/>
      <c r="F34" s="913"/>
      <c r="G34" s="913"/>
      <c r="H34" s="913"/>
      <c r="I34" s="914"/>
      <c r="J34" s="914"/>
      <c r="K34" s="914"/>
      <c r="L34" s="914"/>
      <c r="M34" s="914"/>
      <c r="N34" s="914"/>
      <c r="O34" s="914"/>
      <c r="P34" s="562"/>
      <c r="Q34" s="768"/>
      <c r="R34" s="768"/>
      <c r="S34" s="105"/>
      <c r="T34" s="105"/>
    </row>
    <row r="35" spans="2:20">
      <c r="B35" s="113"/>
      <c r="C35" s="112"/>
      <c r="D35" s="112"/>
      <c r="E35" s="112"/>
      <c r="F35" s="112"/>
      <c r="G35" s="112"/>
      <c r="H35" s="112"/>
      <c r="I35" s="112"/>
      <c r="J35" s="112"/>
      <c r="K35" s="112"/>
      <c r="L35" s="112"/>
      <c r="M35" s="112"/>
      <c r="N35" s="112"/>
      <c r="O35" s="112"/>
      <c r="Q35" s="768"/>
      <c r="R35" s="768"/>
    </row>
    <row r="36" spans="2:20">
      <c r="Q36" s="768"/>
      <c r="R36" s="768"/>
    </row>
  </sheetData>
  <mergeCells count="75">
    <mergeCell ref="E33:H33"/>
    <mergeCell ref="I33:L33"/>
    <mergeCell ref="M33:O33"/>
    <mergeCell ref="E34:H34"/>
    <mergeCell ref="I34:L34"/>
    <mergeCell ref="M34:O34"/>
    <mergeCell ref="B31:D31"/>
    <mergeCell ref="E31:H31"/>
    <mergeCell ref="I31:L31"/>
    <mergeCell ref="M31:O31"/>
    <mergeCell ref="E32:H32"/>
    <mergeCell ref="I32:L32"/>
    <mergeCell ref="M32:O32"/>
    <mergeCell ref="I27:K27"/>
    <mergeCell ref="M27:N27"/>
    <mergeCell ref="I28:K28"/>
    <mergeCell ref="M28:N28"/>
    <mergeCell ref="B29:O29"/>
    <mergeCell ref="B30:D30"/>
    <mergeCell ref="I24:K24"/>
    <mergeCell ref="M24:N24"/>
    <mergeCell ref="I25:K25"/>
    <mergeCell ref="M25:N25"/>
    <mergeCell ref="I26:K26"/>
    <mergeCell ref="M26:N26"/>
    <mergeCell ref="I21:K21"/>
    <mergeCell ref="M21:N21"/>
    <mergeCell ref="I22:K22"/>
    <mergeCell ref="M22:N22"/>
    <mergeCell ref="I23:K23"/>
    <mergeCell ref="M23:N23"/>
    <mergeCell ref="I18:K18"/>
    <mergeCell ref="M18:N18"/>
    <mergeCell ref="I19:K19"/>
    <mergeCell ref="M19:N19"/>
    <mergeCell ref="I20:K20"/>
    <mergeCell ref="M20:N20"/>
    <mergeCell ref="I15:K15"/>
    <mergeCell ref="M15:N15"/>
    <mergeCell ref="I16:K16"/>
    <mergeCell ref="M16:N16"/>
    <mergeCell ref="I17:K17"/>
    <mergeCell ref="M17:N17"/>
    <mergeCell ref="H12:H13"/>
    <mergeCell ref="I12:K12"/>
    <mergeCell ref="L12:N12"/>
    <mergeCell ref="O12:O13"/>
    <mergeCell ref="M13:N13"/>
    <mergeCell ref="I14:K14"/>
    <mergeCell ref="M14:N14"/>
    <mergeCell ref="B12:B13"/>
    <mergeCell ref="C12:C13"/>
    <mergeCell ref="D12:D13"/>
    <mergeCell ref="E12:E13"/>
    <mergeCell ref="F12:F13"/>
    <mergeCell ref="G12:G13"/>
    <mergeCell ref="B9:O9"/>
    <mergeCell ref="B10:D10"/>
    <mergeCell ref="E10:F10"/>
    <mergeCell ref="G10:H10"/>
    <mergeCell ref="I10:J10"/>
    <mergeCell ref="K10:L10"/>
    <mergeCell ref="B7:D7"/>
    <mergeCell ref="I7:J7"/>
    <mergeCell ref="K7:L7"/>
    <mergeCell ref="N7:O7"/>
    <mergeCell ref="B8:D8"/>
    <mergeCell ref="E8:H8"/>
    <mergeCell ref="N8:O8"/>
    <mergeCell ref="B3:E5"/>
    <mergeCell ref="F3:M5"/>
    <mergeCell ref="N3:O3"/>
    <mergeCell ref="N4:O4"/>
    <mergeCell ref="N5:O5"/>
    <mergeCell ref="B6:O6"/>
  </mergeCells>
  <printOptions horizontalCentered="1" verticalCentered="1"/>
  <pageMargins left="7.874015748031496E-2" right="7.874015748031496E-2" top="7.874015748031496E-2" bottom="7.874015748031496E-2" header="3.937007874015748E-2" footer="3.937007874015748E-2"/>
  <pageSetup paperSize="9" scale="7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S76"/>
  <sheetViews>
    <sheetView view="pageBreakPreview" zoomScale="90" zoomScaleNormal="90" zoomScaleSheetLayoutView="90" workbookViewId="0">
      <pane xSplit="4" ySplit="4" topLeftCell="E5" activePane="bottomRight" state="frozen"/>
      <selection activeCell="B1602" sqref="B1602"/>
      <selection pane="topRight" activeCell="B1602" sqref="B1602"/>
      <selection pane="bottomLeft" activeCell="B1602" sqref="B1602"/>
      <selection pane="bottomRight" activeCell="Q6" sqref="Q6"/>
    </sheetView>
  </sheetViews>
  <sheetFormatPr defaultColWidth="9.140625" defaultRowHeight="18.75"/>
  <cols>
    <col min="1" max="1" width="1.85546875" customWidth="1"/>
    <col min="2" max="2" width="4.85546875" style="82" bestFit="1" customWidth="1"/>
    <col min="3" max="3" width="30.140625" style="515" customWidth="1"/>
    <col min="4" max="4" width="3.7109375" style="83" customWidth="1"/>
    <col min="5" max="5" width="5.7109375" style="83" customWidth="1"/>
    <col min="6" max="6" width="5.5703125" style="83" customWidth="1"/>
    <col min="7" max="7" width="7.5703125" style="83" customWidth="1"/>
    <col min="8" max="8" width="13.140625" style="732" customWidth="1"/>
    <col min="9" max="9" width="13.5703125" style="84" customWidth="1"/>
    <col min="10" max="10" width="28.140625" style="100" customWidth="1"/>
    <col min="11" max="11" width="16.28515625" style="100" hidden="1" customWidth="1"/>
    <col min="12" max="12" width="10.140625" style="100" hidden="1" customWidth="1"/>
    <col min="13" max="13" width="19" style="84" customWidth="1"/>
    <col min="14" max="14" width="13.5703125" style="84" customWidth="1"/>
    <col min="15" max="15" width="12.5703125" style="83" customWidth="1"/>
    <col min="16" max="16" width="14.28515625" style="82" bestFit="1" customWidth="1"/>
    <col min="17" max="17" width="44.28515625" style="516" bestFit="1" customWidth="1"/>
    <col min="18" max="18" width="14.28515625" style="735" customWidth="1"/>
    <col min="19" max="19" width="12.42578125" style="517" bestFit="1" customWidth="1"/>
  </cols>
  <sheetData>
    <row r="2" spans="2:19" ht="30">
      <c r="B2" s="498"/>
      <c r="C2" s="487">
        <f ca="1">SUMPRODUCT(SUBTOTAL(103,OFFSET(C5,ROW(C5:C500)-ROW(C5),0,1)),--(C5:C500&lt;&gt;""))</f>
        <v>2</v>
      </c>
      <c r="E2" s="499"/>
      <c r="F2" s="499"/>
      <c r="G2" s="499"/>
      <c r="I2" s="500">
        <f>SUBTOTAL(3,I$5:I$56)</f>
        <v>52</v>
      </c>
      <c r="J2" s="518"/>
      <c r="K2" s="518"/>
      <c r="L2" s="518"/>
      <c r="M2" s="501"/>
      <c r="O2" s="502"/>
      <c r="P2" s="498"/>
      <c r="Q2" s="503">
        <f ca="1">TODAY()</f>
        <v>46315</v>
      </c>
      <c r="R2" s="754">
        <f>MAX(BDD!$AV$8:$AV$3171)</f>
        <v>2</v>
      </c>
      <c r="S2" s="504"/>
    </row>
    <row r="3" spans="2:19" ht="46.5">
      <c r="B3" s="505" t="s">
        <v>1525</v>
      </c>
      <c r="C3" s="85" t="s">
        <v>1490</v>
      </c>
      <c r="D3" s="86" t="s">
        <v>1490</v>
      </c>
      <c r="E3" s="85" t="s">
        <v>1526</v>
      </c>
      <c r="F3" s="87" t="s">
        <v>1501</v>
      </c>
      <c r="G3" s="87" t="s">
        <v>1527</v>
      </c>
      <c r="H3" s="506" t="s">
        <v>1493</v>
      </c>
      <c r="I3" s="88" t="s">
        <v>1519</v>
      </c>
      <c r="J3" s="979" t="s">
        <v>1505</v>
      </c>
      <c r="K3" s="979"/>
      <c r="L3" s="980"/>
      <c r="M3" s="89" t="s">
        <v>1504</v>
      </c>
      <c r="N3" s="981" t="s">
        <v>1528</v>
      </c>
      <c r="O3" s="982"/>
      <c r="P3" s="983"/>
      <c r="Q3" s="507" t="s">
        <v>1529</v>
      </c>
      <c r="R3" s="733" t="s">
        <v>1525</v>
      </c>
      <c r="S3" s="508"/>
    </row>
    <row r="4" spans="2:19" ht="15.75">
      <c r="B4" s="90"/>
      <c r="C4" s="91" t="str">
        <f>IF(B4="","",INDEX(BDD!B:B,MATCH(B4,BDD!AV:AV,0)))</f>
        <v/>
      </c>
      <c r="D4" s="92"/>
      <c r="E4" s="91"/>
      <c r="F4" s="93"/>
      <c r="G4" s="93"/>
      <c r="H4" s="509"/>
      <c r="I4" s="94" t="s">
        <v>1523</v>
      </c>
      <c r="J4" s="101" t="s">
        <v>1516</v>
      </c>
      <c r="K4" s="102" t="s">
        <v>1517</v>
      </c>
      <c r="L4" s="103" t="s">
        <v>1518</v>
      </c>
      <c r="M4" s="96"/>
      <c r="N4" s="97" t="s">
        <v>1523</v>
      </c>
      <c r="O4" s="98" t="s">
        <v>1530</v>
      </c>
      <c r="P4" s="95" t="s">
        <v>1522</v>
      </c>
      <c r="Q4" s="510"/>
      <c r="R4" s="734"/>
      <c r="S4" s="511"/>
    </row>
    <row r="5" spans="2:19" s="99" customFormat="1" ht="18" customHeight="1">
      <c r="B5" s="512">
        <f t="shared" ref="B5:B56" si="0">IF(ROW()-4&lt;=$R$2,ROW()-4,"")</f>
        <v>1</v>
      </c>
      <c r="C5" s="488" t="str">
        <f>IF(B5="","",INDEX(BDD!$B$8:$B$3171,MATCH(B5,BDD!$AV$8:$AV$3171,0)))</f>
        <v>MFD-ISW Vers MFD-CPF-</v>
      </c>
      <c r="D5" s="489" t="str">
        <f>IF(C5=C4,"",C5)</f>
        <v>MFD-ISW Vers MFD-CPF-</v>
      </c>
      <c r="E5" s="490">
        <f>IF(B5="","",INDEX(BDD!$D$8:$D$3171,MATCH(B5,BDD!$AV$8:$AV$3171,0)))</f>
        <v>15</v>
      </c>
      <c r="F5" s="491">
        <f>IF(B5="","",INDEX(BDD!$M$8:$M$3171,MATCH(B5,BDD!$AV$8:$AV$3171,0)))</f>
        <v>16</v>
      </c>
      <c r="G5" s="491">
        <f>IF(B5="","",INDEX(BDD!$N$8:$N$3171,MATCH(B5,BDD!$AV$8:$AV$3171,0)))</f>
        <v>9.5299999999999994</v>
      </c>
      <c r="H5" s="492" t="str">
        <f>IF(B5="","",INDEX(BDD!$E$8:$E$3171,MATCH(B5,BDD!$AV$8:$AV$3171,0)))</f>
        <v>JN°1379</v>
      </c>
      <c r="I5" s="493">
        <f>IF(B5="","",INDEX(BDD!$V$8:$V$3171,MATCH(B5,BDD!$AV$8:$AV$3171,0)))</f>
        <v>46272</v>
      </c>
      <c r="J5" s="519" t="str">
        <f>IF(B5="","",INDEX(BDD!$Q$8:$Q$3171,MATCH(B5,BDD!$AV$8:$AV$3171,0)))</f>
        <v>WR-46-44/32-33/45-43</v>
      </c>
      <c r="K5" s="520">
        <f>IF(B5="","",INDEX(BDD!$R$8:$R$3171,MATCH(B5,BDD!$AV$8:$AV$3171,0)))</f>
        <v>0</v>
      </c>
      <c r="L5" s="521">
        <f>IF(B5="","",INDEX(BDD!$S$8:$S$3171,MATCH(B5,BDD!$AV$8:$AV$3171,0)))</f>
        <v>0</v>
      </c>
      <c r="M5" s="494" t="str">
        <f>IF(B5="","",INDEX(BDD!$P$8:$P$3171,MATCH(B5,BDD!$AV$8:$AV$3171,0)))</f>
        <v>TFTII-PL03</v>
      </c>
      <c r="N5" s="495">
        <f>IF(B5="","",INDEX(BDD!$Z$8:$Z$3171,MATCH(B5,BDD!$AV$8:$AV$3171,0)))</f>
        <v>46289</v>
      </c>
      <c r="O5" s="491" t="str">
        <f>IF(B5="","",INDEX(BDD!$AA$8:$AA$3171,MATCH(B5,BDD!$AV$8:$AV$3171,0)))</f>
        <v>L-RT-059</v>
      </c>
      <c r="P5" s="496" t="str">
        <f>IF(B5="","",INDEX(BDD!$AB$8:$AB$3171,MATCH(B5,BDD!$AV$8:$AV$3171,0)))</f>
        <v>NT</v>
      </c>
      <c r="Q5" s="753">
        <f>IF(B5="","",INDEX(BDD!$AN$8:$AN$3171,MATCH(B5,BDD!$AV$8:$AV$3171,0)))</f>
        <v>0</v>
      </c>
      <c r="R5" s="472" t="s">
        <v>1012</v>
      </c>
      <c r="S5" s="513"/>
    </row>
    <row r="6" spans="2:19" s="99" customFormat="1" ht="18" customHeight="1">
      <c r="B6" s="512">
        <f t="shared" si="0"/>
        <v>2</v>
      </c>
      <c r="C6" s="488" t="str">
        <f>IF(B6="","",INDEX(BDD!$B$8:$B$3171,MATCH(B6,BDD!$AV$8:$AV$3171,0)))</f>
        <v>MFD-ISW Vers MFD-CPF-</v>
      </c>
      <c r="D6" s="489" t="str">
        <f t="shared" ref="D6:D56" si="1">IF(C6=C5,"",C6)</f>
        <v/>
      </c>
      <c r="E6" s="490">
        <f>IF(B6="","",INDEX(BDD!$D$8:$D$3171,MATCH(B6,BDD!$AV$8:$AV$3171,0)))</f>
        <v>18</v>
      </c>
      <c r="F6" s="491">
        <f>IF(B6="","",INDEX(BDD!$M$8:$M$3171,MATCH(B6,BDD!$AV$8:$AV$3171,0)))</f>
        <v>16</v>
      </c>
      <c r="G6" s="491">
        <f>IF(B6="","",INDEX(BDD!$N$8:$N$3171,MATCH(B6,BDD!$AV$8:$AV$3171,0)))</f>
        <v>9.5299999999999994</v>
      </c>
      <c r="H6" s="492" t="str">
        <f>IF(B6="","",INDEX(BDD!$E$8:$E$3171,MATCH(B6,BDD!$AV$8:$AV$3171,0)))</f>
        <v>DJ°062</v>
      </c>
      <c r="I6" s="493">
        <f>IF(B6="","",INDEX(BDD!$V$8:$V$3171,MATCH(B6,BDD!$AV$8:$AV$3171,0)))</f>
        <v>46254</v>
      </c>
      <c r="J6" s="519" t="str">
        <f>IF(B6="","",INDEX(BDD!$Q$8:$Q$3171,MATCH(B6,BDD!$AV$8:$AV$3171,0)))</f>
        <v>WR-038</v>
      </c>
      <c r="K6" s="520">
        <f>IF(B6="","",INDEX(BDD!$R$8:$R$3171,MATCH(B6,BDD!$AV$8:$AV$3171,0)))</f>
        <v>0</v>
      </c>
      <c r="L6" s="521">
        <f>IF(B6="","",INDEX(BDD!$S$8:$S$3171,MATCH(B6,BDD!$AV$8:$AV$3171,0)))</f>
        <v>0</v>
      </c>
      <c r="M6" s="494" t="str">
        <f>IF(B6="","",INDEX(BDD!$P$8:$P$3171,MATCH(B6,BDD!$AV$8:$AV$3171,0)))</f>
        <v>TFTII-PL04</v>
      </c>
      <c r="N6" s="495">
        <f>IF(B6="","",INDEX(BDD!$Z$8:$Z$3171,MATCH(B6,BDD!$AV$8:$AV$3171,0)))</f>
        <v>46259</v>
      </c>
      <c r="O6" s="491" t="str">
        <f>IF(B6="","",INDEX(BDD!$AA$8:$AA$3171,MATCH(B6,BDD!$AV$8:$AV$3171,0)))</f>
        <v>DJ-RT-011</v>
      </c>
      <c r="P6" s="496" t="str">
        <f>IF(B6="","",INDEX(BDD!$AB$8:$AB$3171,MATCH(B6,BDD!$AV$8:$AV$3171,0)))</f>
        <v>NR</v>
      </c>
      <c r="Q6" s="753" t="str">
        <f>IF(B6="","",INDEX(BDD!$AN$8:$AN$3171,MATCH(B6,BDD!$AV$8:$AV$3171,0)))</f>
        <v xml:space="preserve"> (63-69) (94-116) L,F 1 er Passe</v>
      </c>
      <c r="R6" s="472" t="s">
        <v>1076</v>
      </c>
      <c r="S6" s="513"/>
    </row>
    <row r="7" spans="2:19" s="99" customFormat="1" ht="18" customHeight="1">
      <c r="B7" s="512" t="str">
        <f t="shared" si="0"/>
        <v/>
      </c>
      <c r="C7" s="488" t="str">
        <f>IF(B7="","",INDEX(BDD!$B$8:$B$3171,MATCH(B7,BDD!$AV$8:$AV$3171,0)))</f>
        <v/>
      </c>
      <c r="D7" s="489" t="str">
        <f t="shared" si="1"/>
        <v/>
      </c>
      <c r="E7" s="490" t="str">
        <f>IF(B7="","",INDEX(BDD!$D$8:$D$3171,MATCH(B7,BDD!$AV$8:$AV$3171,0)))</f>
        <v/>
      </c>
      <c r="F7" s="491" t="str">
        <f>IF(B7="","",INDEX(BDD!$M$8:$M$3171,MATCH(B7,BDD!$AV$8:$AV$3171,0)))</f>
        <v/>
      </c>
      <c r="G7" s="491" t="str">
        <f>IF(B7="","",INDEX(BDD!$N$8:$N$3171,MATCH(B7,BDD!$AV$8:$AV$3171,0)))</f>
        <v/>
      </c>
      <c r="H7" s="492" t="str">
        <f>IF(B7="","",INDEX(BDD!$E$8:$E$3171,MATCH(B7,BDD!$AV$8:$AV$3171,0)))</f>
        <v/>
      </c>
      <c r="I7" s="493" t="str">
        <f>IF(B7="","",INDEX(BDD!$V$8:$V$3171,MATCH(B7,BDD!$AV$8:$AV$3171,0)))</f>
        <v/>
      </c>
      <c r="J7" s="519" t="str">
        <f>IF(B7="","",INDEX(BDD!$Q$8:$Q$3171,MATCH(B7,BDD!$AV$8:$AV$3171,0)))</f>
        <v/>
      </c>
      <c r="K7" s="520" t="str">
        <f>IF(B7="","",INDEX(BDD!$R$8:$R$3171,MATCH(B7,BDD!$AV$8:$AV$3171,0)))</f>
        <v/>
      </c>
      <c r="L7" s="521" t="str">
        <f>IF(B7="","",INDEX(BDD!$S$8:$S$3171,MATCH(B7,BDD!$AV$8:$AV$3171,0)))</f>
        <v/>
      </c>
      <c r="M7" s="494" t="str">
        <f>IF(B7="","",INDEX(BDD!$P$8:$P$3171,MATCH(B7,BDD!$AV$8:$AV$3171,0)))</f>
        <v/>
      </c>
      <c r="N7" s="495" t="str">
        <f>IF(B7="","",INDEX(BDD!$Z$8:$Z$3171,MATCH(B7,BDD!$AV$8:$AV$3171,0)))</f>
        <v/>
      </c>
      <c r="O7" s="491" t="str">
        <f>IF(B7="","",INDEX(BDD!$AA$8:$AA$3171,MATCH(B7,BDD!$AV$8:$AV$3171,0)))</f>
        <v/>
      </c>
      <c r="P7" s="496" t="str">
        <f>IF(B7="","",INDEX(BDD!$AB$8:$AB$3171,MATCH(B7,BDD!$AV$8:$AV$3171,0)))</f>
        <v/>
      </c>
      <c r="Q7" s="753" t="str">
        <f>IF(B7="","",INDEX(BDD!$AN$8:$AN$3171,MATCH(B7,BDD!$AV$8:$AV$3171,0)))</f>
        <v/>
      </c>
      <c r="R7" s="472" t="s">
        <v>1077</v>
      </c>
      <c r="S7" s="513"/>
    </row>
    <row r="8" spans="2:19" s="99" customFormat="1" ht="18" customHeight="1">
      <c r="B8" s="512" t="str">
        <f t="shared" si="0"/>
        <v/>
      </c>
      <c r="C8" s="488" t="str">
        <f>IF(B8="","",INDEX(BDD!$B$8:$B$3171,MATCH(B8,BDD!$AV$8:$AV$3171,0)))</f>
        <v/>
      </c>
      <c r="D8" s="489" t="str">
        <f t="shared" si="1"/>
        <v/>
      </c>
      <c r="E8" s="490" t="str">
        <f>IF(B8="","",INDEX(BDD!$D$8:$D$3171,MATCH(B8,BDD!$AV$8:$AV$3171,0)))</f>
        <v/>
      </c>
      <c r="F8" s="491" t="str">
        <f>IF(B8="","",INDEX(BDD!$M$8:$M$3171,MATCH(B8,BDD!$AV$8:$AV$3171,0)))</f>
        <v/>
      </c>
      <c r="G8" s="491" t="str">
        <f>IF(B8="","",INDEX(BDD!$N$8:$N$3171,MATCH(B8,BDD!$AV$8:$AV$3171,0)))</f>
        <v/>
      </c>
      <c r="H8" s="492" t="str">
        <f>IF(B8="","",INDEX(BDD!$E$8:$E$3171,MATCH(B8,BDD!$AV$8:$AV$3171,0)))</f>
        <v/>
      </c>
      <c r="I8" s="493" t="str">
        <f>IF(B8="","",INDEX(BDD!$V$8:$V$3171,MATCH(B8,BDD!$AV$8:$AV$3171,0)))</f>
        <v/>
      </c>
      <c r="J8" s="519" t="str">
        <f>IF(B8="","",INDEX(BDD!$Q$8:$Q$3171,MATCH(B8,BDD!$AV$8:$AV$3171,0)))</f>
        <v/>
      </c>
      <c r="K8" s="520" t="str">
        <f>IF(B8="","",INDEX(BDD!$R$8:$R$3171,MATCH(B8,BDD!$AV$8:$AV$3171,0)))</f>
        <v/>
      </c>
      <c r="L8" s="521" t="str">
        <f>IF(B8="","",INDEX(BDD!$S$8:$S$3171,MATCH(B8,BDD!$AV$8:$AV$3171,0)))</f>
        <v/>
      </c>
      <c r="M8" s="494" t="str">
        <f>IF(B8="","",INDEX(BDD!$P$8:$P$3171,MATCH(B8,BDD!$AV$8:$AV$3171,0)))</f>
        <v/>
      </c>
      <c r="N8" s="495" t="str">
        <f>IF(B8="","",INDEX(BDD!$Z$8:$Z$3171,MATCH(B8,BDD!$AV$8:$AV$3171,0)))</f>
        <v/>
      </c>
      <c r="O8" s="491" t="str">
        <f>IF(B8="","",INDEX(BDD!$AA$8:$AA$3171,MATCH(B8,BDD!$AV$8:$AV$3171,0)))</f>
        <v/>
      </c>
      <c r="P8" s="496" t="str">
        <f>IF(B8="","",INDEX(BDD!$AB$8:$AB$3171,MATCH(B8,BDD!$AV$8:$AV$3171,0)))</f>
        <v/>
      </c>
      <c r="Q8" s="753" t="str">
        <f>IF(B8="","",INDEX(BDD!$AN$8:$AN$3171,MATCH(B8,BDD!$AV$8:$AV$3171,0)))</f>
        <v/>
      </c>
      <c r="R8" s="472" t="s">
        <v>1080</v>
      </c>
      <c r="S8" s="513"/>
    </row>
    <row r="9" spans="2:19" s="99" customFormat="1" ht="18" customHeight="1">
      <c r="B9" s="512" t="str">
        <f t="shared" si="0"/>
        <v/>
      </c>
      <c r="C9" s="488" t="str">
        <f>IF(B9="","",INDEX(BDD!$B$8:$B$3171,MATCH(B9,BDD!$AV$8:$AV$3171,0)))</f>
        <v/>
      </c>
      <c r="D9" s="489" t="str">
        <f t="shared" si="1"/>
        <v/>
      </c>
      <c r="E9" s="490" t="str">
        <f>IF(B9="","",INDEX(BDD!$D$8:$D$3171,MATCH(B9,BDD!$AV$8:$AV$3171,0)))</f>
        <v/>
      </c>
      <c r="F9" s="491" t="str">
        <f>IF(B9="","",INDEX(BDD!$M$8:$M$3171,MATCH(B9,BDD!$AV$8:$AV$3171,0)))</f>
        <v/>
      </c>
      <c r="G9" s="491" t="str">
        <f>IF(B9="","",INDEX(BDD!$N$8:$N$3171,MATCH(B9,BDD!$AV$8:$AV$3171,0)))</f>
        <v/>
      </c>
      <c r="H9" s="492" t="str">
        <f>IF(B9="","",INDEX(BDD!$E$8:$E$3171,MATCH(B9,BDD!$AV$8:$AV$3171,0)))</f>
        <v/>
      </c>
      <c r="I9" s="493" t="str">
        <f>IF(B9="","",INDEX(BDD!$V$8:$V$3171,MATCH(B9,BDD!$AV$8:$AV$3171,0)))</f>
        <v/>
      </c>
      <c r="J9" s="519" t="str">
        <f>IF(B9="","",INDEX(BDD!$Q$8:$Q$3171,MATCH(B9,BDD!$AV$8:$AV$3171,0)))</f>
        <v/>
      </c>
      <c r="K9" s="520" t="str">
        <f>IF(B9="","",INDEX(BDD!$R$8:$R$3171,MATCH(B9,BDD!$AV$8:$AV$3171,0)))</f>
        <v/>
      </c>
      <c r="L9" s="521" t="str">
        <f>IF(B9="","",INDEX(BDD!$S$8:$S$3171,MATCH(B9,BDD!$AV$8:$AV$3171,0)))</f>
        <v/>
      </c>
      <c r="M9" s="494" t="str">
        <f>IF(B9="","",INDEX(BDD!$P$8:$P$3171,MATCH(B9,BDD!$AV$8:$AV$3171,0)))</f>
        <v/>
      </c>
      <c r="N9" s="495" t="str">
        <f>IF(B9="","",INDEX(BDD!$Z$8:$Z$3171,MATCH(B9,BDD!$AV$8:$AV$3171,0)))</f>
        <v/>
      </c>
      <c r="O9" s="491" t="str">
        <f>IF(B9="","",INDEX(BDD!$AA$8:$AA$3171,MATCH(B9,BDD!$AV$8:$AV$3171,0)))</f>
        <v/>
      </c>
      <c r="P9" s="496" t="str">
        <f>IF(B9="","",INDEX(BDD!$AB$8:$AB$3171,MATCH(B9,BDD!$AV$8:$AV$3171,0)))</f>
        <v/>
      </c>
      <c r="Q9" s="753" t="str">
        <f>IF(B9="","",INDEX(BDD!$AN$8:$AN$3171,MATCH(B9,BDD!$AV$8:$AV$3171,0)))</f>
        <v/>
      </c>
      <c r="R9" s="472" t="s">
        <v>1083</v>
      </c>
      <c r="S9" s="513"/>
    </row>
    <row r="10" spans="2:19" s="99" customFormat="1" ht="18" customHeight="1">
      <c r="B10" s="512" t="str">
        <f t="shared" si="0"/>
        <v/>
      </c>
      <c r="C10" s="488" t="str">
        <f>IF(B10="","",INDEX(BDD!$B$8:$B$3171,MATCH(B10,BDD!$AV$8:$AV$3171,0)))</f>
        <v/>
      </c>
      <c r="D10" s="489" t="str">
        <f t="shared" si="1"/>
        <v/>
      </c>
      <c r="E10" s="490" t="str">
        <f>IF(B10="","",INDEX(BDD!$D$8:$D$3171,MATCH(B10,BDD!$AV$8:$AV$3171,0)))</f>
        <v/>
      </c>
      <c r="F10" s="491" t="str">
        <f>IF(B10="","",INDEX(BDD!$M$8:$M$3171,MATCH(B10,BDD!$AV$8:$AV$3171,0)))</f>
        <v/>
      </c>
      <c r="G10" s="491" t="str">
        <f>IF(B10="","",INDEX(BDD!$N$8:$N$3171,MATCH(B10,BDD!$AV$8:$AV$3171,0)))</f>
        <v/>
      </c>
      <c r="H10" s="492" t="str">
        <f>IF(B10="","",INDEX(BDD!$E$8:$E$3171,MATCH(B10,BDD!$AV$8:$AV$3171,0)))</f>
        <v/>
      </c>
      <c r="I10" s="493" t="str">
        <f>IF(B10="","",INDEX(BDD!$V$8:$V$3171,MATCH(B10,BDD!$AV$8:$AV$3171,0)))</f>
        <v/>
      </c>
      <c r="J10" s="519" t="str">
        <f>IF(B10="","",INDEX(BDD!$Q$8:$Q$3171,MATCH(B10,BDD!$AV$8:$AV$3171,0)))</f>
        <v/>
      </c>
      <c r="K10" s="520" t="str">
        <f>IF(B10="","",INDEX(BDD!$R$8:$R$3171,MATCH(B10,BDD!$AV$8:$AV$3171,0)))</f>
        <v/>
      </c>
      <c r="L10" s="521" t="str">
        <f>IF(B10="","",INDEX(BDD!$S$8:$S$3171,MATCH(B10,BDD!$AV$8:$AV$3171,0)))</f>
        <v/>
      </c>
      <c r="M10" s="494" t="str">
        <f>IF(B10="","",INDEX(BDD!$P$8:$P$3171,MATCH(B10,BDD!$AV$8:$AV$3171,0)))</f>
        <v/>
      </c>
      <c r="N10" s="495" t="str">
        <f>IF(B10="","",INDEX(BDD!$Z$8:$Z$3171,MATCH(B10,BDD!$AV$8:$AV$3171,0)))</f>
        <v/>
      </c>
      <c r="O10" s="491" t="str">
        <f>IF(B10="","",INDEX(BDD!$AA$8:$AA$3171,MATCH(B10,BDD!$AV$8:$AV$3171,0)))</f>
        <v/>
      </c>
      <c r="P10" s="496" t="str">
        <f>IF(B10="","",INDEX(BDD!$AB$8:$AB$3171,MATCH(B10,BDD!$AV$8:$AV$3171,0)))</f>
        <v/>
      </c>
      <c r="Q10" s="753" t="str">
        <f>IF(B10="","",INDEX(BDD!$AN$8:$AN$3171,MATCH(B10,BDD!$AV$8:$AV$3171,0)))</f>
        <v/>
      </c>
      <c r="R10" s="472" t="s">
        <v>1111</v>
      </c>
      <c r="S10" s="513"/>
    </row>
    <row r="11" spans="2:19" s="99" customFormat="1" ht="18" customHeight="1">
      <c r="B11" s="512" t="str">
        <f t="shared" si="0"/>
        <v/>
      </c>
      <c r="C11" s="488" t="str">
        <f>IF(B11="","",INDEX(BDD!$B$8:$B$3171,MATCH(B11,BDD!$AV$8:$AV$3171,0)))</f>
        <v/>
      </c>
      <c r="D11" s="489" t="str">
        <f t="shared" si="1"/>
        <v/>
      </c>
      <c r="E11" s="490" t="str">
        <f>IF(B11="","",INDEX(BDD!$D$8:$D$3171,MATCH(B11,BDD!$AV$8:$AV$3171,0)))</f>
        <v/>
      </c>
      <c r="F11" s="491" t="str">
        <f>IF(B11="","",INDEX(BDD!$M$8:$M$3171,MATCH(B11,BDD!$AV$8:$AV$3171,0)))</f>
        <v/>
      </c>
      <c r="G11" s="491" t="str">
        <f>IF(B11="","",INDEX(BDD!$N$8:$N$3171,MATCH(B11,BDD!$AV$8:$AV$3171,0)))</f>
        <v/>
      </c>
      <c r="H11" s="492" t="str">
        <f>IF(B11="","",INDEX(BDD!$E$8:$E$3171,MATCH(B11,BDD!$AV$8:$AV$3171,0)))</f>
        <v/>
      </c>
      <c r="I11" s="493" t="str">
        <f>IF(B11="","",INDEX(BDD!$V$8:$V$3171,MATCH(B11,BDD!$AV$8:$AV$3171,0)))</f>
        <v/>
      </c>
      <c r="J11" s="519" t="str">
        <f>IF(B11="","",INDEX(BDD!$Q$8:$Q$3171,MATCH(B11,BDD!$AV$8:$AV$3171,0)))</f>
        <v/>
      </c>
      <c r="K11" s="520" t="str">
        <f>IF(B11="","",INDEX(BDD!$R$8:$R$3171,MATCH(B11,BDD!$AV$8:$AV$3171,0)))</f>
        <v/>
      </c>
      <c r="L11" s="521" t="str">
        <f>IF(B11="","",INDEX(BDD!$S$8:$S$3171,MATCH(B11,BDD!$AV$8:$AV$3171,0)))</f>
        <v/>
      </c>
      <c r="M11" s="494" t="str">
        <f>IF(B11="","",INDEX(BDD!$P$8:$P$3171,MATCH(B11,BDD!$AV$8:$AV$3171,0)))</f>
        <v/>
      </c>
      <c r="N11" s="495" t="str">
        <f>IF(B11="","",INDEX(BDD!$Z$8:$Z$3171,MATCH(B11,BDD!$AV$8:$AV$3171,0)))</f>
        <v/>
      </c>
      <c r="O11" s="491" t="str">
        <f>IF(B11="","",INDEX(BDD!$AA$8:$AA$3171,MATCH(B11,BDD!$AV$8:$AV$3171,0)))</f>
        <v/>
      </c>
      <c r="P11" s="496" t="str">
        <f>IF(B11="","",INDEX(BDD!$AB$8:$AB$3171,MATCH(B11,BDD!$AV$8:$AV$3171,0)))</f>
        <v/>
      </c>
      <c r="Q11" s="753" t="str">
        <f>IF(B11="","",INDEX(BDD!$AN$8:$AN$3171,MATCH(B11,BDD!$AV$8:$AV$3171,0)))</f>
        <v/>
      </c>
      <c r="R11" s="472" t="s">
        <v>1113</v>
      </c>
      <c r="S11" s="513"/>
    </row>
    <row r="12" spans="2:19" s="99" customFormat="1" ht="18" customHeight="1">
      <c r="B12" s="512" t="str">
        <f t="shared" si="0"/>
        <v/>
      </c>
      <c r="C12" s="488" t="str">
        <f>IF(B12="","",INDEX(BDD!$B$8:$B$3171,MATCH(B12,BDD!$AV$8:$AV$3171,0)))</f>
        <v/>
      </c>
      <c r="D12" s="489" t="str">
        <f t="shared" si="1"/>
        <v/>
      </c>
      <c r="E12" s="490" t="str">
        <f>IF(B12="","",INDEX(BDD!$D$8:$D$3171,MATCH(B12,BDD!$AV$8:$AV$3171,0)))</f>
        <v/>
      </c>
      <c r="F12" s="491" t="str">
        <f>IF(B12="","",INDEX(BDD!$M$8:$M$3171,MATCH(B12,BDD!$AV$8:$AV$3171,0)))</f>
        <v/>
      </c>
      <c r="G12" s="491" t="str">
        <f>IF(B12="","",INDEX(BDD!$N$8:$N$3171,MATCH(B12,BDD!$AV$8:$AV$3171,0)))</f>
        <v/>
      </c>
      <c r="H12" s="492" t="str">
        <f>IF(B12="","",INDEX(BDD!$E$8:$E$3171,MATCH(B12,BDD!$AV$8:$AV$3171,0)))</f>
        <v/>
      </c>
      <c r="I12" s="493" t="str">
        <f>IF(B12="","",INDEX(BDD!$V$8:$V$3171,MATCH(B12,BDD!$AV$8:$AV$3171,0)))</f>
        <v/>
      </c>
      <c r="J12" s="519" t="str">
        <f>IF(B12="","",INDEX(BDD!$Q$8:$Q$3171,MATCH(B12,BDD!$AV$8:$AV$3171,0)))</f>
        <v/>
      </c>
      <c r="K12" s="520" t="str">
        <f>IF(B12="","",INDEX(BDD!$R$8:$R$3171,MATCH(B12,BDD!$AV$8:$AV$3171,0)))</f>
        <v/>
      </c>
      <c r="L12" s="521" t="str">
        <f>IF(B12="","",INDEX(BDD!$S$8:$S$3171,MATCH(B12,BDD!$AV$8:$AV$3171,0)))</f>
        <v/>
      </c>
      <c r="M12" s="494" t="str">
        <f>IF(B12="","",INDEX(BDD!$P$8:$P$3171,MATCH(B12,BDD!$AV$8:$AV$3171,0)))</f>
        <v/>
      </c>
      <c r="N12" s="495" t="str">
        <f>IF(B12="","",INDEX(BDD!$Z$8:$Z$3171,MATCH(B12,BDD!$AV$8:$AV$3171,0)))</f>
        <v/>
      </c>
      <c r="O12" s="491" t="str">
        <f>IF(B12="","",INDEX(BDD!$AA$8:$AA$3171,MATCH(B12,BDD!$AV$8:$AV$3171,0)))</f>
        <v/>
      </c>
      <c r="P12" s="496" t="str">
        <f>IF(B12="","",INDEX(BDD!$AB$8:$AB$3171,MATCH(B12,BDD!$AV$8:$AV$3171,0)))</f>
        <v/>
      </c>
      <c r="Q12" s="753" t="str">
        <f>IF(B12="","",INDEX(BDD!$AN$8:$AN$3171,MATCH(B12,BDD!$AV$8:$AV$3171,0)))</f>
        <v/>
      </c>
      <c r="R12" s="472" t="s">
        <v>1142</v>
      </c>
      <c r="S12" s="513"/>
    </row>
    <row r="13" spans="2:19" s="99" customFormat="1" ht="18" customHeight="1">
      <c r="B13" s="512" t="str">
        <f t="shared" si="0"/>
        <v/>
      </c>
      <c r="C13" s="488" t="str">
        <f>IF(B13="","",INDEX(BDD!$B$8:$B$3171,MATCH(B13,BDD!$AV$8:$AV$3171,0)))</f>
        <v/>
      </c>
      <c r="D13" s="489" t="str">
        <f t="shared" si="1"/>
        <v/>
      </c>
      <c r="E13" s="490" t="str">
        <f>IF(B13="","",INDEX(BDD!$D$8:$D$3171,MATCH(B13,BDD!$AV$8:$AV$3171,0)))</f>
        <v/>
      </c>
      <c r="F13" s="491" t="str">
        <f>IF(B13="","",INDEX(BDD!$M$8:$M$3171,MATCH(B13,BDD!$AV$8:$AV$3171,0)))</f>
        <v/>
      </c>
      <c r="G13" s="491" t="str">
        <f>IF(B13="","",INDEX(BDD!$N$8:$N$3171,MATCH(B13,BDD!$AV$8:$AV$3171,0)))</f>
        <v/>
      </c>
      <c r="H13" s="492" t="str">
        <f>IF(B13="","",INDEX(BDD!$E$8:$E$3171,MATCH(B13,BDD!$AV$8:$AV$3171,0)))</f>
        <v/>
      </c>
      <c r="I13" s="493" t="str">
        <f>IF(B13="","",INDEX(BDD!$V$8:$V$3171,MATCH(B13,BDD!$AV$8:$AV$3171,0)))</f>
        <v/>
      </c>
      <c r="J13" s="519" t="str">
        <f>IF(B13="","",INDEX(BDD!$Q$8:$Q$3171,MATCH(B13,BDD!$AV$8:$AV$3171,0)))</f>
        <v/>
      </c>
      <c r="K13" s="520" t="str">
        <f>IF(B13="","",INDEX(BDD!$R$8:$R$3171,MATCH(B13,BDD!$AV$8:$AV$3171,0)))</f>
        <v/>
      </c>
      <c r="L13" s="521" t="str">
        <f>IF(B13="","",INDEX(BDD!$S$8:$S$3171,MATCH(B13,BDD!$AV$8:$AV$3171,0)))</f>
        <v/>
      </c>
      <c r="M13" s="494" t="str">
        <f>IF(B13="","",INDEX(BDD!$P$8:$P$3171,MATCH(B13,BDD!$AV$8:$AV$3171,0)))</f>
        <v/>
      </c>
      <c r="N13" s="495" t="str">
        <f>IF(B13="","",INDEX(BDD!$Z$8:$Z$3171,MATCH(B13,BDD!$AV$8:$AV$3171,0)))</f>
        <v/>
      </c>
      <c r="O13" s="491" t="str">
        <f>IF(B13="","",INDEX(BDD!$AA$8:$AA$3171,MATCH(B13,BDD!$AV$8:$AV$3171,0)))</f>
        <v/>
      </c>
      <c r="P13" s="496" t="str">
        <f>IF(B13="","",INDEX(BDD!$AB$8:$AB$3171,MATCH(B13,BDD!$AV$8:$AV$3171,0)))</f>
        <v/>
      </c>
      <c r="Q13" s="753" t="str">
        <f>IF(B13="","",INDEX(BDD!$AN$8:$AN$3171,MATCH(B13,BDD!$AV$8:$AV$3171,0)))</f>
        <v/>
      </c>
      <c r="R13" s="472" t="s">
        <v>1150</v>
      </c>
      <c r="S13" s="513"/>
    </row>
    <row r="14" spans="2:19" s="99" customFormat="1" ht="18" customHeight="1">
      <c r="B14" s="512" t="str">
        <f t="shared" si="0"/>
        <v/>
      </c>
      <c r="C14" s="488" t="str">
        <f>IF(B14="","",INDEX(BDD!$B$8:$B$3171,MATCH(B14,BDD!$AV$8:$AV$3171,0)))</f>
        <v/>
      </c>
      <c r="D14" s="489" t="str">
        <f t="shared" si="1"/>
        <v/>
      </c>
      <c r="E14" s="490" t="str">
        <f>IF(B14="","",INDEX(BDD!$D$8:$D$3171,MATCH(B14,BDD!$AV$8:$AV$3171,0)))</f>
        <v/>
      </c>
      <c r="F14" s="491" t="str">
        <f>IF(B14="","",INDEX(BDD!$M$8:$M$3171,MATCH(B14,BDD!$AV$8:$AV$3171,0)))</f>
        <v/>
      </c>
      <c r="G14" s="491" t="str">
        <f>IF(B14="","",INDEX(BDD!$N$8:$N$3171,MATCH(B14,BDD!$AV$8:$AV$3171,0)))</f>
        <v/>
      </c>
      <c r="H14" s="492" t="str">
        <f>IF(B14="","",INDEX(BDD!$E$8:$E$3171,MATCH(B14,BDD!$AV$8:$AV$3171,0)))</f>
        <v/>
      </c>
      <c r="I14" s="493" t="str">
        <f>IF(B14="","",INDEX(BDD!$V$8:$V$3171,MATCH(B14,BDD!$AV$8:$AV$3171,0)))</f>
        <v/>
      </c>
      <c r="J14" s="519" t="str">
        <f>IF(B14="","",INDEX(BDD!$Q$8:$Q$3171,MATCH(B14,BDD!$AV$8:$AV$3171,0)))</f>
        <v/>
      </c>
      <c r="K14" s="520" t="str">
        <f>IF(B14="","",INDEX(BDD!$R$8:$R$3171,MATCH(B14,BDD!$AV$8:$AV$3171,0)))</f>
        <v/>
      </c>
      <c r="L14" s="521" t="str">
        <f>IF(B14="","",INDEX(BDD!$S$8:$S$3171,MATCH(B14,BDD!$AV$8:$AV$3171,0)))</f>
        <v/>
      </c>
      <c r="M14" s="494" t="str">
        <f>IF(B14="","",INDEX(BDD!$P$8:$P$3171,MATCH(B14,BDD!$AV$8:$AV$3171,0)))</f>
        <v/>
      </c>
      <c r="N14" s="495" t="str">
        <f>IF(B14="","",INDEX(BDD!$Z$8:$Z$3171,MATCH(B14,BDD!$AV$8:$AV$3171,0)))</f>
        <v/>
      </c>
      <c r="O14" s="491" t="str">
        <f>IF(B14="","",INDEX(BDD!$AA$8:$AA$3171,MATCH(B14,BDD!$AV$8:$AV$3171,0)))</f>
        <v/>
      </c>
      <c r="P14" s="496" t="str">
        <f>IF(B14="","",INDEX(BDD!$AB$8:$AB$3171,MATCH(B14,BDD!$AV$8:$AV$3171,0)))</f>
        <v/>
      </c>
      <c r="Q14" s="753" t="str">
        <f>IF(B14="","",INDEX(BDD!$AN$8:$AN$3171,MATCH(B14,BDD!$AV$8:$AV$3171,0)))</f>
        <v/>
      </c>
      <c r="R14" s="472" t="s">
        <v>1154</v>
      </c>
      <c r="S14" s="513"/>
    </row>
    <row r="15" spans="2:19" s="99" customFormat="1" ht="18" customHeight="1">
      <c r="B15" s="512" t="str">
        <f t="shared" si="0"/>
        <v/>
      </c>
      <c r="C15" s="488" t="str">
        <f>IF(B15="","",INDEX(BDD!$B$8:$B$3171,MATCH(B15,BDD!$AV$8:$AV$3171,0)))</f>
        <v/>
      </c>
      <c r="D15" s="489" t="str">
        <f t="shared" si="1"/>
        <v/>
      </c>
      <c r="E15" s="490" t="str">
        <f>IF(B15="","",INDEX(BDD!$D$8:$D$3171,MATCH(B15,BDD!$AV$8:$AV$3171,0)))</f>
        <v/>
      </c>
      <c r="F15" s="491" t="str">
        <f>IF(B15="","",INDEX(BDD!$M$8:$M$3171,MATCH(B15,BDD!$AV$8:$AV$3171,0)))</f>
        <v/>
      </c>
      <c r="G15" s="491" t="str">
        <f>IF(B15="","",INDEX(BDD!$N$8:$N$3171,MATCH(B15,BDD!$AV$8:$AV$3171,0)))</f>
        <v/>
      </c>
      <c r="H15" s="492" t="str">
        <f>IF(B15="","",INDEX(BDD!$E$8:$E$3171,MATCH(B15,BDD!$AV$8:$AV$3171,0)))</f>
        <v/>
      </c>
      <c r="I15" s="493" t="str">
        <f>IF(B15="","",INDEX(BDD!$V$8:$V$3171,MATCH(B15,BDD!$AV$8:$AV$3171,0)))</f>
        <v/>
      </c>
      <c r="J15" s="519" t="str">
        <f>IF(B15="","",INDEX(BDD!$Q$8:$Q$3171,MATCH(B15,BDD!$AV$8:$AV$3171,0)))</f>
        <v/>
      </c>
      <c r="K15" s="520" t="str">
        <f>IF(B15="","",INDEX(BDD!$R$8:$R$3171,MATCH(B15,BDD!$AV$8:$AV$3171,0)))</f>
        <v/>
      </c>
      <c r="L15" s="521" t="str">
        <f>IF(B15="","",INDEX(BDD!$S$8:$S$3171,MATCH(B15,BDD!$AV$8:$AV$3171,0)))</f>
        <v/>
      </c>
      <c r="M15" s="494" t="str">
        <f>IF(B15="","",INDEX(BDD!$P$8:$P$3171,MATCH(B15,BDD!$AV$8:$AV$3171,0)))</f>
        <v/>
      </c>
      <c r="N15" s="495" t="str">
        <f>IF(B15="","",INDEX(BDD!$Z$8:$Z$3171,MATCH(B15,BDD!$AV$8:$AV$3171,0)))</f>
        <v/>
      </c>
      <c r="O15" s="491" t="str">
        <f>IF(B15="","",INDEX(BDD!$AA$8:$AA$3171,MATCH(B15,BDD!$AV$8:$AV$3171,0)))</f>
        <v/>
      </c>
      <c r="P15" s="496" t="str">
        <f>IF(B15="","",INDEX(BDD!$AB$8:$AB$3171,MATCH(B15,BDD!$AV$8:$AV$3171,0)))</f>
        <v/>
      </c>
      <c r="Q15" s="753" t="str">
        <f>IF(B15="","",INDEX(BDD!$AN$8:$AN$3171,MATCH(B15,BDD!$AV$8:$AV$3171,0)))</f>
        <v/>
      </c>
      <c r="R15" s="472" t="s">
        <v>1181</v>
      </c>
      <c r="S15" s="513"/>
    </row>
    <row r="16" spans="2:19" s="99" customFormat="1" ht="18" customHeight="1">
      <c r="B16" s="512" t="str">
        <f t="shared" si="0"/>
        <v/>
      </c>
      <c r="C16" s="488" t="str">
        <f>IF(B16="","",INDEX(BDD!$B$8:$B$3171,MATCH(B16,BDD!$AV$8:$AV$3171,0)))</f>
        <v/>
      </c>
      <c r="D16" s="489" t="str">
        <f t="shared" si="1"/>
        <v/>
      </c>
      <c r="E16" s="490" t="str">
        <f>IF(B16="","",INDEX(BDD!$D$8:$D$3171,MATCH(B16,BDD!$AV$8:$AV$3171,0)))</f>
        <v/>
      </c>
      <c r="F16" s="491" t="str">
        <f>IF(B16="","",INDEX(BDD!$M$8:$M$3171,MATCH(B16,BDD!$AV$8:$AV$3171,0)))</f>
        <v/>
      </c>
      <c r="G16" s="491" t="str">
        <f>IF(B16="","",INDEX(BDD!$N$8:$N$3171,MATCH(B16,BDD!$AV$8:$AV$3171,0)))</f>
        <v/>
      </c>
      <c r="H16" s="492" t="str">
        <f>IF(B16="","",INDEX(BDD!$E$8:$E$3171,MATCH(B16,BDD!$AV$8:$AV$3171,0)))</f>
        <v/>
      </c>
      <c r="I16" s="493" t="str">
        <f>IF(B16="","",INDEX(BDD!$V$8:$V$3171,MATCH(B16,BDD!$AV$8:$AV$3171,0)))</f>
        <v/>
      </c>
      <c r="J16" s="519" t="str">
        <f>IF(B16="","",INDEX(BDD!$Q$8:$Q$3171,MATCH(B16,BDD!$AV$8:$AV$3171,0)))</f>
        <v/>
      </c>
      <c r="K16" s="520" t="str">
        <f>IF(B16="","",INDEX(BDD!$R$8:$R$3171,MATCH(B16,BDD!$AV$8:$AV$3171,0)))</f>
        <v/>
      </c>
      <c r="L16" s="521" t="str">
        <f>IF(B16="","",INDEX(BDD!$S$8:$S$3171,MATCH(B16,BDD!$AV$8:$AV$3171,0)))</f>
        <v/>
      </c>
      <c r="M16" s="494" t="str">
        <f>IF(B16="","",INDEX(BDD!$P$8:$P$3171,MATCH(B16,BDD!$AV$8:$AV$3171,0)))</f>
        <v/>
      </c>
      <c r="N16" s="495" t="str">
        <f>IF(B16="","",INDEX(BDD!$Z$8:$Z$3171,MATCH(B16,BDD!$AV$8:$AV$3171,0)))</f>
        <v/>
      </c>
      <c r="O16" s="491" t="str">
        <f>IF(B16="","",INDEX(BDD!$AA$8:$AA$3171,MATCH(B16,BDD!$AV$8:$AV$3171,0)))</f>
        <v/>
      </c>
      <c r="P16" s="496" t="str">
        <f>IF(B16="","",INDEX(BDD!$AB$8:$AB$3171,MATCH(B16,BDD!$AV$8:$AV$3171,0)))</f>
        <v/>
      </c>
      <c r="Q16" s="753" t="str">
        <f>IF(B16="","",INDEX(BDD!$AN$8:$AN$3171,MATCH(B16,BDD!$AV$8:$AV$3171,0)))</f>
        <v/>
      </c>
      <c r="R16" s="472" t="s">
        <v>1207</v>
      </c>
      <c r="S16" s="513"/>
    </row>
    <row r="17" spans="2:19" s="99" customFormat="1" ht="18" customHeight="1">
      <c r="B17" s="512" t="str">
        <f t="shared" si="0"/>
        <v/>
      </c>
      <c r="C17" s="488" t="str">
        <f>IF(B17="","",INDEX(BDD!$B$8:$B$3171,MATCH(B17,BDD!$AV$8:$AV$3171,0)))</f>
        <v/>
      </c>
      <c r="D17" s="489" t="str">
        <f t="shared" si="1"/>
        <v/>
      </c>
      <c r="E17" s="490" t="str">
        <f>IF(B17="","",INDEX(BDD!$D$8:$D$3171,MATCH(B17,BDD!$AV$8:$AV$3171,0)))</f>
        <v/>
      </c>
      <c r="F17" s="491" t="str">
        <f>IF(B17="","",INDEX(BDD!$M$8:$M$3171,MATCH(B17,BDD!$AV$8:$AV$3171,0)))</f>
        <v/>
      </c>
      <c r="G17" s="491" t="str">
        <f>IF(B17="","",INDEX(BDD!$N$8:$N$3171,MATCH(B17,BDD!$AV$8:$AV$3171,0)))</f>
        <v/>
      </c>
      <c r="H17" s="492" t="str">
        <f>IF(B17="","",INDEX(BDD!$E$8:$E$3171,MATCH(B17,BDD!$AV$8:$AV$3171,0)))</f>
        <v/>
      </c>
      <c r="I17" s="493" t="str">
        <f>IF(B17="","",INDEX(BDD!$V$8:$V$3171,MATCH(B17,BDD!$AV$8:$AV$3171,0)))</f>
        <v/>
      </c>
      <c r="J17" s="519" t="str">
        <f>IF(B17="","",INDEX(BDD!$Q$8:$Q$3171,MATCH(B17,BDD!$AV$8:$AV$3171,0)))</f>
        <v/>
      </c>
      <c r="K17" s="520" t="str">
        <f>IF(B17="","",INDEX(BDD!$R$8:$R$3171,MATCH(B17,BDD!$AV$8:$AV$3171,0)))</f>
        <v/>
      </c>
      <c r="L17" s="521" t="str">
        <f>IF(B17="","",INDEX(BDD!$S$8:$S$3171,MATCH(B17,BDD!$AV$8:$AV$3171,0)))</f>
        <v/>
      </c>
      <c r="M17" s="494" t="str">
        <f>IF(B17="","",INDEX(BDD!$P$8:$P$3171,MATCH(B17,BDD!$AV$8:$AV$3171,0)))</f>
        <v/>
      </c>
      <c r="N17" s="495" t="str">
        <f>IF(B17="","",INDEX(BDD!$Z$8:$Z$3171,MATCH(B17,BDD!$AV$8:$AV$3171,0)))</f>
        <v/>
      </c>
      <c r="O17" s="491" t="str">
        <f>IF(B17="","",INDEX(BDD!$AA$8:$AA$3171,MATCH(B17,BDD!$AV$8:$AV$3171,0)))</f>
        <v/>
      </c>
      <c r="P17" s="496" t="str">
        <f>IF(B17="","",INDEX(BDD!$AB$8:$AB$3171,MATCH(B17,BDD!$AV$8:$AV$3171,0)))</f>
        <v/>
      </c>
      <c r="Q17" s="753" t="str">
        <f>IF(B17="","",INDEX(BDD!$AN$8:$AN$3171,MATCH(B17,BDD!$AV$8:$AV$3171,0)))</f>
        <v/>
      </c>
      <c r="R17" s="472" t="s">
        <v>1209</v>
      </c>
      <c r="S17" s="513"/>
    </row>
    <row r="18" spans="2:19" s="99" customFormat="1" ht="18" customHeight="1">
      <c r="B18" s="512" t="str">
        <f t="shared" si="0"/>
        <v/>
      </c>
      <c r="C18" s="488" t="str">
        <f>IF(B18="","",INDEX(BDD!$B$8:$B$3171,MATCH(B18,BDD!$AV$8:$AV$3171,0)))</f>
        <v/>
      </c>
      <c r="D18" s="489" t="str">
        <f t="shared" si="1"/>
        <v/>
      </c>
      <c r="E18" s="490" t="str">
        <f>IF(B18="","",INDEX(BDD!$D$8:$D$3171,MATCH(B18,BDD!$AV$8:$AV$3171,0)))</f>
        <v/>
      </c>
      <c r="F18" s="491" t="str">
        <f>IF(B18="","",INDEX(BDD!$M$8:$M$3171,MATCH(B18,BDD!$AV$8:$AV$3171,0)))</f>
        <v/>
      </c>
      <c r="G18" s="491" t="str">
        <f>IF(B18="","",INDEX(BDD!$N$8:$N$3171,MATCH(B18,BDD!$AV$8:$AV$3171,0)))</f>
        <v/>
      </c>
      <c r="H18" s="492" t="str">
        <f>IF(B18="","",INDEX(BDD!$E$8:$E$3171,MATCH(B18,BDD!$AV$8:$AV$3171,0)))</f>
        <v/>
      </c>
      <c r="I18" s="493" t="str">
        <f>IF(B18="","",INDEX(BDD!$V$8:$V$3171,MATCH(B18,BDD!$AV$8:$AV$3171,0)))</f>
        <v/>
      </c>
      <c r="J18" s="519" t="str">
        <f>IF(B18="","",INDEX(BDD!$Q$8:$Q$3171,MATCH(B18,BDD!$AV$8:$AV$3171,0)))</f>
        <v/>
      </c>
      <c r="K18" s="520" t="str">
        <f>IF(B18="","",INDEX(BDD!$R$8:$R$3171,MATCH(B18,BDD!$AV$8:$AV$3171,0)))</f>
        <v/>
      </c>
      <c r="L18" s="521" t="str">
        <f>IF(B18="","",INDEX(BDD!$S$8:$S$3171,MATCH(B18,BDD!$AV$8:$AV$3171,0)))</f>
        <v/>
      </c>
      <c r="M18" s="494" t="str">
        <f>IF(B18="","",INDEX(BDD!$P$8:$P$3171,MATCH(B18,BDD!$AV$8:$AV$3171,0)))</f>
        <v/>
      </c>
      <c r="N18" s="495" t="str">
        <f>IF(B18="","",INDEX(BDD!$Z$8:$Z$3171,MATCH(B18,BDD!$AV$8:$AV$3171,0)))</f>
        <v/>
      </c>
      <c r="O18" s="491" t="str">
        <f>IF(B18="","",INDEX(BDD!$AA$8:$AA$3171,MATCH(B18,BDD!$AV$8:$AV$3171,0)))</f>
        <v/>
      </c>
      <c r="P18" s="496" t="str">
        <f>IF(B18="","",INDEX(BDD!$AB$8:$AB$3171,MATCH(B18,BDD!$AV$8:$AV$3171,0)))</f>
        <v/>
      </c>
      <c r="Q18" s="753" t="str">
        <f>IF(B18="","",INDEX(BDD!$AN$8:$AN$3171,MATCH(B18,BDD!$AV$8:$AV$3171,0)))</f>
        <v/>
      </c>
      <c r="R18" s="472" t="s">
        <v>1326</v>
      </c>
      <c r="S18" s="513"/>
    </row>
    <row r="19" spans="2:19" s="99" customFormat="1" ht="18" customHeight="1">
      <c r="B19" s="512" t="str">
        <f t="shared" si="0"/>
        <v/>
      </c>
      <c r="C19" s="488" t="str">
        <f>IF(B19="","",INDEX(BDD!$B$8:$B$3171,MATCH(B19,BDD!$AV$8:$AV$3171,0)))</f>
        <v/>
      </c>
      <c r="D19" s="489" t="str">
        <f t="shared" si="1"/>
        <v/>
      </c>
      <c r="E19" s="490" t="str">
        <f>IF(B19="","",INDEX(BDD!$D$8:$D$3171,MATCH(B19,BDD!$AV$8:$AV$3171,0)))</f>
        <v/>
      </c>
      <c r="F19" s="491" t="str">
        <f>IF(B19="","",INDEX(BDD!$M$8:$M$3171,MATCH(B19,BDD!$AV$8:$AV$3171,0)))</f>
        <v/>
      </c>
      <c r="G19" s="491" t="str">
        <f>IF(B19="","",INDEX(BDD!$N$8:$N$3171,MATCH(B19,BDD!$AV$8:$AV$3171,0)))</f>
        <v/>
      </c>
      <c r="H19" s="492" t="str">
        <f>IF(B19="","",INDEX(BDD!$E$8:$E$3171,MATCH(B19,BDD!$AV$8:$AV$3171,0)))</f>
        <v/>
      </c>
      <c r="I19" s="493" t="str">
        <f>IF(B19="","",INDEX(BDD!$V$8:$V$3171,MATCH(B19,BDD!$AV$8:$AV$3171,0)))</f>
        <v/>
      </c>
      <c r="J19" s="519" t="str">
        <f>IF(B19="","",INDEX(BDD!$Q$8:$Q$3171,MATCH(B19,BDD!$AV$8:$AV$3171,0)))</f>
        <v/>
      </c>
      <c r="K19" s="520" t="str">
        <f>IF(B19="","",INDEX(BDD!$R$8:$R$3171,MATCH(B19,BDD!$AV$8:$AV$3171,0)))</f>
        <v/>
      </c>
      <c r="L19" s="521" t="str">
        <f>IF(B19="","",INDEX(BDD!$S$8:$S$3171,MATCH(B19,BDD!$AV$8:$AV$3171,0)))</f>
        <v/>
      </c>
      <c r="M19" s="494" t="str">
        <f>IF(B19="","",INDEX(BDD!$P$8:$P$3171,MATCH(B19,BDD!$AV$8:$AV$3171,0)))</f>
        <v/>
      </c>
      <c r="N19" s="495" t="str">
        <f>IF(B19="","",INDEX(BDD!$Z$8:$Z$3171,MATCH(B19,BDD!$AV$8:$AV$3171,0)))</f>
        <v/>
      </c>
      <c r="O19" s="491" t="str">
        <f>IF(B19="","",INDEX(BDD!$AA$8:$AA$3171,MATCH(B19,BDD!$AV$8:$AV$3171,0)))</f>
        <v/>
      </c>
      <c r="P19" s="496" t="str">
        <f>IF(B19="","",INDEX(BDD!$AB$8:$AB$3171,MATCH(B19,BDD!$AV$8:$AV$3171,0)))</f>
        <v/>
      </c>
      <c r="Q19" s="753" t="str">
        <f>IF(B19="","",INDEX(BDD!$AN$8:$AN$3171,MATCH(B19,BDD!$AV$8:$AV$3171,0)))</f>
        <v/>
      </c>
      <c r="R19" s="472" t="s">
        <v>1328</v>
      </c>
      <c r="S19" s="513"/>
    </row>
    <row r="20" spans="2:19" s="99" customFormat="1" ht="18" customHeight="1">
      <c r="B20" s="512" t="str">
        <f t="shared" si="0"/>
        <v/>
      </c>
      <c r="C20" s="488" t="str">
        <f>IF(B20="","",INDEX(BDD!$B$8:$B$3171,MATCH(B20,BDD!$AV$8:$AV$3171,0)))</f>
        <v/>
      </c>
      <c r="D20" s="489" t="str">
        <f t="shared" si="1"/>
        <v/>
      </c>
      <c r="E20" s="490" t="str">
        <f>IF(B20="","",INDEX(BDD!$D$8:$D$3171,MATCH(B20,BDD!$AV$8:$AV$3171,0)))</f>
        <v/>
      </c>
      <c r="F20" s="491" t="str">
        <f>IF(B20="","",INDEX(BDD!$M$8:$M$3171,MATCH(B20,BDD!$AV$8:$AV$3171,0)))</f>
        <v/>
      </c>
      <c r="G20" s="491" t="str">
        <f>IF(B20="","",INDEX(BDD!$N$8:$N$3171,MATCH(B20,BDD!$AV$8:$AV$3171,0)))</f>
        <v/>
      </c>
      <c r="H20" s="492" t="str">
        <f>IF(B20="","",INDEX(BDD!$E$8:$E$3171,MATCH(B20,BDD!$AV$8:$AV$3171,0)))</f>
        <v/>
      </c>
      <c r="I20" s="493" t="str">
        <f>IF(B20="","",INDEX(BDD!$V$8:$V$3171,MATCH(B20,BDD!$AV$8:$AV$3171,0)))</f>
        <v/>
      </c>
      <c r="J20" s="519" t="str">
        <f>IF(B20="","",INDEX(BDD!$Q$8:$Q$3171,MATCH(B20,BDD!$AV$8:$AV$3171,0)))</f>
        <v/>
      </c>
      <c r="K20" s="520" t="str">
        <f>IF(B20="","",INDEX(BDD!$R$8:$R$3171,MATCH(B20,BDD!$AV$8:$AV$3171,0)))</f>
        <v/>
      </c>
      <c r="L20" s="521" t="str">
        <f>IF(B20="","",INDEX(BDD!$S$8:$S$3171,MATCH(B20,BDD!$AV$8:$AV$3171,0)))</f>
        <v/>
      </c>
      <c r="M20" s="494" t="str">
        <f>IF(B20="","",INDEX(BDD!$P$8:$P$3171,MATCH(B20,BDD!$AV$8:$AV$3171,0)))</f>
        <v/>
      </c>
      <c r="N20" s="495" t="str">
        <f>IF(B20="","",INDEX(BDD!$Z$8:$Z$3171,MATCH(B20,BDD!$AV$8:$AV$3171,0)))</f>
        <v/>
      </c>
      <c r="O20" s="491" t="str">
        <f>IF(B20="","",INDEX(BDD!$AA$8:$AA$3171,MATCH(B20,BDD!$AV$8:$AV$3171,0)))</f>
        <v/>
      </c>
      <c r="P20" s="496" t="str">
        <f>IF(B20="","",INDEX(BDD!$AB$8:$AB$3171,MATCH(B20,BDD!$AV$8:$AV$3171,0)))</f>
        <v/>
      </c>
      <c r="Q20" s="753" t="str">
        <f>IF(B20="","",INDEX(BDD!$AN$8:$AN$3171,MATCH(B20,BDD!$AV$8:$AV$3171,0)))</f>
        <v/>
      </c>
      <c r="R20" s="472" t="s">
        <v>1329</v>
      </c>
      <c r="S20" s="513"/>
    </row>
    <row r="21" spans="2:19" s="99" customFormat="1" ht="18" customHeight="1">
      <c r="B21" s="512" t="str">
        <f t="shared" si="0"/>
        <v/>
      </c>
      <c r="C21" s="488" t="str">
        <f>IF(B21="","",INDEX(BDD!$B$8:$B$3171,MATCH(B21,BDD!$AV$8:$AV$3171,0)))</f>
        <v/>
      </c>
      <c r="D21" s="489" t="str">
        <f t="shared" si="1"/>
        <v/>
      </c>
      <c r="E21" s="490" t="str">
        <f>IF(B21="","",INDEX(BDD!$D$8:$D$3171,MATCH(B21,BDD!$AV$8:$AV$3171,0)))</f>
        <v/>
      </c>
      <c r="F21" s="491" t="str">
        <f>IF(B21="","",INDEX(BDD!$M$8:$M$3171,MATCH(B21,BDD!$AV$8:$AV$3171,0)))</f>
        <v/>
      </c>
      <c r="G21" s="491" t="str">
        <f>IF(B21="","",INDEX(BDD!$N$8:$N$3171,MATCH(B21,BDD!$AV$8:$AV$3171,0)))</f>
        <v/>
      </c>
      <c r="H21" s="492" t="str">
        <f>IF(B21="","",INDEX(BDD!$E$8:$E$3171,MATCH(B21,BDD!$AV$8:$AV$3171,0)))</f>
        <v/>
      </c>
      <c r="I21" s="493" t="str">
        <f>IF(B21="","",INDEX(BDD!$V$8:$V$3171,MATCH(B21,BDD!$AV$8:$AV$3171,0)))</f>
        <v/>
      </c>
      <c r="J21" s="519" t="str">
        <f>IF(B21="","",INDEX(BDD!$Q$8:$Q$3171,MATCH(B21,BDD!$AV$8:$AV$3171,0)))</f>
        <v/>
      </c>
      <c r="K21" s="520" t="str">
        <f>IF(B21="","",INDEX(BDD!$R$8:$R$3171,MATCH(B21,BDD!$AV$8:$AV$3171,0)))</f>
        <v/>
      </c>
      <c r="L21" s="521" t="str">
        <f>IF(B21="","",INDEX(BDD!$S$8:$S$3171,MATCH(B21,BDD!$AV$8:$AV$3171,0)))</f>
        <v/>
      </c>
      <c r="M21" s="494" t="str">
        <f>IF(B21="","",INDEX(BDD!$P$8:$P$3171,MATCH(B21,BDD!$AV$8:$AV$3171,0)))</f>
        <v/>
      </c>
      <c r="N21" s="495" t="str">
        <f>IF(B21="","",INDEX(BDD!$Z$8:$Z$3171,MATCH(B21,BDD!$AV$8:$AV$3171,0)))</f>
        <v/>
      </c>
      <c r="O21" s="491" t="str">
        <f>IF(B21="","",INDEX(BDD!$AA$8:$AA$3171,MATCH(B21,BDD!$AV$8:$AV$3171,0)))</f>
        <v/>
      </c>
      <c r="P21" s="496" t="str">
        <f>IF(B21="","",INDEX(BDD!$AB$8:$AB$3171,MATCH(B21,BDD!$AV$8:$AV$3171,0)))</f>
        <v/>
      </c>
      <c r="Q21" s="753" t="str">
        <f>IF(B21="","",INDEX(BDD!$AN$8:$AN$3171,MATCH(B21,BDD!$AV$8:$AV$3171,0)))</f>
        <v/>
      </c>
      <c r="R21" s="472" t="s">
        <v>1333</v>
      </c>
      <c r="S21" s="513"/>
    </row>
    <row r="22" spans="2:19" s="99" customFormat="1" ht="18" customHeight="1">
      <c r="B22" s="512" t="str">
        <f t="shared" si="0"/>
        <v/>
      </c>
      <c r="C22" s="488" t="str">
        <f>IF(B22="","",INDEX(BDD!$B$8:$B$3171,MATCH(B22,BDD!$AV$8:$AV$3171,0)))</f>
        <v/>
      </c>
      <c r="D22" s="489" t="str">
        <f t="shared" si="1"/>
        <v/>
      </c>
      <c r="E22" s="490" t="str">
        <f>IF(B22="","",INDEX(BDD!$D$8:$D$3171,MATCH(B22,BDD!$AV$8:$AV$3171,0)))</f>
        <v/>
      </c>
      <c r="F22" s="491" t="str">
        <f>IF(B22="","",INDEX(BDD!$M$8:$M$3171,MATCH(B22,BDD!$AV$8:$AV$3171,0)))</f>
        <v/>
      </c>
      <c r="G22" s="491" t="str">
        <f>IF(B22="","",INDEX(BDD!$N$8:$N$3171,MATCH(B22,BDD!$AV$8:$AV$3171,0)))</f>
        <v/>
      </c>
      <c r="H22" s="492" t="str">
        <f>IF(B22="","",INDEX(BDD!$E$8:$E$3171,MATCH(B22,BDD!$AV$8:$AV$3171,0)))</f>
        <v/>
      </c>
      <c r="I22" s="493" t="str">
        <f>IF(B22="","",INDEX(BDD!$V$8:$V$3171,MATCH(B22,BDD!$AV$8:$AV$3171,0)))</f>
        <v/>
      </c>
      <c r="J22" s="519" t="str">
        <f>IF(B22="","",INDEX(BDD!$Q$8:$Q$3171,MATCH(B22,BDD!$AV$8:$AV$3171,0)))</f>
        <v/>
      </c>
      <c r="K22" s="520" t="str">
        <f>IF(B22="","",INDEX(BDD!$R$8:$R$3171,MATCH(B22,BDD!$AV$8:$AV$3171,0)))</f>
        <v/>
      </c>
      <c r="L22" s="521" t="str">
        <f>IF(B22="","",INDEX(BDD!$S$8:$S$3171,MATCH(B22,BDD!$AV$8:$AV$3171,0)))</f>
        <v/>
      </c>
      <c r="M22" s="494" t="str">
        <f>IF(B22="","",INDEX(BDD!$P$8:$P$3171,MATCH(B22,BDD!$AV$8:$AV$3171,0)))</f>
        <v/>
      </c>
      <c r="N22" s="495" t="str">
        <f>IF(B22="","",INDEX(BDD!$Z$8:$Z$3171,MATCH(B22,BDD!$AV$8:$AV$3171,0)))</f>
        <v/>
      </c>
      <c r="O22" s="491" t="str">
        <f>IF(B22="","",INDEX(BDD!$AA$8:$AA$3171,MATCH(B22,BDD!$AV$8:$AV$3171,0)))</f>
        <v/>
      </c>
      <c r="P22" s="496" t="str">
        <f>IF(B22="","",INDEX(BDD!$AB$8:$AB$3171,MATCH(B22,BDD!$AV$8:$AV$3171,0)))</f>
        <v/>
      </c>
      <c r="Q22" s="753" t="str">
        <f>IF(B22="","",INDEX(BDD!$AN$8:$AN$3171,MATCH(B22,BDD!$AV$8:$AV$3171,0)))</f>
        <v/>
      </c>
      <c r="R22" s="472" t="s">
        <v>1335</v>
      </c>
      <c r="S22" s="513"/>
    </row>
    <row r="23" spans="2:19" s="99" customFormat="1" ht="18" customHeight="1">
      <c r="B23" s="512" t="str">
        <f t="shared" si="0"/>
        <v/>
      </c>
      <c r="C23" s="488" t="str">
        <f>IF(B23="","",INDEX(BDD!$B$8:$B$3171,MATCH(B23,BDD!$AV$8:$AV$3171,0)))</f>
        <v/>
      </c>
      <c r="D23" s="489" t="str">
        <f t="shared" si="1"/>
        <v/>
      </c>
      <c r="E23" s="490" t="str">
        <f>IF(B23="","",INDEX(BDD!$D$8:$D$3171,MATCH(B23,BDD!$AV$8:$AV$3171,0)))</f>
        <v/>
      </c>
      <c r="F23" s="491" t="str">
        <f>IF(B23="","",INDEX(BDD!$M$8:$M$3171,MATCH(B23,BDD!$AV$8:$AV$3171,0)))</f>
        <v/>
      </c>
      <c r="G23" s="491" t="str">
        <f>IF(B23="","",INDEX(BDD!$N$8:$N$3171,MATCH(B23,BDD!$AV$8:$AV$3171,0)))</f>
        <v/>
      </c>
      <c r="H23" s="492" t="str">
        <f>IF(B23="","",INDEX(BDD!$E$8:$E$3171,MATCH(B23,BDD!$AV$8:$AV$3171,0)))</f>
        <v/>
      </c>
      <c r="I23" s="493" t="str">
        <f>IF(B23="","",INDEX(BDD!$V$8:$V$3171,MATCH(B23,BDD!$AV$8:$AV$3171,0)))</f>
        <v/>
      </c>
      <c r="J23" s="519" t="str">
        <f>IF(B23="","",INDEX(BDD!$Q$8:$Q$3171,MATCH(B23,BDD!$AV$8:$AV$3171,0)))</f>
        <v/>
      </c>
      <c r="K23" s="520" t="str">
        <f>IF(B23="","",INDEX(BDD!$R$8:$R$3171,MATCH(B23,BDD!$AV$8:$AV$3171,0)))</f>
        <v/>
      </c>
      <c r="L23" s="521" t="str">
        <f>IF(B23="","",INDEX(BDD!$S$8:$S$3171,MATCH(B23,BDD!$AV$8:$AV$3171,0)))</f>
        <v/>
      </c>
      <c r="M23" s="494" t="str">
        <f>IF(B23="","",INDEX(BDD!$P$8:$P$3171,MATCH(B23,BDD!$AV$8:$AV$3171,0)))</f>
        <v/>
      </c>
      <c r="N23" s="495" t="str">
        <f>IF(B23="","",INDEX(BDD!$Z$8:$Z$3171,MATCH(B23,BDD!$AV$8:$AV$3171,0)))</f>
        <v/>
      </c>
      <c r="O23" s="491" t="str">
        <f>IF(B23="","",INDEX(BDD!$AA$8:$AA$3171,MATCH(B23,BDD!$AV$8:$AV$3171,0)))</f>
        <v/>
      </c>
      <c r="P23" s="496" t="str">
        <f>IF(B23="","",INDEX(BDD!$AB$8:$AB$3171,MATCH(B23,BDD!$AV$8:$AV$3171,0)))</f>
        <v/>
      </c>
      <c r="Q23" s="753" t="str">
        <f>IF(B23="","",INDEX(BDD!$AN$8:$AN$3171,MATCH(B23,BDD!$AV$8:$AV$3171,0)))</f>
        <v/>
      </c>
      <c r="R23" s="472" t="s">
        <v>1388</v>
      </c>
      <c r="S23" s="513"/>
    </row>
    <row r="24" spans="2:19" s="99" customFormat="1" ht="18" customHeight="1">
      <c r="B24" s="512" t="str">
        <f t="shared" si="0"/>
        <v/>
      </c>
      <c r="C24" s="488" t="str">
        <f>IF(B24="","",INDEX(BDD!$B$8:$B$3171,MATCH(B24,BDD!$AV$8:$AV$3171,0)))</f>
        <v/>
      </c>
      <c r="D24" s="489" t="str">
        <f t="shared" si="1"/>
        <v/>
      </c>
      <c r="E24" s="490" t="str">
        <f>IF(B24="","",INDEX(BDD!$D$8:$D$3171,MATCH(B24,BDD!$AV$8:$AV$3171,0)))</f>
        <v/>
      </c>
      <c r="F24" s="491" t="str">
        <f>IF(B24="","",INDEX(BDD!$M$8:$M$3171,MATCH(B24,BDD!$AV$8:$AV$3171,0)))</f>
        <v/>
      </c>
      <c r="G24" s="491" t="str">
        <f>IF(B24="","",INDEX(BDD!$N$8:$N$3171,MATCH(B24,BDD!$AV$8:$AV$3171,0)))</f>
        <v/>
      </c>
      <c r="H24" s="492" t="str">
        <f>IF(B24="","",INDEX(BDD!$E$8:$E$3171,MATCH(B24,BDD!$AV$8:$AV$3171,0)))</f>
        <v/>
      </c>
      <c r="I24" s="493" t="str">
        <f>IF(B24="","",INDEX(BDD!$V$8:$V$3171,MATCH(B24,BDD!$AV$8:$AV$3171,0)))</f>
        <v/>
      </c>
      <c r="J24" s="519" t="str">
        <f>IF(B24="","",INDEX(BDD!$Q$8:$Q$3171,MATCH(B24,BDD!$AV$8:$AV$3171,0)))</f>
        <v/>
      </c>
      <c r="K24" s="520" t="str">
        <f>IF(B24="","",INDEX(BDD!$R$8:$R$3171,MATCH(B24,BDD!$AV$8:$AV$3171,0)))</f>
        <v/>
      </c>
      <c r="L24" s="521" t="str">
        <f>IF(B24="","",INDEX(BDD!$S$8:$S$3171,MATCH(B24,BDD!$AV$8:$AV$3171,0)))</f>
        <v/>
      </c>
      <c r="M24" s="494" t="str">
        <f>IF(B24="","",INDEX(BDD!$P$8:$P$3171,MATCH(B24,BDD!$AV$8:$AV$3171,0)))</f>
        <v/>
      </c>
      <c r="N24" s="495" t="str">
        <f>IF(B24="","",INDEX(BDD!$Z$8:$Z$3171,MATCH(B24,BDD!$AV$8:$AV$3171,0)))</f>
        <v/>
      </c>
      <c r="O24" s="491" t="str">
        <f>IF(B24="","",INDEX(BDD!$AA$8:$AA$3171,MATCH(B24,BDD!$AV$8:$AV$3171,0)))</f>
        <v/>
      </c>
      <c r="P24" s="496" t="str">
        <f>IF(B24="","",INDEX(BDD!$AB$8:$AB$3171,MATCH(B24,BDD!$AV$8:$AV$3171,0)))</f>
        <v/>
      </c>
      <c r="Q24" s="753" t="str">
        <f>IF(B24="","",INDEX(BDD!$AN$8:$AN$3171,MATCH(B24,BDD!$AV$8:$AV$3171,0)))</f>
        <v/>
      </c>
      <c r="R24" s="472" t="s">
        <v>1393</v>
      </c>
      <c r="S24" s="513"/>
    </row>
    <row r="25" spans="2:19" s="99" customFormat="1" ht="18" customHeight="1">
      <c r="B25" s="512" t="str">
        <f t="shared" si="0"/>
        <v/>
      </c>
      <c r="C25" s="488" t="str">
        <f>IF(B25="","",INDEX(BDD!$B$8:$B$3171,MATCH(B25,BDD!$AV$8:$AV$3171,0)))</f>
        <v/>
      </c>
      <c r="D25" s="489" t="str">
        <f t="shared" si="1"/>
        <v/>
      </c>
      <c r="E25" s="490" t="str">
        <f>IF(B25="","",INDEX(BDD!$D$8:$D$3171,MATCH(B25,BDD!$AV$8:$AV$3171,0)))</f>
        <v/>
      </c>
      <c r="F25" s="491" t="str">
        <f>IF(B25="","",INDEX(BDD!$M$8:$M$3171,MATCH(B25,BDD!$AV$8:$AV$3171,0)))</f>
        <v/>
      </c>
      <c r="G25" s="491" t="str">
        <f>IF(B25="","",INDEX(BDD!$N$8:$N$3171,MATCH(B25,BDD!$AV$8:$AV$3171,0)))</f>
        <v/>
      </c>
      <c r="H25" s="492" t="str">
        <f>IF(B25="","",INDEX(BDD!$E$8:$E$3171,MATCH(B25,BDD!$AV$8:$AV$3171,0)))</f>
        <v/>
      </c>
      <c r="I25" s="493" t="str">
        <f>IF(B25="","",INDEX(BDD!$V$8:$V$3171,MATCH(B25,BDD!$AV$8:$AV$3171,0)))</f>
        <v/>
      </c>
      <c r="J25" s="519" t="str">
        <f>IF(B25="","",INDEX(BDD!$Q$8:$Q$3171,MATCH(B25,BDD!$AV$8:$AV$3171,0)))</f>
        <v/>
      </c>
      <c r="K25" s="520" t="str">
        <f>IF(B25="","",INDEX(BDD!$R$8:$R$3171,MATCH(B25,BDD!$AV$8:$AV$3171,0)))</f>
        <v/>
      </c>
      <c r="L25" s="521" t="str">
        <f>IF(B25="","",INDEX(BDD!$S$8:$S$3171,MATCH(B25,BDD!$AV$8:$AV$3171,0)))</f>
        <v/>
      </c>
      <c r="M25" s="494" t="str">
        <f>IF(B25="","",INDEX(BDD!$P$8:$P$3171,MATCH(B25,BDD!$AV$8:$AV$3171,0)))</f>
        <v/>
      </c>
      <c r="N25" s="495" t="str">
        <f>IF(B25="","",INDEX(BDD!$Z$8:$Z$3171,MATCH(B25,BDD!$AV$8:$AV$3171,0)))</f>
        <v/>
      </c>
      <c r="O25" s="491" t="str">
        <f>IF(B25="","",INDEX(BDD!$AA$8:$AA$3171,MATCH(B25,BDD!$AV$8:$AV$3171,0)))</f>
        <v/>
      </c>
      <c r="P25" s="496" t="str">
        <f>IF(B25="","",INDEX(BDD!$AB$8:$AB$3171,MATCH(B25,BDD!$AV$8:$AV$3171,0)))</f>
        <v/>
      </c>
      <c r="Q25" s="753" t="str">
        <f>IF(B25="","",INDEX(BDD!$AN$8:$AN$3171,MATCH(B25,BDD!$AV$8:$AV$3171,0)))</f>
        <v/>
      </c>
      <c r="R25" s="472" t="s">
        <v>1398</v>
      </c>
      <c r="S25" s="513"/>
    </row>
    <row r="26" spans="2:19" s="99" customFormat="1" ht="18" customHeight="1">
      <c r="B26" s="512" t="str">
        <f t="shared" si="0"/>
        <v/>
      </c>
      <c r="C26" s="488" t="str">
        <f>IF(B26="","",INDEX(BDD!$B$8:$B$3171,MATCH(B26,BDD!$AV$8:$AV$3171,0)))</f>
        <v/>
      </c>
      <c r="D26" s="489" t="str">
        <f t="shared" si="1"/>
        <v/>
      </c>
      <c r="E26" s="490" t="str">
        <f>IF(B26="","",INDEX(BDD!$D$8:$D$3171,MATCH(B26,BDD!$AV$8:$AV$3171,0)))</f>
        <v/>
      </c>
      <c r="F26" s="491" t="str">
        <f>IF(B26="","",INDEX(BDD!$M$8:$M$3171,MATCH(B26,BDD!$AV$8:$AV$3171,0)))</f>
        <v/>
      </c>
      <c r="G26" s="491" t="str">
        <f>IF(B26="","",INDEX(BDD!$N$8:$N$3171,MATCH(B26,BDD!$AV$8:$AV$3171,0)))</f>
        <v/>
      </c>
      <c r="H26" s="492" t="str">
        <f>IF(B26="","",INDEX(BDD!$E$8:$E$3171,MATCH(B26,BDD!$AV$8:$AV$3171,0)))</f>
        <v/>
      </c>
      <c r="I26" s="493" t="str">
        <f>IF(B26="","",INDEX(BDD!$V$8:$V$3171,MATCH(B26,BDD!$AV$8:$AV$3171,0)))</f>
        <v/>
      </c>
      <c r="J26" s="519" t="str">
        <f>IF(B26="","",INDEX(BDD!$Q$8:$Q$3171,MATCH(B26,BDD!$AV$8:$AV$3171,0)))</f>
        <v/>
      </c>
      <c r="K26" s="520" t="str">
        <f>IF(B26="","",INDEX(BDD!$R$8:$R$3171,MATCH(B26,BDD!$AV$8:$AV$3171,0)))</f>
        <v/>
      </c>
      <c r="L26" s="521" t="str">
        <f>IF(B26="","",INDEX(BDD!$S$8:$S$3171,MATCH(B26,BDD!$AV$8:$AV$3171,0)))</f>
        <v/>
      </c>
      <c r="M26" s="494" t="str">
        <f>IF(B26="","",INDEX(BDD!$P$8:$P$3171,MATCH(B26,BDD!$AV$8:$AV$3171,0)))</f>
        <v/>
      </c>
      <c r="N26" s="495" t="str">
        <f>IF(B26="","",INDEX(BDD!$Z$8:$Z$3171,MATCH(B26,BDD!$AV$8:$AV$3171,0)))</f>
        <v/>
      </c>
      <c r="O26" s="491" t="str">
        <f>IF(B26="","",INDEX(BDD!$AA$8:$AA$3171,MATCH(B26,BDD!$AV$8:$AV$3171,0)))</f>
        <v/>
      </c>
      <c r="P26" s="496" t="str">
        <f>IF(B26="","",INDEX(BDD!$AB$8:$AB$3171,MATCH(B26,BDD!$AV$8:$AV$3171,0)))</f>
        <v/>
      </c>
      <c r="Q26" s="753" t="str">
        <f>IF(B26="","",INDEX(BDD!$AN$8:$AN$3171,MATCH(B26,BDD!$AV$8:$AV$3171,0)))</f>
        <v/>
      </c>
      <c r="R26" s="472" t="s">
        <v>1406</v>
      </c>
      <c r="S26" s="513"/>
    </row>
    <row r="27" spans="2:19" s="99" customFormat="1" ht="18" customHeight="1">
      <c r="B27" s="512" t="str">
        <f t="shared" si="0"/>
        <v/>
      </c>
      <c r="C27" s="488" t="str">
        <f>IF(B27="","",INDEX(BDD!$B$8:$B$3171,MATCH(B27,BDD!$AV$8:$AV$3171,0)))</f>
        <v/>
      </c>
      <c r="D27" s="489" t="str">
        <f t="shared" si="1"/>
        <v/>
      </c>
      <c r="E27" s="490" t="str">
        <f>IF(B27="","",INDEX(BDD!$D$8:$D$3171,MATCH(B27,BDD!$AV$8:$AV$3171,0)))</f>
        <v/>
      </c>
      <c r="F27" s="491" t="str">
        <f>IF(B27="","",INDEX(BDD!$M$8:$M$3171,MATCH(B27,BDD!$AV$8:$AV$3171,0)))</f>
        <v/>
      </c>
      <c r="G27" s="491" t="str">
        <f>IF(B27="","",INDEX(BDD!$N$8:$N$3171,MATCH(B27,BDD!$AV$8:$AV$3171,0)))</f>
        <v/>
      </c>
      <c r="H27" s="492" t="str">
        <f>IF(B27="","",INDEX(BDD!$E$8:$E$3171,MATCH(B27,BDD!$AV$8:$AV$3171,0)))</f>
        <v/>
      </c>
      <c r="I27" s="493" t="str">
        <f>IF(B27="","",INDEX(BDD!$V$8:$V$3171,MATCH(B27,BDD!$AV$8:$AV$3171,0)))</f>
        <v/>
      </c>
      <c r="J27" s="519" t="str">
        <f>IF(B27="","",INDEX(BDD!$Q$8:$Q$3171,MATCH(B27,BDD!$AV$8:$AV$3171,0)))</f>
        <v/>
      </c>
      <c r="K27" s="520" t="str">
        <f>IF(B27="","",INDEX(BDD!$R$8:$R$3171,MATCH(B27,BDD!$AV$8:$AV$3171,0)))</f>
        <v/>
      </c>
      <c r="L27" s="521" t="str">
        <f>IF(B27="","",INDEX(BDD!$S$8:$S$3171,MATCH(B27,BDD!$AV$8:$AV$3171,0)))</f>
        <v/>
      </c>
      <c r="M27" s="494" t="str">
        <f>IF(B27="","",INDEX(BDD!$P$8:$P$3171,MATCH(B27,BDD!$AV$8:$AV$3171,0)))</f>
        <v/>
      </c>
      <c r="N27" s="495" t="str">
        <f>IF(B27="","",INDEX(BDD!$Z$8:$Z$3171,MATCH(B27,BDD!$AV$8:$AV$3171,0)))</f>
        <v/>
      </c>
      <c r="O27" s="491" t="str">
        <f>IF(B27="","",INDEX(BDD!$AA$8:$AA$3171,MATCH(B27,BDD!$AV$8:$AV$3171,0)))</f>
        <v/>
      </c>
      <c r="P27" s="496" t="str">
        <f>IF(B27="","",INDEX(BDD!$AB$8:$AB$3171,MATCH(B27,BDD!$AV$8:$AV$3171,0)))</f>
        <v/>
      </c>
      <c r="Q27" s="753" t="str">
        <f>IF(B27="","",INDEX(BDD!$AN$8:$AN$3171,MATCH(B27,BDD!$AV$8:$AV$3171,0)))</f>
        <v/>
      </c>
      <c r="R27" s="472" t="s">
        <v>1410</v>
      </c>
      <c r="S27" s="513"/>
    </row>
    <row r="28" spans="2:19" s="99" customFormat="1" ht="18" customHeight="1">
      <c r="B28" s="512" t="str">
        <f t="shared" si="0"/>
        <v/>
      </c>
      <c r="C28" s="488" t="str">
        <f>IF(B28="","",INDEX(BDD!$B$8:$B$3171,MATCH(B28,BDD!$AV$8:$AV$3171,0)))</f>
        <v/>
      </c>
      <c r="D28" s="489" t="str">
        <f t="shared" si="1"/>
        <v/>
      </c>
      <c r="E28" s="490" t="str">
        <f>IF(B28="","",INDEX(BDD!$D$8:$D$3171,MATCH(B28,BDD!$AV$8:$AV$3171,0)))</f>
        <v/>
      </c>
      <c r="F28" s="491" t="str">
        <f>IF(B28="","",INDEX(BDD!$M$8:$M$3171,MATCH(B28,BDD!$AV$8:$AV$3171,0)))</f>
        <v/>
      </c>
      <c r="G28" s="491" t="str">
        <f>IF(B28="","",INDEX(BDD!$N$8:$N$3171,MATCH(B28,BDD!$AV$8:$AV$3171,0)))</f>
        <v/>
      </c>
      <c r="H28" s="492" t="str">
        <f>IF(B28="","",INDEX(BDD!$E$8:$E$3171,MATCH(B28,BDD!$AV$8:$AV$3171,0)))</f>
        <v/>
      </c>
      <c r="I28" s="493" t="str">
        <f>IF(B28="","",INDEX(BDD!$V$8:$V$3171,MATCH(B28,BDD!$AV$8:$AV$3171,0)))</f>
        <v/>
      </c>
      <c r="J28" s="519" t="str">
        <f>IF(B28="","",INDEX(BDD!$Q$8:$Q$3171,MATCH(B28,BDD!$AV$8:$AV$3171,0)))</f>
        <v/>
      </c>
      <c r="K28" s="520" t="str">
        <f>IF(B28="","",INDEX(BDD!$R$8:$R$3171,MATCH(B28,BDD!$AV$8:$AV$3171,0)))</f>
        <v/>
      </c>
      <c r="L28" s="521" t="str">
        <f>IF(B28="","",INDEX(BDD!$S$8:$S$3171,MATCH(B28,BDD!$AV$8:$AV$3171,0)))</f>
        <v/>
      </c>
      <c r="M28" s="494" t="str">
        <f>IF(B28="","",INDEX(BDD!$P$8:$P$3171,MATCH(B28,BDD!$AV$8:$AV$3171,0)))</f>
        <v/>
      </c>
      <c r="N28" s="495" t="str">
        <f>IF(B28="","",INDEX(BDD!$Z$8:$Z$3171,MATCH(B28,BDD!$AV$8:$AV$3171,0)))</f>
        <v/>
      </c>
      <c r="O28" s="491" t="str">
        <f>IF(B28="","",INDEX(BDD!$AA$8:$AA$3171,MATCH(B28,BDD!$AV$8:$AV$3171,0)))</f>
        <v/>
      </c>
      <c r="P28" s="496" t="str">
        <f>IF(B28="","",INDEX(BDD!$AB$8:$AB$3171,MATCH(B28,BDD!$AV$8:$AV$3171,0)))</f>
        <v/>
      </c>
      <c r="Q28" s="753" t="str">
        <f>IF(B28="","",INDEX(BDD!$AN$8:$AN$3171,MATCH(B28,BDD!$AV$8:$AV$3171,0)))</f>
        <v/>
      </c>
      <c r="R28" s="472" t="s">
        <v>1416</v>
      </c>
      <c r="S28" s="513"/>
    </row>
    <row r="29" spans="2:19" s="99" customFormat="1" ht="18" customHeight="1">
      <c r="B29" s="512" t="str">
        <f t="shared" si="0"/>
        <v/>
      </c>
      <c r="C29" s="488" t="str">
        <f>IF(B29="","",INDEX(BDD!$B$8:$B$3171,MATCH(B29,BDD!$AV$8:$AV$3171,0)))</f>
        <v/>
      </c>
      <c r="D29" s="489" t="str">
        <f t="shared" si="1"/>
        <v/>
      </c>
      <c r="E29" s="490" t="str">
        <f>IF(B29="","",INDEX(BDD!$D$8:$D$3171,MATCH(B29,BDD!$AV$8:$AV$3171,0)))</f>
        <v/>
      </c>
      <c r="F29" s="491" t="str">
        <f>IF(B29="","",INDEX(BDD!$M$8:$M$3171,MATCH(B29,BDD!$AV$8:$AV$3171,0)))</f>
        <v/>
      </c>
      <c r="G29" s="491" t="str">
        <f>IF(B29="","",INDEX(BDD!$N$8:$N$3171,MATCH(B29,BDD!$AV$8:$AV$3171,0)))</f>
        <v/>
      </c>
      <c r="H29" s="492" t="str">
        <f>IF(B29="","",INDEX(BDD!$E$8:$E$3171,MATCH(B29,BDD!$AV$8:$AV$3171,0)))</f>
        <v/>
      </c>
      <c r="I29" s="493" t="str">
        <f>IF(B29="","",INDEX(BDD!$V$8:$V$3171,MATCH(B29,BDD!$AV$8:$AV$3171,0)))</f>
        <v/>
      </c>
      <c r="J29" s="519" t="str">
        <f>IF(B29="","",INDEX(BDD!$Q$8:$Q$3171,MATCH(B29,BDD!$AV$8:$AV$3171,0)))</f>
        <v/>
      </c>
      <c r="K29" s="520" t="str">
        <f>IF(B29="","",INDEX(BDD!$R$8:$R$3171,MATCH(B29,BDD!$AV$8:$AV$3171,0)))</f>
        <v/>
      </c>
      <c r="L29" s="521" t="str">
        <f>IF(B29="","",INDEX(BDD!$S$8:$S$3171,MATCH(B29,BDD!$AV$8:$AV$3171,0)))</f>
        <v/>
      </c>
      <c r="M29" s="494" t="str">
        <f>IF(B29="","",INDEX(BDD!$P$8:$P$3171,MATCH(B29,BDD!$AV$8:$AV$3171,0)))</f>
        <v/>
      </c>
      <c r="N29" s="495" t="str">
        <f>IF(B29="","",INDEX(BDD!$Z$8:$Z$3171,MATCH(B29,BDD!$AV$8:$AV$3171,0)))</f>
        <v/>
      </c>
      <c r="O29" s="491" t="str">
        <f>IF(B29="","",INDEX(BDD!$AA$8:$AA$3171,MATCH(B29,BDD!$AV$8:$AV$3171,0)))</f>
        <v/>
      </c>
      <c r="P29" s="496" t="str">
        <f>IF(B29="","",INDEX(BDD!$AB$8:$AB$3171,MATCH(B29,BDD!$AV$8:$AV$3171,0)))</f>
        <v/>
      </c>
      <c r="Q29" s="753" t="str">
        <f>IF(B29="","",INDEX(BDD!$AN$8:$AN$3171,MATCH(B29,BDD!$AV$8:$AV$3171,0)))</f>
        <v/>
      </c>
      <c r="R29" s="472" t="s">
        <v>1418</v>
      </c>
      <c r="S29" s="513"/>
    </row>
    <row r="30" spans="2:19" s="99" customFormat="1" ht="18" customHeight="1">
      <c r="B30" s="512" t="str">
        <f t="shared" si="0"/>
        <v/>
      </c>
      <c r="C30" s="488" t="str">
        <f>IF(B30="","",INDEX(BDD!$B$8:$B$3171,MATCH(B30,BDD!$AV$8:$AV$3171,0)))</f>
        <v/>
      </c>
      <c r="D30" s="489" t="str">
        <f t="shared" si="1"/>
        <v/>
      </c>
      <c r="E30" s="490" t="str">
        <f>IF(B30="","",INDEX(BDD!$D$8:$D$3171,MATCH(B30,BDD!$AV$8:$AV$3171,0)))</f>
        <v/>
      </c>
      <c r="F30" s="491" t="str">
        <f>IF(B30="","",INDEX(BDD!$M$8:$M$3171,MATCH(B30,BDD!$AV$8:$AV$3171,0)))</f>
        <v/>
      </c>
      <c r="G30" s="491" t="str">
        <f>IF(B30="","",INDEX(BDD!$N$8:$N$3171,MATCH(B30,BDD!$AV$8:$AV$3171,0)))</f>
        <v/>
      </c>
      <c r="H30" s="492" t="str">
        <f>IF(B30="","",INDEX(BDD!$E$8:$E$3171,MATCH(B30,BDD!$AV$8:$AV$3171,0)))</f>
        <v/>
      </c>
      <c r="I30" s="493" t="str">
        <f>IF(B30="","",INDEX(BDD!$V$8:$V$3171,MATCH(B30,BDD!$AV$8:$AV$3171,0)))</f>
        <v/>
      </c>
      <c r="J30" s="519" t="str">
        <f>IF(B30="","",INDEX(BDD!$Q$8:$Q$3171,MATCH(B30,BDD!$AV$8:$AV$3171,0)))</f>
        <v/>
      </c>
      <c r="K30" s="520" t="str">
        <f>IF(B30="","",INDEX(BDD!$R$8:$R$3171,MATCH(B30,BDD!$AV$8:$AV$3171,0)))</f>
        <v/>
      </c>
      <c r="L30" s="521" t="str">
        <f>IF(B30="","",INDEX(BDD!$S$8:$S$3171,MATCH(B30,BDD!$AV$8:$AV$3171,0)))</f>
        <v/>
      </c>
      <c r="M30" s="494" t="str">
        <f>IF(B30="","",INDEX(BDD!$P$8:$P$3171,MATCH(B30,BDD!$AV$8:$AV$3171,0)))</f>
        <v/>
      </c>
      <c r="N30" s="495" t="str">
        <f>IF(B30="","",INDEX(BDD!$Z$8:$Z$3171,MATCH(B30,BDD!$AV$8:$AV$3171,0)))</f>
        <v/>
      </c>
      <c r="O30" s="491" t="str">
        <f>IF(B30="","",INDEX(BDD!$AA$8:$AA$3171,MATCH(B30,BDD!$AV$8:$AV$3171,0)))</f>
        <v/>
      </c>
      <c r="P30" s="496" t="str">
        <f>IF(B30="","",INDEX(BDD!$AB$8:$AB$3171,MATCH(B30,BDD!$AV$8:$AV$3171,0)))</f>
        <v/>
      </c>
      <c r="Q30" s="753" t="str">
        <f>IF(B30="","",INDEX(BDD!$AN$8:$AN$3171,MATCH(B30,BDD!$AV$8:$AV$3171,0)))</f>
        <v/>
      </c>
      <c r="R30" s="472" t="s">
        <v>1420</v>
      </c>
      <c r="S30" s="513"/>
    </row>
    <row r="31" spans="2:19" s="99" customFormat="1" ht="18" customHeight="1">
      <c r="B31" s="512" t="str">
        <f t="shared" si="0"/>
        <v/>
      </c>
      <c r="C31" s="488" t="str">
        <f>IF(B31="","",INDEX(BDD!$B$8:$B$3171,MATCH(B31,BDD!$AV$8:$AV$3171,0)))</f>
        <v/>
      </c>
      <c r="D31" s="489" t="str">
        <f t="shared" si="1"/>
        <v/>
      </c>
      <c r="E31" s="490" t="str">
        <f>IF(B31="","",INDEX(BDD!$D$8:$D$3171,MATCH(B31,BDD!$AV$8:$AV$3171,0)))</f>
        <v/>
      </c>
      <c r="F31" s="491" t="str">
        <f>IF(B31="","",INDEX(BDD!$M$8:$M$3171,MATCH(B31,BDD!$AV$8:$AV$3171,0)))</f>
        <v/>
      </c>
      <c r="G31" s="491" t="str">
        <f>IF(B31="","",INDEX(BDD!$N$8:$N$3171,MATCH(B31,BDD!$AV$8:$AV$3171,0)))</f>
        <v/>
      </c>
      <c r="H31" s="492" t="str">
        <f>IF(B31="","",INDEX(BDD!$E$8:$E$3171,MATCH(B31,BDD!$AV$8:$AV$3171,0)))</f>
        <v/>
      </c>
      <c r="I31" s="493" t="str">
        <f>IF(B31="","",INDEX(BDD!$V$8:$V$3171,MATCH(B31,BDD!$AV$8:$AV$3171,0)))</f>
        <v/>
      </c>
      <c r="J31" s="519" t="str">
        <f>IF(B31="","",INDEX(BDD!$Q$8:$Q$3171,MATCH(B31,BDD!$AV$8:$AV$3171,0)))</f>
        <v/>
      </c>
      <c r="K31" s="520" t="str">
        <f>IF(B31="","",INDEX(BDD!$R$8:$R$3171,MATCH(B31,BDD!$AV$8:$AV$3171,0)))</f>
        <v/>
      </c>
      <c r="L31" s="521" t="str">
        <f>IF(B31="","",INDEX(BDD!$S$8:$S$3171,MATCH(B31,BDD!$AV$8:$AV$3171,0)))</f>
        <v/>
      </c>
      <c r="M31" s="494" t="str">
        <f>IF(B31="","",INDEX(BDD!$P$8:$P$3171,MATCH(B31,BDD!$AV$8:$AV$3171,0)))</f>
        <v/>
      </c>
      <c r="N31" s="495" t="str">
        <f>IF(B31="","",INDEX(BDD!$Z$8:$Z$3171,MATCH(B31,BDD!$AV$8:$AV$3171,0)))</f>
        <v/>
      </c>
      <c r="O31" s="491" t="str">
        <f>IF(B31="","",INDEX(BDD!$AA$8:$AA$3171,MATCH(B31,BDD!$AV$8:$AV$3171,0)))</f>
        <v/>
      </c>
      <c r="P31" s="496" t="str">
        <f>IF(B31="","",INDEX(BDD!$AB$8:$AB$3171,MATCH(B31,BDD!$AV$8:$AV$3171,0)))</f>
        <v/>
      </c>
      <c r="Q31" s="753" t="str">
        <f>IF(B31="","",INDEX(BDD!$AN$8:$AN$3171,MATCH(B31,BDD!$AV$8:$AV$3171,0)))</f>
        <v/>
      </c>
      <c r="R31" s="472" t="s">
        <v>1424</v>
      </c>
      <c r="S31" s="513"/>
    </row>
    <row r="32" spans="2:19" s="99" customFormat="1" ht="18" customHeight="1">
      <c r="B32" s="512" t="str">
        <f t="shared" si="0"/>
        <v/>
      </c>
      <c r="C32" s="488" t="str">
        <f>IF(B32="","",INDEX(BDD!$B$8:$B$3171,MATCH(B32,BDD!$AV$8:$AV$3171,0)))</f>
        <v/>
      </c>
      <c r="D32" s="489" t="str">
        <f t="shared" si="1"/>
        <v/>
      </c>
      <c r="E32" s="490" t="str">
        <f>IF(B32="","",INDEX(BDD!$D$8:$D$3171,MATCH(B32,BDD!$AV$8:$AV$3171,0)))</f>
        <v/>
      </c>
      <c r="F32" s="491" t="str">
        <f>IF(B32="","",INDEX(BDD!$M$8:$M$3171,MATCH(B32,BDD!$AV$8:$AV$3171,0)))</f>
        <v/>
      </c>
      <c r="G32" s="491" t="str">
        <f>IF(B32="","",INDEX(BDD!$N$8:$N$3171,MATCH(B32,BDD!$AV$8:$AV$3171,0)))</f>
        <v/>
      </c>
      <c r="H32" s="492" t="str">
        <f>IF(B32="","",INDEX(BDD!$E$8:$E$3171,MATCH(B32,BDD!$AV$8:$AV$3171,0)))</f>
        <v/>
      </c>
      <c r="I32" s="493" t="str">
        <f>IF(B32="","",INDEX(BDD!$V$8:$V$3171,MATCH(B32,BDD!$AV$8:$AV$3171,0)))</f>
        <v/>
      </c>
      <c r="J32" s="519" t="str">
        <f>IF(B32="","",INDEX(BDD!$Q$8:$Q$3171,MATCH(B32,BDD!$AV$8:$AV$3171,0)))</f>
        <v/>
      </c>
      <c r="K32" s="520" t="str">
        <f>IF(B32="","",INDEX(BDD!$R$8:$R$3171,MATCH(B32,BDD!$AV$8:$AV$3171,0)))</f>
        <v/>
      </c>
      <c r="L32" s="521" t="str">
        <f>IF(B32="","",INDEX(BDD!$S$8:$S$3171,MATCH(B32,BDD!$AV$8:$AV$3171,0)))</f>
        <v/>
      </c>
      <c r="M32" s="494" t="str">
        <f>IF(B32="","",INDEX(BDD!$P$8:$P$3171,MATCH(B32,BDD!$AV$8:$AV$3171,0)))</f>
        <v/>
      </c>
      <c r="N32" s="495" t="str">
        <f>IF(B32="","",INDEX(BDD!$Z$8:$Z$3171,MATCH(B32,BDD!$AV$8:$AV$3171,0)))</f>
        <v/>
      </c>
      <c r="O32" s="491" t="str">
        <f>IF(B32="","",INDEX(BDD!$AA$8:$AA$3171,MATCH(B32,BDD!$AV$8:$AV$3171,0)))</f>
        <v/>
      </c>
      <c r="P32" s="496" t="str">
        <f>IF(B32="","",INDEX(BDD!$AB$8:$AB$3171,MATCH(B32,BDD!$AV$8:$AV$3171,0)))</f>
        <v/>
      </c>
      <c r="Q32" s="753" t="str">
        <f>IF(B32="","",INDEX(BDD!$AN$8:$AN$3171,MATCH(B32,BDD!$AV$8:$AV$3171,0)))</f>
        <v/>
      </c>
      <c r="R32" s="472" t="s">
        <v>1426</v>
      </c>
      <c r="S32" s="513"/>
    </row>
    <row r="33" spans="2:19" s="99" customFormat="1" ht="18" customHeight="1">
      <c r="B33" s="512" t="str">
        <f t="shared" si="0"/>
        <v/>
      </c>
      <c r="C33" s="488" t="str">
        <f>IF(B33="","",INDEX(BDD!$B$8:$B$3171,MATCH(B33,BDD!$AV$8:$AV$3171,0)))</f>
        <v/>
      </c>
      <c r="D33" s="489" t="str">
        <f t="shared" si="1"/>
        <v/>
      </c>
      <c r="E33" s="490" t="str">
        <f>IF(B33="","",INDEX(BDD!$D$8:$D$3171,MATCH(B33,BDD!$AV$8:$AV$3171,0)))</f>
        <v/>
      </c>
      <c r="F33" s="491" t="str">
        <f>IF(B33="","",INDEX(BDD!$M$8:$M$3171,MATCH(B33,BDD!$AV$8:$AV$3171,0)))</f>
        <v/>
      </c>
      <c r="G33" s="491" t="str">
        <f>IF(B33="","",INDEX(BDD!$N$8:$N$3171,MATCH(B33,BDD!$AV$8:$AV$3171,0)))</f>
        <v/>
      </c>
      <c r="H33" s="492" t="str">
        <f>IF(B33="","",INDEX(BDD!$E$8:$E$3171,MATCH(B33,BDD!$AV$8:$AV$3171,0)))</f>
        <v/>
      </c>
      <c r="I33" s="493" t="str">
        <f>IF(B33="","",INDEX(BDD!$V$8:$V$3171,MATCH(B33,BDD!$AV$8:$AV$3171,0)))</f>
        <v/>
      </c>
      <c r="J33" s="519" t="str">
        <f>IF(B33="","",INDEX(BDD!$Q$8:$Q$3171,MATCH(B33,BDD!$AV$8:$AV$3171,0)))</f>
        <v/>
      </c>
      <c r="K33" s="520" t="str">
        <f>IF(B33="","",INDEX(BDD!$R$8:$R$3171,MATCH(B33,BDD!$AV$8:$AV$3171,0)))</f>
        <v/>
      </c>
      <c r="L33" s="521" t="str">
        <f>IF(B33="","",INDEX(BDD!$S$8:$S$3171,MATCH(B33,BDD!$AV$8:$AV$3171,0)))</f>
        <v/>
      </c>
      <c r="M33" s="494" t="str">
        <f>IF(B33="","",INDEX(BDD!$P$8:$P$3171,MATCH(B33,BDD!$AV$8:$AV$3171,0)))</f>
        <v/>
      </c>
      <c r="N33" s="495" t="str">
        <f>IF(B33="","",INDEX(BDD!$Z$8:$Z$3171,MATCH(B33,BDD!$AV$8:$AV$3171,0)))</f>
        <v/>
      </c>
      <c r="O33" s="491" t="str">
        <f>IF(B33="","",INDEX(BDD!$AA$8:$AA$3171,MATCH(B33,BDD!$AV$8:$AV$3171,0)))</f>
        <v/>
      </c>
      <c r="P33" s="496" t="str">
        <f>IF(B33="","",INDEX(BDD!$AB$8:$AB$3171,MATCH(B33,BDD!$AV$8:$AV$3171,0)))</f>
        <v/>
      </c>
      <c r="Q33" s="753" t="str">
        <f>IF(B33="","",INDEX(BDD!$AN$8:$AN$3171,MATCH(B33,BDD!$AV$8:$AV$3171,0)))</f>
        <v/>
      </c>
      <c r="R33" s="472" t="s">
        <v>1442</v>
      </c>
      <c r="S33" s="513"/>
    </row>
    <row r="34" spans="2:19" s="99" customFormat="1" ht="18" customHeight="1">
      <c r="B34" s="512" t="str">
        <f t="shared" si="0"/>
        <v/>
      </c>
      <c r="C34" s="488" t="str">
        <f>IF(B34="","",INDEX(BDD!$B$8:$B$3171,MATCH(B34,BDD!$AV$8:$AV$3171,0)))</f>
        <v/>
      </c>
      <c r="D34" s="489" t="str">
        <f t="shared" si="1"/>
        <v/>
      </c>
      <c r="E34" s="490" t="str">
        <f>IF(B34="","",INDEX(BDD!$D$8:$D$3171,MATCH(B34,BDD!$AV$8:$AV$3171,0)))</f>
        <v/>
      </c>
      <c r="F34" s="491" t="str">
        <f>IF(B34="","",INDEX(BDD!$M$8:$M$3171,MATCH(B34,BDD!$AV$8:$AV$3171,0)))</f>
        <v/>
      </c>
      <c r="G34" s="491" t="str">
        <f>IF(B34="","",INDEX(BDD!$N$8:$N$3171,MATCH(B34,BDD!$AV$8:$AV$3171,0)))</f>
        <v/>
      </c>
      <c r="H34" s="492" t="str">
        <f>IF(B34="","",INDEX(BDD!$E$8:$E$3171,MATCH(B34,BDD!$AV$8:$AV$3171,0)))</f>
        <v/>
      </c>
      <c r="I34" s="493" t="str">
        <f>IF(B34="","",INDEX(BDD!$V$8:$V$3171,MATCH(B34,BDD!$AV$8:$AV$3171,0)))</f>
        <v/>
      </c>
      <c r="J34" s="519" t="str">
        <f>IF(B34="","",INDEX(BDD!$Q$8:$Q$3171,MATCH(B34,BDD!$AV$8:$AV$3171,0)))</f>
        <v/>
      </c>
      <c r="K34" s="520" t="str">
        <f>IF(B34="","",INDEX(BDD!$R$8:$R$3171,MATCH(B34,BDD!$AV$8:$AV$3171,0)))</f>
        <v/>
      </c>
      <c r="L34" s="521" t="str">
        <f>IF(B34="","",INDEX(BDD!$S$8:$S$3171,MATCH(B34,BDD!$AV$8:$AV$3171,0)))</f>
        <v/>
      </c>
      <c r="M34" s="494" t="str">
        <f>IF(B34="","",INDEX(BDD!$P$8:$P$3171,MATCH(B34,BDD!$AV$8:$AV$3171,0)))</f>
        <v/>
      </c>
      <c r="N34" s="495" t="str">
        <f>IF(B34="","",INDEX(BDD!$Z$8:$Z$3171,MATCH(B34,BDD!$AV$8:$AV$3171,0)))</f>
        <v/>
      </c>
      <c r="O34" s="491" t="str">
        <f>IF(B34="","",INDEX(BDD!$AA$8:$AA$3171,MATCH(B34,BDD!$AV$8:$AV$3171,0)))</f>
        <v/>
      </c>
      <c r="P34" s="496" t="str">
        <f>IF(B34="","",INDEX(BDD!$AB$8:$AB$3171,MATCH(B34,BDD!$AV$8:$AV$3171,0)))</f>
        <v/>
      </c>
      <c r="Q34" s="753" t="str">
        <f>IF(B34="","",INDEX(BDD!$AN$8:$AN$3171,MATCH(B34,BDD!$AV$8:$AV$3171,0)))</f>
        <v/>
      </c>
      <c r="R34" s="472" t="s">
        <v>1444</v>
      </c>
      <c r="S34" s="513"/>
    </row>
    <row r="35" spans="2:19" s="99" customFormat="1" ht="18" customHeight="1">
      <c r="B35" s="512" t="str">
        <f t="shared" si="0"/>
        <v/>
      </c>
      <c r="C35" s="488" t="str">
        <f>IF(B35="","",INDEX(BDD!$B$8:$B$3171,MATCH(B35,BDD!$AV$8:$AV$3171,0)))</f>
        <v/>
      </c>
      <c r="D35" s="489" t="str">
        <f t="shared" si="1"/>
        <v/>
      </c>
      <c r="E35" s="490" t="str">
        <f>IF(B35="","",INDEX(BDD!$D$8:$D$3171,MATCH(B35,BDD!$AV$8:$AV$3171,0)))</f>
        <v/>
      </c>
      <c r="F35" s="491" t="str">
        <f>IF(B35="","",INDEX(BDD!$M$8:$M$3171,MATCH(B35,BDD!$AV$8:$AV$3171,0)))</f>
        <v/>
      </c>
      <c r="G35" s="491" t="str">
        <f>IF(B35="","",INDEX(BDD!$N$8:$N$3171,MATCH(B35,BDD!$AV$8:$AV$3171,0)))</f>
        <v/>
      </c>
      <c r="H35" s="492" t="str">
        <f>IF(B35="","",INDEX(BDD!$E$8:$E$3171,MATCH(B35,BDD!$AV$8:$AV$3171,0)))</f>
        <v/>
      </c>
      <c r="I35" s="493" t="str">
        <f>IF(B35="","",INDEX(BDD!$V$8:$V$3171,MATCH(B35,BDD!$AV$8:$AV$3171,0)))</f>
        <v/>
      </c>
      <c r="J35" s="519" t="str">
        <f>IF(B35="","",INDEX(BDD!$Q$8:$Q$3171,MATCH(B35,BDD!$AV$8:$AV$3171,0)))</f>
        <v/>
      </c>
      <c r="K35" s="520" t="str">
        <f>IF(B35="","",INDEX(BDD!$R$8:$R$3171,MATCH(B35,BDD!$AV$8:$AV$3171,0)))</f>
        <v/>
      </c>
      <c r="L35" s="521" t="str">
        <f>IF(B35="","",INDEX(BDD!$S$8:$S$3171,MATCH(B35,BDD!$AV$8:$AV$3171,0)))</f>
        <v/>
      </c>
      <c r="M35" s="494" t="str">
        <f>IF(B35="","",INDEX(BDD!$P$8:$P$3171,MATCH(B35,BDD!$AV$8:$AV$3171,0)))</f>
        <v/>
      </c>
      <c r="N35" s="495" t="str">
        <f>IF(B35="","",INDEX(BDD!$Z$8:$Z$3171,MATCH(B35,BDD!$AV$8:$AV$3171,0)))</f>
        <v/>
      </c>
      <c r="O35" s="491" t="str">
        <f>IF(B35="","",INDEX(BDD!$AA$8:$AA$3171,MATCH(B35,BDD!$AV$8:$AV$3171,0)))</f>
        <v/>
      </c>
      <c r="P35" s="496" t="str">
        <f>IF(B35="","",INDEX(BDD!$AB$8:$AB$3171,MATCH(B35,BDD!$AV$8:$AV$3171,0)))</f>
        <v/>
      </c>
      <c r="Q35" s="753" t="str">
        <f>IF(B35="","",INDEX(BDD!$AN$8:$AN$3171,MATCH(B35,BDD!$AV$8:$AV$3171,0)))</f>
        <v/>
      </c>
      <c r="R35" s="472" t="s">
        <v>1450</v>
      </c>
      <c r="S35" s="513"/>
    </row>
    <row r="36" spans="2:19" s="99" customFormat="1" ht="18" customHeight="1">
      <c r="B36" s="512" t="str">
        <f t="shared" si="0"/>
        <v/>
      </c>
      <c r="C36" s="488" t="str">
        <f>IF(B36="","",INDEX(BDD!$B$8:$B$3171,MATCH(B36,BDD!$AV$8:$AV$3171,0)))</f>
        <v/>
      </c>
      <c r="D36" s="489" t="str">
        <f t="shared" si="1"/>
        <v/>
      </c>
      <c r="E36" s="490" t="str">
        <f>IF(B36="","",INDEX(BDD!$D$8:$D$3171,MATCH(B36,BDD!$AV$8:$AV$3171,0)))</f>
        <v/>
      </c>
      <c r="F36" s="491" t="str">
        <f>IF(B36="","",INDEX(BDD!$M$8:$M$3171,MATCH(B36,BDD!$AV$8:$AV$3171,0)))</f>
        <v/>
      </c>
      <c r="G36" s="491" t="str">
        <f>IF(B36="","",INDEX(BDD!$N$8:$N$3171,MATCH(B36,BDD!$AV$8:$AV$3171,0)))</f>
        <v/>
      </c>
      <c r="H36" s="492" t="str">
        <f>IF(B36="","",INDEX(BDD!$E$8:$E$3171,MATCH(B36,BDD!$AV$8:$AV$3171,0)))</f>
        <v/>
      </c>
      <c r="I36" s="493" t="str">
        <f>IF(B36="","",INDEX(BDD!$V$8:$V$3171,MATCH(B36,BDD!$AV$8:$AV$3171,0)))</f>
        <v/>
      </c>
      <c r="J36" s="519" t="str">
        <f>IF(B36="","",INDEX(BDD!$Q$8:$Q$3171,MATCH(B36,BDD!$AV$8:$AV$3171,0)))</f>
        <v/>
      </c>
      <c r="K36" s="520" t="str">
        <f>IF(B36="","",INDEX(BDD!$R$8:$R$3171,MATCH(B36,BDD!$AV$8:$AV$3171,0)))</f>
        <v/>
      </c>
      <c r="L36" s="521" t="str">
        <f>IF(B36="","",INDEX(BDD!$S$8:$S$3171,MATCH(B36,BDD!$AV$8:$AV$3171,0)))</f>
        <v/>
      </c>
      <c r="M36" s="494" t="str">
        <f>IF(B36="","",INDEX(BDD!$P$8:$P$3171,MATCH(B36,BDD!$AV$8:$AV$3171,0)))</f>
        <v/>
      </c>
      <c r="N36" s="495" t="str">
        <f>IF(B36="","",INDEX(BDD!$Z$8:$Z$3171,MATCH(B36,BDD!$AV$8:$AV$3171,0)))</f>
        <v/>
      </c>
      <c r="O36" s="491" t="str">
        <f>IF(B36="","",INDEX(BDD!$AA$8:$AA$3171,MATCH(B36,BDD!$AV$8:$AV$3171,0)))</f>
        <v/>
      </c>
      <c r="P36" s="496" t="str">
        <f>IF(B36="","",INDEX(BDD!$AB$8:$AB$3171,MATCH(B36,BDD!$AV$8:$AV$3171,0)))</f>
        <v/>
      </c>
      <c r="Q36" s="753" t="str">
        <f>IF(B36="","",INDEX(BDD!$AN$8:$AN$3171,MATCH(B36,BDD!$AV$8:$AV$3171,0)))</f>
        <v/>
      </c>
      <c r="R36" s="472" t="s">
        <v>1458</v>
      </c>
      <c r="S36" s="513"/>
    </row>
    <row r="37" spans="2:19" s="99" customFormat="1" ht="18" customHeight="1">
      <c r="B37" s="512" t="str">
        <f t="shared" si="0"/>
        <v/>
      </c>
      <c r="C37" s="488" t="str">
        <f>IF(B37="","",INDEX(BDD!$B$8:$B$3171,MATCH(B37,BDD!$AV$8:$AV$3171,0)))</f>
        <v/>
      </c>
      <c r="D37" s="489" t="str">
        <f t="shared" si="1"/>
        <v/>
      </c>
      <c r="E37" s="490" t="str">
        <f>IF(B37="","",INDEX(BDD!$D$8:$D$3171,MATCH(B37,BDD!$AV$8:$AV$3171,0)))</f>
        <v/>
      </c>
      <c r="F37" s="491" t="str">
        <f>IF(B37="","",INDEX(BDD!$M$8:$M$3171,MATCH(B37,BDD!$AV$8:$AV$3171,0)))</f>
        <v/>
      </c>
      <c r="G37" s="491" t="str">
        <f>IF(B37="","",INDEX(BDD!$N$8:$N$3171,MATCH(B37,BDD!$AV$8:$AV$3171,0)))</f>
        <v/>
      </c>
      <c r="H37" s="492" t="str">
        <f>IF(B37="","",INDEX(BDD!$E$8:$E$3171,MATCH(B37,BDD!$AV$8:$AV$3171,0)))</f>
        <v/>
      </c>
      <c r="I37" s="493" t="str">
        <f>IF(B37="","",INDEX(BDD!$V$8:$V$3171,MATCH(B37,BDD!$AV$8:$AV$3171,0)))</f>
        <v/>
      </c>
      <c r="J37" s="519" t="str">
        <f>IF(B37="","",INDEX(BDD!$Q$8:$Q$3171,MATCH(B37,BDD!$AV$8:$AV$3171,0)))</f>
        <v/>
      </c>
      <c r="K37" s="520" t="str">
        <f>IF(B37="","",INDEX(BDD!$R$8:$R$3171,MATCH(B37,BDD!$AV$8:$AV$3171,0)))</f>
        <v/>
      </c>
      <c r="L37" s="521" t="str">
        <f>IF(B37="","",INDEX(BDD!$S$8:$S$3171,MATCH(B37,BDD!$AV$8:$AV$3171,0)))</f>
        <v/>
      </c>
      <c r="M37" s="494" t="str">
        <f>IF(B37="","",INDEX(BDD!$P$8:$P$3171,MATCH(B37,BDD!$AV$8:$AV$3171,0)))</f>
        <v/>
      </c>
      <c r="N37" s="495" t="str">
        <f>IF(B37="","",INDEX(BDD!$Z$8:$Z$3171,MATCH(B37,BDD!$AV$8:$AV$3171,0)))</f>
        <v/>
      </c>
      <c r="O37" s="491" t="str">
        <f>IF(B37="","",INDEX(BDD!$AA$8:$AA$3171,MATCH(B37,BDD!$AV$8:$AV$3171,0)))</f>
        <v/>
      </c>
      <c r="P37" s="496" t="str">
        <f>IF(B37="","",INDEX(BDD!$AB$8:$AB$3171,MATCH(B37,BDD!$AV$8:$AV$3171,0)))</f>
        <v/>
      </c>
      <c r="Q37" s="753" t="str">
        <f>IF(B37="","",INDEX(BDD!$AN$8:$AN$3171,MATCH(B37,BDD!$AV$8:$AV$3171,0)))</f>
        <v/>
      </c>
      <c r="R37" s="472" t="s">
        <v>1460</v>
      </c>
      <c r="S37" s="513"/>
    </row>
    <row r="38" spans="2:19" s="99" customFormat="1" ht="18" customHeight="1">
      <c r="B38" s="512" t="str">
        <f t="shared" si="0"/>
        <v/>
      </c>
      <c r="C38" s="488" t="str">
        <f>IF(B38="","",INDEX(BDD!$B$8:$B$3171,MATCH(B38,BDD!$AV$8:$AV$3171,0)))</f>
        <v/>
      </c>
      <c r="D38" s="489" t="str">
        <f t="shared" si="1"/>
        <v/>
      </c>
      <c r="E38" s="490" t="str">
        <f>IF(B38="","",INDEX(BDD!$D$8:$D$3171,MATCH(B38,BDD!$AV$8:$AV$3171,0)))</f>
        <v/>
      </c>
      <c r="F38" s="491" t="str">
        <f>IF(B38="","",INDEX(BDD!$M$8:$M$3171,MATCH(B38,BDD!$AV$8:$AV$3171,0)))</f>
        <v/>
      </c>
      <c r="G38" s="491" t="str">
        <f>IF(B38="","",INDEX(BDD!$N$8:$N$3171,MATCH(B38,BDD!$AV$8:$AV$3171,0)))</f>
        <v/>
      </c>
      <c r="H38" s="492" t="str">
        <f>IF(B38="","",INDEX(BDD!$E$8:$E$3171,MATCH(B38,BDD!$AV$8:$AV$3171,0)))</f>
        <v/>
      </c>
      <c r="I38" s="493" t="str">
        <f>IF(B38="","",INDEX(BDD!$V$8:$V$3171,MATCH(B38,BDD!$AV$8:$AV$3171,0)))</f>
        <v/>
      </c>
      <c r="J38" s="519" t="str">
        <f>IF(B38="","",INDEX(BDD!$Q$8:$Q$3171,MATCH(B38,BDD!$AV$8:$AV$3171,0)))</f>
        <v/>
      </c>
      <c r="K38" s="520" t="str">
        <f>IF(B38="","",INDEX(BDD!$R$8:$R$3171,MATCH(B38,BDD!$AV$8:$AV$3171,0)))</f>
        <v/>
      </c>
      <c r="L38" s="521" t="str">
        <f>IF(B38="","",INDEX(BDD!$S$8:$S$3171,MATCH(B38,BDD!$AV$8:$AV$3171,0)))</f>
        <v/>
      </c>
      <c r="M38" s="494" t="str">
        <f>IF(B38="","",INDEX(BDD!$P$8:$P$3171,MATCH(B38,BDD!$AV$8:$AV$3171,0)))</f>
        <v/>
      </c>
      <c r="N38" s="495" t="str">
        <f>IF(B38="","",INDEX(BDD!$Z$8:$Z$3171,MATCH(B38,BDD!$AV$8:$AV$3171,0)))</f>
        <v/>
      </c>
      <c r="O38" s="491" t="str">
        <f>IF(B38="","",INDEX(BDD!$AA$8:$AA$3171,MATCH(B38,BDD!$AV$8:$AV$3171,0)))</f>
        <v/>
      </c>
      <c r="P38" s="496" t="str">
        <f>IF(B38="","",INDEX(BDD!$AB$8:$AB$3171,MATCH(B38,BDD!$AV$8:$AV$3171,0)))</f>
        <v/>
      </c>
      <c r="Q38" s="753" t="str">
        <f>IF(B38="","",INDEX(BDD!$AN$8:$AN$3171,MATCH(B38,BDD!$AV$8:$AV$3171,0)))</f>
        <v/>
      </c>
      <c r="R38" s="472" t="s">
        <v>1462</v>
      </c>
      <c r="S38" s="513"/>
    </row>
    <row r="39" spans="2:19" s="99" customFormat="1" ht="18" customHeight="1">
      <c r="B39" s="512" t="str">
        <f t="shared" si="0"/>
        <v/>
      </c>
      <c r="C39" s="488" t="str">
        <f>IF(B39="","",INDEX(BDD!$B$8:$B$3171,MATCH(B39,BDD!$AV$8:$AV$3171,0)))</f>
        <v/>
      </c>
      <c r="D39" s="489" t="str">
        <f t="shared" si="1"/>
        <v/>
      </c>
      <c r="E39" s="490" t="str">
        <f>IF(B39="","",INDEX(BDD!$D$8:$D$3171,MATCH(B39,BDD!$AV$8:$AV$3171,0)))</f>
        <v/>
      </c>
      <c r="F39" s="491" t="str">
        <f>IF(B39="","",INDEX(BDD!$M$8:$M$3171,MATCH(B39,BDD!$AV$8:$AV$3171,0)))</f>
        <v/>
      </c>
      <c r="G39" s="491" t="str">
        <f>IF(B39="","",INDEX(BDD!$N$8:$N$3171,MATCH(B39,BDD!$AV$8:$AV$3171,0)))</f>
        <v/>
      </c>
      <c r="H39" s="492" t="str">
        <f>IF(B39="","",INDEX(BDD!$E$8:$E$3171,MATCH(B39,BDD!$AV$8:$AV$3171,0)))</f>
        <v/>
      </c>
      <c r="I39" s="493" t="str">
        <f>IF(B39="","",INDEX(BDD!$V$8:$V$3171,MATCH(B39,BDD!$AV$8:$AV$3171,0)))</f>
        <v/>
      </c>
      <c r="J39" s="519" t="str">
        <f>IF(B39="","",INDEX(BDD!$Q$8:$Q$3171,MATCH(B39,BDD!$AV$8:$AV$3171,0)))</f>
        <v/>
      </c>
      <c r="K39" s="520" t="str">
        <f>IF(B39="","",INDEX(BDD!$R$8:$R$3171,MATCH(B39,BDD!$AV$8:$AV$3171,0)))</f>
        <v/>
      </c>
      <c r="L39" s="521" t="str">
        <f>IF(B39="","",INDEX(BDD!$S$8:$S$3171,MATCH(B39,BDD!$AV$8:$AV$3171,0)))</f>
        <v/>
      </c>
      <c r="M39" s="494" t="str">
        <f>IF(B39="","",INDEX(BDD!$P$8:$P$3171,MATCH(B39,BDD!$AV$8:$AV$3171,0)))</f>
        <v/>
      </c>
      <c r="N39" s="495" t="str">
        <f>IF(B39="","",INDEX(BDD!$Z$8:$Z$3171,MATCH(B39,BDD!$AV$8:$AV$3171,0)))</f>
        <v/>
      </c>
      <c r="O39" s="491" t="str">
        <f>IF(B39="","",INDEX(BDD!$AA$8:$AA$3171,MATCH(B39,BDD!$AV$8:$AV$3171,0)))</f>
        <v/>
      </c>
      <c r="P39" s="496" t="str">
        <f>IF(B39="","",INDEX(BDD!$AB$8:$AB$3171,MATCH(B39,BDD!$AV$8:$AV$3171,0)))</f>
        <v/>
      </c>
      <c r="Q39" s="753" t="str">
        <f>IF(B39="","",INDEX(BDD!$AN$8:$AN$3171,MATCH(B39,BDD!$AV$8:$AV$3171,0)))</f>
        <v/>
      </c>
      <c r="R39" s="472" t="s">
        <v>1475</v>
      </c>
      <c r="S39" s="513"/>
    </row>
    <row r="40" spans="2:19" s="99" customFormat="1" ht="18" customHeight="1">
      <c r="B40" s="512" t="str">
        <f t="shared" si="0"/>
        <v/>
      </c>
      <c r="C40" s="488" t="str">
        <f>IF(B40="","",INDEX(BDD!$B$8:$B$3171,MATCH(B40,BDD!$AV$8:$AV$3171,0)))</f>
        <v/>
      </c>
      <c r="D40" s="489" t="str">
        <f t="shared" si="1"/>
        <v/>
      </c>
      <c r="E40" s="490" t="str">
        <f>IF(B40="","",INDEX(BDD!$D$8:$D$3171,MATCH(B40,BDD!$AV$8:$AV$3171,0)))</f>
        <v/>
      </c>
      <c r="F40" s="491" t="str">
        <f>IF(B40="","",INDEX(BDD!$M$8:$M$3171,MATCH(B40,BDD!$AV$8:$AV$3171,0)))</f>
        <v/>
      </c>
      <c r="G40" s="491" t="str">
        <f>IF(B40="","",INDEX(BDD!$N$8:$N$3171,MATCH(B40,BDD!$AV$8:$AV$3171,0)))</f>
        <v/>
      </c>
      <c r="H40" s="492" t="str">
        <f>IF(B40="","",INDEX(BDD!$E$8:$E$3171,MATCH(B40,BDD!$AV$8:$AV$3171,0)))</f>
        <v/>
      </c>
      <c r="I40" s="493" t="str">
        <f>IF(B40="","",INDEX(BDD!$V$8:$V$3171,MATCH(B40,BDD!$AV$8:$AV$3171,0)))</f>
        <v/>
      </c>
      <c r="J40" s="519" t="str">
        <f>IF(B40="","",INDEX(BDD!$Q$8:$Q$3171,MATCH(B40,BDD!$AV$8:$AV$3171,0)))</f>
        <v/>
      </c>
      <c r="K40" s="520" t="str">
        <f>IF(B40="","",INDEX(BDD!$R$8:$R$3171,MATCH(B40,BDD!$AV$8:$AV$3171,0)))</f>
        <v/>
      </c>
      <c r="L40" s="521" t="str">
        <f>IF(B40="","",INDEX(BDD!$S$8:$S$3171,MATCH(B40,BDD!$AV$8:$AV$3171,0)))</f>
        <v/>
      </c>
      <c r="M40" s="494" t="str">
        <f>IF(B40="","",INDEX(BDD!$P$8:$P$3171,MATCH(B40,BDD!$AV$8:$AV$3171,0)))</f>
        <v/>
      </c>
      <c r="N40" s="495" t="str">
        <f>IF(B40="","",INDEX(BDD!$Z$8:$Z$3171,MATCH(B40,BDD!$AV$8:$AV$3171,0)))</f>
        <v/>
      </c>
      <c r="O40" s="491" t="str">
        <f>IF(B40="","",INDEX(BDD!$AA$8:$AA$3171,MATCH(B40,BDD!$AV$8:$AV$3171,0)))</f>
        <v/>
      </c>
      <c r="P40" s="496" t="str">
        <f>IF(B40="","",INDEX(BDD!$AB$8:$AB$3171,MATCH(B40,BDD!$AV$8:$AV$3171,0)))</f>
        <v/>
      </c>
      <c r="Q40" s="753" t="str">
        <f>IF(B40="","",INDEX(BDD!$AN$8:$AN$3171,MATCH(B40,BDD!$AV$8:$AV$3171,0)))</f>
        <v/>
      </c>
      <c r="R40" s="472" t="s">
        <v>1477</v>
      </c>
      <c r="S40" s="513"/>
    </row>
    <row r="41" spans="2:19" s="99" customFormat="1" ht="18" customHeight="1">
      <c r="B41" s="512" t="str">
        <f t="shared" si="0"/>
        <v/>
      </c>
      <c r="C41" s="488" t="str">
        <f>IF(B41="","",INDEX(BDD!$B$8:$B$3171,MATCH(B41,BDD!$AV$8:$AV$3171,0)))</f>
        <v/>
      </c>
      <c r="D41" s="489" t="str">
        <f t="shared" si="1"/>
        <v/>
      </c>
      <c r="E41" s="490" t="str">
        <f>IF(B41="","",INDEX(BDD!$D$8:$D$3171,MATCH(B41,BDD!$AV$8:$AV$3171,0)))</f>
        <v/>
      </c>
      <c r="F41" s="491" t="str">
        <f>IF(B41="","",INDEX(BDD!$M$8:$M$3171,MATCH(B41,BDD!$AV$8:$AV$3171,0)))</f>
        <v/>
      </c>
      <c r="G41" s="491" t="str">
        <f>IF(B41="","",INDEX(BDD!$N$8:$N$3171,MATCH(B41,BDD!$AV$8:$AV$3171,0)))</f>
        <v/>
      </c>
      <c r="H41" s="492" t="str">
        <f>IF(B41="","",INDEX(BDD!$E$8:$E$3171,MATCH(B41,BDD!$AV$8:$AV$3171,0)))</f>
        <v/>
      </c>
      <c r="I41" s="493" t="str">
        <f>IF(B41="","",INDEX(BDD!$V$8:$V$3171,MATCH(B41,BDD!$AV$8:$AV$3171,0)))</f>
        <v/>
      </c>
      <c r="J41" s="519" t="str">
        <f>IF(B41="","",INDEX(BDD!$Q$8:$Q$3171,MATCH(B41,BDD!$AV$8:$AV$3171,0)))</f>
        <v/>
      </c>
      <c r="K41" s="520" t="str">
        <f>IF(B41="","",INDEX(BDD!$R$8:$R$3171,MATCH(B41,BDD!$AV$8:$AV$3171,0)))</f>
        <v/>
      </c>
      <c r="L41" s="521" t="str">
        <f>IF(B41="","",INDEX(BDD!$S$8:$S$3171,MATCH(B41,BDD!$AV$8:$AV$3171,0)))</f>
        <v/>
      </c>
      <c r="M41" s="494" t="str">
        <f>IF(B41="","",INDEX(BDD!$P$8:$P$3171,MATCH(B41,BDD!$AV$8:$AV$3171,0)))</f>
        <v/>
      </c>
      <c r="N41" s="495" t="str">
        <f>IF(B41="","",INDEX(BDD!$Z$8:$Z$3171,MATCH(B41,BDD!$AV$8:$AV$3171,0)))</f>
        <v/>
      </c>
      <c r="O41" s="491" t="str">
        <f>IF(B41="","",INDEX(BDD!$AA$8:$AA$3171,MATCH(B41,BDD!$AV$8:$AV$3171,0)))</f>
        <v/>
      </c>
      <c r="P41" s="496" t="str">
        <f>IF(B41="","",INDEX(BDD!$AB$8:$AB$3171,MATCH(B41,BDD!$AV$8:$AV$3171,0)))</f>
        <v/>
      </c>
      <c r="Q41" s="753" t="str">
        <f>IF(B41="","",INDEX(BDD!$AN$8:$AN$3171,MATCH(B41,BDD!$AV$8:$AV$3171,0)))</f>
        <v/>
      </c>
      <c r="R41" s="472" t="s">
        <v>1479</v>
      </c>
      <c r="S41" s="513"/>
    </row>
    <row r="42" spans="2:19" s="99" customFormat="1" ht="18" customHeight="1">
      <c r="B42" s="512" t="str">
        <f t="shared" si="0"/>
        <v/>
      </c>
      <c r="C42" s="488" t="str">
        <f>IF(B42="","",INDEX(BDD!$B$8:$B$3171,MATCH(B42,BDD!$AV$8:$AV$3171,0)))</f>
        <v/>
      </c>
      <c r="D42" s="489" t="str">
        <f t="shared" si="1"/>
        <v/>
      </c>
      <c r="E42" s="490" t="str">
        <f>IF(B42="","",INDEX(BDD!$D$8:$D$3171,MATCH(B42,BDD!$AV$8:$AV$3171,0)))</f>
        <v/>
      </c>
      <c r="F42" s="491" t="str">
        <f>IF(B42="","",INDEX(BDD!$M$8:$M$3171,MATCH(B42,BDD!$AV$8:$AV$3171,0)))</f>
        <v/>
      </c>
      <c r="G42" s="491" t="str">
        <f>IF(B42="","",INDEX(BDD!$N$8:$N$3171,MATCH(B42,BDD!$AV$8:$AV$3171,0)))</f>
        <v/>
      </c>
      <c r="H42" s="492" t="str">
        <f>IF(B42="","",INDEX(BDD!$E$8:$E$3171,MATCH(B42,BDD!$AV$8:$AV$3171,0)))</f>
        <v/>
      </c>
      <c r="I42" s="493" t="str">
        <f>IF(B42="","",INDEX(BDD!$V$8:$V$3171,MATCH(B42,BDD!$AV$8:$AV$3171,0)))</f>
        <v/>
      </c>
      <c r="J42" s="519" t="str">
        <f>IF(B42="","",INDEX(BDD!$Q$8:$Q$3171,MATCH(B42,BDD!$AV$8:$AV$3171,0)))</f>
        <v/>
      </c>
      <c r="K42" s="520" t="str">
        <f>IF(B42="","",INDEX(BDD!$R$8:$R$3171,MATCH(B42,BDD!$AV$8:$AV$3171,0)))</f>
        <v/>
      </c>
      <c r="L42" s="521" t="str">
        <f>IF(B42="","",INDEX(BDD!$S$8:$S$3171,MATCH(B42,BDD!$AV$8:$AV$3171,0)))</f>
        <v/>
      </c>
      <c r="M42" s="494" t="str">
        <f>IF(B42="","",INDEX(BDD!$P$8:$P$3171,MATCH(B42,BDD!$AV$8:$AV$3171,0)))</f>
        <v/>
      </c>
      <c r="N42" s="495" t="str">
        <f>IF(B42="","",INDEX(BDD!$Z$8:$Z$3171,MATCH(B42,BDD!$AV$8:$AV$3171,0)))</f>
        <v/>
      </c>
      <c r="O42" s="491" t="str">
        <f>IF(B42="","",INDEX(BDD!$AA$8:$AA$3171,MATCH(B42,BDD!$AV$8:$AV$3171,0)))</f>
        <v/>
      </c>
      <c r="P42" s="496" t="str">
        <f>IF(B42="","",INDEX(BDD!$AB$8:$AB$3171,MATCH(B42,BDD!$AV$8:$AV$3171,0)))</f>
        <v/>
      </c>
      <c r="Q42" s="753" t="str">
        <f>IF(B42="","",INDEX(BDD!$AN$8:$AN$3171,MATCH(B42,BDD!$AV$8:$AV$3171,0)))</f>
        <v/>
      </c>
      <c r="R42" s="472" t="s">
        <v>1481</v>
      </c>
      <c r="S42" s="513"/>
    </row>
    <row r="43" spans="2:19" s="99" customFormat="1" ht="18" customHeight="1">
      <c r="B43" s="512" t="str">
        <f t="shared" si="0"/>
        <v/>
      </c>
      <c r="C43" s="488" t="str">
        <f>IF(B43="","",INDEX(BDD!$B$8:$B$3171,MATCH(B43,BDD!$AV$8:$AV$3171,0)))</f>
        <v/>
      </c>
      <c r="D43" s="489" t="str">
        <f t="shared" si="1"/>
        <v/>
      </c>
      <c r="E43" s="490" t="str">
        <f>IF(B43="","",INDEX(BDD!$D$8:$D$3171,MATCH(B43,BDD!$AV$8:$AV$3171,0)))</f>
        <v/>
      </c>
      <c r="F43" s="491" t="str">
        <f>IF(B43="","",INDEX(BDD!$M$8:$M$3171,MATCH(B43,BDD!$AV$8:$AV$3171,0)))</f>
        <v/>
      </c>
      <c r="G43" s="491" t="str">
        <f>IF(B43="","",INDEX(BDD!$N$8:$N$3171,MATCH(B43,BDD!$AV$8:$AV$3171,0)))</f>
        <v/>
      </c>
      <c r="H43" s="492" t="str">
        <f>IF(B43="","",INDEX(BDD!$E$8:$E$3171,MATCH(B43,BDD!$AV$8:$AV$3171,0)))</f>
        <v/>
      </c>
      <c r="I43" s="493" t="str">
        <f>IF(B43="","",INDEX(BDD!$V$8:$V$3171,MATCH(B43,BDD!$AV$8:$AV$3171,0)))</f>
        <v/>
      </c>
      <c r="J43" s="519" t="str">
        <f>IF(B43="","",INDEX(BDD!$Q$8:$Q$3171,MATCH(B43,BDD!$AV$8:$AV$3171,0)))</f>
        <v/>
      </c>
      <c r="K43" s="520" t="str">
        <f>IF(B43="","",INDEX(BDD!$R$8:$R$3171,MATCH(B43,BDD!$AV$8:$AV$3171,0)))</f>
        <v/>
      </c>
      <c r="L43" s="521" t="str">
        <f>IF(B43="","",INDEX(BDD!$S$8:$S$3171,MATCH(B43,BDD!$AV$8:$AV$3171,0)))</f>
        <v/>
      </c>
      <c r="M43" s="494" t="str">
        <f>IF(B43="","",INDEX(BDD!$P$8:$P$3171,MATCH(B43,BDD!$AV$8:$AV$3171,0)))</f>
        <v/>
      </c>
      <c r="N43" s="495" t="str">
        <f>IF(B43="","",INDEX(BDD!$Z$8:$Z$3171,MATCH(B43,BDD!$AV$8:$AV$3171,0)))</f>
        <v/>
      </c>
      <c r="O43" s="491" t="str">
        <f>IF(B43="","",INDEX(BDD!$AA$8:$AA$3171,MATCH(B43,BDD!$AV$8:$AV$3171,0)))</f>
        <v/>
      </c>
      <c r="P43" s="496" t="str">
        <f>IF(B43="","",INDEX(BDD!$AB$8:$AB$3171,MATCH(B43,BDD!$AV$8:$AV$3171,0)))</f>
        <v/>
      </c>
      <c r="Q43" s="753" t="str">
        <f>IF(B43="","",INDEX(BDD!$AN$8:$AN$3171,MATCH(B43,BDD!$AV$8:$AV$3171,0)))</f>
        <v/>
      </c>
      <c r="R43" s="472" t="s">
        <v>1680</v>
      </c>
      <c r="S43" s="513"/>
    </row>
    <row r="44" spans="2:19" s="99" customFormat="1" ht="18" customHeight="1">
      <c r="B44" s="512" t="str">
        <f t="shared" si="0"/>
        <v/>
      </c>
      <c r="C44" s="488" t="str">
        <f>IF(B44="","",INDEX(BDD!$B$8:$B$3171,MATCH(B44,BDD!$AV$8:$AV$3171,0)))</f>
        <v/>
      </c>
      <c r="D44" s="489" t="str">
        <f t="shared" si="1"/>
        <v/>
      </c>
      <c r="E44" s="490" t="str">
        <f>IF(B44="","",INDEX(BDD!$D$8:$D$3171,MATCH(B44,BDD!$AV$8:$AV$3171,0)))</f>
        <v/>
      </c>
      <c r="F44" s="491" t="str">
        <f>IF(B44="","",INDEX(BDD!$M$8:$M$3171,MATCH(B44,BDD!$AV$8:$AV$3171,0)))</f>
        <v/>
      </c>
      <c r="G44" s="491" t="str">
        <f>IF(B44="","",INDEX(BDD!$N$8:$N$3171,MATCH(B44,BDD!$AV$8:$AV$3171,0)))</f>
        <v/>
      </c>
      <c r="H44" s="492" t="str">
        <f>IF(B44="","",INDEX(BDD!$E$8:$E$3171,MATCH(B44,BDD!$AV$8:$AV$3171,0)))</f>
        <v/>
      </c>
      <c r="I44" s="493" t="str">
        <f>IF(B44="","",INDEX(BDD!$V$8:$V$3171,MATCH(B44,BDD!$AV$8:$AV$3171,0)))</f>
        <v/>
      </c>
      <c r="J44" s="519" t="str">
        <f>IF(B44="","",INDEX(BDD!$Q$8:$Q$3171,MATCH(B44,BDD!$AV$8:$AV$3171,0)))</f>
        <v/>
      </c>
      <c r="K44" s="520" t="str">
        <f>IF(B44="","",INDEX(BDD!$R$8:$R$3171,MATCH(B44,BDD!$AV$8:$AV$3171,0)))</f>
        <v/>
      </c>
      <c r="L44" s="521" t="str">
        <f>IF(B44="","",INDEX(BDD!$S$8:$S$3171,MATCH(B44,BDD!$AV$8:$AV$3171,0)))</f>
        <v/>
      </c>
      <c r="M44" s="494" t="str">
        <f>IF(B44="","",INDEX(BDD!$P$8:$P$3171,MATCH(B44,BDD!$AV$8:$AV$3171,0)))</f>
        <v/>
      </c>
      <c r="N44" s="495" t="str">
        <f>IF(B44="","",INDEX(BDD!$Z$8:$Z$3171,MATCH(B44,BDD!$AV$8:$AV$3171,0)))</f>
        <v/>
      </c>
      <c r="O44" s="491" t="str">
        <f>IF(B44="","",INDEX(BDD!$AA$8:$AA$3171,MATCH(B44,BDD!$AV$8:$AV$3171,0)))</f>
        <v/>
      </c>
      <c r="P44" s="496" t="str">
        <f>IF(B44="","",INDEX(BDD!$AB$8:$AB$3171,MATCH(B44,BDD!$AV$8:$AV$3171,0)))</f>
        <v/>
      </c>
      <c r="Q44" s="753" t="str">
        <f>IF(B44="","",INDEX(BDD!$AN$8:$AN$3171,MATCH(B44,BDD!$AV$8:$AV$3171,0)))</f>
        <v/>
      </c>
      <c r="R44" s="472" t="s">
        <v>1682</v>
      </c>
      <c r="S44" s="513"/>
    </row>
    <row r="45" spans="2:19" s="99" customFormat="1" ht="18" customHeight="1">
      <c r="B45" s="512" t="str">
        <f t="shared" si="0"/>
        <v/>
      </c>
      <c r="C45" s="488" t="str">
        <f>IF(B45="","",INDEX(BDD!$B$8:$B$3171,MATCH(B45,BDD!$AV$8:$AV$3171,0)))</f>
        <v/>
      </c>
      <c r="D45" s="489" t="str">
        <f t="shared" si="1"/>
        <v/>
      </c>
      <c r="E45" s="490" t="str">
        <f>IF(B45="","",INDEX(BDD!$D$8:$D$3171,MATCH(B45,BDD!$AV$8:$AV$3171,0)))</f>
        <v/>
      </c>
      <c r="F45" s="491" t="str">
        <f>IF(B45="","",INDEX(BDD!$M$8:$M$3171,MATCH(B45,BDD!$AV$8:$AV$3171,0)))</f>
        <v/>
      </c>
      <c r="G45" s="491" t="str">
        <f>IF(B45="","",INDEX(BDD!$N$8:$N$3171,MATCH(B45,BDD!$AV$8:$AV$3171,0)))</f>
        <v/>
      </c>
      <c r="H45" s="492" t="str">
        <f>IF(B45="","",INDEX(BDD!$E$8:$E$3171,MATCH(B45,BDD!$AV$8:$AV$3171,0)))</f>
        <v/>
      </c>
      <c r="I45" s="493" t="str">
        <f>IF(B45="","",INDEX(BDD!$V$8:$V$3171,MATCH(B45,BDD!$AV$8:$AV$3171,0)))</f>
        <v/>
      </c>
      <c r="J45" s="519" t="str">
        <f>IF(B45="","",INDEX(BDD!$Q$8:$Q$3171,MATCH(B45,BDD!$AV$8:$AV$3171,0)))</f>
        <v/>
      </c>
      <c r="K45" s="520" t="str">
        <f>IF(B45="","",INDEX(BDD!$R$8:$R$3171,MATCH(B45,BDD!$AV$8:$AV$3171,0)))</f>
        <v/>
      </c>
      <c r="L45" s="521" t="str">
        <f>IF(B45="","",INDEX(BDD!$S$8:$S$3171,MATCH(B45,BDD!$AV$8:$AV$3171,0)))</f>
        <v/>
      </c>
      <c r="M45" s="494" t="str">
        <f>IF(B45="","",INDEX(BDD!$P$8:$P$3171,MATCH(B45,BDD!$AV$8:$AV$3171,0)))</f>
        <v/>
      </c>
      <c r="N45" s="495" t="str">
        <f>IF(B45="","",INDEX(BDD!$Z$8:$Z$3171,MATCH(B45,BDD!$AV$8:$AV$3171,0)))</f>
        <v/>
      </c>
      <c r="O45" s="491" t="str">
        <f>IF(B45="","",INDEX(BDD!$AA$8:$AA$3171,MATCH(B45,BDD!$AV$8:$AV$3171,0)))</f>
        <v/>
      </c>
      <c r="P45" s="496" t="str">
        <f>IF(B45="","",INDEX(BDD!$AB$8:$AB$3171,MATCH(B45,BDD!$AV$8:$AV$3171,0)))</f>
        <v/>
      </c>
      <c r="Q45" s="753" t="str">
        <f>IF(B45="","",INDEX(BDD!$AN$8:$AN$3171,MATCH(B45,BDD!$AV$8:$AV$3171,0)))</f>
        <v/>
      </c>
      <c r="R45" s="472" t="s">
        <v>1699</v>
      </c>
      <c r="S45" s="513"/>
    </row>
    <row r="46" spans="2:19" s="99" customFormat="1" ht="18" customHeight="1">
      <c r="B46" s="512" t="str">
        <f t="shared" si="0"/>
        <v/>
      </c>
      <c r="C46" s="488" t="str">
        <f>IF(B46="","",INDEX(BDD!$B$8:$B$3171,MATCH(B46,BDD!$AV$8:$AV$3171,0)))</f>
        <v/>
      </c>
      <c r="D46" s="489" t="str">
        <f t="shared" si="1"/>
        <v/>
      </c>
      <c r="E46" s="490" t="str">
        <f>IF(B46="","",INDEX(BDD!$D$8:$D$3171,MATCH(B46,BDD!$AV$8:$AV$3171,0)))</f>
        <v/>
      </c>
      <c r="F46" s="491" t="str">
        <f>IF(B46="","",INDEX(BDD!$M$8:$M$3171,MATCH(B46,BDD!$AV$8:$AV$3171,0)))</f>
        <v/>
      </c>
      <c r="G46" s="491" t="str">
        <f>IF(B46="","",INDEX(BDD!$N$8:$N$3171,MATCH(B46,BDD!$AV$8:$AV$3171,0)))</f>
        <v/>
      </c>
      <c r="H46" s="492" t="str">
        <f>IF(B46="","",INDEX(BDD!$E$8:$E$3171,MATCH(B46,BDD!$AV$8:$AV$3171,0)))</f>
        <v/>
      </c>
      <c r="I46" s="493" t="str">
        <f>IF(B46="","",INDEX(BDD!$V$8:$V$3171,MATCH(B46,BDD!$AV$8:$AV$3171,0)))</f>
        <v/>
      </c>
      <c r="J46" s="519" t="str">
        <f>IF(B46="","",INDEX(BDD!$Q$8:$Q$3171,MATCH(B46,BDD!$AV$8:$AV$3171,0)))</f>
        <v/>
      </c>
      <c r="K46" s="520" t="str">
        <f>IF(B46="","",INDEX(BDD!$R$8:$R$3171,MATCH(B46,BDD!$AV$8:$AV$3171,0)))</f>
        <v/>
      </c>
      <c r="L46" s="521" t="str">
        <f>IF(B46="","",INDEX(BDD!$S$8:$S$3171,MATCH(B46,BDD!$AV$8:$AV$3171,0)))</f>
        <v/>
      </c>
      <c r="M46" s="494" t="str">
        <f>IF(B46="","",INDEX(BDD!$P$8:$P$3171,MATCH(B46,BDD!$AV$8:$AV$3171,0)))</f>
        <v/>
      </c>
      <c r="N46" s="495" t="str">
        <f>IF(B46="","",INDEX(BDD!$Z$8:$Z$3171,MATCH(B46,BDD!$AV$8:$AV$3171,0)))</f>
        <v/>
      </c>
      <c r="O46" s="491" t="str">
        <f>IF(B46="","",INDEX(BDD!$AA$8:$AA$3171,MATCH(B46,BDD!$AV$8:$AV$3171,0)))</f>
        <v/>
      </c>
      <c r="P46" s="496" t="str">
        <f>IF(B46="","",INDEX(BDD!$AB$8:$AB$3171,MATCH(B46,BDD!$AV$8:$AV$3171,0)))</f>
        <v/>
      </c>
      <c r="Q46" s="753" t="str">
        <f>IF(B46="","",INDEX(BDD!$AN$8:$AN$3171,MATCH(B46,BDD!$AV$8:$AV$3171,0)))</f>
        <v/>
      </c>
      <c r="R46" s="472" t="s">
        <v>1941</v>
      </c>
      <c r="S46" s="513"/>
    </row>
    <row r="47" spans="2:19" s="99" customFormat="1" ht="18" customHeight="1">
      <c r="B47" s="512" t="str">
        <f t="shared" si="0"/>
        <v/>
      </c>
      <c r="C47" s="488" t="str">
        <f>IF(B47="","",INDEX(BDD!$B$8:$B$3171,MATCH(B47,BDD!$AV$8:$AV$3171,0)))</f>
        <v/>
      </c>
      <c r="D47" s="489" t="str">
        <f t="shared" si="1"/>
        <v/>
      </c>
      <c r="E47" s="490" t="str">
        <f>IF(B47="","",INDEX(BDD!$D$8:$D$3171,MATCH(B47,BDD!$AV$8:$AV$3171,0)))</f>
        <v/>
      </c>
      <c r="F47" s="491" t="str">
        <f>IF(B47="","",INDEX(BDD!$M$8:$M$3171,MATCH(B47,BDD!$AV$8:$AV$3171,0)))</f>
        <v/>
      </c>
      <c r="G47" s="491" t="str">
        <f>IF(B47="","",INDEX(BDD!$N$8:$N$3171,MATCH(B47,BDD!$AV$8:$AV$3171,0)))</f>
        <v/>
      </c>
      <c r="H47" s="492" t="str">
        <f>IF(B47="","",INDEX(BDD!$E$8:$E$3171,MATCH(B47,BDD!$AV$8:$AV$3171,0)))</f>
        <v/>
      </c>
      <c r="I47" s="493" t="str">
        <f>IF(B47="","",INDEX(BDD!$V$8:$V$3171,MATCH(B47,BDD!$AV$8:$AV$3171,0)))</f>
        <v/>
      </c>
      <c r="J47" s="519" t="str">
        <f>IF(B47="","",INDEX(BDD!$Q$8:$Q$3171,MATCH(B47,BDD!$AV$8:$AV$3171,0)))</f>
        <v/>
      </c>
      <c r="K47" s="520" t="str">
        <f>IF(B47="","",INDEX(BDD!$R$8:$R$3171,MATCH(B47,BDD!$AV$8:$AV$3171,0)))</f>
        <v/>
      </c>
      <c r="L47" s="521" t="str">
        <f>IF(B47="","",INDEX(BDD!$S$8:$S$3171,MATCH(B47,BDD!$AV$8:$AV$3171,0)))</f>
        <v/>
      </c>
      <c r="M47" s="494" t="str">
        <f>IF(B47="","",INDEX(BDD!$P$8:$P$3171,MATCH(B47,BDD!$AV$8:$AV$3171,0)))</f>
        <v/>
      </c>
      <c r="N47" s="495" t="str">
        <f>IF(B47="","",INDEX(BDD!$Z$8:$Z$3171,MATCH(B47,BDD!$AV$8:$AV$3171,0)))</f>
        <v/>
      </c>
      <c r="O47" s="491" t="str">
        <f>IF(B47="","",INDEX(BDD!$AA$8:$AA$3171,MATCH(B47,BDD!$AV$8:$AV$3171,0)))</f>
        <v/>
      </c>
      <c r="P47" s="496" t="str">
        <f>IF(B47="","",INDEX(BDD!$AB$8:$AB$3171,MATCH(B47,BDD!$AV$8:$AV$3171,0)))</f>
        <v/>
      </c>
      <c r="Q47" s="753" t="str">
        <f>IF(B47="","",INDEX(BDD!$AN$8:$AN$3171,MATCH(B47,BDD!$AV$8:$AV$3171,0)))</f>
        <v/>
      </c>
      <c r="R47" s="472" t="s">
        <v>1973</v>
      </c>
      <c r="S47" s="513"/>
    </row>
    <row r="48" spans="2:19" s="99" customFormat="1" ht="18" customHeight="1">
      <c r="B48" s="512" t="str">
        <f t="shared" si="0"/>
        <v/>
      </c>
      <c r="C48" s="488" t="str">
        <f>IF(B48="","",INDEX(BDD!$B$8:$B$3171,MATCH(B48,BDD!$AV$8:$AV$3171,0)))</f>
        <v/>
      </c>
      <c r="D48" s="489" t="str">
        <f t="shared" si="1"/>
        <v/>
      </c>
      <c r="E48" s="490" t="str">
        <f>IF(B48="","",INDEX(BDD!$D$8:$D$3171,MATCH(B48,BDD!$AV$8:$AV$3171,0)))</f>
        <v/>
      </c>
      <c r="F48" s="491" t="str">
        <f>IF(B48="","",INDEX(BDD!$M$8:$M$3171,MATCH(B48,BDD!$AV$8:$AV$3171,0)))</f>
        <v/>
      </c>
      <c r="G48" s="491" t="str">
        <f>IF(B48="","",INDEX(BDD!$N$8:$N$3171,MATCH(B48,BDD!$AV$8:$AV$3171,0)))</f>
        <v/>
      </c>
      <c r="H48" s="492" t="str">
        <f>IF(B48="","",INDEX(BDD!$E$8:$E$3171,MATCH(B48,BDD!$AV$8:$AV$3171,0)))</f>
        <v/>
      </c>
      <c r="I48" s="493" t="str">
        <f>IF(B48="","",INDEX(BDD!$V$8:$V$3171,MATCH(B48,BDD!$AV$8:$AV$3171,0)))</f>
        <v/>
      </c>
      <c r="J48" s="519" t="str">
        <f>IF(B48="","",INDEX(BDD!$Q$8:$Q$3171,MATCH(B48,BDD!$AV$8:$AV$3171,0)))</f>
        <v/>
      </c>
      <c r="K48" s="520" t="str">
        <f>IF(B48="","",INDEX(BDD!$R$8:$R$3171,MATCH(B48,BDD!$AV$8:$AV$3171,0)))</f>
        <v/>
      </c>
      <c r="L48" s="521" t="str">
        <f>IF(B48="","",INDEX(BDD!$S$8:$S$3171,MATCH(B48,BDD!$AV$8:$AV$3171,0)))</f>
        <v/>
      </c>
      <c r="M48" s="494" t="str">
        <f>IF(B48="","",INDEX(BDD!$P$8:$P$3171,MATCH(B48,BDD!$AV$8:$AV$3171,0)))</f>
        <v/>
      </c>
      <c r="N48" s="495" t="str">
        <f>IF(B48="","",INDEX(BDD!$Z$8:$Z$3171,MATCH(B48,BDD!$AV$8:$AV$3171,0)))</f>
        <v/>
      </c>
      <c r="O48" s="491" t="str">
        <f>IF(B48="","",INDEX(BDD!$AA$8:$AA$3171,MATCH(B48,BDD!$AV$8:$AV$3171,0)))</f>
        <v/>
      </c>
      <c r="P48" s="496" t="str">
        <f>IF(B48="","",INDEX(BDD!$AB$8:$AB$3171,MATCH(B48,BDD!$AV$8:$AV$3171,0)))</f>
        <v/>
      </c>
      <c r="Q48" s="753" t="str">
        <f>IF(B48="","",INDEX(BDD!$AN$8:$AN$3171,MATCH(B48,BDD!$AV$8:$AV$3171,0)))</f>
        <v/>
      </c>
      <c r="R48" s="472" t="s">
        <v>2004</v>
      </c>
      <c r="S48" s="513"/>
    </row>
    <row r="49" spans="2:19" s="99" customFormat="1" ht="18" customHeight="1">
      <c r="B49" s="512" t="str">
        <f t="shared" si="0"/>
        <v/>
      </c>
      <c r="C49" s="488" t="str">
        <f>IF(B49="","",INDEX(BDD!$B$8:$B$3171,MATCH(B49,BDD!$AV$8:$AV$3171,0)))</f>
        <v/>
      </c>
      <c r="D49" s="489" t="str">
        <f t="shared" si="1"/>
        <v/>
      </c>
      <c r="E49" s="490" t="str">
        <f>IF(B49="","",INDEX(BDD!$D$8:$D$3171,MATCH(B49,BDD!$AV$8:$AV$3171,0)))</f>
        <v/>
      </c>
      <c r="F49" s="491" t="str">
        <f>IF(B49="","",INDEX(BDD!$M$8:$M$3171,MATCH(B49,BDD!$AV$8:$AV$3171,0)))</f>
        <v/>
      </c>
      <c r="G49" s="491" t="str">
        <f>IF(B49="","",INDEX(BDD!$N$8:$N$3171,MATCH(B49,BDD!$AV$8:$AV$3171,0)))</f>
        <v/>
      </c>
      <c r="H49" s="492" t="str">
        <f>IF(B49="","",INDEX(BDD!$E$8:$E$3171,MATCH(B49,BDD!$AV$8:$AV$3171,0)))</f>
        <v/>
      </c>
      <c r="I49" s="493" t="str">
        <f>IF(B49="","",INDEX(BDD!$V$8:$V$3171,MATCH(B49,BDD!$AV$8:$AV$3171,0)))</f>
        <v/>
      </c>
      <c r="J49" s="519" t="str">
        <f>IF(B49="","",INDEX(BDD!$Q$8:$Q$3171,MATCH(B49,BDD!$AV$8:$AV$3171,0)))</f>
        <v/>
      </c>
      <c r="K49" s="520" t="str">
        <f>IF(B49="","",INDEX(BDD!$R$8:$R$3171,MATCH(B49,BDD!$AV$8:$AV$3171,0)))</f>
        <v/>
      </c>
      <c r="L49" s="521" t="str">
        <f>IF(B49="","",INDEX(BDD!$S$8:$S$3171,MATCH(B49,BDD!$AV$8:$AV$3171,0)))</f>
        <v/>
      </c>
      <c r="M49" s="494" t="str">
        <f>IF(B49="","",INDEX(BDD!$P$8:$P$3171,MATCH(B49,BDD!$AV$8:$AV$3171,0)))</f>
        <v/>
      </c>
      <c r="N49" s="495" t="str">
        <f>IF(B49="","",INDEX(BDD!$Z$8:$Z$3171,MATCH(B49,BDD!$AV$8:$AV$3171,0)))</f>
        <v/>
      </c>
      <c r="O49" s="491" t="str">
        <f>IF(B49="","",INDEX(BDD!$AA$8:$AA$3171,MATCH(B49,BDD!$AV$8:$AV$3171,0)))</f>
        <v/>
      </c>
      <c r="P49" s="496" t="str">
        <f>IF(B49="","",INDEX(BDD!$AB$8:$AB$3171,MATCH(B49,BDD!$AV$8:$AV$3171,0)))</f>
        <v/>
      </c>
      <c r="Q49" s="753" t="str">
        <f>IF(B49="","",INDEX(BDD!$AN$8:$AN$3171,MATCH(B49,BDD!$AV$8:$AV$3171,0)))</f>
        <v/>
      </c>
      <c r="R49" s="472" t="s">
        <v>2032</v>
      </c>
      <c r="S49" s="513"/>
    </row>
    <row r="50" spans="2:19" s="99" customFormat="1" ht="14.25" customHeight="1">
      <c r="B50" s="512" t="str">
        <f t="shared" si="0"/>
        <v/>
      </c>
      <c r="C50" s="488" t="str">
        <f>IF(B50="","",INDEX(BDD!$B$8:$B$3171,MATCH(B50,BDD!$AV$8:$AV$3171,0)))</f>
        <v/>
      </c>
      <c r="D50" s="489" t="str">
        <f t="shared" si="1"/>
        <v/>
      </c>
      <c r="E50" s="490" t="str">
        <f>IF(B50="","",INDEX(BDD!$D$8:$D$3171,MATCH(B50,BDD!$AV$8:$AV$3171,0)))</f>
        <v/>
      </c>
      <c r="F50" s="491" t="str">
        <f>IF(B50="","",INDEX(BDD!$M$8:$M$3171,MATCH(B50,BDD!$AV$8:$AV$3171,0)))</f>
        <v/>
      </c>
      <c r="G50" s="491" t="str">
        <f>IF(B50="","",INDEX(BDD!$N$8:$N$3171,MATCH(B50,BDD!$AV$8:$AV$3171,0)))</f>
        <v/>
      </c>
      <c r="H50" s="492" t="str">
        <f>IF(B50="","",INDEX(BDD!$E$8:$E$3171,MATCH(B50,BDD!$AV$8:$AV$3171,0)))</f>
        <v/>
      </c>
      <c r="I50" s="493" t="str">
        <f>IF(B50="","",INDEX(BDD!$V$8:$V$3171,MATCH(B50,BDD!$AV$8:$AV$3171,0)))</f>
        <v/>
      </c>
      <c r="J50" s="519" t="str">
        <f>IF(B50="","",INDEX(BDD!$Q$8:$Q$3171,MATCH(B50,BDD!$AV$8:$AV$3171,0)))</f>
        <v/>
      </c>
      <c r="K50" s="520" t="str">
        <f>IF(B50="","",INDEX(BDD!$R$8:$R$3171,MATCH(B50,BDD!$AV$8:$AV$3171,0)))</f>
        <v/>
      </c>
      <c r="L50" s="521" t="str">
        <f>IF(B50="","",INDEX(BDD!$S$8:$S$3171,MATCH(B50,BDD!$AV$8:$AV$3171,0)))</f>
        <v/>
      </c>
      <c r="M50" s="494" t="str">
        <f>IF(B50="","",INDEX(BDD!$P$8:$P$3171,MATCH(B50,BDD!$AV$8:$AV$3171,0)))</f>
        <v/>
      </c>
      <c r="N50" s="495" t="str">
        <f>IF(B50="","",INDEX(BDD!$Z$8:$Z$3171,MATCH(B50,BDD!$AV$8:$AV$3171,0)))</f>
        <v/>
      </c>
      <c r="O50" s="491" t="str">
        <f>IF(B50="","",INDEX(BDD!$AA$8:$AA$3171,MATCH(B50,BDD!$AV$8:$AV$3171,0)))</f>
        <v/>
      </c>
      <c r="P50" s="496" t="str">
        <f>IF(B50="","",INDEX(BDD!$AB$8:$AB$3171,MATCH(B50,BDD!$AV$8:$AV$3171,0)))</f>
        <v/>
      </c>
      <c r="Q50" s="753" t="str">
        <f>IF(B50="","",INDEX(BDD!$AN$8:$AN$3171,MATCH(B50,BDD!$AV$8:$AV$3171,0)))</f>
        <v/>
      </c>
      <c r="R50" s="472" t="s">
        <v>2036</v>
      </c>
      <c r="S50" s="513"/>
    </row>
    <row r="51" spans="2:19" s="99" customFormat="1" ht="14.25" customHeight="1">
      <c r="B51" s="512" t="str">
        <f t="shared" si="0"/>
        <v/>
      </c>
      <c r="C51" s="488" t="str">
        <f>IF(B51="","",INDEX(BDD!$B$8:$B$3171,MATCH(B51,BDD!$AV$8:$AV$3171,0)))</f>
        <v/>
      </c>
      <c r="D51" s="489" t="str">
        <f t="shared" si="1"/>
        <v/>
      </c>
      <c r="E51" s="490" t="str">
        <f>IF(B51="","",INDEX(BDD!$D$8:$D$3171,MATCH(B51,BDD!$AV$8:$AV$3171,0)))</f>
        <v/>
      </c>
      <c r="F51" s="491" t="str">
        <f>IF(B51="","",INDEX(BDD!$M$8:$M$3171,MATCH(B51,BDD!$AV$8:$AV$3171,0)))</f>
        <v/>
      </c>
      <c r="G51" s="491" t="str">
        <f>IF(B51="","",INDEX(BDD!$N$8:$N$3171,MATCH(B51,BDD!$AV$8:$AV$3171,0)))</f>
        <v/>
      </c>
      <c r="H51" s="492" t="str">
        <f>IF(B51="","",INDEX(BDD!$E$8:$E$3171,MATCH(B51,BDD!$AV$8:$AV$3171,0)))</f>
        <v/>
      </c>
      <c r="I51" s="493" t="str">
        <f>IF(B51="","",INDEX(BDD!$V$8:$V$3171,MATCH(B51,BDD!$AV$8:$AV$3171,0)))</f>
        <v/>
      </c>
      <c r="J51" s="519" t="str">
        <f>IF(B51="","",INDEX(BDD!$Q$8:$Q$3171,MATCH(B51,BDD!$AV$8:$AV$3171,0)))</f>
        <v/>
      </c>
      <c r="K51" s="520" t="str">
        <f>IF(B51="","",INDEX(BDD!$R$8:$R$3171,MATCH(B51,BDD!$AV$8:$AV$3171,0)))</f>
        <v/>
      </c>
      <c r="L51" s="521" t="str">
        <f>IF(B51="","",INDEX(BDD!$S$8:$S$3171,MATCH(B51,BDD!$AV$8:$AV$3171,0)))</f>
        <v/>
      </c>
      <c r="M51" s="494" t="str">
        <f>IF(B51="","",INDEX(BDD!$P$8:$P$3171,MATCH(B51,BDD!$AV$8:$AV$3171,0)))</f>
        <v/>
      </c>
      <c r="N51" s="495" t="str">
        <f>IF(B51="","",INDEX(BDD!$Z$8:$Z$3171,MATCH(B51,BDD!$AV$8:$AV$3171,0)))</f>
        <v/>
      </c>
      <c r="O51" s="491" t="str">
        <f>IF(B51="","",INDEX(BDD!$AA$8:$AA$3171,MATCH(B51,BDD!$AV$8:$AV$3171,0)))</f>
        <v/>
      </c>
      <c r="P51" s="496" t="str">
        <f>IF(B51="","",INDEX(BDD!$AB$8:$AB$3171,MATCH(B51,BDD!$AV$8:$AV$3171,0)))</f>
        <v/>
      </c>
      <c r="Q51" s="753" t="str">
        <f>IF(B51="","",INDEX(BDD!$AN$8:$AN$3171,MATCH(B51,BDD!$AV$8:$AV$3171,0)))</f>
        <v/>
      </c>
      <c r="R51" s="472" t="s">
        <v>2052</v>
      </c>
      <c r="S51" s="513"/>
    </row>
    <row r="52" spans="2:19" s="99" customFormat="1" ht="14.25" customHeight="1">
      <c r="B52" s="512" t="str">
        <f t="shared" si="0"/>
        <v/>
      </c>
      <c r="C52" s="488" t="str">
        <f>IF(B52="","",INDEX(BDD!$B$8:$B$3171,MATCH(B52,BDD!$AV$8:$AV$3171,0)))</f>
        <v/>
      </c>
      <c r="D52" s="489" t="str">
        <f t="shared" si="1"/>
        <v/>
      </c>
      <c r="E52" s="490" t="str">
        <f>IF(B52="","",INDEX(BDD!$D$8:$D$3171,MATCH(B52,BDD!$AV$8:$AV$3171,0)))</f>
        <v/>
      </c>
      <c r="F52" s="491" t="str">
        <f>IF(B52="","",INDEX(BDD!$M$8:$M$3171,MATCH(B52,BDD!$AV$8:$AV$3171,0)))</f>
        <v/>
      </c>
      <c r="G52" s="491" t="str">
        <f>IF(B52="","",INDEX(BDD!$N$8:$N$3171,MATCH(B52,BDD!$AV$8:$AV$3171,0)))</f>
        <v/>
      </c>
      <c r="H52" s="492" t="str">
        <f>IF(B52="","",INDEX(BDD!$E$8:$E$3171,MATCH(B52,BDD!$AV$8:$AV$3171,0)))</f>
        <v/>
      </c>
      <c r="I52" s="493" t="str">
        <f>IF(B52="","",INDEX(BDD!$V$8:$V$3171,MATCH(B52,BDD!$AV$8:$AV$3171,0)))</f>
        <v/>
      </c>
      <c r="J52" s="519" t="str">
        <f>IF(B52="","",INDEX(BDD!$Q$8:$Q$3171,MATCH(B52,BDD!$AV$8:$AV$3171,0)))</f>
        <v/>
      </c>
      <c r="K52" s="520" t="str">
        <f>IF(B52="","",INDEX(BDD!$R$8:$R$3171,MATCH(B52,BDD!$AV$8:$AV$3171,0)))</f>
        <v/>
      </c>
      <c r="L52" s="521" t="str">
        <f>IF(B52="","",INDEX(BDD!$S$8:$S$3171,MATCH(B52,BDD!$AV$8:$AV$3171,0)))</f>
        <v/>
      </c>
      <c r="M52" s="494" t="str">
        <f>IF(B52="","",INDEX(BDD!$P$8:$P$3171,MATCH(B52,BDD!$AV$8:$AV$3171,0)))</f>
        <v/>
      </c>
      <c r="N52" s="495" t="str">
        <f>IF(B52="","",INDEX(BDD!$Z$8:$Z$3171,MATCH(B52,BDD!$AV$8:$AV$3171,0)))</f>
        <v/>
      </c>
      <c r="O52" s="491" t="str">
        <f>IF(B52="","",INDEX(BDD!$AA$8:$AA$3171,MATCH(B52,BDD!$AV$8:$AV$3171,0)))</f>
        <v/>
      </c>
      <c r="P52" s="496" t="str">
        <f>IF(B52="","",INDEX(BDD!$AB$8:$AB$3171,MATCH(B52,BDD!$AV$8:$AV$3171,0)))</f>
        <v/>
      </c>
      <c r="Q52" s="753" t="str">
        <f>IF(B52="","",INDEX(BDD!$AN$8:$AN$3171,MATCH(B52,BDD!$AV$8:$AV$3171,0)))</f>
        <v/>
      </c>
      <c r="R52" s="472" t="s">
        <v>2062</v>
      </c>
      <c r="S52" s="513"/>
    </row>
    <row r="53" spans="2:19" s="99" customFormat="1" ht="14.25" customHeight="1">
      <c r="B53" s="512" t="str">
        <f t="shared" si="0"/>
        <v/>
      </c>
      <c r="C53" s="488" t="str">
        <f>IF(B53="","",INDEX(BDD!$B$8:$B$3171,MATCH(B53,BDD!$AV$8:$AV$3171,0)))</f>
        <v/>
      </c>
      <c r="D53" s="489" t="str">
        <f t="shared" si="1"/>
        <v/>
      </c>
      <c r="E53" s="490" t="str">
        <f>IF(B53="","",INDEX(BDD!$D$8:$D$3171,MATCH(B53,BDD!$AV$8:$AV$3171,0)))</f>
        <v/>
      </c>
      <c r="F53" s="491" t="str">
        <f>IF(B53="","",INDEX(BDD!$M$8:$M$3171,MATCH(B53,BDD!$AV$8:$AV$3171,0)))</f>
        <v/>
      </c>
      <c r="G53" s="491" t="str">
        <f>IF(B53="","",INDEX(BDD!$N$8:$N$3171,MATCH(B53,BDD!$AV$8:$AV$3171,0)))</f>
        <v/>
      </c>
      <c r="H53" s="492" t="str">
        <f>IF(B53="","",INDEX(BDD!$E$8:$E$3171,MATCH(B53,BDD!$AV$8:$AV$3171,0)))</f>
        <v/>
      </c>
      <c r="I53" s="493" t="str">
        <f>IF(B53="","",INDEX(BDD!$V$8:$V$3171,MATCH(B53,BDD!$AV$8:$AV$3171,0)))</f>
        <v/>
      </c>
      <c r="J53" s="519" t="str">
        <f>IF(B53="","",INDEX(BDD!$Q$8:$Q$3171,MATCH(B53,BDD!$AV$8:$AV$3171,0)))</f>
        <v/>
      </c>
      <c r="K53" s="520" t="str">
        <f>IF(B53="","",INDEX(BDD!$R$8:$R$3171,MATCH(B53,BDD!$AV$8:$AV$3171,0)))</f>
        <v/>
      </c>
      <c r="L53" s="521" t="str">
        <f>IF(B53="","",INDEX(BDD!$S$8:$S$3171,MATCH(B53,BDD!$AV$8:$AV$3171,0)))</f>
        <v/>
      </c>
      <c r="M53" s="494" t="str">
        <f>IF(B53="","",INDEX(BDD!$P$8:$P$3171,MATCH(B53,BDD!$AV$8:$AV$3171,0)))</f>
        <v/>
      </c>
      <c r="N53" s="495" t="str">
        <f>IF(B53="","",INDEX(BDD!$Z$8:$Z$3171,MATCH(B53,BDD!$AV$8:$AV$3171,0)))</f>
        <v/>
      </c>
      <c r="O53" s="491" t="str">
        <f>IF(B53="","",INDEX(BDD!$AA$8:$AA$3171,MATCH(B53,BDD!$AV$8:$AV$3171,0)))</f>
        <v/>
      </c>
      <c r="P53" s="496" t="str">
        <f>IF(B53="","",INDEX(BDD!$AB$8:$AB$3171,MATCH(B53,BDD!$AV$8:$AV$3171,0)))</f>
        <v/>
      </c>
      <c r="Q53" s="753" t="str">
        <f>IF(B53="","",INDEX(BDD!$AN$8:$AN$3171,MATCH(B53,BDD!$AV$8:$AV$3171,0)))</f>
        <v/>
      </c>
      <c r="R53" s="472" t="s">
        <v>2064</v>
      </c>
      <c r="S53" s="513"/>
    </row>
    <row r="54" spans="2:19" s="99" customFormat="1" ht="14.25" customHeight="1">
      <c r="B54" s="512" t="str">
        <f t="shared" si="0"/>
        <v/>
      </c>
      <c r="C54" s="488" t="str">
        <f>IF(B54="","",INDEX(BDD!$B$8:$B$3171,MATCH(B54,BDD!$AV$8:$AV$3171,0)))</f>
        <v/>
      </c>
      <c r="D54" s="489" t="str">
        <f t="shared" si="1"/>
        <v/>
      </c>
      <c r="E54" s="490" t="str">
        <f>IF(B54="","",INDEX(BDD!$D$8:$D$3171,MATCH(B54,BDD!$AV$8:$AV$3171,0)))</f>
        <v/>
      </c>
      <c r="F54" s="491" t="str">
        <f>IF(B54="","",INDEX(BDD!$M$8:$M$3171,MATCH(B54,BDD!$AV$8:$AV$3171,0)))</f>
        <v/>
      </c>
      <c r="G54" s="491" t="str">
        <f>IF(B54="","",INDEX(BDD!$N$8:$N$3171,MATCH(B54,BDD!$AV$8:$AV$3171,0)))</f>
        <v/>
      </c>
      <c r="H54" s="492" t="str">
        <f>IF(B54="","",INDEX(BDD!$E$8:$E$3171,MATCH(B54,BDD!$AV$8:$AV$3171,0)))</f>
        <v/>
      </c>
      <c r="I54" s="493" t="str">
        <f>IF(B54="","",INDEX(BDD!$V$8:$V$3171,MATCH(B54,BDD!$AV$8:$AV$3171,0)))</f>
        <v/>
      </c>
      <c r="J54" s="519" t="str">
        <f>IF(B54="","",INDEX(BDD!$Q$8:$Q$3171,MATCH(B54,BDD!$AV$8:$AV$3171,0)))</f>
        <v/>
      </c>
      <c r="K54" s="520" t="str">
        <f>IF(B54="","",INDEX(BDD!$R$8:$R$3171,MATCH(B54,BDD!$AV$8:$AV$3171,0)))</f>
        <v/>
      </c>
      <c r="L54" s="521" t="str">
        <f>IF(B54="","",INDEX(BDD!$S$8:$S$3171,MATCH(B54,BDD!$AV$8:$AV$3171,0)))</f>
        <v/>
      </c>
      <c r="M54" s="494" t="str">
        <f>IF(B54="","",INDEX(BDD!$P$8:$P$3171,MATCH(B54,BDD!$AV$8:$AV$3171,0)))</f>
        <v/>
      </c>
      <c r="N54" s="495" t="str">
        <f>IF(B54="","",INDEX(BDD!$Z$8:$Z$3171,MATCH(B54,BDD!$AV$8:$AV$3171,0)))</f>
        <v/>
      </c>
      <c r="O54" s="491" t="str">
        <f>IF(B54="","",INDEX(BDD!$AA$8:$AA$3171,MATCH(B54,BDD!$AV$8:$AV$3171,0)))</f>
        <v/>
      </c>
      <c r="P54" s="496" t="str">
        <f>IF(B54="","",INDEX(BDD!$AB$8:$AB$3171,MATCH(B54,BDD!$AV$8:$AV$3171,0)))</f>
        <v/>
      </c>
      <c r="Q54" s="753" t="str">
        <f>IF(B54="","",INDEX(BDD!$AN$8:$AN$3171,MATCH(B54,BDD!$AV$8:$AV$3171,0)))</f>
        <v/>
      </c>
      <c r="R54" s="472" t="s">
        <v>2065</v>
      </c>
      <c r="S54" s="513"/>
    </row>
    <row r="55" spans="2:19" s="99" customFormat="1" ht="14.25" customHeight="1">
      <c r="B55" s="512" t="str">
        <f t="shared" si="0"/>
        <v/>
      </c>
      <c r="C55" s="488" t="str">
        <f>IF(B55="","",INDEX(BDD!$B$8:$B$3171,MATCH(B55,BDD!$AV$8:$AV$3171,0)))</f>
        <v/>
      </c>
      <c r="D55" s="489" t="str">
        <f t="shared" si="1"/>
        <v/>
      </c>
      <c r="E55" s="490" t="str">
        <f>IF(B55="","",INDEX(BDD!$D$8:$D$3171,MATCH(B55,BDD!$AV$8:$AV$3171,0)))</f>
        <v/>
      </c>
      <c r="F55" s="491" t="str">
        <f>IF(B55="","",INDEX(BDD!$M$8:$M$3171,MATCH(B55,BDD!$AV$8:$AV$3171,0)))</f>
        <v/>
      </c>
      <c r="G55" s="491" t="str">
        <f>IF(B55="","",INDEX(BDD!$N$8:$N$3171,MATCH(B55,BDD!$AV$8:$AV$3171,0)))</f>
        <v/>
      </c>
      <c r="H55" s="492" t="str">
        <f>IF(B55="","",INDEX(BDD!$E$8:$E$3171,MATCH(B55,BDD!$AV$8:$AV$3171,0)))</f>
        <v/>
      </c>
      <c r="I55" s="493" t="str">
        <f>IF(B55="","",INDEX(BDD!$V$8:$V$3171,MATCH(B55,BDD!$AV$8:$AV$3171,0)))</f>
        <v/>
      </c>
      <c r="J55" s="519" t="str">
        <f>IF(B55="","",INDEX(BDD!$Q$8:$Q$3171,MATCH(B55,BDD!$AV$8:$AV$3171,0)))</f>
        <v/>
      </c>
      <c r="K55" s="520" t="str">
        <f>IF(B55="","",INDEX(BDD!$R$8:$R$3171,MATCH(B55,BDD!$AV$8:$AV$3171,0)))</f>
        <v/>
      </c>
      <c r="L55" s="521" t="str">
        <f>IF(B55="","",INDEX(BDD!$S$8:$S$3171,MATCH(B55,BDD!$AV$8:$AV$3171,0)))</f>
        <v/>
      </c>
      <c r="M55" s="494" t="str">
        <f>IF(B55="","",INDEX(BDD!$P$8:$P$3171,MATCH(B55,BDD!$AV$8:$AV$3171,0)))</f>
        <v/>
      </c>
      <c r="N55" s="495" t="str">
        <f>IF(B55="","",INDEX(BDD!$Z$8:$Z$3171,MATCH(B55,BDD!$AV$8:$AV$3171,0)))</f>
        <v/>
      </c>
      <c r="O55" s="491" t="str">
        <f>IF(B55="","",INDEX(BDD!$AA$8:$AA$3171,MATCH(B55,BDD!$AV$8:$AV$3171,0)))</f>
        <v/>
      </c>
      <c r="P55" s="496" t="str">
        <f>IF(B55="","",INDEX(BDD!$AB$8:$AB$3171,MATCH(B55,BDD!$AV$8:$AV$3171,0)))</f>
        <v/>
      </c>
      <c r="Q55" s="753" t="str">
        <f>IF(B55="","",INDEX(BDD!$AN$8:$AN$3171,MATCH(B55,BDD!$AV$8:$AV$3171,0)))</f>
        <v/>
      </c>
      <c r="R55" s="472" t="s">
        <v>2106</v>
      </c>
      <c r="S55" s="513"/>
    </row>
    <row r="56" spans="2:19" s="99" customFormat="1" ht="14.25" customHeight="1">
      <c r="B56" s="512" t="str">
        <f t="shared" si="0"/>
        <v/>
      </c>
      <c r="C56" s="488" t="str">
        <f>IF(B56="","",INDEX(BDD!$B$8:$B$3171,MATCH(B56,BDD!$AV$8:$AV$3171,0)))</f>
        <v/>
      </c>
      <c r="D56" s="489" t="str">
        <f t="shared" si="1"/>
        <v/>
      </c>
      <c r="E56" s="490" t="str">
        <f>IF(B56="","",INDEX(BDD!$D$8:$D$3171,MATCH(B56,BDD!$AV$8:$AV$3171,0)))</f>
        <v/>
      </c>
      <c r="F56" s="491" t="str">
        <f>IF(B56="","",INDEX(BDD!$M$8:$M$3171,MATCH(B56,BDD!$AV$8:$AV$3171,0)))</f>
        <v/>
      </c>
      <c r="G56" s="491" t="str">
        <f>IF(B56="","",INDEX(BDD!$N$8:$N$3171,MATCH(B56,BDD!$AV$8:$AV$3171,0)))</f>
        <v/>
      </c>
      <c r="H56" s="492" t="str">
        <f>IF(B56="","",INDEX(BDD!$E$8:$E$3171,MATCH(B56,BDD!$AV$8:$AV$3171,0)))</f>
        <v/>
      </c>
      <c r="I56" s="493" t="str">
        <f>IF(B56="","",INDEX(BDD!$V$8:$V$3171,MATCH(B56,BDD!$AV$8:$AV$3171,0)))</f>
        <v/>
      </c>
      <c r="J56" s="519" t="str">
        <f>IF(B56="","",INDEX(BDD!$Q$8:$Q$3171,MATCH(B56,BDD!$AV$8:$AV$3171,0)))</f>
        <v/>
      </c>
      <c r="K56" s="520" t="str">
        <f>IF(B56="","",INDEX(BDD!$R$8:$R$3171,MATCH(B56,BDD!$AV$8:$AV$3171,0)))</f>
        <v/>
      </c>
      <c r="L56" s="521" t="str">
        <f>IF(B56="","",INDEX(BDD!$S$8:$S$3171,MATCH(B56,BDD!$AV$8:$AV$3171,0)))</f>
        <v/>
      </c>
      <c r="M56" s="494" t="str">
        <f>IF(B56="","",INDEX(BDD!$P$8:$P$3171,MATCH(B56,BDD!$AV$8:$AV$3171,0)))</f>
        <v/>
      </c>
      <c r="N56" s="495" t="str">
        <f>IF(B56="","",INDEX(BDD!$Z$8:$Z$3171,MATCH(B56,BDD!$AV$8:$AV$3171,0)))</f>
        <v/>
      </c>
      <c r="O56" s="491" t="str">
        <f>IF(B56="","",INDEX(BDD!$AA$8:$AA$3171,MATCH(B56,BDD!$AV$8:$AV$3171,0)))</f>
        <v/>
      </c>
      <c r="P56" s="496" t="str">
        <f>IF(B56="","",INDEX(BDD!$AB$8:$AB$3171,MATCH(B56,BDD!$AV$8:$AV$3171,0)))</f>
        <v/>
      </c>
      <c r="Q56" s="753" t="str">
        <f>IF(B56="","",INDEX(BDD!$AN$8:$AN$3171,MATCH(B56,BDD!$AV$8:$AV$3171,0)))</f>
        <v/>
      </c>
      <c r="R56" s="472" t="s">
        <v>2108</v>
      </c>
      <c r="S56" s="513"/>
    </row>
    <row r="57" spans="2:19">
      <c r="B57" s="512"/>
      <c r="C57" s="488"/>
      <c r="D57" s="489"/>
      <c r="E57" s="490"/>
      <c r="F57" s="491"/>
      <c r="G57" s="491"/>
      <c r="H57" s="514"/>
      <c r="I57" s="493"/>
      <c r="J57" s="519"/>
      <c r="K57" s="520"/>
      <c r="L57" s="521"/>
      <c r="M57" s="494"/>
      <c r="N57" s="495"/>
      <c r="O57" s="491"/>
      <c r="P57" s="496"/>
      <c r="Q57" s="497"/>
      <c r="R57" s="472" t="s">
        <v>2117</v>
      </c>
      <c r="S57" s="513"/>
    </row>
    <row r="58" spans="2:19">
      <c r="B58" s="512"/>
      <c r="C58" s="488"/>
      <c r="D58" s="489"/>
      <c r="E58" s="490"/>
      <c r="F58" s="491"/>
      <c r="G58" s="491"/>
      <c r="H58" s="514"/>
      <c r="I58" s="493"/>
      <c r="J58" s="519"/>
      <c r="K58" s="520"/>
      <c r="L58" s="521"/>
      <c r="M58" s="494"/>
      <c r="N58" s="495"/>
      <c r="O58" s="491"/>
      <c r="P58" s="496"/>
      <c r="Q58" s="497"/>
      <c r="R58" s="472" t="s">
        <v>2127</v>
      </c>
      <c r="S58" s="513"/>
    </row>
    <row r="59" spans="2:19">
      <c r="B59" s="512"/>
      <c r="C59" s="488"/>
      <c r="D59" s="489"/>
      <c r="E59" s="490"/>
      <c r="F59" s="491"/>
      <c r="G59" s="491"/>
      <c r="H59" s="514"/>
      <c r="I59" s="493"/>
      <c r="J59" s="519"/>
      <c r="K59" s="520"/>
      <c r="L59" s="521"/>
      <c r="M59" s="494"/>
      <c r="N59" s="495"/>
      <c r="O59" s="491"/>
      <c r="P59" s="496"/>
      <c r="Q59" s="497"/>
      <c r="R59" s="472" t="s">
        <v>2141</v>
      </c>
      <c r="S59" s="513"/>
    </row>
    <row r="60" spans="2:19">
      <c r="B60" s="512"/>
      <c r="C60" s="488"/>
      <c r="D60" s="489"/>
      <c r="E60" s="490"/>
      <c r="F60" s="491"/>
      <c r="G60" s="491"/>
      <c r="H60" s="514"/>
      <c r="I60" s="493"/>
      <c r="J60" s="519"/>
      <c r="K60" s="520"/>
      <c r="L60" s="521"/>
      <c r="M60" s="494"/>
      <c r="N60" s="495"/>
      <c r="O60" s="491"/>
      <c r="P60" s="496"/>
      <c r="Q60" s="497"/>
      <c r="R60" s="472" t="s">
        <v>2155</v>
      </c>
      <c r="S60" s="513"/>
    </row>
    <row r="61" spans="2:19">
      <c r="B61" s="512"/>
      <c r="C61" s="488"/>
      <c r="D61" s="489"/>
      <c r="E61" s="490"/>
      <c r="F61" s="491"/>
      <c r="G61" s="491"/>
      <c r="H61" s="514"/>
      <c r="I61" s="493"/>
      <c r="J61" s="519"/>
      <c r="K61" s="520"/>
      <c r="L61" s="521"/>
      <c r="M61" s="494"/>
      <c r="N61" s="495"/>
      <c r="O61" s="491"/>
      <c r="P61" s="496"/>
      <c r="Q61" s="497"/>
      <c r="R61" s="472" t="s">
        <v>2163</v>
      </c>
      <c r="S61" s="513"/>
    </row>
    <row r="62" spans="2:19">
      <c r="R62" s="472" t="s">
        <v>2199</v>
      </c>
    </row>
    <row r="63" spans="2:19">
      <c r="R63" s="472" t="s">
        <v>2202</v>
      </c>
    </row>
    <row r="64" spans="2:19">
      <c r="R64" s="472" t="s">
        <v>2203</v>
      </c>
    </row>
    <row r="65" spans="18:18">
      <c r="R65" s="472" t="s">
        <v>2207</v>
      </c>
    </row>
    <row r="66" spans="18:18">
      <c r="R66" s="472" t="s">
        <v>2208</v>
      </c>
    </row>
    <row r="67" spans="18:18">
      <c r="R67" s="472" t="s">
        <v>2209</v>
      </c>
    </row>
    <row r="68" spans="18:18">
      <c r="R68" s="472" t="s">
        <v>2216</v>
      </c>
    </row>
    <row r="69" spans="18:18">
      <c r="R69" s="472" t="s">
        <v>2217</v>
      </c>
    </row>
    <row r="70" spans="18:18">
      <c r="R70" s="472" t="s">
        <v>2243</v>
      </c>
    </row>
    <row r="71" spans="18:18">
      <c r="R71" s="472" t="s">
        <v>2249</v>
      </c>
    </row>
    <row r="72" spans="18:18">
      <c r="R72" s="472" t="s">
        <v>2250</v>
      </c>
    </row>
    <row r="73" spans="18:18">
      <c r="R73" s="472" t="s">
        <v>2269</v>
      </c>
    </row>
    <row r="74" spans="18:18">
      <c r="R74" s="472" t="s">
        <v>2289</v>
      </c>
    </row>
    <row r="75" spans="18:18">
      <c r="R75" s="472" t="s">
        <v>2296</v>
      </c>
    </row>
    <row r="76" spans="18:18">
      <c r="R76" s="472" t="s">
        <v>2544</v>
      </c>
    </row>
  </sheetData>
  <autoFilter ref="B4:R56"/>
  <mergeCells count="2">
    <mergeCell ref="J3:L3"/>
    <mergeCell ref="N3:P3"/>
  </mergeCells>
  <pageMargins left="0.7" right="0.7" top="0.75" bottom="0.75" header="0.3" footer="0.3"/>
  <pageSetup paperSize="9" scale="66" orientation="portrait" verticalDpi="0" r:id="rId1"/>
  <colBreaks count="1" manualBreakCount="1">
    <brk id="8" max="53"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S196"/>
  <sheetViews>
    <sheetView view="pageBreakPreview" topLeftCell="A4" zoomScaleNormal="100" zoomScaleSheetLayoutView="100" workbookViewId="0">
      <selection activeCell="L70" sqref="L70:L72"/>
    </sheetView>
  </sheetViews>
  <sheetFormatPr defaultColWidth="9.140625" defaultRowHeight="18.75"/>
  <cols>
    <col min="1" max="1" width="1.140625" style="149" customWidth="1"/>
    <col min="2" max="2" width="3.7109375" style="150" customWidth="1"/>
    <col min="3" max="3" width="25.140625" style="149" customWidth="1"/>
    <col min="4" max="4" width="5.85546875" style="149" customWidth="1"/>
    <col min="5" max="5" width="10.85546875" style="151" customWidth="1"/>
    <col min="6" max="6" width="22.140625" style="149" customWidth="1"/>
    <col min="7" max="7" width="12.28515625" style="149" hidden="1" customWidth="1"/>
    <col min="8" max="8" width="10.28515625" style="149"/>
    <col min="9" max="9" width="4.28515625" style="149" customWidth="1"/>
    <col min="10" max="10" width="5.42578125" style="149" customWidth="1"/>
    <col min="11" max="11" width="34.28515625" style="149" customWidth="1"/>
    <col min="12" max="12" width="9.85546875" style="152" customWidth="1"/>
    <col min="13" max="16" width="9.85546875" style="149" customWidth="1"/>
    <col min="17" max="17" width="27.85546875" style="153" bestFit="1" customWidth="1"/>
    <col min="18" max="18" width="9.85546875" style="153" customWidth="1"/>
    <col min="19" max="19" width="8.140625" style="153" customWidth="1"/>
  </cols>
  <sheetData>
    <row r="1" spans="2:19" s="149" customFormat="1" ht="8.25" customHeight="1">
      <c r="B1" s="150"/>
      <c r="E1" s="151"/>
      <c r="L1" s="152"/>
      <c r="Q1" s="153"/>
      <c r="R1" s="153"/>
      <c r="S1" s="153"/>
    </row>
    <row r="2" spans="2:19" s="149" customFormat="1" ht="19.5" thickBot="1">
      <c r="B2" s="150"/>
      <c r="E2" s="151"/>
      <c r="L2" s="152" t="s">
        <v>1617</v>
      </c>
      <c r="Q2" s="153"/>
      <c r="R2" s="153"/>
      <c r="S2" s="153"/>
    </row>
    <row r="3" spans="2:19" s="149" customFormat="1">
      <c r="B3" s="150"/>
      <c r="E3" s="151"/>
      <c r="L3" s="152">
        <v>8546</v>
      </c>
      <c r="M3" s="154"/>
      <c r="Q3" s="153"/>
      <c r="R3" s="153"/>
      <c r="S3" s="153"/>
    </row>
    <row r="4" spans="2:19" s="149" customFormat="1">
      <c r="B4" s="150"/>
      <c r="E4" s="151"/>
      <c r="L4" s="152"/>
      <c r="Q4" s="153"/>
      <c r="R4" s="153"/>
      <c r="S4" s="153"/>
    </row>
    <row r="5" spans="2:19" s="149" customFormat="1">
      <c r="B5" s="150"/>
      <c r="E5" s="151"/>
      <c r="L5" s="152"/>
      <c r="Q5" s="153"/>
      <c r="R5" s="153"/>
      <c r="S5" s="153"/>
    </row>
    <row r="6" spans="2:19" s="155" customFormat="1">
      <c r="B6" s="984" t="s">
        <v>1645</v>
      </c>
      <c r="C6" s="984"/>
      <c r="D6" s="984"/>
      <c r="E6" s="156"/>
      <c r="H6" s="157" t="s">
        <v>1646</v>
      </c>
      <c r="I6" s="985">
        <f ca="1">TODAY()</f>
        <v>46315</v>
      </c>
      <c r="J6" s="985"/>
      <c r="L6" s="152"/>
      <c r="Q6" s="158"/>
      <c r="R6" s="158"/>
      <c r="S6" s="158"/>
    </row>
    <row r="7" spans="2:19" s="155" customFormat="1">
      <c r="B7" s="159" t="s">
        <v>1647</v>
      </c>
      <c r="C7" s="159"/>
      <c r="D7" s="159"/>
      <c r="E7" s="156"/>
      <c r="H7" s="160"/>
      <c r="I7" s="161"/>
      <c r="J7" s="161"/>
      <c r="L7" s="152"/>
      <c r="Q7" s="158"/>
      <c r="R7" s="158"/>
      <c r="S7" s="158"/>
    </row>
    <row r="8" spans="2:19" s="155" customFormat="1" ht="18">
      <c r="B8" s="984"/>
      <c r="C8" s="984"/>
      <c r="D8" s="984"/>
      <c r="E8" s="156"/>
      <c r="L8" s="162"/>
      <c r="M8" s="163"/>
      <c r="N8" s="163"/>
      <c r="O8" s="163"/>
      <c r="P8" s="163"/>
      <c r="Q8" s="163"/>
      <c r="R8" s="163"/>
      <c r="S8" s="163"/>
    </row>
    <row r="9" spans="2:19" s="155" customFormat="1" ht="18">
      <c r="B9" s="164"/>
      <c r="C9" s="165" t="s">
        <v>1648</v>
      </c>
      <c r="D9" s="986"/>
      <c r="E9" s="986"/>
      <c r="L9" s="166"/>
      <c r="M9" s="167"/>
      <c r="N9" s="167"/>
      <c r="O9" s="167"/>
      <c r="P9" s="167"/>
      <c r="Q9" s="167"/>
      <c r="R9" s="167"/>
      <c r="S9" s="167"/>
    </row>
    <row r="10" spans="2:19" s="155" customFormat="1" ht="21.75" customHeight="1">
      <c r="B10" s="164"/>
      <c r="C10" s="168" t="s">
        <v>1649</v>
      </c>
      <c r="D10" s="987" t="str">
        <f>CONCATENATE(C16," : ",C18)</f>
        <v>Ligne : MFD-ISW Vers MFD-CPF-</v>
      </c>
      <c r="E10" s="987"/>
      <c r="F10" s="987"/>
      <c r="L10" s="152"/>
      <c r="Q10" s="158"/>
      <c r="R10" s="158"/>
      <c r="S10" s="158"/>
    </row>
    <row r="11" spans="2:19" s="155" customFormat="1" ht="5.25" customHeight="1">
      <c r="B11" s="164"/>
      <c r="C11" s="164"/>
      <c r="D11" s="164"/>
      <c r="E11" s="156"/>
      <c r="L11" s="152"/>
      <c r="Q11" s="158"/>
      <c r="R11" s="158"/>
      <c r="S11" s="158"/>
    </row>
    <row r="12" spans="2:19" s="149" customFormat="1">
      <c r="B12" s="150"/>
      <c r="L12" s="152"/>
      <c r="Q12" s="153"/>
      <c r="R12" s="153"/>
      <c r="S12" s="153"/>
    </row>
    <row r="13" spans="2:19" s="149" customFormat="1" ht="17.25" customHeight="1">
      <c r="B13" s="150"/>
      <c r="C13" s="169"/>
      <c r="D13" s="169"/>
      <c r="E13" s="169"/>
      <c r="F13" s="169"/>
      <c r="G13" s="169"/>
      <c r="H13" s="169"/>
      <c r="I13" s="169"/>
      <c r="J13" s="169"/>
      <c r="L13" s="152"/>
      <c r="Q13" s="153"/>
      <c r="R13" s="153"/>
      <c r="S13" s="153"/>
    </row>
    <row r="14" spans="2:19" s="149" customFormat="1" ht="9" customHeight="1">
      <c r="B14" s="150"/>
      <c r="E14" s="151"/>
      <c r="L14" s="152"/>
      <c r="Q14" s="153"/>
      <c r="R14" s="153"/>
      <c r="S14" s="153"/>
    </row>
    <row r="15" spans="2:19" s="170" customFormat="1" ht="9" customHeight="1" thickBot="1">
      <c r="C15" s="170">
        <v>5</v>
      </c>
      <c r="D15" s="170">
        <v>8</v>
      </c>
      <c r="E15" s="171">
        <v>9</v>
      </c>
      <c r="F15" s="170">
        <v>25</v>
      </c>
      <c r="G15" s="170">
        <v>26</v>
      </c>
      <c r="H15" s="170">
        <v>13</v>
      </c>
      <c r="I15" s="170">
        <v>10</v>
      </c>
      <c r="J15" s="170">
        <v>12</v>
      </c>
      <c r="L15" s="152"/>
    </row>
    <row r="16" spans="2:19" s="149" customFormat="1" ht="30" customHeight="1" thickBot="1">
      <c r="B16" s="172" t="s">
        <v>1650</v>
      </c>
      <c r="C16" s="173" t="s">
        <v>1651</v>
      </c>
      <c r="D16" s="173" t="s">
        <v>1553</v>
      </c>
      <c r="E16" s="173" t="s">
        <v>1652</v>
      </c>
      <c r="F16" s="173" t="s">
        <v>1653</v>
      </c>
      <c r="G16" s="173" t="s">
        <v>1654</v>
      </c>
      <c r="H16" s="173" t="s">
        <v>1503</v>
      </c>
      <c r="I16" s="173" t="s">
        <v>1655</v>
      </c>
      <c r="J16" s="173" t="s">
        <v>1656</v>
      </c>
      <c r="K16" s="174" t="s">
        <v>1657</v>
      </c>
      <c r="L16" s="566">
        <f>+COUNTA(L18:L785)</f>
        <v>53</v>
      </c>
      <c r="Q16" s="153"/>
      <c r="R16" s="153"/>
      <c r="S16" s="153"/>
    </row>
    <row r="17" spans="1:19" s="149" customFormat="1" ht="5.25" hidden="1" customHeight="1" thickBot="1">
      <c r="A17" s="309" t="s">
        <v>5032</v>
      </c>
      <c r="B17" s="175"/>
      <c r="C17" s="167"/>
      <c r="D17" s="167"/>
      <c r="E17" s="183"/>
      <c r="F17" s="167"/>
      <c r="G17" s="167"/>
      <c r="H17" s="167"/>
      <c r="I17" s="176"/>
      <c r="J17" s="176"/>
      <c r="K17" s="167"/>
      <c r="L17" s="152"/>
      <c r="Q17" s="153"/>
      <c r="R17" s="153"/>
      <c r="S17" s="153"/>
    </row>
    <row r="18" spans="1:19" s="149" customFormat="1" ht="21.6" hidden="1" customHeight="1">
      <c r="B18" s="177">
        <f>IF(C18="","",ROW()-17)</f>
        <v>1</v>
      </c>
      <c r="C18" s="178" t="str">
        <f>IF($L18="","",VLOOKUP($L18,BDD!$A$8:$AT$3162,2,0))</f>
        <v>MFD-ISW Vers MFD-CPF-</v>
      </c>
      <c r="D18" s="178">
        <f>IF($L18="","",VLOOKUP($L18,BDD!$A$8:$AT$3162,4,0))</f>
        <v>4</v>
      </c>
      <c r="E18" s="569" t="str">
        <f>IF($L18="","",VLOOKUP($L18,BDD!$A$8:$AT$3162,5,0))</f>
        <v>JN°774</v>
      </c>
      <c r="F18" s="567" t="str">
        <f>IF($L18="","",Q18)</f>
        <v>WR-33-51/40-45</v>
      </c>
      <c r="G18" s="178">
        <f>IF($L18="","",VLOOKUP($L18,BDD!$A$8:$AT$3162,18,0))</f>
        <v>0</v>
      </c>
      <c r="H18" s="178" t="str">
        <f>IF($L18="","",VLOOKUP($L18,BDD!$A$8:$AT$3162,15,0))</f>
        <v>API 5L_X52</v>
      </c>
      <c r="I18" s="178">
        <f>IF($L18="","",VLOOKUP($L18,BDD!$A$8:$AT$3162,13,0))</f>
        <v>16</v>
      </c>
      <c r="J18" s="178">
        <f>IF($L18="","",VLOOKUP($L18,BDD!$A$8:$AT$3162,14,0))</f>
        <v>9.5299999999999994</v>
      </c>
      <c r="K18" s="746" t="s">
        <v>3659</v>
      </c>
      <c r="L18" s="472" t="s">
        <v>945</v>
      </c>
      <c r="N18" s="179" t="s">
        <v>1658</v>
      </c>
      <c r="O18" s="180">
        <v>103</v>
      </c>
      <c r="Q18" s="153" t="str">
        <f>IF($L18="","",VLOOKUP($L18,BDD!$A$8:$AT$3162,17,0))</f>
        <v>WR-33-51/40-45</v>
      </c>
      <c r="R18" s="153">
        <f>IF($L18="","",VLOOKUP($L18,BDD!$A$8:$AT$3162,18,0))</f>
        <v>0</v>
      </c>
      <c r="S18" s="153">
        <f>IF($L18="","",VLOOKUP($L18,BDD!$A$8:$AT$3162,19,0))</f>
        <v>0</v>
      </c>
    </row>
    <row r="19" spans="1:19" s="149" customFormat="1" ht="21.6" customHeight="1">
      <c r="B19" s="181">
        <f>IF(C19="","",ROW()-17)</f>
        <v>2</v>
      </c>
      <c r="C19" s="182" t="str">
        <f>IF($L19="","",VLOOKUP($L19,BDD!$A$8:$AT$3162,2,0))</f>
        <v>MFD-ISW Vers MFD-CPF-</v>
      </c>
      <c r="D19" s="182">
        <f>IF($L19="","",VLOOKUP($L19,BDD!$A$8:$AT$3162,4,0))</f>
        <v>3</v>
      </c>
      <c r="E19" s="570" t="str">
        <f>IF($L19="","",VLOOKUP($L19,BDD!$A$8:$AT$3162,5,0))</f>
        <v>JN°737</v>
      </c>
      <c r="F19" s="568" t="str">
        <f>IF($L19="","",Q19)</f>
        <v>WR-33-40/52-30/51-45</v>
      </c>
      <c r="G19" s="182">
        <f>IF($L19="","",VLOOKUP($L19,BDD!$A$8:$AT$3162,18,0))</f>
        <v>0</v>
      </c>
      <c r="H19" s="182" t="str">
        <f>IF($L19="","",VLOOKUP($L19,BDD!$A$8:$AT$3162,15,0))</f>
        <v>API 5L_X52</v>
      </c>
      <c r="I19" s="182">
        <f>IF($L19="","",VLOOKUP($L19,BDD!$A$8:$AT$3162,13,0))</f>
        <v>16</v>
      </c>
      <c r="J19" s="182">
        <f>IF($L19="","",VLOOKUP($L19,BDD!$A$8:$AT$3162,14,0))</f>
        <v>9.5299999999999994</v>
      </c>
      <c r="K19" s="770" t="s">
        <v>5894</v>
      </c>
      <c r="L19" s="472" t="s">
        <v>887</v>
      </c>
      <c r="N19" s="179" t="s">
        <v>1659</v>
      </c>
      <c r="O19" s="180">
        <v>434</v>
      </c>
      <c r="Q19" s="153" t="str">
        <f>IF($L19="","",VLOOKUP($L19,BDD!$A$8:$AT$3162,17,0))</f>
        <v>WR-33-40/52-30/51-45</v>
      </c>
      <c r="R19" s="153">
        <f>IF($L19="","",VLOOKUP($L19,BDD!$A$8:$AT$3162,18,0))</f>
        <v>0</v>
      </c>
      <c r="S19" s="153">
        <f>IF($L19="","",VLOOKUP($L19,BDD!$A$8:$AT$3162,19,0))</f>
        <v>0</v>
      </c>
    </row>
    <row r="20" spans="1:19" s="149" customFormat="1" ht="21.6" hidden="1" customHeight="1">
      <c r="B20" s="181">
        <f t="shared" ref="B20:B79" si="0">IF(C20="","",ROW()-17)</f>
        <v>3</v>
      </c>
      <c r="C20" s="182" t="str">
        <f>IF($L20="","",VLOOKUP($L20,BDD!$A$8:$AT$3162,2,0))</f>
        <v>MFD-ISW Vers MFD-CPF-</v>
      </c>
      <c r="D20" s="182">
        <f>IF($L20="","",VLOOKUP($L20,BDD!$A$8:$AT$3162,4,0))</f>
        <v>4</v>
      </c>
      <c r="E20" s="570" t="str">
        <f>IF($L20="","",VLOOKUP($L20,BDD!$A$8:$AT$3162,5,0))</f>
        <v>DJ°507</v>
      </c>
      <c r="F20" s="568" t="str">
        <f t="shared" ref="F20:F24" si="1">IF($L20="","",Q20)</f>
        <v>WR-028</v>
      </c>
      <c r="G20" s="182">
        <f>IF($L20="","",VLOOKUP($L20,BDD!$A$8:$AT$3162,18,0))</f>
        <v>0</v>
      </c>
      <c r="H20" s="182" t="str">
        <f>IF($L20="","",VLOOKUP($L20,BDD!$A$8:$AT$3162,15,0))</f>
        <v>API 5L_X52</v>
      </c>
      <c r="I20" s="182">
        <f>IF($L20="","",VLOOKUP($L20,BDD!$A$8:$AT$3162,13,0))</f>
        <v>16</v>
      </c>
      <c r="J20" s="182">
        <f>IF($L20="","",VLOOKUP($L20,BDD!$A$8:$AT$3162,14,0))</f>
        <v>9.5299999999999994</v>
      </c>
      <c r="K20" s="746" t="s">
        <v>3660</v>
      </c>
      <c r="L20" s="472" t="s">
        <v>915</v>
      </c>
      <c r="N20" s="179" t="s">
        <v>1660</v>
      </c>
      <c r="O20" s="180">
        <v>113</v>
      </c>
      <c r="Q20" s="153" t="str">
        <f>IF($L20="","",VLOOKUP($L20,BDD!$A$8:$AT$3162,17,0))</f>
        <v>WR-028</v>
      </c>
      <c r="R20" s="153">
        <f>IF($L20="","",VLOOKUP($L20,BDD!$A$8:$AT$3162,18,0))</f>
        <v>0</v>
      </c>
      <c r="S20" s="153">
        <f>IF($L20="","",VLOOKUP($L20,BDD!$A$8:$AT$3162,19,0))</f>
        <v>0</v>
      </c>
    </row>
    <row r="21" spans="1:19" s="149" customFormat="1" ht="21.6" customHeight="1">
      <c r="B21" s="181">
        <f t="shared" si="0"/>
        <v>4</v>
      </c>
      <c r="C21" s="182" t="str">
        <f>IF($L21="","",VLOOKUP($L21,BDD!$A$8:$AT$3162,2,0))</f>
        <v>MFD-ISW Vers MFD-CPF-</v>
      </c>
      <c r="D21" s="182">
        <f>IF($L21="","",VLOOKUP($L21,BDD!$A$8:$AT$3162,4,0))</f>
        <v>4</v>
      </c>
      <c r="E21" s="570" t="str">
        <f>IF($L21="","",VLOOKUP($L21,BDD!$A$8:$AT$3162,5,0))</f>
        <v>DJ°520</v>
      </c>
      <c r="F21" s="568" t="str">
        <f t="shared" si="1"/>
        <v>WR-028</v>
      </c>
      <c r="G21" s="182">
        <f>IF($L21="","",VLOOKUP($L21,BDD!$A$8:$AT$3162,18,0))</f>
        <v>0</v>
      </c>
      <c r="H21" s="182" t="str">
        <f>IF($L21="","",VLOOKUP($L21,BDD!$A$8:$AT$3162,15,0))</f>
        <v>API 5L_X52</v>
      </c>
      <c r="I21" s="182">
        <f>IF($L21="","",VLOOKUP($L21,BDD!$A$8:$AT$3162,13,0))</f>
        <v>16</v>
      </c>
      <c r="J21" s="182">
        <f>IF($L21="","",VLOOKUP($L21,BDD!$A$8:$AT$3162,14,0))</f>
        <v>9.5299999999999994</v>
      </c>
      <c r="K21" s="770" t="s">
        <v>5897</v>
      </c>
      <c r="L21" s="472" t="s">
        <v>917</v>
      </c>
      <c r="N21" s="179" t="s">
        <v>1661</v>
      </c>
      <c r="O21" s="180">
        <v>82</v>
      </c>
      <c r="Q21" s="153" t="str">
        <f>IF($L21="","",VLOOKUP($L21,BDD!$A$8:$AT$3162,17,0))</f>
        <v>WR-028</v>
      </c>
      <c r="R21" s="153">
        <f>IF($L21="","",VLOOKUP($L21,BDD!$A$8:$AT$3162,18,0))</f>
        <v>0</v>
      </c>
      <c r="S21" s="153">
        <f>IF($L21="","",VLOOKUP($L21,BDD!$A$8:$AT$3162,19,0))</f>
        <v>0</v>
      </c>
    </row>
    <row r="22" spans="1:19" s="149" customFormat="1" ht="21.6" hidden="1" customHeight="1">
      <c r="B22" s="181">
        <f t="shared" si="0"/>
        <v>5</v>
      </c>
      <c r="C22" s="182" t="str">
        <f>IF($L22="","",VLOOKUP($L22,BDD!$A$8:$AT$3162,2,0))</f>
        <v>MFD-ISW Vers MFD-CPF-</v>
      </c>
      <c r="D22" s="182">
        <f>IF($L22="","",VLOOKUP($L22,BDD!$A$8:$AT$3162,4,0))</f>
        <v>4</v>
      </c>
      <c r="E22" s="570" t="str">
        <f>IF($L22="","",VLOOKUP($L22,BDD!$A$8:$AT$3162,5,0))</f>
        <v>JN°761</v>
      </c>
      <c r="F22" s="568" t="str">
        <f t="shared" si="1"/>
        <v>WR-33-51/40-45</v>
      </c>
      <c r="G22" s="182">
        <f>IF($L22="","",VLOOKUP($L22,BDD!$A$8:$AT$3162,18,0))</f>
        <v>0</v>
      </c>
      <c r="H22" s="182" t="str">
        <f>IF($L22="","",VLOOKUP($L22,BDD!$A$8:$AT$3162,15,0))</f>
        <v>API 5L_X52</v>
      </c>
      <c r="I22" s="182">
        <f>IF($L22="","",VLOOKUP($L22,BDD!$A$8:$AT$3162,13,0))</f>
        <v>16</v>
      </c>
      <c r="J22" s="182">
        <f>IF($L22="","",VLOOKUP($L22,BDD!$A$8:$AT$3162,14,0))</f>
        <v>9.5299999999999994</v>
      </c>
      <c r="K22" s="746" t="s">
        <v>3661</v>
      </c>
      <c r="L22" s="472" t="s">
        <v>920</v>
      </c>
      <c r="N22" s="179" t="s">
        <v>1662</v>
      </c>
      <c r="O22" s="180">
        <v>78</v>
      </c>
      <c r="Q22" s="153" t="str">
        <f>IF($L22="","",VLOOKUP($L22,BDD!$A$8:$AT$3162,17,0))</f>
        <v>WR-33-51/40-45</v>
      </c>
      <c r="R22" s="153">
        <f>IF($L22="","",VLOOKUP($L22,BDD!$A$8:$AT$3162,18,0))</f>
        <v>0</v>
      </c>
      <c r="S22" s="153">
        <f>IF($L22="","",VLOOKUP($L22,BDD!$A$8:$AT$3162,19,0))</f>
        <v>0</v>
      </c>
    </row>
    <row r="23" spans="1:19" s="149" customFormat="1" ht="21.6" customHeight="1">
      <c r="B23" s="181">
        <f t="shared" si="0"/>
        <v>6</v>
      </c>
      <c r="C23" s="182" t="str">
        <f>IF($L23="","",VLOOKUP($L23,BDD!$A$8:$AT$3162,2,0))</f>
        <v>MFD-ISW Vers MFD-CPF-</v>
      </c>
      <c r="D23" s="182">
        <f>IF($L23="","",VLOOKUP($L23,BDD!$A$8:$AT$3162,4,0))</f>
        <v>4</v>
      </c>
      <c r="E23" s="570" t="str">
        <f>IF($L23="","",VLOOKUP($L23,BDD!$A$8:$AT$3162,5,0))</f>
        <v>DJ°466</v>
      </c>
      <c r="F23" s="568" t="str">
        <f t="shared" si="1"/>
        <v>WR-040</v>
      </c>
      <c r="G23" s="182">
        <f>IF($L23="","",VLOOKUP($L23,BDD!$A$8:$AT$3162,18,0))</f>
        <v>0</v>
      </c>
      <c r="H23" s="182" t="str">
        <f>IF($L23="","",VLOOKUP($L23,BDD!$A$8:$AT$3162,15,0))</f>
        <v>API 5L_X52</v>
      </c>
      <c r="I23" s="182">
        <f>IF($L23="","",VLOOKUP($L23,BDD!$A$8:$AT$3162,13,0))</f>
        <v>16</v>
      </c>
      <c r="J23" s="182">
        <f>IF($L23="","",VLOOKUP($L23,BDD!$A$8:$AT$3162,14,0))</f>
        <v>9.5299999999999994</v>
      </c>
      <c r="K23" s="770" t="s">
        <v>5898</v>
      </c>
      <c r="L23" s="472" t="s">
        <v>921</v>
      </c>
      <c r="N23" s="179" t="s">
        <v>1663</v>
      </c>
      <c r="O23" s="180">
        <v>553</v>
      </c>
      <c r="Q23" s="153" t="str">
        <f>IF($L23="","",VLOOKUP($L23,BDD!$A$8:$AT$3162,17,0))</f>
        <v>WR-040</v>
      </c>
      <c r="R23" s="153">
        <f>IF($L23="","",VLOOKUP($L23,BDD!$A$8:$AT$3162,18,0))</f>
        <v>0</v>
      </c>
      <c r="S23" s="153">
        <f>IF($L23="","",VLOOKUP($L23,BDD!$A$8:$AT$3162,19,0))</f>
        <v>0</v>
      </c>
    </row>
    <row r="24" spans="1:19" s="149" customFormat="1" ht="21.6" hidden="1" customHeight="1">
      <c r="B24" s="181">
        <f t="shared" si="0"/>
        <v>7</v>
      </c>
      <c r="C24" s="182" t="str">
        <f>IF($L24="","",VLOOKUP($L24,BDD!$A$8:$AT$3162,2,0))</f>
        <v>MFD-ISW Vers MFD-CPF-</v>
      </c>
      <c r="D24" s="182">
        <f>IF($L24="","",VLOOKUP($L24,BDD!$A$8:$AT$3162,4,0))</f>
        <v>4</v>
      </c>
      <c r="E24" s="570" t="str">
        <f>IF($L24="","",VLOOKUP($L24,BDD!$A$8:$AT$3162,5,0))</f>
        <v>JN°762</v>
      </c>
      <c r="F24" s="568" t="str">
        <f t="shared" si="1"/>
        <v>WR-33-51/40-45</v>
      </c>
      <c r="G24" s="182">
        <f>IF($L24="","",VLOOKUP($L24,BDD!$A$8:$AT$3162,18,0))</f>
        <v>0</v>
      </c>
      <c r="H24" s="182" t="str">
        <f>IF($L24="","",VLOOKUP($L24,BDD!$A$8:$AT$3162,15,0))</f>
        <v>API 5L_X52</v>
      </c>
      <c r="I24" s="182">
        <f>IF($L24="","",VLOOKUP($L24,BDD!$A$8:$AT$3162,13,0))</f>
        <v>16</v>
      </c>
      <c r="J24" s="182">
        <f>IF($L24="","",VLOOKUP($L24,BDD!$A$8:$AT$3162,14,0))</f>
        <v>9.5299999999999994</v>
      </c>
      <c r="K24" s="746" t="s">
        <v>3662</v>
      </c>
      <c r="L24" s="472" t="s">
        <v>922</v>
      </c>
      <c r="N24" s="179" t="s">
        <v>1664</v>
      </c>
      <c r="O24" s="180">
        <v>436</v>
      </c>
      <c r="Q24" s="153" t="str">
        <f>IF($L24="","",VLOOKUP($L24,BDD!$A$8:$AT$3162,17,0))</f>
        <v>WR-33-51/40-45</v>
      </c>
      <c r="R24" s="153">
        <f>IF($L24="","",VLOOKUP($L24,BDD!$A$8:$AT$3162,18,0))</f>
        <v>0</v>
      </c>
      <c r="S24" s="153">
        <f>IF($L24="","",VLOOKUP($L24,BDD!$A$8:$AT$3162,19,0))</f>
        <v>0</v>
      </c>
    </row>
    <row r="25" spans="1:19" s="149" customFormat="1" ht="21.6" hidden="1" customHeight="1">
      <c r="B25" s="181">
        <f t="shared" si="0"/>
        <v>8</v>
      </c>
      <c r="C25" s="182" t="str">
        <f>IF($L25="","",VLOOKUP($L25,BDD!$A$8:$AT$3162,2,0))</f>
        <v>MFD-ISW Vers MFD-CPF-</v>
      </c>
      <c r="D25" s="182">
        <f>IF($L25="","",VLOOKUP($L25,BDD!$A$8:$AT$3162,4,0))</f>
        <v>4</v>
      </c>
      <c r="E25" s="570" t="str">
        <f>IF($L25="","",VLOOKUP($L25,BDD!$A$8:$AT$3162,5,0))</f>
        <v>JN°765</v>
      </c>
      <c r="F25" s="568" t="str">
        <f t="shared" ref="F25:F56" si="2">IF($L25="","",Q25)</f>
        <v>WR-33-51/40-45</v>
      </c>
      <c r="G25" s="182">
        <f>IF($L25="","",VLOOKUP($L25,BDD!$A$8:$AT$3162,18,0))</f>
        <v>0</v>
      </c>
      <c r="H25" s="182" t="str">
        <f>IF($L25="","",VLOOKUP($L25,BDD!$A$8:$AT$3162,15,0))</f>
        <v>API 5L_X52</v>
      </c>
      <c r="I25" s="182">
        <f>IF($L25="","",VLOOKUP($L25,BDD!$A$8:$AT$3162,13,0))</f>
        <v>16</v>
      </c>
      <c r="J25" s="182">
        <f>IF($L25="","",VLOOKUP($L25,BDD!$A$8:$AT$3162,14,0))</f>
        <v>9.5299999999999994</v>
      </c>
      <c r="K25" s="746" t="s">
        <v>3663</v>
      </c>
      <c r="L25" s="472" t="s">
        <v>927</v>
      </c>
      <c r="N25" s="179" t="s">
        <v>1665</v>
      </c>
      <c r="O25" s="180">
        <v>74</v>
      </c>
      <c r="Q25" s="153" t="str">
        <f>IF($L25="","",VLOOKUP($L25,BDD!$A$8:$AT$3162,17,0))</f>
        <v>WR-33-51/40-45</v>
      </c>
      <c r="R25" s="153">
        <f>IF($L25="","",VLOOKUP($L25,BDD!$A$8:$AT$3162,18,0))</f>
        <v>0</v>
      </c>
      <c r="S25" s="153">
        <f>IF($L25="","",VLOOKUP($L25,BDD!$A$8:$AT$3162,19,0))</f>
        <v>0</v>
      </c>
    </row>
    <row r="26" spans="1:19" s="149" customFormat="1" ht="21.6" customHeight="1">
      <c r="B26" s="181">
        <f t="shared" si="0"/>
        <v>9</v>
      </c>
      <c r="C26" s="182" t="str">
        <f>IF($L26="","",VLOOKUP($L26,BDD!$A$8:$AT$3162,2,0))</f>
        <v>MFD-ISW Vers MFD-CPF-</v>
      </c>
      <c r="D26" s="182">
        <f>IF($L26="","",VLOOKUP($L26,BDD!$A$8:$AT$3162,4,0))</f>
        <v>4</v>
      </c>
      <c r="E26" s="570" t="str">
        <f>IF($L26="","",VLOOKUP($L26,BDD!$A$8:$AT$3162,5,0))</f>
        <v>JN°772</v>
      </c>
      <c r="F26" s="568" t="str">
        <f t="shared" si="2"/>
        <v>WR-33-51/40-45</v>
      </c>
      <c r="G26" s="182">
        <f>IF($L26="","",VLOOKUP($L26,BDD!$A$8:$AT$3162,18,0))</f>
        <v>0</v>
      </c>
      <c r="H26" s="182" t="str">
        <f>IF($L26="","",VLOOKUP($L26,BDD!$A$8:$AT$3162,15,0))</f>
        <v>API 5L_X52</v>
      </c>
      <c r="I26" s="182">
        <f>IF($L26="","",VLOOKUP($L26,BDD!$A$8:$AT$3162,13,0))</f>
        <v>16</v>
      </c>
      <c r="J26" s="182">
        <f>IF($L26="","",VLOOKUP($L26,BDD!$A$8:$AT$3162,14,0))</f>
        <v>9.5299999999999994</v>
      </c>
      <c r="K26" s="770" t="s">
        <v>5899</v>
      </c>
      <c r="L26" s="472" t="s">
        <v>941</v>
      </c>
      <c r="N26" s="179" t="s">
        <v>1666</v>
      </c>
      <c r="O26" s="180">
        <v>550</v>
      </c>
      <c r="Q26" s="153" t="str">
        <f>IF($L26="","",VLOOKUP($L26,BDD!$A$8:$AT$3162,17,0))</f>
        <v>WR-33-51/40-45</v>
      </c>
      <c r="R26" s="153">
        <f>IF($L26="","",VLOOKUP($L26,BDD!$A$8:$AT$3162,18,0))</f>
        <v>0</v>
      </c>
      <c r="S26" s="153">
        <f>IF($L26="","",VLOOKUP($L26,BDD!$A$8:$AT$3162,19,0))</f>
        <v>0</v>
      </c>
    </row>
    <row r="27" spans="1:19" s="149" customFormat="1" ht="21.6" hidden="1" customHeight="1">
      <c r="B27" s="181">
        <f t="shared" si="0"/>
        <v>10</v>
      </c>
      <c r="C27" s="182" t="str">
        <f>IF($L27="","",VLOOKUP($L27,BDD!$A$8:$AT$3162,2,0))</f>
        <v>MFD-ISW Vers MFD-CPF-</v>
      </c>
      <c r="D27" s="182">
        <f>IF($L27="","",VLOOKUP($L27,BDD!$A$8:$AT$3162,4,0))</f>
        <v>4</v>
      </c>
      <c r="E27" s="570" t="str">
        <f>IF($L27="","",VLOOKUP($L27,BDD!$A$8:$AT$3162,5,0))</f>
        <v>JN°773</v>
      </c>
      <c r="F27" s="568" t="str">
        <f t="shared" si="2"/>
        <v>WR-33-51/40-45</v>
      </c>
      <c r="G27" s="182">
        <f>IF($L27="","",VLOOKUP($L27,BDD!$A$8:$AT$3162,18,0))</f>
        <v>0</v>
      </c>
      <c r="H27" s="182" t="str">
        <f>IF($L27="","",VLOOKUP($L27,BDD!$A$8:$AT$3162,15,0))</f>
        <v>API 5L_X52</v>
      </c>
      <c r="I27" s="182">
        <f>IF($L27="","",VLOOKUP($L27,BDD!$A$8:$AT$3162,13,0))</f>
        <v>16</v>
      </c>
      <c r="J27" s="182">
        <f>IF($L27="","",VLOOKUP($L27,BDD!$A$8:$AT$3162,14,0))</f>
        <v>9.5299999999999994</v>
      </c>
      <c r="K27" s="746" t="s">
        <v>3664</v>
      </c>
      <c r="L27" s="472" t="s">
        <v>943</v>
      </c>
      <c r="N27" s="179" t="s">
        <v>1667</v>
      </c>
      <c r="O27" s="180">
        <v>559</v>
      </c>
      <c r="Q27" s="153" t="str">
        <f>IF($L27="","",VLOOKUP($L27,BDD!$A$8:$AT$3162,17,0))</f>
        <v>WR-33-51/40-45</v>
      </c>
      <c r="R27" s="153">
        <f>IF($L27="","",VLOOKUP($L27,BDD!$A$8:$AT$3162,18,0))</f>
        <v>0</v>
      </c>
      <c r="S27" s="153">
        <f>IF($L27="","",VLOOKUP($L27,BDD!$A$8:$AT$3162,19,0))</f>
        <v>0</v>
      </c>
    </row>
    <row r="28" spans="1:19" s="149" customFormat="1" ht="21.6" customHeight="1">
      <c r="B28" s="181">
        <f t="shared" si="0"/>
        <v>11</v>
      </c>
      <c r="C28" s="182" t="str">
        <f>IF($L28="","",VLOOKUP($L28,BDD!$A$8:$AT$3162,2,0))</f>
        <v>MFD-ISW Vers MFD-CPF-</v>
      </c>
      <c r="D28" s="182">
        <f>IF($L28="","",VLOOKUP($L28,BDD!$A$8:$AT$3162,4,0))</f>
        <v>4</v>
      </c>
      <c r="E28" s="570" t="str">
        <f>IF($L28="","",VLOOKUP($L28,BDD!$A$8:$AT$3162,5,0))</f>
        <v>DJ°479</v>
      </c>
      <c r="F28" s="568" t="str">
        <f t="shared" si="2"/>
        <v>WR-028</v>
      </c>
      <c r="G28" s="182">
        <f>IF($L28="","",VLOOKUP($L28,BDD!$A$8:$AT$3162,18,0))</f>
        <v>0</v>
      </c>
      <c r="H28" s="182" t="str">
        <f>IF($L28="","",VLOOKUP($L28,BDD!$A$8:$AT$3162,15,0))</f>
        <v>API 5L_X52</v>
      </c>
      <c r="I28" s="182">
        <f>IF($L28="","",VLOOKUP($L28,BDD!$A$8:$AT$3162,13,0))</f>
        <v>16</v>
      </c>
      <c r="J28" s="182">
        <f>IF($L28="","",VLOOKUP($L28,BDD!$A$8:$AT$3162,14,0))</f>
        <v>9.5299999999999994</v>
      </c>
      <c r="K28" s="770" t="s">
        <v>5900</v>
      </c>
      <c r="L28" s="472" t="s">
        <v>957</v>
      </c>
      <c r="N28" s="179" t="s">
        <v>1668</v>
      </c>
      <c r="O28" s="180">
        <v>352</v>
      </c>
      <c r="Q28" s="153" t="str">
        <f>IF($L28="","",VLOOKUP($L28,BDD!$A$8:$AT$3162,17,0))</f>
        <v>WR-028</v>
      </c>
      <c r="R28" s="153">
        <f>IF($L28="","",VLOOKUP($L28,BDD!$A$8:$AT$3162,18,0))</f>
        <v>0</v>
      </c>
      <c r="S28" s="153">
        <f>IF($L28="","",VLOOKUP($L28,BDD!$A$8:$AT$3162,19,0))</f>
        <v>0</v>
      </c>
    </row>
    <row r="29" spans="1:19" s="149" customFormat="1" ht="21.6" hidden="1" customHeight="1">
      <c r="B29" s="181">
        <f t="shared" si="0"/>
        <v>12</v>
      </c>
      <c r="C29" s="182" t="str">
        <f>IF($L29="","",VLOOKUP($L29,BDD!$A$8:$AT$3162,2,0))</f>
        <v>MFD-ISW Vers MFD-CPF-</v>
      </c>
      <c r="D29" s="182">
        <f>IF($L29="","",VLOOKUP($L29,BDD!$A$8:$AT$3162,4,0))</f>
        <v>5</v>
      </c>
      <c r="E29" s="570" t="str">
        <f>IF($L29="","",VLOOKUP($L29,BDD!$A$8:$AT$3162,5,0))</f>
        <v>DJ°480</v>
      </c>
      <c r="F29" s="568" t="str">
        <f t="shared" si="2"/>
        <v>WR-039</v>
      </c>
      <c r="G29" s="182">
        <f>IF($L29="","",VLOOKUP($L29,BDD!$A$8:$AT$3162,18,0))</f>
        <v>0</v>
      </c>
      <c r="H29" s="182" t="str">
        <f>IF($L29="","",VLOOKUP($L29,BDD!$A$8:$AT$3162,15,0))</f>
        <v>API 5L_X52</v>
      </c>
      <c r="I29" s="182">
        <f>IF($L29="","",VLOOKUP($L29,BDD!$A$8:$AT$3162,13,0))</f>
        <v>16</v>
      </c>
      <c r="J29" s="182">
        <f>IF($L29="","",VLOOKUP($L29,BDD!$A$8:$AT$3162,14,0))</f>
        <v>9.5299999999999994</v>
      </c>
      <c r="K29" s="746" t="s">
        <v>3665</v>
      </c>
      <c r="L29" s="472" t="s">
        <v>976</v>
      </c>
      <c r="N29" s="179" t="s">
        <v>1669</v>
      </c>
      <c r="O29" s="180">
        <v>548</v>
      </c>
      <c r="Q29" s="153" t="str">
        <f>IF($L29="","",VLOOKUP($L29,BDD!$A$8:$AT$3162,17,0))</f>
        <v>WR-039</v>
      </c>
      <c r="R29" s="153">
        <f>IF($L29="","",VLOOKUP($L29,BDD!$A$8:$AT$3162,18,0))</f>
        <v>0</v>
      </c>
      <c r="S29" s="153">
        <f>IF($L29="","",VLOOKUP($L29,BDD!$A$8:$AT$3162,19,0))</f>
        <v>0</v>
      </c>
    </row>
    <row r="30" spans="1:19" s="149" customFormat="1" ht="21.6" customHeight="1">
      <c r="B30" s="181">
        <f t="shared" si="0"/>
        <v>13</v>
      </c>
      <c r="C30" s="182" t="str">
        <f>IF($L30="","",VLOOKUP($L30,BDD!$A$8:$AT$3162,2,0))</f>
        <v>MFD-ISW Vers MFD-CPF-</v>
      </c>
      <c r="D30" s="182">
        <f>IF($L30="","",VLOOKUP($L30,BDD!$A$8:$AT$3162,4,0))</f>
        <v>5</v>
      </c>
      <c r="E30" s="570" t="str">
        <f>IF($L30="","",VLOOKUP($L30,BDD!$A$8:$AT$3162,5,0))</f>
        <v>JN°794</v>
      </c>
      <c r="F30" s="568" t="str">
        <f t="shared" si="2"/>
        <v>WR-51-46</v>
      </c>
      <c r="G30" s="182">
        <f>IF($L30="","",VLOOKUP($L30,BDD!$A$8:$AT$3162,18,0))</f>
        <v>0</v>
      </c>
      <c r="H30" s="182" t="str">
        <f>IF($L30="","",VLOOKUP($L30,BDD!$A$8:$AT$3162,15,0))</f>
        <v>API 5L_X52</v>
      </c>
      <c r="I30" s="182">
        <f>IF($L30="","",VLOOKUP($L30,BDD!$A$8:$AT$3162,13,0))</f>
        <v>16</v>
      </c>
      <c r="J30" s="182">
        <f>IF($L30="","",VLOOKUP($L30,BDD!$A$8:$AT$3162,14,0))</f>
        <v>9.5299999999999994</v>
      </c>
      <c r="K30" s="770" t="s">
        <v>5901</v>
      </c>
      <c r="L30" s="472" t="s">
        <v>981</v>
      </c>
      <c r="N30" s="179" t="s">
        <v>1670</v>
      </c>
      <c r="O30" s="180">
        <v>111</v>
      </c>
      <c r="Q30" s="153" t="str">
        <f>IF($L30="","",VLOOKUP($L30,BDD!$A$8:$AT$3162,17,0))</f>
        <v>WR-51-46</v>
      </c>
      <c r="R30" s="153">
        <f>IF($L30="","",VLOOKUP($L30,BDD!$A$8:$AT$3162,18,0))</f>
        <v>0</v>
      </c>
      <c r="S30" s="153">
        <f>IF($L30="","",VLOOKUP($L30,BDD!$A$8:$AT$3162,19,0))</f>
        <v>0</v>
      </c>
    </row>
    <row r="31" spans="1:19" s="149" customFormat="1" ht="21.6" hidden="1" customHeight="1">
      <c r="B31" s="181">
        <f t="shared" si="0"/>
        <v>14</v>
      </c>
      <c r="C31" s="182" t="str">
        <f>IF($L31="","",VLOOKUP($L31,BDD!$A$8:$AT$3162,2,0))</f>
        <v>MFD-ISW Vers MFD-CPF-</v>
      </c>
      <c r="D31" s="182">
        <f>IF($L31="","",VLOOKUP($L31,BDD!$A$8:$AT$3162,4,0))</f>
        <v>5</v>
      </c>
      <c r="E31" s="570" t="str">
        <f>IF($L31="","",VLOOKUP($L31,BDD!$A$8:$AT$3162,5,0))</f>
        <v>DJ°481</v>
      </c>
      <c r="F31" s="568" t="str">
        <f t="shared" si="2"/>
        <v>WR-028</v>
      </c>
      <c r="G31" s="182">
        <f>IF($L31="","",VLOOKUP($L31,BDD!$A$8:$AT$3162,18,0))</f>
        <v>0</v>
      </c>
      <c r="H31" s="182" t="str">
        <f>IF($L31="","",VLOOKUP($L31,BDD!$A$8:$AT$3162,15,0))</f>
        <v>API 5L_X52</v>
      </c>
      <c r="I31" s="182">
        <f>IF($L31="","",VLOOKUP($L31,BDD!$A$8:$AT$3162,13,0))</f>
        <v>16</v>
      </c>
      <c r="J31" s="182">
        <f>IF($L31="","",VLOOKUP($L31,BDD!$A$8:$AT$3162,14,0))</f>
        <v>9.5299999999999994</v>
      </c>
      <c r="K31" s="746" t="s">
        <v>3666</v>
      </c>
      <c r="L31" s="472" t="s">
        <v>982</v>
      </c>
      <c r="N31" s="179" t="s">
        <v>1671</v>
      </c>
      <c r="O31" s="180">
        <v>466</v>
      </c>
      <c r="Q31" s="153" t="str">
        <f>IF($L31="","",VLOOKUP($L31,BDD!$A$8:$AT$3162,17,0))</f>
        <v>WR-028</v>
      </c>
      <c r="R31" s="153">
        <f>IF($L31="","",VLOOKUP($L31,BDD!$A$8:$AT$3162,18,0))</f>
        <v>0</v>
      </c>
      <c r="S31" s="153">
        <f>IF($L31="","",VLOOKUP($L31,BDD!$A$8:$AT$3162,19,0))</f>
        <v>0</v>
      </c>
    </row>
    <row r="32" spans="1:19" s="149" customFormat="1" ht="21.6" customHeight="1">
      <c r="B32" s="181">
        <f t="shared" si="0"/>
        <v>15</v>
      </c>
      <c r="C32" s="182" t="str">
        <f>IF($L32="","",VLOOKUP($L32,BDD!$A$8:$AT$3162,2,0))</f>
        <v>MFD-ISW Vers MFD-CPF-</v>
      </c>
      <c r="D32" s="182">
        <f>IF($L32="","",VLOOKUP($L32,BDD!$A$8:$AT$3162,4,0))</f>
        <v>5</v>
      </c>
      <c r="E32" s="570" t="str">
        <f>IF($L32="","",VLOOKUP($L32,BDD!$A$8:$AT$3162,5,0))</f>
        <v>JN°799</v>
      </c>
      <c r="F32" s="568" t="str">
        <f t="shared" si="2"/>
        <v>WR-51-45/46-33</v>
      </c>
      <c r="G32" s="182">
        <f>IF($L32="","",VLOOKUP($L32,BDD!$A$8:$AT$3162,18,0))</f>
        <v>0</v>
      </c>
      <c r="H32" s="182" t="str">
        <f>IF($L32="","",VLOOKUP($L32,BDD!$A$8:$AT$3162,15,0))</f>
        <v>API 5L_X52</v>
      </c>
      <c r="I32" s="182">
        <f>IF($L32="","",VLOOKUP($L32,BDD!$A$8:$AT$3162,13,0))</f>
        <v>16</v>
      </c>
      <c r="J32" s="182">
        <f>IF($L32="","",VLOOKUP($L32,BDD!$A$8:$AT$3162,14,0))</f>
        <v>9.5299999999999994</v>
      </c>
      <c r="K32" s="770" t="s">
        <v>5902</v>
      </c>
      <c r="L32" s="472" t="s">
        <v>991</v>
      </c>
      <c r="N32" s="179" t="s">
        <v>1672</v>
      </c>
      <c r="O32" s="180">
        <v>98</v>
      </c>
      <c r="Q32" s="153" t="str">
        <f>IF($L32="","",VLOOKUP($L32,BDD!$A$8:$AT$3162,17,0))</f>
        <v>WR-51-45/46-33</v>
      </c>
      <c r="R32" s="153">
        <f>IF($L32="","",VLOOKUP($L32,BDD!$A$8:$AT$3162,18,0))</f>
        <v>0</v>
      </c>
      <c r="S32" s="153">
        <f>IF($L32="","",VLOOKUP($L32,BDD!$A$8:$AT$3162,19,0))</f>
        <v>0</v>
      </c>
    </row>
    <row r="33" spans="2:19" s="149" customFormat="1" ht="21.6" hidden="1" customHeight="1">
      <c r="B33" s="181">
        <f t="shared" si="0"/>
        <v>16</v>
      </c>
      <c r="C33" s="182" t="str">
        <f>IF($L33="","",VLOOKUP($L33,BDD!$A$8:$AT$3162,2,0))</f>
        <v>MFD-ISW Vers MFD-CPF-</v>
      </c>
      <c r="D33" s="182">
        <f>IF($L33="","",VLOOKUP($L33,BDD!$A$8:$AT$3162,4,0))</f>
        <v>5</v>
      </c>
      <c r="E33" s="570" t="str">
        <f>IF($L33="","",VLOOKUP($L33,BDD!$A$8:$AT$3162,5,0))</f>
        <v>JN°807</v>
      </c>
      <c r="F33" s="568" t="str">
        <f t="shared" si="2"/>
        <v>WR-46-51/33-45</v>
      </c>
      <c r="G33" s="182">
        <f>IF($L33="","",VLOOKUP($L33,BDD!$A$8:$AT$3162,18,0))</f>
        <v>0</v>
      </c>
      <c r="H33" s="182" t="str">
        <f>IF($L33="","",VLOOKUP($L33,BDD!$A$8:$AT$3162,15,0))</f>
        <v>API 5L_X52</v>
      </c>
      <c r="I33" s="182">
        <f>IF($L33="","",VLOOKUP($L33,BDD!$A$8:$AT$3162,13,0))</f>
        <v>16</v>
      </c>
      <c r="J33" s="182">
        <f>IF($L33="","",VLOOKUP($L33,BDD!$A$8:$AT$3162,14,0))</f>
        <v>9.5299999999999994</v>
      </c>
      <c r="K33" s="746" t="s">
        <v>3667</v>
      </c>
      <c r="L33" s="472" t="s">
        <v>1007</v>
      </c>
      <c r="N33" s="179" t="s">
        <v>1673</v>
      </c>
      <c r="O33" s="180">
        <v>465</v>
      </c>
      <c r="Q33" s="153" t="str">
        <f>IF($L33="","",VLOOKUP($L33,BDD!$A$8:$AT$3162,17,0))</f>
        <v>WR-46-51/33-45</v>
      </c>
      <c r="R33" s="153">
        <f>IF($L33="","",VLOOKUP($L33,BDD!$A$8:$AT$3162,18,0))</f>
        <v>0</v>
      </c>
      <c r="S33" s="153">
        <f>IF($L33="","",VLOOKUP($L33,BDD!$A$8:$AT$3162,19,0))</f>
        <v>0</v>
      </c>
    </row>
    <row r="34" spans="2:19" s="149" customFormat="1" ht="21.6" customHeight="1">
      <c r="B34" s="181">
        <f t="shared" si="0"/>
        <v>17</v>
      </c>
      <c r="C34" s="182" t="str">
        <f>IF($L34="","",VLOOKUP($L34,BDD!$A$8:$AT$3162,2,0))</f>
        <v>MFD-ISW Vers MFD-CPF-</v>
      </c>
      <c r="D34" s="182">
        <f>IF($L34="","",VLOOKUP($L34,BDD!$A$8:$AT$3162,4,0))</f>
        <v>5</v>
      </c>
      <c r="E34" s="570" t="str">
        <f>IF($L34="","",VLOOKUP($L34,BDD!$A$8:$AT$3162,5,0))</f>
        <v>DJ°472</v>
      </c>
      <c r="F34" s="568" t="str">
        <f t="shared" si="2"/>
        <v>WR-028</v>
      </c>
      <c r="G34" s="182">
        <f>IF($L34="","",VLOOKUP($L34,BDD!$A$8:$AT$3162,18,0))</f>
        <v>0</v>
      </c>
      <c r="H34" s="182" t="str">
        <f>IF($L34="","",VLOOKUP($L34,BDD!$A$8:$AT$3162,15,0))</f>
        <v>API 5L_X52</v>
      </c>
      <c r="I34" s="182">
        <f>IF($L34="","",VLOOKUP($L34,BDD!$A$8:$AT$3162,13,0))</f>
        <v>16</v>
      </c>
      <c r="J34" s="182">
        <f>IF($L34="","",VLOOKUP($L34,BDD!$A$8:$AT$3162,14,0))</f>
        <v>9.5299999999999994</v>
      </c>
      <c r="K34" s="770" t="s">
        <v>5903</v>
      </c>
      <c r="L34" s="472" t="s">
        <v>1017</v>
      </c>
      <c r="N34" s="179" t="s">
        <v>1674</v>
      </c>
      <c r="O34" s="180">
        <v>104</v>
      </c>
      <c r="Q34" s="153" t="str">
        <f>IF($L34="","",VLOOKUP($L34,BDD!$A$8:$AT$3162,17,0))</f>
        <v>WR-028</v>
      </c>
      <c r="R34" s="153">
        <f>IF($L34="","",VLOOKUP($L34,BDD!$A$8:$AT$3162,18,0))</f>
        <v>0</v>
      </c>
      <c r="S34" s="153">
        <f>IF($L34="","",VLOOKUP($L34,BDD!$A$8:$AT$3162,19,0))</f>
        <v>0</v>
      </c>
    </row>
    <row r="35" spans="2:19" s="149" customFormat="1" ht="21.6" hidden="1" customHeight="1">
      <c r="B35" s="181">
        <f t="shared" si="0"/>
        <v>18</v>
      </c>
      <c r="C35" s="182" t="str">
        <f>IF($L35="","",VLOOKUP($L35,BDD!$A$8:$AT$3162,2,0))</f>
        <v>MFD-ISW Vers MFD-CPF-</v>
      </c>
      <c r="D35" s="182">
        <f>IF($L35="","",VLOOKUP($L35,BDD!$A$8:$AT$3162,4,0))</f>
        <v>5</v>
      </c>
      <c r="E35" s="570" t="str">
        <f>IF($L35="","",VLOOKUP($L35,BDD!$A$8:$AT$3162,5,0))</f>
        <v>DJ°467</v>
      </c>
      <c r="F35" s="568" t="str">
        <f t="shared" si="2"/>
        <v>WR-028</v>
      </c>
      <c r="G35" s="182">
        <f>IF($L35="","",VLOOKUP($L35,BDD!$A$8:$AT$3162,18,0))</f>
        <v>0</v>
      </c>
      <c r="H35" s="182" t="str">
        <f>IF($L35="","",VLOOKUP($L35,BDD!$A$8:$AT$3162,15,0))</f>
        <v>API 5L_X52</v>
      </c>
      <c r="I35" s="182">
        <f>IF($L35="","",VLOOKUP($L35,BDD!$A$8:$AT$3162,13,0))</f>
        <v>16</v>
      </c>
      <c r="J35" s="182">
        <f>IF($L35="","",VLOOKUP($L35,BDD!$A$8:$AT$3162,14,0))</f>
        <v>9.5299999999999994</v>
      </c>
      <c r="K35" s="746" t="s">
        <v>3668</v>
      </c>
      <c r="L35" s="472" t="s">
        <v>1019</v>
      </c>
      <c r="N35" s="179" t="s">
        <v>1675</v>
      </c>
      <c r="O35" s="180">
        <v>439</v>
      </c>
      <c r="Q35" s="153" t="str">
        <f>IF($L35="","",VLOOKUP($L35,BDD!$A$8:$AT$3162,17,0))</f>
        <v>WR-028</v>
      </c>
      <c r="R35" s="153">
        <f>IF($L35="","",VLOOKUP($L35,BDD!$A$8:$AT$3162,18,0))</f>
        <v>0</v>
      </c>
      <c r="S35" s="153">
        <f>IF($L35="","",VLOOKUP($L35,BDD!$A$8:$AT$3162,19,0))</f>
        <v>0</v>
      </c>
    </row>
    <row r="36" spans="2:19" s="149" customFormat="1" ht="21.6" customHeight="1">
      <c r="B36" s="181">
        <f t="shared" si="0"/>
        <v>19</v>
      </c>
      <c r="C36" s="182" t="str">
        <f>IF($L36="","",VLOOKUP($L36,BDD!$A$8:$AT$3162,2,0))</f>
        <v>MFD-ISW Vers MFD-CPF-</v>
      </c>
      <c r="D36" s="182">
        <f>IF($L36="","",VLOOKUP($L36,BDD!$A$8:$AT$3162,4,0))</f>
        <v>5</v>
      </c>
      <c r="E36" s="570" t="str">
        <f>IF($L36="","",VLOOKUP($L36,BDD!$A$8:$AT$3162,5,0))</f>
        <v>DJ°468</v>
      </c>
      <c r="F36" s="568" t="str">
        <f t="shared" si="2"/>
        <v>WR-039</v>
      </c>
      <c r="G36" s="182">
        <f>IF($L36="","",VLOOKUP($L36,BDD!$A$8:$AT$3162,18,0))</f>
        <v>0</v>
      </c>
      <c r="H36" s="182" t="str">
        <f>IF($L36="","",VLOOKUP($L36,BDD!$A$8:$AT$3162,15,0))</f>
        <v>API 5L_X52</v>
      </c>
      <c r="I36" s="182">
        <f>IF($L36="","",VLOOKUP($L36,BDD!$A$8:$AT$3162,13,0))</f>
        <v>16</v>
      </c>
      <c r="J36" s="182">
        <f>IF($L36="","",VLOOKUP($L36,BDD!$A$8:$AT$3162,14,0))</f>
        <v>9.5299999999999994</v>
      </c>
      <c r="K36" s="770" t="s">
        <v>5904</v>
      </c>
      <c r="L36" s="472" t="s">
        <v>1021</v>
      </c>
      <c r="N36" s="179" t="s">
        <v>1676</v>
      </c>
      <c r="O36" s="180">
        <v>452</v>
      </c>
      <c r="Q36" s="153" t="str">
        <f>IF($L36="","",VLOOKUP($L36,BDD!$A$8:$AT$3162,17,0))</f>
        <v>WR-039</v>
      </c>
      <c r="R36" s="153">
        <f>IF($L36="","",VLOOKUP($L36,BDD!$A$8:$AT$3162,18,0))</f>
        <v>0</v>
      </c>
      <c r="S36" s="153">
        <f>IF($L36="","",VLOOKUP($L36,BDD!$A$8:$AT$3162,19,0))</f>
        <v>0</v>
      </c>
    </row>
    <row r="37" spans="2:19" s="149" customFormat="1" ht="21.6" hidden="1" customHeight="1">
      <c r="B37" s="181">
        <f t="shared" si="0"/>
        <v>20</v>
      </c>
      <c r="C37" s="182" t="str">
        <f>IF($L37="","",VLOOKUP($L37,BDD!$A$8:$AT$3162,2,0))</f>
        <v>MFD-ISW Vers MFD-CPF-</v>
      </c>
      <c r="D37" s="182">
        <f>IF($L37="","",VLOOKUP($L37,BDD!$A$8:$AT$3162,4,0))</f>
        <v>5</v>
      </c>
      <c r="E37" s="570" t="str">
        <f>IF($L37="","",VLOOKUP($L37,BDD!$A$8:$AT$3162,5,0))</f>
        <v>JN°819R</v>
      </c>
      <c r="F37" s="568" t="str">
        <f t="shared" si="2"/>
        <v>WR-052</v>
      </c>
      <c r="G37" s="182">
        <f>IF($L37="","",VLOOKUP($L37,BDD!$A$8:$AT$3162,18,0))</f>
        <v>0</v>
      </c>
      <c r="H37" s="182" t="str">
        <f>IF($L37="","",VLOOKUP($L37,BDD!$A$8:$AT$3162,15,0))</f>
        <v>API 5L_X52</v>
      </c>
      <c r="I37" s="182">
        <f>IF($L37="","",VLOOKUP($L37,BDD!$A$8:$AT$3162,13,0))</f>
        <v>16</v>
      </c>
      <c r="J37" s="182">
        <f>IF($L37="","",VLOOKUP($L37,BDD!$A$8:$AT$3162,14,0))</f>
        <v>9.5299999999999994</v>
      </c>
      <c r="K37" s="746" t="s">
        <v>3669</v>
      </c>
      <c r="L37" s="472" t="s">
        <v>1031</v>
      </c>
      <c r="N37" s="179" t="s">
        <v>1677</v>
      </c>
      <c r="O37" s="180">
        <v>329</v>
      </c>
      <c r="Q37" s="153" t="str">
        <f>IF($L37="","",VLOOKUP($L37,BDD!$A$8:$AT$3162,17,0))</f>
        <v>WR-052</v>
      </c>
      <c r="R37" s="153">
        <f>IF($L37="","",VLOOKUP($L37,BDD!$A$8:$AT$3162,18,0))</f>
        <v>0</v>
      </c>
      <c r="S37" s="153">
        <f>IF($L37="","",VLOOKUP($L37,BDD!$A$8:$AT$3162,19,0))</f>
        <v>0</v>
      </c>
    </row>
    <row r="38" spans="2:19" s="149" customFormat="1" ht="21.6" customHeight="1">
      <c r="B38" s="181">
        <f t="shared" si="0"/>
        <v>21</v>
      </c>
      <c r="C38" s="182" t="str">
        <f>IF($L38="","",VLOOKUP($L38,BDD!$A$8:$AT$3162,2,0))</f>
        <v>MFD-ISW Vers MFD-CPF-</v>
      </c>
      <c r="D38" s="182">
        <f>IF($L38="","",VLOOKUP($L38,BDD!$A$8:$AT$3162,4,0))</f>
        <v>6</v>
      </c>
      <c r="E38" s="570" t="str">
        <f>IF($L38="","",VLOOKUP($L38,BDD!$A$8:$AT$3162,5,0))</f>
        <v>JN°853</v>
      </c>
      <c r="F38" s="568" t="str">
        <f t="shared" si="2"/>
        <v>WR-33-51/30-45</v>
      </c>
      <c r="G38" s="182">
        <f>IF($L38="","",VLOOKUP($L38,BDD!$A$8:$AT$3162,18,0))</f>
        <v>0</v>
      </c>
      <c r="H38" s="182" t="str">
        <f>IF($L38="","",VLOOKUP($L38,BDD!$A$8:$AT$3162,15,0))</f>
        <v>API 5L_X52</v>
      </c>
      <c r="I38" s="182">
        <f>IF($L38="","",VLOOKUP($L38,BDD!$A$8:$AT$3162,13,0))</f>
        <v>16</v>
      </c>
      <c r="J38" s="182">
        <f>IF($L38="","",VLOOKUP($L38,BDD!$A$8:$AT$3162,14,0))</f>
        <v>9.5299999999999994</v>
      </c>
      <c r="K38" s="770" t="s">
        <v>5905</v>
      </c>
      <c r="L38" s="472" t="s">
        <v>1086</v>
      </c>
      <c r="N38" s="179" t="s">
        <v>1678</v>
      </c>
      <c r="O38" s="180">
        <v>552</v>
      </c>
      <c r="Q38" s="153" t="str">
        <f>IF($L38="","",VLOOKUP($L38,BDD!$A$8:$AT$3162,17,0))</f>
        <v>WR-33-51/30-45</v>
      </c>
      <c r="R38" s="153">
        <f>IF($L38="","",VLOOKUP($L38,BDD!$A$8:$AT$3162,18,0))</f>
        <v>0</v>
      </c>
      <c r="S38" s="153">
        <f>IF($L38="","",VLOOKUP($L38,BDD!$A$8:$AT$3162,19,0))</f>
        <v>0</v>
      </c>
    </row>
    <row r="39" spans="2:19" ht="15" hidden="1">
      <c r="B39" s="181">
        <f t="shared" si="0"/>
        <v>22</v>
      </c>
      <c r="C39" s="182" t="str">
        <f>IF($L39="","",VLOOKUP($L39,BDD!$A$8:$AT$3162,2,0))</f>
        <v>MFD-ISW Vers MFD-CPF-</v>
      </c>
      <c r="D39" s="182">
        <f>IF($L39="","",VLOOKUP($L39,BDD!$A$8:$AT$3162,4,0))</f>
        <v>6</v>
      </c>
      <c r="E39" s="570" t="str">
        <f>IF($L39="","",VLOOKUP($L39,BDD!$A$8:$AT$3162,5,0))</f>
        <v>JN°854</v>
      </c>
      <c r="F39" s="568" t="str">
        <f t="shared" si="2"/>
        <v>WR-33-51/30-45</v>
      </c>
      <c r="G39" s="182">
        <f>IF($L39="","",VLOOKUP($L39,BDD!$A$8:$AT$3162,18,0))</f>
        <v>0</v>
      </c>
      <c r="H39" s="182" t="str">
        <f>IF($L39="","",VLOOKUP($L39,BDD!$A$8:$AT$3162,15,0))</f>
        <v>API 5L_X52</v>
      </c>
      <c r="I39" s="182">
        <f>IF($L39="","",VLOOKUP($L39,BDD!$A$8:$AT$3162,13,0))</f>
        <v>16</v>
      </c>
      <c r="J39" s="182">
        <f>IF($L39="","",VLOOKUP($L39,BDD!$A$8:$AT$3162,14,0))</f>
        <v>9.5299999999999994</v>
      </c>
      <c r="K39" s="746" t="s">
        <v>3670</v>
      </c>
      <c r="L39" s="472" t="s">
        <v>1087</v>
      </c>
      <c r="Q39" s="153" t="str">
        <f>IF($L39="","",VLOOKUP($L39,BDD!$A$8:$AT$3162,17,0))</f>
        <v>WR-33-51/30-45</v>
      </c>
      <c r="R39" s="153">
        <f>IF($L39="","",VLOOKUP($L39,BDD!$A$8:$AT$3162,18,0))</f>
        <v>0</v>
      </c>
      <c r="S39" s="153">
        <f>IF($L39="","",VLOOKUP($L39,BDD!$A$8:$AT$3162,19,0))</f>
        <v>0</v>
      </c>
    </row>
    <row r="40" spans="2:19" ht="15">
      <c r="B40" s="181">
        <f t="shared" si="0"/>
        <v>23</v>
      </c>
      <c r="C40" s="182" t="str">
        <f>IF($L40="","",VLOOKUP($L40,BDD!$A$8:$AT$3162,2,0))</f>
        <v>MFD-ISW Vers MFD-CPF-</v>
      </c>
      <c r="D40" s="182">
        <f>IF($L40="","",VLOOKUP($L40,BDD!$A$8:$AT$3162,4,0))</f>
        <v>6</v>
      </c>
      <c r="E40" s="570" t="str">
        <f>IF($L40="","",VLOOKUP($L40,BDD!$A$8:$AT$3162,5,0))</f>
        <v>JN°857</v>
      </c>
      <c r="F40" s="568" t="str">
        <f t="shared" si="2"/>
        <v>WR-33-51/30-45</v>
      </c>
      <c r="G40" s="182">
        <f>IF($L40="","",VLOOKUP($L40,BDD!$A$8:$AT$3162,18,0))</f>
        <v>0</v>
      </c>
      <c r="H40" s="182" t="str">
        <f>IF($L40="","",VLOOKUP($L40,BDD!$A$8:$AT$3162,15,0))</f>
        <v>API 5L_X52</v>
      </c>
      <c r="I40" s="182">
        <f>IF($L40="","",VLOOKUP($L40,BDD!$A$8:$AT$3162,13,0))</f>
        <v>16</v>
      </c>
      <c r="J40" s="182">
        <f>IF($L40="","",VLOOKUP($L40,BDD!$A$8:$AT$3162,14,0))</f>
        <v>9.5299999999999994</v>
      </c>
      <c r="K40" s="770" t="s">
        <v>5879</v>
      </c>
      <c r="L40" s="472" t="s">
        <v>1090</v>
      </c>
      <c r="Q40" s="153" t="str">
        <f>IF($L40="","",VLOOKUP($L40,BDD!$A$8:$AT$3162,17,0))</f>
        <v>WR-33-51/30-45</v>
      </c>
      <c r="R40" s="153">
        <f>IF($L40="","",VLOOKUP($L40,BDD!$A$8:$AT$3162,18,0))</f>
        <v>0</v>
      </c>
      <c r="S40" s="153">
        <f>IF($L40="","",VLOOKUP($L40,BDD!$A$8:$AT$3162,19,0))</f>
        <v>0</v>
      </c>
    </row>
    <row r="41" spans="2:19" ht="15" hidden="1">
      <c r="B41" s="181">
        <f t="shared" si="0"/>
        <v>24</v>
      </c>
      <c r="C41" s="182" t="str">
        <f>IF($L41="","",VLOOKUP($L41,BDD!$A$8:$AT$3162,2,0))</f>
        <v>MFD-ISW Vers MFD-CPF-</v>
      </c>
      <c r="D41" s="182">
        <f>IF($L41="","",VLOOKUP($L41,BDD!$A$8:$AT$3162,4,0))</f>
        <v>6</v>
      </c>
      <c r="E41" s="570" t="str">
        <f>IF($L41="","",VLOOKUP($L41,BDD!$A$8:$AT$3162,5,0))</f>
        <v>JN°859</v>
      </c>
      <c r="F41" s="568" t="str">
        <f t="shared" si="2"/>
        <v>WR-33-51/30-45</v>
      </c>
      <c r="G41" s="182">
        <f>IF($L41="","",VLOOKUP($L41,BDD!$A$8:$AT$3162,18,0))</f>
        <v>0</v>
      </c>
      <c r="H41" s="182" t="str">
        <f>IF($L41="","",VLOOKUP($L41,BDD!$A$8:$AT$3162,15,0))</f>
        <v>API 5L_X52</v>
      </c>
      <c r="I41" s="182">
        <f>IF($L41="","",VLOOKUP($L41,BDD!$A$8:$AT$3162,13,0))</f>
        <v>16</v>
      </c>
      <c r="J41" s="182">
        <f>IF($L41="","",VLOOKUP($L41,BDD!$A$8:$AT$3162,14,0))</f>
        <v>9.5299999999999994</v>
      </c>
      <c r="K41" s="746" t="s">
        <v>3671</v>
      </c>
      <c r="L41" s="472" t="s">
        <v>1092</v>
      </c>
      <c r="Q41" s="153" t="str">
        <f>IF($L41="","",VLOOKUP($L41,BDD!$A$8:$AT$3162,17,0))</f>
        <v>WR-33-51/30-45</v>
      </c>
      <c r="R41" s="153">
        <f>IF($L41="","",VLOOKUP($L41,BDD!$A$8:$AT$3162,18,0))</f>
        <v>0</v>
      </c>
      <c r="S41" s="153">
        <f>IF($L41="","",VLOOKUP($L41,BDD!$A$8:$AT$3162,19,0))</f>
        <v>0</v>
      </c>
    </row>
    <row r="42" spans="2:19" ht="15">
      <c r="B42" s="181">
        <f t="shared" si="0"/>
        <v>25</v>
      </c>
      <c r="C42" s="182" t="str">
        <f>IF($L42="","",VLOOKUP($L42,BDD!$A$8:$AT$3162,2,0))</f>
        <v>MFD-ISW Vers MFD-CPF-</v>
      </c>
      <c r="D42" s="182">
        <f>IF($L42="","",VLOOKUP($L42,BDD!$A$8:$AT$3162,4,0))</f>
        <v>7</v>
      </c>
      <c r="E42" s="570" t="str">
        <f>IF($L42="","",VLOOKUP($L42,BDD!$A$8:$AT$3162,5,0))</f>
        <v>JN°887</v>
      </c>
      <c r="F42" s="568">
        <f t="shared" si="2"/>
        <v>0</v>
      </c>
      <c r="G42" s="182">
        <f>IF($L42="","",VLOOKUP($L42,BDD!$A$8:$AT$3162,18,0))</f>
        <v>0</v>
      </c>
      <c r="H42" s="182">
        <f>IF($L42="","",VLOOKUP($L42,BDD!$A$8:$AT$3162,15,0))</f>
        <v>0</v>
      </c>
      <c r="I42" s="182">
        <f>IF($L42="","",VLOOKUP($L42,BDD!$A$8:$AT$3162,13,0))</f>
        <v>0</v>
      </c>
      <c r="J42" s="182">
        <f>IF($L42="","",VLOOKUP($L42,BDD!$A$8:$AT$3162,14,0))</f>
        <v>0</v>
      </c>
      <c r="K42" s="770" t="s">
        <v>5881</v>
      </c>
      <c r="L42" s="472" t="s">
        <v>1129</v>
      </c>
      <c r="Q42" s="153">
        <f>IF($L42="","",VLOOKUP($L42,BDD!$A$8:$AT$3162,17,0))</f>
        <v>0</v>
      </c>
      <c r="R42" s="153">
        <f>IF($L42="","",VLOOKUP($L42,BDD!$A$8:$AT$3162,18,0))</f>
        <v>0</v>
      </c>
      <c r="S42" s="153">
        <f>IF($L42="","",VLOOKUP($L42,BDD!$A$8:$AT$3162,19,0))</f>
        <v>0</v>
      </c>
    </row>
    <row r="43" spans="2:19" ht="15" hidden="1">
      <c r="B43" s="181">
        <f t="shared" si="0"/>
        <v>26</v>
      </c>
      <c r="C43" s="182" t="str">
        <f>IF($L43="","",VLOOKUP($L43,BDD!$A$8:$AT$3162,2,0))</f>
        <v>MFD-ISW Vers MFD-CPF-</v>
      </c>
      <c r="D43" s="182">
        <f>IF($L43="","",VLOOKUP($L43,BDD!$A$8:$AT$3162,4,0))</f>
        <v>7</v>
      </c>
      <c r="E43" s="570" t="str">
        <f>IF($L43="","",VLOOKUP($L43,BDD!$A$8:$AT$3162,5,0))</f>
        <v>JN°917</v>
      </c>
      <c r="F43" s="568" t="str">
        <f t="shared" si="2"/>
        <v>WR-46-52/30-33/51-45</v>
      </c>
      <c r="G43" s="182">
        <f>IF($L43="","",VLOOKUP($L43,BDD!$A$8:$AT$3162,18,0))</f>
        <v>0</v>
      </c>
      <c r="H43" s="182" t="str">
        <f>IF($L43="","",VLOOKUP($L43,BDD!$A$8:$AT$3162,15,0))</f>
        <v>API 5L_X52</v>
      </c>
      <c r="I43" s="182">
        <f>IF($L43="","",VLOOKUP($L43,BDD!$A$8:$AT$3162,13,0))</f>
        <v>16</v>
      </c>
      <c r="J43" s="182">
        <f>IF($L43="","",VLOOKUP($L43,BDD!$A$8:$AT$3162,14,0))</f>
        <v>9.5299999999999994</v>
      </c>
      <c r="K43" s="746" t="s">
        <v>3672</v>
      </c>
      <c r="L43" s="472" t="s">
        <v>1160</v>
      </c>
      <c r="Q43" s="153" t="str">
        <f>IF($L43="","",VLOOKUP($L43,BDD!$A$8:$AT$3162,17,0))</f>
        <v>WR-46-52/30-33/51-45</v>
      </c>
      <c r="R43" s="153">
        <f>IF($L43="","",VLOOKUP($L43,BDD!$A$8:$AT$3162,18,0))</f>
        <v>0</v>
      </c>
      <c r="S43" s="153">
        <f>IF($L43="","",VLOOKUP($L43,BDD!$A$8:$AT$3162,19,0))</f>
        <v>0</v>
      </c>
    </row>
    <row r="44" spans="2:19" ht="15">
      <c r="B44" s="181">
        <f t="shared" si="0"/>
        <v>27</v>
      </c>
      <c r="C44" s="182" t="str">
        <f>IF($L44="","",VLOOKUP($L44,BDD!$A$8:$AT$3162,2,0))</f>
        <v>MFD-ISW Vers MFD-CPF-</v>
      </c>
      <c r="D44" s="182">
        <f>IF($L44="","",VLOOKUP($L44,BDD!$A$8:$AT$3162,4,0))</f>
        <v>7</v>
      </c>
      <c r="E44" s="570" t="str">
        <f>IF($L44="","",VLOOKUP($L44,BDD!$A$8:$AT$3162,5,0))</f>
        <v>JN°921</v>
      </c>
      <c r="F44" s="568" t="str">
        <f t="shared" si="2"/>
        <v>WR-46-52/30-33/51-45</v>
      </c>
      <c r="G44" s="182">
        <f>IF($L44="","",VLOOKUP($L44,BDD!$A$8:$AT$3162,18,0))</f>
        <v>0</v>
      </c>
      <c r="H44" s="182" t="str">
        <f>IF($L44="","",VLOOKUP($L44,BDD!$A$8:$AT$3162,15,0))</f>
        <v>API 5L_X52</v>
      </c>
      <c r="I44" s="182">
        <f>IF($L44="","",VLOOKUP($L44,BDD!$A$8:$AT$3162,13,0))</f>
        <v>16</v>
      </c>
      <c r="J44" s="182">
        <f>IF($L44="","",VLOOKUP($L44,BDD!$A$8:$AT$3162,14,0))</f>
        <v>9.5299999999999994</v>
      </c>
      <c r="K44" s="770" t="s">
        <v>5882</v>
      </c>
      <c r="L44" s="472" t="s">
        <v>1168</v>
      </c>
      <c r="Q44" s="153" t="str">
        <f>IF($L44="","",VLOOKUP($L44,BDD!$A$8:$AT$3162,17,0))</f>
        <v>WR-46-52/30-33/51-45</v>
      </c>
      <c r="R44" s="153">
        <f>IF($L44="","",VLOOKUP($L44,BDD!$A$8:$AT$3162,18,0))</f>
        <v>0</v>
      </c>
      <c r="S44" s="153">
        <f>IF($L44="","",VLOOKUP($L44,BDD!$A$8:$AT$3162,19,0))</f>
        <v>0</v>
      </c>
    </row>
    <row r="45" spans="2:19" ht="15" hidden="1">
      <c r="B45" s="181">
        <f t="shared" si="0"/>
        <v>28</v>
      </c>
      <c r="C45" s="182" t="str">
        <f>IF($L45="","",VLOOKUP($L45,BDD!$A$8:$AT$3162,2,0))</f>
        <v>MFD-ISW Vers MFD-CPF-</v>
      </c>
      <c r="D45" s="182">
        <f>IF($L45="","",VLOOKUP($L45,BDD!$A$8:$AT$3162,4,0))</f>
        <v>7</v>
      </c>
      <c r="E45" s="570" t="str">
        <f>IF($L45="","",VLOOKUP($L45,BDD!$A$8:$AT$3162,5,0))</f>
        <v>JN°923</v>
      </c>
      <c r="F45" s="568" t="str">
        <f t="shared" si="2"/>
        <v>WR-46-52/30-33/51-45</v>
      </c>
      <c r="G45" s="182">
        <f>IF($L45="","",VLOOKUP($L45,BDD!$A$8:$AT$3162,18,0))</f>
        <v>0</v>
      </c>
      <c r="H45" s="182" t="str">
        <f>IF($L45="","",VLOOKUP($L45,BDD!$A$8:$AT$3162,15,0))</f>
        <v>API 5L_X52</v>
      </c>
      <c r="I45" s="182">
        <f>IF($L45="","",VLOOKUP($L45,BDD!$A$8:$AT$3162,13,0))</f>
        <v>16</v>
      </c>
      <c r="J45" s="182">
        <f>IF($L45="","",VLOOKUP($L45,BDD!$A$8:$AT$3162,14,0))</f>
        <v>9.5299999999999994</v>
      </c>
      <c r="K45" s="746" t="s">
        <v>3673</v>
      </c>
      <c r="L45" s="472" t="s">
        <v>1172</v>
      </c>
      <c r="Q45" s="153" t="str">
        <f>IF($L45="","",VLOOKUP($L45,BDD!$A$8:$AT$3162,17,0))</f>
        <v>WR-46-52/30-33/51-45</v>
      </c>
      <c r="R45" s="153">
        <f>IF($L45="","",VLOOKUP($L45,BDD!$A$8:$AT$3162,18,0))</f>
        <v>0</v>
      </c>
      <c r="S45" s="153">
        <f>IF($L45="","",VLOOKUP($L45,BDD!$A$8:$AT$3162,19,0))</f>
        <v>0</v>
      </c>
    </row>
    <row r="46" spans="2:19" ht="15">
      <c r="B46" s="181">
        <f t="shared" si="0"/>
        <v>29</v>
      </c>
      <c r="C46" s="182" t="str">
        <f>IF($L46="","",VLOOKUP($L46,BDD!$A$8:$AT$3162,2,0))</f>
        <v>MFD-ISW Vers MFD-CPF-</v>
      </c>
      <c r="D46" s="182">
        <f>IF($L46="","",VLOOKUP($L46,BDD!$A$8:$AT$3162,4,0))</f>
        <v>0</v>
      </c>
      <c r="E46" s="570" t="str">
        <f>IF($L46="","",VLOOKUP($L46,BDD!$A$8:$AT$3162,5,0))</f>
        <v>JN°940</v>
      </c>
      <c r="F46" s="568">
        <f t="shared" si="2"/>
        <v>0</v>
      </c>
      <c r="G46" s="182">
        <f>IF($L46="","",VLOOKUP($L46,BDD!$A$8:$AT$3162,18,0))</f>
        <v>0</v>
      </c>
      <c r="H46" s="182">
        <f>IF($L46="","",VLOOKUP($L46,BDD!$A$8:$AT$3162,15,0))</f>
        <v>0</v>
      </c>
      <c r="I46" s="182">
        <f>IF($L46="","",VLOOKUP($L46,BDD!$A$8:$AT$3162,13,0))</f>
        <v>0</v>
      </c>
      <c r="J46" s="182">
        <f>IF($L46="","",VLOOKUP($L46,BDD!$A$8:$AT$3162,14,0))</f>
        <v>0</v>
      </c>
      <c r="K46" s="770" t="s">
        <v>5883</v>
      </c>
      <c r="L46" s="472" t="s">
        <v>1199</v>
      </c>
      <c r="Q46" s="153">
        <f>IF($L46="","",VLOOKUP($L46,BDD!$A$8:$AT$3162,17,0))</f>
        <v>0</v>
      </c>
      <c r="R46" s="153">
        <f>IF($L46="","",VLOOKUP($L46,BDD!$A$8:$AT$3162,18,0))</f>
        <v>0</v>
      </c>
      <c r="S46" s="153">
        <f>IF($L46="","",VLOOKUP($L46,BDD!$A$8:$AT$3162,19,0))</f>
        <v>0</v>
      </c>
    </row>
    <row r="47" spans="2:19" ht="15" hidden="1">
      <c r="B47" s="181">
        <f t="shared" si="0"/>
        <v>30</v>
      </c>
      <c r="C47" s="182" t="str">
        <f>IF($L47="","",VLOOKUP($L47,BDD!$A$8:$AT$3162,2,0))</f>
        <v>MFD-ISW Vers MFD-CPF-</v>
      </c>
      <c r="D47" s="182">
        <f>IF($L47="","",VLOOKUP($L47,BDD!$A$8:$AT$3162,4,0))</f>
        <v>8</v>
      </c>
      <c r="E47" s="570" t="str">
        <f>IF($L47="","",VLOOKUP($L47,BDD!$A$8:$AT$3162,5,0))</f>
        <v>JN°966</v>
      </c>
      <c r="F47" s="568" t="str">
        <f t="shared" si="2"/>
        <v>WR-51-52/32-33/50-40</v>
      </c>
      <c r="G47" s="182">
        <f>IF($L47="","",VLOOKUP($L47,BDD!$A$8:$AT$3162,18,0))</f>
        <v>0</v>
      </c>
      <c r="H47" s="182" t="str">
        <f>IF($L47="","",VLOOKUP($L47,BDD!$A$8:$AT$3162,15,0))</f>
        <v>API 5L_X52</v>
      </c>
      <c r="I47" s="182">
        <f>IF($L47="","",VLOOKUP($L47,BDD!$A$8:$AT$3162,13,0))</f>
        <v>16</v>
      </c>
      <c r="J47" s="182">
        <f>IF($L47="","",VLOOKUP($L47,BDD!$A$8:$AT$3162,14,0))</f>
        <v>9.5299999999999994</v>
      </c>
      <c r="K47" s="746" t="s">
        <v>3674</v>
      </c>
      <c r="L47" s="472" t="s">
        <v>1225</v>
      </c>
      <c r="Q47" s="153" t="str">
        <f>IF($L47="","",VLOOKUP($L47,BDD!$A$8:$AT$3162,17,0))</f>
        <v>WR-51-52/32-33/50-40</v>
      </c>
      <c r="R47" s="153">
        <f>IF($L47="","",VLOOKUP($L47,BDD!$A$8:$AT$3162,18,0))</f>
        <v>0</v>
      </c>
      <c r="S47" s="153">
        <f>IF($L47="","",VLOOKUP($L47,BDD!$A$8:$AT$3162,19,0))</f>
        <v>0</v>
      </c>
    </row>
    <row r="48" spans="2:19" ht="15">
      <c r="B48" s="181">
        <f t="shared" si="0"/>
        <v>31</v>
      </c>
      <c r="C48" s="182" t="str">
        <f>IF($L48="","",VLOOKUP($L48,BDD!$A$8:$AT$3162,2,0))</f>
        <v>MFD-ISW Vers MFD-CPF-</v>
      </c>
      <c r="D48" s="182">
        <f>IF($L48="","",VLOOKUP($L48,BDD!$A$8:$AT$3162,4,0))</f>
        <v>8</v>
      </c>
      <c r="E48" s="570" t="str">
        <f>IF($L48="","",VLOOKUP($L48,BDD!$A$8:$AT$3162,5,0))</f>
        <v>JN°968</v>
      </c>
      <c r="F48" s="568" t="str">
        <f t="shared" si="2"/>
        <v>WR-51-52/32-33/50-40</v>
      </c>
      <c r="G48" s="182">
        <f>IF($L48="","",VLOOKUP($L48,BDD!$A$8:$AT$3162,18,0))</f>
        <v>0</v>
      </c>
      <c r="H48" s="182" t="str">
        <f>IF($L48="","",VLOOKUP($L48,BDD!$A$8:$AT$3162,15,0))</f>
        <v>API 5L_X52</v>
      </c>
      <c r="I48" s="182">
        <f>IF($L48="","",VLOOKUP($L48,BDD!$A$8:$AT$3162,13,0))</f>
        <v>16</v>
      </c>
      <c r="J48" s="182">
        <f>IF($L48="","",VLOOKUP($L48,BDD!$A$8:$AT$3162,14,0))</f>
        <v>9.5299999999999994</v>
      </c>
      <c r="K48" s="770" t="s">
        <v>5884</v>
      </c>
      <c r="L48" s="472" t="s">
        <v>1227</v>
      </c>
      <c r="Q48" s="153" t="str">
        <f>IF($L48="","",VLOOKUP($L48,BDD!$A$8:$AT$3162,17,0))</f>
        <v>WR-51-52/32-33/50-40</v>
      </c>
      <c r="R48" s="153">
        <f>IF($L48="","",VLOOKUP($L48,BDD!$A$8:$AT$3162,18,0))</f>
        <v>0</v>
      </c>
      <c r="S48" s="153">
        <f>IF($L48="","",VLOOKUP($L48,BDD!$A$8:$AT$3162,19,0))</f>
        <v>0</v>
      </c>
    </row>
    <row r="49" spans="1:19" ht="15" hidden="1">
      <c r="B49" s="181">
        <f t="shared" si="0"/>
        <v>32</v>
      </c>
      <c r="C49" s="182" t="str">
        <f>IF($L49="","",VLOOKUP($L49,BDD!$A$8:$AT$3162,2,0))</f>
        <v>MFD-ISW Vers MFD-CPF-</v>
      </c>
      <c r="D49" s="182">
        <f>IF($L49="","",VLOOKUP($L49,BDD!$A$8:$AT$3162,4,0))</f>
        <v>9</v>
      </c>
      <c r="E49" s="570" t="str">
        <f>IF($L49="","",VLOOKUP($L49,BDD!$A$8:$AT$3162,5,0))</f>
        <v>JN°1043</v>
      </c>
      <c r="F49" s="568" t="str">
        <f t="shared" si="2"/>
        <v>WR-46-44/36-33/30-52/50-51/43-45</v>
      </c>
      <c r="G49" s="182">
        <f>IF($L49="","",VLOOKUP($L49,BDD!$A$8:$AT$3162,18,0))</f>
        <v>0</v>
      </c>
      <c r="H49" s="182" t="str">
        <f>IF($L49="","",VLOOKUP($L49,BDD!$A$8:$AT$3162,15,0))</f>
        <v>API 5L_X52</v>
      </c>
      <c r="I49" s="182">
        <f>IF($L49="","",VLOOKUP($L49,BDD!$A$8:$AT$3162,13,0))</f>
        <v>16</v>
      </c>
      <c r="J49" s="182">
        <f>IF($L49="","",VLOOKUP($L49,BDD!$A$8:$AT$3162,14,0))</f>
        <v>9.5299999999999994</v>
      </c>
      <c r="K49" s="746" t="s">
        <v>3675</v>
      </c>
      <c r="L49" s="472" t="s">
        <v>1337</v>
      </c>
      <c r="Q49" s="153" t="str">
        <f>IF($L49="","",VLOOKUP($L49,BDD!$A$8:$AT$3162,17,0))</f>
        <v>WR-46-44/36-33/30-52/50-51/43-45</v>
      </c>
      <c r="R49" s="153">
        <f>IF($L49="","",VLOOKUP($L49,BDD!$A$8:$AT$3162,18,0))</f>
        <v>0</v>
      </c>
      <c r="S49" s="153">
        <f>IF($L49="","",VLOOKUP($L49,BDD!$A$8:$AT$3162,19,0))</f>
        <v>0</v>
      </c>
    </row>
    <row r="50" spans="1:19" ht="15.75" thickBot="1">
      <c r="A50" s="309" t="s">
        <v>15</v>
      </c>
      <c r="B50" s="181">
        <f t="shared" si="0"/>
        <v>33</v>
      </c>
      <c r="C50" s="182" t="str">
        <f>IF($L50="","",VLOOKUP($L50,BDD!$A$8:$AT$3162,2,0))</f>
        <v>MFD-ISW Vers MFD-CPF-</v>
      </c>
      <c r="D50" s="182">
        <f>IF($L50="","",VLOOKUP($L50,BDD!$A$8:$AT$3162,4,0))</f>
        <v>9</v>
      </c>
      <c r="E50" s="570" t="str">
        <f>IF($L50="","",VLOOKUP($L50,BDD!$A$8:$AT$3162,5,0))</f>
        <v>JN°1045</v>
      </c>
      <c r="F50" s="568">
        <f t="shared" si="2"/>
        <v>0</v>
      </c>
      <c r="G50" s="182">
        <f>IF($L50="","",VLOOKUP($L50,BDD!$A$8:$AT$3162,18,0))</f>
        <v>0</v>
      </c>
      <c r="H50" s="182">
        <f>IF($L50="","",VLOOKUP($L50,BDD!$A$8:$AT$3162,15,0))</f>
        <v>0</v>
      </c>
      <c r="I50" s="182">
        <f>IF($L50="","",VLOOKUP($L50,BDD!$A$8:$AT$3162,13,0))</f>
        <v>0</v>
      </c>
      <c r="J50" s="182">
        <f>IF($L50="","",VLOOKUP($L50,BDD!$A$8:$AT$3162,14,0))</f>
        <v>0</v>
      </c>
      <c r="K50" s="770" t="s">
        <v>5885</v>
      </c>
      <c r="L50" s="472" t="s">
        <v>1341</v>
      </c>
      <c r="Q50" s="153">
        <f>IF($L50="","",VLOOKUP($L50,BDD!$A$8:$AT$3162,17,0))</f>
        <v>0</v>
      </c>
      <c r="R50" s="153">
        <f>IF($L50="","",VLOOKUP($L50,BDD!$A$8:$AT$3162,18,0))</f>
        <v>0</v>
      </c>
      <c r="S50" s="153">
        <f>IF($L50="","",VLOOKUP($L50,BDD!$A$8:$AT$3162,19,0))</f>
        <v>0</v>
      </c>
    </row>
    <row r="51" spans="1:19" ht="15.75" hidden="1" thickBot="1">
      <c r="B51" s="725">
        <f t="shared" si="0"/>
        <v>34</v>
      </c>
      <c r="C51" s="726" t="str">
        <f>IF($L51="","",VLOOKUP($L51,BDD!$A$8:$AT$3162,2,0))</f>
        <v>MFD-ISW Vers MFD-CPF-</v>
      </c>
      <c r="D51" s="726">
        <f>IF($L51="","",VLOOKUP($L51,BDD!$A$8:$AT$3162,4,0))</f>
        <v>9</v>
      </c>
      <c r="E51" s="727" t="str">
        <f>IF($L51="","",VLOOKUP($L51,BDD!$A$8:$AT$3162,5,0))</f>
        <v>JN°1047</v>
      </c>
      <c r="F51" s="728">
        <f t="shared" si="2"/>
        <v>0</v>
      </c>
      <c r="G51" s="726">
        <f>IF($L51="","",VLOOKUP($L51,BDD!$A$8:$AT$3162,18,0))</f>
        <v>0</v>
      </c>
      <c r="H51" s="726">
        <f>IF($L51="","",VLOOKUP($L51,BDD!$A$8:$AT$3162,15,0))</f>
        <v>0</v>
      </c>
      <c r="I51" s="726">
        <f>IF($L51="","",VLOOKUP($L51,BDD!$A$8:$AT$3162,13,0))</f>
        <v>0</v>
      </c>
      <c r="J51" s="726">
        <f>IF($L51="","",VLOOKUP($L51,BDD!$A$8:$AT$3162,14,0))</f>
        <v>0</v>
      </c>
      <c r="K51" s="746" t="s">
        <v>3676</v>
      </c>
      <c r="L51" s="472" t="s">
        <v>5181</v>
      </c>
      <c r="Q51" s="153">
        <f>IF($L51="","",VLOOKUP($L51,BDD!$A$8:$AT$3162,17,0))</f>
        <v>0</v>
      </c>
      <c r="R51" s="153">
        <f>IF($L51="","",VLOOKUP($L51,BDD!$A$8:$AT$3162,18,0))</f>
        <v>0</v>
      </c>
      <c r="S51" s="153">
        <f>IF($L51="","",VLOOKUP($L51,BDD!$A$8:$AT$3162,19,0))</f>
        <v>0</v>
      </c>
    </row>
    <row r="52" spans="1:19" ht="15">
      <c r="B52" s="730">
        <f t="shared" si="0"/>
        <v>35</v>
      </c>
      <c r="C52" s="178" t="str">
        <f>IF($L52="","",VLOOKUP($L52,BDD!$A$8:$AT$3162,2,0))</f>
        <v>MFD-ISW Vers MFD-CPF-</v>
      </c>
      <c r="D52" s="178">
        <f>IF($L52="","",VLOOKUP($L52,BDD!$A$8:$AT$3162,4,0))</f>
        <v>9</v>
      </c>
      <c r="E52" s="569" t="str">
        <f>IF($L52="","",VLOOKUP($L52,BDD!$A$8:$AT$3162,5,0))</f>
        <v>JN°1055</v>
      </c>
      <c r="F52" s="567">
        <f t="shared" si="2"/>
        <v>0</v>
      </c>
      <c r="G52" s="178">
        <f>IF($L52="","",VLOOKUP($L52,BDD!$A$8:$AT$3162,18,0))</f>
        <v>0</v>
      </c>
      <c r="H52" s="178">
        <f>IF($L52="","",VLOOKUP($L52,BDD!$A$8:$AT$3162,15,0))</f>
        <v>0</v>
      </c>
      <c r="I52" s="178">
        <f>IF($L52="","",VLOOKUP($L52,BDD!$A$8:$AT$3162,13,0))</f>
        <v>0</v>
      </c>
      <c r="J52" s="178">
        <f>IF($L52="","",VLOOKUP($L52,BDD!$A$8:$AT$3162,14,0))</f>
        <v>0</v>
      </c>
      <c r="K52" s="770" t="s">
        <v>5886</v>
      </c>
      <c r="L52" s="472" t="s">
        <v>5185</v>
      </c>
      <c r="Q52" s="153">
        <f>IF($L52="","",VLOOKUP($L52,BDD!$A$8:$AT$3162,17,0))</f>
        <v>0</v>
      </c>
      <c r="R52" s="153">
        <f>IF($L52="","",VLOOKUP($L52,BDD!$A$8:$AT$3162,18,0))</f>
        <v>0</v>
      </c>
      <c r="S52" s="153">
        <f>IF($L52="","",VLOOKUP($L52,BDD!$A$8:$AT$3162,19,0))</f>
        <v>0</v>
      </c>
    </row>
    <row r="53" spans="1:19" ht="15" hidden="1">
      <c r="B53" s="181">
        <f t="shared" si="0"/>
        <v>36</v>
      </c>
      <c r="C53" s="182" t="str">
        <f>IF($L53="","",VLOOKUP($L53,BDD!$A$8:$AT$3162,2,0))</f>
        <v>MFD-ISW Vers MFD-CPF-</v>
      </c>
      <c r="D53" s="182">
        <f>IF($L53="","",VLOOKUP($L53,BDD!$A$8:$AT$3162,4,0))</f>
        <v>9</v>
      </c>
      <c r="E53" s="570" t="str">
        <f>IF($L53="","",VLOOKUP($L53,BDD!$A$8:$AT$3162,5,0))</f>
        <v>JN°1057</v>
      </c>
      <c r="F53" s="568">
        <f t="shared" si="2"/>
        <v>0</v>
      </c>
      <c r="G53" s="182">
        <f>IF($L53="","",VLOOKUP($L53,BDD!$A$8:$AT$3162,18,0))</f>
        <v>0</v>
      </c>
      <c r="H53" s="182">
        <f>IF($L53="","",VLOOKUP($L53,BDD!$A$8:$AT$3162,15,0))</f>
        <v>0</v>
      </c>
      <c r="I53" s="182">
        <f>IF($L53="","",VLOOKUP($L53,BDD!$A$8:$AT$3162,13,0))</f>
        <v>0</v>
      </c>
      <c r="J53" s="182">
        <f>IF($L53="","",VLOOKUP($L53,BDD!$A$8:$AT$3162,14,0))</f>
        <v>0</v>
      </c>
      <c r="K53" s="746" t="s">
        <v>3677</v>
      </c>
      <c r="L53" s="472" t="s">
        <v>5186</v>
      </c>
      <c r="Q53" s="153">
        <f>IF($L53="","",VLOOKUP($L53,BDD!$A$8:$AT$3162,17,0))</f>
        <v>0</v>
      </c>
      <c r="R53" s="153">
        <f>IF($L53="","",VLOOKUP($L53,BDD!$A$8:$AT$3162,18,0))</f>
        <v>0</v>
      </c>
      <c r="S53" s="153">
        <f>IF($L53="","",VLOOKUP($L53,BDD!$A$8:$AT$3162,19,0))</f>
        <v>0</v>
      </c>
    </row>
    <row r="54" spans="1:19" ht="15">
      <c r="B54" s="181">
        <f t="shared" si="0"/>
        <v>37</v>
      </c>
      <c r="C54" s="182" t="str">
        <f>IF($L54="","",VLOOKUP($L54,BDD!$A$8:$AT$3162,2,0))</f>
        <v>MFD-ISW Vers MFD-CPF-</v>
      </c>
      <c r="D54" s="182">
        <f>IF($L54="","",VLOOKUP($L54,BDD!$A$8:$AT$3162,4,0))</f>
        <v>10</v>
      </c>
      <c r="E54" s="570" t="str">
        <f>IF($L54="","",VLOOKUP($L54,BDD!$A$8:$AT$3162,5,0))</f>
        <v>JN°1088</v>
      </c>
      <c r="F54" s="568" t="str">
        <f t="shared" si="2"/>
        <v>WR-46-44/36-33/30-52/50-51/43-45</v>
      </c>
      <c r="G54" s="182">
        <f>IF($L54="","",VLOOKUP($L54,BDD!$A$8:$AT$3162,18,0))</f>
        <v>0</v>
      </c>
      <c r="H54" s="182" t="str">
        <f>IF($L54="","",VLOOKUP($L54,BDD!$A$8:$AT$3162,15,0))</f>
        <v>API 5L_X52</v>
      </c>
      <c r="I54" s="182">
        <f>IF($L54="","",VLOOKUP($L54,BDD!$A$8:$AT$3162,13,0))</f>
        <v>16</v>
      </c>
      <c r="J54" s="182">
        <f>IF($L54="","",VLOOKUP($L54,BDD!$A$8:$AT$3162,14,0))</f>
        <v>9.5299999999999994</v>
      </c>
      <c r="K54" s="770" t="s">
        <v>5887</v>
      </c>
      <c r="L54" s="472" t="s">
        <v>1406</v>
      </c>
      <c r="Q54" s="153" t="str">
        <f>IF($L54="","",VLOOKUP($L54,BDD!$A$8:$AT$3162,17,0))</f>
        <v>WR-46-44/36-33/30-52/50-51/43-45</v>
      </c>
      <c r="R54" s="153">
        <f>IF($L54="","",VLOOKUP($L54,BDD!$A$8:$AT$3162,18,0))</f>
        <v>0</v>
      </c>
      <c r="S54" s="153">
        <f>IF($L54="","",VLOOKUP($L54,BDD!$A$8:$AT$3162,19,0))</f>
        <v>0</v>
      </c>
    </row>
    <row r="55" spans="1:19" ht="15" hidden="1">
      <c r="B55" s="181">
        <f t="shared" si="0"/>
        <v>38</v>
      </c>
      <c r="C55" s="182" t="str">
        <f>IF($L55="","",VLOOKUP($L55,BDD!$A$8:$AT$3162,2,0))</f>
        <v>MFD-ISW Vers MFD-CPF-</v>
      </c>
      <c r="D55" s="182">
        <f>IF($L55="","",VLOOKUP($L55,BDD!$A$8:$AT$3162,4,0))</f>
        <v>10</v>
      </c>
      <c r="E55" s="570" t="str">
        <f>IF($L55="","",VLOOKUP($L55,BDD!$A$8:$AT$3162,5,0))</f>
        <v>JN°1091R</v>
      </c>
      <c r="F55" s="568" t="str">
        <f t="shared" si="2"/>
        <v>WR-052</v>
      </c>
      <c r="G55" s="182">
        <f>IF($L55="","",VLOOKUP($L55,BDD!$A$8:$AT$3162,18,0))</f>
        <v>0</v>
      </c>
      <c r="H55" s="182" t="str">
        <f>IF($L55="","",VLOOKUP($L55,BDD!$A$8:$AT$3162,15,0))</f>
        <v>API 5L_X52</v>
      </c>
      <c r="I55" s="182">
        <f>IF($L55="","",VLOOKUP($L55,BDD!$A$8:$AT$3162,13,0))</f>
        <v>16</v>
      </c>
      <c r="J55" s="182">
        <f>IF($L55="","",VLOOKUP($L55,BDD!$A$8:$AT$3162,14,0))</f>
        <v>9.5299999999999994</v>
      </c>
      <c r="K55" s="746" t="s">
        <v>3678</v>
      </c>
      <c r="L55" s="472" t="s">
        <v>1412</v>
      </c>
      <c r="Q55" s="153" t="str">
        <f>IF($L55="","",VLOOKUP($L55,BDD!$A$8:$AT$3162,17,0))</f>
        <v>WR-052</v>
      </c>
      <c r="R55" s="153">
        <f>IF($L55="","",VLOOKUP($L55,BDD!$A$8:$AT$3162,18,0))</f>
        <v>0</v>
      </c>
      <c r="S55" s="153">
        <f>IF($L55="","",VLOOKUP($L55,BDD!$A$8:$AT$3162,19,0))</f>
        <v>0</v>
      </c>
    </row>
    <row r="56" spans="1:19" ht="15">
      <c r="B56" s="181">
        <f t="shared" si="0"/>
        <v>39</v>
      </c>
      <c r="C56" s="182" t="str">
        <f>IF($L56="","",VLOOKUP($L56,BDD!$A$8:$AT$3162,2,0))</f>
        <v>MFD-ISW Vers MFD-CPF-</v>
      </c>
      <c r="D56" s="182">
        <f>IF($L56="","",VLOOKUP($L56,BDD!$A$8:$AT$3162,4,0))</f>
        <v>10</v>
      </c>
      <c r="E56" s="570" t="str">
        <f>IF($L56="","",VLOOKUP($L56,BDD!$A$8:$AT$3162,5,0))</f>
        <v>JN°1093</v>
      </c>
      <c r="F56" s="568" t="str">
        <f t="shared" si="2"/>
        <v>WR-46-44/36-33/30-52/50-51/43-45</v>
      </c>
      <c r="G56" s="182">
        <f>IF($L56="","",VLOOKUP($L56,BDD!$A$8:$AT$3162,18,0))</f>
        <v>0</v>
      </c>
      <c r="H56" s="182" t="str">
        <f>IF($L56="","",VLOOKUP($L56,BDD!$A$8:$AT$3162,15,0))</f>
        <v>API 5L_X52</v>
      </c>
      <c r="I56" s="182">
        <f>IF($L56="","",VLOOKUP($L56,BDD!$A$8:$AT$3162,13,0))</f>
        <v>16</v>
      </c>
      <c r="J56" s="182">
        <f>IF($L56="","",VLOOKUP($L56,BDD!$A$8:$AT$3162,14,0))</f>
        <v>9.5299999999999994</v>
      </c>
      <c r="K56" s="770" t="s">
        <v>5888</v>
      </c>
      <c r="L56" s="472" t="s">
        <v>1416</v>
      </c>
      <c r="Q56" s="153" t="str">
        <f>IF($L56="","",VLOOKUP($L56,BDD!$A$8:$AT$3162,17,0))</f>
        <v>WR-46-44/36-33/30-52/50-51/43-45</v>
      </c>
      <c r="R56" s="153">
        <f>IF($L56="","",VLOOKUP($L56,BDD!$A$8:$AT$3162,18,0))</f>
        <v>0</v>
      </c>
      <c r="S56" s="153">
        <f>IF($L56="","",VLOOKUP($L56,BDD!$A$8:$AT$3162,19,0))</f>
        <v>0</v>
      </c>
    </row>
    <row r="57" spans="1:19" ht="15" hidden="1">
      <c r="B57" s="181">
        <f t="shared" si="0"/>
        <v>40</v>
      </c>
      <c r="C57" s="182" t="str">
        <f>IF($L57="","",VLOOKUP($L57,BDD!$A$8:$AT$3162,2,0))</f>
        <v>MFD-ISW Vers MFD-CPF-</v>
      </c>
      <c r="D57" s="182">
        <f>IF($L57="","",VLOOKUP($L57,BDD!$A$8:$AT$3162,4,0))</f>
        <v>11</v>
      </c>
      <c r="E57" s="570" t="str">
        <f>IF($L57="","",VLOOKUP($L57,BDD!$A$8:$AT$3162,5,0))</f>
        <v>DJ°302</v>
      </c>
      <c r="F57" s="568" t="str">
        <f t="shared" ref="F57:F81" si="3">IF($L57="","",Q57)</f>
        <v>WR-037</v>
      </c>
      <c r="G57" s="182">
        <f>IF($L57="","",VLOOKUP($L57,BDD!$A$8:$AT$3162,18,0))</f>
        <v>0</v>
      </c>
      <c r="H57" s="182" t="str">
        <f>IF($L57="","",VLOOKUP($L57,BDD!$A$8:$AT$3162,15,0))</f>
        <v>API 5L_X52</v>
      </c>
      <c r="I57" s="182">
        <f>IF($L57="","",VLOOKUP($L57,BDD!$A$8:$AT$3162,13,0))</f>
        <v>16</v>
      </c>
      <c r="J57" s="182">
        <f>IF($L57="","",VLOOKUP($L57,BDD!$A$8:$AT$3162,14,0))</f>
        <v>9.5299999999999994</v>
      </c>
      <c r="K57" s="746" t="s">
        <v>3679</v>
      </c>
      <c r="L57" s="472" t="s">
        <v>1436</v>
      </c>
      <c r="Q57" s="153" t="str">
        <f>IF($L57="","",VLOOKUP($L57,BDD!$A$8:$AT$3162,17,0))</f>
        <v>WR-037</v>
      </c>
      <c r="R57" s="153">
        <f>IF($L57="","",VLOOKUP($L57,BDD!$A$8:$AT$3162,18,0))</f>
        <v>0</v>
      </c>
      <c r="S57" s="153">
        <f>IF($L57="","",VLOOKUP($L57,BDD!$A$8:$AT$3162,19,0))</f>
        <v>0</v>
      </c>
    </row>
    <row r="58" spans="1:19" ht="15">
      <c r="B58" s="181">
        <f t="shared" si="0"/>
        <v>41</v>
      </c>
      <c r="C58" s="182" t="str">
        <f>IF($L58="","",VLOOKUP($L58,BDD!$A$8:$AT$3162,2,0))</f>
        <v>MFD-ISW Vers MFD-CPF-</v>
      </c>
      <c r="D58" s="182">
        <f>IF($L58="","",VLOOKUP($L58,BDD!$A$8:$AT$3162,4,0))</f>
        <v>11</v>
      </c>
      <c r="E58" s="570" t="str">
        <f>IF($L58="","",VLOOKUP($L58,BDD!$A$8:$AT$3162,5,0))</f>
        <v>DJ°293</v>
      </c>
      <c r="F58" s="568" t="str">
        <f t="shared" si="3"/>
        <v>WR-039</v>
      </c>
      <c r="G58" s="182">
        <f>IF($L58="","",VLOOKUP($L58,BDD!$A$8:$AT$3162,18,0))</f>
        <v>0</v>
      </c>
      <c r="H58" s="182" t="str">
        <f>IF($L58="","",VLOOKUP($L58,BDD!$A$8:$AT$3162,15,0))</f>
        <v>API 5L_X52</v>
      </c>
      <c r="I58" s="182">
        <f>IF($L58="","",VLOOKUP($L58,BDD!$A$8:$AT$3162,13,0))</f>
        <v>16</v>
      </c>
      <c r="J58" s="182">
        <f>IF($L58="","",VLOOKUP($L58,BDD!$A$8:$AT$3162,14,0))</f>
        <v>9.5299999999999994</v>
      </c>
      <c r="K58" s="770" t="s">
        <v>5840</v>
      </c>
      <c r="L58" s="472" t="s">
        <v>1438</v>
      </c>
      <c r="Q58" s="153" t="str">
        <f>IF($L58="","",VLOOKUP($L58,BDD!$A$8:$AT$3162,17,0))</f>
        <v>WR-039</v>
      </c>
      <c r="R58" s="153">
        <f>IF($L58="","",VLOOKUP($L58,BDD!$A$8:$AT$3162,18,0))</f>
        <v>0</v>
      </c>
      <c r="S58" s="153">
        <f>IF($L58="","",VLOOKUP($L58,BDD!$A$8:$AT$3162,19,0))</f>
        <v>0</v>
      </c>
    </row>
    <row r="59" spans="1:19" ht="15" hidden="1">
      <c r="B59" s="181">
        <f t="shared" si="0"/>
        <v>42</v>
      </c>
      <c r="C59" s="182" t="str">
        <f>IF($L59="","",VLOOKUP($L59,BDD!$A$8:$AT$3162,2,0))</f>
        <v>MFD-ISW Vers MFD-CPF-</v>
      </c>
      <c r="D59" s="182">
        <f>IF($L59="","",VLOOKUP($L59,BDD!$A$8:$AT$3162,4,0))</f>
        <v>11</v>
      </c>
      <c r="E59" s="570" t="str">
        <f>IF($L59="","",VLOOKUP($L59,BDD!$A$8:$AT$3162,5,0))</f>
        <v>JN°1136</v>
      </c>
      <c r="F59" s="568">
        <f t="shared" si="3"/>
        <v>0</v>
      </c>
      <c r="G59" s="182">
        <f>IF($L59="","",VLOOKUP($L59,BDD!$A$8:$AT$3162,18,0))</f>
        <v>0</v>
      </c>
      <c r="H59" s="182">
        <f>IF($L59="","",VLOOKUP($L59,BDD!$A$8:$AT$3162,15,0))</f>
        <v>0</v>
      </c>
      <c r="I59" s="182">
        <f>IF($L59="","",VLOOKUP($L59,BDD!$A$8:$AT$3162,13,0))</f>
        <v>0</v>
      </c>
      <c r="J59" s="182">
        <f>IF($L59="","",VLOOKUP($L59,BDD!$A$8:$AT$3162,14,0))</f>
        <v>0</v>
      </c>
      <c r="K59" s="746" t="s">
        <v>3680</v>
      </c>
      <c r="L59" s="472" t="s">
        <v>1480</v>
      </c>
      <c r="Q59" s="153">
        <f>IF($L59="","",VLOOKUP($L59,BDD!$A$8:$AT$3162,17,0))</f>
        <v>0</v>
      </c>
      <c r="R59" s="153">
        <f>IF($L59="","",VLOOKUP($L59,BDD!$A$8:$AT$3162,18,0))</f>
        <v>0</v>
      </c>
      <c r="S59" s="153">
        <f>IF($L59="","",VLOOKUP($L59,BDD!$A$8:$AT$3162,19,0))</f>
        <v>0</v>
      </c>
    </row>
    <row r="60" spans="1:19" ht="15">
      <c r="B60" s="181">
        <f t="shared" si="0"/>
        <v>43</v>
      </c>
      <c r="C60" s="182" t="str">
        <f>IF($L60="","",VLOOKUP($L60,BDD!$A$8:$AT$3162,2,0))</f>
        <v>MFD-ISW Vers MFD-CPF-</v>
      </c>
      <c r="D60" s="182">
        <f>IF($L60="","",VLOOKUP($L60,BDD!$A$8:$AT$3162,4,0))</f>
        <v>12</v>
      </c>
      <c r="E60" s="570" t="str">
        <f>IF($L60="","",VLOOKUP($L60,BDD!$A$8:$AT$3162,5,0))</f>
        <v>JN°1157</v>
      </c>
      <c r="F60" s="568">
        <f t="shared" si="3"/>
        <v>0</v>
      </c>
      <c r="G60" s="182">
        <f>IF($L60="","",VLOOKUP($L60,BDD!$A$8:$AT$3162,18,0))</f>
        <v>0</v>
      </c>
      <c r="H60" s="182">
        <f>IF($L60="","",VLOOKUP($L60,BDD!$A$8:$AT$3162,15,0))</f>
        <v>0</v>
      </c>
      <c r="I60" s="182">
        <f>IF($L60="","",VLOOKUP($L60,BDD!$A$8:$AT$3162,13,0))</f>
        <v>0</v>
      </c>
      <c r="J60" s="182">
        <f>IF($L60="","",VLOOKUP($L60,BDD!$A$8:$AT$3162,14,0))</f>
        <v>0</v>
      </c>
      <c r="K60" s="746" t="s">
        <v>5843</v>
      </c>
      <c r="L60" s="472" t="s">
        <v>1700</v>
      </c>
      <c r="Q60" s="153">
        <f>IF($L60="","",VLOOKUP($L60,BDD!$A$8:$AT$3162,17,0))</f>
        <v>0</v>
      </c>
      <c r="R60" s="153">
        <f>IF($L60="","",VLOOKUP($L60,BDD!$A$8:$AT$3162,18,0))</f>
        <v>0</v>
      </c>
      <c r="S60" s="153">
        <f>IF($L60="","",VLOOKUP($L60,BDD!$A$8:$AT$3162,19,0))</f>
        <v>0</v>
      </c>
    </row>
    <row r="61" spans="1:19" ht="15" hidden="1">
      <c r="B61" s="181">
        <f t="shared" si="0"/>
        <v>44</v>
      </c>
      <c r="C61" s="182" t="str">
        <f>IF($L61="","",VLOOKUP($L61,BDD!$A$8:$AT$3162,2,0))</f>
        <v>MFD-ISW Vers MFD-CPF-</v>
      </c>
      <c r="D61" s="182">
        <f>IF($L61="","",VLOOKUP($L61,BDD!$A$8:$AT$3162,4,0))</f>
        <v>12</v>
      </c>
      <c r="E61" s="570" t="str">
        <f>IF($L61="","",VLOOKUP($L61,BDD!$A$8:$AT$3162,5,0))</f>
        <v>JN°1191</v>
      </c>
      <c r="F61" s="568">
        <f t="shared" si="3"/>
        <v>0</v>
      </c>
      <c r="G61" s="182">
        <f>IF($L61="","",VLOOKUP($L61,BDD!$A$8:$AT$3162,18,0))</f>
        <v>0</v>
      </c>
      <c r="H61" s="182">
        <f>IF($L61="","",VLOOKUP($L61,BDD!$A$8:$AT$3162,15,0))</f>
        <v>0</v>
      </c>
      <c r="I61" s="182">
        <f>IF($L61="","",VLOOKUP($L61,BDD!$A$8:$AT$3162,13,0))</f>
        <v>0</v>
      </c>
      <c r="J61" s="182">
        <f>IF($L61="","",VLOOKUP($L61,BDD!$A$8:$AT$3162,14,0))</f>
        <v>0</v>
      </c>
      <c r="K61" s="746" t="s">
        <v>3681</v>
      </c>
      <c r="L61" s="472" t="s">
        <v>1734</v>
      </c>
      <c r="Q61" s="153">
        <f>IF($L61="","",VLOOKUP($L61,BDD!$A$8:$AT$3162,17,0))</f>
        <v>0</v>
      </c>
      <c r="R61" s="153">
        <f>IF($L61="","",VLOOKUP($L61,BDD!$A$8:$AT$3162,18,0))</f>
        <v>0</v>
      </c>
      <c r="S61" s="153">
        <f>IF($L61="","",VLOOKUP($L61,BDD!$A$8:$AT$3162,19,0))</f>
        <v>0</v>
      </c>
    </row>
    <row r="62" spans="1:19" ht="15">
      <c r="B62" s="181">
        <f t="shared" si="0"/>
        <v>45</v>
      </c>
      <c r="C62" s="182" t="str">
        <f>IF($L62="","",VLOOKUP($L62,BDD!$A$8:$AT$3162,2,0))</f>
        <v>MFD-ISW Vers MFD-CPF-</v>
      </c>
      <c r="D62" s="182">
        <f>IF($L62="","",VLOOKUP($L62,BDD!$A$8:$AT$3162,4,0))</f>
        <v>12</v>
      </c>
      <c r="E62" s="570" t="str">
        <f>IF($L62="","",VLOOKUP($L62,BDD!$A$8:$AT$3162,5,0))</f>
        <v>JN°1193</v>
      </c>
      <c r="F62" s="568">
        <f t="shared" si="3"/>
        <v>0</v>
      </c>
      <c r="G62" s="182">
        <f>IF($L62="","",VLOOKUP($L62,BDD!$A$8:$AT$3162,18,0))</f>
        <v>0</v>
      </c>
      <c r="H62" s="182">
        <f>IF($L62="","",VLOOKUP($L62,BDD!$A$8:$AT$3162,15,0))</f>
        <v>0</v>
      </c>
      <c r="I62" s="182">
        <f>IF($L62="","",VLOOKUP($L62,BDD!$A$8:$AT$3162,13,0))</f>
        <v>0</v>
      </c>
      <c r="J62" s="182">
        <f>IF($L62="","",VLOOKUP($L62,BDD!$A$8:$AT$3162,14,0))</f>
        <v>0</v>
      </c>
      <c r="K62" s="746" t="s">
        <v>5844</v>
      </c>
      <c r="L62" s="472" t="s">
        <v>1736</v>
      </c>
      <c r="Q62" s="153">
        <f>IF($L62="","",VLOOKUP($L62,BDD!$A$8:$AT$3162,17,0))</f>
        <v>0</v>
      </c>
      <c r="R62" s="153">
        <f>IF($L62="","",VLOOKUP($L62,BDD!$A$8:$AT$3162,18,0))</f>
        <v>0</v>
      </c>
      <c r="S62" s="153">
        <f>IF($L62="","",VLOOKUP($L62,BDD!$A$8:$AT$3162,19,0))</f>
        <v>0</v>
      </c>
    </row>
    <row r="63" spans="1:19" ht="15" hidden="1">
      <c r="B63" s="181">
        <f t="shared" si="0"/>
        <v>46</v>
      </c>
      <c r="C63" s="182" t="str">
        <f>IF($L63="","",VLOOKUP($L63,BDD!$A$8:$AT$3162,2,0))</f>
        <v>MFD-ISW Vers MFD-CPF-</v>
      </c>
      <c r="D63" s="182">
        <f>IF($L63="","",VLOOKUP($L63,BDD!$A$8:$AT$3162,4,0))</f>
        <v>12</v>
      </c>
      <c r="E63" s="570" t="str">
        <f>IF($L63="","",VLOOKUP($L63,BDD!$A$8:$AT$3162,5,0))</f>
        <v>JN°1203</v>
      </c>
      <c r="F63" s="568">
        <f t="shared" si="3"/>
        <v>0</v>
      </c>
      <c r="G63" s="182">
        <f>IF($L63="","",VLOOKUP($L63,BDD!$A$8:$AT$3162,18,0))</f>
        <v>0</v>
      </c>
      <c r="H63" s="182">
        <f>IF($L63="","",VLOOKUP($L63,BDD!$A$8:$AT$3162,15,0))</f>
        <v>0</v>
      </c>
      <c r="I63" s="182">
        <f>IF($L63="","",VLOOKUP($L63,BDD!$A$8:$AT$3162,13,0))</f>
        <v>0</v>
      </c>
      <c r="J63" s="182">
        <f>IF($L63="","",VLOOKUP($L63,BDD!$A$8:$AT$3162,14,0))</f>
        <v>0</v>
      </c>
      <c r="K63" s="746" t="s">
        <v>3682</v>
      </c>
      <c r="L63" s="472" t="s">
        <v>1746</v>
      </c>
      <c r="Q63" s="153">
        <f>IF($L63="","",VLOOKUP($L63,BDD!$A$8:$AT$3162,17,0))</f>
        <v>0</v>
      </c>
      <c r="R63" s="153">
        <f>IF($L63="","",VLOOKUP($L63,BDD!$A$8:$AT$3162,18,0))</f>
        <v>0</v>
      </c>
      <c r="S63" s="153">
        <f>IF($L63="","",VLOOKUP($L63,BDD!$A$8:$AT$3162,19,0))</f>
        <v>0</v>
      </c>
    </row>
    <row r="64" spans="1:19" ht="15">
      <c r="B64" s="181">
        <f t="shared" si="0"/>
        <v>47</v>
      </c>
      <c r="C64" s="182" t="str">
        <f>IF($L64="","",VLOOKUP($L64,BDD!$A$8:$AT$3162,2,0))</f>
        <v>MFD-ISW Vers MFD-CPF-</v>
      </c>
      <c r="D64" s="182">
        <f>IF($L64="","",VLOOKUP($L64,BDD!$A$8:$AT$3162,4,0))</f>
        <v>12</v>
      </c>
      <c r="E64" s="570" t="str">
        <f>IF($L64="","",VLOOKUP($L64,BDD!$A$8:$AT$3162,5,0))</f>
        <v>JN°1205</v>
      </c>
      <c r="F64" s="568">
        <f t="shared" si="3"/>
        <v>0</v>
      </c>
      <c r="G64" s="182">
        <f>IF($L64="","",VLOOKUP($L64,BDD!$A$8:$AT$3162,18,0))</f>
        <v>0</v>
      </c>
      <c r="H64" s="182">
        <f>IF($L64="","",VLOOKUP($L64,BDD!$A$8:$AT$3162,15,0))</f>
        <v>0</v>
      </c>
      <c r="I64" s="182">
        <f>IF($L64="","",VLOOKUP($L64,BDD!$A$8:$AT$3162,13,0))</f>
        <v>0</v>
      </c>
      <c r="J64" s="182">
        <f>IF($L64="","",VLOOKUP($L64,BDD!$A$8:$AT$3162,14,0))</f>
        <v>0</v>
      </c>
      <c r="K64" s="770" t="s">
        <v>5812</v>
      </c>
      <c r="L64" s="472" t="s">
        <v>1748</v>
      </c>
      <c r="Q64" s="153">
        <f>IF($L64="","",VLOOKUP($L64,BDD!$A$8:$AT$3162,17,0))</f>
        <v>0</v>
      </c>
      <c r="R64" s="153">
        <f>IF($L64="","",VLOOKUP($L64,BDD!$A$8:$AT$3162,18,0))</f>
        <v>0</v>
      </c>
      <c r="S64" s="153">
        <f>IF($L64="","",VLOOKUP($L64,BDD!$A$8:$AT$3162,19,0))</f>
        <v>0</v>
      </c>
    </row>
    <row r="65" spans="2:19" ht="15" hidden="1">
      <c r="B65" s="181">
        <f t="shared" si="0"/>
        <v>48</v>
      </c>
      <c r="C65" s="182" t="str">
        <f>IF($L65="","",VLOOKUP($L65,BDD!$A$8:$AT$3162,2,0))</f>
        <v>MFD-ISW Vers MFD-CPF-</v>
      </c>
      <c r="D65" s="182">
        <f>IF($L65="","",VLOOKUP($L65,BDD!$A$8:$AT$3162,4,0))</f>
        <v>13</v>
      </c>
      <c r="E65" s="570" t="str">
        <f>IF($L65="","",VLOOKUP($L65,BDD!$A$8:$AT$3162,5,0))</f>
        <v>DJ°272</v>
      </c>
      <c r="F65" s="568" t="str">
        <f t="shared" si="3"/>
        <v>WR-037</v>
      </c>
      <c r="G65" s="182">
        <f>IF($L65="","",VLOOKUP($L65,BDD!$A$8:$AT$3162,18,0))</f>
        <v>0</v>
      </c>
      <c r="H65" s="182" t="str">
        <f>IF($L65="","",VLOOKUP($L65,BDD!$A$8:$AT$3162,15,0))</f>
        <v>API 5L_X52</v>
      </c>
      <c r="I65" s="182">
        <f>IF($L65="","",VLOOKUP($L65,BDD!$A$8:$AT$3162,13,0))</f>
        <v>16</v>
      </c>
      <c r="J65" s="182">
        <f>IF($L65="","",VLOOKUP($L65,BDD!$A$8:$AT$3162,14,0))</f>
        <v>9.5299999999999994</v>
      </c>
      <c r="K65" s="746" t="s">
        <v>3683</v>
      </c>
      <c r="L65" s="472" t="s">
        <v>1871</v>
      </c>
      <c r="Q65" s="153" t="str">
        <f>IF($L65="","",VLOOKUP($L65,BDD!$A$8:$AT$3162,17,0))</f>
        <v>WR-037</v>
      </c>
      <c r="R65" s="153">
        <f>IF($L65="","",VLOOKUP($L65,BDD!$A$8:$AT$3162,18,0))</f>
        <v>0</v>
      </c>
      <c r="S65" s="153">
        <f>IF($L65="","",VLOOKUP($L65,BDD!$A$8:$AT$3162,19,0))</f>
        <v>0</v>
      </c>
    </row>
    <row r="66" spans="2:19" ht="15">
      <c r="B66" s="181">
        <f t="shared" si="0"/>
        <v>49</v>
      </c>
      <c r="C66" s="182" t="str">
        <f>IF($L66="","",VLOOKUP($L66,BDD!$A$8:$AT$3162,2,0))</f>
        <v>MFD-ISW Vers MFD-CPF-</v>
      </c>
      <c r="D66" s="182">
        <f>IF($L66="","",VLOOKUP($L66,BDD!$A$8:$AT$3162,4,0))</f>
        <v>13</v>
      </c>
      <c r="E66" s="570" t="str">
        <f>IF($L66="","",VLOOKUP($L66,BDD!$A$8:$AT$3162,5,0))</f>
        <v>DJ°262</v>
      </c>
      <c r="F66" s="568" t="str">
        <f t="shared" si="3"/>
        <v>WR-037</v>
      </c>
      <c r="G66" s="182">
        <f>IF($L66="","",VLOOKUP($L66,BDD!$A$8:$AT$3162,18,0))</f>
        <v>0</v>
      </c>
      <c r="H66" s="182" t="str">
        <f>IF($L66="","",VLOOKUP($L66,BDD!$A$8:$AT$3162,15,0))</f>
        <v>API 5L_X52</v>
      </c>
      <c r="I66" s="182">
        <f>IF($L66="","",VLOOKUP($L66,BDD!$A$8:$AT$3162,13,0))</f>
        <v>16</v>
      </c>
      <c r="J66" s="182">
        <f>IF($L66="","",VLOOKUP($L66,BDD!$A$8:$AT$3162,14,0))</f>
        <v>9.5299999999999994</v>
      </c>
      <c r="K66" s="770" t="s">
        <v>5813</v>
      </c>
      <c r="L66" s="472" t="s">
        <v>1881</v>
      </c>
      <c r="Q66" s="153" t="str">
        <f>IF($L66="","",VLOOKUP($L66,BDD!$A$8:$AT$3162,17,0))</f>
        <v>WR-037</v>
      </c>
      <c r="R66" s="153">
        <f>IF($L66="","",VLOOKUP($L66,BDD!$A$8:$AT$3162,18,0))</f>
        <v>0</v>
      </c>
      <c r="S66" s="153">
        <f>IF($L66="","",VLOOKUP($L66,BDD!$A$8:$AT$3162,19,0))</f>
        <v>0</v>
      </c>
    </row>
    <row r="67" spans="2:19" ht="15" hidden="1">
      <c r="B67" s="181">
        <f t="shared" si="0"/>
        <v>50</v>
      </c>
      <c r="C67" s="182" t="str">
        <f>IF($L67="","",VLOOKUP($L67,BDD!$A$8:$AT$3162,2,0))</f>
        <v>MFD-ISW Vers MFD-CPF-</v>
      </c>
      <c r="D67" s="182">
        <f>IF($L67="","",VLOOKUP($L67,BDD!$A$8:$AT$3162,4,0))</f>
        <v>13</v>
      </c>
      <c r="E67" s="570" t="str">
        <f>IF($L67="","",VLOOKUP($L67,BDD!$A$8:$AT$3162,5,0))</f>
        <v>DJ°270</v>
      </c>
      <c r="F67" s="568" t="str">
        <f t="shared" si="3"/>
        <v>WR-029</v>
      </c>
      <c r="G67" s="182">
        <f>IF($L67="","",VLOOKUP($L67,BDD!$A$8:$AT$3162,18,0))</f>
        <v>0</v>
      </c>
      <c r="H67" s="182" t="str">
        <f>IF($L67="","",VLOOKUP($L67,BDD!$A$8:$AT$3162,15,0))</f>
        <v>API 5L_X52</v>
      </c>
      <c r="I67" s="182">
        <f>IF($L67="","",VLOOKUP($L67,BDD!$A$8:$AT$3162,13,0))</f>
        <v>16</v>
      </c>
      <c r="J67" s="182">
        <f>IF($L67="","",VLOOKUP($L67,BDD!$A$8:$AT$3162,14,0))</f>
        <v>9.5299999999999994</v>
      </c>
      <c r="K67" s="746" t="s">
        <v>3684</v>
      </c>
      <c r="L67" s="472" t="s">
        <v>1887</v>
      </c>
      <c r="Q67" s="153" t="str">
        <f>IF($L67="","",VLOOKUP($L67,BDD!$A$8:$AT$3162,17,0))</f>
        <v>WR-029</v>
      </c>
      <c r="R67" s="153">
        <f>IF($L67="","",VLOOKUP($L67,BDD!$A$8:$AT$3162,18,0))</f>
        <v>0</v>
      </c>
      <c r="S67" s="153">
        <f>IF($L67="","",VLOOKUP($L67,BDD!$A$8:$AT$3162,19,0))</f>
        <v>0</v>
      </c>
    </row>
    <row r="68" spans="2:19" ht="15">
      <c r="B68" s="181">
        <f t="shared" si="0"/>
        <v>51</v>
      </c>
      <c r="C68" s="182" t="str">
        <f>IF($L68="","",VLOOKUP($L68,BDD!$A$8:$AT$3162,2,0))</f>
        <v>MFD-ISW Vers MFD-CPF-</v>
      </c>
      <c r="D68" s="182">
        <f>IF($L68="","",VLOOKUP($L68,BDD!$A$8:$AT$3162,4,0))</f>
        <v>13</v>
      </c>
      <c r="E68" s="570">
        <f>IF($L68="","",VLOOKUP($L68,BDD!$A$8:$AT$3162,5,0))</f>
        <v>0</v>
      </c>
      <c r="F68" s="568">
        <f t="shared" si="3"/>
        <v>0</v>
      </c>
      <c r="G68" s="182">
        <f>IF($L68="","",VLOOKUP($L68,BDD!$A$8:$AT$3162,18,0))</f>
        <v>0</v>
      </c>
      <c r="H68" s="182">
        <f>IF($L68="","",VLOOKUP($L68,BDD!$A$8:$AT$3162,15,0))</f>
        <v>0</v>
      </c>
      <c r="I68" s="182">
        <f>IF($L68="","",VLOOKUP($L68,BDD!$A$8:$AT$3162,13,0))</f>
        <v>0</v>
      </c>
      <c r="J68" s="182">
        <f>IF($L68="","",VLOOKUP($L68,BDD!$A$8:$AT$3162,14,0))</f>
        <v>0</v>
      </c>
      <c r="K68" s="770" t="s">
        <v>5816</v>
      </c>
      <c r="L68" s="472" t="s">
        <v>1927</v>
      </c>
      <c r="Q68" s="153">
        <f>IF($L68="","",VLOOKUP($L68,BDD!$A$8:$AT$3162,17,0))</f>
        <v>0</v>
      </c>
      <c r="R68" s="153">
        <f>IF($L68="","",VLOOKUP($L68,BDD!$A$8:$AT$3162,18,0))</f>
        <v>0</v>
      </c>
      <c r="S68" s="153">
        <f>IF($L68="","",VLOOKUP($L68,BDD!$A$8:$AT$3162,19,0))</f>
        <v>0</v>
      </c>
    </row>
    <row r="69" spans="2:19" ht="15" hidden="1">
      <c r="B69" s="181">
        <f t="shared" si="0"/>
        <v>52</v>
      </c>
      <c r="C69" s="182" t="str">
        <f>IF($L69="","",VLOOKUP($L69,BDD!$A$8:$AT$3162,2,0))</f>
        <v>MFD-ISW Vers MFD-CPF-</v>
      </c>
      <c r="D69" s="182">
        <f>IF($L69="","",VLOOKUP($L69,BDD!$A$8:$AT$3162,4,0))</f>
        <v>13</v>
      </c>
      <c r="E69" s="570" t="str">
        <f>IF($L69="","",VLOOKUP($L69,BDD!$A$8:$AT$3162,5,0))</f>
        <v>JN°1263</v>
      </c>
      <c r="F69" s="568">
        <f t="shared" si="3"/>
        <v>0</v>
      </c>
      <c r="G69" s="182">
        <f>IF($L69="","",VLOOKUP($L69,BDD!$A$8:$AT$3162,18,0))</f>
        <v>0</v>
      </c>
      <c r="H69" s="182">
        <f>IF($L69="","",VLOOKUP($L69,BDD!$A$8:$AT$3162,15,0))</f>
        <v>0</v>
      </c>
      <c r="I69" s="182">
        <f>IF($L69="","",VLOOKUP($L69,BDD!$A$8:$AT$3162,13,0))</f>
        <v>0</v>
      </c>
      <c r="J69" s="182">
        <f>IF($L69="","",VLOOKUP($L69,BDD!$A$8:$AT$3162,14,0))</f>
        <v>0</v>
      </c>
      <c r="K69" s="746" t="s">
        <v>3685</v>
      </c>
      <c r="L69" s="472" t="s">
        <v>1929</v>
      </c>
      <c r="Q69" s="153">
        <f>IF($L69="","",VLOOKUP($L69,BDD!$A$8:$AT$3162,17,0))</f>
        <v>0</v>
      </c>
      <c r="R69" s="153">
        <f>IF($L69="","",VLOOKUP($L69,BDD!$A$8:$AT$3162,18,0))</f>
        <v>0</v>
      </c>
      <c r="S69" s="153">
        <f>IF($L69="","",VLOOKUP($L69,BDD!$A$8:$AT$3162,19,0))</f>
        <v>0</v>
      </c>
    </row>
    <row r="70" spans="2:19" ht="15">
      <c r="B70" s="181" t="str">
        <f t="shared" si="0"/>
        <v/>
      </c>
      <c r="C70" s="182" t="str">
        <f>IF($L70="","",VLOOKUP($L70,BDD!$A$8:$AT$3162,2,0))</f>
        <v/>
      </c>
      <c r="D70" s="182" t="str">
        <f>IF($L70="","",VLOOKUP($L70,BDD!$A$8:$AT$3162,4,0))</f>
        <v/>
      </c>
      <c r="E70" s="570" t="str">
        <f>IF($L70="","",VLOOKUP($L70,BDD!$A$8:$AT$3162,5,0))</f>
        <v/>
      </c>
      <c r="F70" s="568" t="str">
        <f t="shared" si="3"/>
        <v/>
      </c>
      <c r="G70" s="182" t="str">
        <f>IF($L70="","",VLOOKUP($L70,BDD!$A$8:$AT$3162,18,0))</f>
        <v/>
      </c>
      <c r="H70" s="182" t="str">
        <f>IF($L70="","",VLOOKUP($L70,BDD!$A$8:$AT$3162,15,0))</f>
        <v/>
      </c>
      <c r="I70" s="182" t="str">
        <f>IF($L70="","",VLOOKUP($L70,BDD!$A$8:$AT$3162,13,0))</f>
        <v/>
      </c>
      <c r="J70" s="182" t="str">
        <f>IF($L70="","",VLOOKUP($L70,BDD!$A$8:$AT$3162,14,0))</f>
        <v/>
      </c>
      <c r="K70" s="770" t="s">
        <v>5817</v>
      </c>
      <c r="L70" s="472"/>
      <c r="Q70" s="153" t="str">
        <f>IF($L70="","",VLOOKUP($L70,BDD!$A$8:$AT$3162,17,0))</f>
        <v/>
      </c>
      <c r="R70" s="153" t="str">
        <f>IF($L70="","",VLOOKUP($L70,BDD!$A$8:$AT$3162,18,0))</f>
        <v/>
      </c>
      <c r="S70" s="153" t="str">
        <f>IF($L70="","",VLOOKUP($L70,BDD!$A$8:$AT$3162,19,0))</f>
        <v/>
      </c>
    </row>
    <row r="71" spans="2:19" ht="15" hidden="1">
      <c r="B71" s="181">
        <f t="shared" si="0"/>
        <v>54</v>
      </c>
      <c r="C71" s="182" t="str">
        <f>IF($L71="","",VLOOKUP($L71,BDD!$A$8:$AT$3162,2,0))</f>
        <v>MFD-ISW Vers MFD-CPF-</v>
      </c>
      <c r="D71" s="182">
        <f>IF($L71="","",VLOOKUP($L71,BDD!$A$8:$AT$3162,4,0))</f>
        <v>20</v>
      </c>
      <c r="E71" s="570" t="str">
        <f>IF($L71="","",VLOOKUP($L71,BDD!$A$8:$AT$3162,5,0))</f>
        <v>JN°1631</v>
      </c>
      <c r="F71" s="568" t="str">
        <f t="shared" si="3"/>
        <v>WR-46-44/30-33/47-48/45-36</v>
      </c>
      <c r="G71" s="182">
        <f>IF($L71="","",VLOOKUP($L71,BDD!$A$8:$AT$3162,18,0))</f>
        <v>0</v>
      </c>
      <c r="H71" s="182" t="str">
        <f>IF($L71="","",VLOOKUP($L71,BDD!$A$8:$AT$3162,15,0))</f>
        <v>API 5L_X52</v>
      </c>
      <c r="I71" s="182">
        <f>IF($L71="","",VLOOKUP($L71,BDD!$A$8:$AT$3162,13,0))</f>
        <v>16</v>
      </c>
      <c r="J71" s="182">
        <f>IF($L71="","",VLOOKUP($L71,BDD!$A$8:$AT$3162,14,0))</f>
        <v>9.5299999999999994</v>
      </c>
      <c r="K71" s="746" t="s">
        <v>3686</v>
      </c>
      <c r="L71" s="472" t="s">
        <v>2526</v>
      </c>
      <c r="Q71" s="153" t="str">
        <f>IF($L71="","",VLOOKUP($L71,BDD!$A$8:$AT$3162,17,0))</f>
        <v>WR-46-44/30-33/47-48/45-36</v>
      </c>
      <c r="R71" s="153">
        <f>IF($L71="","",VLOOKUP($L71,BDD!$A$8:$AT$3162,18,0))</f>
        <v>0</v>
      </c>
      <c r="S71" s="153">
        <f>IF($L71="","",VLOOKUP($L71,BDD!$A$8:$AT$3162,19,0))</f>
        <v>0</v>
      </c>
    </row>
    <row r="72" spans="2:19" ht="15">
      <c r="B72" s="181" t="str">
        <f t="shared" si="0"/>
        <v/>
      </c>
      <c r="C72" s="182" t="str">
        <f>IF($L72="","",VLOOKUP($L72,BDD!$A$8:$AT$3162,2,0))</f>
        <v/>
      </c>
      <c r="D72" s="182" t="str">
        <f>IF($L72="","",VLOOKUP($L72,BDD!$A$8:$AT$3162,4,0))</f>
        <v/>
      </c>
      <c r="E72" s="570" t="str">
        <f>IF($L72="","",VLOOKUP($L72,BDD!$A$8:$AT$3162,5,0))</f>
        <v/>
      </c>
      <c r="F72" s="568" t="str">
        <f t="shared" si="3"/>
        <v/>
      </c>
      <c r="G72" s="182" t="str">
        <f>IF($L72="","",VLOOKUP($L72,BDD!$A$8:$AT$3162,18,0))</f>
        <v/>
      </c>
      <c r="H72" s="182" t="str">
        <f>IF($L72="","",VLOOKUP($L72,BDD!$A$8:$AT$3162,15,0))</f>
        <v/>
      </c>
      <c r="I72" s="182" t="str">
        <f>IF($L72="","",VLOOKUP($L72,BDD!$A$8:$AT$3162,13,0))</f>
        <v/>
      </c>
      <c r="J72" s="182" t="str">
        <f>IF($L72="","",VLOOKUP($L72,BDD!$A$8:$AT$3162,14,0))</f>
        <v/>
      </c>
      <c r="K72" s="770" t="s">
        <v>5818</v>
      </c>
      <c r="L72" s="472"/>
      <c r="Q72" s="153" t="str">
        <f>IF($L72="","",VLOOKUP($L72,BDD!$A$8:$AT$3162,17,0))</f>
        <v/>
      </c>
      <c r="R72" s="153" t="str">
        <f>IF($L72="","",VLOOKUP($L72,BDD!$A$8:$AT$3162,18,0))</f>
        <v/>
      </c>
      <c r="S72" s="153" t="str">
        <f>IF($L72="","",VLOOKUP($L72,BDD!$A$8:$AT$3162,19,0))</f>
        <v/>
      </c>
    </row>
    <row r="73" spans="2:19" ht="15" hidden="1">
      <c r="B73" s="181" t="str">
        <f t="shared" si="0"/>
        <v/>
      </c>
      <c r="C73" s="182" t="str">
        <f>IF($L73="","",VLOOKUP($L73,BDD!$A$8:$AT$3162,2,0))</f>
        <v/>
      </c>
      <c r="D73" s="182" t="str">
        <f>IF($L73="","",VLOOKUP($L73,BDD!$A$8:$AT$3162,4,0))</f>
        <v/>
      </c>
      <c r="E73" s="570" t="str">
        <f>IF($L73="","",VLOOKUP($L73,BDD!$A$8:$AT$3162,5,0))</f>
        <v/>
      </c>
      <c r="F73" s="568" t="str">
        <f t="shared" si="3"/>
        <v/>
      </c>
      <c r="G73" s="182" t="str">
        <f>IF($L73="","",VLOOKUP($L73,BDD!$A$8:$AT$3162,18,0))</f>
        <v/>
      </c>
      <c r="H73" s="182" t="str">
        <f>IF($L73="","",VLOOKUP($L73,BDD!$A$8:$AT$3162,15,0))</f>
        <v/>
      </c>
      <c r="I73" s="182" t="str">
        <f>IF($L73="","",VLOOKUP($L73,BDD!$A$8:$AT$3162,13,0))</f>
        <v/>
      </c>
      <c r="J73" s="182" t="str">
        <f>IF($L73="","",VLOOKUP($L73,BDD!$A$8:$AT$3162,14,0))</f>
        <v/>
      </c>
      <c r="K73" s="746" t="s">
        <v>3687</v>
      </c>
      <c r="L73" s="472"/>
      <c r="Q73" s="153" t="str">
        <f>IF($L73="","",VLOOKUP($L73,BDD!$A$8:$AT$3162,17,0))</f>
        <v/>
      </c>
      <c r="R73" s="153" t="str">
        <f>IF($L73="","",VLOOKUP($L73,BDD!$A$8:$AT$3162,18,0))</f>
        <v/>
      </c>
      <c r="S73" s="153" t="str">
        <f>IF($L73="","",VLOOKUP($L73,BDD!$A$8:$AT$3162,19,0))</f>
        <v/>
      </c>
    </row>
    <row r="74" spans="2:19" ht="15">
      <c r="B74" s="181" t="str">
        <f t="shared" si="0"/>
        <v/>
      </c>
      <c r="C74" s="182" t="str">
        <f>IF($L74="","",VLOOKUP($L74,BDD!$A$8:$AT$3162,2,0))</f>
        <v/>
      </c>
      <c r="D74" s="182" t="str">
        <f>IF($L74="","",VLOOKUP($L74,BDD!$A$8:$AT$3162,4,0))</f>
        <v/>
      </c>
      <c r="E74" s="570" t="str">
        <f>IF($L74="","",VLOOKUP($L74,BDD!$A$8:$AT$3162,5,0))</f>
        <v/>
      </c>
      <c r="F74" s="568" t="str">
        <f t="shared" si="3"/>
        <v/>
      </c>
      <c r="G74" s="182" t="str">
        <f>IF($L74="","",VLOOKUP($L74,BDD!$A$8:$AT$3162,18,0))</f>
        <v/>
      </c>
      <c r="H74" s="182" t="str">
        <f>IF($L74="","",VLOOKUP($L74,BDD!$A$8:$AT$3162,15,0))</f>
        <v/>
      </c>
      <c r="I74" s="182" t="str">
        <f>IF($L74="","",VLOOKUP($L74,BDD!$A$8:$AT$3162,13,0))</f>
        <v/>
      </c>
      <c r="J74" s="182" t="str">
        <f>IF($L74="","",VLOOKUP($L74,BDD!$A$8:$AT$3162,14,0))</f>
        <v/>
      </c>
      <c r="K74" s="770" t="s">
        <v>5819</v>
      </c>
      <c r="L74" s="472"/>
      <c r="Q74" s="153" t="str">
        <f>IF($L74="","",VLOOKUP($L74,BDD!$A$8:$AT$3162,17,0))</f>
        <v/>
      </c>
      <c r="R74" s="153" t="str">
        <f>IF($L74="","",VLOOKUP($L74,BDD!$A$8:$AT$3162,18,0))</f>
        <v/>
      </c>
      <c r="S74" s="153" t="str">
        <f>IF($L74="","",VLOOKUP($L74,BDD!$A$8:$AT$3162,19,0))</f>
        <v/>
      </c>
    </row>
    <row r="75" spans="2:19" ht="15" hidden="1">
      <c r="B75" s="181" t="str">
        <f t="shared" si="0"/>
        <v/>
      </c>
      <c r="C75" s="182" t="str">
        <f>IF($L75="","",VLOOKUP($L75,BDD!$A$8:$AT$3162,2,0))</f>
        <v/>
      </c>
      <c r="D75" s="182" t="str">
        <f>IF($L75="","",VLOOKUP($L75,BDD!$A$8:$AT$3162,4,0))</f>
        <v/>
      </c>
      <c r="E75" s="570" t="str">
        <f>IF($L75="","",VLOOKUP($L75,BDD!$A$8:$AT$3162,5,0))</f>
        <v/>
      </c>
      <c r="F75" s="568" t="str">
        <f t="shared" si="3"/>
        <v/>
      </c>
      <c r="G75" s="182" t="str">
        <f>IF($L75="","",VLOOKUP($L75,BDD!$A$8:$AT$3162,18,0))</f>
        <v/>
      </c>
      <c r="H75" s="182" t="str">
        <f>IF($L75="","",VLOOKUP($L75,BDD!$A$8:$AT$3162,15,0))</f>
        <v/>
      </c>
      <c r="I75" s="182" t="str">
        <f>IF($L75="","",VLOOKUP($L75,BDD!$A$8:$AT$3162,13,0))</f>
        <v/>
      </c>
      <c r="J75" s="182" t="str">
        <f>IF($L75="","",VLOOKUP($L75,BDD!$A$8:$AT$3162,14,0))</f>
        <v/>
      </c>
      <c r="K75" s="746" t="s">
        <v>3688</v>
      </c>
      <c r="L75" s="472"/>
      <c r="Q75" s="153" t="str">
        <f>IF($L75="","",VLOOKUP($L75,BDD!$A$8:$AT$3162,17,0))</f>
        <v/>
      </c>
      <c r="R75" s="153" t="str">
        <f>IF($L75="","",VLOOKUP($L75,BDD!$A$8:$AT$3162,18,0))</f>
        <v/>
      </c>
      <c r="S75" s="153" t="str">
        <f>IF($L75="","",VLOOKUP($L75,BDD!$A$8:$AT$3162,19,0))</f>
        <v/>
      </c>
    </row>
    <row r="76" spans="2:19" ht="15">
      <c r="B76" s="181" t="str">
        <f t="shared" si="0"/>
        <v/>
      </c>
      <c r="C76" s="182" t="str">
        <f>IF($L76="","",VLOOKUP($L76,BDD!$A$8:$AT$3162,2,0))</f>
        <v/>
      </c>
      <c r="D76" s="182" t="str">
        <f>IF($L76="","",VLOOKUP($L76,BDD!$A$8:$AT$3162,4,0))</f>
        <v/>
      </c>
      <c r="E76" s="570" t="str">
        <f>IF($L76="","",VLOOKUP($L76,BDD!$A$8:$AT$3162,5,0))</f>
        <v/>
      </c>
      <c r="F76" s="568" t="str">
        <f t="shared" si="3"/>
        <v/>
      </c>
      <c r="G76" s="182" t="str">
        <f>IF($L76="","",VLOOKUP($L76,BDD!$A$8:$AT$3162,18,0))</f>
        <v/>
      </c>
      <c r="H76" s="182" t="str">
        <f>IF($L76="","",VLOOKUP($L76,BDD!$A$8:$AT$3162,15,0))</f>
        <v/>
      </c>
      <c r="I76" s="182" t="str">
        <f>IF($L76="","",VLOOKUP($L76,BDD!$A$8:$AT$3162,13,0))</f>
        <v/>
      </c>
      <c r="J76" s="182" t="str">
        <f>IF($L76="","",VLOOKUP($L76,BDD!$A$8:$AT$3162,14,0))</f>
        <v/>
      </c>
      <c r="K76" s="770" t="s">
        <v>5820</v>
      </c>
      <c r="L76" s="472"/>
      <c r="Q76" s="153" t="str">
        <f>IF($L76="","",VLOOKUP($L76,BDD!$A$8:$AT$3162,17,0))</f>
        <v/>
      </c>
      <c r="R76" s="153" t="str">
        <f>IF($L76="","",VLOOKUP($L76,BDD!$A$8:$AT$3162,18,0))</f>
        <v/>
      </c>
      <c r="S76" s="153" t="str">
        <f>IF($L76="","",VLOOKUP($L76,BDD!$A$8:$AT$3162,19,0))</f>
        <v/>
      </c>
    </row>
    <row r="77" spans="2:19" ht="15" hidden="1">
      <c r="B77" s="181" t="str">
        <f t="shared" si="0"/>
        <v/>
      </c>
      <c r="C77" s="182" t="str">
        <f>IF($L77="","",VLOOKUP($L77,BDD!$A$8:$AT$3162,2,0))</f>
        <v/>
      </c>
      <c r="D77" s="182" t="str">
        <f>IF($L77="","",VLOOKUP($L77,BDD!$A$8:$AT$3162,4,0))</f>
        <v/>
      </c>
      <c r="E77" s="570" t="str">
        <f>IF($L77="","",VLOOKUP($L77,BDD!$A$8:$AT$3162,5,0))</f>
        <v/>
      </c>
      <c r="F77" s="568" t="str">
        <f t="shared" si="3"/>
        <v/>
      </c>
      <c r="G77" s="182" t="str">
        <f>IF($L77="","",VLOOKUP($L77,BDD!$A$8:$AT$3162,18,0))</f>
        <v/>
      </c>
      <c r="H77" s="182" t="str">
        <f>IF($L77="","",VLOOKUP($L77,BDD!$A$8:$AT$3162,15,0))</f>
        <v/>
      </c>
      <c r="I77" s="182" t="str">
        <f>IF($L77="","",VLOOKUP($L77,BDD!$A$8:$AT$3162,13,0))</f>
        <v/>
      </c>
      <c r="J77" s="182" t="str">
        <f>IF($L77="","",VLOOKUP($L77,BDD!$A$8:$AT$3162,14,0))</f>
        <v/>
      </c>
      <c r="K77" s="746" t="s">
        <v>3689</v>
      </c>
      <c r="L77" s="472"/>
      <c r="Q77" s="153" t="str">
        <f>IF($L77="","",VLOOKUP($L77,BDD!$A$8:$AT$3162,17,0))</f>
        <v/>
      </c>
      <c r="R77" s="153" t="str">
        <f>IF($L77="","",VLOOKUP($L77,BDD!$A$8:$AT$3162,18,0))</f>
        <v/>
      </c>
      <c r="S77" s="153" t="str">
        <f>IF($L77="","",VLOOKUP($L77,BDD!$A$8:$AT$3162,19,0))</f>
        <v/>
      </c>
    </row>
    <row r="78" spans="2:19" ht="15">
      <c r="B78" s="181" t="str">
        <f t="shared" si="0"/>
        <v/>
      </c>
      <c r="C78" s="182" t="str">
        <f>IF($L78="","",VLOOKUP($L78,BDD!$A$8:$AT$3162,2,0))</f>
        <v/>
      </c>
      <c r="D78" s="182" t="str">
        <f>IF($L78="","",VLOOKUP($L78,BDD!$A$8:$AT$3162,4,0))</f>
        <v/>
      </c>
      <c r="E78" s="570" t="str">
        <f>IF($L78="","",VLOOKUP($L78,BDD!$A$8:$AT$3162,5,0))</f>
        <v/>
      </c>
      <c r="F78" s="568" t="str">
        <f t="shared" si="3"/>
        <v/>
      </c>
      <c r="G78" s="182" t="str">
        <f>IF($L78="","",VLOOKUP($L78,BDD!$A$8:$AT$3162,18,0))</f>
        <v/>
      </c>
      <c r="H78" s="182" t="str">
        <f>IF($L78="","",VLOOKUP($L78,BDD!$A$8:$AT$3162,15,0))</f>
        <v/>
      </c>
      <c r="I78" s="182" t="str">
        <f>IF($L78="","",VLOOKUP($L78,BDD!$A$8:$AT$3162,13,0))</f>
        <v/>
      </c>
      <c r="J78" s="182" t="str">
        <f>IF($L78="","",VLOOKUP($L78,BDD!$A$8:$AT$3162,14,0))</f>
        <v/>
      </c>
      <c r="K78" s="770" t="s">
        <v>5821</v>
      </c>
      <c r="L78" s="472"/>
      <c r="Q78" s="153" t="str">
        <f>IF($L78="","",VLOOKUP($L78,BDD!$A$8:$AT$3162,17,0))</f>
        <v/>
      </c>
      <c r="R78" s="153" t="str">
        <f>IF($L78="","",VLOOKUP($L78,BDD!$A$8:$AT$3162,18,0))</f>
        <v/>
      </c>
      <c r="S78" s="153" t="str">
        <f>IF($L78="","",VLOOKUP($L78,BDD!$A$8:$AT$3162,19,0))</f>
        <v/>
      </c>
    </row>
    <row r="79" spans="2:19" ht="15" hidden="1">
      <c r="B79" s="181" t="str">
        <f t="shared" si="0"/>
        <v/>
      </c>
      <c r="C79" s="182" t="str">
        <f>IF($L79="","",VLOOKUP($L79,BDD!$A$8:$AT$3162,2,0))</f>
        <v/>
      </c>
      <c r="D79" s="182" t="str">
        <f>IF($L79="","",VLOOKUP($L79,BDD!$A$8:$AT$3162,4,0))</f>
        <v/>
      </c>
      <c r="E79" s="570" t="str">
        <f>IF($L79="","",VLOOKUP($L79,BDD!$A$8:$AT$3162,5,0))</f>
        <v/>
      </c>
      <c r="F79" s="568" t="str">
        <f t="shared" si="3"/>
        <v/>
      </c>
      <c r="G79" s="182" t="str">
        <f>IF($L79="","",VLOOKUP($L79,BDD!$A$8:$AT$3162,18,0))</f>
        <v/>
      </c>
      <c r="H79" s="182" t="str">
        <f>IF($L79="","",VLOOKUP($L79,BDD!$A$8:$AT$3162,15,0))</f>
        <v/>
      </c>
      <c r="I79" s="182" t="str">
        <f>IF($L79="","",VLOOKUP($L79,BDD!$A$8:$AT$3162,13,0))</f>
        <v/>
      </c>
      <c r="J79" s="182" t="str">
        <f>IF($L79="","",VLOOKUP($L79,BDD!$A$8:$AT$3162,14,0))</f>
        <v/>
      </c>
      <c r="K79" s="746" t="s">
        <v>3690</v>
      </c>
      <c r="L79" s="472"/>
      <c r="Q79" s="153" t="str">
        <f>IF($L79="","",VLOOKUP($L79,BDD!$A$8:$AT$3162,17,0))</f>
        <v/>
      </c>
      <c r="R79" s="153" t="str">
        <f>IF($L79="","",VLOOKUP($L79,BDD!$A$8:$AT$3162,18,0))</f>
        <v/>
      </c>
      <c r="S79" s="153" t="str">
        <f>IF($L79="","",VLOOKUP($L79,BDD!$A$8:$AT$3162,19,0))</f>
        <v/>
      </c>
    </row>
    <row r="80" spans="2:19" ht="15">
      <c r="B80" s="181" t="str">
        <f t="shared" ref="B80:B115" si="4">IF(C80="","",ROW()-17)</f>
        <v/>
      </c>
      <c r="C80" s="182" t="str">
        <f>IF($L80="","",VLOOKUP($L80,BDD!$A$8:$AT$3162,2,0))</f>
        <v/>
      </c>
      <c r="D80" s="182" t="str">
        <f>IF($L80="","",VLOOKUP($L80,BDD!$A$8:$AT$3162,4,0))</f>
        <v/>
      </c>
      <c r="E80" s="570" t="str">
        <f>IF($L80="","",VLOOKUP($L80,BDD!$A$8:$AT$3162,5,0))</f>
        <v/>
      </c>
      <c r="F80" s="568" t="str">
        <f t="shared" si="3"/>
        <v/>
      </c>
      <c r="G80" s="182" t="str">
        <f>IF($L80="","",VLOOKUP($L80,BDD!$A$8:$AT$3162,18,0))</f>
        <v/>
      </c>
      <c r="H80" s="182" t="str">
        <f>IF($L80="","",VLOOKUP($L80,BDD!$A$8:$AT$3162,15,0))</f>
        <v/>
      </c>
      <c r="I80" s="182" t="str">
        <f>IF($L80="","",VLOOKUP($L80,BDD!$A$8:$AT$3162,13,0))</f>
        <v/>
      </c>
      <c r="J80" s="182" t="str">
        <f>IF($L80="","",VLOOKUP($L80,BDD!$A$8:$AT$3162,14,0))</f>
        <v/>
      </c>
      <c r="K80" s="770" t="s">
        <v>5823</v>
      </c>
      <c r="L80" s="472"/>
      <c r="Q80" s="153" t="str">
        <f>IF($L80="","",VLOOKUP($L80,BDD!$A$8:$AT$3162,17,0))</f>
        <v/>
      </c>
      <c r="R80" s="153" t="str">
        <f>IF($L80="","",VLOOKUP($L80,BDD!$A$8:$AT$3162,18,0))</f>
        <v/>
      </c>
      <c r="S80" s="153" t="str">
        <f>IF($L80="","",VLOOKUP($L80,BDD!$A$8:$AT$3162,19,0))</f>
        <v/>
      </c>
    </row>
    <row r="81" spans="2:19" ht="15" hidden="1">
      <c r="B81" s="181" t="str">
        <f t="shared" si="4"/>
        <v/>
      </c>
      <c r="C81" s="182" t="str">
        <f>IF($L81="","",VLOOKUP($L81,BDD!$A$8:$AT$3162,2,0))</f>
        <v/>
      </c>
      <c r="D81" s="182" t="str">
        <f>IF($L81="","",VLOOKUP($L81,BDD!$A$8:$AT$3162,4,0))</f>
        <v/>
      </c>
      <c r="E81" s="570" t="str">
        <f>IF($L81="","",VLOOKUP($L81,BDD!$A$8:$AT$3162,5,0))</f>
        <v/>
      </c>
      <c r="F81" s="568" t="str">
        <f t="shared" si="3"/>
        <v/>
      </c>
      <c r="G81" s="182" t="str">
        <f>IF($L81="","",VLOOKUP($L81,BDD!$A$8:$AT$3162,18,0))</f>
        <v/>
      </c>
      <c r="H81" s="182" t="str">
        <f>IF($L81="","",VLOOKUP($L81,BDD!$A$8:$AT$3162,15,0))</f>
        <v/>
      </c>
      <c r="I81" s="182" t="str">
        <f>IF($L81="","",VLOOKUP($L81,BDD!$A$8:$AT$3162,13,0))</f>
        <v/>
      </c>
      <c r="J81" s="182" t="str">
        <f>IF($L81="","",VLOOKUP($L81,BDD!$A$8:$AT$3162,14,0))</f>
        <v/>
      </c>
      <c r="K81" s="746" t="s">
        <v>3691</v>
      </c>
      <c r="L81" s="472"/>
      <c r="Q81" s="153" t="str">
        <f>IF($L81="","",VLOOKUP($L81,BDD!$A$8:$AT$3162,17,0))</f>
        <v/>
      </c>
      <c r="R81" s="153" t="str">
        <f>IF($L81="","",VLOOKUP($L81,BDD!$A$8:$AT$3162,18,0))</f>
        <v/>
      </c>
      <c r="S81" s="153" t="str">
        <f>IF($L81="","",VLOOKUP($L81,BDD!$A$8:$AT$3162,19,0))</f>
        <v/>
      </c>
    </row>
    <row r="82" spans="2:19" ht="15">
      <c r="B82" s="181" t="str">
        <f t="shared" si="4"/>
        <v/>
      </c>
      <c r="C82" s="182" t="str">
        <f>IF($L82="","",VLOOKUP($L82,BDD!$A$8:$AT$3162,2,0))</f>
        <v/>
      </c>
      <c r="D82" s="182" t="str">
        <f>IF($L82="","",VLOOKUP($L82,BDD!$A$8:$AT$3162,4,0))</f>
        <v/>
      </c>
      <c r="E82" s="570" t="str">
        <f>IF($L82="","",VLOOKUP($L82,BDD!$A$8:$AT$3162,5,0))</f>
        <v/>
      </c>
      <c r="F82" s="568" t="str">
        <f t="shared" ref="F82:F115" si="5">IF($L82="","",Q82)</f>
        <v/>
      </c>
      <c r="G82" s="182" t="str">
        <f>IF($L82="","",VLOOKUP($L82,BDD!$A$8:$AT$3162,18,0))</f>
        <v/>
      </c>
      <c r="H82" s="182" t="str">
        <f>IF($L82="","",VLOOKUP($L82,BDD!$A$8:$AT$3162,15,0))</f>
        <v/>
      </c>
      <c r="I82" s="182" t="str">
        <f>IF($L82="","",VLOOKUP($L82,BDD!$A$8:$AT$3162,13,0))</f>
        <v/>
      </c>
      <c r="J82" s="182" t="str">
        <f>IF($L82="","",VLOOKUP($L82,BDD!$A$8:$AT$3162,14,0))</f>
        <v/>
      </c>
      <c r="K82" s="770" t="s">
        <v>5824</v>
      </c>
      <c r="L82" s="472"/>
      <c r="Q82" s="153" t="str">
        <f>IF($L82="","",VLOOKUP($L82,BDD!$A$8:$AT$3162,17,0))</f>
        <v/>
      </c>
      <c r="R82" s="153" t="str">
        <f>IF($L82="","",VLOOKUP($L82,BDD!$A$8:$AT$3162,18,0))</f>
        <v/>
      </c>
      <c r="S82" s="153" t="str">
        <f>IF($L82="","",VLOOKUP($L82,BDD!$A$8:$AT$3162,19,0))</f>
        <v/>
      </c>
    </row>
    <row r="83" spans="2:19" ht="15" hidden="1">
      <c r="B83" s="181" t="str">
        <f t="shared" si="4"/>
        <v/>
      </c>
      <c r="C83" s="182" t="str">
        <f>IF($L83="","",VLOOKUP($L83,BDD!$A$8:$AT$3162,2,0))</f>
        <v/>
      </c>
      <c r="D83" s="182" t="str">
        <f>IF($L83="","",VLOOKUP($L83,BDD!$A$8:$AT$3162,4,0))</f>
        <v/>
      </c>
      <c r="E83" s="570" t="str">
        <f>IF($L83="","",VLOOKUP($L83,BDD!$A$8:$AT$3162,5,0))</f>
        <v/>
      </c>
      <c r="F83" s="568" t="str">
        <f t="shared" si="5"/>
        <v/>
      </c>
      <c r="G83" s="182" t="str">
        <f>IF($L83="","",VLOOKUP($L83,BDD!$A$8:$AT$3162,18,0))</f>
        <v/>
      </c>
      <c r="H83" s="182" t="str">
        <f>IF($L83="","",VLOOKUP($L83,BDD!$A$8:$AT$3162,15,0))</f>
        <v/>
      </c>
      <c r="I83" s="182" t="str">
        <f>IF($L83="","",VLOOKUP($L83,BDD!$A$8:$AT$3162,13,0))</f>
        <v/>
      </c>
      <c r="J83" s="182" t="str">
        <f>IF($L83="","",VLOOKUP($L83,BDD!$A$8:$AT$3162,14,0))</f>
        <v/>
      </c>
      <c r="K83" s="746" t="s">
        <v>3692</v>
      </c>
      <c r="L83" s="472"/>
      <c r="Q83" s="153" t="str">
        <f>IF($L83="","",VLOOKUP($L83,BDD!$A$8:$AT$3162,17,0))</f>
        <v/>
      </c>
      <c r="R83" s="153" t="str">
        <f>IF($L83="","",VLOOKUP($L83,BDD!$A$8:$AT$3162,18,0))</f>
        <v/>
      </c>
      <c r="S83" s="153" t="str">
        <f>IF($L83="","",VLOOKUP($L83,BDD!$A$8:$AT$3162,19,0))</f>
        <v/>
      </c>
    </row>
    <row r="84" spans="2:19" ht="15">
      <c r="B84" s="181" t="str">
        <f t="shared" si="4"/>
        <v/>
      </c>
      <c r="C84" s="182" t="str">
        <f>IF($L84="","",VLOOKUP($L84,BDD!$A$8:$AT$3162,2,0))</f>
        <v/>
      </c>
      <c r="D84" s="182" t="str">
        <f>IF($L84="","",VLOOKUP($L84,BDD!$A$8:$AT$3162,4,0))</f>
        <v/>
      </c>
      <c r="E84" s="570" t="str">
        <f>IF($L84="","",VLOOKUP($L84,BDD!$A$8:$AT$3162,5,0))</f>
        <v/>
      </c>
      <c r="F84" s="568" t="str">
        <f t="shared" si="5"/>
        <v/>
      </c>
      <c r="G84" s="182" t="str">
        <f>IF($L84="","",VLOOKUP($L84,BDD!$A$8:$AT$3162,18,0))</f>
        <v/>
      </c>
      <c r="H84" s="182" t="str">
        <f>IF($L84="","",VLOOKUP($L84,BDD!$A$8:$AT$3162,15,0))</f>
        <v/>
      </c>
      <c r="I84" s="182" t="str">
        <f>IF($L84="","",VLOOKUP($L84,BDD!$A$8:$AT$3162,13,0))</f>
        <v/>
      </c>
      <c r="J84" s="182" t="str">
        <f>IF($L84="","",VLOOKUP($L84,BDD!$A$8:$AT$3162,14,0))</f>
        <v/>
      </c>
      <c r="K84" s="770" t="s">
        <v>5779</v>
      </c>
      <c r="L84" s="472"/>
      <c r="Q84" s="153" t="str">
        <f>IF($L84="","",VLOOKUP($L84,BDD!$A$8:$AT$3162,17,0))</f>
        <v/>
      </c>
      <c r="R84" s="153" t="str">
        <f>IF($L84="","",VLOOKUP($L84,BDD!$A$8:$AT$3162,18,0))</f>
        <v/>
      </c>
      <c r="S84" s="153" t="str">
        <f>IF($L84="","",VLOOKUP($L84,BDD!$A$8:$AT$3162,19,0))</f>
        <v/>
      </c>
    </row>
    <row r="85" spans="2:19" ht="15.75" hidden="1" thickBot="1">
      <c r="B85" s="725" t="str">
        <f t="shared" si="4"/>
        <v/>
      </c>
      <c r="C85" s="726" t="str">
        <f>IF($L85="","",VLOOKUP($L85,BDD!$A$8:$AT$3162,2,0))</f>
        <v/>
      </c>
      <c r="D85" s="726" t="str">
        <f>IF($L85="","",VLOOKUP($L85,BDD!$A$8:$AT$3162,4,0))</f>
        <v/>
      </c>
      <c r="E85" s="727" t="str">
        <f>IF($L85="","",VLOOKUP($L85,BDD!$A$8:$AT$3162,5,0))</f>
        <v/>
      </c>
      <c r="F85" s="728" t="str">
        <f t="shared" si="5"/>
        <v/>
      </c>
      <c r="G85" s="726" t="str">
        <f>IF($L85="","",VLOOKUP($L85,BDD!$A$8:$AT$3162,18,0))</f>
        <v/>
      </c>
      <c r="H85" s="726" t="str">
        <f>IF($L85="","",VLOOKUP($L85,BDD!$A$8:$AT$3162,15,0))</f>
        <v/>
      </c>
      <c r="I85" s="726" t="str">
        <f>IF($L85="","",VLOOKUP($L85,BDD!$A$8:$AT$3162,13,0))</f>
        <v/>
      </c>
      <c r="J85" s="726" t="str">
        <f>IF($L85="","",VLOOKUP($L85,BDD!$A$8:$AT$3162,14,0))</f>
        <v/>
      </c>
      <c r="K85" s="746" t="s">
        <v>3693</v>
      </c>
      <c r="L85" s="472"/>
      <c r="Q85" s="153" t="str">
        <f>IF($L85="","",VLOOKUP($L85,BDD!$A$8:$AT$3162,17,0))</f>
        <v/>
      </c>
      <c r="R85" s="153" t="str">
        <f>IF($L85="","",VLOOKUP($L85,BDD!$A$8:$AT$3162,18,0))</f>
        <v/>
      </c>
      <c r="S85" s="153" t="str">
        <f>IF($L85="","",VLOOKUP($L85,BDD!$A$8:$AT$3162,19,0))</f>
        <v/>
      </c>
    </row>
    <row r="86" spans="2:19" ht="15">
      <c r="B86" s="729" t="str">
        <f t="shared" si="4"/>
        <v/>
      </c>
      <c r="C86" s="722" t="str">
        <f>IF($L86="","",VLOOKUP($L86,BDD!$A$8:$AT$3162,2,0))</f>
        <v/>
      </c>
      <c r="D86" s="722" t="str">
        <f>IF($L86="","",VLOOKUP($L86,BDD!$A$8:$AT$3162,4,0))</f>
        <v/>
      </c>
      <c r="E86" s="723" t="str">
        <f>IF($L86="","",VLOOKUP($L86,BDD!$A$8:$AT$3162,5,0))</f>
        <v/>
      </c>
      <c r="F86" s="724" t="str">
        <f t="shared" si="5"/>
        <v/>
      </c>
      <c r="G86" s="722" t="str">
        <f>IF($L86="","",VLOOKUP($L86,BDD!$A$8:$AT$3162,18,0))</f>
        <v/>
      </c>
      <c r="H86" s="722" t="str">
        <f>IF($L86="","",VLOOKUP($L86,BDD!$A$8:$AT$3162,15,0))</f>
        <v/>
      </c>
      <c r="I86" s="722" t="str">
        <f>IF($L86="","",VLOOKUP($L86,BDD!$A$8:$AT$3162,13,0))</f>
        <v/>
      </c>
      <c r="J86" s="722" t="str">
        <f>IF($L86="","",VLOOKUP($L86,BDD!$A$8:$AT$3162,14,0))</f>
        <v/>
      </c>
      <c r="K86" s="770" t="s">
        <v>5783</v>
      </c>
      <c r="L86" s="472"/>
      <c r="Q86" s="153" t="str">
        <f>IF($L86="","",VLOOKUP($L86,BDD!$A$8:$AT$3162,17,0))</f>
        <v/>
      </c>
      <c r="R86" s="153" t="str">
        <f>IF($L86="","",VLOOKUP($L86,BDD!$A$8:$AT$3162,18,0))</f>
        <v/>
      </c>
      <c r="S86" s="153" t="str">
        <f>IF($L86="","",VLOOKUP($L86,BDD!$A$8:$AT$3162,19,0))</f>
        <v/>
      </c>
    </row>
    <row r="87" spans="2:19" ht="15" hidden="1">
      <c r="B87" s="181" t="str">
        <f t="shared" si="4"/>
        <v/>
      </c>
      <c r="C87" s="182" t="str">
        <f>IF($L87="","",VLOOKUP($L87,BDD!$A$8:$AT$3162,2,0))</f>
        <v/>
      </c>
      <c r="D87" s="182" t="str">
        <f>IF($L87="","",VLOOKUP($L87,BDD!$A$8:$AT$3162,4,0))</f>
        <v/>
      </c>
      <c r="E87" s="570" t="str">
        <f>IF($L87="","",VLOOKUP($L87,BDD!$A$8:$AT$3162,5,0))</f>
        <v/>
      </c>
      <c r="F87" s="568" t="str">
        <f t="shared" si="5"/>
        <v/>
      </c>
      <c r="G87" s="182" t="str">
        <f>IF($L87="","",VLOOKUP($L87,BDD!$A$8:$AT$3162,18,0))</f>
        <v/>
      </c>
      <c r="H87" s="182" t="str">
        <f>IF($L87="","",VLOOKUP($L87,BDD!$A$8:$AT$3162,15,0))</f>
        <v/>
      </c>
      <c r="I87" s="182" t="str">
        <f>IF($L87="","",VLOOKUP($L87,BDD!$A$8:$AT$3162,13,0))</f>
        <v/>
      </c>
      <c r="J87" s="182" t="str">
        <f>IF($L87="","",VLOOKUP($L87,BDD!$A$8:$AT$3162,14,0))</f>
        <v/>
      </c>
      <c r="K87" s="746" t="s">
        <v>3694</v>
      </c>
      <c r="L87" s="472"/>
      <c r="Q87" s="153" t="str">
        <f>IF($L87="","",VLOOKUP($L87,BDD!$A$8:$AT$3162,17,0))</f>
        <v/>
      </c>
      <c r="R87" s="153" t="str">
        <f>IF($L87="","",VLOOKUP($L87,BDD!$A$8:$AT$3162,18,0))</f>
        <v/>
      </c>
      <c r="S87" s="153" t="str">
        <f>IF($L87="","",VLOOKUP($L87,BDD!$A$8:$AT$3162,19,0))</f>
        <v/>
      </c>
    </row>
    <row r="88" spans="2:19" ht="15">
      <c r="B88" s="181" t="str">
        <f t="shared" si="4"/>
        <v/>
      </c>
      <c r="C88" s="182" t="str">
        <f>IF($L88="","",VLOOKUP($L88,BDD!$A$8:$AT$3162,2,0))</f>
        <v/>
      </c>
      <c r="D88" s="182" t="str">
        <f>IF($L88="","",VLOOKUP($L88,BDD!$A$8:$AT$3162,4,0))</f>
        <v/>
      </c>
      <c r="E88" s="570" t="str">
        <f>IF($L88="","",VLOOKUP($L88,BDD!$A$8:$AT$3162,5,0))</f>
        <v/>
      </c>
      <c r="F88" s="568" t="str">
        <f t="shared" si="5"/>
        <v/>
      </c>
      <c r="G88" s="182" t="str">
        <f>IF($L88="","",VLOOKUP($L88,BDD!$A$8:$AT$3162,18,0))</f>
        <v/>
      </c>
      <c r="H88" s="182" t="str">
        <f>IF($L88="","",VLOOKUP($L88,BDD!$A$8:$AT$3162,15,0))</f>
        <v/>
      </c>
      <c r="I88" s="182" t="str">
        <f>IF($L88="","",VLOOKUP($L88,BDD!$A$8:$AT$3162,13,0))</f>
        <v/>
      </c>
      <c r="J88" s="182" t="str">
        <f>IF($L88="","",VLOOKUP($L88,BDD!$A$8:$AT$3162,14,0))</f>
        <v/>
      </c>
      <c r="K88" s="770" t="s">
        <v>5784</v>
      </c>
      <c r="L88" s="472"/>
      <c r="Q88" s="153" t="str">
        <f>IF($L88="","",VLOOKUP($L88,BDD!$A$8:$AT$3162,17,0))</f>
        <v/>
      </c>
      <c r="R88" s="153" t="str">
        <f>IF($L88="","",VLOOKUP($L88,BDD!$A$8:$AT$3162,18,0))</f>
        <v/>
      </c>
      <c r="S88" s="153" t="str">
        <f>IF($L88="","",VLOOKUP($L88,BDD!$A$8:$AT$3162,19,0))</f>
        <v/>
      </c>
    </row>
    <row r="89" spans="2:19" ht="15" hidden="1">
      <c r="B89" s="181" t="str">
        <f t="shared" si="4"/>
        <v/>
      </c>
      <c r="C89" s="182" t="str">
        <f>IF($L89="","",VLOOKUP($L89,BDD!$A$8:$AT$3162,2,0))</f>
        <v/>
      </c>
      <c r="D89" s="182" t="str">
        <f>IF($L89="","",VLOOKUP($L89,BDD!$A$8:$AT$3162,4,0))</f>
        <v/>
      </c>
      <c r="E89" s="570" t="str">
        <f>IF($L89="","",VLOOKUP($L89,BDD!$A$8:$AT$3162,5,0))</f>
        <v/>
      </c>
      <c r="F89" s="568" t="str">
        <f t="shared" si="5"/>
        <v/>
      </c>
      <c r="G89" s="182" t="str">
        <f>IF($L89="","",VLOOKUP($L89,BDD!$A$8:$AT$3162,18,0))</f>
        <v/>
      </c>
      <c r="H89" s="182" t="str">
        <f>IF($L89="","",VLOOKUP($L89,BDD!$A$8:$AT$3162,15,0))</f>
        <v/>
      </c>
      <c r="I89" s="182" t="str">
        <f>IF($L89="","",VLOOKUP($L89,BDD!$A$8:$AT$3162,13,0))</f>
        <v/>
      </c>
      <c r="J89" s="182" t="str">
        <f>IF($L89="","",VLOOKUP($L89,BDD!$A$8:$AT$3162,14,0))</f>
        <v/>
      </c>
      <c r="K89" s="746" t="s">
        <v>3695</v>
      </c>
      <c r="L89" s="472"/>
      <c r="Q89" s="153" t="str">
        <f>IF($L89="","",VLOOKUP($L89,BDD!$A$8:$AT$3162,17,0))</f>
        <v/>
      </c>
      <c r="R89" s="153" t="str">
        <f>IF($L89="","",VLOOKUP($L89,BDD!$A$8:$AT$3162,18,0))</f>
        <v/>
      </c>
      <c r="S89" s="153" t="str">
        <f>IF($L89="","",VLOOKUP($L89,BDD!$A$8:$AT$3162,19,0))</f>
        <v/>
      </c>
    </row>
    <row r="90" spans="2:19">
      <c r="B90" s="181" t="str">
        <f t="shared" si="4"/>
        <v/>
      </c>
      <c r="C90" s="182" t="str">
        <f>IF($L90="","",VLOOKUP($L90,BDD!$A$8:$AT$3162,2,0))</f>
        <v/>
      </c>
      <c r="D90" s="182" t="str">
        <f>IF($L90="","",VLOOKUP($L90,BDD!$A$8:$AT$3162,4,0))</f>
        <v/>
      </c>
      <c r="E90" s="570" t="str">
        <f>IF($L90="","",VLOOKUP($L90,BDD!$A$8:$AT$3162,5,0))</f>
        <v/>
      </c>
      <c r="F90" s="568" t="str">
        <f t="shared" si="5"/>
        <v/>
      </c>
      <c r="G90" s="182" t="str">
        <f>IF($L90="","",VLOOKUP($L90,BDD!$A$8:$AT$3162,18,0))</f>
        <v/>
      </c>
      <c r="H90" s="182" t="str">
        <f>IF($L90="","",VLOOKUP($L90,BDD!$A$8:$AT$3162,15,0))</f>
        <v/>
      </c>
      <c r="I90" s="182" t="str">
        <f>IF($L90="","",VLOOKUP($L90,BDD!$A$8:$AT$3162,13,0))</f>
        <v/>
      </c>
      <c r="J90" s="182" t="str">
        <f>IF($L90="","",VLOOKUP($L90,BDD!$A$8:$AT$3162,14,0))</f>
        <v/>
      </c>
      <c r="K90" s="770" t="s">
        <v>5786</v>
      </c>
      <c r="Q90" s="153" t="str">
        <f>IF($L90="","",VLOOKUP($L90,BDD!$A$8:$AT$3162,17,0))</f>
        <v/>
      </c>
      <c r="R90" s="153" t="str">
        <f>IF($L90="","",VLOOKUP($L90,BDD!$A$8:$AT$3162,18,0))</f>
        <v/>
      </c>
      <c r="S90" s="153" t="str">
        <f>IF($L90="","",VLOOKUP($L90,BDD!$A$8:$AT$3162,19,0))</f>
        <v/>
      </c>
    </row>
    <row r="91" spans="2:19" hidden="1">
      <c r="B91" s="181" t="str">
        <f t="shared" si="4"/>
        <v/>
      </c>
      <c r="C91" s="182" t="str">
        <f>IF($L91="","",VLOOKUP($L91,BDD!$A$8:$AT$3162,2,0))</f>
        <v/>
      </c>
      <c r="D91" s="182" t="str">
        <f>IF($L91="","",VLOOKUP($L91,BDD!$A$8:$AT$3162,4,0))</f>
        <v/>
      </c>
      <c r="E91" s="570" t="str">
        <f>IF($L91="","",VLOOKUP($L91,BDD!$A$8:$AT$3162,5,0))</f>
        <v/>
      </c>
      <c r="F91" s="568" t="str">
        <f t="shared" si="5"/>
        <v/>
      </c>
      <c r="G91" s="182" t="str">
        <f>IF($L91="","",VLOOKUP($L91,BDD!$A$8:$AT$3162,18,0))</f>
        <v/>
      </c>
      <c r="H91" s="182" t="str">
        <f>IF($L91="","",VLOOKUP($L91,BDD!$A$8:$AT$3162,15,0))</f>
        <v/>
      </c>
      <c r="I91" s="182" t="str">
        <f>IF($L91="","",VLOOKUP($L91,BDD!$A$8:$AT$3162,13,0))</f>
        <v/>
      </c>
      <c r="J91" s="182" t="str">
        <f>IF($L91="","",VLOOKUP($L91,BDD!$A$8:$AT$3162,14,0))</f>
        <v/>
      </c>
      <c r="K91" s="746" t="s">
        <v>3696</v>
      </c>
      <c r="Q91" s="153" t="str">
        <f>IF($L91="","",VLOOKUP($L91,BDD!$A$8:$AT$3162,17,0))</f>
        <v/>
      </c>
      <c r="R91" s="153" t="str">
        <f>IF($L91="","",VLOOKUP($L91,BDD!$A$8:$AT$3162,18,0))</f>
        <v/>
      </c>
      <c r="S91" s="153" t="str">
        <f>IF($L91="","",VLOOKUP($L91,BDD!$A$8:$AT$3162,19,0))</f>
        <v/>
      </c>
    </row>
    <row r="92" spans="2:19">
      <c r="B92" s="181" t="str">
        <f t="shared" si="4"/>
        <v/>
      </c>
      <c r="C92" s="182" t="str">
        <f>IF($L92="","",VLOOKUP($L92,BDD!$A$8:$AT$3162,2,0))</f>
        <v/>
      </c>
      <c r="D92" s="182" t="str">
        <f>IF($L92="","",VLOOKUP($L92,BDD!$A$8:$AT$3162,4,0))</f>
        <v/>
      </c>
      <c r="E92" s="570" t="str">
        <f>IF($L92="","",VLOOKUP($L92,BDD!$A$8:$AT$3162,5,0))</f>
        <v/>
      </c>
      <c r="F92" s="568" t="str">
        <f t="shared" si="5"/>
        <v/>
      </c>
      <c r="G92" s="182" t="str">
        <f>IF($L92="","",VLOOKUP($L92,BDD!$A$8:$AT$3162,18,0))</f>
        <v/>
      </c>
      <c r="H92" s="182" t="str">
        <f>IF($L92="","",VLOOKUP($L92,BDD!$A$8:$AT$3162,15,0))</f>
        <v/>
      </c>
      <c r="I92" s="182" t="str">
        <f>IF($L92="","",VLOOKUP($L92,BDD!$A$8:$AT$3162,13,0))</f>
        <v/>
      </c>
      <c r="J92" s="182" t="str">
        <f>IF($L92="","",VLOOKUP($L92,BDD!$A$8:$AT$3162,14,0))</f>
        <v/>
      </c>
      <c r="K92" s="770" t="s">
        <v>5787</v>
      </c>
      <c r="Q92" s="153" t="str">
        <f>IF($L92="","",VLOOKUP($L92,BDD!$A$8:$AT$3162,17,0))</f>
        <v/>
      </c>
      <c r="R92" s="153" t="str">
        <f>IF($L92="","",VLOOKUP($L92,BDD!$A$8:$AT$3162,18,0))</f>
        <v/>
      </c>
      <c r="S92" s="153" t="str">
        <f>IF($L92="","",VLOOKUP($L92,BDD!$A$8:$AT$3162,19,0))</f>
        <v/>
      </c>
    </row>
    <row r="93" spans="2:19" hidden="1">
      <c r="B93" s="181" t="str">
        <f t="shared" si="4"/>
        <v/>
      </c>
      <c r="C93" s="182" t="str">
        <f>IF($L93="","",VLOOKUP($L93,BDD!$A$8:$AT$3162,2,0))</f>
        <v/>
      </c>
      <c r="D93" s="182" t="str">
        <f>IF($L93="","",VLOOKUP($L93,BDD!$A$8:$AT$3162,4,0))</f>
        <v/>
      </c>
      <c r="E93" s="570" t="str">
        <f>IF($L93="","",VLOOKUP($L93,BDD!$A$8:$AT$3162,5,0))</f>
        <v/>
      </c>
      <c r="F93" s="568" t="str">
        <f t="shared" si="5"/>
        <v/>
      </c>
      <c r="G93" s="182" t="str">
        <f>IF($L93="","",VLOOKUP($L93,BDD!$A$8:$AT$3162,18,0))</f>
        <v/>
      </c>
      <c r="H93" s="182" t="str">
        <f>IF($L93="","",VLOOKUP($L93,BDD!$A$8:$AT$3162,15,0))</f>
        <v/>
      </c>
      <c r="I93" s="182" t="str">
        <f>IF($L93="","",VLOOKUP($L93,BDD!$A$8:$AT$3162,13,0))</f>
        <v/>
      </c>
      <c r="J93" s="182" t="str">
        <f>IF($L93="","",VLOOKUP($L93,BDD!$A$8:$AT$3162,14,0))</f>
        <v/>
      </c>
      <c r="K93" s="746" t="s">
        <v>3697</v>
      </c>
      <c r="Q93" s="153" t="str">
        <f>IF($L93="","",VLOOKUP($L93,BDD!$A$8:$AT$3162,17,0))</f>
        <v/>
      </c>
      <c r="R93" s="153" t="str">
        <f>IF($L93="","",VLOOKUP($L93,BDD!$A$8:$AT$3162,18,0))</f>
        <v/>
      </c>
      <c r="S93" s="153" t="str">
        <f>IF($L93="","",VLOOKUP($L93,BDD!$A$8:$AT$3162,19,0))</f>
        <v/>
      </c>
    </row>
    <row r="94" spans="2:19">
      <c r="B94" s="181" t="str">
        <f t="shared" si="4"/>
        <v/>
      </c>
      <c r="C94" s="182" t="str">
        <f>IF($L94="","",VLOOKUP($L94,BDD!$A$8:$AT$3162,2,0))</f>
        <v/>
      </c>
      <c r="D94" s="182" t="str">
        <f>IF($L94="","",VLOOKUP($L94,BDD!$A$8:$AT$3162,4,0))</f>
        <v/>
      </c>
      <c r="E94" s="570" t="str">
        <f>IF($L94="","",VLOOKUP($L94,BDD!$A$8:$AT$3162,5,0))</f>
        <v/>
      </c>
      <c r="F94" s="568" t="str">
        <f t="shared" si="5"/>
        <v/>
      </c>
      <c r="G94" s="182" t="str">
        <f>IF($L94="","",VLOOKUP($L94,BDD!$A$8:$AT$3162,18,0))</f>
        <v/>
      </c>
      <c r="H94" s="182" t="str">
        <f>IF($L94="","",VLOOKUP($L94,BDD!$A$8:$AT$3162,15,0))</f>
        <v/>
      </c>
      <c r="I94" s="182" t="str">
        <f>IF($L94="","",VLOOKUP($L94,BDD!$A$8:$AT$3162,13,0))</f>
        <v/>
      </c>
      <c r="J94" s="182" t="str">
        <f>IF($L94="","",VLOOKUP($L94,BDD!$A$8:$AT$3162,14,0))</f>
        <v/>
      </c>
      <c r="K94" s="770" t="s">
        <v>5788</v>
      </c>
      <c r="Q94" s="153" t="str">
        <f>IF($L94="","",VLOOKUP($L94,BDD!$A$8:$AT$3162,17,0))</f>
        <v/>
      </c>
      <c r="R94" s="153" t="str">
        <f>IF($L94="","",VLOOKUP($L94,BDD!$A$8:$AT$3162,18,0))</f>
        <v/>
      </c>
      <c r="S94" s="153" t="str">
        <f>IF($L94="","",VLOOKUP($L94,BDD!$A$8:$AT$3162,19,0))</f>
        <v/>
      </c>
    </row>
    <row r="95" spans="2:19" hidden="1">
      <c r="B95" s="181" t="str">
        <f t="shared" si="4"/>
        <v/>
      </c>
      <c r="C95" s="182" t="str">
        <f>IF($L95="","",VLOOKUP($L95,BDD!$A$8:$AT$3162,2,0))</f>
        <v/>
      </c>
      <c r="D95" s="182" t="str">
        <f>IF($L95="","",VLOOKUP($L95,BDD!$A$8:$AT$3162,4,0))</f>
        <v/>
      </c>
      <c r="E95" s="570" t="str">
        <f>IF($L95="","",VLOOKUP($L95,BDD!$A$8:$AT$3162,5,0))</f>
        <v/>
      </c>
      <c r="F95" s="568" t="str">
        <f t="shared" si="5"/>
        <v/>
      </c>
      <c r="G95" s="182" t="str">
        <f>IF($L95="","",VLOOKUP($L95,BDD!$A$8:$AT$3162,18,0))</f>
        <v/>
      </c>
      <c r="H95" s="182" t="str">
        <f>IF($L95="","",VLOOKUP($L95,BDD!$A$8:$AT$3162,15,0))</f>
        <v/>
      </c>
      <c r="I95" s="182" t="str">
        <f>IF($L95="","",VLOOKUP($L95,BDD!$A$8:$AT$3162,13,0))</f>
        <v/>
      </c>
      <c r="J95" s="182" t="str">
        <f>IF($L95="","",VLOOKUP($L95,BDD!$A$8:$AT$3162,14,0))</f>
        <v/>
      </c>
      <c r="K95" s="746" t="s">
        <v>3698</v>
      </c>
      <c r="Q95" s="153" t="str">
        <f>IF($L95="","",VLOOKUP($L95,BDD!$A$8:$AT$3162,17,0))</f>
        <v/>
      </c>
      <c r="R95" s="153" t="str">
        <f>IF($L95="","",VLOOKUP($L95,BDD!$A$8:$AT$3162,18,0))</f>
        <v/>
      </c>
      <c r="S95" s="153" t="str">
        <f>IF($L95="","",VLOOKUP($L95,BDD!$A$8:$AT$3162,19,0))</f>
        <v/>
      </c>
    </row>
    <row r="96" spans="2:19">
      <c r="B96" s="181" t="str">
        <f t="shared" si="4"/>
        <v/>
      </c>
      <c r="C96" s="182" t="str">
        <f>IF($L96="","",VLOOKUP($L96,BDD!$A$8:$AT$3162,2,0))</f>
        <v/>
      </c>
      <c r="D96" s="182" t="str">
        <f>IF($L96="","",VLOOKUP($L96,BDD!$A$8:$AT$3162,4,0))</f>
        <v/>
      </c>
      <c r="E96" s="570" t="str">
        <f>IF($L96="","",VLOOKUP($L96,BDD!$A$8:$AT$3162,5,0))</f>
        <v/>
      </c>
      <c r="F96" s="568" t="str">
        <f t="shared" si="5"/>
        <v/>
      </c>
      <c r="G96" s="182" t="str">
        <f>IF($L96="","",VLOOKUP($L96,BDD!$A$8:$AT$3162,18,0))</f>
        <v/>
      </c>
      <c r="H96" s="182" t="str">
        <f>IF($L96="","",VLOOKUP($L96,BDD!$A$8:$AT$3162,15,0))</f>
        <v/>
      </c>
      <c r="I96" s="182" t="str">
        <f>IF($L96="","",VLOOKUP($L96,BDD!$A$8:$AT$3162,13,0))</f>
        <v/>
      </c>
      <c r="J96" s="182" t="str">
        <f>IF($L96="","",VLOOKUP($L96,BDD!$A$8:$AT$3162,14,0))</f>
        <v/>
      </c>
      <c r="K96" s="770" t="s">
        <v>5789</v>
      </c>
      <c r="Q96" s="153" t="str">
        <f>IF($L96="","",VLOOKUP($L96,BDD!$A$8:$AT$3162,17,0))</f>
        <v/>
      </c>
      <c r="R96" s="153" t="str">
        <f>IF($L96="","",VLOOKUP($L96,BDD!$A$8:$AT$3162,18,0))</f>
        <v/>
      </c>
      <c r="S96" s="153" t="str">
        <f>IF($L96="","",VLOOKUP($L96,BDD!$A$8:$AT$3162,19,0))</f>
        <v/>
      </c>
    </row>
    <row r="97" spans="2:19" hidden="1">
      <c r="B97" s="181" t="str">
        <f t="shared" si="4"/>
        <v/>
      </c>
      <c r="C97" s="182" t="str">
        <f>IF($L97="","",VLOOKUP($L97,BDD!$A$8:$AT$3162,2,0))</f>
        <v/>
      </c>
      <c r="D97" s="182" t="str">
        <f>IF($L97="","",VLOOKUP($L97,BDD!$A$8:$AT$3162,4,0))</f>
        <v/>
      </c>
      <c r="E97" s="570" t="str">
        <f>IF($L97="","",VLOOKUP($L97,BDD!$A$8:$AT$3162,5,0))</f>
        <v/>
      </c>
      <c r="F97" s="568" t="str">
        <f t="shared" si="5"/>
        <v/>
      </c>
      <c r="G97" s="182" t="str">
        <f>IF($L97="","",VLOOKUP($L97,BDD!$A$8:$AT$3162,18,0))</f>
        <v/>
      </c>
      <c r="H97" s="182" t="str">
        <f>IF($L97="","",VLOOKUP($L97,BDD!$A$8:$AT$3162,15,0))</f>
        <v/>
      </c>
      <c r="I97" s="182" t="str">
        <f>IF($L97="","",VLOOKUP($L97,BDD!$A$8:$AT$3162,13,0))</f>
        <v/>
      </c>
      <c r="J97" s="182" t="str">
        <f>IF($L97="","",VLOOKUP($L97,BDD!$A$8:$AT$3162,14,0))</f>
        <v/>
      </c>
      <c r="K97" s="746" t="s">
        <v>3699</v>
      </c>
      <c r="Q97" s="153" t="str">
        <f>IF($L97="","",VLOOKUP($L97,BDD!$A$8:$AT$3162,17,0))</f>
        <v/>
      </c>
      <c r="R97" s="153" t="str">
        <f>IF($L97="","",VLOOKUP($L97,BDD!$A$8:$AT$3162,18,0))</f>
        <v/>
      </c>
      <c r="S97" s="153" t="str">
        <f>IF($L97="","",VLOOKUP($L97,BDD!$A$8:$AT$3162,19,0))</f>
        <v/>
      </c>
    </row>
    <row r="98" spans="2:19">
      <c r="B98" s="181" t="str">
        <f t="shared" si="4"/>
        <v/>
      </c>
      <c r="C98" s="182" t="str">
        <f>IF($L98="","",VLOOKUP($L98,BDD!$A$8:$AT$3162,2,0))</f>
        <v/>
      </c>
      <c r="D98" s="182" t="str">
        <f>IF($L98="","",VLOOKUP($L98,BDD!$A$8:$AT$3162,4,0))</f>
        <v/>
      </c>
      <c r="E98" s="570" t="str">
        <f>IF($L98="","",VLOOKUP($L98,BDD!$A$8:$AT$3162,5,0))</f>
        <v/>
      </c>
      <c r="F98" s="568" t="str">
        <f t="shared" si="5"/>
        <v/>
      </c>
      <c r="G98" s="182" t="str">
        <f>IF($L98="","",VLOOKUP($L98,BDD!$A$8:$AT$3162,18,0))</f>
        <v/>
      </c>
      <c r="H98" s="182" t="str">
        <f>IF($L98="","",VLOOKUP($L98,BDD!$A$8:$AT$3162,15,0))</f>
        <v/>
      </c>
      <c r="I98" s="182" t="str">
        <f>IF($L98="","",VLOOKUP($L98,BDD!$A$8:$AT$3162,13,0))</f>
        <v/>
      </c>
      <c r="J98" s="182" t="str">
        <f>IF($L98="","",VLOOKUP($L98,BDD!$A$8:$AT$3162,14,0))</f>
        <v/>
      </c>
      <c r="K98" s="770" t="s">
        <v>5790</v>
      </c>
      <c r="Q98" s="153" t="str">
        <f>IF($L98="","",VLOOKUP($L98,BDD!$A$8:$AT$3162,17,0))</f>
        <v/>
      </c>
      <c r="R98" s="153" t="str">
        <f>IF($L98="","",VLOOKUP($L98,BDD!$A$8:$AT$3162,18,0))</f>
        <v/>
      </c>
      <c r="S98" s="153" t="str">
        <f>IF($L98="","",VLOOKUP($L98,BDD!$A$8:$AT$3162,19,0))</f>
        <v/>
      </c>
    </row>
    <row r="99" spans="2:19" hidden="1">
      <c r="B99" s="181" t="str">
        <f t="shared" si="4"/>
        <v/>
      </c>
      <c r="C99" s="182" t="str">
        <f>IF($L99="","",VLOOKUP($L99,BDD!$A$8:$AT$3162,2,0))</f>
        <v/>
      </c>
      <c r="D99" s="182" t="str">
        <f>IF($L99="","",VLOOKUP($L99,BDD!$A$8:$AT$3162,4,0))</f>
        <v/>
      </c>
      <c r="E99" s="570" t="str">
        <f>IF($L99="","",VLOOKUP($L99,BDD!$A$8:$AT$3162,5,0))</f>
        <v/>
      </c>
      <c r="F99" s="568" t="str">
        <f t="shared" si="5"/>
        <v/>
      </c>
      <c r="G99" s="182" t="str">
        <f>IF($L99="","",VLOOKUP($L99,BDD!$A$8:$AT$3162,18,0))</f>
        <v/>
      </c>
      <c r="H99" s="182" t="str">
        <f>IF($L99="","",VLOOKUP($L99,BDD!$A$8:$AT$3162,15,0))</f>
        <v/>
      </c>
      <c r="I99" s="182" t="str">
        <f>IF($L99="","",VLOOKUP($L99,BDD!$A$8:$AT$3162,13,0))</f>
        <v/>
      </c>
      <c r="J99" s="182" t="str">
        <f>IF($L99="","",VLOOKUP($L99,BDD!$A$8:$AT$3162,14,0))</f>
        <v/>
      </c>
      <c r="K99" s="746" t="s">
        <v>3700</v>
      </c>
      <c r="Q99" s="153" t="str">
        <f>IF($L99="","",VLOOKUP($L99,BDD!$A$8:$AT$3162,17,0))</f>
        <v/>
      </c>
      <c r="R99" s="153" t="str">
        <f>IF($L99="","",VLOOKUP($L99,BDD!$A$8:$AT$3162,18,0))</f>
        <v/>
      </c>
      <c r="S99" s="153" t="str">
        <f>IF($L99="","",VLOOKUP($L99,BDD!$A$8:$AT$3162,19,0))</f>
        <v/>
      </c>
    </row>
    <row r="100" spans="2:19">
      <c r="B100" s="181" t="str">
        <f t="shared" si="4"/>
        <v/>
      </c>
      <c r="C100" s="182" t="str">
        <f>IF($L100="","",VLOOKUP($L100,BDD!$A$8:$AT$3162,2,0))</f>
        <v/>
      </c>
      <c r="D100" s="182" t="str">
        <f>IF($L100="","",VLOOKUP($L100,BDD!$A$8:$AT$3162,4,0))</f>
        <v/>
      </c>
      <c r="E100" s="570" t="str">
        <f>IF($L100="","",VLOOKUP($L100,BDD!$A$8:$AT$3162,5,0))</f>
        <v/>
      </c>
      <c r="F100" s="568" t="str">
        <f t="shared" si="5"/>
        <v/>
      </c>
      <c r="G100" s="182" t="str">
        <f>IF($L100="","",VLOOKUP($L100,BDD!$A$8:$AT$3162,18,0))</f>
        <v/>
      </c>
      <c r="H100" s="182" t="str">
        <f>IF($L100="","",VLOOKUP($L100,BDD!$A$8:$AT$3162,15,0))</f>
        <v/>
      </c>
      <c r="I100" s="182" t="str">
        <f>IF($L100="","",VLOOKUP($L100,BDD!$A$8:$AT$3162,13,0))</f>
        <v/>
      </c>
      <c r="J100" s="182" t="str">
        <f>IF($L100="","",VLOOKUP($L100,BDD!$A$8:$AT$3162,14,0))</f>
        <v/>
      </c>
      <c r="K100" s="770" t="s">
        <v>5793</v>
      </c>
      <c r="Q100" s="153" t="str">
        <f>IF($L100="","",VLOOKUP($L100,BDD!$A$8:$AT$3162,17,0))</f>
        <v/>
      </c>
      <c r="R100" s="153" t="str">
        <f>IF($L100="","",VLOOKUP($L100,BDD!$A$8:$AT$3162,18,0))</f>
        <v/>
      </c>
      <c r="S100" s="153" t="str">
        <f>IF($L100="","",VLOOKUP($L100,BDD!$A$8:$AT$3162,19,0))</f>
        <v/>
      </c>
    </row>
    <row r="101" spans="2:19" hidden="1">
      <c r="B101" s="181" t="str">
        <f t="shared" si="4"/>
        <v/>
      </c>
      <c r="C101" s="182" t="str">
        <f>IF($L101="","",VLOOKUP($L101,BDD!$A$8:$AT$3162,2,0))</f>
        <v/>
      </c>
      <c r="D101" s="182" t="str">
        <f>IF($L101="","",VLOOKUP($L101,BDD!$A$8:$AT$3162,4,0))</f>
        <v/>
      </c>
      <c r="E101" s="570" t="str">
        <f>IF($L101="","",VLOOKUP($L101,BDD!$A$8:$AT$3162,5,0))</f>
        <v/>
      </c>
      <c r="F101" s="568" t="str">
        <f t="shared" si="5"/>
        <v/>
      </c>
      <c r="G101" s="182" t="str">
        <f>IF($L101="","",VLOOKUP($L101,BDD!$A$8:$AT$3162,18,0))</f>
        <v/>
      </c>
      <c r="H101" s="182" t="str">
        <f>IF($L101="","",VLOOKUP($L101,BDD!$A$8:$AT$3162,15,0))</f>
        <v/>
      </c>
      <c r="I101" s="182" t="str">
        <f>IF($L101="","",VLOOKUP($L101,BDD!$A$8:$AT$3162,13,0))</f>
        <v/>
      </c>
      <c r="J101" s="182" t="str">
        <f>IF($L101="","",VLOOKUP($L101,BDD!$A$8:$AT$3162,14,0))</f>
        <v/>
      </c>
      <c r="K101" s="746" t="s">
        <v>3701</v>
      </c>
      <c r="Q101" s="153" t="str">
        <f>IF($L101="","",VLOOKUP($L101,BDD!$A$8:$AT$3162,17,0))</f>
        <v/>
      </c>
      <c r="R101" s="153" t="str">
        <f>IF($L101="","",VLOOKUP($L101,BDD!$A$8:$AT$3162,18,0))</f>
        <v/>
      </c>
      <c r="S101" s="153" t="str">
        <f>IF($L101="","",VLOOKUP($L101,BDD!$A$8:$AT$3162,19,0))</f>
        <v/>
      </c>
    </row>
    <row r="102" spans="2:19">
      <c r="B102" s="181" t="str">
        <f t="shared" si="4"/>
        <v/>
      </c>
      <c r="C102" s="182" t="str">
        <f>IF($L102="","",VLOOKUP($L102,BDD!$A$8:$AT$3162,2,0))</f>
        <v/>
      </c>
      <c r="D102" s="182" t="str">
        <f>IF($L102="","",VLOOKUP($L102,BDD!$A$8:$AT$3162,4,0))</f>
        <v/>
      </c>
      <c r="E102" s="570" t="str">
        <f>IF($L102="","",VLOOKUP($L102,BDD!$A$8:$AT$3162,5,0))</f>
        <v/>
      </c>
      <c r="F102" s="568" t="str">
        <f t="shared" si="5"/>
        <v/>
      </c>
      <c r="G102" s="182" t="str">
        <f>IF($L102="","",VLOOKUP($L102,BDD!$A$8:$AT$3162,18,0))</f>
        <v/>
      </c>
      <c r="H102" s="182" t="str">
        <f>IF($L102="","",VLOOKUP($L102,BDD!$A$8:$AT$3162,15,0))</f>
        <v/>
      </c>
      <c r="I102" s="182" t="str">
        <f>IF($L102="","",VLOOKUP($L102,BDD!$A$8:$AT$3162,13,0))</f>
        <v/>
      </c>
      <c r="J102" s="182" t="str">
        <f>IF($L102="","",VLOOKUP($L102,BDD!$A$8:$AT$3162,14,0))</f>
        <v/>
      </c>
      <c r="K102" s="770" t="s">
        <v>5796</v>
      </c>
      <c r="Q102" s="153" t="str">
        <f>IF($L102="","",VLOOKUP($L102,BDD!$A$8:$AT$3162,17,0))</f>
        <v/>
      </c>
      <c r="R102" s="153" t="str">
        <f>IF($L102="","",VLOOKUP($L102,BDD!$A$8:$AT$3162,18,0))</f>
        <v/>
      </c>
      <c r="S102" s="153" t="str">
        <f>IF($L102="","",VLOOKUP($L102,BDD!$A$8:$AT$3162,19,0))</f>
        <v/>
      </c>
    </row>
    <row r="103" spans="2:19" hidden="1">
      <c r="B103" s="181" t="str">
        <f t="shared" si="4"/>
        <v/>
      </c>
      <c r="C103" s="182" t="str">
        <f>IF($L103="","",VLOOKUP($L103,BDD!$A$8:$AT$3162,2,0))</f>
        <v/>
      </c>
      <c r="D103" s="182" t="str">
        <f>IF($L103="","",VLOOKUP($L103,BDD!$A$8:$AT$3162,4,0))</f>
        <v/>
      </c>
      <c r="E103" s="570" t="str">
        <f>IF($L103="","",VLOOKUP($L103,BDD!$A$8:$AT$3162,5,0))</f>
        <v/>
      </c>
      <c r="F103" s="568" t="str">
        <f t="shared" si="5"/>
        <v/>
      </c>
      <c r="G103" s="182" t="str">
        <f>IF($L103="","",VLOOKUP($L103,BDD!$A$8:$AT$3162,18,0))</f>
        <v/>
      </c>
      <c r="H103" s="182" t="str">
        <f>IF($L103="","",VLOOKUP($L103,BDD!$A$8:$AT$3162,15,0))</f>
        <v/>
      </c>
      <c r="I103" s="182" t="str">
        <f>IF($L103="","",VLOOKUP($L103,BDD!$A$8:$AT$3162,13,0))</f>
        <v/>
      </c>
      <c r="J103" s="182" t="str">
        <f>IF($L103="","",VLOOKUP($L103,BDD!$A$8:$AT$3162,14,0))</f>
        <v/>
      </c>
      <c r="K103" s="746" t="s">
        <v>3702</v>
      </c>
      <c r="Q103" s="153" t="str">
        <f>IF($L103="","",VLOOKUP($L103,BDD!$A$8:$AT$3162,17,0))</f>
        <v/>
      </c>
      <c r="R103" s="153" t="str">
        <f>IF($L103="","",VLOOKUP($L103,BDD!$A$8:$AT$3162,18,0))</f>
        <v/>
      </c>
      <c r="S103" s="153" t="str">
        <f>IF($L103="","",VLOOKUP($L103,BDD!$A$8:$AT$3162,19,0))</f>
        <v/>
      </c>
    </row>
    <row r="104" spans="2:19">
      <c r="B104" s="181" t="str">
        <f t="shared" si="4"/>
        <v/>
      </c>
      <c r="C104" s="182" t="str">
        <f>IF($L104="","",VLOOKUP($L104,BDD!$A$8:$AT$3162,2,0))</f>
        <v/>
      </c>
      <c r="D104" s="182" t="str">
        <f>IF($L104="","",VLOOKUP($L104,BDD!$A$8:$AT$3162,4,0))</f>
        <v/>
      </c>
      <c r="E104" s="570" t="str">
        <f>IF($L104="","",VLOOKUP($L104,BDD!$A$8:$AT$3162,5,0))</f>
        <v/>
      </c>
      <c r="F104" s="568" t="str">
        <f t="shared" si="5"/>
        <v/>
      </c>
      <c r="G104" s="182" t="str">
        <f>IF($L104="","",VLOOKUP($L104,BDD!$A$8:$AT$3162,18,0))</f>
        <v/>
      </c>
      <c r="H104" s="182" t="str">
        <f>IF($L104="","",VLOOKUP($L104,BDD!$A$8:$AT$3162,15,0))</f>
        <v/>
      </c>
      <c r="I104" s="182" t="str">
        <f>IF($L104="","",VLOOKUP($L104,BDD!$A$8:$AT$3162,13,0))</f>
        <v/>
      </c>
      <c r="J104" s="182" t="str">
        <f>IF($L104="","",VLOOKUP($L104,BDD!$A$8:$AT$3162,14,0))</f>
        <v/>
      </c>
      <c r="K104" s="770" t="s">
        <v>5797</v>
      </c>
      <c r="Q104" s="153" t="str">
        <f>IF($L104="","",VLOOKUP($L104,BDD!$A$8:$AT$3162,17,0))</f>
        <v/>
      </c>
      <c r="R104" s="153" t="str">
        <f>IF($L104="","",VLOOKUP($L104,BDD!$A$8:$AT$3162,18,0))</f>
        <v/>
      </c>
      <c r="S104" s="153" t="str">
        <f>IF($L104="","",VLOOKUP($L104,BDD!$A$8:$AT$3162,19,0))</f>
        <v/>
      </c>
    </row>
    <row r="105" spans="2:19" hidden="1">
      <c r="B105" s="181" t="str">
        <f t="shared" si="4"/>
        <v/>
      </c>
      <c r="C105" s="182" t="str">
        <f>IF($L105="","",VLOOKUP($L105,BDD!$A$8:$AT$3162,2,0))</f>
        <v/>
      </c>
      <c r="D105" s="182" t="str">
        <f>IF($L105="","",VLOOKUP($L105,BDD!$A$8:$AT$3162,4,0))</f>
        <v/>
      </c>
      <c r="E105" s="570" t="str">
        <f>IF($L105="","",VLOOKUP($L105,BDD!$A$8:$AT$3162,5,0))</f>
        <v/>
      </c>
      <c r="F105" s="568" t="str">
        <f t="shared" si="5"/>
        <v/>
      </c>
      <c r="G105" s="182" t="str">
        <f>IF($L105="","",VLOOKUP($L105,BDD!$A$8:$AT$3162,18,0))</f>
        <v/>
      </c>
      <c r="H105" s="182" t="str">
        <f>IF($L105="","",VLOOKUP($L105,BDD!$A$8:$AT$3162,15,0))</f>
        <v/>
      </c>
      <c r="I105" s="182" t="str">
        <f>IF($L105="","",VLOOKUP($L105,BDD!$A$8:$AT$3162,13,0))</f>
        <v/>
      </c>
      <c r="J105" s="182" t="str">
        <f>IF($L105="","",VLOOKUP($L105,BDD!$A$8:$AT$3162,14,0))</f>
        <v/>
      </c>
      <c r="K105" s="746" t="s">
        <v>3703</v>
      </c>
      <c r="Q105" s="153" t="str">
        <f>IF($L105="","",VLOOKUP($L105,BDD!$A$8:$AT$3162,17,0))</f>
        <v/>
      </c>
      <c r="R105" s="153" t="str">
        <f>IF($L105="","",VLOOKUP($L105,BDD!$A$8:$AT$3162,18,0))</f>
        <v/>
      </c>
      <c r="S105" s="153" t="str">
        <f>IF($L105="","",VLOOKUP($L105,BDD!$A$8:$AT$3162,19,0))</f>
        <v/>
      </c>
    </row>
    <row r="106" spans="2:19">
      <c r="B106" s="181" t="str">
        <f t="shared" si="4"/>
        <v/>
      </c>
      <c r="C106" s="182" t="str">
        <f>IF($L106="","",VLOOKUP($L106,BDD!$A$8:$AT$3162,2,0))</f>
        <v/>
      </c>
      <c r="D106" s="182" t="str">
        <f>IF($L106="","",VLOOKUP($L106,BDD!$A$8:$AT$3162,4,0))</f>
        <v/>
      </c>
      <c r="E106" s="570" t="str">
        <f>IF($L106="","",VLOOKUP($L106,BDD!$A$8:$AT$3162,5,0))</f>
        <v/>
      </c>
      <c r="F106" s="568" t="str">
        <f t="shared" si="5"/>
        <v/>
      </c>
      <c r="G106" s="182" t="str">
        <f>IF($L106="","",VLOOKUP($L106,BDD!$A$8:$AT$3162,18,0))</f>
        <v/>
      </c>
      <c r="H106" s="182" t="str">
        <f>IF($L106="","",VLOOKUP($L106,BDD!$A$8:$AT$3162,15,0))</f>
        <v/>
      </c>
      <c r="I106" s="182" t="str">
        <f>IF($L106="","",VLOOKUP($L106,BDD!$A$8:$AT$3162,13,0))</f>
        <v/>
      </c>
      <c r="J106" s="182" t="str">
        <f>IF($L106="","",VLOOKUP($L106,BDD!$A$8:$AT$3162,14,0))</f>
        <v/>
      </c>
      <c r="K106" s="770" t="s">
        <v>5798</v>
      </c>
      <c r="Q106" s="153" t="str">
        <f>IF($L106="","",VLOOKUP($L106,BDD!$A$8:$AT$3162,17,0))</f>
        <v/>
      </c>
      <c r="R106" s="153" t="str">
        <f>IF($L106="","",VLOOKUP($L106,BDD!$A$8:$AT$3162,18,0))</f>
        <v/>
      </c>
      <c r="S106" s="153" t="str">
        <f>IF($L106="","",VLOOKUP($L106,BDD!$A$8:$AT$3162,19,0))</f>
        <v/>
      </c>
    </row>
    <row r="107" spans="2:19" hidden="1">
      <c r="B107" s="181" t="str">
        <f t="shared" si="4"/>
        <v/>
      </c>
      <c r="C107" s="182" t="str">
        <f>IF($L107="","",VLOOKUP($L107,BDD!$A$8:$AT$3162,2,0))</f>
        <v/>
      </c>
      <c r="D107" s="182" t="str">
        <f>IF($L107="","",VLOOKUP($L107,BDD!$A$8:$AT$3162,4,0))</f>
        <v/>
      </c>
      <c r="E107" s="570" t="str">
        <f>IF($L107="","",VLOOKUP($L107,BDD!$A$8:$AT$3162,5,0))</f>
        <v/>
      </c>
      <c r="F107" s="568" t="str">
        <f t="shared" si="5"/>
        <v/>
      </c>
      <c r="G107" s="182" t="str">
        <f>IF($L107="","",VLOOKUP($L107,BDD!$A$8:$AT$3162,18,0))</f>
        <v/>
      </c>
      <c r="H107" s="182" t="str">
        <f>IF($L107="","",VLOOKUP($L107,BDD!$A$8:$AT$3162,15,0))</f>
        <v/>
      </c>
      <c r="I107" s="182" t="str">
        <f>IF($L107="","",VLOOKUP($L107,BDD!$A$8:$AT$3162,13,0))</f>
        <v/>
      </c>
      <c r="J107" s="182" t="str">
        <f>IF($L107="","",VLOOKUP($L107,BDD!$A$8:$AT$3162,14,0))</f>
        <v/>
      </c>
      <c r="K107" s="746" t="s">
        <v>3704</v>
      </c>
      <c r="Q107" s="153" t="str">
        <f>IF($L107="","",VLOOKUP($L107,BDD!$A$8:$AT$3162,17,0))</f>
        <v/>
      </c>
      <c r="R107" s="153" t="str">
        <f>IF($L107="","",VLOOKUP($L107,BDD!$A$8:$AT$3162,18,0))</f>
        <v/>
      </c>
      <c r="S107" s="153" t="str">
        <f>IF($L107="","",VLOOKUP($L107,BDD!$A$8:$AT$3162,19,0))</f>
        <v/>
      </c>
    </row>
    <row r="108" spans="2:19">
      <c r="B108" s="181" t="str">
        <f t="shared" si="4"/>
        <v/>
      </c>
      <c r="C108" s="182" t="str">
        <f>IF($L108="","",VLOOKUP($L108,BDD!$A$8:$AT$3162,2,0))</f>
        <v/>
      </c>
      <c r="D108" s="182" t="str">
        <f>IF($L108="","",VLOOKUP($L108,BDD!$A$8:$AT$3162,4,0))</f>
        <v/>
      </c>
      <c r="E108" s="570" t="str">
        <f>IF($L108="","",VLOOKUP($L108,BDD!$A$8:$AT$3162,5,0))</f>
        <v/>
      </c>
      <c r="F108" s="568" t="str">
        <f t="shared" si="5"/>
        <v/>
      </c>
      <c r="G108" s="182" t="str">
        <f>IF($L108="","",VLOOKUP($L108,BDD!$A$8:$AT$3162,18,0))</f>
        <v/>
      </c>
      <c r="H108" s="182" t="str">
        <f>IF($L108="","",VLOOKUP($L108,BDD!$A$8:$AT$3162,15,0))</f>
        <v/>
      </c>
      <c r="I108" s="182" t="str">
        <f>IF($L108="","",VLOOKUP($L108,BDD!$A$8:$AT$3162,13,0))</f>
        <v/>
      </c>
      <c r="J108" s="182" t="str">
        <f>IF($L108="","",VLOOKUP($L108,BDD!$A$8:$AT$3162,14,0))</f>
        <v/>
      </c>
      <c r="K108" s="770" t="s">
        <v>5799</v>
      </c>
      <c r="Q108" s="153" t="str">
        <f>IF($L108="","",VLOOKUP($L108,BDD!$A$8:$AT$3162,17,0))</f>
        <v/>
      </c>
      <c r="R108" s="153" t="str">
        <f>IF($L108="","",VLOOKUP($L108,BDD!$A$8:$AT$3162,18,0))</f>
        <v/>
      </c>
      <c r="S108" s="153" t="str">
        <f>IF($L108="","",VLOOKUP($L108,BDD!$A$8:$AT$3162,19,0))</f>
        <v/>
      </c>
    </row>
    <row r="109" spans="2:19" hidden="1">
      <c r="B109" s="181" t="str">
        <f t="shared" si="4"/>
        <v/>
      </c>
      <c r="C109" s="182" t="str">
        <f>IF($L109="","",VLOOKUP($L109,BDD!$A$8:$AT$3162,2,0))</f>
        <v/>
      </c>
      <c r="D109" s="182" t="str">
        <f>IF($L109="","",VLOOKUP($L109,BDD!$A$8:$AT$3162,4,0))</f>
        <v/>
      </c>
      <c r="E109" s="570" t="str">
        <f>IF($L109="","",VLOOKUP($L109,BDD!$A$8:$AT$3162,5,0))</f>
        <v/>
      </c>
      <c r="F109" s="568" t="str">
        <f t="shared" si="5"/>
        <v/>
      </c>
      <c r="G109" s="182" t="str">
        <f>IF($L109="","",VLOOKUP($L109,BDD!$A$8:$AT$3162,18,0))</f>
        <v/>
      </c>
      <c r="H109" s="182" t="str">
        <f>IF($L109="","",VLOOKUP($L109,BDD!$A$8:$AT$3162,15,0))</f>
        <v/>
      </c>
      <c r="I109" s="182" t="str">
        <f>IF($L109="","",VLOOKUP($L109,BDD!$A$8:$AT$3162,13,0))</f>
        <v/>
      </c>
      <c r="J109" s="182" t="str">
        <f>IF($L109="","",VLOOKUP($L109,BDD!$A$8:$AT$3162,14,0))</f>
        <v/>
      </c>
      <c r="K109" s="746" t="s">
        <v>3705</v>
      </c>
      <c r="Q109" s="153" t="str">
        <f>IF($L109="","",VLOOKUP($L109,BDD!$A$8:$AT$3162,17,0))</f>
        <v/>
      </c>
      <c r="R109" s="153" t="str">
        <f>IF($L109="","",VLOOKUP($L109,BDD!$A$8:$AT$3162,18,0))</f>
        <v/>
      </c>
      <c r="S109" s="153" t="str">
        <f>IF($L109="","",VLOOKUP($L109,BDD!$A$8:$AT$3162,19,0))</f>
        <v/>
      </c>
    </row>
    <row r="110" spans="2:19">
      <c r="B110" s="181" t="str">
        <f t="shared" si="4"/>
        <v/>
      </c>
      <c r="C110" s="182" t="str">
        <f>IF($L110="","",VLOOKUP($L110,BDD!$A$8:$AT$3162,2,0))</f>
        <v/>
      </c>
      <c r="D110" s="182" t="str">
        <f>IF($L110="","",VLOOKUP($L110,BDD!$A$8:$AT$3162,4,0))</f>
        <v/>
      </c>
      <c r="E110" s="570" t="str">
        <f>IF($L110="","",VLOOKUP($L110,BDD!$A$8:$AT$3162,5,0))</f>
        <v/>
      </c>
      <c r="F110" s="568" t="str">
        <f t="shared" si="5"/>
        <v/>
      </c>
      <c r="G110" s="182" t="str">
        <f>IF($L110="","",VLOOKUP($L110,BDD!$A$8:$AT$3162,18,0))</f>
        <v/>
      </c>
      <c r="H110" s="182" t="str">
        <f>IF($L110="","",VLOOKUP($L110,BDD!$A$8:$AT$3162,15,0))</f>
        <v/>
      </c>
      <c r="I110" s="182" t="str">
        <f>IF($L110="","",VLOOKUP($L110,BDD!$A$8:$AT$3162,13,0))</f>
        <v/>
      </c>
      <c r="J110" s="182" t="str">
        <f>IF($L110="","",VLOOKUP($L110,BDD!$A$8:$AT$3162,14,0))</f>
        <v/>
      </c>
      <c r="K110" s="770" t="s">
        <v>5800</v>
      </c>
      <c r="Q110" s="153" t="str">
        <f>IF($L110="","",VLOOKUP($L110,BDD!$A$8:$AT$3162,17,0))</f>
        <v/>
      </c>
      <c r="R110" s="153" t="str">
        <f>IF($L110="","",VLOOKUP($L110,BDD!$A$8:$AT$3162,18,0))</f>
        <v/>
      </c>
      <c r="S110" s="153" t="str">
        <f>IF($L110="","",VLOOKUP($L110,BDD!$A$8:$AT$3162,19,0))</f>
        <v/>
      </c>
    </row>
    <row r="111" spans="2:19" hidden="1">
      <c r="B111" s="181" t="str">
        <f t="shared" si="4"/>
        <v/>
      </c>
      <c r="C111" s="182" t="str">
        <f>IF($L111="","",VLOOKUP($L111,BDD!$A$8:$AT$3162,2,0))</f>
        <v/>
      </c>
      <c r="D111" s="182" t="str">
        <f>IF($L111="","",VLOOKUP($L111,BDD!$A$8:$AT$3162,4,0))</f>
        <v/>
      </c>
      <c r="E111" s="570" t="str">
        <f>IF($L111="","",VLOOKUP($L111,BDD!$A$8:$AT$3162,5,0))</f>
        <v/>
      </c>
      <c r="F111" s="568" t="str">
        <f t="shared" si="5"/>
        <v/>
      </c>
      <c r="G111" s="182" t="str">
        <f>IF($L111="","",VLOOKUP($L111,BDD!$A$8:$AT$3162,18,0))</f>
        <v/>
      </c>
      <c r="H111" s="182" t="str">
        <f>IF($L111="","",VLOOKUP($L111,BDD!$A$8:$AT$3162,15,0))</f>
        <v/>
      </c>
      <c r="I111" s="182" t="str">
        <f>IF($L111="","",VLOOKUP($L111,BDD!$A$8:$AT$3162,13,0))</f>
        <v/>
      </c>
      <c r="J111" s="182" t="str">
        <f>IF($L111="","",VLOOKUP($L111,BDD!$A$8:$AT$3162,14,0))</f>
        <v/>
      </c>
      <c r="K111" s="746" t="s">
        <v>3706</v>
      </c>
      <c r="Q111" s="153" t="str">
        <f>IF($L111="","",VLOOKUP($L111,BDD!$A$8:$AT$3162,17,0))</f>
        <v/>
      </c>
      <c r="R111" s="153" t="str">
        <f>IF($L111="","",VLOOKUP($L111,BDD!$A$8:$AT$3162,18,0))</f>
        <v/>
      </c>
      <c r="S111" s="153" t="str">
        <f>IF($L111="","",VLOOKUP($L111,BDD!$A$8:$AT$3162,19,0))</f>
        <v/>
      </c>
    </row>
    <row r="112" spans="2:19">
      <c r="B112" s="181" t="str">
        <f t="shared" si="4"/>
        <v/>
      </c>
      <c r="C112" s="182" t="str">
        <f>IF($L112="","",VLOOKUP($L112,BDD!$A$8:$AT$3162,2,0))</f>
        <v/>
      </c>
      <c r="D112" s="182" t="str">
        <f>IF($L112="","",VLOOKUP($L112,BDD!$A$8:$AT$3162,4,0))</f>
        <v/>
      </c>
      <c r="E112" s="570" t="str">
        <f>IF($L112="","",VLOOKUP($L112,BDD!$A$8:$AT$3162,5,0))</f>
        <v/>
      </c>
      <c r="F112" s="568" t="str">
        <f t="shared" si="5"/>
        <v/>
      </c>
      <c r="G112" s="182" t="str">
        <f>IF($L112="","",VLOOKUP($L112,BDD!$A$8:$AT$3162,18,0))</f>
        <v/>
      </c>
      <c r="H112" s="182" t="str">
        <f>IF($L112="","",VLOOKUP($L112,BDD!$A$8:$AT$3162,15,0))</f>
        <v/>
      </c>
      <c r="I112" s="182" t="str">
        <f>IF($L112="","",VLOOKUP($L112,BDD!$A$8:$AT$3162,13,0))</f>
        <v/>
      </c>
      <c r="J112" s="182" t="str">
        <f>IF($L112="","",VLOOKUP($L112,BDD!$A$8:$AT$3162,14,0))</f>
        <v/>
      </c>
      <c r="K112" s="770" t="s">
        <v>5801</v>
      </c>
      <c r="Q112" s="153" t="str">
        <f>IF($L112="","",VLOOKUP($L112,BDD!$A$8:$AT$3162,17,0))</f>
        <v/>
      </c>
      <c r="R112" s="153" t="str">
        <f>IF($L112="","",VLOOKUP($L112,BDD!$A$8:$AT$3162,18,0))</f>
        <v/>
      </c>
      <c r="S112" s="153" t="str">
        <f>IF($L112="","",VLOOKUP($L112,BDD!$A$8:$AT$3162,19,0))</f>
        <v/>
      </c>
    </row>
    <row r="113" spans="2:19" hidden="1">
      <c r="B113" s="181" t="str">
        <f t="shared" si="4"/>
        <v/>
      </c>
      <c r="C113" s="182" t="str">
        <f>IF($L113="","",VLOOKUP($L113,BDD!$A$8:$AT$3162,2,0))</f>
        <v/>
      </c>
      <c r="D113" s="182" t="str">
        <f>IF($L113="","",VLOOKUP($L113,BDD!$A$8:$AT$3162,4,0))</f>
        <v/>
      </c>
      <c r="E113" s="570" t="str">
        <f>IF($L113="","",VLOOKUP($L113,BDD!$A$8:$AT$3162,5,0))</f>
        <v/>
      </c>
      <c r="F113" s="568" t="str">
        <f t="shared" si="5"/>
        <v/>
      </c>
      <c r="G113" s="182" t="str">
        <f>IF($L113="","",VLOOKUP($L113,BDD!$A$8:$AT$3162,18,0))</f>
        <v/>
      </c>
      <c r="H113" s="182" t="str">
        <f>IF($L113="","",VLOOKUP($L113,BDD!$A$8:$AT$3162,15,0))</f>
        <v/>
      </c>
      <c r="I113" s="182" t="str">
        <f>IF($L113="","",VLOOKUP($L113,BDD!$A$8:$AT$3162,13,0))</f>
        <v/>
      </c>
      <c r="J113" s="182" t="str">
        <f>IF($L113="","",VLOOKUP($L113,BDD!$A$8:$AT$3162,14,0))</f>
        <v/>
      </c>
      <c r="K113" s="746" t="s">
        <v>3707</v>
      </c>
      <c r="Q113" s="153" t="str">
        <f>IF($L113="","",VLOOKUP($L113,BDD!$A$8:$AT$3162,17,0))</f>
        <v/>
      </c>
      <c r="R113" s="153" t="str">
        <f>IF($L113="","",VLOOKUP($L113,BDD!$A$8:$AT$3162,18,0))</f>
        <v/>
      </c>
      <c r="S113" s="153" t="str">
        <f>IF($L113="","",VLOOKUP($L113,BDD!$A$8:$AT$3162,19,0))</f>
        <v/>
      </c>
    </row>
    <row r="114" spans="2:19">
      <c r="B114" s="181" t="str">
        <f t="shared" si="4"/>
        <v/>
      </c>
      <c r="C114" s="182" t="str">
        <f>IF($L114="","",VLOOKUP($L114,BDD!$A$8:$AT$3162,2,0))</f>
        <v/>
      </c>
      <c r="D114" s="182" t="str">
        <f>IF($L114="","",VLOOKUP($L114,BDD!$A$8:$AT$3162,4,0))</f>
        <v/>
      </c>
      <c r="E114" s="570" t="str">
        <f>IF($L114="","",VLOOKUP($L114,BDD!$A$8:$AT$3162,5,0))</f>
        <v/>
      </c>
      <c r="F114" s="568" t="str">
        <f t="shared" si="5"/>
        <v/>
      </c>
      <c r="G114" s="182" t="str">
        <f>IF($L114="","",VLOOKUP($L114,BDD!$A$8:$AT$3162,18,0))</f>
        <v/>
      </c>
      <c r="H114" s="182" t="str">
        <f>IF($L114="","",VLOOKUP($L114,BDD!$A$8:$AT$3162,15,0))</f>
        <v/>
      </c>
      <c r="I114" s="182" t="str">
        <f>IF($L114="","",VLOOKUP($L114,BDD!$A$8:$AT$3162,13,0))</f>
        <v/>
      </c>
      <c r="J114" s="182" t="str">
        <f>IF($L114="","",VLOOKUP($L114,BDD!$A$8:$AT$3162,14,0))</f>
        <v/>
      </c>
      <c r="K114" s="820" t="s">
        <v>5542</v>
      </c>
      <c r="Q114" s="153" t="str">
        <f>IF($L114="","",VLOOKUP($L114,BDD!$A$8:$AT$3162,17,0))</f>
        <v/>
      </c>
      <c r="R114" s="153" t="str">
        <f>IF($L114="","",VLOOKUP($L114,BDD!$A$8:$AT$3162,18,0))</f>
        <v/>
      </c>
      <c r="S114" s="153" t="str">
        <f>IF($L114="","",VLOOKUP($L114,BDD!$A$8:$AT$3162,19,0))</f>
        <v/>
      </c>
    </row>
    <row r="115" spans="2:19" hidden="1">
      <c r="B115" s="181" t="str">
        <f t="shared" si="4"/>
        <v/>
      </c>
      <c r="C115" s="182" t="str">
        <f>IF($L115="","",VLOOKUP($L115,BDD!$A$8:$AT$3162,2,0))</f>
        <v/>
      </c>
      <c r="D115" s="182" t="str">
        <f>IF($L115="","",VLOOKUP($L115,BDD!$A$8:$AT$3162,4,0))</f>
        <v/>
      </c>
      <c r="E115" s="570" t="str">
        <f>IF($L115="","",VLOOKUP($L115,BDD!$A$8:$AT$3162,5,0))</f>
        <v/>
      </c>
      <c r="F115" s="568" t="str">
        <f t="shared" si="5"/>
        <v/>
      </c>
      <c r="G115" s="182" t="str">
        <f>IF($L115="","",VLOOKUP($L115,BDD!$A$8:$AT$3162,18,0))</f>
        <v/>
      </c>
      <c r="H115" s="182" t="str">
        <f>IF($L115="","",VLOOKUP($L115,BDD!$A$8:$AT$3162,15,0))</f>
        <v/>
      </c>
      <c r="I115" s="182" t="str">
        <f>IF($L115="","",VLOOKUP($L115,BDD!$A$8:$AT$3162,13,0))</f>
        <v/>
      </c>
      <c r="J115" s="182" t="str">
        <f>IF($L115="","",VLOOKUP($L115,BDD!$A$8:$AT$3162,14,0))</f>
        <v/>
      </c>
      <c r="K115" s="746" t="s">
        <v>3708</v>
      </c>
      <c r="L115" s="701"/>
      <c r="Q115" s="153" t="str">
        <f>IF($L115="","",VLOOKUP($L115,BDD!$A$8:$AT$3162,17,0))</f>
        <v/>
      </c>
      <c r="R115" s="153" t="str">
        <f>IF($L115="","",VLOOKUP($L115,BDD!$A$8:$AT$3162,18,0))</f>
        <v/>
      </c>
      <c r="S115" s="153" t="str">
        <f>IF($L115="","",VLOOKUP($L115,BDD!$A$8:$AT$3162,19,0))</f>
        <v/>
      </c>
    </row>
    <row r="116" spans="2:19">
      <c r="K116" s="746" t="s">
        <v>5802</v>
      </c>
    </row>
    <row r="117" spans="2:19" hidden="1">
      <c r="K117" s="746" t="s">
        <v>3709</v>
      </c>
    </row>
    <row r="118" spans="2:19">
      <c r="K118" s="770" t="s">
        <v>5803</v>
      </c>
    </row>
    <row r="119" spans="2:19" hidden="1">
      <c r="K119" s="746" t="s">
        <v>3710</v>
      </c>
    </row>
    <row r="120" spans="2:19">
      <c r="K120" s="770" t="s">
        <v>5804</v>
      </c>
    </row>
    <row r="121" spans="2:19" hidden="1">
      <c r="K121" s="746" t="s">
        <v>3711</v>
      </c>
    </row>
    <row r="122" spans="2:19">
      <c r="K122" s="820" t="s">
        <v>5811</v>
      </c>
    </row>
    <row r="123" spans="2:19" hidden="1">
      <c r="K123" s="746" t="s">
        <v>3712</v>
      </c>
    </row>
    <row r="124" spans="2:19">
      <c r="K124" s="770" t="s">
        <v>5753</v>
      </c>
    </row>
    <row r="125" spans="2:19" hidden="1">
      <c r="K125" s="746" t="s">
        <v>3713</v>
      </c>
    </row>
    <row r="126" spans="2:19">
      <c r="K126" s="746" t="s">
        <v>5756</v>
      </c>
    </row>
    <row r="127" spans="2:19" hidden="1">
      <c r="K127" s="746" t="s">
        <v>3714</v>
      </c>
    </row>
    <row r="128" spans="2:19" hidden="1">
      <c r="K128" s="746" t="s">
        <v>3715</v>
      </c>
    </row>
    <row r="129" spans="11:11" hidden="1">
      <c r="K129" s="746" t="s">
        <v>3716</v>
      </c>
    </row>
    <row r="130" spans="11:11" hidden="1">
      <c r="K130" s="746" t="s">
        <v>3717</v>
      </c>
    </row>
    <row r="131" spans="11:11" hidden="1">
      <c r="K131" s="746" t="s">
        <v>3718</v>
      </c>
    </row>
    <row r="132" spans="11:11" hidden="1">
      <c r="K132" s="746" t="s">
        <v>3719</v>
      </c>
    </row>
    <row r="133" spans="11:11" hidden="1">
      <c r="K133" s="746" t="s">
        <v>3720</v>
      </c>
    </row>
    <row r="134" spans="11:11" hidden="1">
      <c r="K134" s="746" t="s">
        <v>3721</v>
      </c>
    </row>
    <row r="135" spans="11:11" hidden="1">
      <c r="K135" s="746" t="s">
        <v>3722</v>
      </c>
    </row>
    <row r="136" spans="11:11" hidden="1">
      <c r="K136" s="746" t="s">
        <v>3723</v>
      </c>
    </row>
    <row r="137" spans="11:11" hidden="1">
      <c r="K137" s="746" t="s">
        <v>3724</v>
      </c>
    </row>
    <row r="138" spans="11:11" hidden="1">
      <c r="K138" s="746" t="s">
        <v>3725</v>
      </c>
    </row>
    <row r="139" spans="11:11" hidden="1">
      <c r="K139" s="746" t="s">
        <v>3726</v>
      </c>
    </row>
    <row r="140" spans="11:11" hidden="1">
      <c r="K140" s="746" t="s">
        <v>3727</v>
      </c>
    </row>
    <row r="141" spans="11:11" hidden="1">
      <c r="K141" s="747" t="s">
        <v>3728</v>
      </c>
    </row>
    <row r="142" spans="11:11" hidden="1">
      <c r="K142" s="747" t="s">
        <v>3729</v>
      </c>
    </row>
    <row r="143" spans="11:11" hidden="1">
      <c r="K143" s="747" t="s">
        <v>3730</v>
      </c>
    </row>
    <row r="144" spans="11:11" hidden="1">
      <c r="K144" s="747" t="s">
        <v>3731</v>
      </c>
    </row>
    <row r="145" spans="11:11" hidden="1">
      <c r="K145" s="747" t="s">
        <v>3732</v>
      </c>
    </row>
    <row r="146" spans="11:11" hidden="1">
      <c r="K146" s="747" t="s">
        <v>3733</v>
      </c>
    </row>
    <row r="147" spans="11:11" hidden="1">
      <c r="K147" s="747" t="s">
        <v>3734</v>
      </c>
    </row>
    <row r="148" spans="11:11" hidden="1">
      <c r="K148" s="747" t="s">
        <v>3735</v>
      </c>
    </row>
    <row r="149" spans="11:11" hidden="1">
      <c r="K149" s="747" t="s">
        <v>3736</v>
      </c>
    </row>
    <row r="150" spans="11:11" hidden="1">
      <c r="K150" s="747" t="s">
        <v>3737</v>
      </c>
    </row>
    <row r="151" spans="11:11" hidden="1">
      <c r="K151" s="747" t="s">
        <v>3738</v>
      </c>
    </row>
    <row r="152" spans="11:11" hidden="1">
      <c r="K152" s="747" t="s">
        <v>3739</v>
      </c>
    </row>
    <row r="153" spans="11:11" hidden="1">
      <c r="K153" s="747" t="s">
        <v>3740</v>
      </c>
    </row>
    <row r="154" spans="11:11" hidden="1">
      <c r="K154" s="747" t="s">
        <v>3741</v>
      </c>
    </row>
    <row r="155" spans="11:11" hidden="1">
      <c r="K155" s="747" t="s">
        <v>3742</v>
      </c>
    </row>
    <row r="156" spans="11:11" hidden="1">
      <c r="K156" s="747" t="s">
        <v>3743</v>
      </c>
    </row>
    <row r="157" spans="11:11" hidden="1">
      <c r="K157" s="747" t="s">
        <v>3744</v>
      </c>
    </row>
    <row r="158" spans="11:11" hidden="1">
      <c r="K158" s="747" t="s">
        <v>3745</v>
      </c>
    </row>
    <row r="159" spans="11:11" hidden="1">
      <c r="K159" s="747" t="s">
        <v>3746</v>
      </c>
    </row>
    <row r="160" spans="11:11" hidden="1">
      <c r="K160" s="747" t="s">
        <v>3747</v>
      </c>
    </row>
    <row r="161" spans="11:11" hidden="1">
      <c r="K161" s="747" t="s">
        <v>3748</v>
      </c>
    </row>
    <row r="162" spans="11:11" hidden="1">
      <c r="K162" s="747" t="s">
        <v>3749</v>
      </c>
    </row>
    <row r="163" spans="11:11" hidden="1">
      <c r="K163" s="747" t="s">
        <v>3750</v>
      </c>
    </row>
    <row r="164" spans="11:11" hidden="1">
      <c r="K164" s="747" t="s">
        <v>3751</v>
      </c>
    </row>
    <row r="165" spans="11:11" hidden="1">
      <c r="K165" s="747" t="s">
        <v>3752</v>
      </c>
    </row>
    <row r="166" spans="11:11" hidden="1">
      <c r="K166" s="747" t="s">
        <v>3753</v>
      </c>
    </row>
    <row r="167" spans="11:11" hidden="1">
      <c r="K167" s="746" t="s">
        <v>3754</v>
      </c>
    </row>
    <row r="168" spans="11:11" hidden="1">
      <c r="K168" s="746" t="s">
        <v>3755</v>
      </c>
    </row>
    <row r="169" spans="11:11" hidden="1">
      <c r="K169" s="746" t="s">
        <v>3756</v>
      </c>
    </row>
    <row r="170" spans="11:11" hidden="1">
      <c r="K170" s="746" t="s">
        <v>3757</v>
      </c>
    </row>
    <row r="171" spans="11:11" hidden="1">
      <c r="K171" s="746" t="s">
        <v>3758</v>
      </c>
    </row>
    <row r="172" spans="11:11" hidden="1">
      <c r="K172" s="746" t="s">
        <v>3759</v>
      </c>
    </row>
    <row r="173" spans="11:11" hidden="1">
      <c r="K173" s="746" t="s">
        <v>3760</v>
      </c>
    </row>
    <row r="174" spans="11:11" hidden="1">
      <c r="K174" s="746" t="s">
        <v>3761</v>
      </c>
    </row>
    <row r="175" spans="11:11" hidden="1">
      <c r="K175" s="746" t="s">
        <v>3762</v>
      </c>
    </row>
    <row r="176" spans="11:11">
      <c r="K176" s="770" t="s">
        <v>5747</v>
      </c>
    </row>
    <row r="177" spans="11:11" hidden="1">
      <c r="K177" s="746" t="s">
        <v>3763</v>
      </c>
    </row>
    <row r="178" spans="11:11">
      <c r="K178" s="770" t="s">
        <v>5748</v>
      </c>
    </row>
    <row r="179" spans="11:11" hidden="1">
      <c r="K179" s="746" t="s">
        <v>3764</v>
      </c>
    </row>
    <row r="180" spans="11:11">
      <c r="K180" s="770" t="s">
        <v>5749</v>
      </c>
    </row>
    <row r="181" spans="11:11" hidden="1">
      <c r="K181" s="746" t="s">
        <v>3765</v>
      </c>
    </row>
    <row r="182" spans="11:11">
      <c r="K182" s="770" t="s">
        <v>5750</v>
      </c>
    </row>
    <row r="183" spans="11:11" hidden="1">
      <c r="K183" s="746" t="s">
        <v>3766</v>
      </c>
    </row>
    <row r="184" spans="11:11">
      <c r="K184" s="770" t="s">
        <v>5751</v>
      </c>
    </row>
    <row r="185" spans="11:11" hidden="1">
      <c r="K185" s="746" t="s">
        <v>3767</v>
      </c>
    </row>
    <row r="186" spans="11:11">
      <c r="K186" s="770" t="s">
        <v>5752</v>
      </c>
    </row>
    <row r="187" spans="11:11" hidden="1">
      <c r="K187" s="746" t="s">
        <v>3768</v>
      </c>
    </row>
    <row r="188" spans="11:11">
      <c r="K188" s="770" t="s">
        <v>5730</v>
      </c>
    </row>
    <row r="189" spans="11:11" hidden="1">
      <c r="K189" s="746" t="s">
        <v>3769</v>
      </c>
    </row>
    <row r="190" spans="11:11">
      <c r="K190" s="770" t="s">
        <v>5729</v>
      </c>
    </row>
    <row r="191" spans="11:11" hidden="1">
      <c r="K191" s="746" t="s">
        <v>3770</v>
      </c>
    </row>
    <row r="192" spans="11:11">
      <c r="K192" s="770" t="s">
        <v>5728</v>
      </c>
    </row>
    <row r="193" spans="11:11" hidden="1">
      <c r="K193" s="746" t="s">
        <v>3771</v>
      </c>
    </row>
    <row r="194" spans="11:11">
      <c r="K194" s="746" t="s">
        <v>5723</v>
      </c>
    </row>
    <row r="195" spans="11:11" hidden="1">
      <c r="K195" s="746" t="s">
        <v>3772</v>
      </c>
    </row>
    <row r="196" spans="11:11">
      <c r="K196" s="746" t="s">
        <v>5724</v>
      </c>
    </row>
  </sheetData>
  <autoFilter ref="B16:L196">
    <filterColumn colId="9">
      <filters>
        <filter val="DJ°341"/>
        <filter val="DJ°360"/>
        <filter val="DJ°386"/>
        <filter val="DJ°388"/>
        <filter val="DJ°392"/>
        <filter val="DJ°397"/>
        <filter val="DJ°399"/>
        <filter val="DJ°401"/>
        <filter val="DJ°403"/>
        <filter val="DJ°404"/>
        <filter val="DJ°405"/>
        <filter val="DJ°406"/>
        <filter val="DJ°407"/>
        <filter val="DJ°408"/>
        <filter val="DJ°409"/>
        <filter val="DJ°410"/>
        <filter val="DJ°411"/>
        <filter val="DJ°412"/>
        <filter val="DJ°413"/>
        <filter val="DJ°414"/>
        <filter val="DJ°415"/>
        <filter val="DJ°416"/>
        <filter val="DJ°417"/>
        <filter val="DJ°418"/>
        <filter val="DJ°419"/>
        <filter val="DJ°420"/>
        <filter val="DJ°421"/>
        <filter val="DJ°422"/>
        <filter val="DJ°423"/>
        <filter val="DJ°424"/>
        <filter val="DJ°426"/>
        <filter val="DJ°427"/>
        <filter val="DJ°429"/>
        <filter val="DJ°430"/>
        <filter val="DJ°431"/>
        <filter val="DJ°432"/>
        <filter val="DJ°433"/>
        <filter val="DJ°434"/>
        <filter val="DJ°435"/>
        <filter val="DJ°436"/>
        <filter val="DJ°437"/>
        <filter val="DJ°438"/>
        <filter val="DJ°439"/>
        <filter val="DJ°440"/>
        <filter val="DJ°441"/>
        <filter val="DJ°442"/>
        <filter val="DJ°443"/>
        <filter val="DJ°445"/>
        <filter val="DJ°446"/>
        <filter val="DJ°447"/>
        <filter val="DJ°448"/>
        <filter val="DJ°449"/>
        <filter val="DJ°450"/>
        <filter val="DJ°451"/>
        <filter val="DJ°452"/>
        <filter val="DJ°453"/>
        <filter val="DJ°454"/>
        <filter val="DJ°455"/>
        <filter val="DJ°456"/>
        <filter val="DJ°457"/>
        <filter val="DJ°458"/>
        <filter val="DJ°459"/>
        <filter val="DJ°470"/>
        <filter val="DJ°473"/>
        <filter val="DJ°475"/>
      </filters>
    </filterColumn>
  </autoFilter>
  <mergeCells count="5">
    <mergeCell ref="B6:D6"/>
    <mergeCell ref="I6:J6"/>
    <mergeCell ref="B8:D8"/>
    <mergeCell ref="D9:E9"/>
    <mergeCell ref="D10:F10"/>
  </mergeCells>
  <conditionalFormatting sqref="K123 K83 K85 K87 K89 K91 K93 K95 K97 K99 K101 K103 K105 K107 K109 K111 K113 K119 K115:K117 K121 K81 K79 K77 K75 K73 K71 K69 K67 K65 K183 K181 K179 K177 K193:K196 K185 K187 K189 K191 K59:K63 K125:K175 K57 K55 K53 K51 K49 K47 K45 K43 K41 K39 K24:K25 K37 K35 K33 K31 K29 K27 K18 K22 K20">
    <cfRule type="expression" dxfId="5" priority="4">
      <formula>$C18="N-S"</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expression" dxfId="4" priority="2">
      <formula>$AB18="A"</formula>
    </cfRule>
    <cfRule type="expression" dxfId="3" priority="3">
      <formula>$AB18="NX"</formula>
    </cfRule>
    <cfRule type="expression" dxfId="2" priority="5">
      <formula>$AB18="NT"</formula>
    </cfRule>
    <cfRule type="expression" dxfId="1" priority="6">
      <formula>$AB18="NR"</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duplicateValues" dxfId="0" priority="1"/>
  </conditionalFormatting>
  <pageMargins left="0.7" right="0.7" top="0.75" bottom="0.75" header="0.3" footer="0.3"/>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01"/>
  <sheetViews>
    <sheetView view="pageBreakPreview" topLeftCell="A25" zoomScale="80" zoomScaleNormal="100" zoomScaleSheetLayoutView="80" workbookViewId="0">
      <selection activeCell="R1" sqref="R1:R60"/>
    </sheetView>
  </sheetViews>
  <sheetFormatPr defaultColWidth="8" defaultRowHeight="20.25"/>
  <cols>
    <col min="1" max="1" width="8" style="189"/>
    <col min="2" max="2" width="4.140625" style="188" customWidth="1"/>
    <col min="3" max="3" width="12.5703125" style="189" customWidth="1"/>
    <col min="4" max="4" width="7.140625" style="189" customWidth="1"/>
    <col min="5" max="5" width="8" style="189" customWidth="1"/>
    <col min="6" max="6" width="9.42578125" style="189" customWidth="1"/>
    <col min="7" max="7" width="9.28515625" style="189" customWidth="1"/>
    <col min="8" max="8" width="15.28515625" style="189" customWidth="1"/>
    <col min="9" max="10" width="9.28515625" style="189" customWidth="1"/>
    <col min="11" max="11" width="15.28515625" style="189" customWidth="1"/>
    <col min="12" max="12" width="9.28515625" style="189" customWidth="1"/>
    <col min="13" max="13" width="11.5703125" style="189" customWidth="1"/>
    <col min="14" max="14" width="2.140625" style="230" customWidth="1"/>
    <col min="15" max="15" width="8.7109375" style="230" customWidth="1"/>
    <col min="16" max="16" width="13" style="194" customWidth="1"/>
    <col min="17" max="17" width="4.42578125" style="231" bestFit="1" customWidth="1"/>
    <col min="18" max="18" width="9.140625" style="561" customWidth="1"/>
    <col min="19" max="19" width="8.28515625" style="195" customWidth="1"/>
    <col min="20" max="20" width="8" style="189" customWidth="1"/>
    <col min="21" max="21" width="2.28515625" style="193" bestFit="1" customWidth="1"/>
    <col min="22" max="16384" width="8" style="189"/>
  </cols>
  <sheetData>
    <row r="1" spans="1:21" ht="33.75" thickBot="1">
      <c r="A1" s="187"/>
      <c r="D1" s="1070" t="s">
        <v>1753</v>
      </c>
      <c r="E1" s="1070"/>
      <c r="F1" s="1070"/>
      <c r="G1" s="1070"/>
      <c r="H1" s="1070"/>
      <c r="I1" s="1071" t="s">
        <v>1754</v>
      </c>
      <c r="J1" s="1071"/>
      <c r="K1" s="1071"/>
      <c r="L1" s="1071"/>
      <c r="M1" s="1071"/>
      <c r="N1" s="1071"/>
      <c r="O1" s="190">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P1" s="191"/>
      <c r="Q1" s="192">
        <f t="shared" ref="Q1:Q64" si="0">IF(R1="","",ROW())</f>
        <v>1</v>
      </c>
      <c r="R1" s="472" t="s">
        <v>2398</v>
      </c>
      <c r="S1" s="192" t="str">
        <f>VLOOKUP(MAX(Q:Q),Q:R,2,0)</f>
        <v>2200</v>
      </c>
      <c r="T1" s="189">
        <f>MAX(Q:Q)</f>
        <v>60</v>
      </c>
    </row>
    <row r="2" spans="1:21" ht="28.5" customHeight="1">
      <c r="B2" s="1023"/>
      <c r="C2" s="1024"/>
      <c r="D2" s="1024"/>
      <c r="E2" s="1025"/>
      <c r="F2" s="992" t="s">
        <v>1755</v>
      </c>
      <c r="G2" s="993"/>
      <c r="H2" s="993"/>
      <c r="I2" s="993"/>
      <c r="J2" s="993"/>
      <c r="K2" s="993"/>
      <c r="L2" s="994"/>
      <c r="M2" s="1038" t="s">
        <v>1756</v>
      </c>
      <c r="N2" s="1039"/>
      <c r="O2" s="1040"/>
      <c r="Q2" s="192">
        <f t="shared" si="0"/>
        <v>2</v>
      </c>
      <c r="R2" s="472" t="s">
        <v>2399</v>
      </c>
      <c r="S2" s="192"/>
    </row>
    <row r="3" spans="1:21" ht="28.5" customHeight="1">
      <c r="B3" s="1026"/>
      <c r="C3" s="1054"/>
      <c r="D3" s="1054"/>
      <c r="E3" s="1028"/>
      <c r="F3" s="1032"/>
      <c r="G3" s="1055"/>
      <c r="H3" s="1055"/>
      <c r="I3" s="1055"/>
      <c r="J3" s="1055"/>
      <c r="K3" s="1055"/>
      <c r="L3" s="1034"/>
      <c r="M3" s="1038" t="s">
        <v>1536</v>
      </c>
      <c r="N3" s="1039"/>
      <c r="O3" s="1040"/>
      <c r="Q3" s="192">
        <f t="shared" si="0"/>
        <v>3</v>
      </c>
      <c r="R3" s="472" t="s">
        <v>2400</v>
      </c>
    </row>
    <row r="4" spans="1:21" ht="28.5" customHeight="1">
      <c r="B4" s="1029"/>
      <c r="C4" s="1030"/>
      <c r="D4" s="1030"/>
      <c r="E4" s="1031"/>
      <c r="F4" s="1035"/>
      <c r="G4" s="1036"/>
      <c r="H4" s="1036"/>
      <c r="I4" s="1036"/>
      <c r="J4" s="1036"/>
      <c r="K4" s="1036"/>
      <c r="L4" s="1037"/>
      <c r="M4" s="1038" t="s">
        <v>1538</v>
      </c>
      <c r="N4" s="1039"/>
      <c r="O4" s="1040"/>
      <c r="Q4" s="192">
        <f t="shared" si="0"/>
        <v>4</v>
      </c>
      <c r="R4" s="472" t="s">
        <v>2401</v>
      </c>
    </row>
    <row r="5" spans="1:21" ht="27.75" customHeight="1">
      <c r="B5" s="1041" t="s">
        <v>1757</v>
      </c>
      <c r="C5" s="1042"/>
      <c r="D5" s="1042"/>
      <c r="E5" s="1042"/>
      <c r="F5" s="1042"/>
      <c r="G5" s="1042"/>
      <c r="H5" s="1042"/>
      <c r="I5" s="1042"/>
      <c r="J5" s="1042"/>
      <c r="K5" s="1042"/>
      <c r="L5" s="1042"/>
      <c r="M5" s="1042"/>
      <c r="N5" s="1042"/>
      <c r="O5" s="1043"/>
      <c r="P5" s="196">
        <f>SUM(I11:I37)+SUM(I51:I77)+SUM(I91:I117)+SUM(I131:I157)+SUM(I171:I197)+SUM(I211:I237)+SUM(I251:I277)+SUM(I291:I317)+SUM(I331:I357)+SUM(I371:I397)+VLOOKUP($S$1,BDD!$A$8:$AT$3170,11,0)</f>
        <v>728.34</v>
      </c>
      <c r="Q5" s="192">
        <f t="shared" si="0"/>
        <v>5</v>
      </c>
      <c r="R5" s="472" t="s">
        <v>2402</v>
      </c>
    </row>
    <row r="6" spans="1:21" s="195" customFormat="1" ht="27.75" customHeight="1">
      <c r="B6" s="1008" t="s">
        <v>1758</v>
      </c>
      <c r="C6" s="1009"/>
      <c r="D6" s="1009"/>
      <c r="E6" s="1010" t="str">
        <f>IFERROR(VLOOKUP($A$11,BDD!$A$8:$AT$3170,2,0),"")</f>
        <v>MFD-ISW Vers MFD-CPF-</v>
      </c>
      <c r="F6" s="1010"/>
      <c r="G6" s="1010"/>
      <c r="H6" s="1010"/>
      <c r="I6" s="1010"/>
      <c r="J6" s="1010"/>
      <c r="K6" s="1010"/>
      <c r="L6" s="1010"/>
      <c r="M6" s="1010"/>
      <c r="N6" s="1010"/>
      <c r="O6" s="1011"/>
      <c r="P6" s="187"/>
      <c r="Q6" s="192">
        <f t="shared" si="0"/>
        <v>6</v>
      </c>
      <c r="R6" s="472" t="s">
        <v>2403</v>
      </c>
      <c r="U6" s="197"/>
    </row>
    <row r="7" spans="1:21" s="195" customFormat="1" ht="27.75" customHeight="1">
      <c r="B7" s="198" t="s">
        <v>1759</v>
      </c>
      <c r="C7" s="199"/>
      <c r="D7" s="200"/>
      <c r="E7" s="1012" t="str">
        <f>IFERROR(VLOOKUP($A$11,BDD!$A$8:$AT$3170,3,0),"")</f>
        <v>T-14</v>
      </c>
      <c r="F7" s="1012"/>
      <c r="G7" s="201"/>
      <c r="H7" s="1013" t="s">
        <v>1760</v>
      </c>
      <c r="I7" s="1014"/>
      <c r="J7" s="1014"/>
      <c r="K7" s="202">
        <f>MAX(Q:Q)</f>
        <v>60</v>
      </c>
      <c r="L7" s="203"/>
      <c r="M7" s="204" t="s">
        <v>1761</v>
      </c>
      <c r="N7" s="1015" t="str">
        <f>CONCATENATE("1/",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1/3</v>
      </c>
      <c r="O7" s="1016"/>
      <c r="P7" s="187"/>
      <c r="Q7" s="192">
        <f t="shared" si="0"/>
        <v>7</v>
      </c>
      <c r="R7" s="472" t="s">
        <v>2404</v>
      </c>
      <c r="U7" s="197"/>
    </row>
    <row r="8" spans="1:21" s="195" customFormat="1" ht="27.75" customHeight="1">
      <c r="B8" s="1008" t="str">
        <f>CONCATENATE("Du :   ",VLOOKUP($A11,BDD!$A$8:$AT$3170,5,0))</f>
        <v>Du :   DJ°039</v>
      </c>
      <c r="C8" s="1009"/>
      <c r="D8" s="1009"/>
      <c r="E8" s="1009" t="str">
        <f>CONCATENATE("Au :   ",IFERROR(VLOOKUP($S1,BDD!$A$8:$AT$3170,5,0),""))</f>
        <v>Au :   JN°1562</v>
      </c>
      <c r="F8" s="1009"/>
      <c r="G8" s="1017"/>
      <c r="H8" s="1018" t="str">
        <f>CONCATENATE("Du PK :   ",IFERROR(VLOOKUP($A11,BDD!$A$8:$AT$3170,4,0),""))</f>
        <v>Du PK :   18</v>
      </c>
      <c r="I8" s="1019"/>
      <c r="J8" s="1019" t="str">
        <f>CONCATENATE("Au PK :   ",IFERROR(VLOOKUP($S1,BDD!$A$8:$AT$3170,4,0),""))</f>
        <v>Au PK :   19</v>
      </c>
      <c r="K8" s="1020"/>
      <c r="L8" s="205" t="s">
        <v>1762</v>
      </c>
      <c r="M8" s="1053" t="str">
        <f>CONCATENATE($P$5,"   ML")</f>
        <v>728,34   ML</v>
      </c>
      <c r="N8" s="1053"/>
      <c r="O8" s="1069"/>
      <c r="P8" s="194"/>
      <c r="Q8" s="192">
        <f t="shared" si="0"/>
        <v>8</v>
      </c>
      <c r="R8" s="472" t="s">
        <v>2405</v>
      </c>
      <c r="U8" s="197"/>
    </row>
    <row r="9" spans="1:21" s="195" customFormat="1" ht="27.75" customHeight="1">
      <c r="B9" s="1001" t="s">
        <v>1763</v>
      </c>
      <c r="C9" s="1002"/>
      <c r="D9" s="1002"/>
      <c r="E9" s="1002"/>
      <c r="F9" s="1002"/>
      <c r="G9" s="1002"/>
      <c r="H9" s="1002"/>
      <c r="I9" s="1002"/>
      <c r="J9" s="1002"/>
      <c r="K9" s="1002"/>
      <c r="L9" s="1003"/>
      <c r="M9" s="206" t="s">
        <v>1764</v>
      </c>
      <c r="N9" s="1004" t="s">
        <v>1765</v>
      </c>
      <c r="O9" s="1005"/>
      <c r="P9" s="207"/>
      <c r="Q9" s="192">
        <f t="shared" si="0"/>
        <v>9</v>
      </c>
      <c r="R9" s="472" t="s">
        <v>2406</v>
      </c>
      <c r="U9" s="197"/>
    </row>
    <row r="10" spans="1:21" s="216" customFormat="1" ht="40.5" customHeight="1">
      <c r="A10" s="208"/>
      <c r="B10" s="209" t="s">
        <v>1525</v>
      </c>
      <c r="C10" s="210" t="s">
        <v>1766</v>
      </c>
      <c r="D10" s="210" t="s">
        <v>1767</v>
      </c>
      <c r="E10" s="211" t="s">
        <v>1768</v>
      </c>
      <c r="F10" s="212" t="s">
        <v>1769</v>
      </c>
      <c r="G10" s="213" t="s">
        <v>1770</v>
      </c>
      <c r="H10" s="213" t="s">
        <v>1771</v>
      </c>
      <c r="I10" s="214" t="s">
        <v>1772</v>
      </c>
      <c r="J10" s="213" t="s">
        <v>1773</v>
      </c>
      <c r="K10" s="213" t="s">
        <v>1774</v>
      </c>
      <c r="L10" s="214" t="s">
        <v>1775</v>
      </c>
      <c r="M10" s="215" t="s">
        <v>1776</v>
      </c>
      <c r="N10" s="1006"/>
      <c r="O10" s="1007"/>
      <c r="P10" s="207"/>
      <c r="Q10" s="192">
        <f t="shared" si="0"/>
        <v>10</v>
      </c>
      <c r="R10" s="472" t="s">
        <v>2407</v>
      </c>
      <c r="S10" s="192"/>
    </row>
    <row r="11" spans="1:21" s="223" customFormat="1" ht="26.25" customHeight="1">
      <c r="A11" s="217" t="str">
        <f t="shared" ref="A11:A37" si="1">R1</f>
        <v>2141</v>
      </c>
      <c r="B11" s="218">
        <f t="shared" ref="B11:B37" si="2">IF(R1="","",ROW()-10)</f>
        <v>1</v>
      </c>
      <c r="C11" s="219" t="str">
        <f>IFERROR(VLOOKUP($A11,BDD!$A$8:$AT$3170,5,0),"")</f>
        <v>DJ°039</v>
      </c>
      <c r="D11" s="219">
        <f>IFERROR(VLOOKUP($A11,BDD!$A$8:$AT$3170,4,0),"")</f>
        <v>18</v>
      </c>
      <c r="E11" s="220">
        <f>IFERROR(VLOOKUP($A11,BDD!$A$8:$AT$3170,13,0),"")</f>
        <v>16</v>
      </c>
      <c r="F11" s="219">
        <f>IFERROR(VLOOKUP($A11,BDD!$A$8:$AT$3170,14,0),"")</f>
        <v>9.5299999999999994</v>
      </c>
      <c r="G11" s="219">
        <f>IFERROR(VLOOKUP($A11,BDD!$A$8:$AT$3170,6,0),"")</f>
        <v>2078830</v>
      </c>
      <c r="H11" s="221">
        <f>IFERROR(VLOOKUP($A11,BDD!$A$8:$AT$3170,7,0),"")</f>
        <v>15421101</v>
      </c>
      <c r="I11" s="219">
        <f>IFERROR(VLOOKUP($A11,BDD!$A$8:$AT$3170,8,0),"")</f>
        <v>11.94</v>
      </c>
      <c r="J11" s="219">
        <f>IFERROR(VLOOKUP($A11,BDD!$A$8:$AT$3170,9,0),"")</f>
        <v>2096900</v>
      </c>
      <c r="K11" s="221">
        <f>IFERROR(VLOOKUP($A11,BDD!$A$8:$AT$3170,10,0),"")</f>
        <v>15421111</v>
      </c>
      <c r="L11" s="219">
        <f>IFERROR(VLOOKUP($A11,BDD!$A$8:$AT$3170,11,0),"")</f>
        <v>11.94</v>
      </c>
      <c r="M11" s="222" t="str">
        <f>IFERROR(VLOOKUP($A11,BDD!$A$8:$AT$3170,38,0),"")</f>
        <v>DJ-RT-004</v>
      </c>
      <c r="N11" s="1064" t="str">
        <f t="shared" ref="N11:N37" si="3">P11</f>
        <v>A</v>
      </c>
      <c r="O11" s="1065"/>
      <c r="P11" s="207" t="str">
        <f>IFERROR(VLOOKUP($A11,BDD!$A$8:$AT$3170,39,0),"")</f>
        <v>A</v>
      </c>
      <c r="Q11" s="192">
        <f t="shared" si="0"/>
        <v>11</v>
      </c>
      <c r="R11" s="472" t="s">
        <v>2408</v>
      </c>
      <c r="U11" s="224">
        <f>IF(P11="","",IF(P11="A",1,0))</f>
        <v>1</v>
      </c>
    </row>
    <row r="12" spans="1:21" s="223" customFormat="1" ht="26.25" customHeight="1">
      <c r="A12" s="217" t="str">
        <f t="shared" si="1"/>
        <v>2142</v>
      </c>
      <c r="B12" s="218">
        <f t="shared" si="2"/>
        <v>2</v>
      </c>
      <c r="C12" s="219" t="str">
        <f>IFERROR(VLOOKUP($A12,BDD!$A$8:$AT$3170,5,0),"")</f>
        <v>JN°1527R</v>
      </c>
      <c r="D12" s="219">
        <f>IFERROR(VLOOKUP($A12,BDD!$A$8:$AT$3170,4,0),"")</f>
        <v>18</v>
      </c>
      <c r="E12" s="220">
        <f>IFERROR(VLOOKUP($A12,BDD!$A$8:$AT$3170,13,0),"")</f>
        <v>16</v>
      </c>
      <c r="F12" s="219">
        <f>IFERROR(VLOOKUP($A12,BDD!$A$8:$AT$3170,14,0),"")</f>
        <v>9.5299999999999994</v>
      </c>
      <c r="G12" s="219">
        <f>IFERROR(VLOOKUP($A12,BDD!$A$8:$AT$3170,6,0),"")</f>
        <v>2096900</v>
      </c>
      <c r="H12" s="221">
        <f>IFERROR(VLOOKUP($A12,BDD!$A$8:$AT$3170,7,0),"")</f>
        <v>15421111</v>
      </c>
      <c r="I12" s="219">
        <f>IFERROR(VLOOKUP($A12,BDD!$A$8:$AT$3170,8,0),"")</f>
        <v>11.94</v>
      </c>
      <c r="J12" s="219">
        <f>IFERROR(VLOOKUP($A12,BDD!$A$8:$AT$3170,9,0),"")</f>
        <v>2079100</v>
      </c>
      <c r="K12" s="221">
        <f>IFERROR(VLOOKUP($A12,BDD!$A$8:$AT$3170,10,0),"")</f>
        <v>15421102</v>
      </c>
      <c r="L12" s="225">
        <f>IFERROR(VLOOKUP($A12,BDD!$A$8:$AT$3170,11,0),"")</f>
        <v>11.94</v>
      </c>
      <c r="M12" s="222" t="str">
        <f>IFERROR(VLOOKUP($A12,BDD!$A$8:$AT$3170,38,0),"")</f>
        <v>L-RT-068</v>
      </c>
      <c r="N12" s="1064" t="str">
        <f t="shared" si="3"/>
        <v>A</v>
      </c>
      <c r="O12" s="1065"/>
      <c r="P12" s="207" t="str">
        <f>IFERROR(VLOOKUP($A12,BDD!$A$8:$AT$3170,39,0),"")</f>
        <v>A</v>
      </c>
      <c r="Q12" s="192">
        <f t="shared" si="0"/>
        <v>12</v>
      </c>
      <c r="R12" s="472" t="s">
        <v>2409</v>
      </c>
      <c r="U12" s="224">
        <f t="shared" ref="U12:U75" si="4">IF(P12="","",IF(P12="A",1,0))</f>
        <v>1</v>
      </c>
    </row>
    <row r="13" spans="1:21" s="223" customFormat="1" ht="26.25" customHeight="1">
      <c r="A13" s="217" t="str">
        <f t="shared" si="1"/>
        <v>2143</v>
      </c>
      <c r="B13" s="218">
        <f t="shared" si="2"/>
        <v>3</v>
      </c>
      <c r="C13" s="219" t="str">
        <f>IFERROR(VLOOKUP($A13,BDD!$A$8:$AT$3170,5,0),"")</f>
        <v>DJ°041</v>
      </c>
      <c r="D13" s="219">
        <f>IFERROR(VLOOKUP($A13,BDD!$A$8:$AT$3170,4,0),"")</f>
        <v>18</v>
      </c>
      <c r="E13" s="220">
        <f>IFERROR(VLOOKUP($A13,BDD!$A$8:$AT$3170,13,0),"")</f>
        <v>16</v>
      </c>
      <c r="F13" s="219">
        <f>IFERROR(VLOOKUP($A13,BDD!$A$8:$AT$3170,14,0),"")</f>
        <v>9.5299999999999994</v>
      </c>
      <c r="G13" s="219">
        <f>IFERROR(VLOOKUP($A13,BDD!$A$8:$AT$3170,6,0),"")</f>
        <v>2079100</v>
      </c>
      <c r="H13" s="221">
        <f>IFERROR(VLOOKUP($A13,BDD!$A$8:$AT$3170,7,0),"")</f>
        <v>15421102</v>
      </c>
      <c r="I13" s="219">
        <f>IFERROR(VLOOKUP($A13,BDD!$A$8:$AT$3170,8,0),"")</f>
        <v>11.94</v>
      </c>
      <c r="J13" s="219">
        <f>IFERROR(VLOOKUP($A13,BDD!$A$8:$AT$3170,9,0),"")</f>
        <v>2084420</v>
      </c>
      <c r="K13" s="221">
        <f>IFERROR(VLOOKUP($A13,BDD!$A$8:$AT$3170,10,0),"")</f>
        <v>15421106</v>
      </c>
      <c r="L13" s="219">
        <f>IFERROR(VLOOKUP($A13,BDD!$A$8:$AT$3170,11,0),"")</f>
        <v>11.94</v>
      </c>
      <c r="M13" s="222" t="str">
        <f>IFERROR(VLOOKUP($A13,BDD!$A$8:$AT$3170,38,0),"")</f>
        <v>DJ-RT-004</v>
      </c>
      <c r="N13" s="1064" t="str">
        <f t="shared" si="3"/>
        <v>A</v>
      </c>
      <c r="O13" s="1065"/>
      <c r="P13" s="207" t="str">
        <f>IFERROR(VLOOKUP($A13,BDD!$A$8:$AT$3170,39,0),"")</f>
        <v>A</v>
      </c>
      <c r="Q13" s="192">
        <f t="shared" si="0"/>
        <v>13</v>
      </c>
      <c r="R13" s="472" t="s">
        <v>2410</v>
      </c>
      <c r="U13" s="224">
        <f t="shared" si="4"/>
        <v>1</v>
      </c>
    </row>
    <row r="14" spans="1:21" s="223" customFormat="1" ht="26.25" customHeight="1">
      <c r="A14" s="217" t="str">
        <f t="shared" si="1"/>
        <v>2144</v>
      </c>
      <c r="B14" s="218">
        <f t="shared" si="2"/>
        <v>4</v>
      </c>
      <c r="C14" s="219" t="str">
        <f>IFERROR(VLOOKUP($A14,BDD!$A$8:$AT$3170,5,0),"")</f>
        <v>JN°1528</v>
      </c>
      <c r="D14" s="219">
        <f>IFERROR(VLOOKUP($A14,BDD!$A$8:$AT$3170,4,0),"")</f>
        <v>18</v>
      </c>
      <c r="E14" s="220">
        <f>IFERROR(VLOOKUP($A14,BDD!$A$8:$AT$3170,13,0),"")</f>
        <v>16</v>
      </c>
      <c r="F14" s="219">
        <f>IFERROR(VLOOKUP($A14,BDD!$A$8:$AT$3170,14,0),"")</f>
        <v>9.5299999999999994</v>
      </c>
      <c r="G14" s="219">
        <f>IFERROR(VLOOKUP($A14,BDD!$A$8:$AT$3170,6,0),"")</f>
        <v>2084420</v>
      </c>
      <c r="H14" s="221">
        <f>IFERROR(VLOOKUP($A14,BDD!$A$8:$AT$3170,7,0),"")</f>
        <v>15421106</v>
      </c>
      <c r="I14" s="219">
        <f>IFERROR(VLOOKUP($A14,BDD!$A$8:$AT$3170,8,0),"")</f>
        <v>11.94</v>
      </c>
      <c r="J14" s="219">
        <f>IFERROR(VLOOKUP($A14,BDD!$A$8:$AT$3170,9,0),"")</f>
        <v>2085360</v>
      </c>
      <c r="K14" s="221">
        <f>IFERROR(VLOOKUP($A14,BDD!$A$8:$AT$3170,10,0),"")</f>
        <v>15421106</v>
      </c>
      <c r="L14" s="225">
        <f>IFERROR(VLOOKUP($A14,BDD!$A$8:$AT$3170,11,0),"")</f>
        <v>11.94</v>
      </c>
      <c r="M14" s="222" t="str">
        <f>IFERROR(VLOOKUP($A14,BDD!$A$8:$AT$3170,38,0),"")</f>
        <v>L-RT-024</v>
      </c>
      <c r="N14" s="1064" t="str">
        <f t="shared" si="3"/>
        <v>A</v>
      </c>
      <c r="O14" s="1065"/>
      <c r="P14" s="207" t="str">
        <f>IFERROR(VLOOKUP($A14,BDD!$A$8:$AT$3170,39,0),"")</f>
        <v>A</v>
      </c>
      <c r="Q14" s="192">
        <f t="shared" si="0"/>
        <v>14</v>
      </c>
      <c r="R14" s="472" t="s">
        <v>2411</v>
      </c>
      <c r="U14" s="224">
        <f t="shared" si="4"/>
        <v>1</v>
      </c>
    </row>
    <row r="15" spans="1:21" s="223" customFormat="1" ht="26.25" customHeight="1">
      <c r="A15" s="217" t="str">
        <f t="shared" si="1"/>
        <v>2145</v>
      </c>
      <c r="B15" s="218">
        <f t="shared" si="2"/>
        <v>5</v>
      </c>
      <c r="C15" s="219" t="str">
        <f>IFERROR(VLOOKUP($A15,BDD!$A$8:$AT$3170,5,0),"")</f>
        <v>DJ°043</v>
      </c>
      <c r="D15" s="219">
        <f>IFERROR(VLOOKUP($A15,BDD!$A$8:$AT$3170,4,0),"")</f>
        <v>18</v>
      </c>
      <c r="E15" s="220">
        <f>IFERROR(VLOOKUP($A15,BDD!$A$8:$AT$3170,13,0),"")</f>
        <v>16</v>
      </c>
      <c r="F15" s="219">
        <f>IFERROR(VLOOKUP($A15,BDD!$A$8:$AT$3170,14,0),"")</f>
        <v>9.5299999999999994</v>
      </c>
      <c r="G15" s="219">
        <f>IFERROR(VLOOKUP($A15,BDD!$A$8:$AT$3170,6,0),"")</f>
        <v>2085360</v>
      </c>
      <c r="H15" s="221">
        <f>IFERROR(VLOOKUP($A15,BDD!$A$8:$AT$3170,7,0),"")</f>
        <v>15421106</v>
      </c>
      <c r="I15" s="219">
        <f>IFERROR(VLOOKUP($A15,BDD!$A$8:$AT$3170,8,0),"")</f>
        <v>11.94</v>
      </c>
      <c r="J15" s="219">
        <f>IFERROR(VLOOKUP($A15,BDD!$A$8:$AT$3170,9,0),"")</f>
        <v>2089180</v>
      </c>
      <c r="K15" s="221">
        <f>IFERROR(VLOOKUP($A15,BDD!$A$8:$AT$3170,10,0),"")</f>
        <v>15421108</v>
      </c>
      <c r="L15" s="219">
        <f>IFERROR(VLOOKUP($A15,BDD!$A$8:$AT$3170,11,0),"")</f>
        <v>11.94</v>
      </c>
      <c r="M15" s="222" t="str">
        <f>IFERROR(VLOOKUP($A15,BDD!$A$8:$AT$3170,38,0),"")</f>
        <v>DJ-RT-007</v>
      </c>
      <c r="N15" s="1064" t="str">
        <f t="shared" si="3"/>
        <v>A</v>
      </c>
      <c r="O15" s="1065"/>
      <c r="P15" s="207" t="str">
        <f>IFERROR(VLOOKUP($A15,BDD!$A$8:$AT$3170,39,0),"")</f>
        <v>A</v>
      </c>
      <c r="Q15" s="192">
        <f t="shared" si="0"/>
        <v>15</v>
      </c>
      <c r="R15" s="472" t="s">
        <v>2412</v>
      </c>
      <c r="U15" s="224">
        <f t="shared" si="4"/>
        <v>1</v>
      </c>
    </row>
    <row r="16" spans="1:21" s="223" customFormat="1" ht="26.25" customHeight="1">
      <c r="A16" s="217" t="str">
        <f t="shared" si="1"/>
        <v>2146</v>
      </c>
      <c r="B16" s="218">
        <f t="shared" si="2"/>
        <v>6</v>
      </c>
      <c r="C16" s="219" t="str">
        <f>IFERROR(VLOOKUP($A16,BDD!$A$8:$AT$3170,5,0),"")</f>
        <v>JN°1529</v>
      </c>
      <c r="D16" s="219">
        <f>IFERROR(VLOOKUP($A16,BDD!$A$8:$AT$3170,4,0),"")</f>
        <v>18</v>
      </c>
      <c r="E16" s="220">
        <f>IFERROR(VLOOKUP($A16,BDD!$A$8:$AT$3170,13,0),"")</f>
        <v>16</v>
      </c>
      <c r="F16" s="219">
        <f>IFERROR(VLOOKUP($A16,BDD!$A$8:$AT$3170,14,0),"")</f>
        <v>9.5299999999999994</v>
      </c>
      <c r="G16" s="219">
        <f>IFERROR(VLOOKUP($A16,BDD!$A$8:$AT$3170,6,0),"")</f>
        <v>2089180</v>
      </c>
      <c r="H16" s="221">
        <f>IFERROR(VLOOKUP($A16,BDD!$A$8:$AT$3170,7,0),"")</f>
        <v>15421108</v>
      </c>
      <c r="I16" s="219">
        <f>IFERROR(VLOOKUP($A16,BDD!$A$8:$AT$3170,8,0),"")</f>
        <v>11.94</v>
      </c>
      <c r="J16" s="219">
        <f>IFERROR(VLOOKUP($A16,BDD!$A$8:$AT$3170,9,0),"")</f>
        <v>295470</v>
      </c>
      <c r="K16" s="221">
        <f>IFERROR(VLOOKUP($A16,BDD!$A$8:$AT$3170,10,0),"")</f>
        <v>15421111</v>
      </c>
      <c r="L16" s="219">
        <f>IFERROR(VLOOKUP($A16,BDD!$A$8:$AT$3170,11,0),"")</f>
        <v>11.94</v>
      </c>
      <c r="M16" s="222" t="str">
        <f>IFERROR(VLOOKUP($A16,BDD!$A$8:$AT$3170,38,0),"")</f>
        <v>L-RT-024</v>
      </c>
      <c r="N16" s="1064" t="str">
        <f t="shared" si="3"/>
        <v>A</v>
      </c>
      <c r="O16" s="1065"/>
      <c r="P16" s="207" t="str">
        <f>IFERROR(VLOOKUP($A16,BDD!$A$8:$AT$3170,39,0),"")</f>
        <v>A</v>
      </c>
      <c r="Q16" s="192">
        <f t="shared" si="0"/>
        <v>16</v>
      </c>
      <c r="R16" s="472" t="s">
        <v>2413</v>
      </c>
      <c r="U16" s="224">
        <f t="shared" si="4"/>
        <v>1</v>
      </c>
    </row>
    <row r="17" spans="1:21" s="223" customFormat="1" ht="26.25" customHeight="1">
      <c r="A17" s="217" t="str">
        <f t="shared" si="1"/>
        <v>2147</v>
      </c>
      <c r="B17" s="218">
        <f t="shared" si="2"/>
        <v>7</v>
      </c>
      <c r="C17" s="219" t="str">
        <f>IFERROR(VLOOKUP($A17,BDD!$A$8:$AT$3170,5,0),"")</f>
        <v>DJ°030</v>
      </c>
      <c r="D17" s="219">
        <f>IFERROR(VLOOKUP($A17,BDD!$A$8:$AT$3170,4,0),"")</f>
        <v>18</v>
      </c>
      <c r="E17" s="220">
        <f>IFERROR(VLOOKUP($A17,BDD!$A$8:$AT$3170,13,0),"")</f>
        <v>16</v>
      </c>
      <c r="F17" s="219">
        <f>IFERROR(VLOOKUP($A17,BDD!$A$8:$AT$3170,14,0),"")</f>
        <v>9.5299999999999994</v>
      </c>
      <c r="G17" s="219">
        <f>IFERROR(VLOOKUP($A17,BDD!$A$8:$AT$3170,6,0),"")</f>
        <v>295470</v>
      </c>
      <c r="H17" s="221">
        <f>IFERROR(VLOOKUP($A17,BDD!$A$8:$AT$3170,7,0),"")</f>
        <v>15421111</v>
      </c>
      <c r="I17" s="219">
        <f>IFERROR(VLOOKUP($A17,BDD!$A$8:$AT$3170,8,0),"")</f>
        <v>11.94</v>
      </c>
      <c r="J17" s="219">
        <f>IFERROR(VLOOKUP($A17,BDD!$A$8:$AT$3170,9,0),"")</f>
        <v>2093990</v>
      </c>
      <c r="K17" s="221">
        <f>IFERROR(VLOOKUP($A17,BDD!$A$8:$AT$3170,10,0),"")</f>
        <v>15421110</v>
      </c>
      <c r="L17" s="219">
        <f>IFERROR(VLOOKUP($A17,BDD!$A$8:$AT$3170,11,0),"")</f>
        <v>11.94</v>
      </c>
      <c r="M17" s="222" t="str">
        <f>IFERROR(VLOOKUP($A17,BDD!$A$8:$AT$3170,38,0),"")</f>
        <v>DJ-RT-004</v>
      </c>
      <c r="N17" s="1064" t="str">
        <f t="shared" si="3"/>
        <v>A</v>
      </c>
      <c r="O17" s="1065"/>
      <c r="P17" s="207" t="str">
        <f>IFERROR(VLOOKUP($A17,BDD!$A$8:$AT$3170,39,0),"")</f>
        <v>A</v>
      </c>
      <c r="Q17" s="192">
        <f t="shared" si="0"/>
        <v>17</v>
      </c>
      <c r="R17" s="472" t="s">
        <v>2414</v>
      </c>
      <c r="U17" s="224">
        <f t="shared" si="4"/>
        <v>1</v>
      </c>
    </row>
    <row r="18" spans="1:21" s="223" customFormat="1" ht="26.25" customHeight="1">
      <c r="A18" s="217" t="str">
        <f t="shared" si="1"/>
        <v>2148</v>
      </c>
      <c r="B18" s="218">
        <f t="shared" si="2"/>
        <v>8</v>
      </c>
      <c r="C18" s="219" t="str">
        <f>IFERROR(VLOOKUP($A18,BDD!$A$8:$AT$3170,5,0),"")</f>
        <v>JN°1530</v>
      </c>
      <c r="D18" s="219">
        <f>IFERROR(VLOOKUP($A18,BDD!$A$8:$AT$3170,4,0),"")</f>
        <v>18</v>
      </c>
      <c r="E18" s="220">
        <f>IFERROR(VLOOKUP($A18,BDD!$A$8:$AT$3170,13,0),"")</f>
        <v>16</v>
      </c>
      <c r="F18" s="219">
        <f>IFERROR(VLOOKUP($A18,BDD!$A$8:$AT$3170,14,0),"")</f>
        <v>9.5299999999999994</v>
      </c>
      <c r="G18" s="219">
        <f>IFERROR(VLOOKUP($A18,BDD!$A$8:$AT$3170,6,0),"")</f>
        <v>2093990</v>
      </c>
      <c r="H18" s="221">
        <f>IFERROR(VLOOKUP($A18,BDD!$A$8:$AT$3170,7,0),"")</f>
        <v>15421110</v>
      </c>
      <c r="I18" s="219">
        <f>IFERROR(VLOOKUP($A18,BDD!$A$8:$AT$3170,8,0),"")</f>
        <v>11.94</v>
      </c>
      <c r="J18" s="219">
        <f>IFERROR(VLOOKUP($A18,BDD!$A$8:$AT$3170,9,0),"")</f>
        <v>2081870</v>
      </c>
      <c r="K18" s="221">
        <f>IFERROR(VLOOKUP($A18,BDD!$A$8:$AT$3170,10,0),"")</f>
        <v>15421104</v>
      </c>
      <c r="L18" s="219">
        <f>IFERROR(VLOOKUP($A18,BDD!$A$8:$AT$3170,11,0),"")</f>
        <v>11.94</v>
      </c>
      <c r="M18" s="222" t="str">
        <f>IFERROR(VLOOKUP($A18,BDD!$A$8:$AT$3170,38,0),"")</f>
        <v>L-RT-024</v>
      </c>
      <c r="N18" s="1064" t="str">
        <f t="shared" si="3"/>
        <v>A</v>
      </c>
      <c r="O18" s="1065"/>
      <c r="P18" s="207" t="str">
        <f>IFERROR(VLOOKUP($A18,BDD!$A$8:$AT$3170,39,0),"")</f>
        <v>A</v>
      </c>
      <c r="Q18" s="192">
        <f t="shared" si="0"/>
        <v>18</v>
      </c>
      <c r="R18" s="472" t="s">
        <v>2415</v>
      </c>
      <c r="U18" s="224">
        <f t="shared" si="4"/>
        <v>1</v>
      </c>
    </row>
    <row r="19" spans="1:21" s="223" customFormat="1" ht="26.25" customHeight="1">
      <c r="A19" s="217" t="str">
        <f t="shared" si="1"/>
        <v>2149</v>
      </c>
      <c r="B19" s="218">
        <f t="shared" si="2"/>
        <v>9</v>
      </c>
      <c r="C19" s="219" t="str">
        <f>IFERROR(VLOOKUP($A19,BDD!$A$8:$AT$3170,5,0),"")</f>
        <v>DJ°042</v>
      </c>
      <c r="D19" s="219">
        <f>IFERROR(VLOOKUP($A19,BDD!$A$8:$AT$3170,4,0),"")</f>
        <v>18</v>
      </c>
      <c r="E19" s="220">
        <f>IFERROR(VLOOKUP($A19,BDD!$A$8:$AT$3170,13,0),"")</f>
        <v>16</v>
      </c>
      <c r="F19" s="219">
        <f>IFERROR(VLOOKUP($A19,BDD!$A$8:$AT$3170,14,0),"")</f>
        <v>9.5299999999999994</v>
      </c>
      <c r="G19" s="219">
        <f>IFERROR(VLOOKUP($A19,BDD!$A$8:$AT$3170,6,0),"")</f>
        <v>2081870</v>
      </c>
      <c r="H19" s="221">
        <f>IFERROR(VLOOKUP($A19,BDD!$A$8:$AT$3170,7,0),"")</f>
        <v>15421104</v>
      </c>
      <c r="I19" s="219">
        <f>IFERROR(VLOOKUP($A19,BDD!$A$8:$AT$3170,8,0),"")</f>
        <v>11.94</v>
      </c>
      <c r="J19" s="219">
        <f>IFERROR(VLOOKUP($A19,BDD!$A$8:$AT$3170,9,0),"")</f>
        <v>2089490</v>
      </c>
      <c r="K19" s="221">
        <f>IFERROR(VLOOKUP($A19,BDD!$A$8:$AT$3170,10,0),"")</f>
        <v>15421109</v>
      </c>
      <c r="L19" s="219">
        <f>IFERROR(VLOOKUP($A19,BDD!$A$8:$AT$3170,11,0),"")</f>
        <v>11.94</v>
      </c>
      <c r="M19" s="222" t="str">
        <f>IFERROR(VLOOKUP($A19,BDD!$A$8:$AT$3170,38,0),"")</f>
        <v>DJ-RT-004</v>
      </c>
      <c r="N19" s="1064" t="str">
        <f t="shared" si="3"/>
        <v>A</v>
      </c>
      <c r="O19" s="1065"/>
      <c r="P19" s="207" t="str">
        <f>IFERROR(VLOOKUP($A19,BDD!$A$8:$AT$3170,39,0),"")</f>
        <v>A</v>
      </c>
      <c r="Q19" s="192">
        <f t="shared" si="0"/>
        <v>19</v>
      </c>
      <c r="R19" s="472" t="s">
        <v>2416</v>
      </c>
      <c r="U19" s="224">
        <f t="shared" si="4"/>
        <v>1</v>
      </c>
    </row>
    <row r="20" spans="1:21" s="223" customFormat="1" ht="26.25" customHeight="1">
      <c r="A20" s="217" t="str">
        <f t="shared" si="1"/>
        <v>2150</v>
      </c>
      <c r="B20" s="218">
        <f t="shared" si="2"/>
        <v>10</v>
      </c>
      <c r="C20" s="219" t="str">
        <f>IFERROR(VLOOKUP($A20,BDD!$A$8:$AT$3170,5,0),"")</f>
        <v>JN°1531</v>
      </c>
      <c r="D20" s="219">
        <f>IFERROR(VLOOKUP($A20,BDD!$A$8:$AT$3170,4,0),"")</f>
        <v>18</v>
      </c>
      <c r="E20" s="220">
        <f>IFERROR(VLOOKUP($A20,BDD!$A$8:$AT$3170,13,0),"")</f>
        <v>16</v>
      </c>
      <c r="F20" s="219">
        <f>IFERROR(VLOOKUP($A20,BDD!$A$8:$AT$3170,14,0),"")</f>
        <v>9.5299999999999994</v>
      </c>
      <c r="G20" s="219">
        <f>IFERROR(VLOOKUP($A20,BDD!$A$8:$AT$3170,6,0),"")</f>
        <v>2089490</v>
      </c>
      <c r="H20" s="221">
        <f>IFERROR(VLOOKUP($A20,BDD!$A$8:$AT$3170,7,0),"")</f>
        <v>15421109</v>
      </c>
      <c r="I20" s="219">
        <f>IFERROR(VLOOKUP($A20,BDD!$A$8:$AT$3170,8,0),"")</f>
        <v>11.94</v>
      </c>
      <c r="J20" s="219">
        <f>IFERROR(VLOOKUP($A20,BDD!$A$8:$AT$3170,9,0),"")</f>
        <v>2092740</v>
      </c>
      <c r="K20" s="221">
        <f>IFERROR(VLOOKUP($A20,BDD!$A$8:$AT$3170,10,0),"")</f>
        <v>15421110</v>
      </c>
      <c r="L20" s="219">
        <f>IFERROR(VLOOKUP($A20,BDD!$A$8:$AT$3170,11,0),"")</f>
        <v>11.94</v>
      </c>
      <c r="M20" s="222" t="str">
        <f>IFERROR(VLOOKUP($A20,BDD!$A$8:$AT$3170,38,0),"")</f>
        <v>L-RT-024</v>
      </c>
      <c r="N20" s="1064" t="str">
        <f t="shared" si="3"/>
        <v>A</v>
      </c>
      <c r="O20" s="1065"/>
      <c r="P20" s="207" t="str">
        <f>IFERROR(VLOOKUP($A20,BDD!$A$8:$AT$3170,39,0),"")</f>
        <v>A</v>
      </c>
      <c r="Q20" s="192">
        <f t="shared" si="0"/>
        <v>20</v>
      </c>
      <c r="R20" s="472" t="s">
        <v>2417</v>
      </c>
      <c r="U20" s="224">
        <f t="shared" si="4"/>
        <v>1</v>
      </c>
    </row>
    <row r="21" spans="1:21" s="223" customFormat="1" ht="26.25" customHeight="1">
      <c r="A21" s="217" t="str">
        <f t="shared" si="1"/>
        <v>2151</v>
      </c>
      <c r="B21" s="218">
        <f t="shared" si="2"/>
        <v>11</v>
      </c>
      <c r="C21" s="219" t="str">
        <f>IFERROR(VLOOKUP($A21,BDD!$A$8:$AT$3170,5,0),"")</f>
        <v>DJ°055</v>
      </c>
      <c r="D21" s="219">
        <f>IFERROR(VLOOKUP($A21,BDD!$A$8:$AT$3170,4,0),"")</f>
        <v>18</v>
      </c>
      <c r="E21" s="220">
        <f>IFERROR(VLOOKUP($A21,BDD!$A$8:$AT$3170,13,0),"")</f>
        <v>16</v>
      </c>
      <c r="F21" s="219">
        <f>IFERROR(VLOOKUP($A21,BDD!$A$8:$AT$3170,14,0),"")</f>
        <v>9.5299999999999994</v>
      </c>
      <c r="G21" s="219">
        <f>IFERROR(VLOOKUP($A21,BDD!$A$8:$AT$3170,6,0),"")</f>
        <v>2092740</v>
      </c>
      <c r="H21" s="221">
        <f>IFERROR(VLOOKUP($A21,BDD!$A$8:$AT$3170,7,0),"")</f>
        <v>15421110</v>
      </c>
      <c r="I21" s="219">
        <f>IFERROR(VLOOKUP($A21,BDD!$A$8:$AT$3170,8,0),"")</f>
        <v>11.94</v>
      </c>
      <c r="J21" s="219">
        <f>IFERROR(VLOOKUP($A21,BDD!$A$8:$AT$3170,9,0),"")</f>
        <v>2081390</v>
      </c>
      <c r="K21" s="221">
        <f>IFERROR(VLOOKUP($A21,BDD!$A$8:$AT$3170,10,0),"")</f>
        <v>15421103</v>
      </c>
      <c r="L21" s="219">
        <f>IFERROR(VLOOKUP($A21,BDD!$A$8:$AT$3170,11,0),"")</f>
        <v>11.94</v>
      </c>
      <c r="M21" s="222" t="str">
        <f>IFERROR(VLOOKUP($A21,BDD!$A$8:$AT$3170,38,0),"")</f>
        <v>DJ-RT-007</v>
      </c>
      <c r="N21" s="1064" t="str">
        <f t="shared" si="3"/>
        <v>A</v>
      </c>
      <c r="O21" s="1065"/>
      <c r="P21" s="207" t="str">
        <f>IFERROR(VLOOKUP($A21,BDD!$A$8:$AT$3170,39,0),"")</f>
        <v>A</v>
      </c>
      <c r="Q21" s="192">
        <f t="shared" si="0"/>
        <v>21</v>
      </c>
      <c r="R21" s="472" t="s">
        <v>2418</v>
      </c>
      <c r="U21" s="224">
        <f t="shared" si="4"/>
        <v>1</v>
      </c>
    </row>
    <row r="22" spans="1:21" s="223" customFormat="1" ht="26.25" customHeight="1">
      <c r="A22" s="217" t="str">
        <f t="shared" si="1"/>
        <v>2152</v>
      </c>
      <c r="B22" s="218">
        <f t="shared" si="2"/>
        <v>12</v>
      </c>
      <c r="C22" s="219" t="str">
        <f>IFERROR(VLOOKUP($A22,BDD!$A$8:$AT$3170,5,0),"")</f>
        <v>JN°1532R</v>
      </c>
      <c r="D22" s="219">
        <f>IFERROR(VLOOKUP($A22,BDD!$A$8:$AT$3170,4,0),"")</f>
        <v>18</v>
      </c>
      <c r="E22" s="220">
        <f>IFERROR(VLOOKUP($A22,BDD!$A$8:$AT$3170,13,0),"")</f>
        <v>16</v>
      </c>
      <c r="F22" s="219">
        <f>IFERROR(VLOOKUP($A22,BDD!$A$8:$AT$3170,14,0),"")</f>
        <v>9.5299999999999994</v>
      </c>
      <c r="G22" s="219">
        <f>IFERROR(VLOOKUP($A22,BDD!$A$8:$AT$3170,6,0),"")</f>
        <v>2081390</v>
      </c>
      <c r="H22" s="221">
        <f>IFERROR(VLOOKUP($A22,BDD!$A$8:$AT$3170,7,0),"")</f>
        <v>15421103</v>
      </c>
      <c r="I22" s="219">
        <f>IFERROR(VLOOKUP($A22,BDD!$A$8:$AT$3170,8,0),"")</f>
        <v>11.94</v>
      </c>
      <c r="J22" s="219">
        <f>IFERROR(VLOOKUP($A22,BDD!$A$8:$AT$3170,9,0),"")</f>
        <v>2089940</v>
      </c>
      <c r="K22" s="221">
        <f>IFERROR(VLOOKUP($A22,BDD!$A$8:$AT$3170,10,0),"")</f>
        <v>15421109</v>
      </c>
      <c r="L22" s="219">
        <f>IFERROR(VLOOKUP($A22,BDD!$A$8:$AT$3170,11,0),"")</f>
        <v>11.94</v>
      </c>
      <c r="M22" s="222" t="str">
        <f>IFERROR(VLOOKUP($A22,BDD!$A$8:$AT$3170,38,0),"")</f>
        <v>L-RT-064</v>
      </c>
      <c r="N22" s="1064" t="str">
        <f t="shared" si="3"/>
        <v>A</v>
      </c>
      <c r="O22" s="1065"/>
      <c r="P22" s="207" t="str">
        <f>IFERROR(VLOOKUP($A22,BDD!$A$8:$AT$3170,39,0),"")</f>
        <v>A</v>
      </c>
      <c r="Q22" s="192">
        <f t="shared" si="0"/>
        <v>22</v>
      </c>
      <c r="R22" s="472" t="s">
        <v>2419</v>
      </c>
      <c r="U22" s="224">
        <f t="shared" si="4"/>
        <v>1</v>
      </c>
    </row>
    <row r="23" spans="1:21" s="223" customFormat="1" ht="26.25" customHeight="1">
      <c r="A23" s="217" t="str">
        <f t="shared" si="1"/>
        <v>2153</v>
      </c>
      <c r="B23" s="218">
        <f t="shared" si="2"/>
        <v>13</v>
      </c>
      <c r="C23" s="219" t="str">
        <f>IFERROR(VLOOKUP($A23,BDD!$A$8:$AT$3170,5,0),"")</f>
        <v>DJ°064</v>
      </c>
      <c r="D23" s="219">
        <f>IFERROR(VLOOKUP($A23,BDD!$A$8:$AT$3170,4,0),"")</f>
        <v>18</v>
      </c>
      <c r="E23" s="220">
        <f>IFERROR(VLOOKUP($A23,BDD!$A$8:$AT$3170,13,0),"")</f>
        <v>16</v>
      </c>
      <c r="F23" s="219">
        <f>IFERROR(VLOOKUP($A23,BDD!$A$8:$AT$3170,14,0),"")</f>
        <v>9.5299999999999994</v>
      </c>
      <c r="G23" s="219">
        <f>IFERROR(VLOOKUP($A23,BDD!$A$8:$AT$3170,6,0),"")</f>
        <v>2089940</v>
      </c>
      <c r="H23" s="221">
        <f>IFERROR(VLOOKUP($A23,BDD!$A$8:$AT$3170,7,0),"")</f>
        <v>15421109</v>
      </c>
      <c r="I23" s="219">
        <f>IFERROR(VLOOKUP($A23,BDD!$A$8:$AT$3170,8,0),"")</f>
        <v>11.94</v>
      </c>
      <c r="J23" s="219">
        <f>IFERROR(VLOOKUP($A23,BDD!$A$8:$AT$3170,9,0),"")</f>
        <v>2097190</v>
      </c>
      <c r="K23" s="221">
        <f>IFERROR(VLOOKUP($A23,BDD!$A$8:$AT$3170,10,0),"")</f>
        <v>15421112</v>
      </c>
      <c r="L23" s="219">
        <f>IFERROR(VLOOKUP($A23,BDD!$A$8:$AT$3170,11,0),"")</f>
        <v>11.94</v>
      </c>
      <c r="M23" s="222" t="str">
        <f>IFERROR(VLOOKUP($A23,BDD!$A$8:$AT$3170,38,0),"")</f>
        <v>DJ-RT-008</v>
      </c>
      <c r="N23" s="1064" t="str">
        <f t="shared" si="3"/>
        <v>A</v>
      </c>
      <c r="O23" s="1065"/>
      <c r="P23" s="207" t="str">
        <f>IFERROR(VLOOKUP($A23,BDD!$A$8:$AT$3170,39,0),"")</f>
        <v>A</v>
      </c>
      <c r="Q23" s="192">
        <f t="shared" si="0"/>
        <v>23</v>
      </c>
      <c r="R23" s="472" t="s">
        <v>2420</v>
      </c>
      <c r="U23" s="224">
        <f t="shared" si="4"/>
        <v>1</v>
      </c>
    </row>
    <row r="24" spans="1:21" s="223" customFormat="1" ht="26.25" customHeight="1">
      <c r="A24" s="217" t="str">
        <f t="shared" si="1"/>
        <v>2154</v>
      </c>
      <c r="B24" s="218">
        <f t="shared" si="2"/>
        <v>14</v>
      </c>
      <c r="C24" s="219" t="str">
        <f>IFERROR(VLOOKUP($A24,BDD!$A$8:$AT$3170,5,0),"")</f>
        <v>JN°1533</v>
      </c>
      <c r="D24" s="219">
        <f>IFERROR(VLOOKUP($A24,BDD!$A$8:$AT$3170,4,0),"")</f>
        <v>18</v>
      </c>
      <c r="E24" s="220">
        <f>IFERROR(VLOOKUP($A24,BDD!$A$8:$AT$3170,13,0),"")</f>
        <v>16</v>
      </c>
      <c r="F24" s="219">
        <f>IFERROR(VLOOKUP($A24,BDD!$A$8:$AT$3170,14,0),"")</f>
        <v>9.5299999999999994</v>
      </c>
      <c r="G24" s="219">
        <f>IFERROR(VLOOKUP($A24,BDD!$A$8:$AT$3170,6,0),"")</f>
        <v>2097190</v>
      </c>
      <c r="H24" s="221">
        <f>IFERROR(VLOOKUP($A24,BDD!$A$8:$AT$3170,7,0),"")</f>
        <v>15421112</v>
      </c>
      <c r="I24" s="219">
        <f>IFERROR(VLOOKUP($A24,BDD!$A$8:$AT$3170,8,0),"")</f>
        <v>11.94</v>
      </c>
      <c r="J24" s="219">
        <f>IFERROR(VLOOKUP($A24,BDD!$A$8:$AT$3170,9,0),"")</f>
        <v>2092000</v>
      </c>
      <c r="K24" s="221">
        <f>IFERROR(VLOOKUP($A24,BDD!$A$8:$AT$3170,10,0),"")</f>
        <v>15421109</v>
      </c>
      <c r="L24" s="219">
        <f>IFERROR(VLOOKUP($A24,BDD!$A$8:$AT$3170,11,0),"")</f>
        <v>11.94</v>
      </c>
      <c r="M24" s="222" t="str">
        <f>IFERROR(VLOOKUP($A24,BDD!$A$8:$AT$3170,38,0),"")</f>
        <v>L-RT-024</v>
      </c>
      <c r="N24" s="1064" t="str">
        <f t="shared" si="3"/>
        <v>A</v>
      </c>
      <c r="O24" s="1065"/>
      <c r="P24" s="207" t="str">
        <f>IFERROR(VLOOKUP($A24,BDD!$A$8:$AT$3170,39,0),"")</f>
        <v>A</v>
      </c>
      <c r="Q24" s="192">
        <f t="shared" si="0"/>
        <v>24</v>
      </c>
      <c r="R24" s="472" t="s">
        <v>2421</v>
      </c>
      <c r="U24" s="224">
        <f t="shared" si="4"/>
        <v>1</v>
      </c>
    </row>
    <row r="25" spans="1:21" s="223" customFormat="1" ht="26.25" customHeight="1">
      <c r="A25" s="217" t="str">
        <f t="shared" si="1"/>
        <v>2155</v>
      </c>
      <c r="B25" s="218">
        <f t="shared" si="2"/>
        <v>15</v>
      </c>
      <c r="C25" s="219" t="str">
        <f>IFERROR(VLOOKUP($A25,BDD!$A$8:$AT$3170,5,0),"")</f>
        <v>DJ°065</v>
      </c>
      <c r="D25" s="219">
        <f>IFERROR(VLOOKUP($A25,BDD!$A$8:$AT$3170,4,0),"")</f>
        <v>18</v>
      </c>
      <c r="E25" s="220">
        <f>IFERROR(VLOOKUP($A25,BDD!$A$8:$AT$3170,13,0),"")</f>
        <v>16</v>
      </c>
      <c r="F25" s="219">
        <f>IFERROR(VLOOKUP($A25,BDD!$A$8:$AT$3170,14,0),"")</f>
        <v>9.5299999999999994</v>
      </c>
      <c r="G25" s="219">
        <f>IFERROR(VLOOKUP($A25,BDD!$A$8:$AT$3170,6,0),"")</f>
        <v>2092000</v>
      </c>
      <c r="H25" s="221">
        <f>IFERROR(VLOOKUP($A25,BDD!$A$8:$AT$3170,7,0),"")</f>
        <v>15421109</v>
      </c>
      <c r="I25" s="219">
        <f>IFERROR(VLOOKUP($A25,BDD!$A$8:$AT$3170,8,0),"")</f>
        <v>11.94</v>
      </c>
      <c r="J25" s="219">
        <f>IFERROR(VLOOKUP($A25,BDD!$A$8:$AT$3170,9,0),"")</f>
        <v>2088490</v>
      </c>
      <c r="K25" s="221">
        <f>IFERROR(VLOOKUP($A25,BDD!$A$8:$AT$3170,10,0),"")</f>
        <v>15421108</v>
      </c>
      <c r="L25" s="219">
        <f>IFERROR(VLOOKUP($A25,BDD!$A$8:$AT$3170,11,0),"")</f>
        <v>11.94</v>
      </c>
      <c r="M25" s="222" t="str">
        <f>IFERROR(VLOOKUP($A25,BDD!$A$8:$AT$3170,38,0),"")</f>
        <v>DJ-RT-008</v>
      </c>
      <c r="N25" s="1064" t="str">
        <f t="shared" si="3"/>
        <v>A</v>
      </c>
      <c r="O25" s="1065"/>
      <c r="P25" s="207" t="str">
        <f>IFERROR(VLOOKUP($A25,BDD!$A$8:$AT$3170,39,0),"")</f>
        <v>A</v>
      </c>
      <c r="Q25" s="192">
        <f t="shared" si="0"/>
        <v>25</v>
      </c>
      <c r="R25" s="472" t="s">
        <v>2422</v>
      </c>
      <c r="U25" s="224">
        <f t="shared" si="4"/>
        <v>1</v>
      </c>
    </row>
    <row r="26" spans="1:21" s="223" customFormat="1" ht="26.25" customHeight="1">
      <c r="A26" s="217" t="str">
        <f t="shared" si="1"/>
        <v>2156</v>
      </c>
      <c r="B26" s="218">
        <f t="shared" si="2"/>
        <v>16</v>
      </c>
      <c r="C26" s="219" t="str">
        <f>IFERROR(VLOOKUP($A26,BDD!$A$8:$AT$3170,5,0),"")</f>
        <v>JN°1534</v>
      </c>
      <c r="D26" s="219">
        <f>IFERROR(VLOOKUP($A26,BDD!$A$8:$AT$3170,4,0),"")</f>
        <v>18</v>
      </c>
      <c r="E26" s="220">
        <f>IFERROR(VLOOKUP($A26,BDD!$A$8:$AT$3170,13,0),"")</f>
        <v>16</v>
      </c>
      <c r="F26" s="219">
        <f>IFERROR(VLOOKUP($A26,BDD!$A$8:$AT$3170,14,0),"")</f>
        <v>9.5299999999999994</v>
      </c>
      <c r="G26" s="219">
        <f>IFERROR(VLOOKUP($A26,BDD!$A$8:$AT$3170,6,0),"")</f>
        <v>2088490</v>
      </c>
      <c r="H26" s="221">
        <f>IFERROR(VLOOKUP($A26,BDD!$A$8:$AT$3170,7,0),"")</f>
        <v>15421108</v>
      </c>
      <c r="I26" s="219">
        <f>IFERROR(VLOOKUP($A26,BDD!$A$8:$AT$3170,8,0),"")</f>
        <v>11.94</v>
      </c>
      <c r="J26" s="219">
        <f>IFERROR(VLOOKUP($A26,BDD!$A$8:$AT$3170,9,0),"")</f>
        <v>2089210</v>
      </c>
      <c r="K26" s="221">
        <f>IFERROR(VLOOKUP($A26,BDD!$A$8:$AT$3170,10,0),"")</f>
        <v>15421108</v>
      </c>
      <c r="L26" s="219">
        <f>IFERROR(VLOOKUP($A26,BDD!$A$8:$AT$3170,11,0),"")</f>
        <v>11.94</v>
      </c>
      <c r="M26" s="222" t="str">
        <f>IFERROR(VLOOKUP($A26,BDD!$A$8:$AT$3170,38,0),"")</f>
        <v>L-RT-024</v>
      </c>
      <c r="N26" s="1064" t="str">
        <f t="shared" si="3"/>
        <v>A</v>
      </c>
      <c r="O26" s="1065"/>
      <c r="P26" s="207" t="str">
        <f>IFERROR(VLOOKUP($A26,BDD!$A$8:$AT$3170,39,0),"")</f>
        <v>A</v>
      </c>
      <c r="Q26" s="192">
        <f t="shared" si="0"/>
        <v>26</v>
      </c>
      <c r="R26" s="472" t="s">
        <v>2423</v>
      </c>
      <c r="U26" s="224">
        <f t="shared" si="4"/>
        <v>1</v>
      </c>
    </row>
    <row r="27" spans="1:21" s="223" customFormat="1" ht="26.25" customHeight="1">
      <c r="A27" s="217" t="str">
        <f t="shared" si="1"/>
        <v>2157</v>
      </c>
      <c r="B27" s="218">
        <f t="shared" si="2"/>
        <v>17</v>
      </c>
      <c r="C27" s="219" t="str">
        <f>IFERROR(VLOOKUP($A27,BDD!$A$8:$AT$3170,5,0),"")</f>
        <v>DJ°074</v>
      </c>
      <c r="D27" s="219">
        <f>IFERROR(VLOOKUP($A27,BDD!$A$8:$AT$3170,4,0),"")</f>
        <v>18</v>
      </c>
      <c r="E27" s="220">
        <f>IFERROR(VLOOKUP($A27,BDD!$A$8:$AT$3170,13,0),"")</f>
        <v>16</v>
      </c>
      <c r="F27" s="219">
        <f>IFERROR(VLOOKUP($A27,BDD!$A$8:$AT$3170,14,0),"")</f>
        <v>9.5299999999999994</v>
      </c>
      <c r="G27" s="219">
        <f>IFERROR(VLOOKUP($A27,BDD!$A$8:$AT$3170,6,0),"")</f>
        <v>2089210</v>
      </c>
      <c r="H27" s="221">
        <f>IFERROR(VLOOKUP($A27,BDD!$A$8:$AT$3170,7,0),"")</f>
        <v>15421108</v>
      </c>
      <c r="I27" s="219">
        <f>IFERROR(VLOOKUP($A27,BDD!$A$8:$AT$3170,8,0),"")</f>
        <v>11.94</v>
      </c>
      <c r="J27" s="219">
        <f>IFERROR(VLOOKUP($A27,BDD!$A$8:$AT$3170,9,0),"")</f>
        <v>2096860</v>
      </c>
      <c r="K27" s="221">
        <f>IFERROR(VLOOKUP($A27,BDD!$A$8:$AT$3170,10,0),"")</f>
        <v>15421110</v>
      </c>
      <c r="L27" s="219">
        <f>IFERROR(VLOOKUP($A27,BDD!$A$8:$AT$3170,11,0),"")</f>
        <v>11.94</v>
      </c>
      <c r="M27" s="222" t="str">
        <f>IFERROR(VLOOKUP($A27,BDD!$A$8:$AT$3170,38,0),"")</f>
        <v>DJ-RT-008</v>
      </c>
      <c r="N27" s="1064" t="str">
        <f t="shared" si="3"/>
        <v>A</v>
      </c>
      <c r="O27" s="1065"/>
      <c r="P27" s="207" t="str">
        <f>IFERROR(VLOOKUP($A27,BDD!$A$8:$AT$3170,39,0),"")</f>
        <v>A</v>
      </c>
      <c r="Q27" s="192">
        <f t="shared" si="0"/>
        <v>27</v>
      </c>
      <c r="R27" s="472" t="s">
        <v>2424</v>
      </c>
      <c r="U27" s="224">
        <f t="shared" si="4"/>
        <v>1</v>
      </c>
    </row>
    <row r="28" spans="1:21" s="223" customFormat="1" ht="26.25" customHeight="1">
      <c r="A28" s="217" t="str">
        <f t="shared" si="1"/>
        <v>2158</v>
      </c>
      <c r="B28" s="218">
        <f t="shared" si="2"/>
        <v>18</v>
      </c>
      <c r="C28" s="219" t="str">
        <f>IFERROR(VLOOKUP($A28,BDD!$A$8:$AT$3170,5,0),"")</f>
        <v>JN°1535</v>
      </c>
      <c r="D28" s="219">
        <f>IFERROR(VLOOKUP($A28,BDD!$A$8:$AT$3170,4,0),"")</f>
        <v>18</v>
      </c>
      <c r="E28" s="220">
        <f>IFERROR(VLOOKUP($A28,BDD!$A$8:$AT$3170,13,0),"")</f>
        <v>16</v>
      </c>
      <c r="F28" s="219">
        <f>IFERROR(VLOOKUP($A28,BDD!$A$8:$AT$3170,14,0),"")</f>
        <v>9.5299999999999994</v>
      </c>
      <c r="G28" s="219">
        <f>IFERROR(VLOOKUP($A28,BDD!$A$8:$AT$3170,6,0),"")</f>
        <v>2096860</v>
      </c>
      <c r="H28" s="221">
        <f>IFERROR(VLOOKUP($A28,BDD!$A$8:$AT$3170,7,0),"")</f>
        <v>15421110</v>
      </c>
      <c r="I28" s="219">
        <f>IFERROR(VLOOKUP($A28,BDD!$A$8:$AT$3170,8,0),"")</f>
        <v>11.94</v>
      </c>
      <c r="J28" s="219">
        <f>IFERROR(VLOOKUP($A28,BDD!$A$8:$AT$3170,9,0),"")</f>
        <v>2078510</v>
      </c>
      <c r="K28" s="221">
        <f>IFERROR(VLOOKUP($A28,BDD!$A$8:$AT$3170,10,0),"")</f>
        <v>15421101</v>
      </c>
      <c r="L28" s="219">
        <f>IFERROR(VLOOKUP($A28,BDD!$A$8:$AT$3170,11,0),"")</f>
        <v>11.94</v>
      </c>
      <c r="M28" s="222" t="str">
        <f>IFERROR(VLOOKUP($A28,BDD!$A$8:$AT$3170,38,0),"")</f>
        <v>L-RT-024</v>
      </c>
      <c r="N28" s="1064" t="str">
        <f t="shared" si="3"/>
        <v>A</v>
      </c>
      <c r="O28" s="1065"/>
      <c r="P28" s="207" t="str">
        <f>IFERROR(VLOOKUP($A28,BDD!$A$8:$AT$3170,39,0),"")</f>
        <v>A</v>
      </c>
      <c r="Q28" s="192">
        <f t="shared" si="0"/>
        <v>28</v>
      </c>
      <c r="R28" s="472" t="s">
        <v>2425</v>
      </c>
      <c r="U28" s="224">
        <f t="shared" si="4"/>
        <v>1</v>
      </c>
    </row>
    <row r="29" spans="1:21" s="223" customFormat="1" ht="26.25" customHeight="1">
      <c r="A29" s="217" t="str">
        <f t="shared" si="1"/>
        <v>2159</v>
      </c>
      <c r="B29" s="218">
        <f t="shared" si="2"/>
        <v>19</v>
      </c>
      <c r="C29" s="219" t="str">
        <f>IFERROR(VLOOKUP($A29,BDD!$A$8:$AT$3170,5,0),"")</f>
        <v>DJ°072</v>
      </c>
      <c r="D29" s="219">
        <f>IFERROR(VLOOKUP($A29,BDD!$A$8:$AT$3170,4,0),"")</f>
        <v>18</v>
      </c>
      <c r="E29" s="220">
        <f>IFERROR(VLOOKUP($A29,BDD!$A$8:$AT$3170,13,0),"")</f>
        <v>16</v>
      </c>
      <c r="F29" s="219">
        <f>IFERROR(VLOOKUP($A29,BDD!$A$8:$AT$3170,14,0),"")</f>
        <v>9.5299999999999994</v>
      </c>
      <c r="G29" s="219">
        <f>IFERROR(VLOOKUP($A29,BDD!$A$8:$AT$3170,6,0),"")</f>
        <v>2078510</v>
      </c>
      <c r="H29" s="221">
        <f>IFERROR(VLOOKUP($A29,BDD!$A$8:$AT$3170,7,0),"")</f>
        <v>15421101</v>
      </c>
      <c r="I29" s="219">
        <f>IFERROR(VLOOKUP($A29,BDD!$A$8:$AT$3170,8,0),"")</f>
        <v>11.94</v>
      </c>
      <c r="J29" s="219">
        <f>IFERROR(VLOOKUP($A29,BDD!$A$8:$AT$3170,9,0),"")</f>
        <v>2085450</v>
      </c>
      <c r="K29" s="221">
        <f>IFERROR(VLOOKUP($A29,BDD!$A$8:$AT$3170,10,0),"")</f>
        <v>15421107</v>
      </c>
      <c r="L29" s="219">
        <f>IFERROR(VLOOKUP($A29,BDD!$A$8:$AT$3170,11,0),"")</f>
        <v>11.94</v>
      </c>
      <c r="M29" s="222" t="str">
        <f>IFERROR(VLOOKUP($A29,BDD!$A$8:$AT$3170,38,0),"")</f>
        <v>DJ-RT-009</v>
      </c>
      <c r="N29" s="1064" t="str">
        <f t="shared" si="3"/>
        <v>A</v>
      </c>
      <c r="O29" s="1065"/>
      <c r="P29" s="207" t="str">
        <f>IFERROR(VLOOKUP($A29,BDD!$A$8:$AT$3170,39,0),"")</f>
        <v>A</v>
      </c>
      <c r="Q29" s="192">
        <f t="shared" si="0"/>
        <v>29</v>
      </c>
      <c r="R29" s="472" t="s">
        <v>2426</v>
      </c>
      <c r="U29" s="224">
        <f t="shared" si="4"/>
        <v>1</v>
      </c>
    </row>
    <row r="30" spans="1:21" s="223" customFormat="1" ht="26.25" customHeight="1">
      <c r="A30" s="217" t="str">
        <f t="shared" si="1"/>
        <v>2160</v>
      </c>
      <c r="B30" s="218">
        <f t="shared" si="2"/>
        <v>20</v>
      </c>
      <c r="C30" s="219" t="str">
        <f>IFERROR(VLOOKUP($A30,BDD!$A$8:$AT$3170,5,0),"")</f>
        <v>JN°1536</v>
      </c>
      <c r="D30" s="219">
        <f>IFERROR(VLOOKUP($A30,BDD!$A$8:$AT$3170,4,0),"")</f>
        <v>18</v>
      </c>
      <c r="E30" s="220">
        <f>IFERROR(VLOOKUP($A30,BDD!$A$8:$AT$3170,13,0),"")</f>
        <v>16</v>
      </c>
      <c r="F30" s="219">
        <f>IFERROR(VLOOKUP($A30,BDD!$A$8:$AT$3170,14,0),"")</f>
        <v>9.5299999999999994</v>
      </c>
      <c r="G30" s="219">
        <f>IFERROR(VLOOKUP($A30,BDD!$A$8:$AT$3170,6,0),"")</f>
        <v>2085450</v>
      </c>
      <c r="H30" s="221">
        <f>IFERROR(VLOOKUP($A30,BDD!$A$8:$AT$3170,7,0),"")</f>
        <v>15421107</v>
      </c>
      <c r="I30" s="219">
        <f>IFERROR(VLOOKUP($A30,BDD!$A$8:$AT$3170,8,0),"")</f>
        <v>11.94</v>
      </c>
      <c r="J30" s="219">
        <f>IFERROR(VLOOKUP($A30,BDD!$A$8:$AT$3170,9,0),"")</f>
        <v>2096600</v>
      </c>
      <c r="K30" s="221">
        <f>IFERROR(VLOOKUP($A30,BDD!$A$8:$AT$3170,10,0),"")</f>
        <v>15421111</v>
      </c>
      <c r="L30" s="219">
        <f>IFERROR(VLOOKUP($A30,BDD!$A$8:$AT$3170,11,0),"")</f>
        <v>11.94</v>
      </c>
      <c r="M30" s="222" t="str">
        <f>IFERROR(VLOOKUP($A30,BDD!$A$8:$AT$3170,38,0),"")</f>
        <v>L-RT-024</v>
      </c>
      <c r="N30" s="1064" t="str">
        <f t="shared" si="3"/>
        <v>A</v>
      </c>
      <c r="O30" s="1065"/>
      <c r="P30" s="207" t="str">
        <f>IFERROR(VLOOKUP($A30,BDD!$A$8:$AT$3170,39,0),"")</f>
        <v>A</v>
      </c>
      <c r="Q30" s="192">
        <f t="shared" si="0"/>
        <v>30</v>
      </c>
      <c r="R30" s="472" t="s">
        <v>2427</v>
      </c>
      <c r="U30" s="224">
        <f t="shared" si="4"/>
        <v>1</v>
      </c>
    </row>
    <row r="31" spans="1:21" s="223" customFormat="1" ht="26.25" customHeight="1">
      <c r="A31" s="217" t="str">
        <f t="shared" si="1"/>
        <v>2161</v>
      </c>
      <c r="B31" s="218">
        <f t="shared" si="2"/>
        <v>21</v>
      </c>
      <c r="C31" s="219" t="str">
        <f>IFERROR(VLOOKUP($A31,BDD!$A$8:$AT$3170,5,0),"")</f>
        <v>DJ°069</v>
      </c>
      <c r="D31" s="219">
        <f>IFERROR(VLOOKUP($A31,BDD!$A$8:$AT$3170,4,0),"")</f>
        <v>18</v>
      </c>
      <c r="E31" s="220">
        <f>IFERROR(VLOOKUP($A31,BDD!$A$8:$AT$3170,13,0),"")</f>
        <v>16</v>
      </c>
      <c r="F31" s="219">
        <f>IFERROR(VLOOKUP($A31,BDD!$A$8:$AT$3170,14,0),"")</f>
        <v>9.5299999999999994</v>
      </c>
      <c r="G31" s="219">
        <f>IFERROR(VLOOKUP($A31,BDD!$A$8:$AT$3170,6,0),"")</f>
        <v>2096600</v>
      </c>
      <c r="H31" s="221">
        <f>IFERROR(VLOOKUP($A31,BDD!$A$8:$AT$3170,7,0),"")</f>
        <v>15421111</v>
      </c>
      <c r="I31" s="219">
        <f>IFERROR(VLOOKUP($A31,BDD!$A$8:$AT$3170,8,0),"")</f>
        <v>11.94</v>
      </c>
      <c r="J31" s="219">
        <f>IFERROR(VLOOKUP($A31,BDD!$A$8:$AT$3170,9,0),"")</f>
        <v>2080440</v>
      </c>
      <c r="K31" s="221">
        <f>IFERROR(VLOOKUP($A31,BDD!$A$8:$AT$3170,10,0),"")</f>
        <v>15421102</v>
      </c>
      <c r="L31" s="219">
        <f>IFERROR(VLOOKUP($A31,BDD!$A$8:$AT$3170,11,0),"")</f>
        <v>11.94</v>
      </c>
      <c r="M31" s="222" t="str">
        <f>IFERROR(VLOOKUP($A31,BDD!$A$8:$AT$3170,38,0),"")</f>
        <v>DJ-RT-008</v>
      </c>
      <c r="N31" s="1064" t="str">
        <f t="shared" si="3"/>
        <v>A</v>
      </c>
      <c r="O31" s="1065"/>
      <c r="P31" s="207" t="str">
        <f>IFERROR(VLOOKUP($A31,BDD!$A$8:$AT$3170,39,0),"")</f>
        <v>A</v>
      </c>
      <c r="Q31" s="192">
        <f t="shared" si="0"/>
        <v>31</v>
      </c>
      <c r="R31" s="472" t="s">
        <v>2428</v>
      </c>
      <c r="U31" s="224">
        <f t="shared" si="4"/>
        <v>1</v>
      </c>
    </row>
    <row r="32" spans="1:21" s="223" customFormat="1" ht="26.25" customHeight="1">
      <c r="A32" s="217" t="str">
        <f t="shared" si="1"/>
        <v>2162</v>
      </c>
      <c r="B32" s="218">
        <f t="shared" si="2"/>
        <v>22</v>
      </c>
      <c r="C32" s="219" t="str">
        <f>IFERROR(VLOOKUP($A32,BDD!$A$8:$AT$3170,5,0),"")</f>
        <v>JN°1537</v>
      </c>
      <c r="D32" s="219">
        <f>IFERROR(VLOOKUP($A32,BDD!$A$8:$AT$3170,4,0),"")</f>
        <v>18</v>
      </c>
      <c r="E32" s="220">
        <f>IFERROR(VLOOKUP($A32,BDD!$A$8:$AT$3170,13,0),"")</f>
        <v>16</v>
      </c>
      <c r="F32" s="219">
        <f>IFERROR(VLOOKUP($A32,BDD!$A$8:$AT$3170,14,0),"")</f>
        <v>9.5299999999999994</v>
      </c>
      <c r="G32" s="219">
        <f>IFERROR(VLOOKUP($A32,BDD!$A$8:$AT$3170,6,0),"")</f>
        <v>2080440</v>
      </c>
      <c r="H32" s="221">
        <f>IFERROR(VLOOKUP($A32,BDD!$A$8:$AT$3170,7,0),"")</f>
        <v>15421102</v>
      </c>
      <c r="I32" s="219">
        <f>IFERROR(VLOOKUP($A32,BDD!$A$8:$AT$3170,8,0),"")</f>
        <v>11.94</v>
      </c>
      <c r="J32" s="219">
        <f>IFERROR(VLOOKUP($A32,BDD!$A$8:$AT$3170,9,0),"")</f>
        <v>2079600</v>
      </c>
      <c r="K32" s="221">
        <f>IFERROR(VLOOKUP($A32,BDD!$A$8:$AT$3170,10,0),"")</f>
        <v>15421102</v>
      </c>
      <c r="L32" s="219">
        <f>IFERROR(VLOOKUP($A32,BDD!$A$8:$AT$3170,11,0),"")</f>
        <v>11.94</v>
      </c>
      <c r="M32" s="222" t="str">
        <f>IFERROR(VLOOKUP($A32,BDD!$A$8:$AT$3170,38,0),"")</f>
        <v>L-RT-024</v>
      </c>
      <c r="N32" s="1064" t="str">
        <f t="shared" si="3"/>
        <v>A</v>
      </c>
      <c r="O32" s="1065"/>
      <c r="P32" s="207" t="str">
        <f>IFERROR(VLOOKUP($A32,BDD!$A$8:$AT$3170,39,0),"")</f>
        <v>A</v>
      </c>
      <c r="Q32" s="192">
        <f t="shared" si="0"/>
        <v>32</v>
      </c>
      <c r="R32" s="472" t="s">
        <v>2429</v>
      </c>
      <c r="U32" s="224">
        <f t="shared" si="4"/>
        <v>1</v>
      </c>
    </row>
    <row r="33" spans="1:21" s="223" customFormat="1" ht="26.25" customHeight="1">
      <c r="A33" s="217" t="str">
        <f t="shared" si="1"/>
        <v>2163</v>
      </c>
      <c r="B33" s="218">
        <f t="shared" si="2"/>
        <v>23</v>
      </c>
      <c r="C33" s="219" t="str">
        <f>IFERROR(VLOOKUP($A33,BDD!$A$8:$AT$3170,5,0),"")</f>
        <v>DJ°052</v>
      </c>
      <c r="D33" s="219">
        <f>IFERROR(VLOOKUP($A33,BDD!$A$8:$AT$3170,4,0),"")</f>
        <v>18</v>
      </c>
      <c r="E33" s="220">
        <f>IFERROR(VLOOKUP($A33,BDD!$A$8:$AT$3170,13,0),"")</f>
        <v>16</v>
      </c>
      <c r="F33" s="219">
        <f>IFERROR(VLOOKUP($A33,BDD!$A$8:$AT$3170,14,0),"")</f>
        <v>9.5299999999999994</v>
      </c>
      <c r="G33" s="219">
        <f>IFERROR(VLOOKUP($A33,BDD!$A$8:$AT$3170,6,0),"")</f>
        <v>2079600</v>
      </c>
      <c r="H33" s="221">
        <f>IFERROR(VLOOKUP($A33,BDD!$A$8:$AT$3170,7,0),"")</f>
        <v>15421102</v>
      </c>
      <c r="I33" s="219">
        <f>IFERROR(VLOOKUP($A33,BDD!$A$8:$AT$3170,8,0),"")</f>
        <v>11.94</v>
      </c>
      <c r="J33" s="219">
        <f>IFERROR(VLOOKUP($A33,BDD!$A$8:$AT$3170,9,0),"")</f>
        <v>2088240</v>
      </c>
      <c r="K33" s="221">
        <f>IFERROR(VLOOKUP($A33,BDD!$A$8:$AT$3170,10,0),"")</f>
        <v>15421108</v>
      </c>
      <c r="L33" s="219">
        <f>IFERROR(VLOOKUP($A33,BDD!$A$8:$AT$3170,11,0),"")</f>
        <v>11.94</v>
      </c>
      <c r="M33" s="222" t="str">
        <f>IFERROR(VLOOKUP($A33,BDD!$A$8:$AT$3170,38,0),"")</f>
        <v>DJ-RT-009</v>
      </c>
      <c r="N33" s="1064" t="str">
        <f t="shared" si="3"/>
        <v>A</v>
      </c>
      <c r="O33" s="1065"/>
      <c r="P33" s="207" t="str">
        <f>IFERROR(VLOOKUP($A33,BDD!$A$8:$AT$3170,39,0),"")</f>
        <v>A</v>
      </c>
      <c r="Q33" s="192">
        <f t="shared" si="0"/>
        <v>33</v>
      </c>
      <c r="R33" s="472" t="s">
        <v>2430</v>
      </c>
      <c r="U33" s="224">
        <f t="shared" si="4"/>
        <v>1</v>
      </c>
    </row>
    <row r="34" spans="1:21" s="223" customFormat="1" ht="26.25" customHeight="1">
      <c r="A34" s="217" t="str">
        <f t="shared" si="1"/>
        <v>2164</v>
      </c>
      <c r="B34" s="218">
        <f t="shared" si="2"/>
        <v>24</v>
      </c>
      <c r="C34" s="219" t="str">
        <f>IFERROR(VLOOKUP($A34,BDD!$A$8:$AT$3170,5,0),"")</f>
        <v>JN°1538</v>
      </c>
      <c r="D34" s="219">
        <f>IFERROR(VLOOKUP($A34,BDD!$A$8:$AT$3170,4,0),"")</f>
        <v>18</v>
      </c>
      <c r="E34" s="220">
        <f>IFERROR(VLOOKUP($A34,BDD!$A$8:$AT$3170,13,0),"")</f>
        <v>16</v>
      </c>
      <c r="F34" s="219">
        <f>IFERROR(VLOOKUP($A34,BDD!$A$8:$AT$3170,14,0),"")</f>
        <v>9.5299999999999994</v>
      </c>
      <c r="G34" s="219">
        <f>IFERROR(VLOOKUP($A34,BDD!$A$8:$AT$3170,6,0),"")</f>
        <v>2088240</v>
      </c>
      <c r="H34" s="221">
        <f>IFERROR(VLOOKUP($A34,BDD!$A$8:$AT$3170,7,0),"")</f>
        <v>15421108</v>
      </c>
      <c r="I34" s="219">
        <f>IFERROR(VLOOKUP($A34,BDD!$A$8:$AT$3170,8,0),"")</f>
        <v>11.94</v>
      </c>
      <c r="J34" s="219">
        <f>IFERROR(VLOOKUP($A34,BDD!$A$8:$AT$3170,9,0),"")</f>
        <v>2092590</v>
      </c>
      <c r="K34" s="221">
        <f>IFERROR(VLOOKUP($A34,BDD!$A$8:$AT$3170,10,0),"")</f>
        <v>15421110</v>
      </c>
      <c r="L34" s="219">
        <f>IFERROR(VLOOKUP($A34,BDD!$A$8:$AT$3170,11,0),"")</f>
        <v>11.94</v>
      </c>
      <c r="M34" s="222" t="str">
        <f>IFERROR(VLOOKUP($A34,BDD!$A$8:$AT$3170,38,0),"")</f>
        <v>L-RT-024</v>
      </c>
      <c r="N34" s="1064" t="str">
        <f t="shared" si="3"/>
        <v>A</v>
      </c>
      <c r="O34" s="1065"/>
      <c r="P34" s="207" t="str">
        <f>IFERROR(VLOOKUP($A34,BDD!$A$8:$AT$3170,39,0),"")</f>
        <v>A</v>
      </c>
      <c r="Q34" s="192">
        <f t="shared" si="0"/>
        <v>34</v>
      </c>
      <c r="R34" s="472" t="s">
        <v>2431</v>
      </c>
      <c r="U34" s="224">
        <f t="shared" si="4"/>
        <v>1</v>
      </c>
    </row>
    <row r="35" spans="1:21" s="223" customFormat="1" ht="26.25" customHeight="1">
      <c r="A35" s="217" t="str">
        <f t="shared" si="1"/>
        <v>2165</v>
      </c>
      <c r="B35" s="218">
        <f t="shared" si="2"/>
        <v>25</v>
      </c>
      <c r="C35" s="219" t="str">
        <f>IFERROR(VLOOKUP($A35,BDD!$A$8:$AT$3170,5,0),"")</f>
        <v>DJ°063</v>
      </c>
      <c r="D35" s="219">
        <f>IFERROR(VLOOKUP($A35,BDD!$A$8:$AT$3170,4,0),"")</f>
        <v>18</v>
      </c>
      <c r="E35" s="220">
        <f>IFERROR(VLOOKUP($A35,BDD!$A$8:$AT$3170,13,0),"")</f>
        <v>16</v>
      </c>
      <c r="F35" s="219">
        <f>IFERROR(VLOOKUP($A35,BDD!$A$8:$AT$3170,14,0),"")</f>
        <v>9.5299999999999994</v>
      </c>
      <c r="G35" s="219">
        <f>IFERROR(VLOOKUP($A35,BDD!$A$8:$AT$3170,6,0),"")</f>
        <v>2092590</v>
      </c>
      <c r="H35" s="221">
        <f>IFERROR(VLOOKUP($A35,BDD!$A$8:$AT$3170,7,0),"")</f>
        <v>15421110</v>
      </c>
      <c r="I35" s="219">
        <f>IFERROR(VLOOKUP($A35,BDD!$A$8:$AT$3170,8,0),"")</f>
        <v>11.94</v>
      </c>
      <c r="J35" s="219">
        <f>IFERROR(VLOOKUP($A35,BDD!$A$8:$AT$3170,9,0),"")</f>
        <v>2092990</v>
      </c>
      <c r="K35" s="221">
        <f>IFERROR(VLOOKUP($A35,BDD!$A$8:$AT$3170,10,0),"")</f>
        <v>15421110</v>
      </c>
      <c r="L35" s="219">
        <f>IFERROR(VLOOKUP($A35,BDD!$A$8:$AT$3170,11,0),"")</f>
        <v>11.94</v>
      </c>
      <c r="M35" s="222" t="str">
        <f>IFERROR(VLOOKUP($A35,BDD!$A$8:$AT$3170,38,0),"")</f>
        <v>DJ-RT-009</v>
      </c>
      <c r="N35" s="1064" t="str">
        <f t="shared" si="3"/>
        <v>A</v>
      </c>
      <c r="O35" s="1065"/>
      <c r="P35" s="207" t="str">
        <f>IFERROR(VLOOKUP($A35,BDD!$A$8:$AT$3170,39,0),"")</f>
        <v>A</v>
      </c>
      <c r="Q35" s="192">
        <f t="shared" si="0"/>
        <v>35</v>
      </c>
      <c r="R35" s="472" t="s">
        <v>2432</v>
      </c>
      <c r="U35" s="224">
        <f t="shared" si="4"/>
        <v>1</v>
      </c>
    </row>
    <row r="36" spans="1:21" s="223" customFormat="1" ht="26.25" customHeight="1">
      <c r="A36" s="217" t="str">
        <f t="shared" si="1"/>
        <v>2166</v>
      </c>
      <c r="B36" s="218">
        <f t="shared" si="2"/>
        <v>26</v>
      </c>
      <c r="C36" s="219" t="str">
        <f>IFERROR(VLOOKUP($A36,BDD!$A$8:$AT$3170,5,0),"")</f>
        <v>JN°1539R</v>
      </c>
      <c r="D36" s="219">
        <f>IFERROR(VLOOKUP($A36,BDD!$A$8:$AT$3170,4,0),"")</f>
        <v>18</v>
      </c>
      <c r="E36" s="220">
        <f>IFERROR(VLOOKUP($A36,BDD!$A$8:$AT$3170,13,0),"")</f>
        <v>16</v>
      </c>
      <c r="F36" s="219">
        <f>IFERROR(VLOOKUP($A36,BDD!$A$8:$AT$3170,14,0),"")</f>
        <v>9.5299999999999994</v>
      </c>
      <c r="G36" s="219">
        <f>IFERROR(VLOOKUP($A36,BDD!$A$8:$AT$3170,6,0),"")</f>
        <v>2092990</v>
      </c>
      <c r="H36" s="221">
        <f>IFERROR(VLOOKUP($A36,BDD!$A$8:$AT$3170,7,0),"")</f>
        <v>15421110</v>
      </c>
      <c r="I36" s="219">
        <f>IFERROR(VLOOKUP($A36,BDD!$A$8:$AT$3170,8,0),"")</f>
        <v>11.94</v>
      </c>
      <c r="J36" s="219">
        <f>IFERROR(VLOOKUP($A36,BDD!$A$8:$AT$3170,9,0),"")</f>
        <v>2095040</v>
      </c>
      <c r="K36" s="221">
        <f>IFERROR(VLOOKUP($A36,BDD!$A$8:$AT$3170,10,0),"")</f>
        <v>15421111</v>
      </c>
      <c r="L36" s="219">
        <f>IFERROR(VLOOKUP($A36,BDD!$A$8:$AT$3170,11,0),"")</f>
        <v>11.94</v>
      </c>
      <c r="M36" s="222" t="str">
        <f>IFERROR(VLOOKUP($A36,BDD!$A$8:$AT$3170,38,0),"")</f>
        <v>L-RT-064</v>
      </c>
      <c r="N36" s="1064" t="str">
        <f t="shared" si="3"/>
        <v>A</v>
      </c>
      <c r="O36" s="1065"/>
      <c r="P36" s="207" t="str">
        <f>IFERROR(VLOOKUP($A36,BDD!$A$8:$AT$3170,39,0),"")</f>
        <v>A</v>
      </c>
      <c r="Q36" s="192">
        <f t="shared" si="0"/>
        <v>36</v>
      </c>
      <c r="R36" s="472" t="s">
        <v>2433</v>
      </c>
      <c r="U36" s="224">
        <f t="shared" si="4"/>
        <v>1</v>
      </c>
    </row>
    <row r="37" spans="1:21" s="223" customFormat="1" ht="26.25" customHeight="1">
      <c r="A37" s="217" t="str">
        <f t="shared" si="1"/>
        <v>2167</v>
      </c>
      <c r="B37" s="218">
        <f t="shared" si="2"/>
        <v>27</v>
      </c>
      <c r="C37" s="219" t="str">
        <f>IFERROR(VLOOKUP($A37,BDD!$A$8:$AT$3170,5,0),"")</f>
        <v>DJ°060</v>
      </c>
      <c r="D37" s="219">
        <f>IFERROR(VLOOKUP($A37,BDD!$A$8:$AT$3170,4,0),"")</f>
        <v>18</v>
      </c>
      <c r="E37" s="220">
        <f>IFERROR(VLOOKUP($A37,BDD!$A$8:$AT$3170,13,0),"")</f>
        <v>16</v>
      </c>
      <c r="F37" s="219">
        <f>IFERROR(VLOOKUP($A37,BDD!$A$8:$AT$3170,14,0),"")</f>
        <v>9.5299999999999994</v>
      </c>
      <c r="G37" s="219">
        <f>IFERROR(VLOOKUP($A37,BDD!$A$8:$AT$3170,6,0),"")</f>
        <v>2095040</v>
      </c>
      <c r="H37" s="221">
        <f>IFERROR(VLOOKUP($A37,BDD!$A$8:$AT$3170,7,0),"")</f>
        <v>15421111</v>
      </c>
      <c r="I37" s="219">
        <f>IFERROR(VLOOKUP($A37,BDD!$A$8:$AT$3170,8,0),"")</f>
        <v>11.94</v>
      </c>
      <c r="J37" s="219">
        <f>IFERROR(VLOOKUP($A37,BDD!$A$8:$AT$3170,9,0),"")</f>
        <v>2095950</v>
      </c>
      <c r="K37" s="221">
        <f>IFERROR(VLOOKUP($A37,BDD!$A$8:$AT$3170,10,0),"")</f>
        <v>15421104</v>
      </c>
      <c r="L37" s="219">
        <f>IFERROR(VLOOKUP($A37,BDD!$A$8:$AT$3170,11,0),"")</f>
        <v>11.94</v>
      </c>
      <c r="M37" s="222" t="str">
        <f>IFERROR(VLOOKUP($A37,BDD!$A$8:$AT$3170,38,0),"")</f>
        <v>DJ-RT-008</v>
      </c>
      <c r="N37" s="1064" t="str">
        <f t="shared" si="3"/>
        <v>A</v>
      </c>
      <c r="O37" s="1065"/>
      <c r="P37" s="207" t="str">
        <f>IFERROR(VLOOKUP($A37,BDD!$A$8:$AT$3170,39,0),"")</f>
        <v>A</v>
      </c>
      <c r="Q37" s="192">
        <f t="shared" si="0"/>
        <v>37</v>
      </c>
      <c r="R37" s="472" t="s">
        <v>2434</v>
      </c>
      <c r="U37" s="224">
        <f t="shared" si="4"/>
        <v>1</v>
      </c>
    </row>
    <row r="38" spans="1:21" s="226" customFormat="1" ht="33" customHeight="1">
      <c r="B38" s="1066" t="s">
        <v>1617</v>
      </c>
      <c r="C38" s="1067"/>
      <c r="D38" s="1067"/>
      <c r="E38" s="1067"/>
      <c r="F38" s="1067"/>
      <c r="G38" s="1067"/>
      <c r="H38" s="1067"/>
      <c r="I38" s="1067" t="s">
        <v>1777</v>
      </c>
      <c r="J38" s="1067"/>
      <c r="K38" s="1067"/>
      <c r="L38" s="1067"/>
      <c r="M38" s="1067"/>
      <c r="N38" s="1067"/>
      <c r="O38" s="1068"/>
      <c r="P38" s="194"/>
      <c r="Q38" s="192">
        <f t="shared" si="0"/>
        <v>38</v>
      </c>
      <c r="R38" s="472" t="s">
        <v>2435</v>
      </c>
      <c r="U38" s="224" t="str">
        <f t="shared" si="4"/>
        <v/>
      </c>
    </row>
    <row r="39" spans="1:21" s="228" customFormat="1" ht="33" customHeight="1">
      <c r="A39" s="217"/>
      <c r="B39" s="1056" t="s">
        <v>1778</v>
      </c>
      <c r="C39" s="1057"/>
      <c r="D39" s="1057"/>
      <c r="E39" s="1057"/>
      <c r="F39" s="1057"/>
      <c r="G39" s="1057"/>
      <c r="H39" s="1057"/>
      <c r="I39" s="1058"/>
      <c r="J39" s="1058"/>
      <c r="K39" s="1058"/>
      <c r="L39" s="1058"/>
      <c r="M39" s="1058"/>
      <c r="N39" s="1058"/>
      <c r="O39" s="1059"/>
      <c r="P39" s="194"/>
      <c r="Q39" s="192">
        <f t="shared" si="0"/>
        <v>39</v>
      </c>
      <c r="R39" s="472" t="s">
        <v>2436</v>
      </c>
      <c r="S39" s="227"/>
      <c r="U39" s="224" t="str">
        <f t="shared" si="4"/>
        <v/>
      </c>
    </row>
    <row r="40" spans="1:21" s="228" customFormat="1" ht="33" customHeight="1">
      <c r="A40" s="217"/>
      <c r="B40" s="1056" t="s">
        <v>1544</v>
      </c>
      <c r="C40" s="1057"/>
      <c r="D40" s="1057"/>
      <c r="E40" s="1057"/>
      <c r="F40" s="1057"/>
      <c r="G40" s="1057"/>
      <c r="H40" s="1057"/>
      <c r="I40" s="1058"/>
      <c r="J40" s="1058"/>
      <c r="K40" s="1058"/>
      <c r="L40" s="1058"/>
      <c r="M40" s="1058"/>
      <c r="N40" s="1058"/>
      <c r="O40" s="1059"/>
      <c r="P40" s="194"/>
      <c r="Q40" s="192">
        <f t="shared" si="0"/>
        <v>40</v>
      </c>
      <c r="R40" s="472" t="s">
        <v>2437</v>
      </c>
      <c r="S40" s="227"/>
      <c r="U40" s="224" t="str">
        <f t="shared" si="4"/>
        <v/>
      </c>
    </row>
    <row r="41" spans="1:21" s="228" customFormat="1" ht="33" customHeight="1">
      <c r="A41" s="217"/>
      <c r="B41" s="1060" t="s">
        <v>1779</v>
      </c>
      <c r="C41" s="1061"/>
      <c r="D41" s="1061"/>
      <c r="E41" s="1061"/>
      <c r="F41" s="1061"/>
      <c r="G41" s="1061"/>
      <c r="H41" s="1061"/>
      <c r="I41" s="1062"/>
      <c r="J41" s="1062"/>
      <c r="K41" s="1062"/>
      <c r="L41" s="1062"/>
      <c r="M41" s="1062"/>
      <c r="N41" s="1062"/>
      <c r="O41" s="1063"/>
      <c r="P41" s="194"/>
      <c r="Q41" s="192">
        <f t="shared" si="0"/>
        <v>41</v>
      </c>
      <c r="R41" s="472" t="s">
        <v>2438</v>
      </c>
      <c r="S41" s="227"/>
      <c r="U41" s="224" t="str">
        <f t="shared" si="4"/>
        <v/>
      </c>
    </row>
    <row r="42" spans="1:21" ht="28.5" customHeight="1">
      <c r="A42" s="217"/>
      <c r="B42" s="1023"/>
      <c r="C42" s="1024"/>
      <c r="D42" s="1024"/>
      <c r="E42" s="1025"/>
      <c r="F42" s="992" t="s">
        <v>1755</v>
      </c>
      <c r="G42" s="993"/>
      <c r="H42" s="993"/>
      <c r="I42" s="993"/>
      <c r="J42" s="993"/>
      <c r="K42" s="993"/>
      <c r="L42" s="994"/>
      <c r="M42" s="1038" t="s">
        <v>1756</v>
      </c>
      <c r="N42" s="1039"/>
      <c r="O42" s="1040"/>
      <c r="Q42" s="192">
        <f t="shared" si="0"/>
        <v>42</v>
      </c>
      <c r="R42" s="472" t="s">
        <v>2439</v>
      </c>
      <c r="U42" s="224" t="str">
        <f t="shared" si="4"/>
        <v/>
      </c>
    </row>
    <row r="43" spans="1:21" ht="28.5" customHeight="1">
      <c r="A43" s="217"/>
      <c r="B43" s="1026"/>
      <c r="C43" s="1054"/>
      <c r="D43" s="1054"/>
      <c r="E43" s="1028"/>
      <c r="F43" s="1032"/>
      <c r="G43" s="1055"/>
      <c r="H43" s="1055"/>
      <c r="I43" s="1055"/>
      <c r="J43" s="1055"/>
      <c r="K43" s="1055"/>
      <c r="L43" s="1034"/>
      <c r="M43" s="1038" t="s">
        <v>1536</v>
      </c>
      <c r="N43" s="1039"/>
      <c r="O43" s="1040"/>
      <c r="Q43" s="192">
        <f t="shared" si="0"/>
        <v>43</v>
      </c>
      <c r="R43" s="472" t="s">
        <v>2440</v>
      </c>
      <c r="U43" s="224" t="str">
        <f t="shared" si="4"/>
        <v/>
      </c>
    </row>
    <row r="44" spans="1:21" ht="28.5" customHeight="1">
      <c r="A44" s="217"/>
      <c r="B44" s="1029"/>
      <c r="C44" s="1030"/>
      <c r="D44" s="1030"/>
      <c r="E44" s="1031"/>
      <c r="F44" s="1035"/>
      <c r="G44" s="1036"/>
      <c r="H44" s="1036"/>
      <c r="I44" s="1036"/>
      <c r="J44" s="1036"/>
      <c r="K44" s="1036"/>
      <c r="L44" s="1037"/>
      <c r="M44" s="1038" t="s">
        <v>1538</v>
      </c>
      <c r="N44" s="1039"/>
      <c r="O44" s="1040"/>
      <c r="Q44" s="192">
        <f t="shared" si="0"/>
        <v>44</v>
      </c>
      <c r="R44" s="472" t="s">
        <v>2441</v>
      </c>
      <c r="U44" s="224" t="str">
        <f t="shared" si="4"/>
        <v/>
      </c>
    </row>
    <row r="45" spans="1:21" ht="27.75" customHeight="1">
      <c r="A45" s="217"/>
      <c r="B45" s="1041" t="s">
        <v>1757</v>
      </c>
      <c r="C45" s="1042"/>
      <c r="D45" s="1042"/>
      <c r="E45" s="1042"/>
      <c r="F45" s="1042"/>
      <c r="G45" s="1042"/>
      <c r="H45" s="1042"/>
      <c r="I45" s="1042"/>
      <c r="J45" s="1042"/>
      <c r="K45" s="1042"/>
      <c r="L45" s="1042"/>
      <c r="M45" s="1042"/>
      <c r="N45" s="1042"/>
      <c r="O45" s="1043"/>
      <c r="Q45" s="192">
        <f t="shared" si="0"/>
        <v>45</v>
      </c>
      <c r="R45" s="472" t="s">
        <v>2442</v>
      </c>
      <c r="U45" s="224" t="str">
        <f t="shared" si="4"/>
        <v/>
      </c>
    </row>
    <row r="46" spans="1:21" s="195" customFormat="1" ht="27.75" customHeight="1">
      <c r="A46" s="217"/>
      <c r="B46" s="1008" t="s">
        <v>1758</v>
      </c>
      <c r="C46" s="1009"/>
      <c r="D46" s="1009"/>
      <c r="E46" s="1010" t="str">
        <f>E6</f>
        <v>MFD-ISW Vers MFD-CPF-</v>
      </c>
      <c r="F46" s="1010"/>
      <c r="G46" s="1010"/>
      <c r="H46" s="1010"/>
      <c r="I46" s="1010"/>
      <c r="J46" s="1010"/>
      <c r="K46" s="1010"/>
      <c r="L46" s="1010"/>
      <c r="M46" s="1010"/>
      <c r="N46" s="1010"/>
      <c r="O46" s="1011"/>
      <c r="P46" s="187" t="str">
        <f>CONCATENATE("1/",IF(COUNTA(R:R)&lt;=25,1,IF(AND(COUNTA(R:R)&gt;25,COUNTA(R:R)&lt;=50),2,IF(AND(COUNTA(R:R)&gt;50,COUNTA(R:R)&lt;=75),3,0))))</f>
        <v>1/3</v>
      </c>
      <c r="Q46" s="192">
        <f t="shared" si="0"/>
        <v>46</v>
      </c>
      <c r="R46" s="472" t="s">
        <v>2443</v>
      </c>
      <c r="U46" s="224">
        <f t="shared" si="4"/>
        <v>0</v>
      </c>
    </row>
    <row r="47" spans="1:21" s="195" customFormat="1" ht="27.75" customHeight="1">
      <c r="A47" s="217"/>
      <c r="B47" s="198" t="s">
        <v>1759</v>
      </c>
      <c r="C47" s="199"/>
      <c r="D47" s="200"/>
      <c r="E47" s="1012" t="str">
        <f>E7</f>
        <v>T-14</v>
      </c>
      <c r="F47" s="1012"/>
      <c r="G47" s="201"/>
      <c r="H47" s="1013" t="s">
        <v>1760</v>
      </c>
      <c r="I47" s="1014"/>
      <c r="J47" s="1014"/>
      <c r="K47" s="202">
        <f>MAX(Q:Q)</f>
        <v>60</v>
      </c>
      <c r="L47" s="203"/>
      <c r="M47" s="204" t="s">
        <v>1761</v>
      </c>
      <c r="N47" s="1015" t="str">
        <f>CONCATENATE("2/",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2/3</v>
      </c>
      <c r="O47" s="1016"/>
      <c r="P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47" s="192">
        <f t="shared" si="0"/>
        <v>47</v>
      </c>
      <c r="R47" s="472" t="s">
        <v>2444</v>
      </c>
      <c r="U47" s="224">
        <f t="shared" si="4"/>
        <v>0</v>
      </c>
    </row>
    <row r="48" spans="1:21" s="195" customFormat="1" ht="27.75" customHeight="1">
      <c r="A48" s="217"/>
      <c r="B48" s="1008" t="str">
        <f>B8</f>
        <v>Du :   DJ°039</v>
      </c>
      <c r="C48" s="1009"/>
      <c r="D48" s="1009"/>
      <c r="E48" s="1009" t="str">
        <f>E8</f>
        <v>Au :   JN°1562</v>
      </c>
      <c r="F48" s="1009"/>
      <c r="G48" s="1017"/>
      <c r="H48" s="1018" t="str">
        <f>H8</f>
        <v>Du PK :   18</v>
      </c>
      <c r="I48" s="1019"/>
      <c r="J48" s="1019" t="str">
        <f>J8</f>
        <v>Au PK :   19</v>
      </c>
      <c r="K48" s="1020"/>
      <c r="L48" s="205" t="s">
        <v>1762</v>
      </c>
      <c r="M48" s="1053" t="str">
        <f>M8</f>
        <v>728,34   ML</v>
      </c>
      <c r="N48" s="1021"/>
      <c r="O48" s="1022"/>
      <c r="P48" s="194"/>
      <c r="Q48" s="192">
        <f t="shared" si="0"/>
        <v>48</v>
      </c>
      <c r="R48" s="472" t="s">
        <v>2445</v>
      </c>
      <c r="U48" s="224" t="str">
        <f t="shared" si="4"/>
        <v/>
      </c>
    </row>
    <row r="49" spans="1:21" s="195" customFormat="1" ht="27.75" customHeight="1">
      <c r="A49" s="217"/>
      <c r="B49" s="1001" t="s">
        <v>1763</v>
      </c>
      <c r="C49" s="1002"/>
      <c r="D49" s="1002"/>
      <c r="E49" s="1002"/>
      <c r="F49" s="1002"/>
      <c r="G49" s="1002"/>
      <c r="H49" s="1002"/>
      <c r="I49" s="1002"/>
      <c r="J49" s="1002"/>
      <c r="K49" s="1002"/>
      <c r="L49" s="1003"/>
      <c r="M49" s="206" t="s">
        <v>1764</v>
      </c>
      <c r="N49" s="1004" t="s">
        <v>1765</v>
      </c>
      <c r="O49" s="1005"/>
      <c r="P49" s="207" t="s">
        <v>1780</v>
      </c>
      <c r="Q49" s="192">
        <f t="shared" si="0"/>
        <v>49</v>
      </c>
      <c r="R49" s="472" t="s">
        <v>2446</v>
      </c>
      <c r="U49" s="224">
        <f t="shared" si="4"/>
        <v>0</v>
      </c>
    </row>
    <row r="50" spans="1:21" s="216" customFormat="1" ht="40.5" customHeight="1">
      <c r="A50" s="217"/>
      <c r="B50" s="209" t="s">
        <v>1525</v>
      </c>
      <c r="C50" s="210" t="s">
        <v>1766</v>
      </c>
      <c r="D50" s="210" t="s">
        <v>1767</v>
      </c>
      <c r="E50" s="211" t="s">
        <v>1768</v>
      </c>
      <c r="F50" s="212" t="s">
        <v>1769</v>
      </c>
      <c r="G50" s="213" t="s">
        <v>1770</v>
      </c>
      <c r="H50" s="213" t="s">
        <v>1771</v>
      </c>
      <c r="I50" s="214" t="s">
        <v>1772</v>
      </c>
      <c r="J50" s="213" t="s">
        <v>1773</v>
      </c>
      <c r="K50" s="213" t="s">
        <v>1774</v>
      </c>
      <c r="L50" s="214" t="s">
        <v>1775</v>
      </c>
      <c r="M50" s="215" t="s">
        <v>1776</v>
      </c>
      <c r="N50" s="1006"/>
      <c r="O50" s="1007"/>
      <c r="P50" s="194"/>
      <c r="Q50" s="192">
        <f t="shared" si="0"/>
        <v>50</v>
      </c>
      <c r="R50" s="472" t="s">
        <v>2447</v>
      </c>
      <c r="S50" s="192"/>
      <c r="U50" s="224" t="str">
        <f t="shared" si="4"/>
        <v/>
      </c>
    </row>
    <row r="51" spans="1:21" s="223" customFormat="1" ht="26.25" customHeight="1">
      <c r="A51" s="217" t="str">
        <f t="shared" ref="A51:A77" si="5">R28</f>
        <v>2168</v>
      </c>
      <c r="B51" s="218">
        <f t="shared" ref="B51:B77" si="6">IF(R28="","",ROW()-23)</f>
        <v>28</v>
      </c>
      <c r="C51" s="219" t="str">
        <f>IFERROR(VLOOKUP($A51,BDD!$A$8:$AT$3170,5,0),"")</f>
        <v>JN°1540</v>
      </c>
      <c r="D51" s="219">
        <f>IFERROR(VLOOKUP($A51,BDD!$A$8:$AT$3170,4,0),"")</f>
        <v>18</v>
      </c>
      <c r="E51" s="220">
        <f>IFERROR(VLOOKUP($A51,BDD!$A$8:$AT$3170,13,0),"")</f>
        <v>16</v>
      </c>
      <c r="F51" s="219">
        <f>IFERROR(VLOOKUP($A51,BDD!$A$8:$AT$3170,14,0),"")</f>
        <v>9.5299999999999994</v>
      </c>
      <c r="G51" s="219">
        <f>IFERROR(VLOOKUP($A51,BDD!$A$8:$AT$3170,6,0),"")</f>
        <v>2095950</v>
      </c>
      <c r="H51" s="221">
        <f>IFERROR(VLOOKUP($A51,BDD!$A$8:$AT$3170,7,0),"")</f>
        <v>15421104</v>
      </c>
      <c r="I51" s="219">
        <f>IFERROR(VLOOKUP($A51,BDD!$A$8:$AT$3170,8,0),"")</f>
        <v>11.94</v>
      </c>
      <c r="J51" s="219">
        <f>IFERROR(VLOOKUP($A51,BDD!$A$8:$AT$3170,9,0),"")</f>
        <v>2090640</v>
      </c>
      <c r="K51" s="221">
        <f>IFERROR(VLOOKUP($A51,BDD!$A$8:$AT$3170,10,0),"")</f>
        <v>15421109</v>
      </c>
      <c r="L51" s="219">
        <f>IFERROR(VLOOKUP($A51,BDD!$A$8:$AT$3170,11,0),"")</f>
        <v>11.94</v>
      </c>
      <c r="M51" s="222" t="str">
        <f>IFERROR(VLOOKUP($A51,BDD!$A$8:$AT$3170,38,0),"")</f>
        <v>L-RT-024</v>
      </c>
      <c r="N51" s="999" t="str">
        <f t="shared" ref="N51:N75" si="7">P51</f>
        <v>A</v>
      </c>
      <c r="O51" s="1000"/>
      <c r="P51" s="207" t="str">
        <f>IFERROR(VLOOKUP($A51,BDD!$A$8:$AT$3170,39,0),"")</f>
        <v>A</v>
      </c>
      <c r="Q51" s="192">
        <f t="shared" si="0"/>
        <v>51</v>
      </c>
      <c r="R51" s="472" t="s">
        <v>2448</v>
      </c>
      <c r="U51" s="224">
        <f t="shared" si="4"/>
        <v>1</v>
      </c>
    </row>
    <row r="52" spans="1:21" s="223" customFormat="1" ht="26.25" customHeight="1">
      <c r="A52" s="217" t="str">
        <f t="shared" si="5"/>
        <v>2169</v>
      </c>
      <c r="B52" s="218">
        <f t="shared" si="6"/>
        <v>29</v>
      </c>
      <c r="C52" s="219" t="str">
        <f>IFERROR(VLOOKUP($A52,BDD!$A$8:$AT$3170,5,0),"")</f>
        <v>DJ°092</v>
      </c>
      <c r="D52" s="219">
        <f>IFERROR(VLOOKUP($A52,BDD!$A$8:$AT$3170,4,0),"")</f>
        <v>18</v>
      </c>
      <c r="E52" s="220">
        <f>IFERROR(VLOOKUP($A52,BDD!$A$8:$AT$3170,13,0),"")</f>
        <v>16</v>
      </c>
      <c r="F52" s="219">
        <f>IFERROR(VLOOKUP($A52,BDD!$A$8:$AT$3170,14,0),"")</f>
        <v>9.5299999999999994</v>
      </c>
      <c r="G52" s="219">
        <f>IFERROR(VLOOKUP($A52,BDD!$A$8:$AT$3170,6,0),"")</f>
        <v>2090640</v>
      </c>
      <c r="H52" s="221">
        <f>IFERROR(VLOOKUP($A52,BDD!$A$8:$AT$3170,7,0),"")</f>
        <v>15421109</v>
      </c>
      <c r="I52" s="219">
        <f>IFERROR(VLOOKUP($A52,BDD!$A$8:$AT$3170,8,0),"")</f>
        <v>11.94</v>
      </c>
      <c r="J52" s="219">
        <f>IFERROR(VLOOKUP($A52,BDD!$A$8:$AT$3170,9,0),"")</f>
        <v>2080610</v>
      </c>
      <c r="K52" s="221">
        <f>IFERROR(VLOOKUP($A52,BDD!$A$8:$AT$3170,10,0),"")</f>
        <v>15421103</v>
      </c>
      <c r="L52" s="219">
        <f>IFERROR(VLOOKUP($A52,BDD!$A$8:$AT$3170,11,0),"")</f>
        <v>11.94</v>
      </c>
      <c r="M52" s="222" t="str">
        <f>IFERROR(VLOOKUP($A52,BDD!$A$8:$AT$3170,38,0),"")</f>
        <v>DJ-RT-010</v>
      </c>
      <c r="N52" s="999" t="str">
        <f t="shared" si="7"/>
        <v>A</v>
      </c>
      <c r="O52" s="1000"/>
      <c r="P52" s="207" t="str">
        <f>IFERROR(VLOOKUP($A52,BDD!$A$8:$AT$3170,39,0),"")</f>
        <v>A</v>
      </c>
      <c r="Q52" s="192">
        <f t="shared" si="0"/>
        <v>52</v>
      </c>
      <c r="R52" s="472" t="s">
        <v>2449</v>
      </c>
      <c r="U52" s="224">
        <f t="shared" si="4"/>
        <v>1</v>
      </c>
    </row>
    <row r="53" spans="1:21" s="223" customFormat="1" ht="26.25" customHeight="1">
      <c r="A53" s="217" t="str">
        <f t="shared" si="5"/>
        <v>2170</v>
      </c>
      <c r="B53" s="218">
        <f t="shared" si="6"/>
        <v>30</v>
      </c>
      <c r="C53" s="219" t="str">
        <f>IFERROR(VLOOKUP($A53,BDD!$A$8:$AT$3170,5,0),"")</f>
        <v>JN°1541</v>
      </c>
      <c r="D53" s="219">
        <f>IFERROR(VLOOKUP($A53,BDD!$A$8:$AT$3170,4,0),"")</f>
        <v>19</v>
      </c>
      <c r="E53" s="220">
        <f>IFERROR(VLOOKUP($A53,BDD!$A$8:$AT$3170,13,0),"")</f>
        <v>16</v>
      </c>
      <c r="F53" s="219">
        <f>IFERROR(VLOOKUP($A53,BDD!$A$8:$AT$3170,14,0),"")</f>
        <v>9.5299999999999994</v>
      </c>
      <c r="G53" s="219">
        <f>IFERROR(VLOOKUP($A53,BDD!$A$8:$AT$3170,6,0),"")</f>
        <v>2080610</v>
      </c>
      <c r="H53" s="221">
        <f>IFERROR(VLOOKUP($A53,BDD!$A$8:$AT$3170,7,0),"")</f>
        <v>15421103</v>
      </c>
      <c r="I53" s="219">
        <f>IFERROR(VLOOKUP($A53,BDD!$A$8:$AT$3170,8,0),"")</f>
        <v>11.94</v>
      </c>
      <c r="J53" s="219">
        <f>IFERROR(VLOOKUP($A53,BDD!$A$8:$AT$3170,9,0),"")</f>
        <v>2090730</v>
      </c>
      <c r="K53" s="221">
        <f>IFERROR(VLOOKUP($A53,BDD!$A$8:$AT$3170,10,0),"")</f>
        <v>15421109</v>
      </c>
      <c r="L53" s="219">
        <f>IFERROR(VLOOKUP($A53,BDD!$A$8:$AT$3170,11,0),"")</f>
        <v>11.94</v>
      </c>
      <c r="M53" s="222" t="str">
        <f>IFERROR(VLOOKUP($A53,BDD!$A$8:$AT$3170,38,0),"")</f>
        <v>L-RT-024</v>
      </c>
      <c r="N53" s="999" t="str">
        <f t="shared" si="7"/>
        <v>A</v>
      </c>
      <c r="O53" s="1000"/>
      <c r="P53" s="207" t="str">
        <f>IFERROR(VLOOKUP($A53,BDD!$A$8:$AT$3170,39,0),"")</f>
        <v>A</v>
      </c>
      <c r="Q53" s="192">
        <f t="shared" si="0"/>
        <v>53</v>
      </c>
      <c r="R53" s="472" t="s">
        <v>2450</v>
      </c>
      <c r="U53" s="224">
        <f t="shared" si="4"/>
        <v>1</v>
      </c>
    </row>
    <row r="54" spans="1:21" s="223" customFormat="1" ht="26.25" customHeight="1">
      <c r="A54" s="217" t="str">
        <f t="shared" si="5"/>
        <v>2171</v>
      </c>
      <c r="B54" s="218">
        <f t="shared" si="6"/>
        <v>31</v>
      </c>
      <c r="C54" s="219" t="str">
        <f>IFERROR(VLOOKUP($A54,BDD!$A$8:$AT$3170,5,0),"")</f>
        <v>DJ°024</v>
      </c>
      <c r="D54" s="219">
        <f>IFERROR(VLOOKUP($A54,BDD!$A$8:$AT$3170,4,0),"")</f>
        <v>19</v>
      </c>
      <c r="E54" s="220">
        <f>IFERROR(VLOOKUP($A54,BDD!$A$8:$AT$3170,13,0),"")</f>
        <v>16</v>
      </c>
      <c r="F54" s="219">
        <f>IFERROR(VLOOKUP($A54,BDD!$A$8:$AT$3170,14,0),"")</f>
        <v>9.5299999999999994</v>
      </c>
      <c r="G54" s="219">
        <f>IFERROR(VLOOKUP($A54,BDD!$A$8:$AT$3170,6,0),"")</f>
        <v>2090730</v>
      </c>
      <c r="H54" s="221">
        <f>IFERROR(VLOOKUP($A54,BDD!$A$8:$AT$3170,7,0),"")</f>
        <v>15421109</v>
      </c>
      <c r="I54" s="219">
        <f>IFERROR(VLOOKUP($A54,BDD!$A$8:$AT$3170,8,0),"")</f>
        <v>11.94</v>
      </c>
      <c r="J54" s="219">
        <f>IFERROR(VLOOKUP($A54,BDD!$A$8:$AT$3170,9,0),"")</f>
        <v>2091030</v>
      </c>
      <c r="K54" s="221">
        <f>IFERROR(VLOOKUP($A54,BDD!$A$8:$AT$3170,10,0),"")</f>
        <v>15421109</v>
      </c>
      <c r="L54" s="219">
        <f>IFERROR(VLOOKUP($A54,BDD!$A$8:$AT$3170,11,0),"")</f>
        <v>11.94</v>
      </c>
      <c r="M54" s="222" t="str">
        <f>IFERROR(VLOOKUP($A54,BDD!$A$8:$AT$3170,38,0),"")</f>
        <v>DJ-RT-004</v>
      </c>
      <c r="N54" s="999" t="str">
        <f t="shared" si="7"/>
        <v>A</v>
      </c>
      <c r="O54" s="1000"/>
      <c r="P54" s="207" t="str">
        <f>IFERROR(VLOOKUP($A54,BDD!$A$8:$AT$3170,39,0),"")</f>
        <v>A</v>
      </c>
      <c r="Q54" s="192">
        <f t="shared" si="0"/>
        <v>54</v>
      </c>
      <c r="R54" s="472" t="s">
        <v>2451</v>
      </c>
      <c r="U54" s="224">
        <f t="shared" si="4"/>
        <v>1</v>
      </c>
    </row>
    <row r="55" spans="1:21" s="223" customFormat="1" ht="26.25" customHeight="1">
      <c r="A55" s="217" t="str">
        <f t="shared" si="5"/>
        <v>2172</v>
      </c>
      <c r="B55" s="218">
        <f t="shared" si="6"/>
        <v>32</v>
      </c>
      <c r="C55" s="219" t="str">
        <f>IFERROR(VLOOKUP($A55,BDD!$A$8:$AT$3170,5,0),"")</f>
        <v>JN°1542</v>
      </c>
      <c r="D55" s="219">
        <f>IFERROR(VLOOKUP($A55,BDD!$A$8:$AT$3170,4,0),"")</f>
        <v>19</v>
      </c>
      <c r="E55" s="220">
        <f>IFERROR(VLOOKUP($A55,BDD!$A$8:$AT$3170,13,0),"")</f>
        <v>16</v>
      </c>
      <c r="F55" s="219">
        <f>IFERROR(VLOOKUP($A55,BDD!$A$8:$AT$3170,14,0),"")</f>
        <v>9.5299999999999994</v>
      </c>
      <c r="G55" s="219">
        <f>IFERROR(VLOOKUP($A55,BDD!$A$8:$AT$3170,6,0),"")</f>
        <v>2091030</v>
      </c>
      <c r="H55" s="221">
        <f>IFERROR(VLOOKUP($A55,BDD!$A$8:$AT$3170,7,0),"")</f>
        <v>15421109</v>
      </c>
      <c r="I55" s="219">
        <f>IFERROR(VLOOKUP($A55,BDD!$A$8:$AT$3170,8,0),"")</f>
        <v>11.94</v>
      </c>
      <c r="J55" s="219">
        <f>IFERROR(VLOOKUP($A55,BDD!$A$8:$AT$3170,9,0),"")</f>
        <v>2084210</v>
      </c>
      <c r="K55" s="221">
        <f>IFERROR(VLOOKUP($A55,BDD!$A$8:$AT$3170,10,0),"")</f>
        <v>15421106</v>
      </c>
      <c r="L55" s="219">
        <f>IFERROR(VLOOKUP($A55,BDD!$A$8:$AT$3170,11,0),"")</f>
        <v>11.94</v>
      </c>
      <c r="M55" s="222" t="str">
        <f>IFERROR(VLOOKUP($A55,BDD!$A$8:$AT$3170,38,0),"")</f>
        <v>L-RT-025</v>
      </c>
      <c r="N55" s="999" t="str">
        <f t="shared" si="7"/>
        <v>A</v>
      </c>
      <c r="O55" s="1000"/>
      <c r="P55" s="207" t="str">
        <f>IFERROR(VLOOKUP($A55,BDD!$A$8:$AT$3170,39,0),"")</f>
        <v>A</v>
      </c>
      <c r="Q55" s="192">
        <f t="shared" si="0"/>
        <v>55</v>
      </c>
      <c r="R55" s="472" t="s">
        <v>2452</v>
      </c>
      <c r="U55" s="224">
        <f t="shared" si="4"/>
        <v>1</v>
      </c>
    </row>
    <row r="56" spans="1:21" s="223" customFormat="1" ht="26.25" customHeight="1">
      <c r="A56" s="217" t="str">
        <f t="shared" si="5"/>
        <v>2173</v>
      </c>
      <c r="B56" s="218">
        <f t="shared" si="6"/>
        <v>33</v>
      </c>
      <c r="C56" s="219" t="str">
        <f>IFERROR(VLOOKUP($A56,BDD!$A$8:$AT$3170,5,0),"")</f>
        <v>DJ°034</v>
      </c>
      <c r="D56" s="219">
        <f>IFERROR(VLOOKUP($A56,BDD!$A$8:$AT$3170,4,0),"")</f>
        <v>19</v>
      </c>
      <c r="E56" s="220">
        <f>IFERROR(VLOOKUP($A56,BDD!$A$8:$AT$3170,13,0),"")</f>
        <v>16</v>
      </c>
      <c r="F56" s="219">
        <f>IFERROR(VLOOKUP($A56,BDD!$A$8:$AT$3170,14,0),"")</f>
        <v>9.5299999999999994</v>
      </c>
      <c r="G56" s="219">
        <f>IFERROR(VLOOKUP($A56,BDD!$A$8:$AT$3170,6,0),"")</f>
        <v>2084210</v>
      </c>
      <c r="H56" s="221">
        <f>IFERROR(VLOOKUP($A56,BDD!$A$8:$AT$3170,7,0),"")</f>
        <v>15421106</v>
      </c>
      <c r="I56" s="219">
        <f>IFERROR(VLOOKUP($A56,BDD!$A$8:$AT$3170,8,0),"")</f>
        <v>11.94</v>
      </c>
      <c r="J56" s="219">
        <f>IFERROR(VLOOKUP($A56,BDD!$A$8:$AT$3170,9,0),"")</f>
        <v>2095030</v>
      </c>
      <c r="K56" s="221">
        <f>IFERROR(VLOOKUP($A56,BDD!$A$8:$AT$3170,10,0),"")</f>
        <v>15412111</v>
      </c>
      <c r="L56" s="219">
        <f>IFERROR(VLOOKUP($A56,BDD!$A$8:$AT$3170,11,0),"")</f>
        <v>11.94</v>
      </c>
      <c r="M56" s="222" t="str">
        <f>IFERROR(VLOOKUP($A56,BDD!$A$8:$AT$3170,38,0),"")</f>
        <v>DJ-RT-005</v>
      </c>
      <c r="N56" s="999" t="str">
        <f t="shared" si="7"/>
        <v>A</v>
      </c>
      <c r="O56" s="1000"/>
      <c r="P56" s="207" t="str">
        <f>IFERROR(VLOOKUP($A56,BDD!$A$8:$AT$3170,39,0),"")</f>
        <v>A</v>
      </c>
      <c r="Q56" s="192">
        <f t="shared" si="0"/>
        <v>56</v>
      </c>
      <c r="R56" s="472" t="s">
        <v>2453</v>
      </c>
      <c r="U56" s="224">
        <f t="shared" si="4"/>
        <v>1</v>
      </c>
    </row>
    <row r="57" spans="1:21" s="223" customFormat="1" ht="26.25" customHeight="1">
      <c r="A57" s="217" t="str">
        <f t="shared" si="5"/>
        <v>2174</v>
      </c>
      <c r="B57" s="218">
        <f t="shared" si="6"/>
        <v>34</v>
      </c>
      <c r="C57" s="219" t="str">
        <f>IFERROR(VLOOKUP($A57,BDD!$A$8:$AT$3170,5,0),"")</f>
        <v>JN°1543</v>
      </c>
      <c r="D57" s="219">
        <f>IFERROR(VLOOKUP($A57,BDD!$A$8:$AT$3170,4,0),"")</f>
        <v>19</v>
      </c>
      <c r="E57" s="220">
        <f>IFERROR(VLOOKUP($A57,BDD!$A$8:$AT$3170,13,0),"")</f>
        <v>16</v>
      </c>
      <c r="F57" s="219">
        <f>IFERROR(VLOOKUP($A57,BDD!$A$8:$AT$3170,14,0),"")</f>
        <v>9.5299999999999994</v>
      </c>
      <c r="G57" s="219">
        <f>IFERROR(VLOOKUP($A57,BDD!$A$8:$AT$3170,6,0),"")</f>
        <v>2095030</v>
      </c>
      <c r="H57" s="221">
        <f>IFERROR(VLOOKUP($A57,BDD!$A$8:$AT$3170,7,0),"")</f>
        <v>15412111</v>
      </c>
      <c r="I57" s="219">
        <f>IFERROR(VLOOKUP($A57,BDD!$A$8:$AT$3170,8,0),"")</f>
        <v>11.94</v>
      </c>
      <c r="J57" s="219">
        <f>IFERROR(VLOOKUP($A57,BDD!$A$8:$AT$3170,9,0),"")</f>
        <v>2085120</v>
      </c>
      <c r="K57" s="221">
        <f>IFERROR(VLOOKUP($A57,BDD!$A$8:$AT$3170,10,0),"")</f>
        <v>15421106</v>
      </c>
      <c r="L57" s="219">
        <f>IFERROR(VLOOKUP($A57,BDD!$A$8:$AT$3170,11,0),"")</f>
        <v>11.94</v>
      </c>
      <c r="M57" s="222" t="str">
        <f>IFERROR(VLOOKUP($A57,BDD!$A$8:$AT$3170,38,0),"")</f>
        <v>L-RT-025</v>
      </c>
      <c r="N57" s="999" t="str">
        <f t="shared" si="7"/>
        <v>A</v>
      </c>
      <c r="O57" s="1000"/>
      <c r="P57" s="207" t="str">
        <f>IFERROR(VLOOKUP($A57,BDD!$A$8:$AT$3170,39,0),"")</f>
        <v>A</v>
      </c>
      <c r="Q57" s="192">
        <f t="shared" si="0"/>
        <v>57</v>
      </c>
      <c r="R57" s="472" t="s">
        <v>2454</v>
      </c>
      <c r="U57" s="224">
        <f t="shared" si="4"/>
        <v>1</v>
      </c>
    </row>
    <row r="58" spans="1:21" s="223" customFormat="1" ht="26.25" customHeight="1">
      <c r="A58" s="217" t="str">
        <f t="shared" si="5"/>
        <v>2175</v>
      </c>
      <c r="B58" s="218">
        <f t="shared" si="6"/>
        <v>35</v>
      </c>
      <c r="C58" s="219" t="str">
        <f>IFERROR(VLOOKUP($A58,BDD!$A$8:$AT$3170,5,0),"")</f>
        <v>DJ°028</v>
      </c>
      <c r="D58" s="219">
        <f>IFERROR(VLOOKUP($A58,BDD!$A$8:$AT$3170,4,0),"")</f>
        <v>19</v>
      </c>
      <c r="E58" s="220">
        <f>IFERROR(VLOOKUP($A58,BDD!$A$8:$AT$3170,13,0),"")</f>
        <v>16</v>
      </c>
      <c r="F58" s="219">
        <f>IFERROR(VLOOKUP($A58,BDD!$A$8:$AT$3170,14,0),"")</f>
        <v>9.5299999999999994</v>
      </c>
      <c r="G58" s="219">
        <f>IFERROR(VLOOKUP($A58,BDD!$A$8:$AT$3170,6,0),"")</f>
        <v>2085120</v>
      </c>
      <c r="H58" s="221">
        <f>IFERROR(VLOOKUP($A58,BDD!$A$8:$AT$3170,7,0),"")</f>
        <v>15421106</v>
      </c>
      <c r="I58" s="219">
        <f>IFERROR(VLOOKUP($A58,BDD!$A$8:$AT$3170,8,0),"")</f>
        <v>11.94</v>
      </c>
      <c r="J58" s="219">
        <f>IFERROR(VLOOKUP($A58,BDD!$A$8:$AT$3170,9,0),"")</f>
        <v>2081920</v>
      </c>
      <c r="K58" s="221">
        <f>IFERROR(VLOOKUP($A58,BDD!$A$8:$AT$3170,10,0),"")</f>
        <v>15421104</v>
      </c>
      <c r="L58" s="219">
        <f>IFERROR(VLOOKUP($A58,BDD!$A$8:$AT$3170,11,0),"")</f>
        <v>11.94</v>
      </c>
      <c r="M58" s="222" t="str">
        <f>IFERROR(VLOOKUP($A58,BDD!$A$8:$AT$3170,38,0),"")</f>
        <v>DJ-RT-005</v>
      </c>
      <c r="N58" s="999" t="str">
        <f t="shared" si="7"/>
        <v>A</v>
      </c>
      <c r="O58" s="1000"/>
      <c r="P58" s="207" t="str">
        <f>IFERROR(VLOOKUP($A58,BDD!$A$8:$AT$3170,39,0),"")</f>
        <v>A</v>
      </c>
      <c r="Q58" s="192">
        <f t="shared" si="0"/>
        <v>58</v>
      </c>
      <c r="R58" s="472" t="s">
        <v>2455</v>
      </c>
      <c r="U58" s="224">
        <f t="shared" si="4"/>
        <v>1</v>
      </c>
    </row>
    <row r="59" spans="1:21" s="223" customFormat="1" ht="26.25" customHeight="1">
      <c r="A59" s="217" t="str">
        <f t="shared" si="5"/>
        <v>2176</v>
      </c>
      <c r="B59" s="218">
        <f t="shared" si="6"/>
        <v>36</v>
      </c>
      <c r="C59" s="219" t="str">
        <f>IFERROR(VLOOKUP($A59,BDD!$A$8:$AT$3170,5,0),"")</f>
        <v>JN°1544</v>
      </c>
      <c r="D59" s="219">
        <f>IFERROR(VLOOKUP($A59,BDD!$A$8:$AT$3170,4,0),"")</f>
        <v>19</v>
      </c>
      <c r="E59" s="220">
        <f>IFERROR(VLOOKUP($A59,BDD!$A$8:$AT$3170,13,0),"")</f>
        <v>16</v>
      </c>
      <c r="F59" s="219">
        <f>IFERROR(VLOOKUP($A59,BDD!$A$8:$AT$3170,14,0),"")</f>
        <v>9.5299999999999994</v>
      </c>
      <c r="G59" s="219">
        <f>IFERROR(VLOOKUP($A59,BDD!$A$8:$AT$3170,6,0),"")</f>
        <v>2081920</v>
      </c>
      <c r="H59" s="221">
        <f>IFERROR(VLOOKUP($A59,BDD!$A$8:$AT$3170,7,0),"")</f>
        <v>15421104</v>
      </c>
      <c r="I59" s="219">
        <f>IFERROR(VLOOKUP($A59,BDD!$A$8:$AT$3170,8,0),"")</f>
        <v>11.94</v>
      </c>
      <c r="J59" s="219">
        <f>IFERROR(VLOOKUP($A59,BDD!$A$8:$AT$3170,9,0),"")</f>
        <v>2098130</v>
      </c>
      <c r="K59" s="221">
        <f>IFERROR(VLOOKUP($A59,BDD!$A$8:$AT$3170,10,0),"")</f>
        <v>15421112</v>
      </c>
      <c r="L59" s="219">
        <f>IFERROR(VLOOKUP($A59,BDD!$A$8:$AT$3170,11,0),"")</f>
        <v>11.94</v>
      </c>
      <c r="M59" s="222" t="str">
        <f>IFERROR(VLOOKUP($A59,BDD!$A$8:$AT$3170,38,0),"")</f>
        <v>L-RT-025</v>
      </c>
      <c r="N59" s="999" t="str">
        <f t="shared" si="7"/>
        <v>A</v>
      </c>
      <c r="O59" s="1000"/>
      <c r="P59" s="207" t="str">
        <f>IFERROR(VLOOKUP($A59,BDD!$A$8:$AT$3170,39,0),"")</f>
        <v>A</v>
      </c>
      <c r="Q59" s="192">
        <f t="shared" si="0"/>
        <v>59</v>
      </c>
      <c r="R59" s="472" t="s">
        <v>2456</v>
      </c>
      <c r="U59" s="224">
        <f t="shared" si="4"/>
        <v>1</v>
      </c>
    </row>
    <row r="60" spans="1:21" s="223" customFormat="1" ht="26.25" customHeight="1">
      <c r="A60" s="217" t="str">
        <f t="shared" si="5"/>
        <v>2177</v>
      </c>
      <c r="B60" s="218">
        <f t="shared" si="6"/>
        <v>37</v>
      </c>
      <c r="C60" s="219" t="str">
        <f>IFERROR(VLOOKUP($A60,BDD!$A$8:$AT$3170,5,0),"")</f>
        <v>DJ°036</v>
      </c>
      <c r="D60" s="219">
        <f>IFERROR(VLOOKUP($A60,BDD!$A$8:$AT$3170,4,0),"")</f>
        <v>19</v>
      </c>
      <c r="E60" s="220">
        <f>IFERROR(VLOOKUP($A60,BDD!$A$8:$AT$3170,13,0),"")</f>
        <v>16</v>
      </c>
      <c r="F60" s="219">
        <f>IFERROR(VLOOKUP($A60,BDD!$A$8:$AT$3170,14,0),"")</f>
        <v>9.5299999999999994</v>
      </c>
      <c r="G60" s="219">
        <f>IFERROR(VLOOKUP($A60,BDD!$A$8:$AT$3170,6,0),"")</f>
        <v>2098130</v>
      </c>
      <c r="H60" s="221">
        <f>IFERROR(VLOOKUP($A60,BDD!$A$8:$AT$3170,7,0),"")</f>
        <v>15421112</v>
      </c>
      <c r="I60" s="219">
        <f>IFERROR(VLOOKUP($A60,BDD!$A$8:$AT$3170,8,0),"")</f>
        <v>11.94</v>
      </c>
      <c r="J60" s="219">
        <f>IFERROR(VLOOKUP($A60,BDD!$A$8:$AT$3170,9,0),"")</f>
        <v>2090500</v>
      </c>
      <c r="K60" s="221">
        <f>IFERROR(VLOOKUP($A60,BDD!$A$8:$AT$3170,10,0),"")</f>
        <v>15421109</v>
      </c>
      <c r="L60" s="219">
        <f>IFERROR(VLOOKUP($A60,BDD!$A$8:$AT$3170,11,0),"")</f>
        <v>11.94</v>
      </c>
      <c r="M60" s="222" t="str">
        <f>IFERROR(VLOOKUP($A60,BDD!$A$8:$AT$3170,38,0),"")</f>
        <v>DJ-RT-005</v>
      </c>
      <c r="N60" s="999" t="str">
        <f t="shared" si="7"/>
        <v>A</v>
      </c>
      <c r="O60" s="1000"/>
      <c r="P60" s="207" t="str">
        <f>IFERROR(VLOOKUP($A60,BDD!$A$8:$AT$3170,39,0),"")</f>
        <v>A</v>
      </c>
      <c r="Q60" s="192">
        <f t="shared" si="0"/>
        <v>60</v>
      </c>
      <c r="R60" s="472" t="s">
        <v>2457</v>
      </c>
      <c r="U60" s="224">
        <f t="shared" si="4"/>
        <v>1</v>
      </c>
    </row>
    <row r="61" spans="1:21" s="223" customFormat="1" ht="26.25" customHeight="1">
      <c r="A61" s="217" t="str">
        <f t="shared" si="5"/>
        <v>2178</v>
      </c>
      <c r="B61" s="218">
        <f t="shared" si="6"/>
        <v>38</v>
      </c>
      <c r="C61" s="219" t="str">
        <f>IFERROR(VLOOKUP($A61,BDD!$A$8:$AT$3170,5,0),"")</f>
        <v>JN°1545</v>
      </c>
      <c r="D61" s="219">
        <f>IFERROR(VLOOKUP($A61,BDD!$A$8:$AT$3170,4,0),"")</f>
        <v>19</v>
      </c>
      <c r="E61" s="220">
        <f>IFERROR(VLOOKUP($A61,BDD!$A$8:$AT$3170,13,0),"")</f>
        <v>16</v>
      </c>
      <c r="F61" s="219">
        <f>IFERROR(VLOOKUP($A61,BDD!$A$8:$AT$3170,14,0),"")</f>
        <v>9.5299999999999994</v>
      </c>
      <c r="G61" s="219">
        <f>IFERROR(VLOOKUP($A61,BDD!$A$8:$AT$3170,6,0),"")</f>
        <v>2090500</v>
      </c>
      <c r="H61" s="221">
        <f>IFERROR(VLOOKUP($A61,BDD!$A$8:$AT$3170,7,0),"")</f>
        <v>15421109</v>
      </c>
      <c r="I61" s="219">
        <f>IFERROR(VLOOKUP($A61,BDD!$A$8:$AT$3170,8,0),"")</f>
        <v>11.94</v>
      </c>
      <c r="J61" s="219">
        <f>IFERROR(VLOOKUP($A61,BDD!$A$8:$AT$3170,9,0),"")</f>
        <v>2091750</v>
      </c>
      <c r="K61" s="221">
        <f>IFERROR(VLOOKUP($A61,BDD!$A$8:$AT$3170,10,0),"")</f>
        <v>15421109</v>
      </c>
      <c r="L61" s="219">
        <f>IFERROR(VLOOKUP($A61,BDD!$A$8:$AT$3170,11,0),"")</f>
        <v>11.94</v>
      </c>
      <c r="M61" s="222" t="str">
        <f>IFERROR(VLOOKUP($A61,BDD!$A$8:$AT$3170,38,0),"")</f>
        <v>L-RT-025</v>
      </c>
      <c r="N61" s="999" t="str">
        <f t="shared" si="7"/>
        <v>A</v>
      </c>
      <c r="O61" s="1000"/>
      <c r="P61" s="207" t="str">
        <f>IFERROR(VLOOKUP($A61,BDD!$A$8:$AT$3170,39,0),"")</f>
        <v>A</v>
      </c>
      <c r="Q61" s="192" t="str">
        <f t="shared" si="0"/>
        <v/>
      </c>
      <c r="R61" s="472"/>
      <c r="U61" s="224">
        <f t="shared" si="4"/>
        <v>1</v>
      </c>
    </row>
    <row r="62" spans="1:21" s="223" customFormat="1" ht="26.25" customHeight="1">
      <c r="A62" s="217" t="str">
        <f t="shared" si="5"/>
        <v>2179</v>
      </c>
      <c r="B62" s="218">
        <f t="shared" si="6"/>
        <v>39</v>
      </c>
      <c r="C62" s="219" t="str">
        <f>IFERROR(VLOOKUP($A62,BDD!$A$8:$AT$3170,5,0),"")</f>
        <v>DJ°038</v>
      </c>
      <c r="D62" s="219">
        <f>IFERROR(VLOOKUP($A62,BDD!$A$8:$AT$3170,4,0),"")</f>
        <v>19</v>
      </c>
      <c r="E62" s="220">
        <f>IFERROR(VLOOKUP($A62,BDD!$A$8:$AT$3170,13,0),"")</f>
        <v>16</v>
      </c>
      <c r="F62" s="219">
        <f>IFERROR(VLOOKUP($A62,BDD!$A$8:$AT$3170,14,0),"")</f>
        <v>9.5299999999999994</v>
      </c>
      <c r="G62" s="219">
        <f>IFERROR(VLOOKUP($A62,BDD!$A$8:$AT$3170,6,0),"")</f>
        <v>2091750</v>
      </c>
      <c r="H62" s="221">
        <f>IFERROR(VLOOKUP($A62,BDD!$A$8:$AT$3170,7,0),"")</f>
        <v>15421109</v>
      </c>
      <c r="I62" s="219">
        <f>IFERROR(VLOOKUP($A62,BDD!$A$8:$AT$3170,8,0),"")</f>
        <v>11.94</v>
      </c>
      <c r="J62" s="219">
        <f>IFERROR(VLOOKUP($A62,BDD!$A$8:$AT$3170,9,0),"")</f>
        <v>2090340</v>
      </c>
      <c r="K62" s="221">
        <f>IFERROR(VLOOKUP($A62,BDD!$A$8:$AT$3170,10,0),"")</f>
        <v>15421109</v>
      </c>
      <c r="L62" s="219">
        <f>IFERROR(VLOOKUP($A62,BDD!$A$8:$AT$3170,11,0),"")</f>
        <v>11.94</v>
      </c>
      <c r="M62" s="222" t="str">
        <f>IFERROR(VLOOKUP($A62,BDD!$A$8:$AT$3170,38,0),"")</f>
        <v>DJ-RT-005</v>
      </c>
      <c r="N62" s="999" t="str">
        <f t="shared" si="7"/>
        <v>A</v>
      </c>
      <c r="O62" s="1000"/>
      <c r="P62" s="207" t="str">
        <f>IFERROR(VLOOKUP($A62,BDD!$A$8:$AT$3170,39,0),"")</f>
        <v>A</v>
      </c>
      <c r="Q62" s="192" t="str">
        <f t="shared" si="0"/>
        <v/>
      </c>
      <c r="R62" s="472"/>
      <c r="U62" s="224">
        <f t="shared" si="4"/>
        <v>1</v>
      </c>
    </row>
    <row r="63" spans="1:21" s="223" customFormat="1" ht="26.25" customHeight="1">
      <c r="A63" s="217" t="str">
        <f t="shared" si="5"/>
        <v>2180</v>
      </c>
      <c r="B63" s="218">
        <f t="shared" si="6"/>
        <v>40</v>
      </c>
      <c r="C63" s="219" t="str">
        <f>IFERROR(VLOOKUP($A63,BDD!$A$8:$AT$3170,5,0),"")</f>
        <v>JN°1546R</v>
      </c>
      <c r="D63" s="219">
        <f>IFERROR(VLOOKUP($A63,BDD!$A$8:$AT$3170,4,0),"")</f>
        <v>19</v>
      </c>
      <c r="E63" s="220">
        <f>IFERROR(VLOOKUP($A63,BDD!$A$8:$AT$3170,13,0),"")</f>
        <v>16</v>
      </c>
      <c r="F63" s="219">
        <f>IFERROR(VLOOKUP($A63,BDD!$A$8:$AT$3170,14,0),"")</f>
        <v>9.5299999999999994</v>
      </c>
      <c r="G63" s="219">
        <f>IFERROR(VLOOKUP($A63,BDD!$A$8:$AT$3170,6,0),"")</f>
        <v>2090340</v>
      </c>
      <c r="H63" s="221">
        <f>IFERROR(VLOOKUP($A63,BDD!$A$8:$AT$3170,7,0),"")</f>
        <v>15421109</v>
      </c>
      <c r="I63" s="219">
        <f>IFERROR(VLOOKUP($A63,BDD!$A$8:$AT$3170,8,0),"")</f>
        <v>11.94</v>
      </c>
      <c r="J63" s="219">
        <f>IFERROR(VLOOKUP($A63,BDD!$A$8:$AT$3170,9,0),"")</f>
        <v>2091600</v>
      </c>
      <c r="K63" s="221">
        <f>IFERROR(VLOOKUP($A63,BDD!$A$8:$AT$3170,10,0),"")</f>
        <v>15421109</v>
      </c>
      <c r="L63" s="219">
        <f>IFERROR(VLOOKUP($A63,BDD!$A$8:$AT$3170,11,0),"")</f>
        <v>11.94</v>
      </c>
      <c r="M63" s="222" t="str">
        <f>IFERROR(VLOOKUP($A63,BDD!$A$8:$AT$3170,38,0),"")</f>
        <v>L-RT-064</v>
      </c>
      <c r="N63" s="999" t="str">
        <f t="shared" si="7"/>
        <v>A</v>
      </c>
      <c r="O63" s="1000"/>
      <c r="P63" s="207" t="str">
        <f>IFERROR(VLOOKUP($A63,BDD!$A$8:$AT$3170,39,0),"")</f>
        <v>A</v>
      </c>
      <c r="Q63" s="192" t="str">
        <f t="shared" si="0"/>
        <v/>
      </c>
      <c r="R63" s="472"/>
      <c r="U63" s="224">
        <f t="shared" si="4"/>
        <v>1</v>
      </c>
    </row>
    <row r="64" spans="1:21" s="223" customFormat="1" ht="26.25" customHeight="1">
      <c r="A64" s="217" t="str">
        <f t="shared" si="5"/>
        <v>2181</v>
      </c>
      <c r="B64" s="218">
        <f t="shared" si="6"/>
        <v>41</v>
      </c>
      <c r="C64" s="219" t="str">
        <f>IFERROR(VLOOKUP($A64,BDD!$A$8:$AT$3170,5,0),"")</f>
        <v>DJ°033</v>
      </c>
      <c r="D64" s="219">
        <f>IFERROR(VLOOKUP($A64,BDD!$A$8:$AT$3170,4,0),"")</f>
        <v>19</v>
      </c>
      <c r="E64" s="220">
        <f>IFERROR(VLOOKUP($A64,BDD!$A$8:$AT$3170,13,0),"")</f>
        <v>16</v>
      </c>
      <c r="F64" s="219">
        <f>IFERROR(VLOOKUP($A64,BDD!$A$8:$AT$3170,14,0),"")</f>
        <v>9.5299999999999994</v>
      </c>
      <c r="G64" s="219">
        <f>IFERROR(VLOOKUP($A64,BDD!$A$8:$AT$3170,6,0),"")</f>
        <v>2091600</v>
      </c>
      <c r="H64" s="221">
        <f>IFERROR(VLOOKUP($A64,BDD!$A$8:$AT$3170,7,0),"")</f>
        <v>15421109</v>
      </c>
      <c r="I64" s="219">
        <f>IFERROR(VLOOKUP($A64,BDD!$A$8:$AT$3170,8,0),"")</f>
        <v>11.94</v>
      </c>
      <c r="J64" s="219">
        <f>IFERROR(VLOOKUP($A64,BDD!$A$8:$AT$3170,9,0),"")</f>
        <v>2095060</v>
      </c>
      <c r="K64" s="221">
        <f>IFERROR(VLOOKUP($A64,BDD!$A$8:$AT$3170,10,0),"")</f>
        <v>15421111</v>
      </c>
      <c r="L64" s="219">
        <f>IFERROR(VLOOKUP($A64,BDD!$A$8:$AT$3170,11,0),"")</f>
        <v>11.94</v>
      </c>
      <c r="M64" s="222" t="str">
        <f>IFERROR(VLOOKUP($A64,BDD!$A$8:$AT$3170,38,0),"")</f>
        <v>DJ-RT-005</v>
      </c>
      <c r="N64" s="999" t="str">
        <f t="shared" si="7"/>
        <v>A</v>
      </c>
      <c r="O64" s="1000"/>
      <c r="P64" s="207" t="str">
        <f>IFERROR(VLOOKUP($A64,BDD!$A$8:$AT$3170,39,0),"")</f>
        <v>A</v>
      </c>
      <c r="Q64" s="192" t="str">
        <f t="shared" si="0"/>
        <v/>
      </c>
      <c r="R64" s="472"/>
      <c r="U64" s="224">
        <f t="shared" si="4"/>
        <v>1</v>
      </c>
    </row>
    <row r="65" spans="1:21" s="223" customFormat="1" ht="26.25" customHeight="1">
      <c r="A65" s="217" t="str">
        <f t="shared" si="5"/>
        <v>2182</v>
      </c>
      <c r="B65" s="218">
        <f t="shared" si="6"/>
        <v>42</v>
      </c>
      <c r="C65" s="219" t="str">
        <f>IFERROR(VLOOKUP($A65,BDD!$A$8:$AT$3170,5,0),"")</f>
        <v>JN°1547</v>
      </c>
      <c r="D65" s="219">
        <f>IFERROR(VLOOKUP($A65,BDD!$A$8:$AT$3170,4,0),"")</f>
        <v>19</v>
      </c>
      <c r="E65" s="220">
        <f>IFERROR(VLOOKUP($A65,BDD!$A$8:$AT$3170,13,0),"")</f>
        <v>16</v>
      </c>
      <c r="F65" s="219">
        <f>IFERROR(VLOOKUP($A65,BDD!$A$8:$AT$3170,14,0),"")</f>
        <v>9.5299999999999994</v>
      </c>
      <c r="G65" s="219">
        <f>IFERROR(VLOOKUP($A65,BDD!$A$8:$AT$3170,6,0),"")</f>
        <v>2095060</v>
      </c>
      <c r="H65" s="221">
        <f>IFERROR(VLOOKUP($A65,BDD!$A$8:$AT$3170,7,0),"")</f>
        <v>15421111</v>
      </c>
      <c r="I65" s="219">
        <f>IFERROR(VLOOKUP($A65,BDD!$A$8:$AT$3170,8,0),"")</f>
        <v>11.94</v>
      </c>
      <c r="J65" s="219">
        <f>IFERROR(VLOOKUP($A65,BDD!$A$8:$AT$3170,9,0),"")</f>
        <v>2082960</v>
      </c>
      <c r="K65" s="221">
        <f>IFERROR(VLOOKUP($A65,BDD!$A$8:$AT$3170,10,0),"")</f>
        <v>15421105</v>
      </c>
      <c r="L65" s="219">
        <f>IFERROR(VLOOKUP($A65,BDD!$A$8:$AT$3170,11,0),"")</f>
        <v>11.94</v>
      </c>
      <c r="M65" s="222" t="str">
        <f>IFERROR(VLOOKUP($A65,BDD!$A$8:$AT$3170,38,0),"")</f>
        <v>L-RT-025</v>
      </c>
      <c r="N65" s="999" t="str">
        <f t="shared" si="7"/>
        <v>A</v>
      </c>
      <c r="O65" s="1000"/>
      <c r="P65" s="207" t="str">
        <f>IFERROR(VLOOKUP($A65,BDD!$A$8:$AT$3170,39,0),"")</f>
        <v>A</v>
      </c>
      <c r="Q65" s="192" t="str">
        <f t="shared" ref="Q65:Q128" si="8">IF(R65="","",ROW())</f>
        <v/>
      </c>
      <c r="R65" s="472"/>
      <c r="U65" s="224">
        <f t="shared" si="4"/>
        <v>1</v>
      </c>
    </row>
    <row r="66" spans="1:21" s="223" customFormat="1" ht="26.25" customHeight="1">
      <c r="A66" s="217" t="str">
        <f t="shared" si="5"/>
        <v>2183</v>
      </c>
      <c r="B66" s="218">
        <f t="shared" si="6"/>
        <v>43</v>
      </c>
      <c r="C66" s="219" t="str">
        <f>IFERROR(VLOOKUP($A66,BDD!$A$8:$AT$3170,5,0),"")</f>
        <v>DJ°035</v>
      </c>
      <c r="D66" s="219">
        <f>IFERROR(VLOOKUP($A66,BDD!$A$8:$AT$3170,4,0),"")</f>
        <v>19</v>
      </c>
      <c r="E66" s="220">
        <f>IFERROR(VLOOKUP($A66,BDD!$A$8:$AT$3170,13,0),"")</f>
        <v>16</v>
      </c>
      <c r="F66" s="219">
        <f>IFERROR(VLOOKUP($A66,BDD!$A$8:$AT$3170,14,0),"")</f>
        <v>9.5299999999999994</v>
      </c>
      <c r="G66" s="219">
        <f>IFERROR(VLOOKUP($A66,BDD!$A$8:$AT$3170,6,0),"")</f>
        <v>2082960</v>
      </c>
      <c r="H66" s="221">
        <f>IFERROR(VLOOKUP($A66,BDD!$A$8:$AT$3170,7,0),"")</f>
        <v>15421105</v>
      </c>
      <c r="I66" s="219">
        <f>IFERROR(VLOOKUP($A66,BDD!$A$8:$AT$3170,8,0),"")</f>
        <v>11.94</v>
      </c>
      <c r="J66" s="219">
        <f>IFERROR(VLOOKUP($A66,BDD!$A$8:$AT$3170,9,0),"")</f>
        <v>2081860</v>
      </c>
      <c r="K66" s="221">
        <f>IFERROR(VLOOKUP($A66,BDD!$A$8:$AT$3170,10,0),"")</f>
        <v>15421104</v>
      </c>
      <c r="L66" s="219">
        <f>IFERROR(VLOOKUP($A66,BDD!$A$8:$AT$3170,11,0),"")</f>
        <v>11.94</v>
      </c>
      <c r="M66" s="222" t="str">
        <f>IFERROR(VLOOKUP($A66,BDD!$A$8:$AT$3170,38,0),"")</f>
        <v>DJ-RT-005</v>
      </c>
      <c r="N66" s="999" t="str">
        <f t="shared" si="7"/>
        <v>A</v>
      </c>
      <c r="O66" s="1000"/>
      <c r="P66" s="207" t="str">
        <f>IFERROR(VLOOKUP($A66,BDD!$A$8:$AT$3170,39,0),"")</f>
        <v>A</v>
      </c>
      <c r="Q66" s="192" t="str">
        <f t="shared" si="8"/>
        <v/>
      </c>
      <c r="R66" s="472"/>
      <c r="U66" s="224">
        <f t="shared" si="4"/>
        <v>1</v>
      </c>
    </row>
    <row r="67" spans="1:21" s="223" customFormat="1" ht="26.25" customHeight="1">
      <c r="A67" s="217" t="str">
        <f t="shared" si="5"/>
        <v>2184</v>
      </c>
      <c r="B67" s="218">
        <f t="shared" si="6"/>
        <v>44</v>
      </c>
      <c r="C67" s="219" t="str">
        <f>IFERROR(VLOOKUP($A67,BDD!$A$8:$AT$3170,5,0),"")</f>
        <v>JN°1548</v>
      </c>
      <c r="D67" s="219">
        <f>IFERROR(VLOOKUP($A67,BDD!$A$8:$AT$3170,4,0),"")</f>
        <v>19</v>
      </c>
      <c r="E67" s="220">
        <f>IFERROR(VLOOKUP($A67,BDD!$A$8:$AT$3170,13,0),"")</f>
        <v>16</v>
      </c>
      <c r="F67" s="219">
        <f>IFERROR(VLOOKUP($A67,BDD!$A$8:$AT$3170,14,0),"")</f>
        <v>9.5299999999999994</v>
      </c>
      <c r="G67" s="219">
        <f>IFERROR(VLOOKUP($A67,BDD!$A$8:$AT$3170,6,0),"")</f>
        <v>2081860</v>
      </c>
      <c r="H67" s="221">
        <f>IFERROR(VLOOKUP($A67,BDD!$A$8:$AT$3170,7,0),"")</f>
        <v>15421104</v>
      </c>
      <c r="I67" s="219">
        <f>IFERROR(VLOOKUP($A67,BDD!$A$8:$AT$3170,8,0),"")</f>
        <v>11.94</v>
      </c>
      <c r="J67" s="219">
        <f>IFERROR(VLOOKUP($A67,BDD!$A$8:$AT$3170,9,0),"")</f>
        <v>2095700</v>
      </c>
      <c r="K67" s="221">
        <f>IFERROR(VLOOKUP($A67,BDD!$A$8:$AT$3170,10,0),"")</f>
        <v>15421111</v>
      </c>
      <c r="L67" s="219">
        <f>IFERROR(VLOOKUP($A67,BDD!$A$8:$AT$3170,11,0),"")</f>
        <v>11.94</v>
      </c>
      <c r="M67" s="222" t="str">
        <f>IFERROR(VLOOKUP($A67,BDD!$A$8:$AT$3170,38,0),"")</f>
        <v>L-RT-025</v>
      </c>
      <c r="N67" s="999" t="str">
        <f t="shared" si="7"/>
        <v>A</v>
      </c>
      <c r="O67" s="1000"/>
      <c r="P67" s="207" t="str">
        <f>IFERROR(VLOOKUP($A67,BDD!$A$8:$AT$3170,39,0),"")</f>
        <v>A</v>
      </c>
      <c r="Q67" s="192" t="str">
        <f t="shared" si="8"/>
        <v/>
      </c>
      <c r="R67" s="472"/>
      <c r="U67" s="224">
        <f t="shared" si="4"/>
        <v>1</v>
      </c>
    </row>
    <row r="68" spans="1:21" s="223" customFormat="1" ht="26.25" customHeight="1">
      <c r="A68" s="217" t="str">
        <f t="shared" si="5"/>
        <v>2185</v>
      </c>
      <c r="B68" s="218">
        <f t="shared" si="6"/>
        <v>45</v>
      </c>
      <c r="C68" s="219" t="str">
        <f>IFERROR(VLOOKUP($A68,BDD!$A$8:$AT$3170,5,0),"")</f>
        <v>DJ°075</v>
      </c>
      <c r="D68" s="219">
        <f>IFERROR(VLOOKUP($A68,BDD!$A$8:$AT$3170,4,0),"")</f>
        <v>19</v>
      </c>
      <c r="E68" s="220">
        <f>IFERROR(VLOOKUP($A68,BDD!$A$8:$AT$3170,13,0),"")</f>
        <v>16</v>
      </c>
      <c r="F68" s="219">
        <f>IFERROR(VLOOKUP($A68,BDD!$A$8:$AT$3170,14,0),"")</f>
        <v>9.5299999999999994</v>
      </c>
      <c r="G68" s="219">
        <f>IFERROR(VLOOKUP($A68,BDD!$A$8:$AT$3170,6,0),"")</f>
        <v>2095700</v>
      </c>
      <c r="H68" s="221">
        <f>IFERROR(VLOOKUP($A68,BDD!$A$8:$AT$3170,7,0),"")</f>
        <v>15421111</v>
      </c>
      <c r="I68" s="219">
        <f>IFERROR(VLOOKUP($A68,BDD!$A$8:$AT$3170,8,0),"")</f>
        <v>11.94</v>
      </c>
      <c r="J68" s="219">
        <f>IFERROR(VLOOKUP($A68,BDD!$A$8:$AT$3170,9,0),"")</f>
        <v>2093100</v>
      </c>
      <c r="K68" s="221">
        <f>IFERROR(VLOOKUP($A68,BDD!$A$8:$AT$3170,10,0),"")</f>
        <v>15421110</v>
      </c>
      <c r="L68" s="219">
        <f>IFERROR(VLOOKUP($A68,BDD!$A$8:$AT$3170,11,0),"")</f>
        <v>11.94</v>
      </c>
      <c r="M68" s="222" t="str">
        <f>IFERROR(VLOOKUP($A68,BDD!$A$8:$AT$3170,38,0),"")</f>
        <v>DJ-RT-009</v>
      </c>
      <c r="N68" s="999" t="str">
        <f t="shared" si="7"/>
        <v>A</v>
      </c>
      <c r="O68" s="1000"/>
      <c r="P68" s="207" t="str">
        <f>IFERROR(VLOOKUP($A68,BDD!$A$8:$AT$3170,39,0),"")</f>
        <v>A</v>
      </c>
      <c r="Q68" s="192" t="str">
        <f t="shared" si="8"/>
        <v/>
      </c>
      <c r="R68" s="472"/>
      <c r="U68" s="224">
        <f t="shared" si="4"/>
        <v>1</v>
      </c>
    </row>
    <row r="69" spans="1:21" s="223" customFormat="1" ht="26.25" customHeight="1">
      <c r="A69" s="217" t="str">
        <f t="shared" si="5"/>
        <v>2186</v>
      </c>
      <c r="B69" s="218">
        <f t="shared" si="6"/>
        <v>46</v>
      </c>
      <c r="C69" s="219" t="str">
        <f>IFERROR(VLOOKUP($A69,BDD!$A$8:$AT$3170,5,0),"")</f>
        <v>JN°1549</v>
      </c>
      <c r="D69" s="219">
        <f>IFERROR(VLOOKUP($A69,BDD!$A$8:$AT$3170,4,0),"")</f>
        <v>19</v>
      </c>
      <c r="E69" s="220">
        <f>IFERROR(VLOOKUP($A69,BDD!$A$8:$AT$3170,13,0),"")</f>
        <v>16</v>
      </c>
      <c r="F69" s="219">
        <f>IFERROR(VLOOKUP($A69,BDD!$A$8:$AT$3170,14,0),"")</f>
        <v>9.5299999999999994</v>
      </c>
      <c r="G69" s="219">
        <f>IFERROR(VLOOKUP($A69,BDD!$A$8:$AT$3170,6,0),"")</f>
        <v>2093100</v>
      </c>
      <c r="H69" s="221">
        <f>IFERROR(VLOOKUP($A69,BDD!$A$8:$AT$3170,7,0),"")</f>
        <v>15421110</v>
      </c>
      <c r="I69" s="219">
        <f>IFERROR(VLOOKUP($A69,BDD!$A$8:$AT$3170,8,0),"")</f>
        <v>11.94</v>
      </c>
      <c r="J69" s="219">
        <f>IFERROR(VLOOKUP($A69,BDD!$A$8:$AT$3170,9,0),"")</f>
        <v>2092640</v>
      </c>
      <c r="K69" s="221">
        <f>IFERROR(VLOOKUP($A69,BDD!$A$8:$AT$3170,10,0),"")</f>
        <v>15421110</v>
      </c>
      <c r="L69" s="219">
        <f>IFERROR(VLOOKUP($A69,BDD!$A$8:$AT$3170,11,0),"")</f>
        <v>11.94</v>
      </c>
      <c r="M69" s="222" t="str">
        <f>IFERROR(VLOOKUP($A69,BDD!$A$8:$AT$3170,38,0),"")</f>
        <v>L-RT-025</v>
      </c>
      <c r="N69" s="999" t="str">
        <f t="shared" si="7"/>
        <v>A</v>
      </c>
      <c r="O69" s="1000"/>
      <c r="P69" s="207" t="str">
        <f>IFERROR(VLOOKUP($A69,BDD!$A$8:$AT$3170,39,0),"")</f>
        <v>A</v>
      </c>
      <c r="Q69" s="192" t="str">
        <f t="shared" si="8"/>
        <v/>
      </c>
      <c r="R69" s="472"/>
      <c r="U69" s="224">
        <f t="shared" si="4"/>
        <v>1</v>
      </c>
    </row>
    <row r="70" spans="1:21" s="223" customFormat="1" ht="26.25" customHeight="1">
      <c r="A70" s="217" t="str">
        <f t="shared" si="5"/>
        <v>2187</v>
      </c>
      <c r="B70" s="218">
        <f t="shared" si="6"/>
        <v>47</v>
      </c>
      <c r="C70" s="219" t="str">
        <f>IFERROR(VLOOKUP($A70,BDD!$A$8:$AT$3170,5,0),"")</f>
        <v>DJ°066</v>
      </c>
      <c r="D70" s="219">
        <f>IFERROR(VLOOKUP($A70,BDD!$A$8:$AT$3170,4,0),"")</f>
        <v>19</v>
      </c>
      <c r="E70" s="220">
        <f>IFERROR(VLOOKUP($A70,BDD!$A$8:$AT$3170,13,0),"")</f>
        <v>16</v>
      </c>
      <c r="F70" s="219">
        <f>IFERROR(VLOOKUP($A70,BDD!$A$8:$AT$3170,14,0),"")</f>
        <v>9.5299999999999994</v>
      </c>
      <c r="G70" s="219">
        <f>IFERROR(VLOOKUP($A70,BDD!$A$8:$AT$3170,6,0),"")</f>
        <v>2092640</v>
      </c>
      <c r="H70" s="221">
        <f>IFERROR(VLOOKUP($A70,BDD!$A$8:$AT$3170,7,0),"")</f>
        <v>15421110</v>
      </c>
      <c r="I70" s="219">
        <f>IFERROR(VLOOKUP($A70,BDD!$A$8:$AT$3170,8,0),"")</f>
        <v>11.94</v>
      </c>
      <c r="J70" s="219">
        <f>IFERROR(VLOOKUP($A70,BDD!$A$8:$AT$3170,9,0),"")</f>
        <v>2079610</v>
      </c>
      <c r="K70" s="221">
        <f>IFERROR(VLOOKUP($A70,BDD!$A$8:$AT$3170,10,0),"")</f>
        <v>15421102</v>
      </c>
      <c r="L70" s="219">
        <f>IFERROR(VLOOKUP($A70,BDD!$A$8:$AT$3170,11,0),"")</f>
        <v>11.94</v>
      </c>
      <c r="M70" s="222" t="str">
        <f>IFERROR(VLOOKUP($A70,BDD!$A$8:$AT$3170,38,0),"")</f>
        <v>DJ-RT-009</v>
      </c>
      <c r="N70" s="999" t="str">
        <f t="shared" si="7"/>
        <v>A</v>
      </c>
      <c r="O70" s="1000"/>
      <c r="P70" s="207" t="str">
        <f>IFERROR(VLOOKUP($A70,BDD!$A$8:$AT$3170,39,0),"")</f>
        <v>A</v>
      </c>
      <c r="Q70" s="192" t="str">
        <f t="shared" si="8"/>
        <v/>
      </c>
      <c r="R70" s="472"/>
      <c r="U70" s="224">
        <f t="shared" si="4"/>
        <v>1</v>
      </c>
    </row>
    <row r="71" spans="1:21" s="223" customFormat="1" ht="26.25" customHeight="1">
      <c r="A71" s="217" t="str">
        <f t="shared" si="5"/>
        <v>2188</v>
      </c>
      <c r="B71" s="218">
        <f t="shared" si="6"/>
        <v>48</v>
      </c>
      <c r="C71" s="219" t="str">
        <f>IFERROR(VLOOKUP($A71,BDD!$A$8:$AT$3170,5,0),"")</f>
        <v>JN°1550R</v>
      </c>
      <c r="D71" s="219">
        <f>IFERROR(VLOOKUP($A71,BDD!$A$8:$AT$3170,4,0),"")</f>
        <v>19</v>
      </c>
      <c r="E71" s="220">
        <f>IFERROR(VLOOKUP($A71,BDD!$A$8:$AT$3170,13,0),"")</f>
        <v>16</v>
      </c>
      <c r="F71" s="219">
        <f>IFERROR(VLOOKUP($A71,BDD!$A$8:$AT$3170,14,0),"")</f>
        <v>9.5299999999999994</v>
      </c>
      <c r="G71" s="219">
        <f>IFERROR(VLOOKUP($A71,BDD!$A$8:$AT$3170,6,0),"")</f>
        <v>2079610</v>
      </c>
      <c r="H71" s="221">
        <f>IFERROR(VLOOKUP($A71,BDD!$A$8:$AT$3170,7,0),"")</f>
        <v>15421102</v>
      </c>
      <c r="I71" s="219">
        <f>IFERROR(VLOOKUP($A71,BDD!$A$8:$AT$3170,8,0),"")</f>
        <v>11.94</v>
      </c>
      <c r="J71" s="219">
        <f>IFERROR(VLOOKUP($A71,BDD!$A$8:$AT$3170,9,0),"")</f>
        <v>2081150</v>
      </c>
      <c r="K71" s="221">
        <f>IFERROR(VLOOKUP($A71,BDD!$A$8:$AT$3170,10,0),"")</f>
        <v>15421103</v>
      </c>
      <c r="L71" s="219">
        <f>IFERROR(VLOOKUP($A71,BDD!$A$8:$AT$3170,11,0),"")</f>
        <v>11.94</v>
      </c>
      <c r="M71" s="222" t="str">
        <f>IFERROR(VLOOKUP($A71,BDD!$A$8:$AT$3170,38,0),"")</f>
        <v>L-RT-068</v>
      </c>
      <c r="N71" s="999" t="str">
        <f t="shared" si="7"/>
        <v>A</v>
      </c>
      <c r="O71" s="1000"/>
      <c r="P71" s="207" t="str">
        <f>IFERROR(VLOOKUP($A71,BDD!$A$8:$AT$3170,39,0),"")</f>
        <v>A</v>
      </c>
      <c r="Q71" s="192" t="str">
        <f t="shared" si="8"/>
        <v/>
      </c>
      <c r="R71" s="472"/>
      <c r="U71" s="224">
        <f t="shared" si="4"/>
        <v>1</v>
      </c>
    </row>
    <row r="72" spans="1:21" s="223" customFormat="1" ht="26.25" customHeight="1">
      <c r="A72" s="217" t="str">
        <f t="shared" si="5"/>
        <v>2189</v>
      </c>
      <c r="B72" s="218">
        <f t="shared" si="6"/>
        <v>49</v>
      </c>
      <c r="C72" s="219" t="str">
        <f>IFERROR(VLOOKUP($A72,BDD!$A$8:$AT$3170,5,0),"")</f>
        <v>JN°1551</v>
      </c>
      <c r="D72" s="219">
        <f>IFERROR(VLOOKUP($A72,BDD!$A$8:$AT$3170,4,0),"")</f>
        <v>19</v>
      </c>
      <c r="E72" s="220">
        <f>IFERROR(VLOOKUP($A72,BDD!$A$8:$AT$3170,13,0),"")</f>
        <v>16</v>
      </c>
      <c r="F72" s="219">
        <f>IFERROR(VLOOKUP($A72,BDD!$A$8:$AT$3170,14,0),"")</f>
        <v>9.5299999999999994</v>
      </c>
      <c r="G72" s="219">
        <f>IFERROR(VLOOKUP($A72,BDD!$A$8:$AT$3170,6,0),"")</f>
        <v>2081150</v>
      </c>
      <c r="H72" s="221">
        <f>IFERROR(VLOOKUP($A72,BDD!$A$8:$AT$3170,7,0),"")</f>
        <v>15421103</v>
      </c>
      <c r="I72" s="219">
        <f>IFERROR(VLOOKUP($A72,BDD!$A$8:$AT$3170,8,0),"")</f>
        <v>11.94</v>
      </c>
      <c r="J72" s="219">
        <f>IFERROR(VLOOKUP($A72,BDD!$A$8:$AT$3170,9,0),"")</f>
        <v>2097710</v>
      </c>
      <c r="K72" s="221">
        <f>IFERROR(VLOOKUP($A72,BDD!$A$8:$AT$3170,10,0),"")</f>
        <v>15421102</v>
      </c>
      <c r="L72" s="219">
        <f>IFERROR(VLOOKUP($A72,BDD!$A$8:$AT$3170,11,0),"")</f>
        <v>11.94</v>
      </c>
      <c r="M72" s="222" t="str">
        <f>IFERROR(VLOOKUP($A72,BDD!$A$8:$AT$3170,38,0),"")</f>
        <v>L-RT-025</v>
      </c>
      <c r="N72" s="999" t="str">
        <f t="shared" si="7"/>
        <v>A</v>
      </c>
      <c r="O72" s="1000"/>
      <c r="P72" s="207" t="str">
        <f>IFERROR(VLOOKUP($A72,BDD!$A$8:$AT$3170,39,0),"")</f>
        <v>A</v>
      </c>
      <c r="Q72" s="192" t="str">
        <f t="shared" si="8"/>
        <v/>
      </c>
      <c r="R72" s="472"/>
      <c r="U72" s="224">
        <f t="shared" si="4"/>
        <v>1</v>
      </c>
    </row>
    <row r="73" spans="1:21" s="223" customFormat="1" ht="26.25" customHeight="1">
      <c r="A73" s="217" t="str">
        <f t="shared" si="5"/>
        <v>2190</v>
      </c>
      <c r="B73" s="218">
        <f t="shared" si="6"/>
        <v>50</v>
      </c>
      <c r="C73" s="219" t="str">
        <f>IFERROR(VLOOKUP($A73,BDD!$A$8:$AT$3170,5,0),"")</f>
        <v>JN°1552</v>
      </c>
      <c r="D73" s="219">
        <f>IFERROR(VLOOKUP($A73,BDD!$A$8:$AT$3170,4,0),"")</f>
        <v>19</v>
      </c>
      <c r="E73" s="220">
        <f>IFERROR(VLOOKUP($A73,BDD!$A$8:$AT$3170,13,0),"")</f>
        <v>16</v>
      </c>
      <c r="F73" s="219">
        <f>IFERROR(VLOOKUP($A73,BDD!$A$8:$AT$3170,14,0),"")</f>
        <v>9.5299999999999994</v>
      </c>
      <c r="G73" s="219">
        <f>IFERROR(VLOOKUP($A73,BDD!$A$8:$AT$3170,6,0),"")</f>
        <v>2097710</v>
      </c>
      <c r="H73" s="221">
        <f>IFERROR(VLOOKUP($A73,BDD!$A$8:$AT$3170,7,0),"")</f>
        <v>15421102</v>
      </c>
      <c r="I73" s="219">
        <f>IFERROR(VLOOKUP($A73,BDD!$A$8:$AT$3170,8,0),"")</f>
        <v>11.94</v>
      </c>
      <c r="J73" s="219">
        <f>IFERROR(VLOOKUP($A73,BDD!$A$8:$AT$3170,9,0),"")</f>
        <v>2095770</v>
      </c>
      <c r="K73" s="221">
        <f>IFERROR(VLOOKUP($A73,BDD!$A$8:$AT$3170,10,0),"")</f>
        <v>15421111</v>
      </c>
      <c r="L73" s="219">
        <f>IFERROR(VLOOKUP($A73,BDD!$A$8:$AT$3170,11,0),"")</f>
        <v>11.94</v>
      </c>
      <c r="M73" s="222" t="str">
        <f>IFERROR(VLOOKUP($A73,BDD!$A$8:$AT$3170,38,0),"")</f>
        <v>L-RT-025</v>
      </c>
      <c r="N73" s="999" t="str">
        <f t="shared" si="7"/>
        <v>A</v>
      </c>
      <c r="O73" s="1000"/>
      <c r="P73" s="207" t="str">
        <f>IFERROR(VLOOKUP($A73,BDD!$A$8:$AT$3170,39,0),"")</f>
        <v>A</v>
      </c>
      <c r="Q73" s="192" t="str">
        <f t="shared" si="8"/>
        <v/>
      </c>
      <c r="R73" s="472"/>
      <c r="U73" s="224">
        <f t="shared" si="4"/>
        <v>1</v>
      </c>
    </row>
    <row r="74" spans="1:21" s="223" customFormat="1" ht="26.25" customHeight="1">
      <c r="A74" s="217" t="str">
        <f t="shared" si="5"/>
        <v>2191</v>
      </c>
      <c r="B74" s="218">
        <f t="shared" si="6"/>
        <v>51</v>
      </c>
      <c r="C74" s="219" t="str">
        <f>IFERROR(VLOOKUP($A74,BDD!$A$8:$AT$3170,5,0),"")</f>
        <v>JN°1553</v>
      </c>
      <c r="D74" s="219">
        <f>IFERROR(VLOOKUP($A74,BDD!$A$8:$AT$3170,4,0),"")</f>
        <v>19</v>
      </c>
      <c r="E74" s="220">
        <f>IFERROR(VLOOKUP($A74,BDD!$A$8:$AT$3170,13,0),"")</f>
        <v>16</v>
      </c>
      <c r="F74" s="219">
        <f>IFERROR(VLOOKUP($A74,BDD!$A$8:$AT$3170,14,0),"")</f>
        <v>9.5299999999999994</v>
      </c>
      <c r="G74" s="219">
        <f>IFERROR(VLOOKUP($A74,BDD!$A$8:$AT$3170,6,0),"")</f>
        <v>2095770</v>
      </c>
      <c r="H74" s="221">
        <f>IFERROR(VLOOKUP($A74,BDD!$A$8:$AT$3170,7,0),"")</f>
        <v>15421111</v>
      </c>
      <c r="I74" s="219">
        <f>IFERROR(VLOOKUP($A74,BDD!$A$8:$AT$3170,8,0),"")</f>
        <v>11.94</v>
      </c>
      <c r="J74" s="219">
        <f>IFERROR(VLOOKUP($A74,BDD!$A$8:$AT$3170,9,0),"")</f>
        <v>2096250</v>
      </c>
      <c r="K74" s="221">
        <f>IFERROR(VLOOKUP($A74,BDD!$A$8:$AT$3170,10,0),"")</f>
        <v>15421111</v>
      </c>
      <c r="L74" s="219">
        <f>IFERROR(VLOOKUP($A74,BDD!$A$8:$AT$3170,11,0),"")</f>
        <v>11.94</v>
      </c>
      <c r="M74" s="222" t="str">
        <f>IFERROR(VLOOKUP($A74,BDD!$A$8:$AT$3170,38,0),"")</f>
        <v>L-RT-025</v>
      </c>
      <c r="N74" s="999" t="str">
        <f t="shared" si="7"/>
        <v>A</v>
      </c>
      <c r="O74" s="1000"/>
      <c r="P74" s="207" t="str">
        <f>IFERROR(VLOOKUP($A74,BDD!$A$8:$AT$3170,39,0),"")</f>
        <v>A</v>
      </c>
      <c r="Q74" s="192" t="str">
        <f t="shared" si="8"/>
        <v/>
      </c>
      <c r="R74" s="472"/>
      <c r="U74" s="224">
        <f t="shared" si="4"/>
        <v>1</v>
      </c>
    </row>
    <row r="75" spans="1:21" s="223" customFormat="1" ht="26.25" customHeight="1">
      <c r="A75" s="217" t="str">
        <f t="shared" si="5"/>
        <v>2192</v>
      </c>
      <c r="B75" s="218">
        <f t="shared" si="6"/>
        <v>52</v>
      </c>
      <c r="C75" s="219" t="str">
        <f>IFERROR(VLOOKUP($A75,BDD!$A$8:$AT$3170,5,0),"")</f>
        <v>JN°1554</v>
      </c>
      <c r="D75" s="219">
        <f>IFERROR(VLOOKUP($A75,BDD!$A$8:$AT$3170,4,0),"")</f>
        <v>19</v>
      </c>
      <c r="E75" s="220">
        <f>IFERROR(VLOOKUP($A75,BDD!$A$8:$AT$3170,13,0),"")</f>
        <v>16</v>
      </c>
      <c r="F75" s="219">
        <f>IFERROR(VLOOKUP($A75,BDD!$A$8:$AT$3170,14,0),"")</f>
        <v>9.5299999999999994</v>
      </c>
      <c r="G75" s="219">
        <f>IFERROR(VLOOKUP($A75,BDD!$A$8:$AT$3170,6,0),"")</f>
        <v>2096250</v>
      </c>
      <c r="H75" s="221">
        <f>IFERROR(VLOOKUP($A75,BDD!$A$8:$AT$3170,7,0),"")</f>
        <v>15421111</v>
      </c>
      <c r="I75" s="219">
        <f>IFERROR(VLOOKUP($A75,BDD!$A$8:$AT$3170,8,0),"")</f>
        <v>11.94</v>
      </c>
      <c r="J75" s="219">
        <f>IFERROR(VLOOKUP($A75,BDD!$A$8:$AT$3170,9,0),"")</f>
        <v>2096890</v>
      </c>
      <c r="K75" s="221">
        <f>IFERROR(VLOOKUP($A75,BDD!$A$8:$AT$3170,10,0),"")</f>
        <v>15421111</v>
      </c>
      <c r="L75" s="219">
        <f>IFERROR(VLOOKUP($A75,BDD!$A$8:$AT$3170,11,0),"")</f>
        <v>11.94</v>
      </c>
      <c r="M75" s="222" t="str">
        <f>IFERROR(VLOOKUP($A75,BDD!$A$8:$AT$3170,38,0),"")</f>
        <v>L-RT-025</v>
      </c>
      <c r="N75" s="999" t="str">
        <f t="shared" si="7"/>
        <v>A</v>
      </c>
      <c r="O75" s="1000"/>
      <c r="P75" s="207" t="str">
        <f>IFERROR(VLOOKUP($A75,BDD!$A$8:$AT$3170,39,0),"")</f>
        <v>A</v>
      </c>
      <c r="Q75" s="192" t="str">
        <f t="shared" si="8"/>
        <v/>
      </c>
      <c r="R75" s="472"/>
      <c r="U75" s="224">
        <f t="shared" si="4"/>
        <v>1</v>
      </c>
    </row>
    <row r="76" spans="1:21" s="223" customFormat="1" ht="26.25" customHeight="1">
      <c r="A76" s="217" t="str">
        <f t="shared" si="5"/>
        <v>2193</v>
      </c>
      <c r="B76" s="218">
        <f t="shared" si="6"/>
        <v>53</v>
      </c>
      <c r="C76" s="219" t="str">
        <f>IFERROR(VLOOKUP($A76,BDD!$A$8:$AT$3170,5,0),"")</f>
        <v>JN°1555</v>
      </c>
      <c r="D76" s="219">
        <f>IFERROR(VLOOKUP($A76,BDD!$A$8:$AT$3170,4,0),"")</f>
        <v>19</v>
      </c>
      <c r="E76" s="220">
        <f>IFERROR(VLOOKUP($A76,BDD!$A$8:$AT$3170,13,0),"")</f>
        <v>16</v>
      </c>
      <c r="F76" s="219">
        <f>IFERROR(VLOOKUP($A76,BDD!$A$8:$AT$3170,14,0),"")</f>
        <v>9.5299999999999994</v>
      </c>
      <c r="G76" s="219">
        <f>IFERROR(VLOOKUP($A76,BDD!$A$8:$AT$3170,6,0),"")</f>
        <v>2096890</v>
      </c>
      <c r="H76" s="221">
        <f>IFERROR(VLOOKUP($A76,BDD!$A$8:$AT$3170,7,0),"")</f>
        <v>15421111</v>
      </c>
      <c r="I76" s="219">
        <f>IFERROR(VLOOKUP($A76,BDD!$A$8:$AT$3170,8,0),"")</f>
        <v>11.94</v>
      </c>
      <c r="J76" s="219">
        <f>IFERROR(VLOOKUP($A76,BDD!$A$8:$AT$3170,9,0),"")</f>
        <v>2083920</v>
      </c>
      <c r="K76" s="221">
        <f>IFERROR(VLOOKUP($A76,BDD!$A$8:$AT$3170,10,0),"")</f>
        <v>15421106</v>
      </c>
      <c r="L76" s="219">
        <f>IFERROR(VLOOKUP($A76,BDD!$A$8:$AT$3170,11,0),"")</f>
        <v>11.94</v>
      </c>
      <c r="M76" s="222" t="str">
        <f>IFERROR(VLOOKUP($A76,BDD!$A$8:$AT$3170,38,0),"")</f>
        <v>L-RT-025</v>
      </c>
      <c r="N76" s="999" t="str">
        <f>P76</f>
        <v>A</v>
      </c>
      <c r="O76" s="1000"/>
      <c r="P76" s="207" t="str">
        <f>IFERROR(VLOOKUP($A76,BDD!$A$8:$AT$3170,39,0),"")</f>
        <v>A</v>
      </c>
      <c r="Q76" s="192" t="str">
        <f t="shared" si="8"/>
        <v/>
      </c>
      <c r="R76" s="472"/>
      <c r="U76" s="224">
        <f t="shared" ref="U76:U139" si="9">IF(P76="","",IF(P76="A",1,0))</f>
        <v>1</v>
      </c>
    </row>
    <row r="77" spans="1:21" s="223" customFormat="1" ht="26.25" customHeight="1">
      <c r="A77" s="217" t="str">
        <f t="shared" si="5"/>
        <v>2194</v>
      </c>
      <c r="B77" s="218">
        <f t="shared" si="6"/>
        <v>54</v>
      </c>
      <c r="C77" s="219" t="str">
        <f>IFERROR(VLOOKUP($A77,BDD!$A$8:$AT$3170,5,0),"")</f>
        <v>JN°1556</v>
      </c>
      <c r="D77" s="219">
        <f>IFERROR(VLOOKUP($A77,BDD!$A$8:$AT$3170,4,0),"")</f>
        <v>19</v>
      </c>
      <c r="E77" s="220">
        <f>IFERROR(VLOOKUP($A77,BDD!$A$8:$AT$3170,13,0),"")</f>
        <v>16</v>
      </c>
      <c r="F77" s="219">
        <f>IFERROR(VLOOKUP($A77,BDD!$A$8:$AT$3170,14,0),"")</f>
        <v>9.5299999999999994</v>
      </c>
      <c r="G77" s="219">
        <f>IFERROR(VLOOKUP($A77,BDD!$A$8:$AT$3170,6,0),"")</f>
        <v>2083920</v>
      </c>
      <c r="H77" s="221">
        <f>IFERROR(VLOOKUP($A77,BDD!$A$8:$AT$3170,7,0),"")</f>
        <v>15421106</v>
      </c>
      <c r="I77" s="219">
        <f>IFERROR(VLOOKUP($A77,BDD!$A$8:$AT$3170,8,0),"")</f>
        <v>11.94</v>
      </c>
      <c r="J77" s="219">
        <f>IFERROR(VLOOKUP($A77,BDD!$A$8:$AT$3170,9,0),"")</f>
        <v>2091060</v>
      </c>
      <c r="K77" s="221">
        <f>IFERROR(VLOOKUP($A77,BDD!$A$8:$AT$3170,10,0),"")</f>
        <v>15421109</v>
      </c>
      <c r="L77" s="219">
        <f>IFERROR(VLOOKUP($A77,BDD!$A$8:$AT$3170,11,0),"")</f>
        <v>11.94</v>
      </c>
      <c r="M77" s="222" t="str">
        <f>IFERROR(VLOOKUP($A77,BDD!$A$8:$AT$3170,38,0),"")</f>
        <v>L-RT-025</v>
      </c>
      <c r="N77" s="999" t="str">
        <f>P77</f>
        <v>A</v>
      </c>
      <c r="O77" s="1000"/>
      <c r="P77" s="207" t="str">
        <f>IFERROR(VLOOKUP($A77,BDD!$A$8:$AT$3170,39,0),"")</f>
        <v>A</v>
      </c>
      <c r="Q77" s="192" t="str">
        <f t="shared" si="8"/>
        <v/>
      </c>
      <c r="R77" s="472"/>
      <c r="U77" s="224">
        <f t="shared" si="9"/>
        <v>1</v>
      </c>
    </row>
    <row r="78" spans="1:21" s="226" customFormat="1" ht="33" customHeight="1">
      <c r="B78" s="992"/>
      <c r="C78" s="993"/>
      <c r="D78" s="993"/>
      <c r="E78" s="993"/>
      <c r="F78" s="993"/>
      <c r="G78" s="993"/>
      <c r="H78" s="993"/>
      <c r="I78" s="993"/>
      <c r="J78" s="993"/>
      <c r="K78" s="993"/>
      <c r="L78" s="993"/>
      <c r="M78" s="993"/>
      <c r="N78" s="993"/>
      <c r="O78" s="994"/>
      <c r="P78" s="194"/>
      <c r="Q78" s="192" t="str">
        <f t="shared" si="8"/>
        <v/>
      </c>
      <c r="R78" s="472"/>
      <c r="U78" s="224" t="str">
        <f t="shared" si="9"/>
        <v/>
      </c>
    </row>
    <row r="79" spans="1:21" s="228" customFormat="1" ht="33" customHeight="1">
      <c r="A79" s="217"/>
      <c r="B79" s="995"/>
      <c r="C79" s="996"/>
      <c r="D79" s="996"/>
      <c r="E79" s="996"/>
      <c r="F79" s="996"/>
      <c r="G79" s="996"/>
      <c r="H79" s="996"/>
      <c r="I79" s="997"/>
      <c r="J79" s="997"/>
      <c r="K79" s="997"/>
      <c r="L79" s="997"/>
      <c r="M79" s="997"/>
      <c r="N79" s="997"/>
      <c r="O79" s="998"/>
      <c r="P79" s="194"/>
      <c r="Q79" s="192" t="str">
        <f t="shared" si="8"/>
        <v/>
      </c>
      <c r="R79" s="472"/>
      <c r="S79" s="227"/>
      <c r="U79" s="224" t="str">
        <f t="shared" si="9"/>
        <v/>
      </c>
    </row>
    <row r="80" spans="1:21" s="228" customFormat="1" ht="33" customHeight="1">
      <c r="A80" s="217"/>
      <c r="B80" s="995"/>
      <c r="C80" s="996"/>
      <c r="D80" s="996"/>
      <c r="E80" s="996"/>
      <c r="F80" s="996"/>
      <c r="G80" s="996"/>
      <c r="H80" s="996"/>
      <c r="I80" s="997"/>
      <c r="J80" s="997"/>
      <c r="K80" s="997"/>
      <c r="L80" s="997"/>
      <c r="M80" s="997"/>
      <c r="N80" s="997"/>
      <c r="O80" s="998"/>
      <c r="P80" s="194"/>
      <c r="Q80" s="192" t="str">
        <f t="shared" si="8"/>
        <v/>
      </c>
      <c r="R80" s="472"/>
      <c r="S80" s="227"/>
      <c r="U80" s="224" t="str">
        <f t="shared" si="9"/>
        <v/>
      </c>
    </row>
    <row r="81" spans="1:21" s="228" customFormat="1" ht="33" customHeight="1">
      <c r="A81" s="217"/>
      <c r="B81" s="988"/>
      <c r="C81" s="989"/>
      <c r="D81" s="989"/>
      <c r="E81" s="989"/>
      <c r="F81" s="989"/>
      <c r="G81" s="989"/>
      <c r="H81" s="989"/>
      <c r="I81" s="990"/>
      <c r="J81" s="990"/>
      <c r="K81" s="990"/>
      <c r="L81" s="990"/>
      <c r="M81" s="990"/>
      <c r="N81" s="990"/>
      <c r="O81" s="991"/>
      <c r="P81" s="194"/>
      <c r="Q81" s="192" t="str">
        <f t="shared" si="8"/>
        <v/>
      </c>
      <c r="R81" s="472"/>
      <c r="S81" s="227"/>
      <c r="U81" s="224" t="str">
        <f t="shared" si="9"/>
        <v/>
      </c>
    </row>
    <row r="82" spans="1:21" ht="28.5" customHeight="1">
      <c r="A82" s="217"/>
      <c r="B82" s="1023"/>
      <c r="C82" s="1024"/>
      <c r="D82" s="1024"/>
      <c r="E82" s="1025"/>
      <c r="F82" s="992" t="s">
        <v>1755</v>
      </c>
      <c r="G82" s="993"/>
      <c r="H82" s="993"/>
      <c r="I82" s="993"/>
      <c r="J82" s="993"/>
      <c r="K82" s="993"/>
      <c r="L82" s="994"/>
      <c r="M82" s="1038" t="s">
        <v>1756</v>
      </c>
      <c r="N82" s="1039"/>
      <c r="O82" s="1040"/>
      <c r="Q82" s="192" t="str">
        <f t="shared" si="8"/>
        <v/>
      </c>
      <c r="R82" s="472"/>
      <c r="U82" s="224" t="str">
        <f t="shared" si="9"/>
        <v/>
      </c>
    </row>
    <row r="83" spans="1:21" ht="28.5" customHeight="1">
      <c r="A83" s="217"/>
      <c r="B83" s="1026"/>
      <c r="C83" s="1027"/>
      <c r="D83" s="1027"/>
      <c r="E83" s="1028"/>
      <c r="F83" s="1032"/>
      <c r="G83" s="1033"/>
      <c r="H83" s="1033"/>
      <c r="I83" s="1033"/>
      <c r="J83" s="1033"/>
      <c r="K83" s="1033"/>
      <c r="L83" s="1034"/>
      <c r="M83" s="1038" t="s">
        <v>1536</v>
      </c>
      <c r="N83" s="1039"/>
      <c r="O83" s="1040"/>
      <c r="Q83" s="192" t="str">
        <f t="shared" si="8"/>
        <v/>
      </c>
      <c r="R83" s="472"/>
      <c r="U83" s="224" t="str">
        <f t="shared" si="9"/>
        <v/>
      </c>
    </row>
    <row r="84" spans="1:21" ht="28.5" customHeight="1">
      <c r="A84" s="217"/>
      <c r="B84" s="1029"/>
      <c r="C84" s="1030"/>
      <c r="D84" s="1030"/>
      <c r="E84" s="1031"/>
      <c r="F84" s="1035"/>
      <c r="G84" s="1036"/>
      <c r="H84" s="1036"/>
      <c r="I84" s="1036"/>
      <c r="J84" s="1036"/>
      <c r="K84" s="1036"/>
      <c r="L84" s="1037"/>
      <c r="M84" s="1038" t="s">
        <v>1538</v>
      </c>
      <c r="N84" s="1039"/>
      <c r="O84" s="1040"/>
      <c r="Q84" s="192" t="str">
        <f t="shared" si="8"/>
        <v/>
      </c>
      <c r="R84" s="472"/>
      <c r="U84" s="224" t="str">
        <f t="shared" si="9"/>
        <v/>
      </c>
    </row>
    <row r="85" spans="1:21" ht="27.75" customHeight="1">
      <c r="A85" s="217"/>
      <c r="B85" s="1041" t="s">
        <v>1757</v>
      </c>
      <c r="C85" s="1042"/>
      <c r="D85" s="1042"/>
      <c r="E85" s="1042"/>
      <c r="F85" s="1042"/>
      <c r="G85" s="1042"/>
      <c r="H85" s="1042"/>
      <c r="I85" s="1042"/>
      <c r="J85" s="1042"/>
      <c r="K85" s="1042"/>
      <c r="L85" s="1042"/>
      <c r="M85" s="1042"/>
      <c r="N85" s="1042"/>
      <c r="O85" s="1043"/>
      <c r="Q85" s="192" t="str">
        <f t="shared" si="8"/>
        <v/>
      </c>
      <c r="R85" s="472"/>
      <c r="U85" s="224" t="str">
        <f t="shared" si="9"/>
        <v/>
      </c>
    </row>
    <row r="86" spans="1:21" s="195" customFormat="1" ht="27.75" customHeight="1">
      <c r="A86" s="217"/>
      <c r="B86" s="1008" t="s">
        <v>1758</v>
      </c>
      <c r="C86" s="1009"/>
      <c r="D86" s="1009"/>
      <c r="E86" s="1010" t="str">
        <f>E6</f>
        <v>MFD-ISW Vers MFD-CPF-</v>
      </c>
      <c r="F86" s="1010"/>
      <c r="G86" s="1010"/>
      <c r="H86" s="1010"/>
      <c r="I86" s="1010"/>
      <c r="J86" s="1010"/>
      <c r="K86" s="1010"/>
      <c r="L86" s="1010"/>
      <c r="M86" s="1010"/>
      <c r="N86" s="1010"/>
      <c r="O86" s="1011"/>
      <c r="P86" s="187" t="str">
        <f>CONCATENATE("1/",IF(COUNTA(R:R)&lt;=25,1,IF(AND(COUNTA(R:R)&gt;25,COUNTA(R:R)&lt;=50),2,IF(AND(COUNTA(R:R)&gt;50,COUNTA(R:R)&lt;=75),3,0))))</f>
        <v>1/3</v>
      </c>
      <c r="Q86" s="192" t="str">
        <f t="shared" si="8"/>
        <v/>
      </c>
      <c r="R86" s="472"/>
      <c r="U86" s="224">
        <f t="shared" si="9"/>
        <v>0</v>
      </c>
    </row>
    <row r="87" spans="1:21" s="195" customFormat="1" ht="27.75" customHeight="1">
      <c r="A87" s="217"/>
      <c r="B87" s="198" t="s">
        <v>1759</v>
      </c>
      <c r="C87" s="199"/>
      <c r="D87" s="200"/>
      <c r="E87" s="1012" t="str">
        <f>E7</f>
        <v>T-14</v>
      </c>
      <c r="F87" s="1012"/>
      <c r="G87" s="201"/>
      <c r="H87" s="1013" t="s">
        <v>1760</v>
      </c>
      <c r="I87" s="1014"/>
      <c r="J87" s="1014"/>
      <c r="K87" s="202">
        <f>MAX(Q:Q)</f>
        <v>60</v>
      </c>
      <c r="L87" s="203"/>
      <c r="M87" s="204" t="s">
        <v>1761</v>
      </c>
      <c r="N87" s="1015" t="str">
        <f>CONCATENATE("3/",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3/3</v>
      </c>
      <c r="O87" s="1016"/>
      <c r="P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87" s="192" t="str">
        <f t="shared" si="8"/>
        <v/>
      </c>
      <c r="R87" s="472"/>
      <c r="U87" s="224">
        <f t="shared" si="9"/>
        <v>0</v>
      </c>
    </row>
    <row r="88" spans="1:21" s="195" customFormat="1" ht="27.75" customHeight="1">
      <c r="A88" s="217"/>
      <c r="B88" s="1008" t="str">
        <f>B8</f>
        <v>Du :   DJ°039</v>
      </c>
      <c r="C88" s="1009"/>
      <c r="D88" s="1009"/>
      <c r="E88" s="1009" t="str">
        <f>E8</f>
        <v>Au :   JN°1562</v>
      </c>
      <c r="F88" s="1009"/>
      <c r="G88" s="1017"/>
      <c r="H88" s="1018" t="str">
        <f>H8</f>
        <v>Du PK :   18</v>
      </c>
      <c r="I88" s="1019"/>
      <c r="J88" s="1019" t="str">
        <f>J8</f>
        <v>Au PK :   19</v>
      </c>
      <c r="K88" s="1020"/>
      <c r="L88" s="205" t="s">
        <v>1762</v>
      </c>
      <c r="M88" s="1021" t="str">
        <f>M8</f>
        <v>728,34   ML</v>
      </c>
      <c r="N88" s="1021"/>
      <c r="O88" s="1022"/>
      <c r="P88" s="194"/>
      <c r="Q88" s="192" t="str">
        <f t="shared" si="8"/>
        <v/>
      </c>
      <c r="R88" s="472"/>
      <c r="U88" s="224" t="str">
        <f t="shared" si="9"/>
        <v/>
      </c>
    </row>
    <row r="89" spans="1:21" s="195" customFormat="1" ht="27.75" customHeight="1">
      <c r="A89" s="217"/>
      <c r="B89" s="1001" t="s">
        <v>1763</v>
      </c>
      <c r="C89" s="1002"/>
      <c r="D89" s="1002"/>
      <c r="E89" s="1002"/>
      <c r="F89" s="1002"/>
      <c r="G89" s="1002"/>
      <c r="H89" s="1002"/>
      <c r="I89" s="1002"/>
      <c r="J89" s="1002"/>
      <c r="K89" s="1002"/>
      <c r="L89" s="1003"/>
      <c r="M89" s="206" t="s">
        <v>1764</v>
      </c>
      <c r="N89" s="1004" t="s">
        <v>1765</v>
      </c>
      <c r="O89" s="1005"/>
      <c r="P89" s="207" t="s">
        <v>1780</v>
      </c>
      <c r="Q89" s="192" t="str">
        <f t="shared" si="8"/>
        <v/>
      </c>
      <c r="R89" s="472"/>
      <c r="U89" s="224">
        <f t="shared" si="9"/>
        <v>0</v>
      </c>
    </row>
    <row r="90" spans="1:21" s="216" customFormat="1" ht="40.5" customHeight="1">
      <c r="A90" s="217"/>
      <c r="B90" s="209" t="s">
        <v>1525</v>
      </c>
      <c r="C90" s="210" t="s">
        <v>1766</v>
      </c>
      <c r="D90" s="210" t="s">
        <v>1767</v>
      </c>
      <c r="E90" s="211" t="s">
        <v>1768</v>
      </c>
      <c r="F90" s="212" t="s">
        <v>1769</v>
      </c>
      <c r="G90" s="213" t="s">
        <v>1770</v>
      </c>
      <c r="H90" s="213" t="s">
        <v>1771</v>
      </c>
      <c r="I90" s="214" t="s">
        <v>1772</v>
      </c>
      <c r="J90" s="213" t="s">
        <v>1773</v>
      </c>
      <c r="K90" s="213" t="s">
        <v>1774</v>
      </c>
      <c r="L90" s="229" t="s">
        <v>1781</v>
      </c>
      <c r="M90" s="215" t="s">
        <v>1776</v>
      </c>
      <c r="N90" s="1006"/>
      <c r="O90" s="1007"/>
      <c r="P90" s="194"/>
      <c r="Q90" s="192" t="str">
        <f t="shared" si="8"/>
        <v/>
      </c>
      <c r="R90" s="472"/>
      <c r="S90" s="192"/>
      <c r="U90" s="224" t="str">
        <f t="shared" si="9"/>
        <v/>
      </c>
    </row>
    <row r="91" spans="1:21" s="223" customFormat="1" ht="26.25" customHeight="1">
      <c r="A91" s="217" t="str">
        <f t="shared" ref="A91:A117" si="10">R55</f>
        <v>2195</v>
      </c>
      <c r="B91" s="218">
        <f t="shared" ref="B91:B117" si="11">IF(R55="","",ROW()-36)</f>
        <v>55</v>
      </c>
      <c r="C91" s="219" t="str">
        <f>IFERROR(VLOOKUP($A91,BDD!$A$8:$AT$3170,5,0),"")</f>
        <v>JN°1557</v>
      </c>
      <c r="D91" s="219">
        <f>IFERROR(VLOOKUP($A91,BDD!$A$8:$AT$3170,4,0),"")</f>
        <v>19</v>
      </c>
      <c r="E91" s="220">
        <f>IFERROR(VLOOKUP($A91,BDD!$A$8:$AT$3170,13,0),"")</f>
        <v>16</v>
      </c>
      <c r="F91" s="219">
        <f>IFERROR(VLOOKUP($A91,BDD!$A$8:$AT$3170,14,0),"")</f>
        <v>9.5299999999999994</v>
      </c>
      <c r="G91" s="219">
        <f>IFERROR(VLOOKUP($A91,BDD!$A$8:$AT$3170,6,0),"")</f>
        <v>2091060</v>
      </c>
      <c r="H91" s="221">
        <f>IFERROR(VLOOKUP($A91,BDD!$A$8:$AT$3170,7,0),"")</f>
        <v>15421109</v>
      </c>
      <c r="I91" s="219">
        <f>IFERROR(VLOOKUP($A91,BDD!$A$8:$AT$3170,8,0),"")</f>
        <v>11.94</v>
      </c>
      <c r="J91" s="219">
        <f>IFERROR(VLOOKUP($A91,BDD!$A$8:$AT$3170,9,0),"")</f>
        <v>2093650</v>
      </c>
      <c r="K91" s="221">
        <f>IFERROR(VLOOKUP($A91,BDD!$A$8:$AT$3170,10,0),"")</f>
        <v>15421110</v>
      </c>
      <c r="L91" s="219">
        <f>IFERROR(VLOOKUP($A91,BDD!$A$8:$AT$3170,11,0),"")</f>
        <v>11.94</v>
      </c>
      <c r="M91" s="222" t="str">
        <f>IFERROR(VLOOKUP($A91,BDD!$A$8:$AT$3170,38,0),"")</f>
        <v>L-RT-026</v>
      </c>
      <c r="N91" s="999" t="str">
        <f t="shared" ref="N91:N117" si="12">P91</f>
        <v>A</v>
      </c>
      <c r="O91" s="1000"/>
      <c r="P91" s="207" t="str">
        <f>IFERROR(VLOOKUP($A91,BDD!$A$8:$AT$3170,39,0),"")</f>
        <v>A</v>
      </c>
      <c r="Q91" s="192" t="str">
        <f t="shared" si="8"/>
        <v/>
      </c>
      <c r="R91" s="472"/>
      <c r="U91" s="224">
        <f t="shared" si="9"/>
        <v>1</v>
      </c>
    </row>
    <row r="92" spans="1:21" s="223" customFormat="1" ht="26.25" customHeight="1">
      <c r="A92" s="217" t="str">
        <f t="shared" si="10"/>
        <v>2196</v>
      </c>
      <c r="B92" s="218">
        <f t="shared" si="11"/>
        <v>56</v>
      </c>
      <c r="C92" s="219" t="str">
        <f>IFERROR(VLOOKUP($A92,BDD!$A$8:$AT$3170,5,0),"")</f>
        <v>JN°1558</v>
      </c>
      <c r="D92" s="219">
        <f>IFERROR(VLOOKUP($A92,BDD!$A$8:$AT$3170,4,0),"")</f>
        <v>19</v>
      </c>
      <c r="E92" s="220">
        <f>IFERROR(VLOOKUP($A92,BDD!$A$8:$AT$3170,13,0),"")</f>
        <v>16</v>
      </c>
      <c r="F92" s="219">
        <f>IFERROR(VLOOKUP($A92,BDD!$A$8:$AT$3170,14,0),"")</f>
        <v>9.5299999999999994</v>
      </c>
      <c r="G92" s="219">
        <f>IFERROR(VLOOKUP($A92,BDD!$A$8:$AT$3170,6,0),"")</f>
        <v>2093650</v>
      </c>
      <c r="H92" s="221">
        <f>IFERROR(VLOOKUP($A92,BDD!$A$8:$AT$3170,7,0),"")</f>
        <v>15421110</v>
      </c>
      <c r="I92" s="219">
        <f>IFERROR(VLOOKUP($A92,BDD!$A$8:$AT$3170,8,0),"")</f>
        <v>11.94</v>
      </c>
      <c r="J92" s="219">
        <f>IFERROR(VLOOKUP($A92,BDD!$A$8:$AT$3170,9,0),"")</f>
        <v>2084820</v>
      </c>
      <c r="K92" s="221">
        <f>IFERROR(VLOOKUP($A92,BDD!$A$8:$AT$3170,10,0),"")</f>
        <v>15421106</v>
      </c>
      <c r="L92" s="219">
        <f>IFERROR(VLOOKUP($A92,BDD!$A$8:$AT$3170,11,0),"")</f>
        <v>11.94</v>
      </c>
      <c r="M92" s="222" t="str">
        <f>IFERROR(VLOOKUP($A92,BDD!$A$8:$AT$3170,38,0),"")</f>
        <v>L-RT-026</v>
      </c>
      <c r="N92" s="999" t="str">
        <f t="shared" si="12"/>
        <v>A</v>
      </c>
      <c r="O92" s="1000"/>
      <c r="P92" s="207" t="str">
        <f>IFERROR(VLOOKUP($A92,BDD!$A$8:$AT$3170,39,0),"")</f>
        <v>A</v>
      </c>
      <c r="Q92" s="192" t="str">
        <f t="shared" si="8"/>
        <v/>
      </c>
      <c r="R92" s="472"/>
      <c r="U92" s="224">
        <f t="shared" si="9"/>
        <v>1</v>
      </c>
    </row>
    <row r="93" spans="1:21" s="223" customFormat="1" ht="26.25" customHeight="1">
      <c r="A93" s="217" t="str">
        <f t="shared" si="10"/>
        <v>2197</v>
      </c>
      <c r="B93" s="218">
        <f t="shared" si="11"/>
        <v>57</v>
      </c>
      <c r="C93" s="219" t="str">
        <f>IFERROR(VLOOKUP($A93,BDD!$A$8:$AT$3170,5,0),"")</f>
        <v>JN°1559</v>
      </c>
      <c r="D93" s="219">
        <f>IFERROR(VLOOKUP($A93,BDD!$A$8:$AT$3170,4,0),"")</f>
        <v>19</v>
      </c>
      <c r="E93" s="220">
        <f>IFERROR(VLOOKUP($A93,BDD!$A$8:$AT$3170,13,0),"")</f>
        <v>16</v>
      </c>
      <c r="F93" s="219">
        <f>IFERROR(VLOOKUP($A93,BDD!$A$8:$AT$3170,14,0),"")</f>
        <v>9.5299999999999994</v>
      </c>
      <c r="G93" s="219">
        <f>IFERROR(VLOOKUP($A93,BDD!$A$8:$AT$3170,6,0),"")</f>
        <v>2084820</v>
      </c>
      <c r="H93" s="221">
        <f>IFERROR(VLOOKUP($A93,BDD!$A$8:$AT$3170,7,0),"")</f>
        <v>15421106</v>
      </c>
      <c r="I93" s="219">
        <f>IFERROR(VLOOKUP($A93,BDD!$A$8:$AT$3170,8,0),"")</f>
        <v>11.94</v>
      </c>
      <c r="J93" s="219">
        <f>IFERROR(VLOOKUP($A93,BDD!$A$8:$AT$3170,9,0),"")</f>
        <v>2084250</v>
      </c>
      <c r="K93" s="221">
        <f>IFERROR(VLOOKUP($A93,BDD!$A$8:$AT$3170,10,0),"")</f>
        <v>15421106</v>
      </c>
      <c r="L93" s="219">
        <f>IFERROR(VLOOKUP($A93,BDD!$A$8:$AT$3170,11,0),"")</f>
        <v>11.94</v>
      </c>
      <c r="M93" s="222" t="str">
        <f>IFERROR(VLOOKUP($A93,BDD!$A$8:$AT$3170,38,0),"")</f>
        <v>L-RT-026</v>
      </c>
      <c r="N93" s="999" t="str">
        <f t="shared" si="12"/>
        <v>A</v>
      </c>
      <c r="O93" s="1000"/>
      <c r="P93" s="207" t="str">
        <f>IFERROR(VLOOKUP($A93,BDD!$A$8:$AT$3170,39,0),"")</f>
        <v>A</v>
      </c>
      <c r="Q93" s="192" t="str">
        <f t="shared" si="8"/>
        <v/>
      </c>
      <c r="R93" s="472"/>
      <c r="U93" s="224">
        <f t="shared" si="9"/>
        <v>1</v>
      </c>
    </row>
    <row r="94" spans="1:21" s="223" customFormat="1" ht="26.25" customHeight="1">
      <c r="A94" s="217" t="str">
        <f t="shared" si="10"/>
        <v>2198</v>
      </c>
      <c r="B94" s="218">
        <f t="shared" si="11"/>
        <v>58</v>
      </c>
      <c r="C94" s="219" t="str">
        <f>IFERROR(VLOOKUP($A94,BDD!$A$8:$AT$3170,5,0),"")</f>
        <v>JN°1560</v>
      </c>
      <c r="D94" s="219">
        <f>IFERROR(VLOOKUP($A94,BDD!$A$8:$AT$3170,4,0),"")</f>
        <v>19</v>
      </c>
      <c r="E94" s="220">
        <f>IFERROR(VLOOKUP($A94,BDD!$A$8:$AT$3170,13,0),"")</f>
        <v>16</v>
      </c>
      <c r="F94" s="219">
        <f>IFERROR(VLOOKUP($A94,BDD!$A$8:$AT$3170,14,0),"")</f>
        <v>9.5299999999999994</v>
      </c>
      <c r="G94" s="219">
        <f>IFERROR(VLOOKUP($A94,BDD!$A$8:$AT$3170,6,0),"")</f>
        <v>2084250</v>
      </c>
      <c r="H94" s="221">
        <f>IFERROR(VLOOKUP($A94,BDD!$A$8:$AT$3170,7,0),"")</f>
        <v>15421106</v>
      </c>
      <c r="I94" s="219">
        <f>IFERROR(VLOOKUP($A94,BDD!$A$8:$AT$3170,8,0),"")</f>
        <v>11.94</v>
      </c>
      <c r="J94" s="219">
        <f>IFERROR(VLOOKUP($A94,BDD!$A$8:$AT$3170,9,0),"")</f>
        <v>2084690</v>
      </c>
      <c r="K94" s="221">
        <f>IFERROR(VLOOKUP($A94,BDD!$A$8:$AT$3170,10,0),"")</f>
        <v>15421106</v>
      </c>
      <c r="L94" s="219">
        <f>IFERROR(VLOOKUP($A94,BDD!$A$8:$AT$3170,11,0),"")</f>
        <v>11.94</v>
      </c>
      <c r="M94" s="222" t="str">
        <f>IFERROR(VLOOKUP($A94,BDD!$A$8:$AT$3170,38,0),"")</f>
        <v>L-RT-026</v>
      </c>
      <c r="N94" s="999" t="str">
        <f t="shared" si="12"/>
        <v>A</v>
      </c>
      <c r="O94" s="1000"/>
      <c r="P94" s="207" t="str">
        <f>IFERROR(VLOOKUP($A94,BDD!$A$8:$AT$3170,39,0),"")</f>
        <v>A</v>
      </c>
      <c r="Q94" s="192" t="str">
        <f t="shared" si="8"/>
        <v/>
      </c>
      <c r="R94" s="472"/>
      <c r="U94" s="224">
        <f t="shared" si="9"/>
        <v>1</v>
      </c>
    </row>
    <row r="95" spans="1:21" s="223" customFormat="1" ht="26.25" customHeight="1">
      <c r="A95" s="217" t="str">
        <f t="shared" si="10"/>
        <v>2199</v>
      </c>
      <c r="B95" s="218">
        <f t="shared" si="11"/>
        <v>59</v>
      </c>
      <c r="C95" s="219" t="str">
        <f>IFERROR(VLOOKUP($A95,BDD!$A$8:$AT$3170,5,0),"")</f>
        <v>JN°1561</v>
      </c>
      <c r="D95" s="219">
        <f>IFERROR(VLOOKUP($A95,BDD!$A$8:$AT$3170,4,0),"")</f>
        <v>19</v>
      </c>
      <c r="E95" s="220">
        <f>IFERROR(VLOOKUP($A95,BDD!$A$8:$AT$3170,13,0),"")</f>
        <v>16</v>
      </c>
      <c r="F95" s="219">
        <f>IFERROR(VLOOKUP($A95,BDD!$A$8:$AT$3170,14,0),"")</f>
        <v>9.5299999999999994</v>
      </c>
      <c r="G95" s="219">
        <f>IFERROR(VLOOKUP($A95,BDD!$A$8:$AT$3170,6,0),"")</f>
        <v>2084690</v>
      </c>
      <c r="H95" s="221">
        <f>IFERROR(VLOOKUP($A95,BDD!$A$8:$AT$3170,7,0),"")</f>
        <v>15421106</v>
      </c>
      <c r="I95" s="219">
        <f>IFERROR(VLOOKUP($A95,BDD!$A$8:$AT$3170,8,0),"")</f>
        <v>11.94</v>
      </c>
      <c r="J95" s="219">
        <f>IFERROR(VLOOKUP($A95,BDD!$A$8:$AT$3170,9,0),"")</f>
        <v>2088810</v>
      </c>
      <c r="K95" s="221">
        <f>IFERROR(VLOOKUP($A95,BDD!$A$8:$AT$3170,10,0),"")</f>
        <v>15421108</v>
      </c>
      <c r="L95" s="219">
        <f>IFERROR(VLOOKUP($A95,BDD!$A$8:$AT$3170,11,0),"")</f>
        <v>11.94</v>
      </c>
      <c r="M95" s="222" t="str">
        <f>IFERROR(VLOOKUP($A95,BDD!$A$8:$AT$3170,38,0),"")</f>
        <v>L-RT-026</v>
      </c>
      <c r="N95" s="999" t="str">
        <f t="shared" si="12"/>
        <v>A</v>
      </c>
      <c r="O95" s="1000"/>
      <c r="P95" s="207" t="str">
        <f>IFERROR(VLOOKUP($A95,BDD!$A$8:$AT$3170,39,0),"")</f>
        <v>A</v>
      </c>
      <c r="Q95" s="192" t="str">
        <f t="shared" si="8"/>
        <v/>
      </c>
      <c r="R95" s="472"/>
      <c r="U95" s="224">
        <f t="shared" si="9"/>
        <v>1</v>
      </c>
    </row>
    <row r="96" spans="1:21" s="223" customFormat="1" ht="26.25" customHeight="1">
      <c r="A96" s="217" t="str">
        <f t="shared" si="10"/>
        <v>2200</v>
      </c>
      <c r="B96" s="218">
        <f t="shared" si="11"/>
        <v>60</v>
      </c>
      <c r="C96" s="219" t="str">
        <f>IFERROR(VLOOKUP($A96,BDD!$A$8:$AT$3170,5,0),"")</f>
        <v>JN°1562</v>
      </c>
      <c r="D96" s="219">
        <f>IFERROR(VLOOKUP($A96,BDD!$A$8:$AT$3170,4,0),"")</f>
        <v>19</v>
      </c>
      <c r="E96" s="220">
        <f>IFERROR(VLOOKUP($A96,BDD!$A$8:$AT$3170,13,0),"")</f>
        <v>16</v>
      </c>
      <c r="F96" s="219">
        <f>IFERROR(VLOOKUP($A96,BDD!$A$8:$AT$3170,14,0),"")</f>
        <v>9.5299999999999994</v>
      </c>
      <c r="G96" s="219">
        <f>IFERROR(VLOOKUP($A96,BDD!$A$8:$AT$3170,6,0),"")</f>
        <v>2088810</v>
      </c>
      <c r="H96" s="221">
        <f>IFERROR(VLOOKUP($A96,BDD!$A$8:$AT$3170,7,0),"")</f>
        <v>15421108</v>
      </c>
      <c r="I96" s="219">
        <f>IFERROR(VLOOKUP($A96,BDD!$A$8:$AT$3170,8,0),"")</f>
        <v>11.94</v>
      </c>
      <c r="J96" s="219">
        <f>IFERROR(VLOOKUP($A96,BDD!$A$8:$AT$3170,9,0),"")</f>
        <v>2095570</v>
      </c>
      <c r="K96" s="221">
        <f>IFERROR(VLOOKUP($A96,BDD!$A$8:$AT$3170,10,0),"")</f>
        <v>15421111</v>
      </c>
      <c r="L96" s="219">
        <f>IFERROR(VLOOKUP($A96,BDD!$A$8:$AT$3170,11,0),"")</f>
        <v>11.94</v>
      </c>
      <c r="M96" s="222" t="str">
        <f>IFERROR(VLOOKUP($A96,BDD!$A$8:$AT$3170,38,0),"")</f>
        <v>L-RT-026</v>
      </c>
      <c r="N96" s="999" t="str">
        <f t="shared" si="12"/>
        <v>A</v>
      </c>
      <c r="O96" s="1000"/>
      <c r="P96" s="207" t="str">
        <f>IFERROR(VLOOKUP($A96,BDD!$A$8:$AT$3170,39,0),"")</f>
        <v>A</v>
      </c>
      <c r="Q96" s="192" t="str">
        <f t="shared" si="8"/>
        <v/>
      </c>
      <c r="R96" s="472"/>
      <c r="U96" s="224">
        <f t="shared" si="9"/>
        <v>1</v>
      </c>
    </row>
    <row r="97" spans="1:21" s="223" customFormat="1" ht="26.25" customHeight="1">
      <c r="A97" s="217">
        <f t="shared" si="10"/>
        <v>0</v>
      </c>
      <c r="B97" s="218" t="str">
        <f t="shared" si="11"/>
        <v/>
      </c>
      <c r="C97" s="219" t="str">
        <f>IFERROR(VLOOKUP($A97,BDD!$A$8:$AT$3170,5,0),"")</f>
        <v/>
      </c>
      <c r="D97" s="219" t="str">
        <f>IFERROR(VLOOKUP($A97,BDD!$A$8:$AT$3170,4,0),"")</f>
        <v/>
      </c>
      <c r="E97" s="220" t="str">
        <f>IFERROR(VLOOKUP($A97,BDD!$A$8:$AT$3170,13,0),"")</f>
        <v/>
      </c>
      <c r="F97" s="219" t="str">
        <f>IFERROR(VLOOKUP($A97,BDD!$A$8:$AT$3170,14,0),"")</f>
        <v/>
      </c>
      <c r="G97" s="219" t="str">
        <f>IFERROR(VLOOKUP($A97,BDD!$A$8:$AT$3170,6,0),"")</f>
        <v/>
      </c>
      <c r="H97" s="221" t="str">
        <f>IFERROR(VLOOKUP($A97,BDD!$A$8:$AT$3170,7,0),"")</f>
        <v/>
      </c>
      <c r="I97" s="219" t="str">
        <f>IFERROR(VLOOKUP($A97,BDD!$A$8:$AT$3170,8,0),"")</f>
        <v/>
      </c>
      <c r="J97" s="219" t="str">
        <f>IFERROR(VLOOKUP($A97,BDD!$A$8:$AT$3170,9,0),"")</f>
        <v/>
      </c>
      <c r="K97" s="221" t="str">
        <f>IFERROR(VLOOKUP($A97,BDD!$A$8:$AT$3170,10,0),"")</f>
        <v/>
      </c>
      <c r="L97" s="219" t="str">
        <f>IFERROR(VLOOKUP($A97,BDD!$A$8:$AT$3170,11,0),"")</f>
        <v/>
      </c>
      <c r="M97" s="222" t="str">
        <f>IFERROR(VLOOKUP($A97,BDD!$A$8:$AT$3170,38,0),"")</f>
        <v/>
      </c>
      <c r="N97" s="999" t="str">
        <f t="shared" si="12"/>
        <v/>
      </c>
      <c r="O97" s="1000"/>
      <c r="P97" s="207" t="str">
        <f>IFERROR(VLOOKUP($A97,BDD!$A$8:$AT$3170,39,0),"")</f>
        <v/>
      </c>
      <c r="Q97" s="192" t="str">
        <f t="shared" si="8"/>
        <v/>
      </c>
      <c r="R97" s="472"/>
      <c r="U97" s="224" t="str">
        <f t="shared" si="9"/>
        <v/>
      </c>
    </row>
    <row r="98" spans="1:21" s="223" customFormat="1" ht="26.25" customHeight="1">
      <c r="A98" s="217">
        <f t="shared" si="10"/>
        <v>0</v>
      </c>
      <c r="B98" s="218" t="str">
        <f t="shared" si="11"/>
        <v/>
      </c>
      <c r="C98" s="219" t="str">
        <f>IFERROR(VLOOKUP($A98,BDD!$A$8:$AT$3170,5,0),"")</f>
        <v/>
      </c>
      <c r="D98" s="219" t="str">
        <f>IFERROR(VLOOKUP($A98,BDD!$A$8:$AT$3170,4,0),"")</f>
        <v/>
      </c>
      <c r="E98" s="220" t="str">
        <f>IFERROR(VLOOKUP($A98,BDD!$A$8:$AT$3170,13,0),"")</f>
        <v/>
      </c>
      <c r="F98" s="219" t="str">
        <f>IFERROR(VLOOKUP($A98,BDD!$A$8:$AT$3170,14,0),"")</f>
        <v/>
      </c>
      <c r="G98" s="219" t="str">
        <f>IFERROR(VLOOKUP($A98,BDD!$A$8:$AT$3170,6,0),"")</f>
        <v/>
      </c>
      <c r="H98" s="221" t="str">
        <f>IFERROR(VLOOKUP($A98,BDD!$A$8:$AT$3170,7,0),"")</f>
        <v/>
      </c>
      <c r="I98" s="219" t="str">
        <f>IFERROR(VLOOKUP($A98,BDD!$A$8:$AT$3170,8,0),"")</f>
        <v/>
      </c>
      <c r="J98" s="219" t="str">
        <f>IFERROR(VLOOKUP($A98,BDD!$A$8:$AT$3170,9,0),"")</f>
        <v/>
      </c>
      <c r="K98" s="221" t="str">
        <f>IFERROR(VLOOKUP($A98,BDD!$A$8:$AT$3170,10,0),"")</f>
        <v/>
      </c>
      <c r="L98" s="219" t="str">
        <f>IFERROR(VLOOKUP($A98,BDD!$A$8:$AT$3170,11,0),"")</f>
        <v/>
      </c>
      <c r="M98" s="222" t="str">
        <f>IFERROR(VLOOKUP($A98,BDD!$A$8:$AT$3170,38,0),"")</f>
        <v/>
      </c>
      <c r="N98" s="999" t="str">
        <f t="shared" si="12"/>
        <v/>
      </c>
      <c r="O98" s="1000"/>
      <c r="P98" s="207" t="str">
        <f>IFERROR(VLOOKUP($A98,BDD!$A$8:$AT$3170,39,0),"")</f>
        <v/>
      </c>
      <c r="Q98" s="192" t="str">
        <f t="shared" si="8"/>
        <v/>
      </c>
      <c r="R98" s="472"/>
      <c r="U98" s="224" t="str">
        <f t="shared" si="9"/>
        <v/>
      </c>
    </row>
    <row r="99" spans="1:21" s="223" customFormat="1" ht="26.25" customHeight="1">
      <c r="A99" s="217">
        <f t="shared" si="10"/>
        <v>0</v>
      </c>
      <c r="B99" s="218" t="str">
        <f t="shared" si="11"/>
        <v/>
      </c>
      <c r="C99" s="219" t="str">
        <f>IFERROR(VLOOKUP($A99,BDD!$A$8:$AT$3170,5,0),"")</f>
        <v/>
      </c>
      <c r="D99" s="219" t="str">
        <f>IFERROR(VLOOKUP($A99,BDD!$A$8:$AT$3170,4,0),"")</f>
        <v/>
      </c>
      <c r="E99" s="220" t="str">
        <f>IFERROR(VLOOKUP($A99,BDD!$A$8:$AT$3170,13,0),"")</f>
        <v/>
      </c>
      <c r="F99" s="219" t="str">
        <f>IFERROR(VLOOKUP($A99,BDD!$A$8:$AT$3170,14,0),"")</f>
        <v/>
      </c>
      <c r="G99" s="219" t="str">
        <f>IFERROR(VLOOKUP($A99,BDD!$A$8:$AT$3170,6,0),"")</f>
        <v/>
      </c>
      <c r="H99" s="221" t="str">
        <f>IFERROR(VLOOKUP($A99,BDD!$A$8:$AT$3170,7,0),"")</f>
        <v/>
      </c>
      <c r="I99" s="219" t="str">
        <f>IFERROR(VLOOKUP($A99,BDD!$A$8:$AT$3170,8,0),"")</f>
        <v/>
      </c>
      <c r="J99" s="219" t="str">
        <f>IFERROR(VLOOKUP($A99,BDD!$A$8:$AT$3170,9,0),"")</f>
        <v/>
      </c>
      <c r="K99" s="221" t="str">
        <f>IFERROR(VLOOKUP($A99,BDD!$A$8:$AT$3170,10,0),"")</f>
        <v/>
      </c>
      <c r="L99" s="219" t="str">
        <f>IFERROR(VLOOKUP($A99,BDD!$A$8:$AT$3170,11,0),"")</f>
        <v/>
      </c>
      <c r="M99" s="222" t="str">
        <f>IFERROR(VLOOKUP($A99,BDD!$A$8:$AT$3170,38,0),"")</f>
        <v/>
      </c>
      <c r="N99" s="999" t="str">
        <f t="shared" si="12"/>
        <v/>
      </c>
      <c r="O99" s="1000"/>
      <c r="P99" s="207" t="str">
        <f>IFERROR(VLOOKUP($A99,BDD!$A$8:$AT$3170,39,0),"")</f>
        <v/>
      </c>
      <c r="Q99" s="192" t="str">
        <f t="shared" si="8"/>
        <v/>
      </c>
      <c r="R99" s="472"/>
      <c r="U99" s="224" t="str">
        <f t="shared" si="9"/>
        <v/>
      </c>
    </row>
    <row r="100" spans="1:21" s="223" customFormat="1" ht="26.25" customHeight="1">
      <c r="A100" s="217">
        <f t="shared" si="10"/>
        <v>0</v>
      </c>
      <c r="B100" s="218" t="str">
        <f t="shared" si="11"/>
        <v/>
      </c>
      <c r="C100" s="219" t="str">
        <f>IFERROR(VLOOKUP($A100,BDD!$A$8:$AT$3170,5,0),"")</f>
        <v/>
      </c>
      <c r="D100" s="219" t="str">
        <f>IFERROR(VLOOKUP($A100,BDD!$A$8:$AT$3170,4,0),"")</f>
        <v/>
      </c>
      <c r="E100" s="220" t="str">
        <f>IFERROR(VLOOKUP($A100,BDD!$A$8:$AT$3170,13,0),"")</f>
        <v/>
      </c>
      <c r="F100" s="219" t="str">
        <f>IFERROR(VLOOKUP($A100,BDD!$A$8:$AT$3170,14,0),"")</f>
        <v/>
      </c>
      <c r="G100" s="219" t="str">
        <f>IFERROR(VLOOKUP($A100,BDD!$A$8:$AT$3170,6,0),"")</f>
        <v/>
      </c>
      <c r="H100" s="221" t="str">
        <f>IFERROR(VLOOKUP($A100,BDD!$A$8:$AT$3170,7,0),"")</f>
        <v/>
      </c>
      <c r="I100" s="219" t="str">
        <f>IFERROR(VLOOKUP($A100,BDD!$A$8:$AT$3170,8,0),"")</f>
        <v/>
      </c>
      <c r="J100" s="219" t="str">
        <f>IFERROR(VLOOKUP($A100,BDD!$A$8:$AT$3170,9,0),"")</f>
        <v/>
      </c>
      <c r="K100" s="221" t="str">
        <f>IFERROR(VLOOKUP($A100,BDD!$A$8:$AT$3170,10,0),"")</f>
        <v/>
      </c>
      <c r="L100" s="219" t="str">
        <f>IFERROR(VLOOKUP($A100,BDD!$A$8:$AT$3170,11,0),"")</f>
        <v/>
      </c>
      <c r="M100" s="222" t="str">
        <f>IFERROR(VLOOKUP($A100,BDD!$A$8:$AT$3170,38,0),"")</f>
        <v/>
      </c>
      <c r="N100" s="999" t="str">
        <f t="shared" si="12"/>
        <v/>
      </c>
      <c r="O100" s="1000"/>
      <c r="P100" s="207" t="str">
        <f>IFERROR(VLOOKUP($A100,BDD!$A$8:$AT$3170,39,0),"")</f>
        <v/>
      </c>
      <c r="Q100" s="192" t="str">
        <f t="shared" si="8"/>
        <v/>
      </c>
      <c r="R100" s="472"/>
      <c r="U100" s="224" t="str">
        <f t="shared" si="9"/>
        <v/>
      </c>
    </row>
    <row r="101" spans="1:21" s="223" customFormat="1" ht="26.25" customHeight="1">
      <c r="A101" s="217">
        <f t="shared" si="10"/>
        <v>0</v>
      </c>
      <c r="B101" s="218" t="str">
        <f t="shared" si="11"/>
        <v/>
      </c>
      <c r="C101" s="219" t="str">
        <f>IFERROR(VLOOKUP($A101,BDD!$A$8:$AT$3170,5,0),"")</f>
        <v/>
      </c>
      <c r="D101" s="219" t="str">
        <f>IFERROR(VLOOKUP($A101,BDD!$A$8:$AT$3170,4,0),"")</f>
        <v/>
      </c>
      <c r="E101" s="220" t="str">
        <f>IFERROR(VLOOKUP($A101,BDD!$A$8:$AT$3170,13,0),"")</f>
        <v/>
      </c>
      <c r="F101" s="219" t="str">
        <f>IFERROR(VLOOKUP($A101,BDD!$A$8:$AT$3170,14,0),"")</f>
        <v/>
      </c>
      <c r="G101" s="219" t="str">
        <f>IFERROR(VLOOKUP($A101,BDD!$A$8:$AT$3170,6,0),"")</f>
        <v/>
      </c>
      <c r="H101" s="221" t="str">
        <f>IFERROR(VLOOKUP($A101,BDD!$A$8:$AT$3170,7,0),"")</f>
        <v/>
      </c>
      <c r="I101" s="219" t="str">
        <f>IFERROR(VLOOKUP($A101,BDD!$A$8:$AT$3170,8,0),"")</f>
        <v/>
      </c>
      <c r="J101" s="219" t="str">
        <f>IFERROR(VLOOKUP($A101,BDD!$A$8:$AT$3170,9,0),"")</f>
        <v/>
      </c>
      <c r="K101" s="221" t="str">
        <f>IFERROR(VLOOKUP($A101,BDD!$A$8:$AT$3170,10,0),"")</f>
        <v/>
      </c>
      <c r="L101" s="219" t="str">
        <f>IFERROR(VLOOKUP($A101,BDD!$A$8:$AT$3170,11,0),"")</f>
        <v/>
      </c>
      <c r="M101" s="222" t="str">
        <f>IFERROR(VLOOKUP($A101,BDD!$A$8:$AT$3170,38,0),"")</f>
        <v/>
      </c>
      <c r="N101" s="999" t="str">
        <f t="shared" si="12"/>
        <v/>
      </c>
      <c r="O101" s="1000"/>
      <c r="P101" s="207" t="str">
        <f>IFERROR(VLOOKUP($A101,BDD!$A$8:$AT$3170,39,0),"")</f>
        <v/>
      </c>
      <c r="Q101" s="192" t="str">
        <f t="shared" si="8"/>
        <v/>
      </c>
      <c r="R101" s="472"/>
      <c r="U101" s="224" t="str">
        <f t="shared" si="9"/>
        <v/>
      </c>
    </row>
    <row r="102" spans="1:21" s="223" customFormat="1" ht="26.25" customHeight="1">
      <c r="A102" s="217">
        <f t="shared" si="10"/>
        <v>0</v>
      </c>
      <c r="B102" s="218" t="str">
        <f t="shared" si="11"/>
        <v/>
      </c>
      <c r="C102" s="219" t="str">
        <f>IFERROR(VLOOKUP($A102,BDD!$A$8:$AT$3170,5,0),"")</f>
        <v/>
      </c>
      <c r="D102" s="219" t="str">
        <f>IFERROR(VLOOKUP($A102,BDD!$A$8:$AT$3170,4,0),"")</f>
        <v/>
      </c>
      <c r="E102" s="220" t="str">
        <f>IFERROR(VLOOKUP($A102,BDD!$A$8:$AT$3170,13,0),"")</f>
        <v/>
      </c>
      <c r="F102" s="219" t="str">
        <f>IFERROR(VLOOKUP($A102,BDD!$A$8:$AT$3170,14,0),"")</f>
        <v/>
      </c>
      <c r="G102" s="219" t="str">
        <f>IFERROR(VLOOKUP($A102,BDD!$A$8:$AT$3170,6,0),"")</f>
        <v/>
      </c>
      <c r="H102" s="221" t="str">
        <f>IFERROR(VLOOKUP($A102,BDD!$A$8:$AT$3170,7,0),"")</f>
        <v/>
      </c>
      <c r="I102" s="219" t="str">
        <f>IFERROR(VLOOKUP($A102,BDD!$A$8:$AT$3170,8,0),"")</f>
        <v/>
      </c>
      <c r="J102" s="219" t="str">
        <f>IFERROR(VLOOKUP($A102,BDD!$A$8:$AT$3170,9,0),"")</f>
        <v/>
      </c>
      <c r="K102" s="221" t="str">
        <f>IFERROR(VLOOKUP($A102,BDD!$A$8:$AT$3170,10,0),"")</f>
        <v/>
      </c>
      <c r="L102" s="219" t="str">
        <f>IFERROR(VLOOKUP($A102,BDD!$A$8:$AT$3170,11,0),"")</f>
        <v/>
      </c>
      <c r="M102" s="222" t="str">
        <f>IFERROR(VLOOKUP($A102,BDD!$A$8:$AT$3170,38,0),"")</f>
        <v/>
      </c>
      <c r="N102" s="999" t="str">
        <f t="shared" si="12"/>
        <v/>
      </c>
      <c r="O102" s="1000"/>
      <c r="P102" s="207" t="str">
        <f>IFERROR(VLOOKUP($A102,BDD!$A$8:$AT$3170,39,0),"")</f>
        <v/>
      </c>
      <c r="Q102" s="192" t="str">
        <f t="shared" si="8"/>
        <v/>
      </c>
      <c r="R102" s="472"/>
      <c r="U102" s="224" t="str">
        <f t="shared" si="9"/>
        <v/>
      </c>
    </row>
    <row r="103" spans="1:21" s="223" customFormat="1" ht="26.25" customHeight="1">
      <c r="A103" s="217">
        <f t="shared" si="10"/>
        <v>0</v>
      </c>
      <c r="B103" s="218" t="str">
        <f t="shared" si="11"/>
        <v/>
      </c>
      <c r="C103" s="219" t="str">
        <f>IFERROR(VLOOKUP($A103,BDD!$A$8:$AT$3170,5,0),"")</f>
        <v/>
      </c>
      <c r="D103" s="219" t="str">
        <f>IFERROR(VLOOKUP($A103,BDD!$A$8:$AT$3170,4,0),"")</f>
        <v/>
      </c>
      <c r="E103" s="220" t="str">
        <f>IFERROR(VLOOKUP($A103,BDD!$A$8:$AT$3170,13,0),"")</f>
        <v/>
      </c>
      <c r="F103" s="219" t="str">
        <f>IFERROR(VLOOKUP($A103,BDD!$A$8:$AT$3170,14,0),"")</f>
        <v/>
      </c>
      <c r="G103" s="219" t="str">
        <f>IFERROR(VLOOKUP($A103,BDD!$A$8:$AT$3170,6,0),"")</f>
        <v/>
      </c>
      <c r="H103" s="221" t="str">
        <f>IFERROR(VLOOKUP($A103,BDD!$A$8:$AT$3170,7,0),"")</f>
        <v/>
      </c>
      <c r="I103" s="219" t="str">
        <f>IFERROR(VLOOKUP($A103,BDD!$A$8:$AT$3170,8,0),"")</f>
        <v/>
      </c>
      <c r="J103" s="219" t="str">
        <f>IFERROR(VLOOKUP($A103,BDD!$A$8:$AT$3170,9,0),"")</f>
        <v/>
      </c>
      <c r="K103" s="221" t="str">
        <f>IFERROR(VLOOKUP($A103,BDD!$A$8:$AT$3170,10,0),"")</f>
        <v/>
      </c>
      <c r="L103" s="219" t="str">
        <f>IFERROR(VLOOKUP($A103,BDD!$A$8:$AT$3170,11,0),"")</f>
        <v/>
      </c>
      <c r="M103" s="222" t="str">
        <f>IFERROR(VLOOKUP($A103,BDD!$A$8:$AT$3170,38,0),"")</f>
        <v/>
      </c>
      <c r="N103" s="999" t="str">
        <f t="shared" si="12"/>
        <v/>
      </c>
      <c r="O103" s="1000"/>
      <c r="P103" s="207" t="str">
        <f>IFERROR(VLOOKUP($A103,BDD!$A$8:$AT$3170,39,0),"")</f>
        <v/>
      </c>
      <c r="Q103" s="192" t="str">
        <f t="shared" si="8"/>
        <v/>
      </c>
      <c r="R103" s="472"/>
      <c r="U103" s="224" t="str">
        <f t="shared" si="9"/>
        <v/>
      </c>
    </row>
    <row r="104" spans="1:21" s="223" customFormat="1" ht="26.25" customHeight="1">
      <c r="A104" s="217">
        <f t="shared" si="10"/>
        <v>0</v>
      </c>
      <c r="B104" s="218" t="str">
        <f t="shared" si="11"/>
        <v/>
      </c>
      <c r="C104" s="219" t="str">
        <f>IFERROR(VLOOKUP($A104,BDD!$A$8:$AT$3170,5,0),"")</f>
        <v/>
      </c>
      <c r="D104" s="219" t="str">
        <f>IFERROR(VLOOKUP($A104,BDD!$A$8:$AT$3170,4,0),"")</f>
        <v/>
      </c>
      <c r="E104" s="220" t="str">
        <f>IFERROR(VLOOKUP($A104,BDD!$A$8:$AT$3170,13,0),"")</f>
        <v/>
      </c>
      <c r="F104" s="219" t="str">
        <f>IFERROR(VLOOKUP($A104,BDD!$A$8:$AT$3170,14,0),"")</f>
        <v/>
      </c>
      <c r="G104" s="219" t="str">
        <f>IFERROR(VLOOKUP($A104,BDD!$A$8:$AT$3170,6,0),"")</f>
        <v/>
      </c>
      <c r="H104" s="221" t="str">
        <f>IFERROR(VLOOKUP($A104,BDD!$A$8:$AT$3170,7,0),"")</f>
        <v/>
      </c>
      <c r="I104" s="219" t="str">
        <f>IFERROR(VLOOKUP($A104,BDD!$A$8:$AT$3170,8,0),"")</f>
        <v/>
      </c>
      <c r="J104" s="219" t="str">
        <f>IFERROR(VLOOKUP($A104,BDD!$A$8:$AT$3170,9,0),"")</f>
        <v/>
      </c>
      <c r="K104" s="221" t="str">
        <f>IFERROR(VLOOKUP($A104,BDD!$A$8:$AT$3170,10,0),"")</f>
        <v/>
      </c>
      <c r="L104" s="219" t="str">
        <f>IFERROR(VLOOKUP($A104,BDD!$A$8:$AT$3170,11,0),"")</f>
        <v/>
      </c>
      <c r="M104" s="222" t="str">
        <f>IFERROR(VLOOKUP($A104,BDD!$A$8:$AT$3170,38,0),"")</f>
        <v/>
      </c>
      <c r="N104" s="999" t="str">
        <f t="shared" si="12"/>
        <v/>
      </c>
      <c r="O104" s="1000"/>
      <c r="P104" s="207" t="str">
        <f>IFERROR(VLOOKUP($A104,BDD!$A$8:$AT$3170,39,0),"")</f>
        <v/>
      </c>
      <c r="Q104" s="192" t="str">
        <f t="shared" si="8"/>
        <v/>
      </c>
      <c r="R104" s="560"/>
      <c r="U104" s="224" t="str">
        <f t="shared" si="9"/>
        <v/>
      </c>
    </row>
    <row r="105" spans="1:21" s="223" customFormat="1" ht="26.25" customHeight="1">
      <c r="A105" s="217">
        <f t="shared" si="10"/>
        <v>0</v>
      </c>
      <c r="B105" s="218" t="str">
        <f t="shared" si="11"/>
        <v/>
      </c>
      <c r="C105" s="219" t="str">
        <f>IFERROR(VLOOKUP($A105,BDD!$A$8:$AT$3170,5,0),"")</f>
        <v/>
      </c>
      <c r="D105" s="219" t="str">
        <f>IFERROR(VLOOKUP($A105,BDD!$A$8:$AT$3170,4,0),"")</f>
        <v/>
      </c>
      <c r="E105" s="220" t="str">
        <f>IFERROR(VLOOKUP($A105,BDD!$A$8:$AT$3170,13,0),"")</f>
        <v/>
      </c>
      <c r="F105" s="219" t="str">
        <f>IFERROR(VLOOKUP($A105,BDD!$A$8:$AT$3170,14,0),"")</f>
        <v/>
      </c>
      <c r="G105" s="219" t="str">
        <f>IFERROR(VLOOKUP($A105,BDD!$A$8:$AT$3170,6,0),"")</f>
        <v/>
      </c>
      <c r="H105" s="221" t="str">
        <f>IFERROR(VLOOKUP($A105,BDD!$A$8:$AT$3170,7,0),"")</f>
        <v/>
      </c>
      <c r="I105" s="219" t="str">
        <f>IFERROR(VLOOKUP($A105,BDD!$A$8:$AT$3170,8,0),"")</f>
        <v/>
      </c>
      <c r="J105" s="219" t="str">
        <f>IFERROR(VLOOKUP($A105,BDD!$A$8:$AT$3170,9,0),"")</f>
        <v/>
      </c>
      <c r="K105" s="221" t="str">
        <f>IFERROR(VLOOKUP($A105,BDD!$A$8:$AT$3170,10,0),"")</f>
        <v/>
      </c>
      <c r="L105" s="219" t="str">
        <f>IFERROR(VLOOKUP($A105,BDD!$A$8:$AT$3170,11,0),"")</f>
        <v/>
      </c>
      <c r="M105" s="222" t="str">
        <f>IFERROR(VLOOKUP($A105,BDD!$A$8:$AT$3170,38,0),"")</f>
        <v/>
      </c>
      <c r="N105" s="999" t="str">
        <f t="shared" si="12"/>
        <v/>
      </c>
      <c r="O105" s="1000"/>
      <c r="P105" s="207" t="str">
        <f>IFERROR(VLOOKUP($A105,BDD!$A$8:$AT$3170,39,0),"")</f>
        <v/>
      </c>
      <c r="Q105" s="192" t="str">
        <f t="shared" si="8"/>
        <v/>
      </c>
      <c r="R105" s="560"/>
      <c r="U105" s="224" t="str">
        <f t="shared" si="9"/>
        <v/>
      </c>
    </row>
    <row r="106" spans="1:21" s="223" customFormat="1" ht="26.25" customHeight="1">
      <c r="A106" s="217">
        <f t="shared" si="10"/>
        <v>0</v>
      </c>
      <c r="B106" s="218" t="str">
        <f t="shared" si="11"/>
        <v/>
      </c>
      <c r="C106" s="219" t="str">
        <f>IFERROR(VLOOKUP($A106,BDD!$A$8:$AT$3170,5,0),"")</f>
        <v/>
      </c>
      <c r="D106" s="219" t="str">
        <f>IFERROR(VLOOKUP($A106,BDD!$A$8:$AT$3170,4,0),"")</f>
        <v/>
      </c>
      <c r="E106" s="220" t="str">
        <f>IFERROR(VLOOKUP($A106,BDD!$A$8:$AT$3170,13,0),"")</f>
        <v/>
      </c>
      <c r="F106" s="219" t="str">
        <f>IFERROR(VLOOKUP($A106,BDD!$A$8:$AT$3170,14,0),"")</f>
        <v/>
      </c>
      <c r="G106" s="219" t="str">
        <f>IFERROR(VLOOKUP($A106,BDD!$A$8:$AT$3170,6,0),"")</f>
        <v/>
      </c>
      <c r="H106" s="221" t="str">
        <f>IFERROR(VLOOKUP($A106,BDD!$A$8:$AT$3170,7,0),"")</f>
        <v/>
      </c>
      <c r="I106" s="219" t="str">
        <f>IFERROR(VLOOKUP($A106,BDD!$A$8:$AT$3170,8,0),"")</f>
        <v/>
      </c>
      <c r="J106" s="219" t="str">
        <f>IFERROR(VLOOKUP($A106,BDD!$A$8:$AT$3170,9,0),"")</f>
        <v/>
      </c>
      <c r="K106" s="221" t="str">
        <f>IFERROR(VLOOKUP($A106,BDD!$A$8:$AT$3170,10,0),"")</f>
        <v/>
      </c>
      <c r="L106" s="219" t="str">
        <f>IFERROR(VLOOKUP($A106,BDD!$A$8:$AT$3170,11,0),"")</f>
        <v/>
      </c>
      <c r="M106" s="222" t="str">
        <f>IFERROR(VLOOKUP($A106,BDD!$A$8:$AT$3170,38,0),"")</f>
        <v/>
      </c>
      <c r="N106" s="999" t="str">
        <f t="shared" si="12"/>
        <v/>
      </c>
      <c r="O106" s="1000"/>
      <c r="P106" s="207" t="str">
        <f>IFERROR(VLOOKUP($A106,BDD!$A$8:$AT$3170,39,0),"")</f>
        <v/>
      </c>
      <c r="Q106" s="192" t="str">
        <f t="shared" si="8"/>
        <v/>
      </c>
      <c r="R106" s="560"/>
      <c r="U106" s="224" t="str">
        <f t="shared" si="9"/>
        <v/>
      </c>
    </row>
    <row r="107" spans="1:21" s="223" customFormat="1" ht="26.25" customHeight="1">
      <c r="A107" s="217">
        <f t="shared" si="10"/>
        <v>0</v>
      </c>
      <c r="B107" s="218" t="str">
        <f t="shared" si="11"/>
        <v/>
      </c>
      <c r="C107" s="219" t="str">
        <f>IFERROR(VLOOKUP($A107,BDD!$A$8:$AT$3170,5,0),"")</f>
        <v/>
      </c>
      <c r="D107" s="219" t="str">
        <f>IFERROR(VLOOKUP($A107,BDD!$A$8:$AT$3170,4,0),"")</f>
        <v/>
      </c>
      <c r="E107" s="220" t="str">
        <f>IFERROR(VLOOKUP($A107,BDD!$A$8:$AT$3170,13,0),"")</f>
        <v/>
      </c>
      <c r="F107" s="219" t="str">
        <f>IFERROR(VLOOKUP($A107,BDD!$A$8:$AT$3170,14,0),"")</f>
        <v/>
      </c>
      <c r="G107" s="219" t="str">
        <f>IFERROR(VLOOKUP($A107,BDD!$A$8:$AT$3170,6,0),"")</f>
        <v/>
      </c>
      <c r="H107" s="221" t="str">
        <f>IFERROR(VLOOKUP($A107,BDD!$A$8:$AT$3170,7,0),"")</f>
        <v/>
      </c>
      <c r="I107" s="219" t="str">
        <f>IFERROR(VLOOKUP($A107,BDD!$A$8:$AT$3170,8,0),"")</f>
        <v/>
      </c>
      <c r="J107" s="219" t="str">
        <f>IFERROR(VLOOKUP($A107,BDD!$A$8:$AT$3170,9,0),"")</f>
        <v/>
      </c>
      <c r="K107" s="221" t="str">
        <f>IFERROR(VLOOKUP($A107,BDD!$A$8:$AT$3170,10,0),"")</f>
        <v/>
      </c>
      <c r="L107" s="219" t="str">
        <f>IFERROR(VLOOKUP($A107,BDD!$A$8:$AT$3170,11,0),"")</f>
        <v/>
      </c>
      <c r="M107" s="222" t="str">
        <f>IFERROR(VLOOKUP($A107,BDD!$A$8:$AT$3170,38,0),"")</f>
        <v/>
      </c>
      <c r="N107" s="999" t="str">
        <f t="shared" si="12"/>
        <v/>
      </c>
      <c r="O107" s="1000"/>
      <c r="P107" s="207" t="str">
        <f>IFERROR(VLOOKUP($A107,BDD!$A$8:$AT$3170,39,0),"")</f>
        <v/>
      </c>
      <c r="Q107" s="192" t="str">
        <f t="shared" si="8"/>
        <v/>
      </c>
      <c r="R107" s="560"/>
      <c r="U107" s="224" t="str">
        <f t="shared" si="9"/>
        <v/>
      </c>
    </row>
    <row r="108" spans="1:21" s="223" customFormat="1" ht="26.25" customHeight="1">
      <c r="A108" s="217">
        <f t="shared" si="10"/>
        <v>0</v>
      </c>
      <c r="B108" s="218" t="str">
        <f t="shared" si="11"/>
        <v/>
      </c>
      <c r="C108" s="219" t="str">
        <f>IFERROR(VLOOKUP($A108,BDD!$A$8:$AT$3170,5,0),"")</f>
        <v/>
      </c>
      <c r="D108" s="219" t="str">
        <f>IFERROR(VLOOKUP($A108,BDD!$A$8:$AT$3170,4,0),"")</f>
        <v/>
      </c>
      <c r="E108" s="220" t="str">
        <f>IFERROR(VLOOKUP($A108,BDD!$A$8:$AT$3170,13,0),"")</f>
        <v/>
      </c>
      <c r="F108" s="219" t="str">
        <f>IFERROR(VLOOKUP($A108,BDD!$A$8:$AT$3170,14,0),"")</f>
        <v/>
      </c>
      <c r="G108" s="219" t="str">
        <f>IFERROR(VLOOKUP($A108,BDD!$A$8:$AT$3170,6,0),"")</f>
        <v/>
      </c>
      <c r="H108" s="221" t="str">
        <f>IFERROR(VLOOKUP($A108,BDD!$A$8:$AT$3170,7,0),"")</f>
        <v/>
      </c>
      <c r="I108" s="219" t="str">
        <f>IFERROR(VLOOKUP($A108,BDD!$A$8:$AT$3170,8,0),"")</f>
        <v/>
      </c>
      <c r="J108" s="219" t="str">
        <f>IFERROR(VLOOKUP($A108,BDD!$A$8:$AT$3170,9,0),"")</f>
        <v/>
      </c>
      <c r="K108" s="221" t="str">
        <f>IFERROR(VLOOKUP($A108,BDD!$A$8:$AT$3170,10,0),"")</f>
        <v/>
      </c>
      <c r="L108" s="219" t="str">
        <f>IFERROR(VLOOKUP($A108,BDD!$A$8:$AT$3170,11,0),"")</f>
        <v/>
      </c>
      <c r="M108" s="222" t="str">
        <f>IFERROR(VLOOKUP($A108,BDD!$A$8:$AT$3170,38,0),"")</f>
        <v/>
      </c>
      <c r="N108" s="999" t="str">
        <f t="shared" si="12"/>
        <v/>
      </c>
      <c r="O108" s="1000"/>
      <c r="P108" s="207" t="str">
        <f>IFERROR(VLOOKUP($A108,BDD!$A$8:$AT$3170,39,0),"")</f>
        <v/>
      </c>
      <c r="Q108" s="192" t="str">
        <f t="shared" si="8"/>
        <v/>
      </c>
      <c r="R108" s="560"/>
      <c r="U108" s="224" t="str">
        <f t="shared" si="9"/>
        <v/>
      </c>
    </row>
    <row r="109" spans="1:21" s="223" customFormat="1" ht="26.25" customHeight="1">
      <c r="A109" s="217">
        <f t="shared" si="10"/>
        <v>0</v>
      </c>
      <c r="B109" s="218" t="str">
        <f t="shared" si="11"/>
        <v/>
      </c>
      <c r="C109" s="219" t="str">
        <f>IFERROR(VLOOKUP($A109,BDD!$A$8:$AT$3170,5,0),"")</f>
        <v/>
      </c>
      <c r="D109" s="219" t="str">
        <f>IFERROR(VLOOKUP($A109,BDD!$A$8:$AT$3170,4,0),"")</f>
        <v/>
      </c>
      <c r="E109" s="220" t="str">
        <f>IFERROR(VLOOKUP($A109,BDD!$A$8:$AT$3170,13,0),"")</f>
        <v/>
      </c>
      <c r="F109" s="219" t="str">
        <f>IFERROR(VLOOKUP($A109,BDD!$A$8:$AT$3170,14,0),"")</f>
        <v/>
      </c>
      <c r="G109" s="219" t="str">
        <f>IFERROR(VLOOKUP($A109,BDD!$A$8:$AT$3170,6,0),"")</f>
        <v/>
      </c>
      <c r="H109" s="221" t="str">
        <f>IFERROR(VLOOKUP($A109,BDD!$A$8:$AT$3170,7,0),"")</f>
        <v/>
      </c>
      <c r="I109" s="219" t="str">
        <f>IFERROR(VLOOKUP($A109,BDD!$A$8:$AT$3170,8,0),"")</f>
        <v/>
      </c>
      <c r="J109" s="219" t="str">
        <f>IFERROR(VLOOKUP($A109,BDD!$A$8:$AT$3170,9,0),"")</f>
        <v/>
      </c>
      <c r="K109" s="221" t="str">
        <f>IFERROR(VLOOKUP($A109,BDD!$A$8:$AT$3170,10,0),"")</f>
        <v/>
      </c>
      <c r="L109" s="219" t="str">
        <f>IFERROR(VLOOKUP($A109,BDD!$A$8:$AT$3170,11,0),"")</f>
        <v/>
      </c>
      <c r="M109" s="222" t="str">
        <f>IFERROR(VLOOKUP($A109,BDD!$A$8:$AT$3170,38,0),"")</f>
        <v/>
      </c>
      <c r="N109" s="999" t="str">
        <f t="shared" si="12"/>
        <v/>
      </c>
      <c r="O109" s="1000"/>
      <c r="P109" s="207" t="str">
        <f>IFERROR(VLOOKUP($A109,BDD!$A$8:$AT$3170,39,0),"")</f>
        <v/>
      </c>
      <c r="Q109" s="192" t="str">
        <f t="shared" si="8"/>
        <v/>
      </c>
      <c r="R109" s="560"/>
      <c r="U109" s="224" t="str">
        <f t="shared" si="9"/>
        <v/>
      </c>
    </row>
    <row r="110" spans="1:21" s="223" customFormat="1" ht="26.25" customHeight="1">
      <c r="A110" s="217">
        <f t="shared" si="10"/>
        <v>0</v>
      </c>
      <c r="B110" s="218" t="str">
        <f t="shared" si="11"/>
        <v/>
      </c>
      <c r="C110" s="219" t="str">
        <f>IFERROR(VLOOKUP($A110,BDD!$A$8:$AT$3170,5,0),"")</f>
        <v/>
      </c>
      <c r="D110" s="219" t="str">
        <f>IFERROR(VLOOKUP($A110,BDD!$A$8:$AT$3170,4,0),"")</f>
        <v/>
      </c>
      <c r="E110" s="220" t="str">
        <f>IFERROR(VLOOKUP($A110,BDD!$A$8:$AT$3170,13,0),"")</f>
        <v/>
      </c>
      <c r="F110" s="219" t="str">
        <f>IFERROR(VLOOKUP($A110,BDD!$A$8:$AT$3170,14,0),"")</f>
        <v/>
      </c>
      <c r="G110" s="219" t="str">
        <f>IFERROR(VLOOKUP($A110,BDD!$A$8:$AT$3170,6,0),"")</f>
        <v/>
      </c>
      <c r="H110" s="221" t="str">
        <f>IFERROR(VLOOKUP($A110,BDD!$A$8:$AT$3170,7,0),"")</f>
        <v/>
      </c>
      <c r="I110" s="219" t="str">
        <f>IFERROR(VLOOKUP($A110,BDD!$A$8:$AT$3170,8,0),"")</f>
        <v/>
      </c>
      <c r="J110" s="219" t="str">
        <f>IFERROR(VLOOKUP($A110,BDD!$A$8:$AT$3170,9,0),"")</f>
        <v/>
      </c>
      <c r="K110" s="221" t="str">
        <f>IFERROR(VLOOKUP($A110,BDD!$A$8:$AT$3170,10,0),"")</f>
        <v/>
      </c>
      <c r="L110" s="219" t="str">
        <f>IFERROR(VLOOKUP($A110,BDD!$A$8:$AT$3170,11,0),"")</f>
        <v/>
      </c>
      <c r="M110" s="222" t="str">
        <f>IFERROR(VLOOKUP($A110,BDD!$A$8:$AT$3170,38,0),"")</f>
        <v/>
      </c>
      <c r="N110" s="999" t="str">
        <f t="shared" si="12"/>
        <v/>
      </c>
      <c r="O110" s="1000"/>
      <c r="P110" s="207" t="str">
        <f>IFERROR(VLOOKUP($A110,BDD!$A$8:$AT$3170,39,0),"")</f>
        <v/>
      </c>
      <c r="Q110" s="192" t="str">
        <f t="shared" si="8"/>
        <v/>
      </c>
      <c r="R110" s="560"/>
      <c r="U110" s="224" t="str">
        <f t="shared" si="9"/>
        <v/>
      </c>
    </row>
    <row r="111" spans="1:21" s="223" customFormat="1" ht="26.25" customHeight="1">
      <c r="A111" s="217">
        <f t="shared" si="10"/>
        <v>0</v>
      </c>
      <c r="B111" s="218" t="str">
        <f t="shared" si="11"/>
        <v/>
      </c>
      <c r="C111" s="219" t="str">
        <f>IFERROR(VLOOKUP($A111,BDD!$A$8:$AT$3170,5,0),"")</f>
        <v/>
      </c>
      <c r="D111" s="219" t="str">
        <f>IFERROR(VLOOKUP($A111,BDD!$A$8:$AT$3170,4,0),"")</f>
        <v/>
      </c>
      <c r="E111" s="220" t="str">
        <f>IFERROR(VLOOKUP($A111,BDD!$A$8:$AT$3170,13,0),"")</f>
        <v/>
      </c>
      <c r="F111" s="219" t="str">
        <f>IFERROR(VLOOKUP($A111,BDD!$A$8:$AT$3170,14,0),"")</f>
        <v/>
      </c>
      <c r="G111" s="219" t="str">
        <f>IFERROR(VLOOKUP($A111,BDD!$A$8:$AT$3170,6,0),"")</f>
        <v/>
      </c>
      <c r="H111" s="221" t="str">
        <f>IFERROR(VLOOKUP($A111,BDD!$A$8:$AT$3170,7,0),"")</f>
        <v/>
      </c>
      <c r="I111" s="219" t="str">
        <f>IFERROR(VLOOKUP($A111,BDD!$A$8:$AT$3170,8,0),"")</f>
        <v/>
      </c>
      <c r="J111" s="219" t="str">
        <f>IFERROR(VLOOKUP($A111,BDD!$A$8:$AT$3170,9,0),"")</f>
        <v/>
      </c>
      <c r="K111" s="221" t="str">
        <f>IFERROR(VLOOKUP($A111,BDD!$A$8:$AT$3170,10,0),"")</f>
        <v/>
      </c>
      <c r="L111" s="219" t="str">
        <f>IFERROR(VLOOKUP($A111,BDD!$A$8:$AT$3170,11,0),"")</f>
        <v/>
      </c>
      <c r="M111" s="222" t="str">
        <f>IFERROR(VLOOKUP($A111,BDD!$A$8:$AT$3170,38,0),"")</f>
        <v/>
      </c>
      <c r="N111" s="999" t="str">
        <f t="shared" si="12"/>
        <v/>
      </c>
      <c r="O111" s="1000"/>
      <c r="P111" s="207" t="str">
        <f>IFERROR(VLOOKUP($A111,BDD!$A$8:$AT$3170,39,0),"")</f>
        <v/>
      </c>
      <c r="Q111" s="192" t="str">
        <f t="shared" si="8"/>
        <v/>
      </c>
      <c r="R111" s="560"/>
      <c r="U111" s="224" t="str">
        <f t="shared" si="9"/>
        <v/>
      </c>
    </row>
    <row r="112" spans="1:21" s="223" customFormat="1" ht="26.25" customHeight="1">
      <c r="A112" s="217">
        <f t="shared" si="10"/>
        <v>0</v>
      </c>
      <c r="B112" s="218" t="str">
        <f t="shared" si="11"/>
        <v/>
      </c>
      <c r="C112" s="219" t="str">
        <f>IFERROR(VLOOKUP($A112,BDD!$A$8:$AT$3170,5,0),"")</f>
        <v/>
      </c>
      <c r="D112" s="219" t="str">
        <f>IFERROR(VLOOKUP($A112,BDD!$A$8:$AT$3170,4,0),"")</f>
        <v/>
      </c>
      <c r="E112" s="220" t="str">
        <f>IFERROR(VLOOKUP($A112,BDD!$A$8:$AT$3170,13,0),"")</f>
        <v/>
      </c>
      <c r="F112" s="219" t="str">
        <f>IFERROR(VLOOKUP($A112,BDD!$A$8:$AT$3170,14,0),"")</f>
        <v/>
      </c>
      <c r="G112" s="219" t="str">
        <f>IFERROR(VLOOKUP($A112,BDD!$A$8:$AT$3170,6,0),"")</f>
        <v/>
      </c>
      <c r="H112" s="221" t="str">
        <f>IFERROR(VLOOKUP($A112,BDD!$A$8:$AT$3170,7,0),"")</f>
        <v/>
      </c>
      <c r="I112" s="219" t="str">
        <f>IFERROR(VLOOKUP($A112,BDD!$A$8:$AT$3170,8,0),"")</f>
        <v/>
      </c>
      <c r="J112" s="219" t="str">
        <f>IFERROR(VLOOKUP($A112,BDD!$A$8:$AT$3170,9,0),"")</f>
        <v/>
      </c>
      <c r="K112" s="221" t="str">
        <f>IFERROR(VLOOKUP($A112,BDD!$A$8:$AT$3170,10,0),"")</f>
        <v/>
      </c>
      <c r="L112" s="219" t="str">
        <f>IFERROR(VLOOKUP($A112,BDD!$A$8:$AT$3170,11,0),"")</f>
        <v/>
      </c>
      <c r="M112" s="222" t="str">
        <f>IFERROR(VLOOKUP($A112,BDD!$A$8:$AT$3170,38,0),"")</f>
        <v/>
      </c>
      <c r="N112" s="999" t="str">
        <f t="shared" si="12"/>
        <v/>
      </c>
      <c r="O112" s="1000"/>
      <c r="P112" s="207" t="str">
        <f>IFERROR(VLOOKUP($A112,BDD!$A$8:$AT$3170,39,0),"")</f>
        <v/>
      </c>
      <c r="Q112" s="192" t="str">
        <f t="shared" si="8"/>
        <v/>
      </c>
      <c r="R112" s="560"/>
      <c r="U112" s="224" t="str">
        <f t="shared" si="9"/>
        <v/>
      </c>
    </row>
    <row r="113" spans="1:21" s="223" customFormat="1" ht="26.25" customHeight="1">
      <c r="A113" s="217">
        <f t="shared" si="10"/>
        <v>0</v>
      </c>
      <c r="B113" s="218" t="str">
        <f t="shared" si="11"/>
        <v/>
      </c>
      <c r="C113" s="219" t="str">
        <f>IFERROR(VLOOKUP($A113,BDD!$A$8:$AT$3170,5,0),"")</f>
        <v/>
      </c>
      <c r="D113" s="219" t="str">
        <f>IFERROR(VLOOKUP($A113,BDD!$A$8:$AT$3170,4,0),"")</f>
        <v/>
      </c>
      <c r="E113" s="220" t="str">
        <f>IFERROR(VLOOKUP($A113,BDD!$A$8:$AT$3170,13,0),"")</f>
        <v/>
      </c>
      <c r="F113" s="219" t="str">
        <f>IFERROR(VLOOKUP($A113,BDD!$A$8:$AT$3170,14,0),"")</f>
        <v/>
      </c>
      <c r="G113" s="219" t="str">
        <f>IFERROR(VLOOKUP($A113,BDD!$A$8:$AT$3170,6,0),"")</f>
        <v/>
      </c>
      <c r="H113" s="221" t="str">
        <f>IFERROR(VLOOKUP($A113,BDD!$A$8:$AT$3170,7,0),"")</f>
        <v/>
      </c>
      <c r="I113" s="219" t="str">
        <f>IFERROR(VLOOKUP($A113,BDD!$A$8:$AT$3170,8,0),"")</f>
        <v/>
      </c>
      <c r="J113" s="219" t="str">
        <f>IFERROR(VLOOKUP($A113,BDD!$A$8:$AT$3170,9,0),"")</f>
        <v/>
      </c>
      <c r="K113" s="221" t="str">
        <f>IFERROR(VLOOKUP($A113,BDD!$A$8:$AT$3170,10,0),"")</f>
        <v/>
      </c>
      <c r="L113" s="219" t="str">
        <f>IFERROR(VLOOKUP($A113,BDD!$A$8:$AT$3170,11,0),"")</f>
        <v/>
      </c>
      <c r="M113" s="222" t="str">
        <f>IFERROR(VLOOKUP($A113,BDD!$A$8:$AT$3170,38,0),"")</f>
        <v/>
      </c>
      <c r="N113" s="999" t="str">
        <f t="shared" si="12"/>
        <v/>
      </c>
      <c r="O113" s="1000"/>
      <c r="P113" s="207" t="str">
        <f>IFERROR(VLOOKUP($A113,BDD!$A$8:$AT$3170,39,0),"")</f>
        <v/>
      </c>
      <c r="Q113" s="192" t="str">
        <f t="shared" si="8"/>
        <v/>
      </c>
      <c r="R113" s="560"/>
      <c r="U113" s="224" t="str">
        <f t="shared" si="9"/>
        <v/>
      </c>
    </row>
    <row r="114" spans="1:21" s="223" customFormat="1" ht="26.25" customHeight="1">
      <c r="A114" s="217">
        <f t="shared" si="10"/>
        <v>0</v>
      </c>
      <c r="B114" s="218" t="str">
        <f t="shared" si="11"/>
        <v/>
      </c>
      <c r="C114" s="219" t="str">
        <f>IFERROR(VLOOKUP($A114,BDD!$A$8:$AT$3170,5,0),"")</f>
        <v/>
      </c>
      <c r="D114" s="219" t="str">
        <f>IFERROR(VLOOKUP($A114,BDD!$A$8:$AT$3170,4,0),"")</f>
        <v/>
      </c>
      <c r="E114" s="220" t="str">
        <f>IFERROR(VLOOKUP($A114,BDD!$A$8:$AT$3170,13,0),"")</f>
        <v/>
      </c>
      <c r="F114" s="219" t="str">
        <f>IFERROR(VLOOKUP($A114,BDD!$A$8:$AT$3170,14,0),"")</f>
        <v/>
      </c>
      <c r="G114" s="219" t="str">
        <f>IFERROR(VLOOKUP($A114,BDD!$A$8:$AT$3170,6,0),"")</f>
        <v/>
      </c>
      <c r="H114" s="221" t="str">
        <f>IFERROR(VLOOKUP($A114,BDD!$A$8:$AT$3170,7,0),"")</f>
        <v/>
      </c>
      <c r="I114" s="219" t="str">
        <f>IFERROR(VLOOKUP($A114,BDD!$A$8:$AT$3170,8,0),"")</f>
        <v/>
      </c>
      <c r="J114" s="219" t="str">
        <f>IFERROR(VLOOKUP($A114,BDD!$A$8:$AT$3170,9,0),"")</f>
        <v/>
      </c>
      <c r="K114" s="221" t="str">
        <f>IFERROR(VLOOKUP($A114,BDD!$A$8:$AT$3170,10,0),"")</f>
        <v/>
      </c>
      <c r="L114" s="219" t="str">
        <f>IFERROR(VLOOKUP($A114,BDD!$A$8:$AT$3170,11,0),"")</f>
        <v/>
      </c>
      <c r="M114" s="222" t="str">
        <f>IFERROR(VLOOKUP($A114,BDD!$A$8:$AT$3170,38,0),"")</f>
        <v/>
      </c>
      <c r="N114" s="999" t="str">
        <f t="shared" si="12"/>
        <v/>
      </c>
      <c r="O114" s="1000"/>
      <c r="P114" s="207" t="str">
        <f>IFERROR(VLOOKUP($A114,BDD!$A$8:$AT$3170,39,0),"")</f>
        <v/>
      </c>
      <c r="Q114" s="192" t="str">
        <f t="shared" si="8"/>
        <v/>
      </c>
      <c r="R114" s="560"/>
      <c r="U114" s="224" t="str">
        <f t="shared" si="9"/>
        <v/>
      </c>
    </row>
    <row r="115" spans="1:21" s="223" customFormat="1" ht="26.25" customHeight="1">
      <c r="A115" s="217">
        <f t="shared" si="10"/>
        <v>0</v>
      </c>
      <c r="B115" s="218" t="str">
        <f t="shared" si="11"/>
        <v/>
      </c>
      <c r="C115" s="219" t="str">
        <f>IFERROR(VLOOKUP($A115,BDD!$A$8:$AT$3170,5,0),"")</f>
        <v/>
      </c>
      <c r="D115" s="219" t="str">
        <f>IFERROR(VLOOKUP($A115,BDD!$A$8:$AT$3170,4,0),"")</f>
        <v/>
      </c>
      <c r="E115" s="220" t="str">
        <f>IFERROR(VLOOKUP($A115,BDD!$A$8:$AT$3170,13,0),"")</f>
        <v/>
      </c>
      <c r="F115" s="219" t="str">
        <f>IFERROR(VLOOKUP($A115,BDD!$A$8:$AT$3170,14,0),"")</f>
        <v/>
      </c>
      <c r="G115" s="219" t="str">
        <f>IFERROR(VLOOKUP($A115,BDD!$A$8:$AT$3170,6,0),"")</f>
        <v/>
      </c>
      <c r="H115" s="221" t="str">
        <f>IFERROR(VLOOKUP($A115,BDD!$A$8:$AT$3170,7,0),"")</f>
        <v/>
      </c>
      <c r="I115" s="219" t="str">
        <f>IFERROR(VLOOKUP($A115,BDD!$A$8:$AT$3170,8,0),"")</f>
        <v/>
      </c>
      <c r="J115" s="219" t="str">
        <f>IFERROR(VLOOKUP($A115,BDD!$A$8:$AT$3170,9,0),"")</f>
        <v/>
      </c>
      <c r="K115" s="221" t="str">
        <f>IFERROR(VLOOKUP($A115,BDD!$A$8:$AT$3170,10,0),"")</f>
        <v/>
      </c>
      <c r="L115" s="219" t="str">
        <f>IFERROR(VLOOKUP($A115,BDD!$A$8:$AT$3170,11,0),"")</f>
        <v/>
      </c>
      <c r="M115" s="222" t="str">
        <f>IFERROR(VLOOKUP($A115,BDD!$A$8:$AT$3170,38,0),"")</f>
        <v/>
      </c>
      <c r="N115" s="999" t="str">
        <f t="shared" si="12"/>
        <v/>
      </c>
      <c r="O115" s="1000"/>
      <c r="P115" s="207" t="str">
        <f>IFERROR(VLOOKUP($A115,BDD!$A$8:$AT$3170,39,0),"")</f>
        <v/>
      </c>
      <c r="Q115" s="192" t="str">
        <f t="shared" si="8"/>
        <v/>
      </c>
      <c r="R115" s="560"/>
      <c r="U115" s="224" t="str">
        <f t="shared" si="9"/>
        <v/>
      </c>
    </row>
    <row r="116" spans="1:21" s="223" customFormat="1" ht="26.25" customHeight="1">
      <c r="A116" s="217">
        <f t="shared" si="10"/>
        <v>0</v>
      </c>
      <c r="B116" s="218" t="str">
        <f t="shared" si="11"/>
        <v/>
      </c>
      <c r="C116" s="219" t="str">
        <f>IFERROR(VLOOKUP($A116,BDD!$A$8:$AT$3170,5,0),"")</f>
        <v/>
      </c>
      <c r="D116" s="219" t="str">
        <f>IFERROR(VLOOKUP($A116,BDD!$A$8:$AT$3170,4,0),"")</f>
        <v/>
      </c>
      <c r="E116" s="220" t="str">
        <f>IFERROR(VLOOKUP($A116,BDD!$A$8:$AT$3170,13,0),"")</f>
        <v/>
      </c>
      <c r="F116" s="219" t="str">
        <f>IFERROR(VLOOKUP($A116,BDD!$A$8:$AT$3170,14,0),"")</f>
        <v/>
      </c>
      <c r="G116" s="219" t="str">
        <f>IFERROR(VLOOKUP($A116,BDD!$A$8:$AT$3170,6,0),"")</f>
        <v/>
      </c>
      <c r="H116" s="221" t="str">
        <f>IFERROR(VLOOKUP($A116,BDD!$A$8:$AT$3170,7,0),"")</f>
        <v/>
      </c>
      <c r="I116" s="219" t="str">
        <f>IFERROR(VLOOKUP($A116,BDD!$A$8:$AT$3170,8,0),"")</f>
        <v/>
      </c>
      <c r="J116" s="219" t="str">
        <f>IFERROR(VLOOKUP($A116,BDD!$A$8:$AT$3170,9,0),"")</f>
        <v/>
      </c>
      <c r="K116" s="221" t="str">
        <f>IFERROR(VLOOKUP($A116,BDD!$A$8:$AT$3170,10,0),"")</f>
        <v/>
      </c>
      <c r="L116" s="219" t="str">
        <f>IFERROR(VLOOKUP($A116,BDD!$A$8:$AT$3170,11,0),"")</f>
        <v/>
      </c>
      <c r="M116" s="222" t="str">
        <f>IFERROR(VLOOKUP($A116,BDD!$A$8:$AT$3170,38,0),"")</f>
        <v/>
      </c>
      <c r="N116" s="999" t="str">
        <f t="shared" si="12"/>
        <v/>
      </c>
      <c r="O116" s="1000"/>
      <c r="P116" s="207" t="str">
        <f>IFERROR(VLOOKUP($A116,BDD!$A$8:$AT$3170,39,0),"")</f>
        <v/>
      </c>
      <c r="Q116" s="192" t="str">
        <f t="shared" si="8"/>
        <v/>
      </c>
      <c r="R116" s="560"/>
      <c r="U116" s="224" t="str">
        <f t="shared" si="9"/>
        <v/>
      </c>
    </row>
    <row r="117" spans="1:21" s="223" customFormat="1" ht="26.25" customHeight="1">
      <c r="A117" s="217">
        <f t="shared" si="10"/>
        <v>0</v>
      </c>
      <c r="B117" s="218" t="str">
        <f t="shared" si="11"/>
        <v/>
      </c>
      <c r="C117" s="219" t="str">
        <f>IFERROR(VLOOKUP($A117,BDD!$A$8:$AT$3170,5,0),"")</f>
        <v/>
      </c>
      <c r="D117" s="219" t="str">
        <f>IFERROR(VLOOKUP($A117,BDD!$A$8:$AT$3170,4,0),"")</f>
        <v/>
      </c>
      <c r="E117" s="220" t="str">
        <f>IFERROR(VLOOKUP($A117,BDD!$A$8:$AT$3170,13,0),"")</f>
        <v/>
      </c>
      <c r="F117" s="219" t="str">
        <f>IFERROR(VLOOKUP($A117,BDD!$A$8:$AT$3170,14,0),"")</f>
        <v/>
      </c>
      <c r="G117" s="219" t="str">
        <f>IFERROR(VLOOKUP($A117,BDD!$A$8:$AT$3170,6,0),"")</f>
        <v/>
      </c>
      <c r="H117" s="221" t="str">
        <f>IFERROR(VLOOKUP($A117,BDD!$A$8:$AT$3170,7,0),"")</f>
        <v/>
      </c>
      <c r="I117" s="219" t="str">
        <f>IFERROR(VLOOKUP($A117,BDD!$A$8:$AT$3170,8,0),"")</f>
        <v/>
      </c>
      <c r="J117" s="219" t="str">
        <f>IFERROR(VLOOKUP($A117,BDD!$A$8:$AT$3170,9,0),"")</f>
        <v/>
      </c>
      <c r="K117" s="221" t="str">
        <f>IFERROR(VLOOKUP($A117,BDD!$A$8:$AT$3170,10,0),"")</f>
        <v/>
      </c>
      <c r="L117" s="219" t="str">
        <f>IFERROR(VLOOKUP($A117,BDD!$A$8:$AT$3170,11,0),"")</f>
        <v/>
      </c>
      <c r="M117" s="222" t="str">
        <f>IFERROR(VLOOKUP($A117,BDD!$A$8:$AT$3170,38,0),"")</f>
        <v/>
      </c>
      <c r="N117" s="999" t="str">
        <f t="shared" si="12"/>
        <v/>
      </c>
      <c r="O117" s="1000"/>
      <c r="P117" s="207" t="str">
        <f>IFERROR(VLOOKUP($A117,BDD!$A$8:$AT$3170,39,0),"")</f>
        <v/>
      </c>
      <c r="Q117" s="192" t="str">
        <f t="shared" si="8"/>
        <v/>
      </c>
      <c r="R117" s="560"/>
      <c r="U117" s="224" t="str">
        <f t="shared" si="9"/>
        <v/>
      </c>
    </row>
    <row r="118" spans="1:21" s="226" customFormat="1" ht="33" customHeight="1">
      <c r="B118" s="992"/>
      <c r="C118" s="993"/>
      <c r="D118" s="993"/>
      <c r="E118" s="993"/>
      <c r="F118" s="993"/>
      <c r="G118" s="993"/>
      <c r="H118" s="993"/>
      <c r="I118" s="993"/>
      <c r="J118" s="993"/>
      <c r="K118" s="993"/>
      <c r="L118" s="993"/>
      <c r="M118" s="993"/>
      <c r="N118" s="993"/>
      <c r="O118" s="994"/>
      <c r="P118" s="194"/>
      <c r="Q118" s="192" t="str">
        <f t="shared" si="8"/>
        <v/>
      </c>
      <c r="R118" s="560"/>
      <c r="U118" s="224" t="str">
        <f t="shared" si="9"/>
        <v/>
      </c>
    </row>
    <row r="119" spans="1:21" s="228" customFormat="1" ht="33" customHeight="1">
      <c r="A119" s="217"/>
      <c r="B119" s="995"/>
      <c r="C119" s="996"/>
      <c r="D119" s="996"/>
      <c r="E119" s="996"/>
      <c r="F119" s="996"/>
      <c r="G119" s="996"/>
      <c r="H119" s="996"/>
      <c r="I119" s="997"/>
      <c r="J119" s="997"/>
      <c r="K119" s="997"/>
      <c r="L119" s="997"/>
      <c r="M119" s="997"/>
      <c r="N119" s="997"/>
      <c r="O119" s="998"/>
      <c r="P119" s="194"/>
      <c r="Q119" s="192" t="str">
        <f t="shared" si="8"/>
        <v/>
      </c>
      <c r="R119" s="560"/>
      <c r="S119" s="227"/>
      <c r="U119" s="224" t="str">
        <f t="shared" si="9"/>
        <v/>
      </c>
    </row>
    <row r="120" spans="1:21" s="228" customFormat="1" ht="33" customHeight="1">
      <c r="A120" s="217"/>
      <c r="B120" s="995"/>
      <c r="C120" s="996"/>
      <c r="D120" s="996"/>
      <c r="E120" s="996"/>
      <c r="F120" s="996"/>
      <c r="G120" s="996"/>
      <c r="H120" s="996"/>
      <c r="I120" s="997"/>
      <c r="J120" s="997"/>
      <c r="K120" s="997"/>
      <c r="L120" s="997"/>
      <c r="M120" s="997"/>
      <c r="N120" s="997"/>
      <c r="O120" s="998"/>
      <c r="P120" s="194"/>
      <c r="Q120" s="192" t="str">
        <f t="shared" si="8"/>
        <v/>
      </c>
      <c r="R120" s="560"/>
      <c r="S120" s="227"/>
      <c r="U120" s="224" t="str">
        <f t="shared" si="9"/>
        <v/>
      </c>
    </row>
    <row r="121" spans="1:21" s="228" customFormat="1" ht="33" customHeight="1">
      <c r="A121" s="217"/>
      <c r="B121" s="988"/>
      <c r="C121" s="989"/>
      <c r="D121" s="989"/>
      <c r="E121" s="989"/>
      <c r="F121" s="989"/>
      <c r="G121" s="989"/>
      <c r="H121" s="989"/>
      <c r="I121" s="990"/>
      <c r="J121" s="990"/>
      <c r="K121" s="990"/>
      <c r="L121" s="990"/>
      <c r="M121" s="990"/>
      <c r="N121" s="990"/>
      <c r="O121" s="991"/>
      <c r="P121" s="194"/>
      <c r="Q121" s="192" t="str">
        <f t="shared" si="8"/>
        <v/>
      </c>
      <c r="R121" s="560"/>
      <c r="S121" s="227"/>
      <c r="U121" s="224" t="str">
        <f t="shared" si="9"/>
        <v/>
      </c>
    </row>
    <row r="122" spans="1:21" ht="28.5" customHeight="1">
      <c r="A122" s="217"/>
      <c r="B122" s="1023"/>
      <c r="C122" s="1024"/>
      <c r="D122" s="1024"/>
      <c r="E122" s="1025"/>
      <c r="F122" s="992" t="s">
        <v>1755</v>
      </c>
      <c r="G122" s="993"/>
      <c r="H122" s="993"/>
      <c r="I122" s="993"/>
      <c r="J122" s="993"/>
      <c r="K122" s="993"/>
      <c r="L122" s="994"/>
      <c r="M122" s="1038" t="s">
        <v>1756</v>
      </c>
      <c r="N122" s="1039"/>
      <c r="O122" s="1040"/>
      <c r="Q122" s="192" t="str">
        <f t="shared" si="8"/>
        <v/>
      </c>
      <c r="R122" s="560"/>
      <c r="U122" s="224" t="str">
        <f t="shared" si="9"/>
        <v/>
      </c>
    </row>
    <row r="123" spans="1:21" ht="28.5" customHeight="1">
      <c r="A123" s="217"/>
      <c r="B123" s="1026"/>
      <c r="C123" s="1027"/>
      <c r="D123" s="1027"/>
      <c r="E123" s="1028"/>
      <c r="F123" s="1032"/>
      <c r="G123" s="1033"/>
      <c r="H123" s="1033"/>
      <c r="I123" s="1033"/>
      <c r="J123" s="1033"/>
      <c r="K123" s="1033"/>
      <c r="L123" s="1034"/>
      <c r="M123" s="1038" t="s">
        <v>1536</v>
      </c>
      <c r="N123" s="1039"/>
      <c r="O123" s="1040"/>
      <c r="Q123" s="192" t="str">
        <f t="shared" si="8"/>
        <v/>
      </c>
      <c r="R123" s="560"/>
      <c r="U123" s="224" t="str">
        <f t="shared" si="9"/>
        <v/>
      </c>
    </row>
    <row r="124" spans="1:21" ht="28.5" customHeight="1">
      <c r="A124" s="217"/>
      <c r="B124" s="1029"/>
      <c r="C124" s="1030"/>
      <c r="D124" s="1030"/>
      <c r="E124" s="1031"/>
      <c r="F124" s="1035"/>
      <c r="G124" s="1036"/>
      <c r="H124" s="1036"/>
      <c r="I124" s="1036"/>
      <c r="J124" s="1036"/>
      <c r="K124" s="1036"/>
      <c r="L124" s="1037"/>
      <c r="M124" s="1038" t="s">
        <v>1538</v>
      </c>
      <c r="N124" s="1039"/>
      <c r="O124" s="1040"/>
      <c r="Q124" s="192" t="str">
        <f t="shared" si="8"/>
        <v/>
      </c>
      <c r="R124" s="560"/>
      <c r="U124" s="224" t="str">
        <f t="shared" si="9"/>
        <v/>
      </c>
    </row>
    <row r="125" spans="1:21" ht="27.75" customHeight="1">
      <c r="A125" s="217"/>
      <c r="B125" s="1041" t="s">
        <v>1757</v>
      </c>
      <c r="C125" s="1042"/>
      <c r="D125" s="1042"/>
      <c r="E125" s="1042"/>
      <c r="F125" s="1042"/>
      <c r="G125" s="1042"/>
      <c r="H125" s="1042"/>
      <c r="I125" s="1042"/>
      <c r="J125" s="1042"/>
      <c r="K125" s="1042"/>
      <c r="L125" s="1042"/>
      <c r="M125" s="1042"/>
      <c r="N125" s="1042"/>
      <c r="O125" s="1043"/>
      <c r="Q125" s="192" t="str">
        <f t="shared" si="8"/>
        <v/>
      </c>
      <c r="R125" s="560"/>
      <c r="U125" s="224" t="str">
        <f t="shared" si="9"/>
        <v/>
      </c>
    </row>
    <row r="126" spans="1:21" s="195" customFormat="1" ht="27.75" customHeight="1">
      <c r="A126" s="217"/>
      <c r="B126" s="1008" t="s">
        <v>1758</v>
      </c>
      <c r="C126" s="1009"/>
      <c r="D126" s="1009"/>
      <c r="E126" s="1010" t="str">
        <f>E6</f>
        <v>MFD-ISW Vers MFD-CPF-</v>
      </c>
      <c r="F126" s="1010"/>
      <c r="G126" s="1010"/>
      <c r="H126" s="1010"/>
      <c r="I126" s="1010"/>
      <c r="J126" s="1010"/>
      <c r="K126" s="1010"/>
      <c r="L126" s="1010"/>
      <c r="M126" s="1010"/>
      <c r="N126" s="1010"/>
      <c r="O126" s="1011"/>
      <c r="P126" s="187" t="str">
        <f>CONCATENATE("1/",IF(COUNTA(R:R)&lt;=25,1,IF(AND(COUNTA(R:R)&gt;25,COUNTA(R:R)&lt;=50),2,IF(AND(COUNTA(R:R)&gt;50,COUNTA(R:R)&lt;=75),3,0))))</f>
        <v>1/3</v>
      </c>
      <c r="Q126" s="192" t="str">
        <f t="shared" si="8"/>
        <v/>
      </c>
      <c r="R126" s="560"/>
      <c r="U126" s="224">
        <f t="shared" si="9"/>
        <v>0</v>
      </c>
    </row>
    <row r="127" spans="1:21" s="195" customFormat="1" ht="27.75" customHeight="1">
      <c r="A127" s="217"/>
      <c r="B127" s="198" t="s">
        <v>1759</v>
      </c>
      <c r="C127" s="199"/>
      <c r="D127" s="200"/>
      <c r="E127" s="1012" t="str">
        <f>E7</f>
        <v>T-14</v>
      </c>
      <c r="F127" s="1012"/>
      <c r="G127" s="201"/>
      <c r="H127" s="1013" t="s">
        <v>1760</v>
      </c>
      <c r="I127" s="1014"/>
      <c r="J127" s="1014"/>
      <c r="K127" s="202">
        <f>MAX(Q:Q)</f>
        <v>60</v>
      </c>
      <c r="L127" s="203"/>
      <c r="M127" s="204" t="s">
        <v>1761</v>
      </c>
      <c r="N127" s="1015" t="str">
        <f>CONCATENATE("4/",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4/3</v>
      </c>
      <c r="O127" s="1016"/>
      <c r="P1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27" s="192" t="str">
        <f t="shared" si="8"/>
        <v/>
      </c>
      <c r="R127" s="560"/>
      <c r="U127" s="224">
        <f t="shared" si="9"/>
        <v>0</v>
      </c>
    </row>
    <row r="128" spans="1:21" s="195" customFormat="1" ht="27.75" customHeight="1">
      <c r="A128" s="217"/>
      <c r="B128" s="1008" t="str">
        <f>B8</f>
        <v>Du :   DJ°039</v>
      </c>
      <c r="C128" s="1009"/>
      <c r="D128" s="1009"/>
      <c r="E128" s="1009" t="str">
        <f>E8</f>
        <v>Au :   JN°1562</v>
      </c>
      <c r="F128" s="1009"/>
      <c r="G128" s="1017"/>
      <c r="H128" s="1018" t="str">
        <f>H8</f>
        <v>Du PK :   18</v>
      </c>
      <c r="I128" s="1019"/>
      <c r="J128" s="1019" t="str">
        <f>J8</f>
        <v>Au PK :   19</v>
      </c>
      <c r="K128" s="1020"/>
      <c r="L128" s="205" t="s">
        <v>1762</v>
      </c>
      <c r="M128" s="1021" t="str">
        <f>M8</f>
        <v>728,34   ML</v>
      </c>
      <c r="N128" s="1021"/>
      <c r="O128" s="1022"/>
      <c r="P128" s="194"/>
      <c r="Q128" s="192" t="str">
        <f t="shared" si="8"/>
        <v/>
      </c>
      <c r="R128" s="560"/>
      <c r="U128" s="224" t="str">
        <f t="shared" si="9"/>
        <v/>
      </c>
    </row>
    <row r="129" spans="1:21" s="195" customFormat="1" ht="27.75" customHeight="1">
      <c r="A129" s="217"/>
      <c r="B129" s="1001" t="s">
        <v>1763</v>
      </c>
      <c r="C129" s="1002"/>
      <c r="D129" s="1002"/>
      <c r="E129" s="1002"/>
      <c r="F129" s="1002"/>
      <c r="G129" s="1002"/>
      <c r="H129" s="1002"/>
      <c r="I129" s="1002"/>
      <c r="J129" s="1002"/>
      <c r="K129" s="1002"/>
      <c r="L129" s="1003"/>
      <c r="M129" s="206" t="s">
        <v>1764</v>
      </c>
      <c r="N129" s="1004" t="s">
        <v>1765</v>
      </c>
      <c r="O129" s="1005"/>
      <c r="P129" s="207" t="s">
        <v>1780</v>
      </c>
      <c r="Q129" s="192" t="str">
        <f t="shared" ref="Q129:Q192" si="13">IF(R129="","",ROW())</f>
        <v/>
      </c>
      <c r="R129" s="560"/>
      <c r="U129" s="224">
        <f t="shared" si="9"/>
        <v>0</v>
      </c>
    </row>
    <row r="130" spans="1:21" s="216" customFormat="1" ht="40.5" customHeight="1">
      <c r="A130" s="217"/>
      <c r="B130" s="209" t="s">
        <v>1525</v>
      </c>
      <c r="C130" s="210" t="s">
        <v>1766</v>
      </c>
      <c r="D130" s="210" t="s">
        <v>1767</v>
      </c>
      <c r="E130" s="211" t="s">
        <v>1768</v>
      </c>
      <c r="F130" s="212" t="s">
        <v>1769</v>
      </c>
      <c r="G130" s="213" t="s">
        <v>1770</v>
      </c>
      <c r="H130" s="213" t="s">
        <v>1771</v>
      </c>
      <c r="I130" s="214" t="s">
        <v>1772</v>
      </c>
      <c r="J130" s="213" t="s">
        <v>1773</v>
      </c>
      <c r="K130" s="213" t="s">
        <v>1774</v>
      </c>
      <c r="L130" s="214" t="s">
        <v>1775</v>
      </c>
      <c r="M130" s="215" t="s">
        <v>1776</v>
      </c>
      <c r="N130" s="1006"/>
      <c r="O130" s="1007"/>
      <c r="P130" s="194"/>
      <c r="Q130" s="192" t="str">
        <f t="shared" si="13"/>
        <v/>
      </c>
      <c r="R130" s="560"/>
      <c r="S130" s="192"/>
      <c r="U130" s="224" t="str">
        <f t="shared" si="9"/>
        <v/>
      </c>
    </row>
    <row r="131" spans="1:21" s="223" customFormat="1" ht="26.25" customHeight="1">
      <c r="A131" s="217">
        <f t="shared" ref="A131:A157" si="14">R82</f>
        <v>0</v>
      </c>
      <c r="B131" s="218" t="str">
        <f t="shared" ref="B131:B157" si="15">IF(R82="","",ROW()-49)</f>
        <v/>
      </c>
      <c r="C131" s="219" t="str">
        <f>IFERROR(VLOOKUP($A131,BDD!$A$8:$AT$3170,5,0),"")</f>
        <v/>
      </c>
      <c r="D131" s="219" t="str">
        <f>IFERROR(VLOOKUP($A131,BDD!$A$8:$AT$3170,4,0),"")</f>
        <v/>
      </c>
      <c r="E131" s="220" t="str">
        <f>IFERROR(VLOOKUP($A131,BDD!$A$8:$AT$3170,13,0),"")</f>
        <v/>
      </c>
      <c r="F131" s="219" t="str">
        <f>IFERROR(VLOOKUP($A131,BDD!$A$8:$AT$3170,14,0),"")</f>
        <v/>
      </c>
      <c r="G131" s="219" t="str">
        <f>IFERROR(VLOOKUP($A131,BDD!$A$8:$AT$3170,6,0),"")</f>
        <v/>
      </c>
      <c r="H131" s="221" t="str">
        <f>IFERROR(VLOOKUP($A131,BDD!$A$8:$AT$3170,7,0),"")</f>
        <v/>
      </c>
      <c r="I131" s="219" t="str">
        <f>IFERROR(VLOOKUP($A131,BDD!$A$8:$AT$3170,8,0),"")</f>
        <v/>
      </c>
      <c r="J131" s="219" t="str">
        <f>IFERROR(VLOOKUP($A131,BDD!$A$8:$AT$3170,9,0),"")</f>
        <v/>
      </c>
      <c r="K131" s="221" t="str">
        <f>IFERROR(VLOOKUP($A131,BDD!$A$8:$AT$3170,10,0),"")</f>
        <v/>
      </c>
      <c r="L131" s="219" t="str">
        <f>IFERROR(VLOOKUP($A131,BDD!$A$8:$AT$3170,11,0),"")</f>
        <v/>
      </c>
      <c r="M131" s="222" t="str">
        <f>IFERROR(VLOOKUP($A131,BDD!$A$8:$AT$3170,38,0),"")</f>
        <v/>
      </c>
      <c r="N131" s="999" t="str">
        <f t="shared" ref="N131:N157" si="16">P131</f>
        <v/>
      </c>
      <c r="O131" s="1000"/>
      <c r="P131" s="207" t="str">
        <f>IFERROR(VLOOKUP($A131,BDD!$A$8:$AT$3170,39,0),"")</f>
        <v/>
      </c>
      <c r="Q131" s="192" t="str">
        <f t="shared" si="13"/>
        <v/>
      </c>
      <c r="R131" s="560"/>
      <c r="U131" s="224" t="str">
        <f t="shared" si="9"/>
        <v/>
      </c>
    </row>
    <row r="132" spans="1:21" s="223" customFormat="1" ht="26.25" customHeight="1">
      <c r="A132" s="217">
        <f t="shared" si="14"/>
        <v>0</v>
      </c>
      <c r="B132" s="218" t="str">
        <f t="shared" si="15"/>
        <v/>
      </c>
      <c r="C132" s="219" t="str">
        <f>IFERROR(VLOOKUP($A132,BDD!$A$8:$AT$3170,5,0),"")</f>
        <v/>
      </c>
      <c r="D132" s="219" t="str">
        <f>IFERROR(VLOOKUP($A132,BDD!$A$8:$AT$3170,4,0),"")</f>
        <v/>
      </c>
      <c r="E132" s="220" t="str">
        <f>IFERROR(VLOOKUP($A132,BDD!$A$8:$AT$3170,13,0),"")</f>
        <v/>
      </c>
      <c r="F132" s="219" t="str">
        <f>IFERROR(VLOOKUP($A132,BDD!$A$8:$AT$3170,14,0),"")</f>
        <v/>
      </c>
      <c r="G132" s="219" t="str">
        <f>IFERROR(VLOOKUP($A132,BDD!$A$8:$AT$3170,6,0),"")</f>
        <v/>
      </c>
      <c r="H132" s="221" t="str">
        <f>IFERROR(VLOOKUP($A132,BDD!$A$8:$AT$3170,7,0),"")</f>
        <v/>
      </c>
      <c r="I132" s="219" t="str">
        <f>IFERROR(VLOOKUP($A132,BDD!$A$8:$AT$3170,8,0),"")</f>
        <v/>
      </c>
      <c r="J132" s="219" t="str">
        <f>IFERROR(VLOOKUP($A132,BDD!$A$8:$AT$3170,9,0),"")</f>
        <v/>
      </c>
      <c r="K132" s="221" t="str">
        <f>IFERROR(VLOOKUP($A132,BDD!$A$8:$AT$3170,10,0),"")</f>
        <v/>
      </c>
      <c r="L132" s="219" t="str">
        <f>IFERROR(VLOOKUP($A132,BDD!$A$8:$AT$3170,11,0),"")</f>
        <v/>
      </c>
      <c r="M132" s="222" t="str">
        <f>IFERROR(VLOOKUP($A132,BDD!$A$8:$AT$3170,38,0),"")</f>
        <v/>
      </c>
      <c r="N132" s="999" t="str">
        <f t="shared" si="16"/>
        <v/>
      </c>
      <c r="O132" s="1000"/>
      <c r="P132" s="207" t="str">
        <f>IFERROR(VLOOKUP($A132,BDD!$A$8:$AT$3170,39,0),"")</f>
        <v/>
      </c>
      <c r="Q132" s="192" t="str">
        <f t="shared" si="13"/>
        <v/>
      </c>
      <c r="R132" s="560"/>
      <c r="U132" s="224" t="str">
        <f t="shared" si="9"/>
        <v/>
      </c>
    </row>
    <row r="133" spans="1:21" s="223" customFormat="1" ht="26.25" customHeight="1">
      <c r="A133" s="217">
        <f t="shared" si="14"/>
        <v>0</v>
      </c>
      <c r="B133" s="218" t="str">
        <f t="shared" si="15"/>
        <v/>
      </c>
      <c r="C133" s="219" t="str">
        <f>IFERROR(VLOOKUP($A133,BDD!$A$8:$AT$3170,5,0),"")</f>
        <v/>
      </c>
      <c r="D133" s="219" t="str">
        <f>IFERROR(VLOOKUP($A133,BDD!$A$8:$AT$3170,4,0),"")</f>
        <v/>
      </c>
      <c r="E133" s="220" t="str">
        <f>IFERROR(VLOOKUP($A133,BDD!$A$8:$AT$3170,13,0),"")</f>
        <v/>
      </c>
      <c r="F133" s="219" t="str">
        <f>IFERROR(VLOOKUP($A133,BDD!$A$8:$AT$3170,14,0),"")</f>
        <v/>
      </c>
      <c r="G133" s="219" t="str">
        <f>IFERROR(VLOOKUP($A133,BDD!$A$8:$AT$3170,6,0),"")</f>
        <v/>
      </c>
      <c r="H133" s="221" t="str">
        <f>IFERROR(VLOOKUP($A133,BDD!$A$8:$AT$3170,7,0),"")</f>
        <v/>
      </c>
      <c r="I133" s="219" t="str">
        <f>IFERROR(VLOOKUP($A133,BDD!$A$8:$AT$3170,8,0),"")</f>
        <v/>
      </c>
      <c r="J133" s="219" t="str">
        <f>IFERROR(VLOOKUP($A133,BDD!$A$8:$AT$3170,9,0),"")</f>
        <v/>
      </c>
      <c r="K133" s="221" t="str">
        <f>IFERROR(VLOOKUP($A133,BDD!$A$8:$AT$3170,10,0),"")</f>
        <v/>
      </c>
      <c r="L133" s="219" t="str">
        <f>IFERROR(VLOOKUP($A133,BDD!$A$8:$AT$3170,11,0),"")</f>
        <v/>
      </c>
      <c r="M133" s="222" t="str">
        <f>IFERROR(VLOOKUP($A133,BDD!$A$8:$AT$3170,38,0),"")</f>
        <v/>
      </c>
      <c r="N133" s="999" t="str">
        <f t="shared" si="16"/>
        <v/>
      </c>
      <c r="O133" s="1000"/>
      <c r="P133" s="207" t="str">
        <f>IFERROR(VLOOKUP($A133,BDD!$A$8:$AT$3170,39,0),"")</f>
        <v/>
      </c>
      <c r="Q133" s="192" t="str">
        <f t="shared" si="13"/>
        <v/>
      </c>
      <c r="R133" s="560"/>
      <c r="U133" s="224" t="str">
        <f t="shared" si="9"/>
        <v/>
      </c>
    </row>
    <row r="134" spans="1:21" s="223" customFormat="1" ht="26.25" customHeight="1">
      <c r="A134" s="217">
        <f t="shared" si="14"/>
        <v>0</v>
      </c>
      <c r="B134" s="218" t="str">
        <f t="shared" si="15"/>
        <v/>
      </c>
      <c r="C134" s="219" t="str">
        <f>IFERROR(VLOOKUP($A134,BDD!$A$8:$AT$3170,5,0),"")</f>
        <v/>
      </c>
      <c r="D134" s="219" t="str">
        <f>IFERROR(VLOOKUP($A134,BDD!$A$8:$AT$3170,4,0),"")</f>
        <v/>
      </c>
      <c r="E134" s="220" t="str">
        <f>IFERROR(VLOOKUP($A134,BDD!$A$8:$AT$3170,13,0),"")</f>
        <v/>
      </c>
      <c r="F134" s="219" t="str">
        <f>IFERROR(VLOOKUP($A134,BDD!$A$8:$AT$3170,14,0),"")</f>
        <v/>
      </c>
      <c r="G134" s="219" t="str">
        <f>IFERROR(VLOOKUP($A134,BDD!$A$8:$AT$3170,6,0),"")</f>
        <v/>
      </c>
      <c r="H134" s="221" t="str">
        <f>IFERROR(VLOOKUP($A134,BDD!$A$8:$AT$3170,7,0),"")</f>
        <v/>
      </c>
      <c r="I134" s="219" t="str">
        <f>IFERROR(VLOOKUP($A134,BDD!$A$8:$AT$3170,8,0),"")</f>
        <v/>
      </c>
      <c r="J134" s="219" t="str">
        <f>IFERROR(VLOOKUP($A134,BDD!$A$8:$AT$3170,9,0),"")</f>
        <v/>
      </c>
      <c r="K134" s="221" t="str">
        <f>IFERROR(VLOOKUP($A134,BDD!$A$8:$AT$3170,10,0),"")</f>
        <v/>
      </c>
      <c r="L134" s="219" t="str">
        <f>IFERROR(VLOOKUP($A134,BDD!$A$8:$AT$3170,11,0),"")</f>
        <v/>
      </c>
      <c r="M134" s="222" t="str">
        <f>IFERROR(VLOOKUP($A134,BDD!$A$8:$AT$3170,38,0),"")</f>
        <v/>
      </c>
      <c r="N134" s="999" t="str">
        <f t="shared" si="16"/>
        <v/>
      </c>
      <c r="O134" s="1000"/>
      <c r="P134" s="207" t="str">
        <f>IFERROR(VLOOKUP($A134,BDD!$A$8:$AT$3170,39,0),"")</f>
        <v/>
      </c>
      <c r="Q134" s="192" t="str">
        <f t="shared" si="13"/>
        <v/>
      </c>
      <c r="R134" s="560"/>
      <c r="U134" s="224" t="str">
        <f t="shared" si="9"/>
        <v/>
      </c>
    </row>
    <row r="135" spans="1:21" s="223" customFormat="1" ht="26.25" customHeight="1">
      <c r="A135" s="217">
        <f t="shared" si="14"/>
        <v>0</v>
      </c>
      <c r="B135" s="218" t="str">
        <f t="shared" si="15"/>
        <v/>
      </c>
      <c r="C135" s="219" t="str">
        <f>IFERROR(VLOOKUP($A135,BDD!$A$8:$AT$3170,5,0),"")</f>
        <v/>
      </c>
      <c r="D135" s="219" t="str">
        <f>IFERROR(VLOOKUP($A135,BDD!$A$8:$AT$3170,4,0),"")</f>
        <v/>
      </c>
      <c r="E135" s="220" t="str">
        <f>IFERROR(VLOOKUP($A135,BDD!$A$8:$AT$3170,13,0),"")</f>
        <v/>
      </c>
      <c r="F135" s="219" t="str">
        <f>IFERROR(VLOOKUP($A135,BDD!$A$8:$AT$3170,14,0),"")</f>
        <v/>
      </c>
      <c r="G135" s="219" t="str">
        <f>IFERROR(VLOOKUP($A135,BDD!$A$8:$AT$3170,6,0),"")</f>
        <v/>
      </c>
      <c r="H135" s="221" t="str">
        <f>IFERROR(VLOOKUP($A135,BDD!$A$8:$AT$3170,7,0),"")</f>
        <v/>
      </c>
      <c r="I135" s="219" t="str">
        <f>IFERROR(VLOOKUP($A135,BDD!$A$8:$AT$3170,8,0),"")</f>
        <v/>
      </c>
      <c r="J135" s="219" t="str">
        <f>IFERROR(VLOOKUP($A135,BDD!$A$8:$AT$3170,9,0),"")</f>
        <v/>
      </c>
      <c r="K135" s="221" t="str">
        <f>IFERROR(VLOOKUP($A135,BDD!$A$8:$AT$3170,10,0),"")</f>
        <v/>
      </c>
      <c r="L135" s="219" t="str">
        <f>IFERROR(VLOOKUP($A135,BDD!$A$8:$AT$3170,11,0),"")</f>
        <v/>
      </c>
      <c r="M135" s="222" t="str">
        <f>IFERROR(VLOOKUP($A135,BDD!$A$8:$AT$3170,38,0),"")</f>
        <v/>
      </c>
      <c r="N135" s="999" t="str">
        <f t="shared" si="16"/>
        <v/>
      </c>
      <c r="O135" s="1000"/>
      <c r="P135" s="207" t="str">
        <f>IFERROR(VLOOKUP($A135,BDD!$A$8:$AT$3170,39,0),"")</f>
        <v/>
      </c>
      <c r="Q135" s="192" t="str">
        <f t="shared" si="13"/>
        <v/>
      </c>
      <c r="R135" s="560"/>
      <c r="U135" s="224" t="str">
        <f t="shared" si="9"/>
        <v/>
      </c>
    </row>
    <row r="136" spans="1:21" s="223" customFormat="1" ht="26.25" customHeight="1">
      <c r="A136" s="217">
        <f t="shared" si="14"/>
        <v>0</v>
      </c>
      <c r="B136" s="218" t="str">
        <f t="shared" si="15"/>
        <v/>
      </c>
      <c r="C136" s="219" t="str">
        <f>IFERROR(VLOOKUP($A136,BDD!$A$8:$AT$3170,5,0),"")</f>
        <v/>
      </c>
      <c r="D136" s="219" t="str">
        <f>IFERROR(VLOOKUP($A136,BDD!$A$8:$AT$3170,4,0),"")</f>
        <v/>
      </c>
      <c r="E136" s="220" t="str">
        <f>IFERROR(VLOOKUP($A136,BDD!$A$8:$AT$3170,13,0),"")</f>
        <v/>
      </c>
      <c r="F136" s="219" t="str">
        <f>IFERROR(VLOOKUP($A136,BDD!$A$8:$AT$3170,14,0),"")</f>
        <v/>
      </c>
      <c r="G136" s="219" t="str">
        <f>IFERROR(VLOOKUP($A136,BDD!$A$8:$AT$3170,6,0),"")</f>
        <v/>
      </c>
      <c r="H136" s="221" t="str">
        <f>IFERROR(VLOOKUP($A136,BDD!$A$8:$AT$3170,7,0),"")</f>
        <v/>
      </c>
      <c r="I136" s="219" t="str">
        <f>IFERROR(VLOOKUP($A136,BDD!$A$8:$AT$3170,8,0),"")</f>
        <v/>
      </c>
      <c r="J136" s="219" t="str">
        <f>IFERROR(VLOOKUP($A136,BDD!$A$8:$AT$3170,9,0),"")</f>
        <v/>
      </c>
      <c r="K136" s="221" t="str">
        <f>IFERROR(VLOOKUP($A136,BDD!$A$8:$AT$3170,10,0),"")</f>
        <v/>
      </c>
      <c r="L136" s="219" t="str">
        <f>IFERROR(VLOOKUP($A136,BDD!$A$8:$AT$3170,11,0),"")</f>
        <v/>
      </c>
      <c r="M136" s="222" t="str">
        <f>IFERROR(VLOOKUP($A136,BDD!$A$8:$AT$3170,38,0),"")</f>
        <v/>
      </c>
      <c r="N136" s="999" t="str">
        <f t="shared" si="16"/>
        <v/>
      </c>
      <c r="O136" s="1000"/>
      <c r="P136" s="207" t="str">
        <f>IFERROR(VLOOKUP($A136,BDD!$A$8:$AT$3170,39,0),"")</f>
        <v/>
      </c>
      <c r="Q136" s="192" t="str">
        <f t="shared" si="13"/>
        <v/>
      </c>
      <c r="R136" s="560"/>
      <c r="U136" s="224" t="str">
        <f t="shared" si="9"/>
        <v/>
      </c>
    </row>
    <row r="137" spans="1:21" s="223" customFormat="1" ht="26.25" customHeight="1">
      <c r="A137" s="217">
        <f t="shared" si="14"/>
        <v>0</v>
      </c>
      <c r="B137" s="218" t="str">
        <f t="shared" si="15"/>
        <v/>
      </c>
      <c r="C137" s="219" t="str">
        <f>IFERROR(VLOOKUP($A137,BDD!$A$8:$AT$3170,5,0),"")</f>
        <v/>
      </c>
      <c r="D137" s="219" t="str">
        <f>IFERROR(VLOOKUP($A137,BDD!$A$8:$AT$3170,4,0),"")</f>
        <v/>
      </c>
      <c r="E137" s="220" t="str">
        <f>IFERROR(VLOOKUP($A137,BDD!$A$8:$AT$3170,13,0),"")</f>
        <v/>
      </c>
      <c r="F137" s="219" t="str">
        <f>IFERROR(VLOOKUP($A137,BDD!$A$8:$AT$3170,14,0),"")</f>
        <v/>
      </c>
      <c r="G137" s="219" t="str">
        <f>IFERROR(VLOOKUP($A137,BDD!$A$8:$AT$3170,6,0),"")</f>
        <v/>
      </c>
      <c r="H137" s="221" t="str">
        <f>IFERROR(VLOOKUP($A137,BDD!$A$8:$AT$3170,7,0),"")</f>
        <v/>
      </c>
      <c r="I137" s="219" t="str">
        <f>IFERROR(VLOOKUP($A137,BDD!$A$8:$AT$3170,8,0),"")</f>
        <v/>
      </c>
      <c r="J137" s="219" t="str">
        <f>IFERROR(VLOOKUP($A137,BDD!$A$8:$AT$3170,9,0),"")</f>
        <v/>
      </c>
      <c r="K137" s="221" t="str">
        <f>IFERROR(VLOOKUP($A137,BDD!$A$8:$AT$3170,10,0),"")</f>
        <v/>
      </c>
      <c r="L137" s="219" t="str">
        <f>IFERROR(VLOOKUP($A137,BDD!$A$8:$AT$3170,11,0),"")</f>
        <v/>
      </c>
      <c r="M137" s="222" t="str">
        <f>IFERROR(VLOOKUP($A137,BDD!$A$8:$AT$3170,38,0),"")</f>
        <v/>
      </c>
      <c r="N137" s="999" t="str">
        <f t="shared" si="16"/>
        <v/>
      </c>
      <c r="O137" s="1000"/>
      <c r="P137" s="207" t="str">
        <f>IFERROR(VLOOKUP($A137,BDD!$A$8:$AT$3170,39,0),"")</f>
        <v/>
      </c>
      <c r="Q137" s="192" t="str">
        <f t="shared" si="13"/>
        <v/>
      </c>
      <c r="R137" s="560"/>
      <c r="U137" s="224" t="str">
        <f t="shared" si="9"/>
        <v/>
      </c>
    </row>
    <row r="138" spans="1:21" s="223" customFormat="1" ht="26.25" customHeight="1">
      <c r="A138" s="217">
        <f t="shared" si="14"/>
        <v>0</v>
      </c>
      <c r="B138" s="218" t="str">
        <f t="shared" si="15"/>
        <v/>
      </c>
      <c r="C138" s="219" t="str">
        <f>IFERROR(VLOOKUP($A138,BDD!$A$8:$AT$3170,5,0),"")</f>
        <v/>
      </c>
      <c r="D138" s="219" t="str">
        <f>IFERROR(VLOOKUP($A138,BDD!$A$8:$AT$3170,4,0),"")</f>
        <v/>
      </c>
      <c r="E138" s="220" t="str">
        <f>IFERROR(VLOOKUP($A138,BDD!$A$8:$AT$3170,13,0),"")</f>
        <v/>
      </c>
      <c r="F138" s="219" t="str">
        <f>IFERROR(VLOOKUP($A138,BDD!$A$8:$AT$3170,14,0),"")</f>
        <v/>
      </c>
      <c r="G138" s="219" t="str">
        <f>IFERROR(VLOOKUP($A138,BDD!$A$8:$AT$3170,6,0),"")</f>
        <v/>
      </c>
      <c r="H138" s="221" t="str">
        <f>IFERROR(VLOOKUP($A138,BDD!$A$8:$AT$3170,7,0),"")</f>
        <v/>
      </c>
      <c r="I138" s="219" t="str">
        <f>IFERROR(VLOOKUP($A138,BDD!$A$8:$AT$3170,8,0),"")</f>
        <v/>
      </c>
      <c r="J138" s="219" t="str">
        <f>IFERROR(VLOOKUP($A138,BDD!$A$8:$AT$3170,9,0),"")</f>
        <v/>
      </c>
      <c r="K138" s="221" t="str">
        <f>IFERROR(VLOOKUP($A138,BDD!$A$8:$AT$3170,10,0),"")</f>
        <v/>
      </c>
      <c r="L138" s="219" t="str">
        <f>IFERROR(VLOOKUP($A138,BDD!$A$8:$AT$3170,11,0),"")</f>
        <v/>
      </c>
      <c r="M138" s="222" t="str">
        <f>IFERROR(VLOOKUP($A138,BDD!$A$8:$AT$3170,38,0),"")</f>
        <v/>
      </c>
      <c r="N138" s="999" t="str">
        <f t="shared" si="16"/>
        <v/>
      </c>
      <c r="O138" s="1000"/>
      <c r="P138" s="207" t="str">
        <f>IFERROR(VLOOKUP($A138,BDD!$A$8:$AT$3170,39,0),"")</f>
        <v/>
      </c>
      <c r="Q138" s="192" t="str">
        <f t="shared" si="13"/>
        <v/>
      </c>
      <c r="R138" s="560"/>
      <c r="U138" s="224" t="str">
        <f t="shared" si="9"/>
        <v/>
      </c>
    </row>
    <row r="139" spans="1:21" s="223" customFormat="1" ht="26.25" customHeight="1">
      <c r="A139" s="217">
        <f t="shared" si="14"/>
        <v>0</v>
      </c>
      <c r="B139" s="218" t="str">
        <f t="shared" si="15"/>
        <v/>
      </c>
      <c r="C139" s="219" t="str">
        <f>IFERROR(VLOOKUP($A139,BDD!$A$8:$AT$3170,5,0),"")</f>
        <v/>
      </c>
      <c r="D139" s="219" t="str">
        <f>IFERROR(VLOOKUP($A139,BDD!$A$8:$AT$3170,4,0),"")</f>
        <v/>
      </c>
      <c r="E139" s="220" t="str">
        <f>IFERROR(VLOOKUP($A139,BDD!$A$8:$AT$3170,13,0),"")</f>
        <v/>
      </c>
      <c r="F139" s="219" t="str">
        <f>IFERROR(VLOOKUP($A139,BDD!$A$8:$AT$3170,14,0),"")</f>
        <v/>
      </c>
      <c r="G139" s="219" t="str">
        <f>IFERROR(VLOOKUP($A139,BDD!$A$8:$AT$3170,6,0),"")</f>
        <v/>
      </c>
      <c r="H139" s="221" t="str">
        <f>IFERROR(VLOOKUP($A139,BDD!$A$8:$AT$3170,7,0),"")</f>
        <v/>
      </c>
      <c r="I139" s="219" t="str">
        <f>IFERROR(VLOOKUP($A139,BDD!$A$8:$AT$3170,8,0),"")</f>
        <v/>
      </c>
      <c r="J139" s="219" t="str">
        <f>IFERROR(VLOOKUP($A139,BDD!$A$8:$AT$3170,9,0),"")</f>
        <v/>
      </c>
      <c r="K139" s="221" t="str">
        <f>IFERROR(VLOOKUP($A139,BDD!$A$8:$AT$3170,10,0),"")</f>
        <v/>
      </c>
      <c r="L139" s="219" t="str">
        <f>IFERROR(VLOOKUP($A139,BDD!$A$8:$AT$3170,11,0),"")</f>
        <v/>
      </c>
      <c r="M139" s="222" t="str">
        <f>IFERROR(VLOOKUP($A139,BDD!$A$8:$AT$3170,38,0),"")</f>
        <v/>
      </c>
      <c r="N139" s="999" t="str">
        <f t="shared" si="16"/>
        <v/>
      </c>
      <c r="O139" s="1000"/>
      <c r="P139" s="207" t="str">
        <f>IFERROR(VLOOKUP($A139,BDD!$A$8:$AT$3170,39,0),"")</f>
        <v/>
      </c>
      <c r="Q139" s="192" t="str">
        <f t="shared" si="13"/>
        <v/>
      </c>
      <c r="R139" s="560"/>
      <c r="U139" s="224" t="str">
        <f t="shared" si="9"/>
        <v/>
      </c>
    </row>
    <row r="140" spans="1:21" s="223" customFormat="1" ht="26.25" customHeight="1">
      <c r="A140" s="217">
        <f t="shared" si="14"/>
        <v>0</v>
      </c>
      <c r="B140" s="218" t="str">
        <f t="shared" si="15"/>
        <v/>
      </c>
      <c r="C140" s="219" t="str">
        <f>IFERROR(VLOOKUP($A140,BDD!$A$8:$AT$3170,5,0),"")</f>
        <v/>
      </c>
      <c r="D140" s="219" t="str">
        <f>IFERROR(VLOOKUP($A140,BDD!$A$8:$AT$3170,4,0),"")</f>
        <v/>
      </c>
      <c r="E140" s="220" t="str">
        <f>IFERROR(VLOOKUP($A140,BDD!$A$8:$AT$3170,13,0),"")</f>
        <v/>
      </c>
      <c r="F140" s="219" t="str">
        <f>IFERROR(VLOOKUP($A140,BDD!$A$8:$AT$3170,14,0),"")</f>
        <v/>
      </c>
      <c r="G140" s="219" t="str">
        <f>IFERROR(VLOOKUP($A140,BDD!$A$8:$AT$3170,6,0),"")</f>
        <v/>
      </c>
      <c r="H140" s="221" t="str">
        <f>IFERROR(VLOOKUP($A140,BDD!$A$8:$AT$3170,7,0),"")</f>
        <v/>
      </c>
      <c r="I140" s="219" t="str">
        <f>IFERROR(VLOOKUP($A140,BDD!$A$8:$AT$3170,8,0),"")</f>
        <v/>
      </c>
      <c r="J140" s="219" t="str">
        <f>IFERROR(VLOOKUP($A140,BDD!$A$8:$AT$3170,9,0),"")</f>
        <v/>
      </c>
      <c r="K140" s="221" t="str">
        <f>IFERROR(VLOOKUP($A140,BDD!$A$8:$AT$3170,10,0),"")</f>
        <v/>
      </c>
      <c r="L140" s="219" t="str">
        <f>IFERROR(VLOOKUP($A140,BDD!$A$8:$AT$3170,11,0),"")</f>
        <v/>
      </c>
      <c r="M140" s="222" t="str">
        <f>IFERROR(VLOOKUP($A140,BDD!$A$8:$AT$3170,38,0),"")</f>
        <v/>
      </c>
      <c r="N140" s="999" t="str">
        <f t="shared" si="16"/>
        <v/>
      </c>
      <c r="O140" s="1000"/>
      <c r="P140" s="207" t="str">
        <f>IFERROR(VLOOKUP($A140,BDD!$A$8:$AT$3170,39,0),"")</f>
        <v/>
      </c>
      <c r="Q140" s="192" t="str">
        <f t="shared" si="13"/>
        <v/>
      </c>
      <c r="R140" s="560"/>
      <c r="U140" s="224" t="str">
        <f t="shared" ref="U140:U203" si="17">IF(P140="","",IF(P140="A",1,0))</f>
        <v/>
      </c>
    </row>
    <row r="141" spans="1:21" s="223" customFormat="1" ht="26.25" customHeight="1">
      <c r="A141" s="217">
        <f t="shared" si="14"/>
        <v>0</v>
      </c>
      <c r="B141" s="218" t="str">
        <f t="shared" si="15"/>
        <v/>
      </c>
      <c r="C141" s="219" t="str">
        <f>IFERROR(VLOOKUP($A141,BDD!$A$8:$AT$3170,5,0),"")</f>
        <v/>
      </c>
      <c r="D141" s="219" t="str">
        <f>IFERROR(VLOOKUP($A141,BDD!$A$8:$AT$3170,4,0),"")</f>
        <v/>
      </c>
      <c r="E141" s="220" t="str">
        <f>IFERROR(VLOOKUP($A141,BDD!$A$8:$AT$3170,13,0),"")</f>
        <v/>
      </c>
      <c r="F141" s="219" t="str">
        <f>IFERROR(VLOOKUP($A141,BDD!$A$8:$AT$3170,14,0),"")</f>
        <v/>
      </c>
      <c r="G141" s="219" t="str">
        <f>IFERROR(VLOOKUP($A141,BDD!$A$8:$AT$3170,6,0),"")</f>
        <v/>
      </c>
      <c r="H141" s="221" t="str">
        <f>IFERROR(VLOOKUP($A141,BDD!$A$8:$AT$3170,7,0),"")</f>
        <v/>
      </c>
      <c r="I141" s="219" t="str">
        <f>IFERROR(VLOOKUP($A141,BDD!$A$8:$AT$3170,8,0),"")</f>
        <v/>
      </c>
      <c r="J141" s="219" t="str">
        <f>IFERROR(VLOOKUP($A141,BDD!$A$8:$AT$3170,9,0),"")</f>
        <v/>
      </c>
      <c r="K141" s="221" t="str">
        <f>IFERROR(VLOOKUP($A141,BDD!$A$8:$AT$3170,10,0),"")</f>
        <v/>
      </c>
      <c r="L141" s="219" t="str">
        <f>IFERROR(VLOOKUP($A141,BDD!$A$8:$AT$3170,11,0),"")</f>
        <v/>
      </c>
      <c r="M141" s="222" t="str">
        <f>IFERROR(VLOOKUP($A141,BDD!$A$8:$AT$3170,38,0),"")</f>
        <v/>
      </c>
      <c r="N141" s="999" t="str">
        <f t="shared" si="16"/>
        <v/>
      </c>
      <c r="O141" s="1000"/>
      <c r="P141" s="207" t="str">
        <f>IFERROR(VLOOKUP($A141,BDD!$A$8:$AT$3170,39,0),"")</f>
        <v/>
      </c>
      <c r="Q141" s="192" t="str">
        <f t="shared" si="13"/>
        <v/>
      </c>
      <c r="R141" s="560"/>
      <c r="U141" s="224" t="str">
        <f t="shared" si="17"/>
        <v/>
      </c>
    </row>
    <row r="142" spans="1:21" s="223" customFormat="1" ht="26.25" customHeight="1">
      <c r="A142" s="217">
        <f t="shared" si="14"/>
        <v>0</v>
      </c>
      <c r="B142" s="218" t="str">
        <f t="shared" si="15"/>
        <v/>
      </c>
      <c r="C142" s="219" t="str">
        <f>IFERROR(VLOOKUP($A142,BDD!$A$8:$AT$3170,5,0),"")</f>
        <v/>
      </c>
      <c r="D142" s="219" t="str">
        <f>IFERROR(VLOOKUP($A142,BDD!$A$8:$AT$3170,4,0),"")</f>
        <v/>
      </c>
      <c r="E142" s="220" t="str">
        <f>IFERROR(VLOOKUP($A142,BDD!$A$8:$AT$3170,13,0),"")</f>
        <v/>
      </c>
      <c r="F142" s="219" t="str">
        <f>IFERROR(VLOOKUP($A142,BDD!$A$8:$AT$3170,14,0),"")</f>
        <v/>
      </c>
      <c r="G142" s="219" t="str">
        <f>IFERROR(VLOOKUP($A142,BDD!$A$8:$AT$3170,6,0),"")</f>
        <v/>
      </c>
      <c r="H142" s="221" t="str">
        <f>IFERROR(VLOOKUP($A142,BDD!$A$8:$AT$3170,7,0),"")</f>
        <v/>
      </c>
      <c r="I142" s="219" t="str">
        <f>IFERROR(VLOOKUP($A142,BDD!$A$8:$AT$3170,8,0),"")</f>
        <v/>
      </c>
      <c r="J142" s="219" t="str">
        <f>IFERROR(VLOOKUP($A142,BDD!$A$8:$AT$3170,9,0),"")</f>
        <v/>
      </c>
      <c r="K142" s="221" t="str">
        <f>IFERROR(VLOOKUP($A142,BDD!$A$8:$AT$3170,10,0),"")</f>
        <v/>
      </c>
      <c r="L142" s="219" t="str">
        <f>IFERROR(VLOOKUP($A142,BDD!$A$8:$AT$3170,11,0),"")</f>
        <v/>
      </c>
      <c r="M142" s="222" t="str">
        <f>IFERROR(VLOOKUP($A142,BDD!$A$8:$AT$3170,38,0),"")</f>
        <v/>
      </c>
      <c r="N142" s="999" t="str">
        <f t="shared" si="16"/>
        <v/>
      </c>
      <c r="O142" s="1000"/>
      <c r="P142" s="207" t="str">
        <f>IFERROR(VLOOKUP($A142,BDD!$A$8:$AT$3170,39,0),"")</f>
        <v/>
      </c>
      <c r="Q142" s="192" t="str">
        <f t="shared" si="13"/>
        <v/>
      </c>
      <c r="R142" s="560"/>
      <c r="U142" s="224" t="str">
        <f t="shared" si="17"/>
        <v/>
      </c>
    </row>
    <row r="143" spans="1:21" s="223" customFormat="1" ht="26.25" customHeight="1">
      <c r="A143" s="217">
        <f t="shared" si="14"/>
        <v>0</v>
      </c>
      <c r="B143" s="218" t="str">
        <f t="shared" si="15"/>
        <v/>
      </c>
      <c r="C143" s="219" t="str">
        <f>IFERROR(VLOOKUP($A143,BDD!$A$8:$AT$3170,5,0),"")</f>
        <v/>
      </c>
      <c r="D143" s="219" t="str">
        <f>IFERROR(VLOOKUP($A143,BDD!$A$8:$AT$3170,4,0),"")</f>
        <v/>
      </c>
      <c r="E143" s="220" t="str">
        <f>IFERROR(VLOOKUP($A143,BDD!$A$8:$AT$3170,13,0),"")</f>
        <v/>
      </c>
      <c r="F143" s="219" t="str">
        <f>IFERROR(VLOOKUP($A143,BDD!$A$8:$AT$3170,14,0),"")</f>
        <v/>
      </c>
      <c r="G143" s="219" t="str">
        <f>IFERROR(VLOOKUP($A143,BDD!$A$8:$AT$3170,6,0),"")</f>
        <v/>
      </c>
      <c r="H143" s="221" t="str">
        <f>IFERROR(VLOOKUP($A143,BDD!$A$8:$AT$3170,7,0),"")</f>
        <v/>
      </c>
      <c r="I143" s="219" t="str">
        <f>IFERROR(VLOOKUP($A143,BDD!$A$8:$AT$3170,8,0),"")</f>
        <v/>
      </c>
      <c r="J143" s="219" t="str">
        <f>IFERROR(VLOOKUP($A143,BDD!$A$8:$AT$3170,9,0),"")</f>
        <v/>
      </c>
      <c r="K143" s="221" t="str">
        <f>IFERROR(VLOOKUP($A143,BDD!$A$8:$AT$3170,10,0),"")</f>
        <v/>
      </c>
      <c r="L143" s="219" t="str">
        <f>IFERROR(VLOOKUP($A143,BDD!$A$8:$AT$3170,11,0),"")</f>
        <v/>
      </c>
      <c r="M143" s="222" t="str">
        <f>IFERROR(VLOOKUP($A143,BDD!$A$8:$AT$3170,38,0),"")</f>
        <v/>
      </c>
      <c r="N143" s="999" t="str">
        <f t="shared" si="16"/>
        <v/>
      </c>
      <c r="O143" s="1000"/>
      <c r="P143" s="207" t="str">
        <f>IFERROR(VLOOKUP($A143,BDD!$A$8:$AT$3170,39,0),"")</f>
        <v/>
      </c>
      <c r="Q143" s="192" t="str">
        <f t="shared" si="13"/>
        <v/>
      </c>
      <c r="R143" s="560"/>
      <c r="U143" s="224" t="str">
        <f t="shared" si="17"/>
        <v/>
      </c>
    </row>
    <row r="144" spans="1:21" s="223" customFormat="1" ht="26.25" customHeight="1">
      <c r="A144" s="217">
        <f t="shared" si="14"/>
        <v>0</v>
      </c>
      <c r="B144" s="218" t="str">
        <f t="shared" si="15"/>
        <v/>
      </c>
      <c r="C144" s="219" t="str">
        <f>IFERROR(VLOOKUP($A144,BDD!$A$8:$AT$3170,5,0),"")</f>
        <v/>
      </c>
      <c r="D144" s="219" t="str">
        <f>IFERROR(VLOOKUP($A144,BDD!$A$8:$AT$3170,4,0),"")</f>
        <v/>
      </c>
      <c r="E144" s="220" t="str">
        <f>IFERROR(VLOOKUP($A144,BDD!$A$8:$AT$3170,13,0),"")</f>
        <v/>
      </c>
      <c r="F144" s="219" t="str">
        <f>IFERROR(VLOOKUP($A144,BDD!$A$8:$AT$3170,14,0),"")</f>
        <v/>
      </c>
      <c r="G144" s="219" t="str">
        <f>IFERROR(VLOOKUP($A144,BDD!$A$8:$AT$3170,6,0),"")</f>
        <v/>
      </c>
      <c r="H144" s="221" t="str">
        <f>IFERROR(VLOOKUP($A144,BDD!$A$8:$AT$3170,7,0),"")</f>
        <v/>
      </c>
      <c r="I144" s="219" t="str">
        <f>IFERROR(VLOOKUP($A144,BDD!$A$8:$AT$3170,8,0),"")</f>
        <v/>
      </c>
      <c r="J144" s="219" t="str">
        <f>IFERROR(VLOOKUP($A144,BDD!$A$8:$AT$3170,9,0),"")</f>
        <v/>
      </c>
      <c r="K144" s="221" t="str">
        <f>IFERROR(VLOOKUP($A144,BDD!$A$8:$AT$3170,10,0),"")</f>
        <v/>
      </c>
      <c r="L144" s="219" t="str">
        <f>IFERROR(VLOOKUP($A144,BDD!$A$8:$AT$3170,11,0),"")</f>
        <v/>
      </c>
      <c r="M144" s="222" t="str">
        <f>IFERROR(VLOOKUP($A144,BDD!$A$8:$AT$3170,38,0),"")</f>
        <v/>
      </c>
      <c r="N144" s="999" t="str">
        <f t="shared" si="16"/>
        <v/>
      </c>
      <c r="O144" s="1000"/>
      <c r="P144" s="207" t="str">
        <f>IFERROR(VLOOKUP($A144,BDD!$A$8:$AT$3170,39,0),"")</f>
        <v/>
      </c>
      <c r="Q144" s="192" t="str">
        <f t="shared" si="13"/>
        <v/>
      </c>
      <c r="R144" s="560"/>
      <c r="U144" s="224" t="str">
        <f t="shared" si="17"/>
        <v/>
      </c>
    </row>
    <row r="145" spans="1:21" s="223" customFormat="1" ht="26.25" customHeight="1">
      <c r="A145" s="217">
        <f t="shared" si="14"/>
        <v>0</v>
      </c>
      <c r="B145" s="218" t="str">
        <f t="shared" si="15"/>
        <v/>
      </c>
      <c r="C145" s="219" t="str">
        <f>IFERROR(VLOOKUP($A145,BDD!$A$8:$AT$3170,5,0),"")</f>
        <v/>
      </c>
      <c r="D145" s="219" t="str">
        <f>IFERROR(VLOOKUP($A145,BDD!$A$8:$AT$3170,4,0),"")</f>
        <v/>
      </c>
      <c r="E145" s="220" t="str">
        <f>IFERROR(VLOOKUP($A145,BDD!$A$8:$AT$3170,13,0),"")</f>
        <v/>
      </c>
      <c r="F145" s="219" t="str">
        <f>IFERROR(VLOOKUP($A145,BDD!$A$8:$AT$3170,14,0),"")</f>
        <v/>
      </c>
      <c r="G145" s="219" t="str">
        <f>IFERROR(VLOOKUP($A145,BDD!$A$8:$AT$3170,6,0),"")</f>
        <v/>
      </c>
      <c r="H145" s="221" t="str">
        <f>IFERROR(VLOOKUP($A145,BDD!$A$8:$AT$3170,7,0),"")</f>
        <v/>
      </c>
      <c r="I145" s="219" t="str">
        <f>IFERROR(VLOOKUP($A145,BDD!$A$8:$AT$3170,8,0),"")</f>
        <v/>
      </c>
      <c r="J145" s="219" t="str">
        <f>IFERROR(VLOOKUP($A145,BDD!$A$8:$AT$3170,9,0),"")</f>
        <v/>
      </c>
      <c r="K145" s="221" t="str">
        <f>IFERROR(VLOOKUP($A145,BDD!$A$8:$AT$3170,10,0),"")</f>
        <v/>
      </c>
      <c r="L145" s="219" t="str">
        <f>IFERROR(VLOOKUP($A145,BDD!$A$8:$AT$3170,11,0),"")</f>
        <v/>
      </c>
      <c r="M145" s="222" t="str">
        <f>IFERROR(VLOOKUP($A145,BDD!$A$8:$AT$3170,38,0),"")</f>
        <v/>
      </c>
      <c r="N145" s="999" t="str">
        <f t="shared" si="16"/>
        <v/>
      </c>
      <c r="O145" s="1000"/>
      <c r="P145" s="207" t="str">
        <f>IFERROR(VLOOKUP($A145,BDD!$A$8:$AT$3170,39,0),"")</f>
        <v/>
      </c>
      <c r="Q145" s="192" t="str">
        <f t="shared" si="13"/>
        <v/>
      </c>
      <c r="R145" s="560"/>
      <c r="U145" s="224" t="str">
        <f t="shared" si="17"/>
        <v/>
      </c>
    </row>
    <row r="146" spans="1:21" s="223" customFormat="1" ht="26.25" customHeight="1">
      <c r="A146" s="217">
        <f t="shared" si="14"/>
        <v>0</v>
      </c>
      <c r="B146" s="218" t="str">
        <f t="shared" si="15"/>
        <v/>
      </c>
      <c r="C146" s="219" t="str">
        <f>IFERROR(VLOOKUP($A146,BDD!$A$8:$AT$3170,5,0),"")</f>
        <v/>
      </c>
      <c r="D146" s="219" t="str">
        <f>IFERROR(VLOOKUP($A146,BDD!$A$8:$AT$3170,4,0),"")</f>
        <v/>
      </c>
      <c r="E146" s="220" t="str">
        <f>IFERROR(VLOOKUP($A146,BDD!$A$8:$AT$3170,13,0),"")</f>
        <v/>
      </c>
      <c r="F146" s="219" t="str">
        <f>IFERROR(VLOOKUP($A146,BDD!$A$8:$AT$3170,14,0),"")</f>
        <v/>
      </c>
      <c r="G146" s="219" t="str">
        <f>IFERROR(VLOOKUP($A146,BDD!$A$8:$AT$3170,6,0),"")</f>
        <v/>
      </c>
      <c r="H146" s="221" t="str">
        <f>IFERROR(VLOOKUP($A146,BDD!$A$8:$AT$3170,7,0),"")</f>
        <v/>
      </c>
      <c r="I146" s="219" t="str">
        <f>IFERROR(VLOOKUP($A146,BDD!$A$8:$AT$3170,8,0),"")</f>
        <v/>
      </c>
      <c r="J146" s="219" t="str">
        <f>IFERROR(VLOOKUP($A146,BDD!$A$8:$AT$3170,9,0),"")</f>
        <v/>
      </c>
      <c r="K146" s="221" t="str">
        <f>IFERROR(VLOOKUP($A146,BDD!$A$8:$AT$3170,10,0),"")</f>
        <v/>
      </c>
      <c r="L146" s="219" t="str">
        <f>IFERROR(VLOOKUP($A146,BDD!$A$8:$AT$3170,11,0),"")</f>
        <v/>
      </c>
      <c r="M146" s="222" t="str">
        <f>IFERROR(VLOOKUP($A146,BDD!$A$8:$AT$3170,38,0),"")</f>
        <v/>
      </c>
      <c r="N146" s="999" t="str">
        <f t="shared" si="16"/>
        <v/>
      </c>
      <c r="O146" s="1000"/>
      <c r="P146" s="207" t="str">
        <f>IFERROR(VLOOKUP($A146,BDD!$A$8:$AT$3170,39,0),"")</f>
        <v/>
      </c>
      <c r="Q146" s="192" t="str">
        <f t="shared" si="13"/>
        <v/>
      </c>
      <c r="R146" s="560"/>
      <c r="U146" s="224" t="str">
        <f t="shared" si="17"/>
        <v/>
      </c>
    </row>
    <row r="147" spans="1:21" s="223" customFormat="1" ht="26.25" customHeight="1">
      <c r="A147" s="217">
        <f t="shared" si="14"/>
        <v>0</v>
      </c>
      <c r="B147" s="218" t="str">
        <f t="shared" si="15"/>
        <v/>
      </c>
      <c r="C147" s="219" t="str">
        <f>IFERROR(VLOOKUP($A147,BDD!$A$8:$AT$3170,5,0),"")</f>
        <v/>
      </c>
      <c r="D147" s="219" t="str">
        <f>IFERROR(VLOOKUP($A147,BDD!$A$8:$AT$3170,4,0),"")</f>
        <v/>
      </c>
      <c r="E147" s="220" t="str">
        <f>IFERROR(VLOOKUP($A147,BDD!$A$8:$AT$3170,13,0),"")</f>
        <v/>
      </c>
      <c r="F147" s="219" t="str">
        <f>IFERROR(VLOOKUP($A147,BDD!$A$8:$AT$3170,14,0),"")</f>
        <v/>
      </c>
      <c r="G147" s="219" t="str">
        <f>IFERROR(VLOOKUP($A147,BDD!$A$8:$AT$3170,6,0),"")</f>
        <v/>
      </c>
      <c r="H147" s="221" t="str">
        <f>IFERROR(VLOOKUP($A147,BDD!$A$8:$AT$3170,7,0),"")</f>
        <v/>
      </c>
      <c r="I147" s="219" t="str">
        <f>IFERROR(VLOOKUP($A147,BDD!$A$8:$AT$3170,8,0),"")</f>
        <v/>
      </c>
      <c r="J147" s="219" t="str">
        <f>IFERROR(VLOOKUP($A147,BDD!$A$8:$AT$3170,9,0),"")</f>
        <v/>
      </c>
      <c r="K147" s="221" t="str">
        <f>IFERROR(VLOOKUP($A147,BDD!$A$8:$AT$3170,10,0),"")</f>
        <v/>
      </c>
      <c r="L147" s="219" t="str">
        <f>IFERROR(VLOOKUP($A147,BDD!$A$8:$AT$3170,11,0),"")</f>
        <v/>
      </c>
      <c r="M147" s="222" t="str">
        <f>IFERROR(VLOOKUP($A147,BDD!$A$8:$AT$3170,38,0),"")</f>
        <v/>
      </c>
      <c r="N147" s="999" t="str">
        <f t="shared" si="16"/>
        <v/>
      </c>
      <c r="O147" s="1000"/>
      <c r="P147" s="207" t="str">
        <f>IFERROR(VLOOKUP($A147,BDD!$A$8:$AT$3170,39,0),"")</f>
        <v/>
      </c>
      <c r="Q147" s="192" t="str">
        <f t="shared" si="13"/>
        <v/>
      </c>
      <c r="R147" s="560"/>
      <c r="U147" s="224" t="str">
        <f t="shared" si="17"/>
        <v/>
      </c>
    </row>
    <row r="148" spans="1:21" s="223" customFormat="1" ht="26.25" customHeight="1">
      <c r="A148" s="217">
        <f t="shared" si="14"/>
        <v>0</v>
      </c>
      <c r="B148" s="218" t="str">
        <f t="shared" si="15"/>
        <v/>
      </c>
      <c r="C148" s="219" t="str">
        <f>IFERROR(VLOOKUP($A148,BDD!$A$8:$AT$3170,5,0),"")</f>
        <v/>
      </c>
      <c r="D148" s="219" t="str">
        <f>IFERROR(VLOOKUP($A148,BDD!$A$8:$AT$3170,4,0),"")</f>
        <v/>
      </c>
      <c r="E148" s="220" t="str">
        <f>IFERROR(VLOOKUP($A148,BDD!$A$8:$AT$3170,13,0),"")</f>
        <v/>
      </c>
      <c r="F148" s="219" t="str">
        <f>IFERROR(VLOOKUP($A148,BDD!$A$8:$AT$3170,14,0),"")</f>
        <v/>
      </c>
      <c r="G148" s="219" t="str">
        <f>IFERROR(VLOOKUP($A148,BDD!$A$8:$AT$3170,6,0),"")</f>
        <v/>
      </c>
      <c r="H148" s="221" t="str">
        <f>IFERROR(VLOOKUP($A148,BDD!$A$8:$AT$3170,7,0),"")</f>
        <v/>
      </c>
      <c r="I148" s="219" t="str">
        <f>IFERROR(VLOOKUP($A148,BDD!$A$8:$AT$3170,8,0),"")</f>
        <v/>
      </c>
      <c r="J148" s="219" t="str">
        <f>IFERROR(VLOOKUP($A148,BDD!$A$8:$AT$3170,9,0),"")</f>
        <v/>
      </c>
      <c r="K148" s="221" t="str">
        <f>IFERROR(VLOOKUP($A148,BDD!$A$8:$AT$3170,10,0),"")</f>
        <v/>
      </c>
      <c r="L148" s="219" t="str">
        <f>IFERROR(VLOOKUP($A148,BDD!$A$8:$AT$3170,11,0),"")</f>
        <v/>
      </c>
      <c r="M148" s="222" t="str">
        <f>IFERROR(VLOOKUP($A148,BDD!$A$8:$AT$3170,38,0),"")</f>
        <v/>
      </c>
      <c r="N148" s="999" t="str">
        <f t="shared" si="16"/>
        <v/>
      </c>
      <c r="O148" s="1000"/>
      <c r="P148" s="207" t="str">
        <f>IFERROR(VLOOKUP($A148,BDD!$A$8:$AT$3170,39,0),"")</f>
        <v/>
      </c>
      <c r="Q148" s="192" t="str">
        <f t="shared" si="13"/>
        <v/>
      </c>
      <c r="R148" s="560"/>
      <c r="U148" s="224" t="str">
        <f t="shared" si="17"/>
        <v/>
      </c>
    </row>
    <row r="149" spans="1:21" s="223" customFormat="1" ht="26.25" customHeight="1">
      <c r="A149" s="217">
        <f t="shared" si="14"/>
        <v>0</v>
      </c>
      <c r="B149" s="218" t="str">
        <f t="shared" si="15"/>
        <v/>
      </c>
      <c r="C149" s="219" t="str">
        <f>IFERROR(VLOOKUP($A149,BDD!$A$8:$AT$3170,5,0),"")</f>
        <v/>
      </c>
      <c r="D149" s="219" t="str">
        <f>IFERROR(VLOOKUP($A149,BDD!$A$8:$AT$3170,4,0),"")</f>
        <v/>
      </c>
      <c r="E149" s="220" t="str">
        <f>IFERROR(VLOOKUP($A149,BDD!$A$8:$AT$3170,13,0),"")</f>
        <v/>
      </c>
      <c r="F149" s="219" t="str">
        <f>IFERROR(VLOOKUP($A149,BDD!$A$8:$AT$3170,14,0),"")</f>
        <v/>
      </c>
      <c r="G149" s="219" t="str">
        <f>IFERROR(VLOOKUP($A149,BDD!$A$8:$AT$3170,6,0),"")</f>
        <v/>
      </c>
      <c r="H149" s="221" t="str">
        <f>IFERROR(VLOOKUP($A149,BDD!$A$8:$AT$3170,7,0),"")</f>
        <v/>
      </c>
      <c r="I149" s="219" t="str">
        <f>IFERROR(VLOOKUP($A149,BDD!$A$8:$AT$3170,8,0),"")</f>
        <v/>
      </c>
      <c r="J149" s="219" t="str">
        <f>IFERROR(VLOOKUP($A149,BDD!$A$8:$AT$3170,9,0),"")</f>
        <v/>
      </c>
      <c r="K149" s="221" t="str">
        <f>IFERROR(VLOOKUP($A149,BDD!$A$8:$AT$3170,10,0),"")</f>
        <v/>
      </c>
      <c r="L149" s="219" t="str">
        <f>IFERROR(VLOOKUP($A149,BDD!$A$8:$AT$3170,11,0),"")</f>
        <v/>
      </c>
      <c r="M149" s="222" t="str">
        <f>IFERROR(VLOOKUP($A149,BDD!$A$8:$AT$3170,38,0),"")</f>
        <v/>
      </c>
      <c r="N149" s="999" t="str">
        <f t="shared" si="16"/>
        <v/>
      </c>
      <c r="O149" s="1000"/>
      <c r="P149" s="207" t="str">
        <f>IFERROR(VLOOKUP($A149,BDD!$A$8:$AT$3170,39,0),"")</f>
        <v/>
      </c>
      <c r="Q149" s="192" t="str">
        <f t="shared" si="13"/>
        <v/>
      </c>
      <c r="R149" s="560"/>
      <c r="U149" s="224" t="str">
        <f t="shared" si="17"/>
        <v/>
      </c>
    </row>
    <row r="150" spans="1:21" s="223" customFormat="1" ht="26.25" customHeight="1">
      <c r="A150" s="217">
        <f t="shared" si="14"/>
        <v>0</v>
      </c>
      <c r="B150" s="218" t="str">
        <f t="shared" si="15"/>
        <v/>
      </c>
      <c r="C150" s="219" t="str">
        <f>IFERROR(VLOOKUP($A150,BDD!$A$8:$AT$3170,5,0),"")</f>
        <v/>
      </c>
      <c r="D150" s="219" t="str">
        <f>IFERROR(VLOOKUP($A150,BDD!$A$8:$AT$3170,4,0),"")</f>
        <v/>
      </c>
      <c r="E150" s="220" t="str">
        <f>IFERROR(VLOOKUP($A150,BDD!$A$8:$AT$3170,13,0),"")</f>
        <v/>
      </c>
      <c r="F150" s="219" t="str">
        <f>IFERROR(VLOOKUP($A150,BDD!$A$8:$AT$3170,14,0),"")</f>
        <v/>
      </c>
      <c r="G150" s="219" t="str">
        <f>IFERROR(VLOOKUP($A150,BDD!$A$8:$AT$3170,6,0),"")</f>
        <v/>
      </c>
      <c r="H150" s="221" t="str">
        <f>IFERROR(VLOOKUP($A150,BDD!$A$8:$AT$3170,7,0),"")</f>
        <v/>
      </c>
      <c r="I150" s="219" t="str">
        <f>IFERROR(VLOOKUP($A150,BDD!$A$8:$AT$3170,8,0),"")</f>
        <v/>
      </c>
      <c r="J150" s="219" t="str">
        <f>IFERROR(VLOOKUP($A150,BDD!$A$8:$AT$3170,9,0),"")</f>
        <v/>
      </c>
      <c r="K150" s="221" t="str">
        <f>IFERROR(VLOOKUP($A150,BDD!$A$8:$AT$3170,10,0),"")</f>
        <v/>
      </c>
      <c r="L150" s="219" t="str">
        <f>IFERROR(VLOOKUP($A150,BDD!$A$8:$AT$3170,11,0),"")</f>
        <v/>
      </c>
      <c r="M150" s="222" t="str">
        <f>IFERROR(VLOOKUP($A150,BDD!$A$8:$AT$3170,38,0),"")</f>
        <v/>
      </c>
      <c r="N150" s="999" t="str">
        <f t="shared" si="16"/>
        <v/>
      </c>
      <c r="O150" s="1000"/>
      <c r="P150" s="207" t="str">
        <f>IFERROR(VLOOKUP($A150,BDD!$A$8:$AT$3170,39,0),"")</f>
        <v/>
      </c>
      <c r="Q150" s="192" t="str">
        <f t="shared" si="13"/>
        <v/>
      </c>
      <c r="R150" s="560"/>
      <c r="U150" s="224" t="str">
        <f t="shared" si="17"/>
        <v/>
      </c>
    </row>
    <row r="151" spans="1:21" s="223" customFormat="1" ht="26.25" customHeight="1">
      <c r="A151" s="217">
        <f t="shared" si="14"/>
        <v>0</v>
      </c>
      <c r="B151" s="218" t="str">
        <f t="shared" si="15"/>
        <v/>
      </c>
      <c r="C151" s="219" t="str">
        <f>IFERROR(VLOOKUP($A151,BDD!$A$8:$AT$3170,5,0),"")</f>
        <v/>
      </c>
      <c r="D151" s="219" t="str">
        <f>IFERROR(VLOOKUP($A151,BDD!$A$8:$AT$3170,4,0),"")</f>
        <v/>
      </c>
      <c r="E151" s="220" t="str">
        <f>IFERROR(VLOOKUP($A151,BDD!$A$8:$AT$3170,13,0),"")</f>
        <v/>
      </c>
      <c r="F151" s="219" t="str">
        <f>IFERROR(VLOOKUP($A151,BDD!$A$8:$AT$3170,14,0),"")</f>
        <v/>
      </c>
      <c r="G151" s="219" t="str">
        <f>IFERROR(VLOOKUP($A151,BDD!$A$8:$AT$3170,6,0),"")</f>
        <v/>
      </c>
      <c r="H151" s="221" t="str">
        <f>IFERROR(VLOOKUP($A151,BDD!$A$8:$AT$3170,7,0),"")</f>
        <v/>
      </c>
      <c r="I151" s="219" t="str">
        <f>IFERROR(VLOOKUP($A151,BDD!$A$8:$AT$3170,8,0),"")</f>
        <v/>
      </c>
      <c r="J151" s="219" t="str">
        <f>IFERROR(VLOOKUP($A151,BDD!$A$8:$AT$3170,9,0),"")</f>
        <v/>
      </c>
      <c r="K151" s="221" t="str">
        <f>IFERROR(VLOOKUP($A151,BDD!$A$8:$AT$3170,10,0),"")</f>
        <v/>
      </c>
      <c r="L151" s="219" t="str">
        <f>IFERROR(VLOOKUP($A151,BDD!$A$8:$AT$3170,11,0),"")</f>
        <v/>
      </c>
      <c r="M151" s="222" t="str">
        <f>IFERROR(VLOOKUP($A151,BDD!$A$8:$AT$3170,38,0),"")</f>
        <v/>
      </c>
      <c r="N151" s="999" t="str">
        <f t="shared" si="16"/>
        <v/>
      </c>
      <c r="O151" s="1000"/>
      <c r="P151" s="207" t="str">
        <f>IFERROR(VLOOKUP($A151,BDD!$A$8:$AT$3170,39,0),"")</f>
        <v/>
      </c>
      <c r="Q151" s="192" t="str">
        <f t="shared" si="13"/>
        <v/>
      </c>
      <c r="R151" s="560"/>
      <c r="U151" s="224" t="str">
        <f t="shared" si="17"/>
        <v/>
      </c>
    </row>
    <row r="152" spans="1:21" s="223" customFormat="1" ht="26.25" customHeight="1">
      <c r="A152" s="217">
        <f t="shared" si="14"/>
        <v>0</v>
      </c>
      <c r="B152" s="218" t="str">
        <f t="shared" si="15"/>
        <v/>
      </c>
      <c r="C152" s="219" t="str">
        <f>IFERROR(VLOOKUP($A152,BDD!$A$8:$AT$3170,5,0),"")</f>
        <v/>
      </c>
      <c r="D152" s="219" t="str">
        <f>IFERROR(VLOOKUP($A152,BDD!$A$8:$AT$3170,4,0),"")</f>
        <v/>
      </c>
      <c r="E152" s="220" t="str">
        <f>IFERROR(VLOOKUP($A152,BDD!$A$8:$AT$3170,13,0),"")</f>
        <v/>
      </c>
      <c r="F152" s="219" t="str">
        <f>IFERROR(VLOOKUP($A152,BDD!$A$8:$AT$3170,14,0),"")</f>
        <v/>
      </c>
      <c r="G152" s="219" t="str">
        <f>IFERROR(VLOOKUP($A152,BDD!$A$8:$AT$3170,6,0),"")</f>
        <v/>
      </c>
      <c r="H152" s="221" t="str">
        <f>IFERROR(VLOOKUP($A152,BDD!$A$8:$AT$3170,7,0),"")</f>
        <v/>
      </c>
      <c r="I152" s="219" t="str">
        <f>IFERROR(VLOOKUP($A152,BDD!$A$8:$AT$3170,8,0),"")</f>
        <v/>
      </c>
      <c r="J152" s="219" t="str">
        <f>IFERROR(VLOOKUP($A152,BDD!$A$8:$AT$3170,9,0),"")</f>
        <v/>
      </c>
      <c r="K152" s="221" t="str">
        <f>IFERROR(VLOOKUP($A152,BDD!$A$8:$AT$3170,10,0),"")</f>
        <v/>
      </c>
      <c r="L152" s="219" t="str">
        <f>IFERROR(VLOOKUP($A152,BDD!$A$8:$AT$3170,11,0),"")</f>
        <v/>
      </c>
      <c r="M152" s="222" t="str">
        <f>IFERROR(VLOOKUP($A152,BDD!$A$8:$AT$3170,38,0),"")</f>
        <v/>
      </c>
      <c r="N152" s="999" t="str">
        <f t="shared" si="16"/>
        <v/>
      </c>
      <c r="O152" s="1000"/>
      <c r="P152" s="207" t="str">
        <f>IFERROR(VLOOKUP($A152,BDD!$A$8:$AT$3170,39,0),"")</f>
        <v/>
      </c>
      <c r="Q152" s="192" t="str">
        <f t="shared" si="13"/>
        <v/>
      </c>
      <c r="R152" s="560"/>
      <c r="U152" s="224" t="str">
        <f t="shared" si="17"/>
        <v/>
      </c>
    </row>
    <row r="153" spans="1:21" s="223" customFormat="1" ht="26.25" customHeight="1">
      <c r="A153" s="217">
        <f t="shared" si="14"/>
        <v>0</v>
      </c>
      <c r="B153" s="218" t="str">
        <f t="shared" si="15"/>
        <v/>
      </c>
      <c r="C153" s="219" t="str">
        <f>IFERROR(VLOOKUP($A153,BDD!$A$8:$AT$3170,5,0),"")</f>
        <v/>
      </c>
      <c r="D153" s="219" t="str">
        <f>IFERROR(VLOOKUP($A153,BDD!$A$8:$AT$3170,4,0),"")</f>
        <v/>
      </c>
      <c r="E153" s="220" t="str">
        <f>IFERROR(VLOOKUP($A153,BDD!$A$8:$AT$3170,13,0),"")</f>
        <v/>
      </c>
      <c r="F153" s="219" t="str">
        <f>IFERROR(VLOOKUP($A153,BDD!$A$8:$AT$3170,14,0),"")</f>
        <v/>
      </c>
      <c r="G153" s="219" t="str">
        <f>IFERROR(VLOOKUP($A153,BDD!$A$8:$AT$3170,6,0),"")</f>
        <v/>
      </c>
      <c r="H153" s="221" t="str">
        <f>IFERROR(VLOOKUP($A153,BDD!$A$8:$AT$3170,7,0),"")</f>
        <v/>
      </c>
      <c r="I153" s="219" t="str">
        <f>IFERROR(VLOOKUP($A153,BDD!$A$8:$AT$3170,8,0),"")</f>
        <v/>
      </c>
      <c r="J153" s="219" t="str">
        <f>IFERROR(VLOOKUP($A153,BDD!$A$8:$AT$3170,9,0),"")</f>
        <v/>
      </c>
      <c r="K153" s="221" t="str">
        <f>IFERROR(VLOOKUP($A153,BDD!$A$8:$AT$3170,10,0),"")</f>
        <v/>
      </c>
      <c r="L153" s="219" t="str">
        <f>IFERROR(VLOOKUP($A153,BDD!$A$8:$AT$3170,11,0),"")</f>
        <v/>
      </c>
      <c r="M153" s="222" t="str">
        <f>IFERROR(VLOOKUP($A153,BDD!$A$8:$AT$3170,38,0),"")</f>
        <v/>
      </c>
      <c r="N153" s="999" t="str">
        <f t="shared" si="16"/>
        <v/>
      </c>
      <c r="O153" s="1000"/>
      <c r="P153" s="207" t="str">
        <f>IFERROR(VLOOKUP($A153,BDD!$A$8:$AT$3170,39,0),"")</f>
        <v/>
      </c>
      <c r="Q153" s="192" t="str">
        <f t="shared" si="13"/>
        <v/>
      </c>
      <c r="R153" s="560"/>
      <c r="U153" s="224" t="str">
        <f t="shared" si="17"/>
        <v/>
      </c>
    </row>
    <row r="154" spans="1:21" s="223" customFormat="1" ht="26.25" customHeight="1">
      <c r="A154" s="217">
        <f t="shared" si="14"/>
        <v>0</v>
      </c>
      <c r="B154" s="218" t="str">
        <f t="shared" si="15"/>
        <v/>
      </c>
      <c r="C154" s="219" t="str">
        <f>IFERROR(VLOOKUP($A154,BDD!$A$8:$AT$3170,5,0),"")</f>
        <v/>
      </c>
      <c r="D154" s="219" t="str">
        <f>IFERROR(VLOOKUP($A154,BDD!$A$8:$AT$3170,4,0),"")</f>
        <v/>
      </c>
      <c r="E154" s="220" t="str">
        <f>IFERROR(VLOOKUP($A154,BDD!$A$8:$AT$3170,13,0),"")</f>
        <v/>
      </c>
      <c r="F154" s="219" t="str">
        <f>IFERROR(VLOOKUP($A154,BDD!$A$8:$AT$3170,14,0),"")</f>
        <v/>
      </c>
      <c r="G154" s="219" t="str">
        <f>IFERROR(VLOOKUP($A154,BDD!$A$8:$AT$3170,6,0),"")</f>
        <v/>
      </c>
      <c r="H154" s="221" t="str">
        <f>IFERROR(VLOOKUP($A154,BDD!$A$8:$AT$3170,7,0),"")</f>
        <v/>
      </c>
      <c r="I154" s="219" t="str">
        <f>IFERROR(VLOOKUP($A154,BDD!$A$8:$AT$3170,8,0),"")</f>
        <v/>
      </c>
      <c r="J154" s="219" t="str">
        <f>IFERROR(VLOOKUP($A154,BDD!$A$8:$AT$3170,9,0),"")</f>
        <v/>
      </c>
      <c r="K154" s="221" t="str">
        <f>IFERROR(VLOOKUP($A154,BDD!$A$8:$AT$3170,10,0),"")</f>
        <v/>
      </c>
      <c r="L154" s="219" t="str">
        <f>IFERROR(VLOOKUP($A154,BDD!$A$8:$AT$3170,11,0),"")</f>
        <v/>
      </c>
      <c r="M154" s="222" t="str">
        <f>IFERROR(VLOOKUP($A154,BDD!$A$8:$AT$3170,38,0),"")</f>
        <v/>
      </c>
      <c r="N154" s="999" t="str">
        <f t="shared" si="16"/>
        <v/>
      </c>
      <c r="O154" s="1000"/>
      <c r="P154" s="207" t="str">
        <f>IFERROR(VLOOKUP($A154,BDD!$A$8:$AT$3170,39,0),"")</f>
        <v/>
      </c>
      <c r="Q154" s="192" t="str">
        <f t="shared" si="13"/>
        <v/>
      </c>
      <c r="R154" s="560"/>
      <c r="U154" s="224" t="str">
        <f t="shared" si="17"/>
        <v/>
      </c>
    </row>
    <row r="155" spans="1:21" s="223" customFormat="1" ht="26.25" customHeight="1">
      <c r="A155" s="217">
        <f t="shared" si="14"/>
        <v>0</v>
      </c>
      <c r="B155" s="218" t="str">
        <f t="shared" si="15"/>
        <v/>
      </c>
      <c r="C155" s="219" t="str">
        <f>IFERROR(VLOOKUP($A155,BDD!$A$8:$AT$3170,5,0),"")</f>
        <v/>
      </c>
      <c r="D155" s="219" t="str">
        <f>IFERROR(VLOOKUP($A155,BDD!$A$8:$AT$3170,4,0),"")</f>
        <v/>
      </c>
      <c r="E155" s="220" t="str">
        <f>IFERROR(VLOOKUP($A155,BDD!$A$8:$AT$3170,13,0),"")</f>
        <v/>
      </c>
      <c r="F155" s="219" t="str">
        <f>IFERROR(VLOOKUP($A155,BDD!$A$8:$AT$3170,14,0),"")</f>
        <v/>
      </c>
      <c r="G155" s="219" t="str">
        <f>IFERROR(VLOOKUP($A155,BDD!$A$8:$AT$3170,6,0),"")</f>
        <v/>
      </c>
      <c r="H155" s="221" t="str">
        <f>IFERROR(VLOOKUP($A155,BDD!$A$8:$AT$3170,7,0),"")</f>
        <v/>
      </c>
      <c r="I155" s="219" t="str">
        <f>IFERROR(VLOOKUP($A155,BDD!$A$8:$AT$3170,8,0),"")</f>
        <v/>
      </c>
      <c r="J155" s="219" t="str">
        <f>IFERROR(VLOOKUP($A155,BDD!$A$8:$AT$3170,9,0),"")</f>
        <v/>
      </c>
      <c r="K155" s="221" t="str">
        <f>IFERROR(VLOOKUP($A155,BDD!$A$8:$AT$3170,10,0),"")</f>
        <v/>
      </c>
      <c r="L155" s="219" t="str">
        <f>IFERROR(VLOOKUP($A155,BDD!$A$8:$AT$3170,11,0),"")</f>
        <v/>
      </c>
      <c r="M155" s="222" t="str">
        <f>IFERROR(VLOOKUP($A155,BDD!$A$8:$AT$3170,38,0),"")</f>
        <v/>
      </c>
      <c r="N155" s="999" t="str">
        <f t="shared" si="16"/>
        <v/>
      </c>
      <c r="O155" s="1000"/>
      <c r="P155" s="207" t="str">
        <f>IFERROR(VLOOKUP($A155,BDD!$A$8:$AT$3170,39,0),"")</f>
        <v/>
      </c>
      <c r="Q155" s="192" t="str">
        <f t="shared" si="13"/>
        <v/>
      </c>
      <c r="R155" s="560"/>
      <c r="U155" s="224" t="str">
        <f t="shared" si="17"/>
        <v/>
      </c>
    </row>
    <row r="156" spans="1:21" s="223" customFormat="1" ht="26.25" customHeight="1">
      <c r="A156" s="217">
        <f t="shared" si="14"/>
        <v>0</v>
      </c>
      <c r="B156" s="218" t="str">
        <f t="shared" si="15"/>
        <v/>
      </c>
      <c r="C156" s="219" t="str">
        <f>IFERROR(VLOOKUP($A156,BDD!$A$8:$AT$3170,5,0),"")</f>
        <v/>
      </c>
      <c r="D156" s="219" t="str">
        <f>IFERROR(VLOOKUP($A156,BDD!$A$8:$AT$3170,4,0),"")</f>
        <v/>
      </c>
      <c r="E156" s="220" t="str">
        <f>IFERROR(VLOOKUP($A156,BDD!$A$8:$AT$3170,13,0),"")</f>
        <v/>
      </c>
      <c r="F156" s="219" t="str">
        <f>IFERROR(VLOOKUP($A156,BDD!$A$8:$AT$3170,14,0),"")</f>
        <v/>
      </c>
      <c r="G156" s="219" t="str">
        <f>IFERROR(VLOOKUP($A156,BDD!$A$8:$AT$3170,6,0),"")</f>
        <v/>
      </c>
      <c r="H156" s="221" t="str">
        <f>IFERROR(VLOOKUP($A156,BDD!$A$8:$AT$3170,7,0),"")</f>
        <v/>
      </c>
      <c r="I156" s="219" t="str">
        <f>IFERROR(VLOOKUP($A156,BDD!$A$8:$AT$3170,8,0),"")</f>
        <v/>
      </c>
      <c r="J156" s="219" t="str">
        <f>IFERROR(VLOOKUP($A156,BDD!$A$8:$AT$3170,9,0),"")</f>
        <v/>
      </c>
      <c r="K156" s="221" t="str">
        <f>IFERROR(VLOOKUP($A156,BDD!$A$8:$AT$3170,10,0),"")</f>
        <v/>
      </c>
      <c r="L156" s="219" t="str">
        <f>IFERROR(VLOOKUP($A156,BDD!$A$8:$AT$3170,11,0),"")</f>
        <v/>
      </c>
      <c r="M156" s="222" t="str">
        <f>IFERROR(VLOOKUP($A156,BDD!$A$8:$AT$3170,38,0),"")</f>
        <v/>
      </c>
      <c r="N156" s="999" t="str">
        <f t="shared" si="16"/>
        <v/>
      </c>
      <c r="O156" s="1000"/>
      <c r="P156" s="207" t="str">
        <f>IFERROR(VLOOKUP($A156,BDD!$A$8:$AT$3170,39,0),"")</f>
        <v/>
      </c>
      <c r="Q156" s="192" t="str">
        <f t="shared" si="13"/>
        <v/>
      </c>
      <c r="R156" s="560"/>
      <c r="U156" s="224" t="str">
        <f t="shared" si="17"/>
        <v/>
      </c>
    </row>
    <row r="157" spans="1:21" s="223" customFormat="1" ht="26.25" customHeight="1">
      <c r="A157" s="217">
        <f t="shared" si="14"/>
        <v>0</v>
      </c>
      <c r="B157" s="218" t="str">
        <f t="shared" si="15"/>
        <v/>
      </c>
      <c r="C157" s="219" t="str">
        <f>IFERROR(VLOOKUP($A157,BDD!$A$8:$AT$3170,5,0),"")</f>
        <v/>
      </c>
      <c r="D157" s="219" t="str">
        <f>IFERROR(VLOOKUP($A157,BDD!$A$8:$AT$3170,4,0),"")</f>
        <v/>
      </c>
      <c r="E157" s="220" t="str">
        <f>IFERROR(VLOOKUP($A157,BDD!$A$8:$AT$3170,13,0),"")</f>
        <v/>
      </c>
      <c r="F157" s="219" t="str">
        <f>IFERROR(VLOOKUP($A157,BDD!$A$8:$AT$3170,14,0),"")</f>
        <v/>
      </c>
      <c r="G157" s="219" t="str">
        <f>IFERROR(VLOOKUP($A157,BDD!$A$8:$AT$3170,6,0),"")</f>
        <v/>
      </c>
      <c r="H157" s="221" t="str">
        <f>IFERROR(VLOOKUP($A157,BDD!$A$8:$AT$3170,7,0),"")</f>
        <v/>
      </c>
      <c r="I157" s="219" t="str">
        <f>IFERROR(VLOOKUP($A157,BDD!$A$8:$AT$3170,8,0),"")</f>
        <v/>
      </c>
      <c r="J157" s="219" t="str">
        <f>IFERROR(VLOOKUP($A157,BDD!$A$8:$AT$3170,9,0),"")</f>
        <v/>
      </c>
      <c r="K157" s="221" t="str">
        <f>IFERROR(VLOOKUP($A157,BDD!$A$8:$AT$3170,10,0),"")</f>
        <v/>
      </c>
      <c r="L157" s="219" t="str">
        <f>IFERROR(VLOOKUP($A157,BDD!$A$8:$AT$3170,11,0),"")</f>
        <v/>
      </c>
      <c r="M157" s="222" t="str">
        <f>IFERROR(VLOOKUP($A157,BDD!$A$8:$AT$3170,38,0),"")</f>
        <v/>
      </c>
      <c r="N157" s="999" t="str">
        <f t="shared" si="16"/>
        <v/>
      </c>
      <c r="O157" s="1000"/>
      <c r="P157" s="207" t="str">
        <f>IFERROR(VLOOKUP($A157,BDD!$A$8:$AT$3170,39,0),"")</f>
        <v/>
      </c>
      <c r="Q157" s="192" t="str">
        <f t="shared" si="13"/>
        <v/>
      </c>
      <c r="R157" s="560"/>
      <c r="U157" s="224" t="str">
        <f t="shared" si="17"/>
        <v/>
      </c>
    </row>
    <row r="158" spans="1:21" s="226" customFormat="1" ht="33" customHeight="1">
      <c r="B158" s="992"/>
      <c r="C158" s="993"/>
      <c r="D158" s="993"/>
      <c r="E158" s="993"/>
      <c r="F158" s="993"/>
      <c r="G158" s="993"/>
      <c r="H158" s="993"/>
      <c r="I158" s="993"/>
      <c r="J158" s="993"/>
      <c r="K158" s="993"/>
      <c r="L158" s="993"/>
      <c r="M158" s="993"/>
      <c r="N158" s="993"/>
      <c r="O158" s="994"/>
      <c r="P158" s="194"/>
      <c r="Q158" s="192" t="str">
        <f t="shared" si="13"/>
        <v/>
      </c>
      <c r="R158" s="560"/>
      <c r="U158" s="224" t="str">
        <f t="shared" si="17"/>
        <v/>
      </c>
    </row>
    <row r="159" spans="1:21" s="228" customFormat="1" ht="33" customHeight="1">
      <c r="A159" s="217"/>
      <c r="B159" s="995"/>
      <c r="C159" s="996"/>
      <c r="D159" s="996"/>
      <c r="E159" s="996"/>
      <c r="F159" s="996"/>
      <c r="G159" s="996"/>
      <c r="H159" s="996"/>
      <c r="I159" s="997"/>
      <c r="J159" s="997"/>
      <c r="K159" s="997"/>
      <c r="L159" s="997"/>
      <c r="M159" s="997"/>
      <c r="N159" s="997"/>
      <c r="O159" s="998"/>
      <c r="P159" s="194"/>
      <c r="Q159" s="192" t="str">
        <f t="shared" si="13"/>
        <v/>
      </c>
      <c r="R159" s="560"/>
      <c r="S159" s="227"/>
      <c r="U159" s="224" t="str">
        <f t="shared" si="17"/>
        <v/>
      </c>
    </row>
    <row r="160" spans="1:21" s="228" customFormat="1" ht="33" customHeight="1">
      <c r="A160" s="217"/>
      <c r="B160" s="995"/>
      <c r="C160" s="996"/>
      <c r="D160" s="996"/>
      <c r="E160" s="996"/>
      <c r="F160" s="996"/>
      <c r="G160" s="996"/>
      <c r="H160" s="996"/>
      <c r="I160" s="997"/>
      <c r="J160" s="997"/>
      <c r="K160" s="997"/>
      <c r="L160" s="997"/>
      <c r="M160" s="997"/>
      <c r="N160" s="997"/>
      <c r="O160" s="998"/>
      <c r="P160" s="194"/>
      <c r="Q160" s="192" t="str">
        <f t="shared" si="13"/>
        <v/>
      </c>
      <c r="R160" s="560"/>
      <c r="S160" s="227"/>
      <c r="U160" s="224" t="str">
        <f t="shared" si="17"/>
        <v/>
      </c>
    </row>
    <row r="161" spans="1:21" s="228" customFormat="1" ht="33" customHeight="1">
      <c r="A161" s="217"/>
      <c r="B161" s="988"/>
      <c r="C161" s="989"/>
      <c r="D161" s="989"/>
      <c r="E161" s="989"/>
      <c r="F161" s="989"/>
      <c r="G161" s="989"/>
      <c r="H161" s="989"/>
      <c r="I161" s="990"/>
      <c r="J161" s="990"/>
      <c r="K161" s="990"/>
      <c r="L161" s="990"/>
      <c r="M161" s="990"/>
      <c r="N161" s="990"/>
      <c r="O161" s="991"/>
      <c r="P161" s="194"/>
      <c r="Q161" s="192" t="str">
        <f t="shared" si="13"/>
        <v/>
      </c>
      <c r="R161" s="560"/>
      <c r="S161" s="227"/>
      <c r="U161" s="224" t="str">
        <f t="shared" si="17"/>
        <v/>
      </c>
    </row>
    <row r="162" spans="1:21" ht="28.5" customHeight="1">
      <c r="A162" s="217"/>
      <c r="B162" s="1023"/>
      <c r="C162" s="1024"/>
      <c r="D162" s="1024"/>
      <c r="E162" s="1025"/>
      <c r="F162" s="992" t="s">
        <v>1755</v>
      </c>
      <c r="G162" s="993"/>
      <c r="H162" s="993"/>
      <c r="I162" s="993"/>
      <c r="J162" s="993"/>
      <c r="K162" s="993"/>
      <c r="L162" s="994"/>
      <c r="M162" s="1038" t="s">
        <v>1756</v>
      </c>
      <c r="N162" s="1039"/>
      <c r="O162" s="1040"/>
      <c r="Q162" s="192" t="str">
        <f t="shared" si="13"/>
        <v/>
      </c>
      <c r="R162" s="560"/>
      <c r="U162" s="224" t="str">
        <f t="shared" si="17"/>
        <v/>
      </c>
    </row>
    <row r="163" spans="1:21" ht="28.5" customHeight="1">
      <c r="A163" s="217"/>
      <c r="B163" s="1026"/>
      <c r="C163" s="1027"/>
      <c r="D163" s="1027"/>
      <c r="E163" s="1028"/>
      <c r="F163" s="1032"/>
      <c r="G163" s="1033"/>
      <c r="H163" s="1033"/>
      <c r="I163" s="1033"/>
      <c r="J163" s="1033"/>
      <c r="K163" s="1033"/>
      <c r="L163" s="1034"/>
      <c r="M163" s="1038" t="s">
        <v>1536</v>
      </c>
      <c r="N163" s="1039"/>
      <c r="O163" s="1040"/>
      <c r="Q163" s="192" t="str">
        <f t="shared" si="13"/>
        <v/>
      </c>
      <c r="R163" s="560"/>
      <c r="U163" s="224" t="str">
        <f t="shared" si="17"/>
        <v/>
      </c>
    </row>
    <row r="164" spans="1:21" ht="28.5" customHeight="1">
      <c r="A164" s="217"/>
      <c r="B164" s="1029"/>
      <c r="C164" s="1030"/>
      <c r="D164" s="1030"/>
      <c r="E164" s="1031"/>
      <c r="F164" s="1035"/>
      <c r="G164" s="1036"/>
      <c r="H164" s="1036"/>
      <c r="I164" s="1036"/>
      <c r="J164" s="1036"/>
      <c r="K164" s="1036"/>
      <c r="L164" s="1037"/>
      <c r="M164" s="1038" t="s">
        <v>1538</v>
      </c>
      <c r="N164" s="1039"/>
      <c r="O164" s="1040"/>
      <c r="Q164" s="192" t="str">
        <f t="shared" si="13"/>
        <v/>
      </c>
      <c r="R164" s="560"/>
      <c r="U164" s="224" t="str">
        <f t="shared" si="17"/>
        <v/>
      </c>
    </row>
    <row r="165" spans="1:21" ht="27.75" customHeight="1">
      <c r="A165" s="217"/>
      <c r="B165" s="1041" t="s">
        <v>1757</v>
      </c>
      <c r="C165" s="1042"/>
      <c r="D165" s="1042"/>
      <c r="E165" s="1042"/>
      <c r="F165" s="1042"/>
      <c r="G165" s="1042"/>
      <c r="H165" s="1042"/>
      <c r="I165" s="1042"/>
      <c r="J165" s="1042"/>
      <c r="K165" s="1042"/>
      <c r="L165" s="1042"/>
      <c r="M165" s="1042"/>
      <c r="N165" s="1042"/>
      <c r="O165" s="1043"/>
      <c r="Q165" s="192" t="str">
        <f t="shared" si="13"/>
        <v/>
      </c>
      <c r="R165" s="560"/>
      <c r="U165" s="224" t="str">
        <f t="shared" si="17"/>
        <v/>
      </c>
    </row>
    <row r="166" spans="1:21" s="195" customFormat="1" ht="27.75" customHeight="1">
      <c r="A166" s="217"/>
      <c r="B166" s="1008" t="s">
        <v>1758</v>
      </c>
      <c r="C166" s="1009"/>
      <c r="D166" s="1009"/>
      <c r="E166" s="1010" t="str">
        <f>E6</f>
        <v>MFD-ISW Vers MFD-CPF-</v>
      </c>
      <c r="F166" s="1010"/>
      <c r="G166" s="1010"/>
      <c r="H166" s="1010"/>
      <c r="I166" s="1010"/>
      <c r="J166" s="1010"/>
      <c r="K166" s="1010"/>
      <c r="L166" s="1010"/>
      <c r="M166" s="1010"/>
      <c r="N166" s="1010"/>
      <c r="O166" s="1011"/>
      <c r="P166" s="187" t="str">
        <f>CONCATENATE("1/",IF(COUNTA(R:R)&lt;=25,1,IF(AND(COUNTA(R:R)&gt;25,COUNTA(R:R)&lt;=50),2,IF(AND(COUNTA(R:R)&gt;50,COUNTA(R:R)&lt;=75),3,0))))</f>
        <v>1/3</v>
      </c>
      <c r="Q166" s="192" t="str">
        <f t="shared" si="13"/>
        <v/>
      </c>
      <c r="R166" s="560"/>
      <c r="U166" s="224">
        <f t="shared" si="17"/>
        <v>0</v>
      </c>
    </row>
    <row r="167" spans="1:21" s="195" customFormat="1" ht="27.75" customHeight="1">
      <c r="A167" s="217"/>
      <c r="B167" s="198" t="s">
        <v>1759</v>
      </c>
      <c r="C167" s="199"/>
      <c r="D167" s="200"/>
      <c r="E167" s="1012" t="str">
        <f>E7</f>
        <v>T-14</v>
      </c>
      <c r="F167" s="1012"/>
      <c r="G167" s="201"/>
      <c r="H167" s="1013" t="s">
        <v>1760</v>
      </c>
      <c r="I167" s="1014"/>
      <c r="J167" s="1014"/>
      <c r="K167" s="202">
        <f>MAX(Q:Q)</f>
        <v>60</v>
      </c>
      <c r="L167" s="203"/>
      <c r="M167" s="204" t="s">
        <v>1761</v>
      </c>
      <c r="N167" s="1015" t="str">
        <f>CONCATENATE("5/",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5/3</v>
      </c>
      <c r="O167" s="1016"/>
      <c r="P1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67" s="192" t="str">
        <f t="shared" si="13"/>
        <v/>
      </c>
      <c r="R167" s="560"/>
      <c r="U167" s="224">
        <f t="shared" si="17"/>
        <v>0</v>
      </c>
    </row>
    <row r="168" spans="1:21" s="195" customFormat="1" ht="27.75" customHeight="1">
      <c r="A168" s="217"/>
      <c r="B168" s="1008" t="str">
        <f>B8</f>
        <v>Du :   DJ°039</v>
      </c>
      <c r="C168" s="1009"/>
      <c r="D168" s="1009"/>
      <c r="E168" s="1009" t="str">
        <f>E8</f>
        <v>Au :   JN°1562</v>
      </c>
      <c r="F168" s="1009"/>
      <c r="G168" s="1017"/>
      <c r="H168" s="1018" t="str">
        <f>H8</f>
        <v>Du PK :   18</v>
      </c>
      <c r="I168" s="1019"/>
      <c r="J168" s="1019" t="str">
        <f>J8</f>
        <v>Au PK :   19</v>
      </c>
      <c r="K168" s="1020"/>
      <c r="L168" s="205" t="s">
        <v>1762</v>
      </c>
      <c r="M168" s="1021" t="str">
        <f>M8</f>
        <v>728,34   ML</v>
      </c>
      <c r="N168" s="1021"/>
      <c r="O168" s="1022"/>
      <c r="P168" s="194"/>
      <c r="Q168" s="192" t="str">
        <f t="shared" si="13"/>
        <v/>
      </c>
      <c r="R168" s="560"/>
      <c r="U168" s="224" t="str">
        <f t="shared" si="17"/>
        <v/>
      </c>
    </row>
    <row r="169" spans="1:21" s="195" customFormat="1" ht="27.75" customHeight="1">
      <c r="A169" s="217"/>
      <c r="B169" s="1001" t="s">
        <v>1763</v>
      </c>
      <c r="C169" s="1002"/>
      <c r="D169" s="1002"/>
      <c r="E169" s="1002"/>
      <c r="F169" s="1002"/>
      <c r="G169" s="1002"/>
      <c r="H169" s="1002"/>
      <c r="I169" s="1002"/>
      <c r="J169" s="1002"/>
      <c r="K169" s="1002"/>
      <c r="L169" s="1003"/>
      <c r="M169" s="206" t="s">
        <v>1764</v>
      </c>
      <c r="N169" s="1004" t="s">
        <v>1765</v>
      </c>
      <c r="O169" s="1005"/>
      <c r="P169" s="207" t="s">
        <v>1780</v>
      </c>
      <c r="Q169" s="192" t="str">
        <f t="shared" si="13"/>
        <v/>
      </c>
      <c r="R169" s="560"/>
      <c r="U169" s="224">
        <f t="shared" si="17"/>
        <v>0</v>
      </c>
    </row>
    <row r="170" spans="1:21" s="216" customFormat="1" ht="40.5" customHeight="1">
      <c r="A170" s="217"/>
      <c r="B170" s="209" t="s">
        <v>1525</v>
      </c>
      <c r="C170" s="210" t="s">
        <v>1766</v>
      </c>
      <c r="D170" s="210" t="s">
        <v>1767</v>
      </c>
      <c r="E170" s="211" t="s">
        <v>1768</v>
      </c>
      <c r="F170" s="212" t="s">
        <v>1769</v>
      </c>
      <c r="G170" s="213" t="s">
        <v>1770</v>
      </c>
      <c r="H170" s="213" t="s">
        <v>1771</v>
      </c>
      <c r="I170" s="214" t="s">
        <v>1772</v>
      </c>
      <c r="J170" s="213" t="s">
        <v>1773</v>
      </c>
      <c r="K170" s="213" t="s">
        <v>1774</v>
      </c>
      <c r="L170" s="214" t="s">
        <v>1775</v>
      </c>
      <c r="M170" s="215" t="s">
        <v>1776</v>
      </c>
      <c r="N170" s="1006"/>
      <c r="O170" s="1007"/>
      <c r="P170" s="194"/>
      <c r="Q170" s="192" t="str">
        <f t="shared" si="13"/>
        <v/>
      </c>
      <c r="R170" s="560"/>
      <c r="S170" s="192"/>
      <c r="U170" s="224" t="str">
        <f t="shared" si="17"/>
        <v/>
      </c>
    </row>
    <row r="171" spans="1:21" s="223" customFormat="1" ht="26.25" customHeight="1">
      <c r="A171" s="217">
        <f>R109</f>
        <v>0</v>
      </c>
      <c r="B171" s="218" t="str">
        <f>IF(R109="","",ROW()-62)</f>
        <v/>
      </c>
      <c r="C171" s="219" t="str">
        <f>IFERROR(VLOOKUP($A171,BDD!$A$8:$AT$3170,5,0),"")</f>
        <v/>
      </c>
      <c r="D171" s="219" t="str">
        <f>IFERROR(VLOOKUP($A171,BDD!$A$8:$AT$3170,4,0),"")</f>
        <v/>
      </c>
      <c r="E171" s="220" t="str">
        <f>IFERROR(VLOOKUP($A171,BDD!$A$8:$AT$3170,13,0),"")</f>
        <v/>
      </c>
      <c r="F171" s="219" t="str">
        <f>IFERROR(VLOOKUP($A171,BDD!$A$8:$AT$3170,14,0),"")</f>
        <v/>
      </c>
      <c r="G171" s="219" t="str">
        <f>IFERROR(VLOOKUP($A171,BDD!$A$8:$AT$3170,6,0),"")</f>
        <v/>
      </c>
      <c r="H171" s="221" t="str">
        <f>IFERROR(VLOOKUP($A171,BDD!$A$8:$AT$3170,7,0),"")</f>
        <v/>
      </c>
      <c r="I171" s="219" t="str">
        <f>IFERROR(VLOOKUP($A171,BDD!$A$8:$AT$3170,8,0),"")</f>
        <v/>
      </c>
      <c r="J171" s="219" t="str">
        <f>IFERROR(VLOOKUP($A171,BDD!$A$8:$AT$3170,9,0),"")</f>
        <v/>
      </c>
      <c r="K171" s="221" t="str">
        <f>IFERROR(VLOOKUP($A171,BDD!$A$8:$AT$3170,10,0),"")</f>
        <v/>
      </c>
      <c r="L171" s="219" t="str">
        <f>IFERROR(VLOOKUP($A171,BDD!$A$8:$AT$3170,11,0),"")</f>
        <v/>
      </c>
      <c r="M171" s="222" t="str">
        <f>IFERROR(VLOOKUP($A171,BDD!$A$8:$AT$3170,38,0),"")</f>
        <v/>
      </c>
      <c r="N171" s="999" t="str">
        <f>P171</f>
        <v/>
      </c>
      <c r="O171" s="1000"/>
      <c r="P171" s="207" t="str">
        <f>IFERROR(VLOOKUP($A171,BDD!$A$8:$AT$3170,39,0),"")</f>
        <v/>
      </c>
      <c r="Q171" s="192" t="str">
        <f t="shared" si="13"/>
        <v/>
      </c>
      <c r="R171" s="560"/>
      <c r="U171" s="224" t="str">
        <f t="shared" si="17"/>
        <v/>
      </c>
    </row>
    <row r="172" spans="1:21" s="223" customFormat="1" ht="26.25" customHeight="1">
      <c r="A172" s="217">
        <f t="shared" ref="A172:A197" si="18">R110</f>
        <v>0</v>
      </c>
      <c r="B172" s="218" t="str">
        <f t="shared" ref="B172:B197" si="19">IF(R110="","",ROW()-62)</f>
        <v/>
      </c>
      <c r="C172" s="219" t="str">
        <f>IFERROR(VLOOKUP($A172,BDD!$A$8:$AT$3170,5,0),"")</f>
        <v/>
      </c>
      <c r="D172" s="219" t="str">
        <f>IFERROR(VLOOKUP($A172,BDD!$A$8:$AT$3170,4,0),"")</f>
        <v/>
      </c>
      <c r="E172" s="220" t="str">
        <f>IFERROR(VLOOKUP($A172,BDD!$A$8:$AT$3170,13,0),"")</f>
        <v/>
      </c>
      <c r="F172" s="219" t="str">
        <f>IFERROR(VLOOKUP($A172,BDD!$A$8:$AT$3170,14,0),"")</f>
        <v/>
      </c>
      <c r="G172" s="219" t="str">
        <f>IFERROR(VLOOKUP($A172,BDD!$A$8:$AT$3170,6,0),"")</f>
        <v/>
      </c>
      <c r="H172" s="221" t="str">
        <f>IFERROR(VLOOKUP($A172,BDD!$A$8:$AT$3170,7,0),"")</f>
        <v/>
      </c>
      <c r="I172" s="219" t="str">
        <f>IFERROR(VLOOKUP($A172,BDD!$A$8:$AT$3170,8,0),"")</f>
        <v/>
      </c>
      <c r="J172" s="219" t="str">
        <f>IFERROR(VLOOKUP($A172,BDD!$A$8:$AT$3170,9,0),"")</f>
        <v/>
      </c>
      <c r="K172" s="221" t="str">
        <f>IFERROR(VLOOKUP($A172,BDD!$A$8:$AT$3170,10,0),"")</f>
        <v/>
      </c>
      <c r="L172" s="219" t="str">
        <f>IFERROR(VLOOKUP($A172,BDD!$A$8:$AT$3170,11,0),"")</f>
        <v/>
      </c>
      <c r="M172" s="222" t="str">
        <f>IFERROR(VLOOKUP($A172,BDD!$A$8:$AT$3170,38,0),"")</f>
        <v/>
      </c>
      <c r="N172" s="999" t="str">
        <f t="shared" ref="N172:N197" si="20">P172</f>
        <v/>
      </c>
      <c r="O172" s="1000"/>
      <c r="P172" s="207" t="str">
        <f>IFERROR(VLOOKUP($A172,BDD!$A$8:$AT$3170,39,0),"")</f>
        <v/>
      </c>
      <c r="Q172" s="192" t="str">
        <f t="shared" si="13"/>
        <v/>
      </c>
      <c r="R172" s="560"/>
      <c r="U172" s="224" t="str">
        <f t="shared" si="17"/>
        <v/>
      </c>
    </row>
    <row r="173" spans="1:21" s="223" customFormat="1" ht="26.25" customHeight="1">
      <c r="A173" s="217">
        <f t="shared" si="18"/>
        <v>0</v>
      </c>
      <c r="B173" s="218" t="str">
        <f t="shared" si="19"/>
        <v/>
      </c>
      <c r="C173" s="219" t="str">
        <f>IFERROR(VLOOKUP($A173,BDD!$A$8:$AT$3170,5,0),"")</f>
        <v/>
      </c>
      <c r="D173" s="219" t="str">
        <f>IFERROR(VLOOKUP($A173,BDD!$A$8:$AT$3170,4,0),"")</f>
        <v/>
      </c>
      <c r="E173" s="220" t="str">
        <f>IFERROR(VLOOKUP($A173,BDD!$A$8:$AT$3170,13,0),"")</f>
        <v/>
      </c>
      <c r="F173" s="219" t="str">
        <f>IFERROR(VLOOKUP($A173,BDD!$A$8:$AT$3170,14,0),"")</f>
        <v/>
      </c>
      <c r="G173" s="219" t="str">
        <f>IFERROR(VLOOKUP($A173,BDD!$A$8:$AT$3170,6,0),"")</f>
        <v/>
      </c>
      <c r="H173" s="221" t="str">
        <f>IFERROR(VLOOKUP($A173,BDD!$A$8:$AT$3170,7,0),"")</f>
        <v/>
      </c>
      <c r="I173" s="219" t="str">
        <f>IFERROR(VLOOKUP($A173,BDD!$A$8:$AT$3170,8,0),"")</f>
        <v/>
      </c>
      <c r="J173" s="219" t="str">
        <f>IFERROR(VLOOKUP($A173,BDD!$A$8:$AT$3170,9,0),"")</f>
        <v/>
      </c>
      <c r="K173" s="221" t="str">
        <f>IFERROR(VLOOKUP($A173,BDD!$A$8:$AT$3170,10,0),"")</f>
        <v/>
      </c>
      <c r="L173" s="219" t="str">
        <f>IFERROR(VLOOKUP($A173,BDD!$A$8:$AT$3170,11,0),"")</f>
        <v/>
      </c>
      <c r="M173" s="222" t="str">
        <f>IFERROR(VLOOKUP($A173,BDD!$A$8:$AT$3170,38,0),"")</f>
        <v/>
      </c>
      <c r="N173" s="999" t="str">
        <f t="shared" si="20"/>
        <v/>
      </c>
      <c r="O173" s="1000"/>
      <c r="P173" s="207" t="str">
        <f>IFERROR(VLOOKUP($A173,BDD!$A$8:$AT$3170,39,0),"")</f>
        <v/>
      </c>
      <c r="Q173" s="192" t="str">
        <f t="shared" si="13"/>
        <v/>
      </c>
      <c r="R173" s="560"/>
      <c r="U173" s="224" t="str">
        <f t="shared" si="17"/>
        <v/>
      </c>
    </row>
    <row r="174" spans="1:21" s="223" customFormat="1" ht="26.25" customHeight="1">
      <c r="A174" s="217">
        <f t="shared" si="18"/>
        <v>0</v>
      </c>
      <c r="B174" s="218" t="str">
        <f t="shared" si="19"/>
        <v/>
      </c>
      <c r="C174" s="219" t="str">
        <f>IFERROR(VLOOKUP($A174,BDD!$A$8:$AT$3170,5,0),"")</f>
        <v/>
      </c>
      <c r="D174" s="219" t="str">
        <f>IFERROR(VLOOKUP($A174,BDD!$A$8:$AT$3170,4,0),"")</f>
        <v/>
      </c>
      <c r="E174" s="220" t="str">
        <f>IFERROR(VLOOKUP($A174,BDD!$A$8:$AT$3170,13,0),"")</f>
        <v/>
      </c>
      <c r="F174" s="219" t="str">
        <f>IFERROR(VLOOKUP($A174,BDD!$A$8:$AT$3170,14,0),"")</f>
        <v/>
      </c>
      <c r="G174" s="219" t="str">
        <f>IFERROR(VLOOKUP($A174,BDD!$A$8:$AT$3170,6,0),"")</f>
        <v/>
      </c>
      <c r="H174" s="221" t="str">
        <f>IFERROR(VLOOKUP($A174,BDD!$A$8:$AT$3170,7,0),"")</f>
        <v/>
      </c>
      <c r="I174" s="219" t="str">
        <f>IFERROR(VLOOKUP($A174,BDD!$A$8:$AT$3170,8,0),"")</f>
        <v/>
      </c>
      <c r="J174" s="219" t="str">
        <f>IFERROR(VLOOKUP($A174,BDD!$A$8:$AT$3170,9,0),"")</f>
        <v/>
      </c>
      <c r="K174" s="221" t="str">
        <f>IFERROR(VLOOKUP($A174,BDD!$A$8:$AT$3170,10,0),"")</f>
        <v/>
      </c>
      <c r="L174" s="219" t="str">
        <f>IFERROR(VLOOKUP($A174,BDD!$A$8:$AT$3170,11,0),"")</f>
        <v/>
      </c>
      <c r="M174" s="222" t="str">
        <f>IFERROR(VLOOKUP($A174,BDD!$A$8:$AT$3170,38,0),"")</f>
        <v/>
      </c>
      <c r="N174" s="999" t="str">
        <f t="shared" si="20"/>
        <v/>
      </c>
      <c r="O174" s="1000"/>
      <c r="P174" s="207" t="str">
        <f>IFERROR(VLOOKUP($A174,BDD!$A$8:$AT$3170,39,0),"")</f>
        <v/>
      </c>
      <c r="Q174" s="192" t="str">
        <f t="shared" si="13"/>
        <v/>
      </c>
      <c r="R174" s="560"/>
      <c r="U174" s="224" t="str">
        <f t="shared" si="17"/>
        <v/>
      </c>
    </row>
    <row r="175" spans="1:21" s="223" customFormat="1" ht="26.25" customHeight="1">
      <c r="A175" s="217">
        <f t="shared" si="18"/>
        <v>0</v>
      </c>
      <c r="B175" s="218" t="str">
        <f t="shared" si="19"/>
        <v/>
      </c>
      <c r="C175" s="219" t="str">
        <f>IFERROR(VLOOKUP($A175,BDD!$A$8:$AT$3170,5,0),"")</f>
        <v/>
      </c>
      <c r="D175" s="219" t="str">
        <f>IFERROR(VLOOKUP($A175,BDD!$A$8:$AT$3170,4,0),"")</f>
        <v/>
      </c>
      <c r="E175" s="220" t="str">
        <f>IFERROR(VLOOKUP($A175,BDD!$A$8:$AT$3170,13,0),"")</f>
        <v/>
      </c>
      <c r="F175" s="219" t="str">
        <f>IFERROR(VLOOKUP($A175,BDD!$A$8:$AT$3170,14,0),"")</f>
        <v/>
      </c>
      <c r="G175" s="219" t="str">
        <f>IFERROR(VLOOKUP($A175,BDD!$A$8:$AT$3170,6,0),"")</f>
        <v/>
      </c>
      <c r="H175" s="221" t="str">
        <f>IFERROR(VLOOKUP($A175,BDD!$A$8:$AT$3170,7,0),"")</f>
        <v/>
      </c>
      <c r="I175" s="219" t="str">
        <f>IFERROR(VLOOKUP($A175,BDD!$A$8:$AT$3170,8,0),"")</f>
        <v/>
      </c>
      <c r="J175" s="219" t="str">
        <f>IFERROR(VLOOKUP($A175,BDD!$A$8:$AT$3170,9,0),"")</f>
        <v/>
      </c>
      <c r="K175" s="221" t="str">
        <f>IFERROR(VLOOKUP($A175,BDD!$A$8:$AT$3170,10,0),"")</f>
        <v/>
      </c>
      <c r="L175" s="219" t="str">
        <f>IFERROR(VLOOKUP($A175,BDD!$A$8:$AT$3170,11,0),"")</f>
        <v/>
      </c>
      <c r="M175" s="222" t="str">
        <f>IFERROR(VLOOKUP($A175,BDD!$A$8:$AT$3170,38,0),"")</f>
        <v/>
      </c>
      <c r="N175" s="999" t="str">
        <f t="shared" si="20"/>
        <v/>
      </c>
      <c r="O175" s="1000"/>
      <c r="P175" s="207" t="str">
        <f>IFERROR(VLOOKUP($A175,BDD!$A$8:$AT$3170,39,0),"")</f>
        <v/>
      </c>
      <c r="Q175" s="192" t="str">
        <f t="shared" si="13"/>
        <v/>
      </c>
      <c r="R175" s="560"/>
      <c r="U175" s="224" t="str">
        <f t="shared" si="17"/>
        <v/>
      </c>
    </row>
    <row r="176" spans="1:21" s="223" customFormat="1" ht="26.25" customHeight="1">
      <c r="A176" s="217">
        <f t="shared" si="18"/>
        <v>0</v>
      </c>
      <c r="B176" s="218" t="str">
        <f t="shared" si="19"/>
        <v/>
      </c>
      <c r="C176" s="219" t="str">
        <f>IFERROR(VLOOKUP($A176,BDD!$A$8:$AT$3170,5,0),"")</f>
        <v/>
      </c>
      <c r="D176" s="219" t="str">
        <f>IFERROR(VLOOKUP($A176,BDD!$A$8:$AT$3170,4,0),"")</f>
        <v/>
      </c>
      <c r="E176" s="220" t="str">
        <f>IFERROR(VLOOKUP($A176,BDD!$A$8:$AT$3170,13,0),"")</f>
        <v/>
      </c>
      <c r="F176" s="219" t="str">
        <f>IFERROR(VLOOKUP($A176,BDD!$A$8:$AT$3170,14,0),"")</f>
        <v/>
      </c>
      <c r="G176" s="219" t="str">
        <f>IFERROR(VLOOKUP($A176,BDD!$A$8:$AT$3170,6,0),"")</f>
        <v/>
      </c>
      <c r="H176" s="221" t="str">
        <f>IFERROR(VLOOKUP($A176,BDD!$A$8:$AT$3170,7,0),"")</f>
        <v/>
      </c>
      <c r="I176" s="219" t="str">
        <f>IFERROR(VLOOKUP($A176,BDD!$A$8:$AT$3170,8,0),"")</f>
        <v/>
      </c>
      <c r="J176" s="219" t="str">
        <f>IFERROR(VLOOKUP($A176,BDD!$A$8:$AT$3170,9,0),"")</f>
        <v/>
      </c>
      <c r="K176" s="221" t="str">
        <f>IFERROR(VLOOKUP($A176,BDD!$A$8:$AT$3170,10,0),"")</f>
        <v/>
      </c>
      <c r="L176" s="219" t="str">
        <f>IFERROR(VLOOKUP($A176,BDD!$A$8:$AT$3170,11,0),"")</f>
        <v/>
      </c>
      <c r="M176" s="222" t="str">
        <f>IFERROR(VLOOKUP($A176,BDD!$A$8:$AT$3170,38,0),"")</f>
        <v/>
      </c>
      <c r="N176" s="999" t="str">
        <f t="shared" si="20"/>
        <v/>
      </c>
      <c r="O176" s="1000"/>
      <c r="P176" s="207" t="str">
        <f>IFERROR(VLOOKUP($A176,BDD!$A$8:$AT$3170,39,0),"")</f>
        <v/>
      </c>
      <c r="Q176" s="192" t="str">
        <f t="shared" si="13"/>
        <v/>
      </c>
      <c r="R176" s="560"/>
      <c r="U176" s="224" t="str">
        <f t="shared" si="17"/>
        <v/>
      </c>
    </row>
    <row r="177" spans="1:21" s="223" customFormat="1" ht="26.25" customHeight="1">
      <c r="A177" s="217">
        <f t="shared" si="18"/>
        <v>0</v>
      </c>
      <c r="B177" s="218" t="str">
        <f t="shared" si="19"/>
        <v/>
      </c>
      <c r="C177" s="219" t="str">
        <f>IFERROR(VLOOKUP($A177,BDD!$A$8:$AT$3170,5,0),"")</f>
        <v/>
      </c>
      <c r="D177" s="219" t="str">
        <f>IFERROR(VLOOKUP($A177,BDD!$A$8:$AT$3170,4,0),"")</f>
        <v/>
      </c>
      <c r="E177" s="220" t="str">
        <f>IFERROR(VLOOKUP($A177,BDD!$A$8:$AT$3170,13,0),"")</f>
        <v/>
      </c>
      <c r="F177" s="219" t="str">
        <f>IFERROR(VLOOKUP($A177,BDD!$A$8:$AT$3170,14,0),"")</f>
        <v/>
      </c>
      <c r="G177" s="219" t="str">
        <f>IFERROR(VLOOKUP($A177,BDD!$A$8:$AT$3170,6,0),"")</f>
        <v/>
      </c>
      <c r="H177" s="221" t="str">
        <f>IFERROR(VLOOKUP($A177,BDD!$A$8:$AT$3170,7,0),"")</f>
        <v/>
      </c>
      <c r="I177" s="219" t="str">
        <f>IFERROR(VLOOKUP($A177,BDD!$A$8:$AT$3170,8,0),"")</f>
        <v/>
      </c>
      <c r="J177" s="219" t="str">
        <f>IFERROR(VLOOKUP($A177,BDD!$A$8:$AT$3170,9,0),"")</f>
        <v/>
      </c>
      <c r="K177" s="221" t="str">
        <f>IFERROR(VLOOKUP($A177,BDD!$A$8:$AT$3170,10,0),"")</f>
        <v/>
      </c>
      <c r="L177" s="219" t="str">
        <f>IFERROR(VLOOKUP($A177,BDD!$A$8:$AT$3170,11,0),"")</f>
        <v/>
      </c>
      <c r="M177" s="222" t="str">
        <f>IFERROR(VLOOKUP($A177,BDD!$A$8:$AT$3170,38,0),"")</f>
        <v/>
      </c>
      <c r="N177" s="999" t="str">
        <f t="shared" si="20"/>
        <v/>
      </c>
      <c r="O177" s="1000"/>
      <c r="P177" s="207" t="str">
        <f>IFERROR(VLOOKUP($A177,BDD!$A$8:$AT$3170,39,0),"")</f>
        <v/>
      </c>
      <c r="Q177" s="192" t="str">
        <f t="shared" si="13"/>
        <v/>
      </c>
      <c r="R177" s="560"/>
      <c r="U177" s="224" t="str">
        <f t="shared" si="17"/>
        <v/>
      </c>
    </row>
    <row r="178" spans="1:21" s="223" customFormat="1" ht="26.25" customHeight="1">
      <c r="A178" s="217">
        <f t="shared" si="18"/>
        <v>0</v>
      </c>
      <c r="B178" s="218" t="str">
        <f t="shared" si="19"/>
        <v/>
      </c>
      <c r="C178" s="219" t="str">
        <f>IFERROR(VLOOKUP($A178,BDD!$A$8:$AT$3170,5,0),"")</f>
        <v/>
      </c>
      <c r="D178" s="219" t="str">
        <f>IFERROR(VLOOKUP($A178,BDD!$A$8:$AT$3170,4,0),"")</f>
        <v/>
      </c>
      <c r="E178" s="220" t="str">
        <f>IFERROR(VLOOKUP($A178,BDD!$A$8:$AT$3170,13,0),"")</f>
        <v/>
      </c>
      <c r="F178" s="219" t="str">
        <f>IFERROR(VLOOKUP($A178,BDD!$A$8:$AT$3170,14,0),"")</f>
        <v/>
      </c>
      <c r="G178" s="219" t="str">
        <f>IFERROR(VLOOKUP($A178,BDD!$A$8:$AT$3170,6,0),"")</f>
        <v/>
      </c>
      <c r="H178" s="221" t="str">
        <f>IFERROR(VLOOKUP($A178,BDD!$A$8:$AT$3170,7,0),"")</f>
        <v/>
      </c>
      <c r="I178" s="219" t="str">
        <f>IFERROR(VLOOKUP($A178,BDD!$A$8:$AT$3170,8,0),"")</f>
        <v/>
      </c>
      <c r="J178" s="219" t="str">
        <f>IFERROR(VLOOKUP($A178,BDD!$A$8:$AT$3170,9,0),"")</f>
        <v/>
      </c>
      <c r="K178" s="221" t="str">
        <f>IFERROR(VLOOKUP($A178,BDD!$A$8:$AT$3170,10,0),"")</f>
        <v/>
      </c>
      <c r="L178" s="219" t="str">
        <f>IFERROR(VLOOKUP($A178,BDD!$A$8:$AT$3170,11,0),"")</f>
        <v/>
      </c>
      <c r="M178" s="222" t="str">
        <f>IFERROR(VLOOKUP($A178,BDD!$A$8:$AT$3170,38,0),"")</f>
        <v/>
      </c>
      <c r="N178" s="999" t="str">
        <f t="shared" si="20"/>
        <v/>
      </c>
      <c r="O178" s="1000"/>
      <c r="P178" s="207" t="str">
        <f>IFERROR(VLOOKUP($A178,BDD!$A$8:$AT$3170,39,0),"")</f>
        <v/>
      </c>
      <c r="Q178" s="192" t="str">
        <f t="shared" si="13"/>
        <v/>
      </c>
      <c r="R178" s="560"/>
      <c r="U178" s="224" t="str">
        <f t="shared" si="17"/>
        <v/>
      </c>
    </row>
    <row r="179" spans="1:21" s="223" customFormat="1" ht="26.25" customHeight="1">
      <c r="A179" s="217">
        <f t="shared" si="18"/>
        <v>0</v>
      </c>
      <c r="B179" s="218" t="str">
        <f t="shared" si="19"/>
        <v/>
      </c>
      <c r="C179" s="219" t="str">
        <f>IFERROR(VLOOKUP($A179,BDD!$A$8:$AT$3170,5,0),"")</f>
        <v/>
      </c>
      <c r="D179" s="219" t="str">
        <f>IFERROR(VLOOKUP($A179,BDD!$A$8:$AT$3170,4,0),"")</f>
        <v/>
      </c>
      <c r="E179" s="220" t="str">
        <f>IFERROR(VLOOKUP($A179,BDD!$A$8:$AT$3170,13,0),"")</f>
        <v/>
      </c>
      <c r="F179" s="219" t="str">
        <f>IFERROR(VLOOKUP($A179,BDD!$A$8:$AT$3170,14,0),"")</f>
        <v/>
      </c>
      <c r="G179" s="219" t="str">
        <f>IFERROR(VLOOKUP($A179,BDD!$A$8:$AT$3170,6,0),"")</f>
        <v/>
      </c>
      <c r="H179" s="221" t="str">
        <f>IFERROR(VLOOKUP($A179,BDD!$A$8:$AT$3170,7,0),"")</f>
        <v/>
      </c>
      <c r="I179" s="219" t="str">
        <f>IFERROR(VLOOKUP($A179,BDD!$A$8:$AT$3170,8,0),"")</f>
        <v/>
      </c>
      <c r="J179" s="219" t="str">
        <f>IFERROR(VLOOKUP($A179,BDD!$A$8:$AT$3170,9,0),"")</f>
        <v/>
      </c>
      <c r="K179" s="221" t="str">
        <f>IFERROR(VLOOKUP($A179,BDD!$A$8:$AT$3170,10,0),"")</f>
        <v/>
      </c>
      <c r="L179" s="219" t="str">
        <f>IFERROR(VLOOKUP($A179,BDD!$A$8:$AT$3170,11,0),"")</f>
        <v/>
      </c>
      <c r="M179" s="222" t="str">
        <f>IFERROR(VLOOKUP($A179,BDD!$A$8:$AT$3170,38,0),"")</f>
        <v/>
      </c>
      <c r="N179" s="999" t="str">
        <f t="shared" si="20"/>
        <v/>
      </c>
      <c r="O179" s="1000"/>
      <c r="P179" s="207" t="str">
        <f>IFERROR(VLOOKUP($A179,BDD!$A$8:$AT$3170,39,0),"")</f>
        <v/>
      </c>
      <c r="Q179" s="192" t="str">
        <f t="shared" si="13"/>
        <v/>
      </c>
      <c r="R179" s="560"/>
      <c r="U179" s="224" t="str">
        <f t="shared" si="17"/>
        <v/>
      </c>
    </row>
    <row r="180" spans="1:21" s="223" customFormat="1" ht="26.25" customHeight="1">
      <c r="A180" s="217">
        <f t="shared" si="18"/>
        <v>0</v>
      </c>
      <c r="B180" s="218" t="str">
        <f t="shared" si="19"/>
        <v/>
      </c>
      <c r="C180" s="219" t="str">
        <f>IFERROR(VLOOKUP($A180,BDD!$A$8:$AT$3170,5,0),"")</f>
        <v/>
      </c>
      <c r="D180" s="219" t="str">
        <f>IFERROR(VLOOKUP($A180,BDD!$A$8:$AT$3170,4,0),"")</f>
        <v/>
      </c>
      <c r="E180" s="220" t="str">
        <f>IFERROR(VLOOKUP($A180,BDD!$A$8:$AT$3170,13,0),"")</f>
        <v/>
      </c>
      <c r="F180" s="219" t="str">
        <f>IFERROR(VLOOKUP($A180,BDD!$A$8:$AT$3170,14,0),"")</f>
        <v/>
      </c>
      <c r="G180" s="219" t="str">
        <f>IFERROR(VLOOKUP($A180,BDD!$A$8:$AT$3170,6,0),"")</f>
        <v/>
      </c>
      <c r="H180" s="221" t="str">
        <f>IFERROR(VLOOKUP($A180,BDD!$A$8:$AT$3170,7,0),"")</f>
        <v/>
      </c>
      <c r="I180" s="219" t="str">
        <f>IFERROR(VLOOKUP($A180,BDD!$A$8:$AT$3170,8,0),"")</f>
        <v/>
      </c>
      <c r="J180" s="219" t="str">
        <f>IFERROR(VLOOKUP($A180,BDD!$A$8:$AT$3170,9,0),"")</f>
        <v/>
      </c>
      <c r="K180" s="221" t="str">
        <f>IFERROR(VLOOKUP($A180,BDD!$A$8:$AT$3170,10,0),"")</f>
        <v/>
      </c>
      <c r="L180" s="219" t="str">
        <f>IFERROR(VLOOKUP($A180,BDD!$A$8:$AT$3170,11,0),"")</f>
        <v/>
      </c>
      <c r="M180" s="222" t="str">
        <f>IFERROR(VLOOKUP($A180,BDD!$A$8:$AT$3170,38,0),"")</f>
        <v/>
      </c>
      <c r="N180" s="999" t="str">
        <f t="shared" si="20"/>
        <v/>
      </c>
      <c r="O180" s="1000"/>
      <c r="P180" s="207" t="str">
        <f>IFERROR(VLOOKUP($A180,BDD!$A$8:$AT$3170,39,0),"")</f>
        <v/>
      </c>
      <c r="Q180" s="192" t="str">
        <f t="shared" si="13"/>
        <v/>
      </c>
      <c r="R180" s="560"/>
      <c r="U180" s="224" t="str">
        <f t="shared" si="17"/>
        <v/>
      </c>
    </row>
    <row r="181" spans="1:21" s="223" customFormat="1" ht="26.25" customHeight="1">
      <c r="A181" s="217">
        <f t="shared" si="18"/>
        <v>0</v>
      </c>
      <c r="B181" s="218" t="str">
        <f t="shared" si="19"/>
        <v/>
      </c>
      <c r="C181" s="219" t="str">
        <f>IFERROR(VLOOKUP($A181,BDD!$A$8:$AT$3170,5,0),"")</f>
        <v/>
      </c>
      <c r="D181" s="219" t="str">
        <f>IFERROR(VLOOKUP($A181,BDD!$A$8:$AT$3170,4,0),"")</f>
        <v/>
      </c>
      <c r="E181" s="220" t="str">
        <f>IFERROR(VLOOKUP($A181,BDD!$A$8:$AT$3170,13,0),"")</f>
        <v/>
      </c>
      <c r="F181" s="219" t="str">
        <f>IFERROR(VLOOKUP($A181,BDD!$A$8:$AT$3170,14,0),"")</f>
        <v/>
      </c>
      <c r="G181" s="219" t="str">
        <f>IFERROR(VLOOKUP($A181,BDD!$A$8:$AT$3170,6,0),"")</f>
        <v/>
      </c>
      <c r="H181" s="221" t="str">
        <f>IFERROR(VLOOKUP($A181,BDD!$A$8:$AT$3170,7,0),"")</f>
        <v/>
      </c>
      <c r="I181" s="219" t="str">
        <f>IFERROR(VLOOKUP($A181,BDD!$A$8:$AT$3170,8,0),"")</f>
        <v/>
      </c>
      <c r="J181" s="219" t="str">
        <f>IFERROR(VLOOKUP($A181,BDD!$A$8:$AT$3170,9,0),"")</f>
        <v/>
      </c>
      <c r="K181" s="221" t="str">
        <f>IFERROR(VLOOKUP($A181,BDD!$A$8:$AT$3170,10,0),"")</f>
        <v/>
      </c>
      <c r="L181" s="219" t="str">
        <f>IFERROR(VLOOKUP($A181,BDD!$A$8:$AT$3170,11,0),"")</f>
        <v/>
      </c>
      <c r="M181" s="222" t="str">
        <f>IFERROR(VLOOKUP($A181,BDD!$A$8:$AT$3170,38,0),"")</f>
        <v/>
      </c>
      <c r="N181" s="999" t="str">
        <f t="shared" si="20"/>
        <v/>
      </c>
      <c r="O181" s="1000"/>
      <c r="P181" s="207" t="str">
        <f>IFERROR(VLOOKUP($A181,BDD!$A$8:$AT$3170,39,0),"")</f>
        <v/>
      </c>
      <c r="Q181" s="192" t="str">
        <f t="shared" si="13"/>
        <v/>
      </c>
      <c r="R181" s="560"/>
      <c r="U181" s="224" t="str">
        <f t="shared" si="17"/>
        <v/>
      </c>
    </row>
    <row r="182" spans="1:21" s="223" customFormat="1" ht="26.25" customHeight="1">
      <c r="A182" s="217">
        <f t="shared" si="18"/>
        <v>0</v>
      </c>
      <c r="B182" s="218" t="str">
        <f t="shared" si="19"/>
        <v/>
      </c>
      <c r="C182" s="219" t="str">
        <f>IFERROR(VLOOKUP($A182,BDD!$A$8:$AT$3170,5,0),"")</f>
        <v/>
      </c>
      <c r="D182" s="219" t="str">
        <f>IFERROR(VLOOKUP($A182,BDD!$A$8:$AT$3170,4,0),"")</f>
        <v/>
      </c>
      <c r="E182" s="220" t="str">
        <f>IFERROR(VLOOKUP($A182,BDD!$A$8:$AT$3170,13,0),"")</f>
        <v/>
      </c>
      <c r="F182" s="219" t="str">
        <f>IFERROR(VLOOKUP($A182,BDD!$A$8:$AT$3170,14,0),"")</f>
        <v/>
      </c>
      <c r="G182" s="219" t="str">
        <f>IFERROR(VLOOKUP($A182,BDD!$A$8:$AT$3170,6,0),"")</f>
        <v/>
      </c>
      <c r="H182" s="221" t="str">
        <f>IFERROR(VLOOKUP($A182,BDD!$A$8:$AT$3170,7,0),"")</f>
        <v/>
      </c>
      <c r="I182" s="219" t="str">
        <f>IFERROR(VLOOKUP($A182,BDD!$A$8:$AT$3170,8,0),"")</f>
        <v/>
      </c>
      <c r="J182" s="219" t="str">
        <f>IFERROR(VLOOKUP($A182,BDD!$A$8:$AT$3170,9,0),"")</f>
        <v/>
      </c>
      <c r="K182" s="221" t="str">
        <f>IFERROR(VLOOKUP($A182,BDD!$A$8:$AT$3170,10,0),"")</f>
        <v/>
      </c>
      <c r="L182" s="219" t="str">
        <f>IFERROR(VLOOKUP($A182,BDD!$A$8:$AT$3170,11,0),"")</f>
        <v/>
      </c>
      <c r="M182" s="222" t="str">
        <f>IFERROR(VLOOKUP($A182,BDD!$A$8:$AT$3170,38,0),"")</f>
        <v/>
      </c>
      <c r="N182" s="999" t="str">
        <f t="shared" si="20"/>
        <v/>
      </c>
      <c r="O182" s="1000"/>
      <c r="P182" s="207" t="str">
        <f>IFERROR(VLOOKUP($A182,BDD!$A$8:$AT$3170,39,0),"")</f>
        <v/>
      </c>
      <c r="Q182" s="192" t="str">
        <f t="shared" si="13"/>
        <v/>
      </c>
      <c r="R182" s="560"/>
      <c r="U182" s="224" t="str">
        <f t="shared" si="17"/>
        <v/>
      </c>
    </row>
    <row r="183" spans="1:21" s="223" customFormat="1" ht="26.25" customHeight="1">
      <c r="A183" s="217">
        <f t="shared" si="18"/>
        <v>0</v>
      </c>
      <c r="B183" s="218" t="str">
        <f t="shared" si="19"/>
        <v/>
      </c>
      <c r="C183" s="219" t="str">
        <f>IFERROR(VLOOKUP($A183,BDD!$A$8:$AT$3170,5,0),"")</f>
        <v/>
      </c>
      <c r="D183" s="219" t="str">
        <f>IFERROR(VLOOKUP($A183,BDD!$A$8:$AT$3170,4,0),"")</f>
        <v/>
      </c>
      <c r="E183" s="220" t="str">
        <f>IFERROR(VLOOKUP($A183,BDD!$A$8:$AT$3170,13,0),"")</f>
        <v/>
      </c>
      <c r="F183" s="219" t="str">
        <f>IFERROR(VLOOKUP($A183,BDD!$A$8:$AT$3170,14,0),"")</f>
        <v/>
      </c>
      <c r="G183" s="219" t="str">
        <f>IFERROR(VLOOKUP($A183,BDD!$A$8:$AT$3170,6,0),"")</f>
        <v/>
      </c>
      <c r="H183" s="221" t="str">
        <f>IFERROR(VLOOKUP($A183,BDD!$A$8:$AT$3170,7,0),"")</f>
        <v/>
      </c>
      <c r="I183" s="219" t="str">
        <f>IFERROR(VLOOKUP($A183,BDD!$A$8:$AT$3170,8,0),"")</f>
        <v/>
      </c>
      <c r="J183" s="219" t="str">
        <f>IFERROR(VLOOKUP($A183,BDD!$A$8:$AT$3170,9,0),"")</f>
        <v/>
      </c>
      <c r="K183" s="221" t="str">
        <f>IFERROR(VLOOKUP($A183,BDD!$A$8:$AT$3170,10,0),"")</f>
        <v/>
      </c>
      <c r="L183" s="219" t="str">
        <f>IFERROR(VLOOKUP($A183,BDD!$A$8:$AT$3170,11,0),"")</f>
        <v/>
      </c>
      <c r="M183" s="222" t="str">
        <f>IFERROR(VLOOKUP($A183,BDD!$A$8:$AT$3170,38,0),"")</f>
        <v/>
      </c>
      <c r="N183" s="999" t="str">
        <f t="shared" si="20"/>
        <v/>
      </c>
      <c r="O183" s="1000"/>
      <c r="P183" s="207" t="str">
        <f>IFERROR(VLOOKUP($A183,BDD!$A$8:$AT$3170,39,0),"")</f>
        <v/>
      </c>
      <c r="Q183" s="192" t="str">
        <f t="shared" si="13"/>
        <v/>
      </c>
      <c r="R183" s="560"/>
      <c r="U183" s="224" t="str">
        <f t="shared" si="17"/>
        <v/>
      </c>
    </row>
    <row r="184" spans="1:21" s="223" customFormat="1" ht="26.25" customHeight="1">
      <c r="A184" s="217">
        <f t="shared" si="18"/>
        <v>0</v>
      </c>
      <c r="B184" s="218" t="str">
        <f t="shared" si="19"/>
        <v/>
      </c>
      <c r="C184" s="219" t="str">
        <f>IFERROR(VLOOKUP($A184,BDD!$A$8:$AT$3170,5,0),"")</f>
        <v/>
      </c>
      <c r="D184" s="219" t="str">
        <f>IFERROR(VLOOKUP($A184,BDD!$A$8:$AT$3170,4,0),"")</f>
        <v/>
      </c>
      <c r="E184" s="220" t="str">
        <f>IFERROR(VLOOKUP($A184,BDD!$A$8:$AT$3170,13,0),"")</f>
        <v/>
      </c>
      <c r="F184" s="219" t="str">
        <f>IFERROR(VLOOKUP($A184,BDD!$A$8:$AT$3170,14,0),"")</f>
        <v/>
      </c>
      <c r="G184" s="219" t="str">
        <f>IFERROR(VLOOKUP($A184,BDD!$A$8:$AT$3170,6,0),"")</f>
        <v/>
      </c>
      <c r="H184" s="221" t="str">
        <f>IFERROR(VLOOKUP($A184,BDD!$A$8:$AT$3170,7,0),"")</f>
        <v/>
      </c>
      <c r="I184" s="219" t="str">
        <f>IFERROR(VLOOKUP($A184,BDD!$A$8:$AT$3170,8,0),"")</f>
        <v/>
      </c>
      <c r="J184" s="219" t="str">
        <f>IFERROR(VLOOKUP($A184,BDD!$A$8:$AT$3170,9,0),"")</f>
        <v/>
      </c>
      <c r="K184" s="221" t="str">
        <f>IFERROR(VLOOKUP($A184,BDD!$A$8:$AT$3170,10,0),"")</f>
        <v/>
      </c>
      <c r="L184" s="219" t="str">
        <f>IFERROR(VLOOKUP($A184,BDD!$A$8:$AT$3170,11,0),"")</f>
        <v/>
      </c>
      <c r="M184" s="222" t="str">
        <f>IFERROR(VLOOKUP($A184,BDD!$A$8:$AT$3170,38,0),"")</f>
        <v/>
      </c>
      <c r="N184" s="999" t="str">
        <f t="shared" si="20"/>
        <v/>
      </c>
      <c r="O184" s="1000"/>
      <c r="P184" s="207" t="str">
        <f>IFERROR(VLOOKUP($A184,BDD!$A$8:$AT$3170,39,0),"")</f>
        <v/>
      </c>
      <c r="Q184" s="192" t="str">
        <f t="shared" si="13"/>
        <v/>
      </c>
      <c r="R184" s="560"/>
      <c r="U184" s="224" t="str">
        <f t="shared" si="17"/>
        <v/>
      </c>
    </row>
    <row r="185" spans="1:21" s="223" customFormat="1" ht="26.25" customHeight="1">
      <c r="A185" s="217">
        <f t="shared" si="18"/>
        <v>0</v>
      </c>
      <c r="B185" s="218" t="str">
        <f t="shared" si="19"/>
        <v/>
      </c>
      <c r="C185" s="219" t="str">
        <f>IFERROR(VLOOKUP($A185,BDD!$A$8:$AT$3170,5,0),"")</f>
        <v/>
      </c>
      <c r="D185" s="219" t="str">
        <f>IFERROR(VLOOKUP($A185,BDD!$A$8:$AT$3170,4,0),"")</f>
        <v/>
      </c>
      <c r="E185" s="220" t="str">
        <f>IFERROR(VLOOKUP($A185,BDD!$A$8:$AT$3170,13,0),"")</f>
        <v/>
      </c>
      <c r="F185" s="219" t="str">
        <f>IFERROR(VLOOKUP($A185,BDD!$A$8:$AT$3170,14,0),"")</f>
        <v/>
      </c>
      <c r="G185" s="219" t="str">
        <f>IFERROR(VLOOKUP($A185,BDD!$A$8:$AT$3170,6,0),"")</f>
        <v/>
      </c>
      <c r="H185" s="221" t="str">
        <f>IFERROR(VLOOKUP($A185,BDD!$A$8:$AT$3170,7,0),"")</f>
        <v/>
      </c>
      <c r="I185" s="219" t="str">
        <f>IFERROR(VLOOKUP($A185,BDD!$A$8:$AT$3170,8,0),"")</f>
        <v/>
      </c>
      <c r="J185" s="219" t="str">
        <f>IFERROR(VLOOKUP($A185,BDD!$A$8:$AT$3170,9,0),"")</f>
        <v/>
      </c>
      <c r="K185" s="221" t="str">
        <f>IFERROR(VLOOKUP($A185,BDD!$A$8:$AT$3170,10,0),"")</f>
        <v/>
      </c>
      <c r="L185" s="219" t="str">
        <f>IFERROR(VLOOKUP($A185,BDD!$A$8:$AT$3170,11,0),"")</f>
        <v/>
      </c>
      <c r="M185" s="222" t="str">
        <f>IFERROR(VLOOKUP($A185,BDD!$A$8:$AT$3170,38,0),"")</f>
        <v/>
      </c>
      <c r="N185" s="999" t="str">
        <f t="shared" si="20"/>
        <v/>
      </c>
      <c r="O185" s="1000"/>
      <c r="P185" s="207" t="str">
        <f>IFERROR(VLOOKUP($A185,BDD!$A$8:$AT$3170,39,0),"")</f>
        <v/>
      </c>
      <c r="Q185" s="192" t="str">
        <f t="shared" si="13"/>
        <v/>
      </c>
      <c r="R185" s="560"/>
      <c r="U185" s="224" t="str">
        <f t="shared" si="17"/>
        <v/>
      </c>
    </row>
    <row r="186" spans="1:21" s="223" customFormat="1" ht="26.25" customHeight="1">
      <c r="A186" s="217">
        <f t="shared" si="18"/>
        <v>0</v>
      </c>
      <c r="B186" s="218" t="str">
        <f t="shared" si="19"/>
        <v/>
      </c>
      <c r="C186" s="219" t="str">
        <f>IFERROR(VLOOKUP($A186,BDD!$A$8:$AT$3170,5,0),"")</f>
        <v/>
      </c>
      <c r="D186" s="219" t="str">
        <f>IFERROR(VLOOKUP($A186,BDD!$A$8:$AT$3170,4,0),"")</f>
        <v/>
      </c>
      <c r="E186" s="220" t="str">
        <f>IFERROR(VLOOKUP($A186,BDD!$A$8:$AT$3170,13,0),"")</f>
        <v/>
      </c>
      <c r="F186" s="219" t="str">
        <f>IFERROR(VLOOKUP($A186,BDD!$A$8:$AT$3170,14,0),"")</f>
        <v/>
      </c>
      <c r="G186" s="219" t="str">
        <f>IFERROR(VLOOKUP($A186,BDD!$A$8:$AT$3170,6,0),"")</f>
        <v/>
      </c>
      <c r="H186" s="221" t="str">
        <f>IFERROR(VLOOKUP($A186,BDD!$A$8:$AT$3170,7,0),"")</f>
        <v/>
      </c>
      <c r="I186" s="219" t="str">
        <f>IFERROR(VLOOKUP($A186,BDD!$A$8:$AT$3170,8,0),"")</f>
        <v/>
      </c>
      <c r="J186" s="219" t="str">
        <f>IFERROR(VLOOKUP($A186,BDD!$A$8:$AT$3170,9,0),"")</f>
        <v/>
      </c>
      <c r="K186" s="221" t="str">
        <f>IFERROR(VLOOKUP($A186,BDD!$A$8:$AT$3170,10,0),"")</f>
        <v/>
      </c>
      <c r="L186" s="219" t="str">
        <f>IFERROR(VLOOKUP($A186,BDD!$A$8:$AT$3170,11,0),"")</f>
        <v/>
      </c>
      <c r="M186" s="222" t="str">
        <f>IFERROR(VLOOKUP($A186,BDD!$A$8:$AT$3170,38,0),"")</f>
        <v/>
      </c>
      <c r="N186" s="999" t="str">
        <f t="shared" si="20"/>
        <v/>
      </c>
      <c r="O186" s="1000"/>
      <c r="P186" s="207" t="str">
        <f>IFERROR(VLOOKUP($A186,BDD!$A$8:$AT$3170,39,0),"")</f>
        <v/>
      </c>
      <c r="Q186" s="192" t="str">
        <f t="shared" si="13"/>
        <v/>
      </c>
      <c r="R186" s="560"/>
      <c r="U186" s="224" t="str">
        <f t="shared" si="17"/>
        <v/>
      </c>
    </row>
    <row r="187" spans="1:21" s="223" customFormat="1" ht="26.25" customHeight="1">
      <c r="A187" s="217">
        <f t="shared" si="18"/>
        <v>0</v>
      </c>
      <c r="B187" s="218" t="str">
        <f t="shared" si="19"/>
        <v/>
      </c>
      <c r="C187" s="219" t="str">
        <f>IFERROR(VLOOKUP($A187,BDD!$A$8:$AT$3170,5,0),"")</f>
        <v/>
      </c>
      <c r="D187" s="219" t="str">
        <f>IFERROR(VLOOKUP($A187,BDD!$A$8:$AT$3170,4,0),"")</f>
        <v/>
      </c>
      <c r="E187" s="220" t="str">
        <f>IFERROR(VLOOKUP($A187,BDD!$A$8:$AT$3170,13,0),"")</f>
        <v/>
      </c>
      <c r="F187" s="219" t="str">
        <f>IFERROR(VLOOKUP($A187,BDD!$A$8:$AT$3170,14,0),"")</f>
        <v/>
      </c>
      <c r="G187" s="219" t="str">
        <f>IFERROR(VLOOKUP($A187,BDD!$A$8:$AT$3170,6,0),"")</f>
        <v/>
      </c>
      <c r="H187" s="221" t="str">
        <f>IFERROR(VLOOKUP($A187,BDD!$A$8:$AT$3170,7,0),"")</f>
        <v/>
      </c>
      <c r="I187" s="219" t="str">
        <f>IFERROR(VLOOKUP($A187,BDD!$A$8:$AT$3170,8,0),"")</f>
        <v/>
      </c>
      <c r="J187" s="219" t="str">
        <f>IFERROR(VLOOKUP($A187,BDD!$A$8:$AT$3170,9,0),"")</f>
        <v/>
      </c>
      <c r="K187" s="221" t="str">
        <f>IFERROR(VLOOKUP($A187,BDD!$A$8:$AT$3170,10,0),"")</f>
        <v/>
      </c>
      <c r="L187" s="219" t="str">
        <f>IFERROR(VLOOKUP($A187,BDD!$A$8:$AT$3170,11,0),"")</f>
        <v/>
      </c>
      <c r="M187" s="222" t="str">
        <f>IFERROR(VLOOKUP($A187,BDD!$A$8:$AT$3170,38,0),"")</f>
        <v/>
      </c>
      <c r="N187" s="999" t="str">
        <f t="shared" si="20"/>
        <v/>
      </c>
      <c r="O187" s="1000"/>
      <c r="P187" s="207" t="str">
        <f>IFERROR(VLOOKUP($A187,BDD!$A$8:$AT$3170,39,0),"")</f>
        <v/>
      </c>
      <c r="Q187" s="192" t="str">
        <f t="shared" si="13"/>
        <v/>
      </c>
      <c r="R187" s="560"/>
      <c r="U187" s="224" t="str">
        <f t="shared" si="17"/>
        <v/>
      </c>
    </row>
    <row r="188" spans="1:21" s="223" customFormat="1" ht="26.25" customHeight="1">
      <c r="A188" s="217">
        <f t="shared" si="18"/>
        <v>0</v>
      </c>
      <c r="B188" s="218" t="str">
        <f t="shared" si="19"/>
        <v/>
      </c>
      <c r="C188" s="219" t="str">
        <f>IFERROR(VLOOKUP($A188,BDD!$A$8:$AT$3170,5,0),"")</f>
        <v/>
      </c>
      <c r="D188" s="219" t="str">
        <f>IFERROR(VLOOKUP($A188,BDD!$A$8:$AT$3170,4,0),"")</f>
        <v/>
      </c>
      <c r="E188" s="220" t="str">
        <f>IFERROR(VLOOKUP($A188,BDD!$A$8:$AT$3170,13,0),"")</f>
        <v/>
      </c>
      <c r="F188" s="219" t="str">
        <f>IFERROR(VLOOKUP($A188,BDD!$A$8:$AT$3170,14,0),"")</f>
        <v/>
      </c>
      <c r="G188" s="219" t="str">
        <f>IFERROR(VLOOKUP($A188,BDD!$A$8:$AT$3170,6,0),"")</f>
        <v/>
      </c>
      <c r="H188" s="221" t="str">
        <f>IFERROR(VLOOKUP($A188,BDD!$A$8:$AT$3170,7,0),"")</f>
        <v/>
      </c>
      <c r="I188" s="219" t="str">
        <f>IFERROR(VLOOKUP($A188,BDD!$A$8:$AT$3170,8,0),"")</f>
        <v/>
      </c>
      <c r="J188" s="219" t="str">
        <f>IFERROR(VLOOKUP($A188,BDD!$A$8:$AT$3170,9,0),"")</f>
        <v/>
      </c>
      <c r="K188" s="221" t="str">
        <f>IFERROR(VLOOKUP($A188,BDD!$A$8:$AT$3170,10,0),"")</f>
        <v/>
      </c>
      <c r="L188" s="219" t="str">
        <f>IFERROR(VLOOKUP($A188,BDD!$A$8:$AT$3170,11,0),"")</f>
        <v/>
      </c>
      <c r="M188" s="222" t="str">
        <f>IFERROR(VLOOKUP($A188,BDD!$A$8:$AT$3170,38,0),"")</f>
        <v/>
      </c>
      <c r="N188" s="999" t="str">
        <f t="shared" si="20"/>
        <v/>
      </c>
      <c r="O188" s="1000"/>
      <c r="P188" s="207" t="str">
        <f>IFERROR(VLOOKUP($A188,BDD!$A$8:$AT$3170,39,0),"")</f>
        <v/>
      </c>
      <c r="Q188" s="192" t="str">
        <f t="shared" si="13"/>
        <v/>
      </c>
      <c r="R188" s="560"/>
      <c r="U188" s="224" t="str">
        <f t="shared" si="17"/>
        <v/>
      </c>
    </row>
    <row r="189" spans="1:21" s="223" customFormat="1" ht="26.25" customHeight="1">
      <c r="A189" s="217">
        <f t="shared" si="18"/>
        <v>0</v>
      </c>
      <c r="B189" s="218" t="str">
        <f t="shared" si="19"/>
        <v/>
      </c>
      <c r="C189" s="219" t="str">
        <f>IFERROR(VLOOKUP($A189,BDD!$A$8:$AT$3170,5,0),"")</f>
        <v/>
      </c>
      <c r="D189" s="219" t="str">
        <f>IFERROR(VLOOKUP($A189,BDD!$A$8:$AT$3170,4,0),"")</f>
        <v/>
      </c>
      <c r="E189" s="220" t="str">
        <f>IFERROR(VLOOKUP($A189,BDD!$A$8:$AT$3170,13,0),"")</f>
        <v/>
      </c>
      <c r="F189" s="219" t="str">
        <f>IFERROR(VLOOKUP($A189,BDD!$A$8:$AT$3170,14,0),"")</f>
        <v/>
      </c>
      <c r="G189" s="219" t="str">
        <f>IFERROR(VLOOKUP($A189,BDD!$A$8:$AT$3170,6,0),"")</f>
        <v/>
      </c>
      <c r="H189" s="221" t="str">
        <f>IFERROR(VLOOKUP($A189,BDD!$A$8:$AT$3170,7,0),"")</f>
        <v/>
      </c>
      <c r="I189" s="219" t="str">
        <f>IFERROR(VLOOKUP($A189,BDD!$A$8:$AT$3170,8,0),"")</f>
        <v/>
      </c>
      <c r="J189" s="219" t="str">
        <f>IFERROR(VLOOKUP($A189,BDD!$A$8:$AT$3170,9,0),"")</f>
        <v/>
      </c>
      <c r="K189" s="221" t="str">
        <f>IFERROR(VLOOKUP($A189,BDD!$A$8:$AT$3170,10,0),"")</f>
        <v/>
      </c>
      <c r="L189" s="219" t="str">
        <f>IFERROR(VLOOKUP($A189,BDD!$A$8:$AT$3170,11,0),"")</f>
        <v/>
      </c>
      <c r="M189" s="222" t="str">
        <f>IFERROR(VLOOKUP($A189,BDD!$A$8:$AT$3170,38,0),"")</f>
        <v/>
      </c>
      <c r="N189" s="999" t="str">
        <f t="shared" si="20"/>
        <v/>
      </c>
      <c r="O189" s="1000"/>
      <c r="P189" s="207" t="str">
        <f>IFERROR(VLOOKUP($A189,BDD!$A$8:$AT$3170,39,0),"")</f>
        <v/>
      </c>
      <c r="Q189" s="192" t="str">
        <f t="shared" si="13"/>
        <v/>
      </c>
      <c r="R189" s="560"/>
      <c r="U189" s="224" t="str">
        <f t="shared" si="17"/>
        <v/>
      </c>
    </row>
    <row r="190" spans="1:21" s="223" customFormat="1" ht="26.25" customHeight="1">
      <c r="A190" s="217">
        <f t="shared" si="18"/>
        <v>0</v>
      </c>
      <c r="B190" s="218" t="str">
        <f t="shared" si="19"/>
        <v/>
      </c>
      <c r="C190" s="219" t="str">
        <f>IFERROR(VLOOKUP($A190,BDD!$A$8:$AT$3170,5,0),"")</f>
        <v/>
      </c>
      <c r="D190" s="219" t="str">
        <f>IFERROR(VLOOKUP($A190,BDD!$A$8:$AT$3170,4,0),"")</f>
        <v/>
      </c>
      <c r="E190" s="220" t="str">
        <f>IFERROR(VLOOKUP($A190,BDD!$A$8:$AT$3170,13,0),"")</f>
        <v/>
      </c>
      <c r="F190" s="219" t="str">
        <f>IFERROR(VLOOKUP($A190,BDD!$A$8:$AT$3170,14,0),"")</f>
        <v/>
      </c>
      <c r="G190" s="219" t="str">
        <f>IFERROR(VLOOKUP($A190,BDD!$A$8:$AT$3170,6,0),"")</f>
        <v/>
      </c>
      <c r="H190" s="221" t="str">
        <f>IFERROR(VLOOKUP($A190,BDD!$A$8:$AT$3170,7,0),"")</f>
        <v/>
      </c>
      <c r="I190" s="219" t="str">
        <f>IFERROR(VLOOKUP($A190,BDD!$A$8:$AT$3170,8,0),"")</f>
        <v/>
      </c>
      <c r="J190" s="219" t="str">
        <f>IFERROR(VLOOKUP($A190,BDD!$A$8:$AT$3170,9,0),"")</f>
        <v/>
      </c>
      <c r="K190" s="221" t="str">
        <f>IFERROR(VLOOKUP($A190,BDD!$A$8:$AT$3170,10,0),"")</f>
        <v/>
      </c>
      <c r="L190" s="219" t="str">
        <f>IFERROR(VLOOKUP($A190,BDD!$A$8:$AT$3170,11,0),"")</f>
        <v/>
      </c>
      <c r="M190" s="222" t="str">
        <f>IFERROR(VLOOKUP($A190,BDD!$A$8:$AT$3170,38,0),"")</f>
        <v/>
      </c>
      <c r="N190" s="999" t="str">
        <f t="shared" si="20"/>
        <v/>
      </c>
      <c r="O190" s="1000"/>
      <c r="P190" s="207" t="str">
        <f>IFERROR(VLOOKUP($A190,BDD!$A$8:$AT$3170,39,0),"")</f>
        <v/>
      </c>
      <c r="Q190" s="192" t="str">
        <f t="shared" si="13"/>
        <v/>
      </c>
      <c r="R190" s="560"/>
      <c r="U190" s="224" t="str">
        <f t="shared" si="17"/>
        <v/>
      </c>
    </row>
    <row r="191" spans="1:21" s="223" customFormat="1" ht="26.25" customHeight="1">
      <c r="A191" s="217">
        <f t="shared" si="18"/>
        <v>0</v>
      </c>
      <c r="B191" s="218" t="str">
        <f t="shared" si="19"/>
        <v/>
      </c>
      <c r="C191" s="219" t="str">
        <f>IFERROR(VLOOKUP($A191,BDD!$A$8:$AT$3170,5,0),"")</f>
        <v/>
      </c>
      <c r="D191" s="219" t="str">
        <f>IFERROR(VLOOKUP($A191,BDD!$A$8:$AT$3170,4,0),"")</f>
        <v/>
      </c>
      <c r="E191" s="220" t="str">
        <f>IFERROR(VLOOKUP($A191,BDD!$A$8:$AT$3170,13,0),"")</f>
        <v/>
      </c>
      <c r="F191" s="219" t="str">
        <f>IFERROR(VLOOKUP($A191,BDD!$A$8:$AT$3170,14,0),"")</f>
        <v/>
      </c>
      <c r="G191" s="219" t="str">
        <f>IFERROR(VLOOKUP($A191,BDD!$A$8:$AT$3170,6,0),"")</f>
        <v/>
      </c>
      <c r="H191" s="221" t="str">
        <f>IFERROR(VLOOKUP($A191,BDD!$A$8:$AT$3170,7,0),"")</f>
        <v/>
      </c>
      <c r="I191" s="219" t="str">
        <f>IFERROR(VLOOKUP($A191,BDD!$A$8:$AT$3170,8,0),"")</f>
        <v/>
      </c>
      <c r="J191" s="219" t="str">
        <f>IFERROR(VLOOKUP($A191,BDD!$A$8:$AT$3170,9,0),"")</f>
        <v/>
      </c>
      <c r="K191" s="221" t="str">
        <f>IFERROR(VLOOKUP($A191,BDD!$A$8:$AT$3170,10,0),"")</f>
        <v/>
      </c>
      <c r="L191" s="219" t="str">
        <f>IFERROR(VLOOKUP($A191,BDD!$A$8:$AT$3170,11,0),"")</f>
        <v/>
      </c>
      <c r="M191" s="222" t="str">
        <f>IFERROR(VLOOKUP($A191,BDD!$A$8:$AT$3170,38,0),"")</f>
        <v/>
      </c>
      <c r="N191" s="999" t="str">
        <f t="shared" si="20"/>
        <v/>
      </c>
      <c r="O191" s="1000"/>
      <c r="P191" s="207" t="str">
        <f>IFERROR(VLOOKUP($A191,BDD!$A$8:$AT$3170,39,0),"")</f>
        <v/>
      </c>
      <c r="Q191" s="192" t="str">
        <f t="shared" si="13"/>
        <v/>
      </c>
      <c r="R191" s="560"/>
      <c r="U191" s="224" t="str">
        <f t="shared" si="17"/>
        <v/>
      </c>
    </row>
    <row r="192" spans="1:21" s="223" customFormat="1" ht="26.25" customHeight="1">
      <c r="A192" s="217">
        <f t="shared" si="18"/>
        <v>0</v>
      </c>
      <c r="B192" s="218" t="str">
        <f t="shared" si="19"/>
        <v/>
      </c>
      <c r="C192" s="219" t="str">
        <f>IFERROR(VLOOKUP($A192,BDD!$A$8:$AT$3170,5,0),"")</f>
        <v/>
      </c>
      <c r="D192" s="219" t="str">
        <f>IFERROR(VLOOKUP($A192,BDD!$A$8:$AT$3170,4,0),"")</f>
        <v/>
      </c>
      <c r="E192" s="220" t="str">
        <f>IFERROR(VLOOKUP($A192,BDD!$A$8:$AT$3170,13,0),"")</f>
        <v/>
      </c>
      <c r="F192" s="219" t="str">
        <f>IFERROR(VLOOKUP($A192,BDD!$A$8:$AT$3170,14,0),"")</f>
        <v/>
      </c>
      <c r="G192" s="219" t="str">
        <f>IFERROR(VLOOKUP($A192,BDD!$A$8:$AT$3170,6,0),"")</f>
        <v/>
      </c>
      <c r="H192" s="221" t="str">
        <f>IFERROR(VLOOKUP($A192,BDD!$A$8:$AT$3170,7,0),"")</f>
        <v/>
      </c>
      <c r="I192" s="219" t="str">
        <f>IFERROR(VLOOKUP($A192,BDD!$A$8:$AT$3170,8,0),"")</f>
        <v/>
      </c>
      <c r="J192" s="219" t="str">
        <f>IFERROR(VLOOKUP($A192,BDD!$A$8:$AT$3170,9,0),"")</f>
        <v/>
      </c>
      <c r="K192" s="221" t="str">
        <f>IFERROR(VLOOKUP($A192,BDD!$A$8:$AT$3170,10,0),"")</f>
        <v/>
      </c>
      <c r="L192" s="219" t="str">
        <f>IFERROR(VLOOKUP($A192,BDD!$A$8:$AT$3170,11,0),"")</f>
        <v/>
      </c>
      <c r="M192" s="222" t="str">
        <f>IFERROR(VLOOKUP($A192,BDD!$A$8:$AT$3170,38,0),"")</f>
        <v/>
      </c>
      <c r="N192" s="999" t="str">
        <f t="shared" si="20"/>
        <v/>
      </c>
      <c r="O192" s="1000"/>
      <c r="P192" s="207" t="str">
        <f>IFERROR(VLOOKUP($A192,BDD!$A$8:$AT$3170,39,0),"")</f>
        <v/>
      </c>
      <c r="Q192" s="192" t="str">
        <f t="shared" si="13"/>
        <v/>
      </c>
      <c r="R192" s="560"/>
      <c r="U192" s="224" t="str">
        <f t="shared" si="17"/>
        <v/>
      </c>
    </row>
    <row r="193" spans="1:21" s="223" customFormat="1" ht="26.25" customHeight="1">
      <c r="A193" s="217">
        <f t="shared" si="18"/>
        <v>0</v>
      </c>
      <c r="B193" s="218" t="str">
        <f t="shared" si="19"/>
        <v/>
      </c>
      <c r="C193" s="219" t="str">
        <f>IFERROR(VLOOKUP($A193,BDD!$A$8:$AT$3170,5,0),"")</f>
        <v/>
      </c>
      <c r="D193" s="219" t="str">
        <f>IFERROR(VLOOKUP($A193,BDD!$A$8:$AT$3170,4,0),"")</f>
        <v/>
      </c>
      <c r="E193" s="220" t="str">
        <f>IFERROR(VLOOKUP($A193,BDD!$A$8:$AT$3170,13,0),"")</f>
        <v/>
      </c>
      <c r="F193" s="219" t="str">
        <f>IFERROR(VLOOKUP($A193,BDD!$A$8:$AT$3170,14,0),"")</f>
        <v/>
      </c>
      <c r="G193" s="219" t="str">
        <f>IFERROR(VLOOKUP($A193,BDD!$A$8:$AT$3170,6,0),"")</f>
        <v/>
      </c>
      <c r="H193" s="221" t="str">
        <f>IFERROR(VLOOKUP($A193,BDD!$A$8:$AT$3170,7,0),"")</f>
        <v/>
      </c>
      <c r="I193" s="219" t="str">
        <f>IFERROR(VLOOKUP($A193,BDD!$A$8:$AT$3170,8,0),"")</f>
        <v/>
      </c>
      <c r="J193" s="219" t="str">
        <f>IFERROR(VLOOKUP($A193,BDD!$A$8:$AT$3170,9,0),"")</f>
        <v/>
      </c>
      <c r="K193" s="221" t="str">
        <f>IFERROR(VLOOKUP($A193,BDD!$A$8:$AT$3170,10,0),"")</f>
        <v/>
      </c>
      <c r="L193" s="219" t="str">
        <f>IFERROR(VLOOKUP($A193,BDD!$A$8:$AT$3170,11,0),"")</f>
        <v/>
      </c>
      <c r="M193" s="222" t="str">
        <f>IFERROR(VLOOKUP($A193,BDD!$A$8:$AT$3170,38,0),"")</f>
        <v/>
      </c>
      <c r="N193" s="999" t="str">
        <f t="shared" si="20"/>
        <v/>
      </c>
      <c r="O193" s="1000"/>
      <c r="P193" s="207" t="str">
        <f>IFERROR(VLOOKUP($A193,BDD!$A$8:$AT$3170,39,0),"")</f>
        <v/>
      </c>
      <c r="Q193" s="192" t="str">
        <f t="shared" ref="Q193:Q256" si="21">IF(R193="","",ROW())</f>
        <v/>
      </c>
      <c r="R193" s="560"/>
      <c r="U193" s="224" t="str">
        <f t="shared" si="17"/>
        <v/>
      </c>
    </row>
    <row r="194" spans="1:21" s="223" customFormat="1" ht="26.25" customHeight="1">
      <c r="A194" s="217">
        <f t="shared" si="18"/>
        <v>0</v>
      </c>
      <c r="B194" s="218" t="str">
        <f t="shared" si="19"/>
        <v/>
      </c>
      <c r="C194" s="219" t="str">
        <f>IFERROR(VLOOKUP($A194,BDD!$A$8:$AT$3170,5,0),"")</f>
        <v/>
      </c>
      <c r="D194" s="219" t="str">
        <f>IFERROR(VLOOKUP($A194,BDD!$A$8:$AT$3170,4,0),"")</f>
        <v/>
      </c>
      <c r="E194" s="220" t="str">
        <f>IFERROR(VLOOKUP($A194,BDD!$A$8:$AT$3170,13,0),"")</f>
        <v/>
      </c>
      <c r="F194" s="219" t="str">
        <f>IFERROR(VLOOKUP($A194,BDD!$A$8:$AT$3170,14,0),"")</f>
        <v/>
      </c>
      <c r="G194" s="219" t="str">
        <f>IFERROR(VLOOKUP($A194,BDD!$A$8:$AT$3170,6,0),"")</f>
        <v/>
      </c>
      <c r="H194" s="221" t="str">
        <f>IFERROR(VLOOKUP($A194,BDD!$A$8:$AT$3170,7,0),"")</f>
        <v/>
      </c>
      <c r="I194" s="219" t="str">
        <f>IFERROR(VLOOKUP($A194,BDD!$A$8:$AT$3170,8,0),"")</f>
        <v/>
      </c>
      <c r="J194" s="219" t="str">
        <f>IFERROR(VLOOKUP($A194,BDD!$A$8:$AT$3170,9,0),"")</f>
        <v/>
      </c>
      <c r="K194" s="221" t="str">
        <f>IFERROR(VLOOKUP($A194,BDD!$A$8:$AT$3170,10,0),"")</f>
        <v/>
      </c>
      <c r="L194" s="219" t="str">
        <f>IFERROR(VLOOKUP($A194,BDD!$A$8:$AT$3170,11,0),"")</f>
        <v/>
      </c>
      <c r="M194" s="222" t="str">
        <f>IFERROR(VLOOKUP($A194,BDD!$A$8:$AT$3170,38,0),"")</f>
        <v/>
      </c>
      <c r="N194" s="999" t="str">
        <f t="shared" si="20"/>
        <v/>
      </c>
      <c r="O194" s="1000"/>
      <c r="P194" s="207" t="str">
        <f>IFERROR(VLOOKUP($A194,BDD!$A$8:$AT$3170,39,0),"")</f>
        <v/>
      </c>
      <c r="Q194" s="192" t="str">
        <f t="shared" si="21"/>
        <v/>
      </c>
      <c r="R194" s="560"/>
      <c r="U194" s="224" t="str">
        <f t="shared" si="17"/>
        <v/>
      </c>
    </row>
    <row r="195" spans="1:21" s="223" customFormat="1" ht="26.25" customHeight="1">
      <c r="A195" s="217">
        <f t="shared" si="18"/>
        <v>0</v>
      </c>
      <c r="B195" s="218" t="str">
        <f t="shared" si="19"/>
        <v/>
      </c>
      <c r="C195" s="219" t="str">
        <f>IFERROR(VLOOKUP($A195,BDD!$A$8:$AT$3170,5,0),"")</f>
        <v/>
      </c>
      <c r="D195" s="219" t="str">
        <f>IFERROR(VLOOKUP($A195,BDD!$A$8:$AT$3170,4,0),"")</f>
        <v/>
      </c>
      <c r="E195" s="220" t="str">
        <f>IFERROR(VLOOKUP($A195,BDD!$A$8:$AT$3170,13,0),"")</f>
        <v/>
      </c>
      <c r="F195" s="219" t="str">
        <f>IFERROR(VLOOKUP($A195,BDD!$A$8:$AT$3170,14,0),"")</f>
        <v/>
      </c>
      <c r="G195" s="219" t="str">
        <f>IFERROR(VLOOKUP($A195,BDD!$A$8:$AT$3170,6,0),"")</f>
        <v/>
      </c>
      <c r="H195" s="221" t="str">
        <f>IFERROR(VLOOKUP($A195,BDD!$A$8:$AT$3170,7,0),"")</f>
        <v/>
      </c>
      <c r="I195" s="219" t="str">
        <f>IFERROR(VLOOKUP($A195,BDD!$A$8:$AT$3170,8,0),"")</f>
        <v/>
      </c>
      <c r="J195" s="219" t="str">
        <f>IFERROR(VLOOKUP($A195,BDD!$A$8:$AT$3170,9,0),"")</f>
        <v/>
      </c>
      <c r="K195" s="221" t="str">
        <f>IFERROR(VLOOKUP($A195,BDD!$A$8:$AT$3170,10,0),"")</f>
        <v/>
      </c>
      <c r="L195" s="219" t="str">
        <f>IFERROR(VLOOKUP($A195,BDD!$A$8:$AT$3170,11,0),"")</f>
        <v/>
      </c>
      <c r="M195" s="222" t="str">
        <f>IFERROR(VLOOKUP($A195,BDD!$A$8:$AT$3170,38,0),"")</f>
        <v/>
      </c>
      <c r="N195" s="999" t="str">
        <f t="shared" si="20"/>
        <v/>
      </c>
      <c r="O195" s="1000"/>
      <c r="P195" s="207" t="str">
        <f>IFERROR(VLOOKUP($A195,BDD!$A$8:$AT$3170,39,0),"")</f>
        <v/>
      </c>
      <c r="Q195" s="192" t="str">
        <f t="shared" si="21"/>
        <v/>
      </c>
      <c r="R195" s="560"/>
      <c r="U195" s="224" t="str">
        <f t="shared" si="17"/>
        <v/>
      </c>
    </row>
    <row r="196" spans="1:21" s="223" customFormat="1" ht="26.25" customHeight="1">
      <c r="A196" s="217">
        <f t="shared" si="18"/>
        <v>0</v>
      </c>
      <c r="B196" s="218" t="str">
        <f t="shared" si="19"/>
        <v/>
      </c>
      <c r="C196" s="219" t="str">
        <f>IFERROR(VLOOKUP($A196,BDD!$A$8:$AT$3170,5,0),"")</f>
        <v/>
      </c>
      <c r="D196" s="219" t="str">
        <f>IFERROR(VLOOKUP($A196,BDD!$A$8:$AT$3170,4,0),"")</f>
        <v/>
      </c>
      <c r="E196" s="220" t="str">
        <f>IFERROR(VLOOKUP($A196,BDD!$A$8:$AT$3170,13,0),"")</f>
        <v/>
      </c>
      <c r="F196" s="219" t="str">
        <f>IFERROR(VLOOKUP($A196,BDD!$A$8:$AT$3170,14,0),"")</f>
        <v/>
      </c>
      <c r="G196" s="219" t="str">
        <f>IFERROR(VLOOKUP($A196,BDD!$A$8:$AT$3170,6,0),"")</f>
        <v/>
      </c>
      <c r="H196" s="221" t="str">
        <f>IFERROR(VLOOKUP($A196,BDD!$A$8:$AT$3170,7,0),"")</f>
        <v/>
      </c>
      <c r="I196" s="219" t="str">
        <f>IFERROR(VLOOKUP($A196,BDD!$A$8:$AT$3170,8,0),"")</f>
        <v/>
      </c>
      <c r="J196" s="219" t="str">
        <f>IFERROR(VLOOKUP($A196,BDD!$A$8:$AT$3170,9,0),"")</f>
        <v/>
      </c>
      <c r="K196" s="221" t="str">
        <f>IFERROR(VLOOKUP($A196,BDD!$A$8:$AT$3170,10,0),"")</f>
        <v/>
      </c>
      <c r="L196" s="219" t="str">
        <f>IFERROR(VLOOKUP($A196,BDD!$A$8:$AT$3170,11,0),"")</f>
        <v/>
      </c>
      <c r="M196" s="222" t="str">
        <f>IFERROR(VLOOKUP($A196,BDD!$A$8:$AT$3170,38,0),"")</f>
        <v/>
      </c>
      <c r="N196" s="999" t="str">
        <f t="shared" si="20"/>
        <v/>
      </c>
      <c r="O196" s="1000"/>
      <c r="P196" s="207" t="str">
        <f>IFERROR(VLOOKUP($A196,BDD!$A$8:$AT$3170,39,0),"")</f>
        <v/>
      </c>
      <c r="Q196" s="192" t="str">
        <f t="shared" si="21"/>
        <v/>
      </c>
      <c r="R196" s="560"/>
      <c r="U196" s="224" t="str">
        <f t="shared" si="17"/>
        <v/>
      </c>
    </row>
    <row r="197" spans="1:21" s="223" customFormat="1" ht="26.25" customHeight="1">
      <c r="A197" s="217">
        <f t="shared" si="18"/>
        <v>0</v>
      </c>
      <c r="B197" s="218" t="str">
        <f t="shared" si="19"/>
        <v/>
      </c>
      <c r="C197" s="219" t="str">
        <f>IFERROR(VLOOKUP($A197,BDD!$A$8:$AT$3170,5,0),"")</f>
        <v/>
      </c>
      <c r="D197" s="219" t="str">
        <f>IFERROR(VLOOKUP($A197,BDD!$A$8:$AT$3170,4,0),"")</f>
        <v/>
      </c>
      <c r="E197" s="220" t="str">
        <f>IFERROR(VLOOKUP($A197,BDD!$A$8:$AT$3170,13,0),"")</f>
        <v/>
      </c>
      <c r="F197" s="219" t="str">
        <f>IFERROR(VLOOKUP($A197,BDD!$A$8:$AT$3170,14,0),"")</f>
        <v/>
      </c>
      <c r="G197" s="219" t="str">
        <f>IFERROR(VLOOKUP($A197,BDD!$A$8:$AT$3170,6,0),"")</f>
        <v/>
      </c>
      <c r="H197" s="221" t="str">
        <f>IFERROR(VLOOKUP($A197,BDD!$A$8:$AT$3170,7,0),"")</f>
        <v/>
      </c>
      <c r="I197" s="219" t="str">
        <f>IFERROR(VLOOKUP($A197,BDD!$A$8:$AT$3170,8,0),"")</f>
        <v/>
      </c>
      <c r="J197" s="219" t="str">
        <f>IFERROR(VLOOKUP($A197,BDD!$A$8:$AT$3170,9,0),"")</f>
        <v/>
      </c>
      <c r="K197" s="221" t="str">
        <f>IFERROR(VLOOKUP($A197,BDD!$A$8:$AT$3170,10,0),"")</f>
        <v/>
      </c>
      <c r="L197" s="219" t="str">
        <f>IFERROR(VLOOKUP($A197,BDD!$A$8:$AT$3170,11,0),"")</f>
        <v/>
      </c>
      <c r="M197" s="222" t="str">
        <f>IFERROR(VLOOKUP($A197,BDD!$A$8:$AT$3170,38,0),"")</f>
        <v/>
      </c>
      <c r="N197" s="999" t="str">
        <f t="shared" si="20"/>
        <v/>
      </c>
      <c r="O197" s="1000"/>
      <c r="P197" s="207" t="str">
        <f>IFERROR(VLOOKUP($A197,BDD!$A$8:$AT$3170,39,0),"")</f>
        <v/>
      </c>
      <c r="Q197" s="192" t="str">
        <f t="shared" si="21"/>
        <v/>
      </c>
      <c r="R197" s="560"/>
      <c r="U197" s="224" t="str">
        <f t="shared" si="17"/>
        <v/>
      </c>
    </row>
    <row r="198" spans="1:21" s="226" customFormat="1" ht="33" customHeight="1">
      <c r="A198" s="217"/>
      <c r="B198" s="992"/>
      <c r="C198" s="993"/>
      <c r="D198" s="993"/>
      <c r="E198" s="993"/>
      <c r="F198" s="993"/>
      <c r="G198" s="993"/>
      <c r="H198" s="993"/>
      <c r="I198" s="993"/>
      <c r="J198" s="993"/>
      <c r="K198" s="993"/>
      <c r="L198" s="993"/>
      <c r="M198" s="993"/>
      <c r="N198" s="993"/>
      <c r="O198" s="994"/>
      <c r="P198" s="194"/>
      <c r="Q198" s="192" t="str">
        <f t="shared" si="21"/>
        <v/>
      </c>
      <c r="R198" s="560"/>
      <c r="U198" s="224" t="str">
        <f t="shared" si="17"/>
        <v/>
      </c>
    </row>
    <row r="199" spans="1:21" s="228" customFormat="1" ht="33" customHeight="1">
      <c r="A199" s="217"/>
      <c r="B199" s="995"/>
      <c r="C199" s="996"/>
      <c r="D199" s="996"/>
      <c r="E199" s="996"/>
      <c r="F199" s="996"/>
      <c r="G199" s="996"/>
      <c r="H199" s="996"/>
      <c r="I199" s="997"/>
      <c r="J199" s="997"/>
      <c r="K199" s="997"/>
      <c r="L199" s="997"/>
      <c r="M199" s="997"/>
      <c r="N199" s="997"/>
      <c r="O199" s="998"/>
      <c r="P199" s="194"/>
      <c r="Q199" s="192" t="str">
        <f t="shared" si="21"/>
        <v/>
      </c>
      <c r="R199" s="560"/>
      <c r="S199" s="227"/>
      <c r="U199" s="224" t="str">
        <f t="shared" si="17"/>
        <v/>
      </c>
    </row>
    <row r="200" spans="1:21" s="228" customFormat="1" ht="33" customHeight="1">
      <c r="A200" s="217"/>
      <c r="B200" s="995"/>
      <c r="C200" s="996"/>
      <c r="D200" s="996"/>
      <c r="E200" s="996"/>
      <c r="F200" s="996"/>
      <c r="G200" s="996"/>
      <c r="H200" s="996"/>
      <c r="I200" s="997"/>
      <c r="J200" s="997"/>
      <c r="K200" s="997"/>
      <c r="L200" s="997"/>
      <c r="M200" s="997"/>
      <c r="N200" s="997"/>
      <c r="O200" s="998"/>
      <c r="P200" s="194"/>
      <c r="Q200" s="192" t="str">
        <f t="shared" si="21"/>
        <v/>
      </c>
      <c r="R200" s="560"/>
      <c r="S200" s="227"/>
      <c r="U200" s="224" t="str">
        <f t="shared" si="17"/>
        <v/>
      </c>
    </row>
    <row r="201" spans="1:21" s="228" customFormat="1" ht="33" customHeight="1">
      <c r="A201" s="217"/>
      <c r="B201" s="988"/>
      <c r="C201" s="989"/>
      <c r="D201" s="989"/>
      <c r="E201" s="989"/>
      <c r="F201" s="989"/>
      <c r="G201" s="989"/>
      <c r="H201" s="989"/>
      <c r="I201" s="990"/>
      <c r="J201" s="990"/>
      <c r="K201" s="990"/>
      <c r="L201" s="990"/>
      <c r="M201" s="990"/>
      <c r="N201" s="990"/>
      <c r="O201" s="991"/>
      <c r="P201" s="194"/>
      <c r="Q201" s="192" t="str">
        <f t="shared" si="21"/>
        <v/>
      </c>
      <c r="R201" s="560"/>
      <c r="S201" s="227"/>
      <c r="U201" s="224" t="str">
        <f t="shared" si="17"/>
        <v/>
      </c>
    </row>
    <row r="202" spans="1:21" ht="28.5" customHeight="1">
      <c r="A202" s="217"/>
      <c r="B202" s="1023"/>
      <c r="C202" s="1024"/>
      <c r="D202" s="1024"/>
      <c r="E202" s="1025"/>
      <c r="F202" s="992" t="s">
        <v>1755</v>
      </c>
      <c r="G202" s="993"/>
      <c r="H202" s="993"/>
      <c r="I202" s="993"/>
      <c r="J202" s="993"/>
      <c r="K202" s="993"/>
      <c r="L202" s="994"/>
      <c r="M202" s="1038" t="s">
        <v>1756</v>
      </c>
      <c r="N202" s="1039"/>
      <c r="O202" s="1040"/>
      <c r="Q202" s="192" t="str">
        <f t="shared" si="21"/>
        <v/>
      </c>
      <c r="R202" s="560"/>
      <c r="U202" s="224" t="str">
        <f t="shared" si="17"/>
        <v/>
      </c>
    </row>
    <row r="203" spans="1:21" ht="28.5" customHeight="1">
      <c r="A203" s="217"/>
      <c r="B203" s="1026"/>
      <c r="C203" s="1027"/>
      <c r="D203" s="1027"/>
      <c r="E203" s="1028"/>
      <c r="F203" s="1032"/>
      <c r="G203" s="1033"/>
      <c r="H203" s="1033"/>
      <c r="I203" s="1033"/>
      <c r="J203" s="1033"/>
      <c r="K203" s="1033"/>
      <c r="L203" s="1034"/>
      <c r="M203" s="1038" t="s">
        <v>1536</v>
      </c>
      <c r="N203" s="1039"/>
      <c r="O203" s="1040"/>
      <c r="Q203" s="192" t="str">
        <f t="shared" si="21"/>
        <v/>
      </c>
      <c r="R203" s="560"/>
      <c r="U203" s="224" t="str">
        <f t="shared" si="17"/>
        <v/>
      </c>
    </row>
    <row r="204" spans="1:21" ht="28.5" customHeight="1">
      <c r="A204" s="217"/>
      <c r="B204" s="1029"/>
      <c r="C204" s="1030"/>
      <c r="D204" s="1030"/>
      <c r="E204" s="1031"/>
      <c r="F204" s="1035"/>
      <c r="G204" s="1036"/>
      <c r="H204" s="1036"/>
      <c r="I204" s="1036"/>
      <c r="J204" s="1036"/>
      <c r="K204" s="1036"/>
      <c r="L204" s="1037"/>
      <c r="M204" s="1038" t="s">
        <v>1538</v>
      </c>
      <c r="N204" s="1039"/>
      <c r="O204" s="1040"/>
      <c r="Q204" s="192" t="str">
        <f t="shared" si="21"/>
        <v/>
      </c>
      <c r="R204" s="560"/>
      <c r="U204" s="224" t="str">
        <f t="shared" ref="U204:U267" si="22">IF(P204="","",IF(P204="A",1,0))</f>
        <v/>
      </c>
    </row>
    <row r="205" spans="1:21" ht="27.75" customHeight="1">
      <c r="A205" s="217"/>
      <c r="B205" s="1041" t="s">
        <v>1757</v>
      </c>
      <c r="C205" s="1042"/>
      <c r="D205" s="1042"/>
      <c r="E205" s="1042"/>
      <c r="F205" s="1042"/>
      <c r="G205" s="1042"/>
      <c r="H205" s="1042"/>
      <c r="I205" s="1042"/>
      <c r="J205" s="1042"/>
      <c r="K205" s="1042"/>
      <c r="L205" s="1042"/>
      <c r="M205" s="1042"/>
      <c r="N205" s="1042"/>
      <c r="O205" s="1043"/>
      <c r="Q205" s="192" t="str">
        <f t="shared" si="21"/>
        <v/>
      </c>
      <c r="R205" s="560"/>
      <c r="U205" s="224" t="str">
        <f t="shared" si="22"/>
        <v/>
      </c>
    </row>
    <row r="206" spans="1:21" s="195" customFormat="1" ht="27.75" customHeight="1">
      <c r="A206" s="217"/>
      <c r="B206" s="1008" t="s">
        <v>1758</v>
      </c>
      <c r="C206" s="1009"/>
      <c r="D206" s="1009"/>
      <c r="E206" s="1010" t="str">
        <f>E6</f>
        <v>MFD-ISW Vers MFD-CPF-</v>
      </c>
      <c r="F206" s="1010"/>
      <c r="G206" s="1010"/>
      <c r="H206" s="1010"/>
      <c r="I206" s="1010"/>
      <c r="J206" s="1010"/>
      <c r="K206" s="1010"/>
      <c r="L206" s="1010"/>
      <c r="M206" s="1010"/>
      <c r="N206" s="1010"/>
      <c r="O206" s="1011"/>
      <c r="P206" s="187" t="str">
        <f>CONCATENATE("1/",IF(COUNTA(R:R)&lt;=25,1,IF(AND(COUNTA(R:R)&gt;25,COUNTA(R:R)&lt;=50),2,IF(AND(COUNTA(R:R)&gt;50,COUNTA(R:R)&lt;=75),3,0))))</f>
        <v>1/3</v>
      </c>
      <c r="Q206" s="192" t="str">
        <f t="shared" si="21"/>
        <v/>
      </c>
      <c r="R206" s="560"/>
      <c r="U206" s="224">
        <f t="shared" si="22"/>
        <v>0</v>
      </c>
    </row>
    <row r="207" spans="1:21" s="195" customFormat="1" ht="27.75" customHeight="1">
      <c r="A207" s="217"/>
      <c r="B207" s="198" t="s">
        <v>1759</v>
      </c>
      <c r="C207" s="199"/>
      <c r="D207" s="200"/>
      <c r="E207" s="1012" t="str">
        <f>E7</f>
        <v>T-14</v>
      </c>
      <c r="F207" s="1012"/>
      <c r="G207" s="201"/>
      <c r="H207" s="1013" t="s">
        <v>1760</v>
      </c>
      <c r="I207" s="1014"/>
      <c r="J207" s="1014"/>
      <c r="K207" s="202">
        <f>MAX(Q:Q)</f>
        <v>60</v>
      </c>
      <c r="L207" s="203"/>
      <c r="M207" s="204" t="s">
        <v>1761</v>
      </c>
      <c r="N207" s="1015" t="str">
        <f>CONCATENATE("6/",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6/3</v>
      </c>
      <c r="O207" s="1016"/>
      <c r="P20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07" s="192" t="str">
        <f t="shared" si="21"/>
        <v/>
      </c>
      <c r="R207" s="560"/>
      <c r="U207" s="224">
        <f t="shared" si="22"/>
        <v>0</v>
      </c>
    </row>
    <row r="208" spans="1:21" s="195" customFormat="1" ht="27.75" customHeight="1">
      <c r="A208" s="217"/>
      <c r="B208" s="1008" t="str">
        <f>B8</f>
        <v>Du :   DJ°039</v>
      </c>
      <c r="C208" s="1009"/>
      <c r="D208" s="1009"/>
      <c r="E208" s="1009" t="str">
        <f>E8</f>
        <v>Au :   JN°1562</v>
      </c>
      <c r="F208" s="1009"/>
      <c r="G208" s="1017"/>
      <c r="H208" s="1018" t="str">
        <f>H8</f>
        <v>Du PK :   18</v>
      </c>
      <c r="I208" s="1019"/>
      <c r="J208" s="1019" t="str">
        <f>J8</f>
        <v>Au PK :   19</v>
      </c>
      <c r="K208" s="1020"/>
      <c r="L208" s="205" t="s">
        <v>1762</v>
      </c>
      <c r="M208" s="1021" t="str">
        <f>M8</f>
        <v>728,34   ML</v>
      </c>
      <c r="N208" s="1021"/>
      <c r="O208" s="1022"/>
      <c r="P208" s="194"/>
      <c r="Q208" s="192" t="str">
        <f t="shared" si="21"/>
        <v/>
      </c>
      <c r="R208" s="560"/>
      <c r="U208" s="224" t="str">
        <f t="shared" si="22"/>
        <v/>
      </c>
    </row>
    <row r="209" spans="1:21" s="195" customFormat="1" ht="27.75" customHeight="1">
      <c r="A209" s="217"/>
      <c r="B209" s="1001" t="s">
        <v>1763</v>
      </c>
      <c r="C209" s="1002"/>
      <c r="D209" s="1002"/>
      <c r="E209" s="1002"/>
      <c r="F209" s="1002"/>
      <c r="G209" s="1002"/>
      <c r="H209" s="1002"/>
      <c r="I209" s="1002"/>
      <c r="J209" s="1002"/>
      <c r="K209" s="1002"/>
      <c r="L209" s="1003"/>
      <c r="M209" s="206" t="s">
        <v>1764</v>
      </c>
      <c r="N209" s="1004" t="s">
        <v>1765</v>
      </c>
      <c r="O209" s="1005"/>
      <c r="P209" s="207" t="s">
        <v>1780</v>
      </c>
      <c r="Q209" s="192" t="str">
        <f t="shared" si="21"/>
        <v/>
      </c>
      <c r="R209" s="560"/>
      <c r="U209" s="224">
        <f t="shared" si="22"/>
        <v>0</v>
      </c>
    </row>
    <row r="210" spans="1:21" s="216" customFormat="1" ht="40.5" customHeight="1">
      <c r="A210" s="217"/>
      <c r="B210" s="209" t="s">
        <v>1525</v>
      </c>
      <c r="C210" s="210" t="s">
        <v>1766</v>
      </c>
      <c r="D210" s="210" t="s">
        <v>1767</v>
      </c>
      <c r="E210" s="211" t="s">
        <v>1768</v>
      </c>
      <c r="F210" s="212" t="s">
        <v>1769</v>
      </c>
      <c r="G210" s="213" t="s">
        <v>1770</v>
      </c>
      <c r="H210" s="213" t="s">
        <v>1771</v>
      </c>
      <c r="I210" s="214" t="s">
        <v>1772</v>
      </c>
      <c r="J210" s="213" t="s">
        <v>1773</v>
      </c>
      <c r="K210" s="213" t="s">
        <v>1774</v>
      </c>
      <c r="L210" s="214" t="s">
        <v>1775</v>
      </c>
      <c r="M210" s="215" t="s">
        <v>1776</v>
      </c>
      <c r="N210" s="1006"/>
      <c r="O210" s="1007"/>
      <c r="P210" s="194"/>
      <c r="Q210" s="192" t="str">
        <f t="shared" si="21"/>
        <v/>
      </c>
      <c r="R210" s="560"/>
      <c r="S210" s="192"/>
      <c r="U210" s="224" t="str">
        <f t="shared" si="22"/>
        <v/>
      </c>
    </row>
    <row r="211" spans="1:21" s="223" customFormat="1" ht="26.25" customHeight="1">
      <c r="A211" s="217">
        <f>R136</f>
        <v>0</v>
      </c>
      <c r="B211" s="218" t="str">
        <f>IF(R136="","",ROW()-75)</f>
        <v/>
      </c>
      <c r="C211" s="219" t="str">
        <f>IFERROR(VLOOKUP($A211,BDD!$A$8:$AT$3170,5,0),"")</f>
        <v/>
      </c>
      <c r="D211" s="219" t="str">
        <f>IFERROR(VLOOKUP($A211,BDD!$A$8:$AT$3170,4,0),"")</f>
        <v/>
      </c>
      <c r="E211" s="220" t="str">
        <f>IFERROR(VLOOKUP($A211,BDD!$A$8:$AT$3170,13,0),"")</f>
        <v/>
      </c>
      <c r="F211" s="219" t="str">
        <f>IFERROR(VLOOKUP($A211,BDD!$A$8:$AT$3170,14,0),"")</f>
        <v/>
      </c>
      <c r="G211" s="219" t="str">
        <f>IFERROR(VLOOKUP($A211,BDD!$A$8:$AT$3170,6,0),"")</f>
        <v/>
      </c>
      <c r="H211" s="221" t="str">
        <f>IFERROR(VLOOKUP($A211,BDD!$A$8:$AT$3170,7,0),"")</f>
        <v/>
      </c>
      <c r="I211" s="219" t="str">
        <f>IFERROR(VLOOKUP($A211,BDD!$A$8:$AT$3170,8,0),"")</f>
        <v/>
      </c>
      <c r="J211" s="219" t="str">
        <f>IFERROR(VLOOKUP($A211,BDD!$A$8:$AT$3170,9,0),"")</f>
        <v/>
      </c>
      <c r="K211" s="221" t="str">
        <f>IFERROR(VLOOKUP($A211,BDD!$A$8:$AT$3170,10,0),"")</f>
        <v/>
      </c>
      <c r="L211" s="219" t="str">
        <f>IFERROR(VLOOKUP($A211,BDD!$A$8:$AT$3170,11,0),"")</f>
        <v/>
      </c>
      <c r="M211" s="222" t="str">
        <f>IFERROR(VLOOKUP($A211,BDD!$A$8:$AT$3170,38,0),"")</f>
        <v/>
      </c>
      <c r="N211" s="999" t="str">
        <f t="shared" ref="N211:N237" si="23">P211</f>
        <v/>
      </c>
      <c r="O211" s="1000"/>
      <c r="P211" s="207" t="str">
        <f>IFERROR(VLOOKUP($A211,BDD!$A$8:$AT$3170,39,0),"")</f>
        <v/>
      </c>
      <c r="Q211" s="192" t="str">
        <f t="shared" si="21"/>
        <v/>
      </c>
      <c r="R211" s="560"/>
      <c r="U211" s="224" t="str">
        <f t="shared" si="22"/>
        <v/>
      </c>
    </row>
    <row r="212" spans="1:21" s="223" customFormat="1" ht="26.25" customHeight="1">
      <c r="A212" s="217">
        <f t="shared" ref="A212:A237" si="24">R137</f>
        <v>0</v>
      </c>
      <c r="B212" s="218" t="str">
        <f t="shared" ref="B212:B237" si="25">IF(R137="","",ROW()-75)</f>
        <v/>
      </c>
      <c r="C212" s="219" t="str">
        <f>IFERROR(VLOOKUP($A212,BDD!$A$8:$AT$3170,5,0),"")</f>
        <v/>
      </c>
      <c r="D212" s="219" t="str">
        <f>IFERROR(VLOOKUP($A212,BDD!$A$8:$AT$3170,4,0),"")</f>
        <v/>
      </c>
      <c r="E212" s="220" t="str">
        <f>IFERROR(VLOOKUP($A212,BDD!$A$8:$AT$3170,13,0),"")</f>
        <v/>
      </c>
      <c r="F212" s="219" t="str">
        <f>IFERROR(VLOOKUP($A212,BDD!$A$8:$AT$3170,14,0),"")</f>
        <v/>
      </c>
      <c r="G212" s="219" t="str">
        <f>IFERROR(VLOOKUP($A212,BDD!$A$8:$AT$3170,6,0),"")</f>
        <v/>
      </c>
      <c r="H212" s="221" t="str">
        <f>IFERROR(VLOOKUP($A212,BDD!$A$8:$AT$3170,7,0),"")</f>
        <v/>
      </c>
      <c r="I212" s="219" t="str">
        <f>IFERROR(VLOOKUP($A212,BDD!$A$8:$AT$3170,8,0),"")</f>
        <v/>
      </c>
      <c r="J212" s="219" t="str">
        <f>IFERROR(VLOOKUP($A212,BDD!$A$8:$AT$3170,9,0),"")</f>
        <v/>
      </c>
      <c r="K212" s="221" t="str">
        <f>IFERROR(VLOOKUP($A212,BDD!$A$8:$AT$3170,10,0),"")</f>
        <v/>
      </c>
      <c r="L212" s="219" t="str">
        <f>IFERROR(VLOOKUP($A212,BDD!$A$8:$AT$3170,11,0),"")</f>
        <v/>
      </c>
      <c r="M212" s="222" t="str">
        <f>IFERROR(VLOOKUP($A212,BDD!$A$8:$AT$3170,38,0),"")</f>
        <v/>
      </c>
      <c r="N212" s="999" t="str">
        <f t="shared" si="23"/>
        <v/>
      </c>
      <c r="O212" s="1000"/>
      <c r="P212" s="207" t="str">
        <f>IFERROR(VLOOKUP($A212,BDD!$A$8:$AT$3170,39,0),"")</f>
        <v/>
      </c>
      <c r="Q212" s="192" t="str">
        <f t="shared" si="21"/>
        <v/>
      </c>
      <c r="R212" s="560"/>
      <c r="U212" s="224" t="str">
        <f t="shared" si="22"/>
        <v/>
      </c>
    </row>
    <row r="213" spans="1:21" s="223" customFormat="1" ht="26.25" customHeight="1">
      <c r="A213" s="217">
        <f t="shared" si="24"/>
        <v>0</v>
      </c>
      <c r="B213" s="218" t="str">
        <f t="shared" si="25"/>
        <v/>
      </c>
      <c r="C213" s="219" t="str">
        <f>IFERROR(VLOOKUP($A213,BDD!$A$8:$AT$3170,5,0),"")</f>
        <v/>
      </c>
      <c r="D213" s="219" t="str">
        <f>IFERROR(VLOOKUP($A213,BDD!$A$8:$AT$3170,4,0),"")</f>
        <v/>
      </c>
      <c r="E213" s="220" t="str">
        <f>IFERROR(VLOOKUP($A213,BDD!$A$8:$AT$3170,13,0),"")</f>
        <v/>
      </c>
      <c r="F213" s="219" t="str">
        <f>IFERROR(VLOOKUP($A213,BDD!$A$8:$AT$3170,14,0),"")</f>
        <v/>
      </c>
      <c r="G213" s="219" t="str">
        <f>IFERROR(VLOOKUP($A213,BDD!$A$8:$AT$3170,6,0),"")</f>
        <v/>
      </c>
      <c r="H213" s="221" t="str">
        <f>IFERROR(VLOOKUP($A213,BDD!$A$8:$AT$3170,7,0),"")</f>
        <v/>
      </c>
      <c r="I213" s="219" t="str">
        <f>IFERROR(VLOOKUP($A213,BDD!$A$8:$AT$3170,8,0),"")</f>
        <v/>
      </c>
      <c r="J213" s="219" t="str">
        <f>IFERROR(VLOOKUP($A213,BDD!$A$8:$AT$3170,9,0),"")</f>
        <v/>
      </c>
      <c r="K213" s="221" t="str">
        <f>IFERROR(VLOOKUP($A213,BDD!$A$8:$AT$3170,10,0),"")</f>
        <v/>
      </c>
      <c r="L213" s="219" t="str">
        <f>IFERROR(VLOOKUP($A213,BDD!$A$8:$AT$3170,11,0),"")</f>
        <v/>
      </c>
      <c r="M213" s="222" t="str">
        <f>IFERROR(VLOOKUP($A213,BDD!$A$8:$AT$3170,38,0),"")</f>
        <v/>
      </c>
      <c r="N213" s="999" t="str">
        <f t="shared" si="23"/>
        <v/>
      </c>
      <c r="O213" s="1000"/>
      <c r="P213" s="207" t="str">
        <f>IFERROR(VLOOKUP($A213,BDD!$A$8:$AT$3170,39,0),"")</f>
        <v/>
      </c>
      <c r="Q213" s="192" t="str">
        <f t="shared" si="21"/>
        <v/>
      </c>
      <c r="R213" s="560"/>
      <c r="U213" s="224" t="str">
        <f t="shared" si="22"/>
        <v/>
      </c>
    </row>
    <row r="214" spans="1:21" s="223" customFormat="1" ht="26.25" customHeight="1">
      <c r="A214" s="217">
        <f t="shared" si="24"/>
        <v>0</v>
      </c>
      <c r="B214" s="218" t="str">
        <f t="shared" si="25"/>
        <v/>
      </c>
      <c r="C214" s="219" t="str">
        <f>IFERROR(VLOOKUP($A214,BDD!$A$8:$AT$3170,5,0),"")</f>
        <v/>
      </c>
      <c r="D214" s="219" t="str">
        <f>IFERROR(VLOOKUP($A214,BDD!$A$8:$AT$3170,4,0),"")</f>
        <v/>
      </c>
      <c r="E214" s="220" t="str">
        <f>IFERROR(VLOOKUP($A214,BDD!$A$8:$AT$3170,13,0),"")</f>
        <v/>
      </c>
      <c r="F214" s="219" t="str">
        <f>IFERROR(VLOOKUP($A214,BDD!$A$8:$AT$3170,14,0),"")</f>
        <v/>
      </c>
      <c r="G214" s="219" t="str">
        <f>IFERROR(VLOOKUP($A214,BDD!$A$8:$AT$3170,6,0),"")</f>
        <v/>
      </c>
      <c r="H214" s="221" t="str">
        <f>IFERROR(VLOOKUP($A214,BDD!$A$8:$AT$3170,7,0),"")</f>
        <v/>
      </c>
      <c r="I214" s="219" t="str">
        <f>IFERROR(VLOOKUP($A214,BDD!$A$8:$AT$3170,8,0),"")</f>
        <v/>
      </c>
      <c r="J214" s="219" t="str">
        <f>IFERROR(VLOOKUP($A214,BDD!$A$8:$AT$3170,9,0),"")</f>
        <v/>
      </c>
      <c r="K214" s="221" t="str">
        <f>IFERROR(VLOOKUP($A214,BDD!$A$8:$AT$3170,10,0),"")</f>
        <v/>
      </c>
      <c r="L214" s="219" t="str">
        <f>IFERROR(VLOOKUP($A214,BDD!$A$8:$AT$3170,11,0),"")</f>
        <v/>
      </c>
      <c r="M214" s="222" t="str">
        <f>IFERROR(VLOOKUP($A214,BDD!$A$8:$AT$3170,38,0),"")</f>
        <v/>
      </c>
      <c r="N214" s="999" t="str">
        <f t="shared" si="23"/>
        <v/>
      </c>
      <c r="O214" s="1000"/>
      <c r="P214" s="207" t="str">
        <f>IFERROR(VLOOKUP($A214,BDD!$A$8:$AT$3170,39,0),"")</f>
        <v/>
      </c>
      <c r="Q214" s="192" t="str">
        <f t="shared" si="21"/>
        <v/>
      </c>
      <c r="R214" s="560"/>
      <c r="U214" s="224" t="str">
        <f t="shared" si="22"/>
        <v/>
      </c>
    </row>
    <row r="215" spans="1:21" s="223" customFormat="1" ht="26.25" customHeight="1">
      <c r="A215" s="217">
        <f t="shared" si="24"/>
        <v>0</v>
      </c>
      <c r="B215" s="218" t="str">
        <f t="shared" si="25"/>
        <v/>
      </c>
      <c r="C215" s="219" t="str">
        <f>IFERROR(VLOOKUP($A215,BDD!$A$8:$AT$3170,5,0),"")</f>
        <v/>
      </c>
      <c r="D215" s="219" t="str">
        <f>IFERROR(VLOOKUP($A215,BDD!$A$8:$AT$3170,4,0),"")</f>
        <v/>
      </c>
      <c r="E215" s="220" t="str">
        <f>IFERROR(VLOOKUP($A215,BDD!$A$8:$AT$3170,13,0),"")</f>
        <v/>
      </c>
      <c r="F215" s="219" t="str">
        <f>IFERROR(VLOOKUP($A215,BDD!$A$8:$AT$3170,14,0),"")</f>
        <v/>
      </c>
      <c r="G215" s="219" t="str">
        <f>IFERROR(VLOOKUP($A215,BDD!$A$8:$AT$3170,6,0),"")</f>
        <v/>
      </c>
      <c r="H215" s="221" t="str">
        <f>IFERROR(VLOOKUP($A215,BDD!$A$8:$AT$3170,7,0),"")</f>
        <v/>
      </c>
      <c r="I215" s="219" t="str">
        <f>IFERROR(VLOOKUP($A215,BDD!$A$8:$AT$3170,8,0),"")</f>
        <v/>
      </c>
      <c r="J215" s="219" t="str">
        <f>IFERROR(VLOOKUP($A215,BDD!$A$8:$AT$3170,9,0),"")</f>
        <v/>
      </c>
      <c r="K215" s="221" t="str">
        <f>IFERROR(VLOOKUP($A215,BDD!$A$8:$AT$3170,10,0),"")</f>
        <v/>
      </c>
      <c r="L215" s="219" t="str">
        <f>IFERROR(VLOOKUP($A215,BDD!$A$8:$AT$3170,11,0),"")</f>
        <v/>
      </c>
      <c r="M215" s="222" t="str">
        <f>IFERROR(VLOOKUP($A215,BDD!$A$8:$AT$3170,38,0),"")</f>
        <v/>
      </c>
      <c r="N215" s="999" t="str">
        <f t="shared" si="23"/>
        <v/>
      </c>
      <c r="O215" s="1000"/>
      <c r="P215" s="207" t="str">
        <f>IFERROR(VLOOKUP($A215,BDD!$A$8:$AT$3170,39,0),"")</f>
        <v/>
      </c>
      <c r="Q215" s="192" t="str">
        <f t="shared" si="21"/>
        <v/>
      </c>
      <c r="R215" s="560"/>
      <c r="U215" s="224" t="str">
        <f t="shared" si="22"/>
        <v/>
      </c>
    </row>
    <row r="216" spans="1:21" s="223" customFormat="1" ht="26.25" customHeight="1">
      <c r="A216" s="217">
        <f t="shared" si="24"/>
        <v>0</v>
      </c>
      <c r="B216" s="218" t="str">
        <f t="shared" si="25"/>
        <v/>
      </c>
      <c r="C216" s="219" t="str">
        <f>IFERROR(VLOOKUP($A216,BDD!$A$8:$AT$3170,5,0),"")</f>
        <v/>
      </c>
      <c r="D216" s="219" t="str">
        <f>IFERROR(VLOOKUP($A216,BDD!$A$8:$AT$3170,4,0),"")</f>
        <v/>
      </c>
      <c r="E216" s="220" t="str">
        <f>IFERROR(VLOOKUP($A216,BDD!$A$8:$AT$3170,13,0),"")</f>
        <v/>
      </c>
      <c r="F216" s="219" t="str">
        <f>IFERROR(VLOOKUP($A216,BDD!$A$8:$AT$3170,14,0),"")</f>
        <v/>
      </c>
      <c r="G216" s="219" t="str">
        <f>IFERROR(VLOOKUP($A216,BDD!$A$8:$AT$3170,6,0),"")</f>
        <v/>
      </c>
      <c r="H216" s="221" t="str">
        <f>IFERROR(VLOOKUP($A216,BDD!$A$8:$AT$3170,7,0),"")</f>
        <v/>
      </c>
      <c r="I216" s="219" t="str">
        <f>IFERROR(VLOOKUP($A216,BDD!$A$8:$AT$3170,8,0),"")</f>
        <v/>
      </c>
      <c r="J216" s="219" t="str">
        <f>IFERROR(VLOOKUP($A216,BDD!$A$8:$AT$3170,9,0),"")</f>
        <v/>
      </c>
      <c r="K216" s="221" t="str">
        <f>IFERROR(VLOOKUP($A216,BDD!$A$8:$AT$3170,10,0),"")</f>
        <v/>
      </c>
      <c r="L216" s="219" t="str">
        <f>IFERROR(VLOOKUP($A216,BDD!$A$8:$AT$3170,11,0),"")</f>
        <v/>
      </c>
      <c r="M216" s="222" t="str">
        <f>IFERROR(VLOOKUP($A216,BDD!$A$8:$AT$3170,38,0),"")</f>
        <v/>
      </c>
      <c r="N216" s="999" t="str">
        <f t="shared" si="23"/>
        <v/>
      </c>
      <c r="O216" s="1000"/>
      <c r="P216" s="207" t="str">
        <f>IFERROR(VLOOKUP($A216,BDD!$A$8:$AT$3170,39,0),"")</f>
        <v/>
      </c>
      <c r="Q216" s="192" t="str">
        <f t="shared" si="21"/>
        <v/>
      </c>
      <c r="R216" s="560"/>
      <c r="U216" s="224" t="str">
        <f t="shared" si="22"/>
        <v/>
      </c>
    </row>
    <row r="217" spans="1:21" s="223" customFormat="1" ht="26.25" customHeight="1">
      <c r="A217" s="217">
        <f t="shared" si="24"/>
        <v>0</v>
      </c>
      <c r="B217" s="218" t="str">
        <f t="shared" si="25"/>
        <v/>
      </c>
      <c r="C217" s="219" t="str">
        <f>IFERROR(VLOOKUP($A217,BDD!$A$8:$AT$3170,5,0),"")</f>
        <v/>
      </c>
      <c r="D217" s="219" t="str">
        <f>IFERROR(VLOOKUP($A217,BDD!$A$8:$AT$3170,4,0),"")</f>
        <v/>
      </c>
      <c r="E217" s="220" t="str">
        <f>IFERROR(VLOOKUP($A217,BDD!$A$8:$AT$3170,13,0),"")</f>
        <v/>
      </c>
      <c r="F217" s="219" t="str">
        <f>IFERROR(VLOOKUP($A217,BDD!$A$8:$AT$3170,14,0),"")</f>
        <v/>
      </c>
      <c r="G217" s="219" t="str">
        <f>IFERROR(VLOOKUP($A217,BDD!$A$8:$AT$3170,6,0),"")</f>
        <v/>
      </c>
      <c r="H217" s="221" t="str">
        <f>IFERROR(VLOOKUP($A217,BDD!$A$8:$AT$3170,7,0),"")</f>
        <v/>
      </c>
      <c r="I217" s="219" t="str">
        <f>IFERROR(VLOOKUP($A217,BDD!$A$8:$AT$3170,8,0),"")</f>
        <v/>
      </c>
      <c r="J217" s="219" t="str">
        <f>IFERROR(VLOOKUP($A217,BDD!$A$8:$AT$3170,9,0),"")</f>
        <v/>
      </c>
      <c r="K217" s="221" t="str">
        <f>IFERROR(VLOOKUP($A217,BDD!$A$8:$AT$3170,10,0),"")</f>
        <v/>
      </c>
      <c r="L217" s="219" t="str">
        <f>IFERROR(VLOOKUP($A217,BDD!$A$8:$AT$3170,11,0),"")</f>
        <v/>
      </c>
      <c r="M217" s="222" t="str">
        <f>IFERROR(VLOOKUP($A217,BDD!$A$8:$AT$3170,38,0),"")</f>
        <v/>
      </c>
      <c r="N217" s="999" t="str">
        <f t="shared" si="23"/>
        <v/>
      </c>
      <c r="O217" s="1000"/>
      <c r="P217" s="207" t="str">
        <f>IFERROR(VLOOKUP($A217,BDD!$A$8:$AT$3170,39,0),"")</f>
        <v/>
      </c>
      <c r="Q217" s="192" t="str">
        <f t="shared" si="21"/>
        <v/>
      </c>
      <c r="R217" s="560"/>
      <c r="U217" s="224" t="str">
        <f t="shared" si="22"/>
        <v/>
      </c>
    </row>
    <row r="218" spans="1:21" s="223" customFormat="1" ht="26.25" customHeight="1">
      <c r="A218" s="217">
        <f t="shared" si="24"/>
        <v>0</v>
      </c>
      <c r="B218" s="218" t="str">
        <f t="shared" si="25"/>
        <v/>
      </c>
      <c r="C218" s="219" t="str">
        <f>IFERROR(VLOOKUP($A218,BDD!$A$8:$AT$3170,5,0),"")</f>
        <v/>
      </c>
      <c r="D218" s="219" t="str">
        <f>IFERROR(VLOOKUP($A218,BDD!$A$8:$AT$3170,4,0),"")</f>
        <v/>
      </c>
      <c r="E218" s="220" t="str">
        <f>IFERROR(VLOOKUP($A218,BDD!$A$8:$AT$3170,13,0),"")</f>
        <v/>
      </c>
      <c r="F218" s="219" t="str">
        <f>IFERROR(VLOOKUP($A218,BDD!$A$8:$AT$3170,14,0),"")</f>
        <v/>
      </c>
      <c r="G218" s="219" t="str">
        <f>IFERROR(VLOOKUP($A218,BDD!$A$8:$AT$3170,6,0),"")</f>
        <v/>
      </c>
      <c r="H218" s="221" t="str">
        <f>IFERROR(VLOOKUP($A218,BDD!$A$8:$AT$3170,7,0),"")</f>
        <v/>
      </c>
      <c r="I218" s="219" t="str">
        <f>IFERROR(VLOOKUP($A218,BDD!$A$8:$AT$3170,8,0),"")</f>
        <v/>
      </c>
      <c r="J218" s="219" t="str">
        <f>IFERROR(VLOOKUP($A218,BDD!$A$8:$AT$3170,9,0),"")</f>
        <v/>
      </c>
      <c r="K218" s="221" t="str">
        <f>IFERROR(VLOOKUP($A218,BDD!$A$8:$AT$3170,10,0),"")</f>
        <v/>
      </c>
      <c r="L218" s="219" t="str">
        <f>IFERROR(VLOOKUP($A218,BDD!$A$8:$AT$3170,11,0),"")</f>
        <v/>
      </c>
      <c r="M218" s="222" t="str">
        <f>IFERROR(VLOOKUP($A218,BDD!$A$8:$AT$3170,38,0),"")</f>
        <v/>
      </c>
      <c r="N218" s="999" t="str">
        <f t="shared" si="23"/>
        <v/>
      </c>
      <c r="O218" s="1000"/>
      <c r="P218" s="207" t="str">
        <f>IFERROR(VLOOKUP($A218,BDD!$A$8:$AT$3170,39,0),"")</f>
        <v/>
      </c>
      <c r="Q218" s="192" t="str">
        <f t="shared" si="21"/>
        <v/>
      </c>
      <c r="R218" s="560"/>
      <c r="U218" s="224" t="str">
        <f t="shared" si="22"/>
        <v/>
      </c>
    </row>
    <row r="219" spans="1:21" s="223" customFormat="1" ht="26.25" customHeight="1">
      <c r="A219" s="217">
        <f t="shared" si="24"/>
        <v>0</v>
      </c>
      <c r="B219" s="218" t="str">
        <f t="shared" si="25"/>
        <v/>
      </c>
      <c r="C219" s="219" t="str">
        <f>IFERROR(VLOOKUP($A219,BDD!$A$8:$AT$3170,5,0),"")</f>
        <v/>
      </c>
      <c r="D219" s="219" t="str">
        <f>IFERROR(VLOOKUP($A219,BDD!$A$8:$AT$3170,4,0),"")</f>
        <v/>
      </c>
      <c r="E219" s="220" t="str">
        <f>IFERROR(VLOOKUP($A219,BDD!$A$8:$AT$3170,13,0),"")</f>
        <v/>
      </c>
      <c r="F219" s="219" t="str">
        <f>IFERROR(VLOOKUP($A219,BDD!$A$8:$AT$3170,14,0),"")</f>
        <v/>
      </c>
      <c r="G219" s="219" t="str">
        <f>IFERROR(VLOOKUP($A219,BDD!$A$8:$AT$3170,6,0),"")</f>
        <v/>
      </c>
      <c r="H219" s="221" t="str">
        <f>IFERROR(VLOOKUP($A219,BDD!$A$8:$AT$3170,7,0),"")</f>
        <v/>
      </c>
      <c r="I219" s="219" t="str">
        <f>IFERROR(VLOOKUP($A219,BDD!$A$8:$AT$3170,8,0),"")</f>
        <v/>
      </c>
      <c r="J219" s="219" t="str">
        <f>IFERROR(VLOOKUP($A219,BDD!$A$8:$AT$3170,9,0),"")</f>
        <v/>
      </c>
      <c r="K219" s="221" t="str">
        <f>IFERROR(VLOOKUP($A219,BDD!$A$8:$AT$3170,10,0),"")</f>
        <v/>
      </c>
      <c r="L219" s="219" t="str">
        <f>IFERROR(VLOOKUP($A219,BDD!$A$8:$AT$3170,11,0),"")</f>
        <v/>
      </c>
      <c r="M219" s="222" t="str">
        <f>IFERROR(VLOOKUP($A219,BDD!$A$8:$AT$3170,38,0),"")</f>
        <v/>
      </c>
      <c r="N219" s="999" t="str">
        <f t="shared" si="23"/>
        <v/>
      </c>
      <c r="O219" s="1000"/>
      <c r="P219" s="207" t="str">
        <f>IFERROR(VLOOKUP($A219,BDD!$A$8:$AT$3170,39,0),"")</f>
        <v/>
      </c>
      <c r="Q219" s="192" t="str">
        <f t="shared" si="21"/>
        <v/>
      </c>
      <c r="R219" s="560"/>
      <c r="U219" s="224" t="str">
        <f t="shared" si="22"/>
        <v/>
      </c>
    </row>
    <row r="220" spans="1:21" s="223" customFormat="1" ht="26.25" customHeight="1">
      <c r="A220" s="217">
        <f t="shared" si="24"/>
        <v>0</v>
      </c>
      <c r="B220" s="218" t="str">
        <f t="shared" si="25"/>
        <v/>
      </c>
      <c r="C220" s="219" t="str">
        <f>IFERROR(VLOOKUP($A220,BDD!$A$8:$AT$3170,5,0),"")</f>
        <v/>
      </c>
      <c r="D220" s="219" t="str">
        <f>IFERROR(VLOOKUP($A220,BDD!$A$8:$AT$3170,4,0),"")</f>
        <v/>
      </c>
      <c r="E220" s="220" t="str">
        <f>IFERROR(VLOOKUP($A220,BDD!$A$8:$AT$3170,13,0),"")</f>
        <v/>
      </c>
      <c r="F220" s="219" t="str">
        <f>IFERROR(VLOOKUP($A220,BDD!$A$8:$AT$3170,14,0),"")</f>
        <v/>
      </c>
      <c r="G220" s="219" t="str">
        <f>IFERROR(VLOOKUP($A220,BDD!$A$8:$AT$3170,6,0),"")</f>
        <v/>
      </c>
      <c r="H220" s="221" t="str">
        <f>IFERROR(VLOOKUP($A220,BDD!$A$8:$AT$3170,7,0),"")</f>
        <v/>
      </c>
      <c r="I220" s="219" t="str">
        <f>IFERROR(VLOOKUP($A220,BDD!$A$8:$AT$3170,8,0),"")</f>
        <v/>
      </c>
      <c r="J220" s="219" t="str">
        <f>IFERROR(VLOOKUP($A220,BDD!$A$8:$AT$3170,9,0),"")</f>
        <v/>
      </c>
      <c r="K220" s="221" t="str">
        <f>IFERROR(VLOOKUP($A220,BDD!$A$8:$AT$3170,10,0),"")</f>
        <v/>
      </c>
      <c r="L220" s="219" t="str">
        <f>IFERROR(VLOOKUP($A220,BDD!$A$8:$AT$3170,11,0),"")</f>
        <v/>
      </c>
      <c r="M220" s="222" t="str">
        <f>IFERROR(VLOOKUP($A220,BDD!$A$8:$AT$3170,38,0),"")</f>
        <v/>
      </c>
      <c r="N220" s="999" t="str">
        <f t="shared" si="23"/>
        <v/>
      </c>
      <c r="O220" s="1000"/>
      <c r="P220" s="207" t="str">
        <f>IFERROR(VLOOKUP($A220,BDD!$A$8:$AT$3170,39,0),"")</f>
        <v/>
      </c>
      <c r="Q220" s="192" t="str">
        <f t="shared" si="21"/>
        <v/>
      </c>
      <c r="R220" s="560"/>
      <c r="U220" s="224" t="str">
        <f t="shared" si="22"/>
        <v/>
      </c>
    </row>
    <row r="221" spans="1:21" s="223" customFormat="1" ht="26.25" customHeight="1">
      <c r="A221" s="217">
        <f t="shared" si="24"/>
        <v>0</v>
      </c>
      <c r="B221" s="218" t="str">
        <f t="shared" si="25"/>
        <v/>
      </c>
      <c r="C221" s="219" t="str">
        <f>IFERROR(VLOOKUP($A221,BDD!$A$8:$AT$3170,5,0),"")</f>
        <v/>
      </c>
      <c r="D221" s="219" t="str">
        <f>IFERROR(VLOOKUP($A221,BDD!$A$8:$AT$3170,4,0),"")</f>
        <v/>
      </c>
      <c r="E221" s="220" t="str">
        <f>IFERROR(VLOOKUP($A221,BDD!$A$8:$AT$3170,13,0),"")</f>
        <v/>
      </c>
      <c r="F221" s="219" t="str">
        <f>IFERROR(VLOOKUP($A221,BDD!$A$8:$AT$3170,14,0),"")</f>
        <v/>
      </c>
      <c r="G221" s="219" t="str">
        <f>IFERROR(VLOOKUP($A221,BDD!$A$8:$AT$3170,6,0),"")</f>
        <v/>
      </c>
      <c r="H221" s="221" t="str">
        <f>IFERROR(VLOOKUP($A221,BDD!$A$8:$AT$3170,7,0),"")</f>
        <v/>
      </c>
      <c r="I221" s="219" t="str">
        <f>IFERROR(VLOOKUP($A221,BDD!$A$8:$AT$3170,8,0),"")</f>
        <v/>
      </c>
      <c r="J221" s="219" t="str">
        <f>IFERROR(VLOOKUP($A221,BDD!$A$8:$AT$3170,9,0),"")</f>
        <v/>
      </c>
      <c r="K221" s="221" t="str">
        <f>IFERROR(VLOOKUP($A221,BDD!$A$8:$AT$3170,10,0),"")</f>
        <v/>
      </c>
      <c r="L221" s="219" t="str">
        <f>IFERROR(VLOOKUP($A221,BDD!$A$8:$AT$3170,11,0),"")</f>
        <v/>
      </c>
      <c r="M221" s="222" t="str">
        <f>IFERROR(VLOOKUP($A221,BDD!$A$8:$AT$3170,38,0),"")</f>
        <v/>
      </c>
      <c r="N221" s="999" t="str">
        <f t="shared" si="23"/>
        <v/>
      </c>
      <c r="O221" s="1000"/>
      <c r="P221" s="207" t="str">
        <f>IFERROR(VLOOKUP($A221,BDD!$A$8:$AT$3170,39,0),"")</f>
        <v/>
      </c>
      <c r="Q221" s="192" t="str">
        <f t="shared" si="21"/>
        <v/>
      </c>
      <c r="R221" s="560"/>
      <c r="U221" s="224" t="str">
        <f t="shared" si="22"/>
        <v/>
      </c>
    </row>
    <row r="222" spans="1:21" s="223" customFormat="1" ht="26.25" customHeight="1">
      <c r="A222" s="217">
        <f t="shared" si="24"/>
        <v>0</v>
      </c>
      <c r="B222" s="218" t="str">
        <f t="shared" si="25"/>
        <v/>
      </c>
      <c r="C222" s="219" t="str">
        <f>IFERROR(VLOOKUP($A222,BDD!$A$8:$AT$3170,5,0),"")</f>
        <v/>
      </c>
      <c r="D222" s="219" t="str">
        <f>IFERROR(VLOOKUP($A222,BDD!$A$8:$AT$3170,4,0),"")</f>
        <v/>
      </c>
      <c r="E222" s="220" t="str">
        <f>IFERROR(VLOOKUP($A222,BDD!$A$8:$AT$3170,13,0),"")</f>
        <v/>
      </c>
      <c r="F222" s="219" t="str">
        <f>IFERROR(VLOOKUP($A222,BDD!$A$8:$AT$3170,14,0),"")</f>
        <v/>
      </c>
      <c r="G222" s="219" t="str">
        <f>IFERROR(VLOOKUP($A222,BDD!$A$8:$AT$3170,6,0),"")</f>
        <v/>
      </c>
      <c r="H222" s="221" t="str">
        <f>IFERROR(VLOOKUP($A222,BDD!$A$8:$AT$3170,7,0),"")</f>
        <v/>
      </c>
      <c r="I222" s="219" t="str">
        <f>IFERROR(VLOOKUP($A222,BDD!$A$8:$AT$3170,8,0),"")</f>
        <v/>
      </c>
      <c r="J222" s="219" t="str">
        <f>IFERROR(VLOOKUP($A222,BDD!$A$8:$AT$3170,9,0),"")</f>
        <v/>
      </c>
      <c r="K222" s="221" t="str">
        <f>IFERROR(VLOOKUP($A222,BDD!$A$8:$AT$3170,10,0),"")</f>
        <v/>
      </c>
      <c r="L222" s="219" t="str">
        <f>IFERROR(VLOOKUP($A222,BDD!$A$8:$AT$3170,11,0),"")</f>
        <v/>
      </c>
      <c r="M222" s="222" t="str">
        <f>IFERROR(VLOOKUP($A222,BDD!$A$8:$AT$3170,38,0),"")</f>
        <v/>
      </c>
      <c r="N222" s="999" t="str">
        <f t="shared" si="23"/>
        <v/>
      </c>
      <c r="O222" s="1000"/>
      <c r="P222" s="207" t="str">
        <f>IFERROR(VLOOKUP($A222,BDD!$A$8:$AT$3170,39,0),"")</f>
        <v/>
      </c>
      <c r="Q222" s="192" t="str">
        <f t="shared" si="21"/>
        <v/>
      </c>
      <c r="R222" s="560"/>
      <c r="U222" s="224" t="str">
        <f t="shared" si="22"/>
        <v/>
      </c>
    </row>
    <row r="223" spans="1:21" s="223" customFormat="1" ht="26.25" customHeight="1">
      <c r="A223" s="217">
        <f t="shared" si="24"/>
        <v>0</v>
      </c>
      <c r="B223" s="218" t="str">
        <f t="shared" si="25"/>
        <v/>
      </c>
      <c r="C223" s="219" t="str">
        <f>IFERROR(VLOOKUP($A223,BDD!$A$8:$AT$3170,5,0),"")</f>
        <v/>
      </c>
      <c r="D223" s="219" t="str">
        <f>IFERROR(VLOOKUP($A223,BDD!$A$8:$AT$3170,4,0),"")</f>
        <v/>
      </c>
      <c r="E223" s="220" t="str">
        <f>IFERROR(VLOOKUP($A223,BDD!$A$8:$AT$3170,13,0),"")</f>
        <v/>
      </c>
      <c r="F223" s="219" t="str">
        <f>IFERROR(VLOOKUP($A223,BDD!$A$8:$AT$3170,14,0),"")</f>
        <v/>
      </c>
      <c r="G223" s="219" t="str">
        <f>IFERROR(VLOOKUP($A223,BDD!$A$8:$AT$3170,6,0),"")</f>
        <v/>
      </c>
      <c r="H223" s="221" t="str">
        <f>IFERROR(VLOOKUP($A223,BDD!$A$8:$AT$3170,7,0),"")</f>
        <v/>
      </c>
      <c r="I223" s="219" t="str">
        <f>IFERROR(VLOOKUP($A223,BDD!$A$8:$AT$3170,8,0),"")</f>
        <v/>
      </c>
      <c r="J223" s="219" t="str">
        <f>IFERROR(VLOOKUP($A223,BDD!$A$8:$AT$3170,9,0),"")</f>
        <v/>
      </c>
      <c r="K223" s="221" t="str">
        <f>IFERROR(VLOOKUP($A223,BDD!$A$8:$AT$3170,10,0),"")</f>
        <v/>
      </c>
      <c r="L223" s="219" t="str">
        <f>IFERROR(VLOOKUP($A223,BDD!$A$8:$AT$3170,11,0),"")</f>
        <v/>
      </c>
      <c r="M223" s="222" t="str">
        <f>IFERROR(VLOOKUP($A223,BDD!$A$8:$AT$3170,38,0),"")</f>
        <v/>
      </c>
      <c r="N223" s="999" t="str">
        <f t="shared" si="23"/>
        <v/>
      </c>
      <c r="O223" s="1000"/>
      <c r="P223" s="207" t="str">
        <f>IFERROR(VLOOKUP($A223,BDD!$A$8:$AT$3170,39,0),"")</f>
        <v/>
      </c>
      <c r="Q223" s="192" t="str">
        <f t="shared" si="21"/>
        <v/>
      </c>
      <c r="R223" s="560"/>
      <c r="U223" s="224" t="str">
        <f t="shared" si="22"/>
        <v/>
      </c>
    </row>
    <row r="224" spans="1:21" s="223" customFormat="1" ht="26.25" customHeight="1">
      <c r="A224" s="217">
        <f t="shared" si="24"/>
        <v>0</v>
      </c>
      <c r="B224" s="218" t="str">
        <f t="shared" si="25"/>
        <v/>
      </c>
      <c r="C224" s="219" t="str">
        <f>IFERROR(VLOOKUP($A224,BDD!$A$8:$AT$3170,5,0),"")</f>
        <v/>
      </c>
      <c r="D224" s="219" t="str">
        <f>IFERROR(VLOOKUP($A224,BDD!$A$8:$AT$3170,4,0),"")</f>
        <v/>
      </c>
      <c r="E224" s="220" t="str">
        <f>IFERROR(VLOOKUP($A224,BDD!$A$8:$AT$3170,13,0),"")</f>
        <v/>
      </c>
      <c r="F224" s="219" t="str">
        <f>IFERROR(VLOOKUP($A224,BDD!$A$8:$AT$3170,14,0),"")</f>
        <v/>
      </c>
      <c r="G224" s="219" t="str">
        <f>IFERROR(VLOOKUP($A224,BDD!$A$8:$AT$3170,6,0),"")</f>
        <v/>
      </c>
      <c r="H224" s="221" t="str">
        <f>IFERROR(VLOOKUP($A224,BDD!$A$8:$AT$3170,7,0),"")</f>
        <v/>
      </c>
      <c r="I224" s="219" t="str">
        <f>IFERROR(VLOOKUP($A224,BDD!$A$8:$AT$3170,8,0),"")</f>
        <v/>
      </c>
      <c r="J224" s="219" t="str">
        <f>IFERROR(VLOOKUP($A224,BDD!$A$8:$AT$3170,9,0),"")</f>
        <v/>
      </c>
      <c r="K224" s="221" t="str">
        <f>IFERROR(VLOOKUP($A224,BDD!$A$8:$AT$3170,10,0),"")</f>
        <v/>
      </c>
      <c r="L224" s="219" t="str">
        <f>IFERROR(VLOOKUP($A224,BDD!$A$8:$AT$3170,11,0),"")</f>
        <v/>
      </c>
      <c r="M224" s="222" t="str">
        <f>IFERROR(VLOOKUP($A224,BDD!$A$8:$AT$3170,38,0),"")</f>
        <v/>
      </c>
      <c r="N224" s="999" t="str">
        <f t="shared" si="23"/>
        <v/>
      </c>
      <c r="O224" s="1000"/>
      <c r="P224" s="207" t="str">
        <f>IFERROR(VLOOKUP($A224,BDD!$A$8:$AT$3170,39,0),"")</f>
        <v/>
      </c>
      <c r="Q224" s="192" t="str">
        <f t="shared" si="21"/>
        <v/>
      </c>
      <c r="R224" s="560"/>
      <c r="U224" s="224" t="str">
        <f t="shared" si="22"/>
        <v/>
      </c>
    </row>
    <row r="225" spans="1:21" s="223" customFormat="1" ht="26.25" customHeight="1">
      <c r="A225" s="217">
        <f t="shared" si="24"/>
        <v>0</v>
      </c>
      <c r="B225" s="218" t="str">
        <f t="shared" si="25"/>
        <v/>
      </c>
      <c r="C225" s="219" t="str">
        <f>IFERROR(VLOOKUP($A225,BDD!$A$8:$AT$3170,5,0),"")</f>
        <v/>
      </c>
      <c r="D225" s="219" t="str">
        <f>IFERROR(VLOOKUP($A225,BDD!$A$8:$AT$3170,4,0),"")</f>
        <v/>
      </c>
      <c r="E225" s="220" t="str">
        <f>IFERROR(VLOOKUP($A225,BDD!$A$8:$AT$3170,13,0),"")</f>
        <v/>
      </c>
      <c r="F225" s="219" t="str">
        <f>IFERROR(VLOOKUP($A225,BDD!$A$8:$AT$3170,14,0),"")</f>
        <v/>
      </c>
      <c r="G225" s="219" t="str">
        <f>IFERROR(VLOOKUP($A225,BDD!$A$8:$AT$3170,6,0),"")</f>
        <v/>
      </c>
      <c r="H225" s="221" t="str">
        <f>IFERROR(VLOOKUP($A225,BDD!$A$8:$AT$3170,7,0),"")</f>
        <v/>
      </c>
      <c r="I225" s="219" t="str">
        <f>IFERROR(VLOOKUP($A225,BDD!$A$8:$AT$3170,8,0),"")</f>
        <v/>
      </c>
      <c r="J225" s="219" t="str">
        <f>IFERROR(VLOOKUP($A225,BDD!$A$8:$AT$3170,9,0),"")</f>
        <v/>
      </c>
      <c r="K225" s="221" t="str">
        <f>IFERROR(VLOOKUP($A225,BDD!$A$8:$AT$3170,10,0),"")</f>
        <v/>
      </c>
      <c r="L225" s="219" t="str">
        <f>IFERROR(VLOOKUP($A225,BDD!$A$8:$AT$3170,11,0),"")</f>
        <v/>
      </c>
      <c r="M225" s="222" t="str">
        <f>IFERROR(VLOOKUP($A225,BDD!$A$8:$AT$3170,38,0),"")</f>
        <v/>
      </c>
      <c r="N225" s="999" t="str">
        <f t="shared" si="23"/>
        <v/>
      </c>
      <c r="O225" s="1000"/>
      <c r="P225" s="207" t="str">
        <f>IFERROR(VLOOKUP($A225,BDD!$A$8:$AT$3170,39,0),"")</f>
        <v/>
      </c>
      <c r="Q225" s="192" t="str">
        <f t="shared" si="21"/>
        <v/>
      </c>
      <c r="R225" s="560"/>
      <c r="U225" s="224" t="str">
        <f t="shared" si="22"/>
        <v/>
      </c>
    </row>
    <row r="226" spans="1:21" s="223" customFormat="1" ht="26.25" customHeight="1">
      <c r="A226" s="217">
        <f t="shared" si="24"/>
        <v>0</v>
      </c>
      <c r="B226" s="218" t="str">
        <f t="shared" si="25"/>
        <v/>
      </c>
      <c r="C226" s="219" t="str">
        <f>IFERROR(VLOOKUP($A226,BDD!$A$8:$AT$3170,5,0),"")</f>
        <v/>
      </c>
      <c r="D226" s="219" t="str">
        <f>IFERROR(VLOOKUP($A226,BDD!$A$8:$AT$3170,4,0),"")</f>
        <v/>
      </c>
      <c r="E226" s="220" t="str">
        <f>IFERROR(VLOOKUP($A226,BDD!$A$8:$AT$3170,13,0),"")</f>
        <v/>
      </c>
      <c r="F226" s="219" t="str">
        <f>IFERROR(VLOOKUP($A226,BDD!$A$8:$AT$3170,14,0),"")</f>
        <v/>
      </c>
      <c r="G226" s="219" t="str">
        <f>IFERROR(VLOOKUP($A226,BDD!$A$8:$AT$3170,6,0),"")</f>
        <v/>
      </c>
      <c r="H226" s="221" t="str">
        <f>IFERROR(VLOOKUP($A226,BDD!$A$8:$AT$3170,7,0),"")</f>
        <v/>
      </c>
      <c r="I226" s="219" t="str">
        <f>IFERROR(VLOOKUP($A226,BDD!$A$8:$AT$3170,8,0),"")</f>
        <v/>
      </c>
      <c r="J226" s="219" t="str">
        <f>IFERROR(VLOOKUP($A226,BDD!$A$8:$AT$3170,9,0),"")</f>
        <v/>
      </c>
      <c r="K226" s="221" t="str">
        <f>IFERROR(VLOOKUP($A226,BDD!$A$8:$AT$3170,10,0),"")</f>
        <v/>
      </c>
      <c r="L226" s="219" t="str">
        <f>IFERROR(VLOOKUP($A226,BDD!$A$8:$AT$3170,11,0),"")</f>
        <v/>
      </c>
      <c r="M226" s="222" t="str">
        <f>IFERROR(VLOOKUP($A226,BDD!$A$8:$AT$3170,38,0),"")</f>
        <v/>
      </c>
      <c r="N226" s="999" t="str">
        <f t="shared" si="23"/>
        <v/>
      </c>
      <c r="O226" s="1000"/>
      <c r="P226" s="207" t="str">
        <f>IFERROR(VLOOKUP($A226,BDD!$A$8:$AT$3170,39,0),"")</f>
        <v/>
      </c>
      <c r="Q226" s="192" t="str">
        <f t="shared" si="21"/>
        <v/>
      </c>
      <c r="R226" s="560"/>
      <c r="U226" s="224" t="str">
        <f t="shared" si="22"/>
        <v/>
      </c>
    </row>
    <row r="227" spans="1:21" s="223" customFormat="1" ht="26.25" customHeight="1">
      <c r="A227" s="217">
        <f t="shared" si="24"/>
        <v>0</v>
      </c>
      <c r="B227" s="218" t="str">
        <f t="shared" si="25"/>
        <v/>
      </c>
      <c r="C227" s="219" t="str">
        <f>IFERROR(VLOOKUP($A227,BDD!$A$8:$AT$3170,5,0),"")</f>
        <v/>
      </c>
      <c r="D227" s="219" t="str">
        <f>IFERROR(VLOOKUP($A227,BDD!$A$8:$AT$3170,4,0),"")</f>
        <v/>
      </c>
      <c r="E227" s="220" t="str">
        <f>IFERROR(VLOOKUP($A227,BDD!$A$8:$AT$3170,13,0),"")</f>
        <v/>
      </c>
      <c r="F227" s="219" t="str">
        <f>IFERROR(VLOOKUP($A227,BDD!$A$8:$AT$3170,14,0),"")</f>
        <v/>
      </c>
      <c r="G227" s="219" t="str">
        <f>IFERROR(VLOOKUP($A227,BDD!$A$8:$AT$3170,6,0),"")</f>
        <v/>
      </c>
      <c r="H227" s="221" t="str">
        <f>IFERROR(VLOOKUP($A227,BDD!$A$8:$AT$3170,7,0),"")</f>
        <v/>
      </c>
      <c r="I227" s="219" t="str">
        <f>IFERROR(VLOOKUP($A227,BDD!$A$8:$AT$3170,8,0),"")</f>
        <v/>
      </c>
      <c r="J227" s="219" t="str">
        <f>IFERROR(VLOOKUP($A227,BDD!$A$8:$AT$3170,9,0),"")</f>
        <v/>
      </c>
      <c r="K227" s="221" t="str">
        <f>IFERROR(VLOOKUP($A227,BDD!$A$8:$AT$3170,10,0),"")</f>
        <v/>
      </c>
      <c r="L227" s="219" t="str">
        <f>IFERROR(VLOOKUP($A227,BDD!$A$8:$AT$3170,11,0),"")</f>
        <v/>
      </c>
      <c r="M227" s="222" t="str">
        <f>IFERROR(VLOOKUP($A227,BDD!$A$8:$AT$3170,38,0),"")</f>
        <v/>
      </c>
      <c r="N227" s="999" t="str">
        <f t="shared" si="23"/>
        <v/>
      </c>
      <c r="O227" s="1000"/>
      <c r="P227" s="207" t="str">
        <f>IFERROR(VLOOKUP($A227,BDD!$A$8:$AT$3170,39,0),"")</f>
        <v/>
      </c>
      <c r="Q227" s="192" t="str">
        <f t="shared" si="21"/>
        <v/>
      </c>
      <c r="R227" s="560"/>
      <c r="U227" s="224" t="str">
        <f t="shared" si="22"/>
        <v/>
      </c>
    </row>
    <row r="228" spans="1:21" s="223" customFormat="1" ht="26.25" customHeight="1">
      <c r="A228" s="217">
        <f t="shared" si="24"/>
        <v>0</v>
      </c>
      <c r="B228" s="218" t="str">
        <f t="shared" si="25"/>
        <v/>
      </c>
      <c r="C228" s="219" t="str">
        <f>IFERROR(VLOOKUP($A228,BDD!$A$8:$AT$3170,5,0),"")</f>
        <v/>
      </c>
      <c r="D228" s="219" t="str">
        <f>IFERROR(VLOOKUP($A228,BDD!$A$8:$AT$3170,4,0),"")</f>
        <v/>
      </c>
      <c r="E228" s="220" t="str">
        <f>IFERROR(VLOOKUP($A228,BDD!$A$8:$AT$3170,13,0),"")</f>
        <v/>
      </c>
      <c r="F228" s="219" t="str">
        <f>IFERROR(VLOOKUP($A228,BDD!$A$8:$AT$3170,14,0),"")</f>
        <v/>
      </c>
      <c r="G228" s="219" t="str">
        <f>IFERROR(VLOOKUP($A228,BDD!$A$8:$AT$3170,6,0),"")</f>
        <v/>
      </c>
      <c r="H228" s="221" t="str">
        <f>IFERROR(VLOOKUP($A228,BDD!$A$8:$AT$3170,7,0),"")</f>
        <v/>
      </c>
      <c r="I228" s="219" t="str">
        <f>IFERROR(VLOOKUP($A228,BDD!$A$8:$AT$3170,8,0),"")</f>
        <v/>
      </c>
      <c r="J228" s="219" t="str">
        <f>IFERROR(VLOOKUP($A228,BDD!$A$8:$AT$3170,9,0),"")</f>
        <v/>
      </c>
      <c r="K228" s="221" t="str">
        <f>IFERROR(VLOOKUP($A228,BDD!$A$8:$AT$3170,10,0),"")</f>
        <v/>
      </c>
      <c r="L228" s="219" t="str">
        <f>IFERROR(VLOOKUP($A228,BDD!$A$8:$AT$3170,11,0),"")</f>
        <v/>
      </c>
      <c r="M228" s="222" t="str">
        <f>IFERROR(VLOOKUP($A228,BDD!$A$8:$AT$3170,38,0),"")</f>
        <v/>
      </c>
      <c r="N228" s="999" t="str">
        <f t="shared" si="23"/>
        <v/>
      </c>
      <c r="O228" s="1000"/>
      <c r="P228" s="207" t="str">
        <f>IFERROR(VLOOKUP($A228,BDD!$A$8:$AT$3170,39,0),"")</f>
        <v/>
      </c>
      <c r="Q228" s="192" t="str">
        <f t="shared" si="21"/>
        <v/>
      </c>
      <c r="R228" s="560"/>
      <c r="U228" s="224" t="str">
        <f t="shared" si="22"/>
        <v/>
      </c>
    </row>
    <row r="229" spans="1:21" s="223" customFormat="1" ht="26.25" customHeight="1">
      <c r="A229" s="217">
        <f t="shared" si="24"/>
        <v>0</v>
      </c>
      <c r="B229" s="218" t="str">
        <f t="shared" si="25"/>
        <v/>
      </c>
      <c r="C229" s="219" t="str">
        <f>IFERROR(VLOOKUP($A229,BDD!$A$8:$AT$3170,5,0),"")</f>
        <v/>
      </c>
      <c r="D229" s="219" t="str">
        <f>IFERROR(VLOOKUP($A229,BDD!$A$8:$AT$3170,4,0),"")</f>
        <v/>
      </c>
      <c r="E229" s="220" t="str">
        <f>IFERROR(VLOOKUP($A229,BDD!$A$8:$AT$3170,13,0),"")</f>
        <v/>
      </c>
      <c r="F229" s="219" t="str">
        <f>IFERROR(VLOOKUP($A229,BDD!$A$8:$AT$3170,14,0),"")</f>
        <v/>
      </c>
      <c r="G229" s="219" t="str">
        <f>IFERROR(VLOOKUP($A229,BDD!$A$8:$AT$3170,6,0),"")</f>
        <v/>
      </c>
      <c r="H229" s="221" t="str">
        <f>IFERROR(VLOOKUP($A229,BDD!$A$8:$AT$3170,7,0),"")</f>
        <v/>
      </c>
      <c r="I229" s="219" t="str">
        <f>IFERROR(VLOOKUP($A229,BDD!$A$8:$AT$3170,8,0),"")</f>
        <v/>
      </c>
      <c r="J229" s="219" t="str">
        <f>IFERROR(VLOOKUP($A229,BDD!$A$8:$AT$3170,9,0),"")</f>
        <v/>
      </c>
      <c r="K229" s="221" t="str">
        <f>IFERROR(VLOOKUP($A229,BDD!$A$8:$AT$3170,10,0),"")</f>
        <v/>
      </c>
      <c r="L229" s="219" t="str">
        <f>IFERROR(VLOOKUP($A229,BDD!$A$8:$AT$3170,11,0),"")</f>
        <v/>
      </c>
      <c r="M229" s="222" t="str">
        <f>IFERROR(VLOOKUP($A229,BDD!$A$8:$AT$3170,38,0),"")</f>
        <v/>
      </c>
      <c r="N229" s="999" t="str">
        <f t="shared" si="23"/>
        <v/>
      </c>
      <c r="O229" s="1000"/>
      <c r="P229" s="207" t="str">
        <f>IFERROR(VLOOKUP($A229,BDD!$A$8:$AT$3170,39,0),"")</f>
        <v/>
      </c>
      <c r="Q229" s="192" t="str">
        <f t="shared" si="21"/>
        <v/>
      </c>
      <c r="R229" s="560"/>
      <c r="U229" s="224" t="str">
        <f t="shared" si="22"/>
        <v/>
      </c>
    </row>
    <row r="230" spans="1:21" s="223" customFormat="1" ht="26.25" customHeight="1">
      <c r="A230" s="217">
        <f t="shared" si="24"/>
        <v>0</v>
      </c>
      <c r="B230" s="218" t="str">
        <f t="shared" si="25"/>
        <v/>
      </c>
      <c r="C230" s="219" t="str">
        <f>IFERROR(VLOOKUP($A230,BDD!$A$8:$AT$3170,5,0),"")</f>
        <v/>
      </c>
      <c r="D230" s="219" t="str">
        <f>IFERROR(VLOOKUP($A230,BDD!$A$8:$AT$3170,4,0),"")</f>
        <v/>
      </c>
      <c r="E230" s="220" t="str">
        <f>IFERROR(VLOOKUP($A230,BDD!$A$8:$AT$3170,13,0),"")</f>
        <v/>
      </c>
      <c r="F230" s="219" t="str">
        <f>IFERROR(VLOOKUP($A230,BDD!$A$8:$AT$3170,14,0),"")</f>
        <v/>
      </c>
      <c r="G230" s="219" t="str">
        <f>IFERROR(VLOOKUP($A230,BDD!$A$8:$AT$3170,6,0),"")</f>
        <v/>
      </c>
      <c r="H230" s="221" t="str">
        <f>IFERROR(VLOOKUP($A230,BDD!$A$8:$AT$3170,7,0),"")</f>
        <v/>
      </c>
      <c r="I230" s="219" t="str">
        <f>IFERROR(VLOOKUP($A230,BDD!$A$8:$AT$3170,8,0),"")</f>
        <v/>
      </c>
      <c r="J230" s="219" t="str">
        <f>IFERROR(VLOOKUP($A230,BDD!$A$8:$AT$3170,9,0),"")</f>
        <v/>
      </c>
      <c r="K230" s="221" t="str">
        <f>IFERROR(VLOOKUP($A230,BDD!$A$8:$AT$3170,10,0),"")</f>
        <v/>
      </c>
      <c r="L230" s="219" t="str">
        <f>IFERROR(VLOOKUP($A230,BDD!$A$8:$AT$3170,11,0),"")</f>
        <v/>
      </c>
      <c r="M230" s="222" t="str">
        <f>IFERROR(VLOOKUP($A230,BDD!$A$8:$AT$3170,38,0),"")</f>
        <v/>
      </c>
      <c r="N230" s="999" t="str">
        <f t="shared" si="23"/>
        <v/>
      </c>
      <c r="O230" s="1000"/>
      <c r="P230" s="207" t="str">
        <f>IFERROR(VLOOKUP($A230,BDD!$A$8:$AT$3170,39,0),"")</f>
        <v/>
      </c>
      <c r="Q230" s="192" t="str">
        <f t="shared" si="21"/>
        <v/>
      </c>
      <c r="R230" s="560"/>
      <c r="U230" s="224" t="str">
        <f t="shared" si="22"/>
        <v/>
      </c>
    </row>
    <row r="231" spans="1:21" s="223" customFormat="1" ht="26.25" customHeight="1">
      <c r="A231" s="217">
        <f t="shared" si="24"/>
        <v>0</v>
      </c>
      <c r="B231" s="218" t="str">
        <f t="shared" si="25"/>
        <v/>
      </c>
      <c r="C231" s="219" t="str">
        <f>IFERROR(VLOOKUP($A231,BDD!$A$8:$AT$3170,5,0),"")</f>
        <v/>
      </c>
      <c r="D231" s="219" t="str">
        <f>IFERROR(VLOOKUP($A231,BDD!$A$8:$AT$3170,4,0),"")</f>
        <v/>
      </c>
      <c r="E231" s="220" t="str">
        <f>IFERROR(VLOOKUP($A231,BDD!$A$8:$AT$3170,13,0),"")</f>
        <v/>
      </c>
      <c r="F231" s="219" t="str">
        <f>IFERROR(VLOOKUP($A231,BDD!$A$8:$AT$3170,14,0),"")</f>
        <v/>
      </c>
      <c r="G231" s="219" t="str">
        <f>IFERROR(VLOOKUP($A231,BDD!$A$8:$AT$3170,6,0),"")</f>
        <v/>
      </c>
      <c r="H231" s="221" t="str">
        <f>IFERROR(VLOOKUP($A231,BDD!$A$8:$AT$3170,7,0),"")</f>
        <v/>
      </c>
      <c r="I231" s="219" t="str">
        <f>IFERROR(VLOOKUP($A231,BDD!$A$8:$AT$3170,8,0),"")</f>
        <v/>
      </c>
      <c r="J231" s="219" t="str">
        <f>IFERROR(VLOOKUP($A231,BDD!$A$8:$AT$3170,9,0),"")</f>
        <v/>
      </c>
      <c r="K231" s="221" t="str">
        <f>IFERROR(VLOOKUP($A231,BDD!$A$8:$AT$3170,10,0),"")</f>
        <v/>
      </c>
      <c r="L231" s="219" t="str">
        <f>IFERROR(VLOOKUP($A231,BDD!$A$8:$AT$3170,11,0),"")</f>
        <v/>
      </c>
      <c r="M231" s="222" t="str">
        <f>IFERROR(VLOOKUP($A231,BDD!$A$8:$AT$3170,38,0),"")</f>
        <v/>
      </c>
      <c r="N231" s="999" t="str">
        <f t="shared" si="23"/>
        <v/>
      </c>
      <c r="O231" s="1000"/>
      <c r="P231" s="207" t="str">
        <f>IFERROR(VLOOKUP($A231,BDD!$A$8:$AT$3170,39,0),"")</f>
        <v/>
      </c>
      <c r="Q231" s="192" t="str">
        <f t="shared" si="21"/>
        <v/>
      </c>
      <c r="R231" s="560"/>
      <c r="U231" s="224" t="str">
        <f t="shared" si="22"/>
        <v/>
      </c>
    </row>
    <row r="232" spans="1:21" s="223" customFormat="1" ht="26.25" customHeight="1">
      <c r="A232" s="217">
        <f t="shared" si="24"/>
        <v>0</v>
      </c>
      <c r="B232" s="218" t="str">
        <f t="shared" si="25"/>
        <v/>
      </c>
      <c r="C232" s="219" t="str">
        <f>IFERROR(VLOOKUP($A232,BDD!$A$8:$AT$3170,5,0),"")</f>
        <v/>
      </c>
      <c r="D232" s="219" t="str">
        <f>IFERROR(VLOOKUP($A232,BDD!$A$8:$AT$3170,4,0),"")</f>
        <v/>
      </c>
      <c r="E232" s="220" t="str">
        <f>IFERROR(VLOOKUP($A232,BDD!$A$8:$AT$3170,13,0),"")</f>
        <v/>
      </c>
      <c r="F232" s="219" t="str">
        <f>IFERROR(VLOOKUP($A232,BDD!$A$8:$AT$3170,14,0),"")</f>
        <v/>
      </c>
      <c r="G232" s="219" t="str">
        <f>IFERROR(VLOOKUP($A232,BDD!$A$8:$AT$3170,6,0),"")</f>
        <v/>
      </c>
      <c r="H232" s="221" t="str">
        <f>IFERROR(VLOOKUP($A232,BDD!$A$8:$AT$3170,7,0),"")</f>
        <v/>
      </c>
      <c r="I232" s="219" t="str">
        <f>IFERROR(VLOOKUP($A232,BDD!$A$8:$AT$3170,8,0),"")</f>
        <v/>
      </c>
      <c r="J232" s="219" t="str">
        <f>IFERROR(VLOOKUP($A232,BDD!$A$8:$AT$3170,9,0),"")</f>
        <v/>
      </c>
      <c r="K232" s="221" t="str">
        <f>IFERROR(VLOOKUP($A232,BDD!$A$8:$AT$3170,10,0),"")</f>
        <v/>
      </c>
      <c r="L232" s="219" t="str">
        <f>IFERROR(VLOOKUP($A232,BDD!$A$8:$AT$3170,11,0),"")</f>
        <v/>
      </c>
      <c r="M232" s="222" t="str">
        <f>IFERROR(VLOOKUP($A232,BDD!$A$8:$AT$3170,38,0),"")</f>
        <v/>
      </c>
      <c r="N232" s="999" t="str">
        <f t="shared" si="23"/>
        <v/>
      </c>
      <c r="O232" s="1000"/>
      <c r="P232" s="207" t="str">
        <f>IFERROR(VLOOKUP($A232,BDD!$A$8:$AT$3170,39,0),"")</f>
        <v/>
      </c>
      <c r="Q232" s="192" t="str">
        <f t="shared" si="21"/>
        <v/>
      </c>
      <c r="R232" s="560"/>
      <c r="U232" s="224" t="str">
        <f t="shared" si="22"/>
        <v/>
      </c>
    </row>
    <row r="233" spans="1:21" s="223" customFormat="1" ht="26.25" customHeight="1">
      <c r="A233" s="217">
        <f t="shared" si="24"/>
        <v>0</v>
      </c>
      <c r="B233" s="218" t="str">
        <f t="shared" si="25"/>
        <v/>
      </c>
      <c r="C233" s="219" t="str">
        <f>IFERROR(VLOOKUP($A233,BDD!$A$8:$AT$3170,5,0),"")</f>
        <v/>
      </c>
      <c r="D233" s="219" t="str">
        <f>IFERROR(VLOOKUP($A233,BDD!$A$8:$AT$3170,4,0),"")</f>
        <v/>
      </c>
      <c r="E233" s="220" t="str">
        <f>IFERROR(VLOOKUP($A233,BDD!$A$8:$AT$3170,13,0),"")</f>
        <v/>
      </c>
      <c r="F233" s="219" t="str">
        <f>IFERROR(VLOOKUP($A233,BDD!$A$8:$AT$3170,14,0),"")</f>
        <v/>
      </c>
      <c r="G233" s="219" t="str">
        <f>IFERROR(VLOOKUP($A233,BDD!$A$8:$AT$3170,6,0),"")</f>
        <v/>
      </c>
      <c r="H233" s="221" t="str">
        <f>IFERROR(VLOOKUP($A233,BDD!$A$8:$AT$3170,7,0),"")</f>
        <v/>
      </c>
      <c r="I233" s="219" t="str">
        <f>IFERROR(VLOOKUP($A233,BDD!$A$8:$AT$3170,8,0),"")</f>
        <v/>
      </c>
      <c r="J233" s="219" t="str">
        <f>IFERROR(VLOOKUP($A233,BDD!$A$8:$AT$3170,9,0),"")</f>
        <v/>
      </c>
      <c r="K233" s="221" t="str">
        <f>IFERROR(VLOOKUP($A233,BDD!$A$8:$AT$3170,10,0),"")</f>
        <v/>
      </c>
      <c r="L233" s="219" t="str">
        <f>IFERROR(VLOOKUP($A233,BDD!$A$8:$AT$3170,11,0),"")</f>
        <v/>
      </c>
      <c r="M233" s="222" t="str">
        <f>IFERROR(VLOOKUP($A233,BDD!$A$8:$AT$3170,38,0),"")</f>
        <v/>
      </c>
      <c r="N233" s="999" t="str">
        <f t="shared" si="23"/>
        <v/>
      </c>
      <c r="O233" s="1000"/>
      <c r="P233" s="207" t="str">
        <f>IFERROR(VLOOKUP($A233,BDD!$A$8:$AT$3170,39,0),"")</f>
        <v/>
      </c>
      <c r="Q233" s="192" t="str">
        <f t="shared" si="21"/>
        <v/>
      </c>
      <c r="R233" s="560"/>
      <c r="U233" s="224" t="str">
        <f t="shared" si="22"/>
        <v/>
      </c>
    </row>
    <row r="234" spans="1:21" s="223" customFormat="1" ht="26.25" customHeight="1">
      <c r="A234" s="217">
        <f t="shared" si="24"/>
        <v>0</v>
      </c>
      <c r="B234" s="218" t="str">
        <f t="shared" si="25"/>
        <v/>
      </c>
      <c r="C234" s="219" t="str">
        <f>IFERROR(VLOOKUP($A234,BDD!$A$8:$AT$3170,5,0),"")</f>
        <v/>
      </c>
      <c r="D234" s="219" t="str">
        <f>IFERROR(VLOOKUP($A234,BDD!$A$8:$AT$3170,4,0),"")</f>
        <v/>
      </c>
      <c r="E234" s="220" t="str">
        <f>IFERROR(VLOOKUP($A234,BDD!$A$8:$AT$3170,13,0),"")</f>
        <v/>
      </c>
      <c r="F234" s="219" t="str">
        <f>IFERROR(VLOOKUP($A234,BDD!$A$8:$AT$3170,14,0),"")</f>
        <v/>
      </c>
      <c r="G234" s="219" t="str">
        <f>IFERROR(VLOOKUP($A234,BDD!$A$8:$AT$3170,6,0),"")</f>
        <v/>
      </c>
      <c r="H234" s="221" t="str">
        <f>IFERROR(VLOOKUP($A234,BDD!$A$8:$AT$3170,7,0),"")</f>
        <v/>
      </c>
      <c r="I234" s="219" t="str">
        <f>IFERROR(VLOOKUP($A234,BDD!$A$8:$AT$3170,8,0),"")</f>
        <v/>
      </c>
      <c r="J234" s="219" t="str">
        <f>IFERROR(VLOOKUP($A234,BDD!$A$8:$AT$3170,9,0),"")</f>
        <v/>
      </c>
      <c r="K234" s="221" t="str">
        <f>IFERROR(VLOOKUP($A234,BDD!$A$8:$AT$3170,10,0),"")</f>
        <v/>
      </c>
      <c r="L234" s="219" t="str">
        <f>IFERROR(VLOOKUP($A234,BDD!$A$8:$AT$3170,11,0),"")</f>
        <v/>
      </c>
      <c r="M234" s="222" t="str">
        <f>IFERROR(VLOOKUP($A234,BDD!$A$8:$AT$3170,38,0),"")</f>
        <v/>
      </c>
      <c r="N234" s="999" t="str">
        <f t="shared" si="23"/>
        <v/>
      </c>
      <c r="O234" s="1000"/>
      <c r="P234" s="207" t="str">
        <f>IFERROR(VLOOKUP($A234,BDD!$A$8:$AT$3170,39,0),"")</f>
        <v/>
      </c>
      <c r="Q234" s="192" t="str">
        <f t="shared" si="21"/>
        <v/>
      </c>
      <c r="R234" s="560"/>
      <c r="U234" s="224" t="str">
        <f t="shared" si="22"/>
        <v/>
      </c>
    </row>
    <row r="235" spans="1:21" s="223" customFormat="1" ht="26.25" customHeight="1">
      <c r="A235" s="217">
        <f t="shared" si="24"/>
        <v>0</v>
      </c>
      <c r="B235" s="218" t="str">
        <f t="shared" si="25"/>
        <v/>
      </c>
      <c r="C235" s="219" t="str">
        <f>IFERROR(VLOOKUP($A235,BDD!$A$8:$AT$3170,5,0),"")</f>
        <v/>
      </c>
      <c r="D235" s="219" t="str">
        <f>IFERROR(VLOOKUP($A235,BDD!$A$8:$AT$3170,4,0),"")</f>
        <v/>
      </c>
      <c r="E235" s="220" t="str">
        <f>IFERROR(VLOOKUP($A235,BDD!$A$8:$AT$3170,13,0),"")</f>
        <v/>
      </c>
      <c r="F235" s="219" t="str">
        <f>IFERROR(VLOOKUP($A235,BDD!$A$8:$AT$3170,14,0),"")</f>
        <v/>
      </c>
      <c r="G235" s="219" t="str">
        <f>IFERROR(VLOOKUP($A235,BDD!$A$8:$AT$3170,6,0),"")</f>
        <v/>
      </c>
      <c r="H235" s="221" t="str">
        <f>IFERROR(VLOOKUP($A235,BDD!$A$8:$AT$3170,7,0),"")</f>
        <v/>
      </c>
      <c r="I235" s="219" t="str">
        <f>IFERROR(VLOOKUP($A235,BDD!$A$8:$AT$3170,8,0),"")</f>
        <v/>
      </c>
      <c r="J235" s="219" t="str">
        <f>IFERROR(VLOOKUP($A235,BDD!$A$8:$AT$3170,9,0),"")</f>
        <v/>
      </c>
      <c r="K235" s="221" t="str">
        <f>IFERROR(VLOOKUP($A235,BDD!$A$8:$AT$3170,10,0),"")</f>
        <v/>
      </c>
      <c r="L235" s="219" t="str">
        <f>IFERROR(VLOOKUP($A235,BDD!$A$8:$AT$3170,11,0),"")</f>
        <v/>
      </c>
      <c r="M235" s="222" t="str">
        <f>IFERROR(VLOOKUP($A235,BDD!$A$8:$AT$3170,38,0),"")</f>
        <v/>
      </c>
      <c r="N235" s="999" t="str">
        <f t="shared" si="23"/>
        <v/>
      </c>
      <c r="O235" s="1000"/>
      <c r="P235" s="207" t="str">
        <f>IFERROR(VLOOKUP($A235,BDD!$A$8:$AT$3170,39,0),"")</f>
        <v/>
      </c>
      <c r="Q235" s="192" t="str">
        <f t="shared" si="21"/>
        <v/>
      </c>
      <c r="R235" s="560"/>
      <c r="U235" s="224" t="str">
        <f t="shared" si="22"/>
        <v/>
      </c>
    </row>
    <row r="236" spans="1:21" s="223" customFormat="1" ht="26.25" customHeight="1">
      <c r="A236" s="217">
        <f t="shared" si="24"/>
        <v>0</v>
      </c>
      <c r="B236" s="218" t="str">
        <f t="shared" si="25"/>
        <v/>
      </c>
      <c r="C236" s="219" t="str">
        <f>IFERROR(VLOOKUP($A236,BDD!$A$8:$AT$3170,5,0),"")</f>
        <v/>
      </c>
      <c r="D236" s="219" t="str">
        <f>IFERROR(VLOOKUP($A236,BDD!$A$8:$AT$3170,4,0),"")</f>
        <v/>
      </c>
      <c r="E236" s="220" t="str">
        <f>IFERROR(VLOOKUP($A236,BDD!$A$8:$AT$3170,13,0),"")</f>
        <v/>
      </c>
      <c r="F236" s="219" t="str">
        <f>IFERROR(VLOOKUP($A236,BDD!$A$8:$AT$3170,14,0),"")</f>
        <v/>
      </c>
      <c r="G236" s="219" t="str">
        <f>IFERROR(VLOOKUP($A236,BDD!$A$8:$AT$3170,6,0),"")</f>
        <v/>
      </c>
      <c r="H236" s="221" t="str">
        <f>IFERROR(VLOOKUP($A236,BDD!$A$8:$AT$3170,7,0),"")</f>
        <v/>
      </c>
      <c r="I236" s="219" t="str">
        <f>IFERROR(VLOOKUP($A236,BDD!$A$8:$AT$3170,8,0),"")</f>
        <v/>
      </c>
      <c r="J236" s="219" t="str">
        <f>IFERROR(VLOOKUP($A236,BDD!$A$8:$AT$3170,9,0),"")</f>
        <v/>
      </c>
      <c r="K236" s="221" t="str">
        <f>IFERROR(VLOOKUP($A236,BDD!$A$8:$AT$3170,10,0),"")</f>
        <v/>
      </c>
      <c r="L236" s="219" t="str">
        <f>IFERROR(VLOOKUP($A236,BDD!$A$8:$AT$3170,11,0),"")</f>
        <v/>
      </c>
      <c r="M236" s="222" t="str">
        <f>IFERROR(VLOOKUP($A236,BDD!$A$8:$AT$3170,38,0),"")</f>
        <v/>
      </c>
      <c r="N236" s="999" t="str">
        <f t="shared" si="23"/>
        <v/>
      </c>
      <c r="O236" s="1000"/>
      <c r="P236" s="207" t="str">
        <f>IFERROR(VLOOKUP($A236,BDD!$A$8:$AT$3170,39,0),"")</f>
        <v/>
      </c>
      <c r="Q236" s="192" t="str">
        <f t="shared" si="21"/>
        <v/>
      </c>
      <c r="R236" s="560"/>
      <c r="U236" s="224" t="str">
        <f t="shared" si="22"/>
        <v/>
      </c>
    </row>
    <row r="237" spans="1:21" s="223" customFormat="1" ht="26.25" customHeight="1">
      <c r="A237" s="217">
        <f t="shared" si="24"/>
        <v>0</v>
      </c>
      <c r="B237" s="218" t="str">
        <f t="shared" si="25"/>
        <v/>
      </c>
      <c r="C237" s="219" t="str">
        <f>IFERROR(VLOOKUP($A237,BDD!$A$8:$AT$3170,5,0),"")</f>
        <v/>
      </c>
      <c r="D237" s="219" t="str">
        <f>IFERROR(VLOOKUP($A237,BDD!$A$8:$AT$3170,4,0),"")</f>
        <v/>
      </c>
      <c r="E237" s="220" t="str">
        <f>IFERROR(VLOOKUP($A237,BDD!$A$8:$AT$3170,13,0),"")</f>
        <v/>
      </c>
      <c r="F237" s="219" t="str">
        <f>IFERROR(VLOOKUP($A237,BDD!$A$8:$AT$3170,14,0),"")</f>
        <v/>
      </c>
      <c r="G237" s="219" t="str">
        <f>IFERROR(VLOOKUP($A237,BDD!$A$8:$AT$3170,6,0),"")</f>
        <v/>
      </c>
      <c r="H237" s="221" t="str">
        <f>IFERROR(VLOOKUP($A237,BDD!$A$8:$AT$3170,7,0),"")</f>
        <v/>
      </c>
      <c r="I237" s="219" t="str">
        <f>IFERROR(VLOOKUP($A237,BDD!$A$8:$AT$3170,8,0),"")</f>
        <v/>
      </c>
      <c r="J237" s="219" t="str">
        <f>IFERROR(VLOOKUP($A237,BDD!$A$8:$AT$3170,9,0),"")</f>
        <v/>
      </c>
      <c r="K237" s="221" t="str">
        <f>IFERROR(VLOOKUP($A237,BDD!$A$8:$AT$3170,10,0),"")</f>
        <v/>
      </c>
      <c r="L237" s="219" t="str">
        <f>IFERROR(VLOOKUP($A237,BDD!$A$8:$AT$3170,11,0),"")</f>
        <v/>
      </c>
      <c r="M237" s="222" t="str">
        <f>IFERROR(VLOOKUP($A237,BDD!$A$8:$AT$3170,38,0),"")</f>
        <v/>
      </c>
      <c r="N237" s="999" t="str">
        <f t="shared" si="23"/>
        <v/>
      </c>
      <c r="O237" s="1000"/>
      <c r="P237" s="207" t="str">
        <f>IFERROR(VLOOKUP($A237,BDD!$A$8:$AT$3170,39,0),"")</f>
        <v/>
      </c>
      <c r="Q237" s="192" t="str">
        <f t="shared" si="21"/>
        <v/>
      </c>
      <c r="R237" s="560"/>
      <c r="U237" s="224" t="str">
        <f t="shared" si="22"/>
        <v/>
      </c>
    </row>
    <row r="238" spans="1:21" s="226" customFormat="1" ht="33" customHeight="1">
      <c r="B238" s="992"/>
      <c r="C238" s="993"/>
      <c r="D238" s="993"/>
      <c r="E238" s="993"/>
      <c r="F238" s="993"/>
      <c r="G238" s="993"/>
      <c r="H238" s="993"/>
      <c r="I238" s="993"/>
      <c r="J238" s="993"/>
      <c r="K238" s="993"/>
      <c r="L238" s="993"/>
      <c r="M238" s="993"/>
      <c r="N238" s="993"/>
      <c r="O238" s="994"/>
      <c r="P238" s="194"/>
      <c r="Q238" s="192" t="str">
        <f t="shared" si="21"/>
        <v/>
      </c>
      <c r="R238" s="560"/>
      <c r="U238" s="224" t="str">
        <f t="shared" si="22"/>
        <v/>
      </c>
    </row>
    <row r="239" spans="1:21" s="228" customFormat="1" ht="33" customHeight="1">
      <c r="A239" s="217"/>
      <c r="B239" s="995"/>
      <c r="C239" s="996"/>
      <c r="D239" s="996"/>
      <c r="E239" s="996"/>
      <c r="F239" s="996"/>
      <c r="G239" s="996"/>
      <c r="H239" s="996"/>
      <c r="I239" s="997"/>
      <c r="J239" s="997"/>
      <c r="K239" s="997"/>
      <c r="L239" s="997"/>
      <c r="M239" s="997"/>
      <c r="N239" s="997"/>
      <c r="O239" s="998"/>
      <c r="P239" s="194"/>
      <c r="Q239" s="192" t="str">
        <f t="shared" si="21"/>
        <v/>
      </c>
      <c r="R239" s="560"/>
      <c r="S239" s="227"/>
      <c r="U239" s="224" t="str">
        <f t="shared" si="22"/>
        <v/>
      </c>
    </row>
    <row r="240" spans="1:21" s="228" customFormat="1" ht="33" customHeight="1">
      <c r="A240" s="217"/>
      <c r="B240" s="995"/>
      <c r="C240" s="996"/>
      <c r="D240" s="996"/>
      <c r="E240" s="996"/>
      <c r="F240" s="996"/>
      <c r="G240" s="996"/>
      <c r="H240" s="996"/>
      <c r="I240" s="997"/>
      <c r="J240" s="997"/>
      <c r="K240" s="997"/>
      <c r="L240" s="997"/>
      <c r="M240" s="997"/>
      <c r="N240" s="997"/>
      <c r="O240" s="998"/>
      <c r="P240" s="194"/>
      <c r="Q240" s="192" t="str">
        <f t="shared" si="21"/>
        <v/>
      </c>
      <c r="R240" s="560"/>
      <c r="S240" s="227"/>
      <c r="U240" s="224" t="str">
        <f t="shared" si="22"/>
        <v/>
      </c>
    </row>
    <row r="241" spans="1:21" s="228" customFormat="1" ht="33" customHeight="1">
      <c r="A241" s="217"/>
      <c r="B241" s="988"/>
      <c r="C241" s="989"/>
      <c r="D241" s="989"/>
      <c r="E241" s="989"/>
      <c r="F241" s="989"/>
      <c r="G241" s="989"/>
      <c r="H241" s="989"/>
      <c r="I241" s="990"/>
      <c r="J241" s="990"/>
      <c r="K241" s="990"/>
      <c r="L241" s="990"/>
      <c r="M241" s="990"/>
      <c r="N241" s="990"/>
      <c r="O241" s="991"/>
      <c r="P241" s="194"/>
      <c r="Q241" s="192" t="str">
        <f t="shared" si="21"/>
        <v/>
      </c>
      <c r="R241" s="560"/>
      <c r="S241" s="227"/>
      <c r="U241" s="224" t="str">
        <f t="shared" si="22"/>
        <v/>
      </c>
    </row>
    <row r="242" spans="1:21" ht="28.5" customHeight="1">
      <c r="B242" s="1023"/>
      <c r="C242" s="1024"/>
      <c r="D242" s="1024"/>
      <c r="E242" s="1025"/>
      <c r="F242" s="992" t="s">
        <v>1755</v>
      </c>
      <c r="G242" s="993"/>
      <c r="H242" s="993"/>
      <c r="I242" s="993"/>
      <c r="J242" s="993"/>
      <c r="K242" s="993"/>
      <c r="L242" s="994"/>
      <c r="M242" s="1038" t="s">
        <v>1756</v>
      </c>
      <c r="N242" s="1039"/>
      <c r="O242" s="1040"/>
      <c r="Q242" s="192" t="str">
        <f t="shared" si="21"/>
        <v/>
      </c>
      <c r="R242" s="560"/>
      <c r="U242" s="224" t="str">
        <f t="shared" si="22"/>
        <v/>
      </c>
    </row>
    <row r="243" spans="1:21" ht="28.5" customHeight="1">
      <c r="A243" s="217"/>
      <c r="B243" s="1026"/>
      <c r="C243" s="1027"/>
      <c r="D243" s="1027"/>
      <c r="E243" s="1028"/>
      <c r="F243" s="1032"/>
      <c r="G243" s="1033"/>
      <c r="H243" s="1033"/>
      <c r="I243" s="1033"/>
      <c r="J243" s="1033"/>
      <c r="K243" s="1033"/>
      <c r="L243" s="1034"/>
      <c r="M243" s="1038" t="s">
        <v>1536</v>
      </c>
      <c r="N243" s="1039"/>
      <c r="O243" s="1040"/>
      <c r="Q243" s="192" t="str">
        <f t="shared" si="21"/>
        <v/>
      </c>
      <c r="R243" s="560"/>
      <c r="U243" s="224" t="str">
        <f t="shared" si="22"/>
        <v/>
      </c>
    </row>
    <row r="244" spans="1:21" ht="28.5" customHeight="1">
      <c r="A244" s="217"/>
      <c r="B244" s="1029"/>
      <c r="C244" s="1030"/>
      <c r="D244" s="1030"/>
      <c r="E244" s="1031"/>
      <c r="F244" s="1035"/>
      <c r="G244" s="1036"/>
      <c r="H244" s="1036"/>
      <c r="I244" s="1036"/>
      <c r="J244" s="1036"/>
      <c r="K244" s="1036"/>
      <c r="L244" s="1037"/>
      <c r="M244" s="1038" t="s">
        <v>1538</v>
      </c>
      <c r="N244" s="1039"/>
      <c r="O244" s="1040"/>
      <c r="Q244" s="192" t="str">
        <f t="shared" si="21"/>
        <v/>
      </c>
      <c r="R244" s="560"/>
      <c r="U244" s="224" t="str">
        <f t="shared" si="22"/>
        <v/>
      </c>
    </row>
    <row r="245" spans="1:21" ht="27.75" customHeight="1">
      <c r="A245" s="217"/>
      <c r="B245" s="1041" t="s">
        <v>1757</v>
      </c>
      <c r="C245" s="1042"/>
      <c r="D245" s="1042"/>
      <c r="E245" s="1042"/>
      <c r="F245" s="1042"/>
      <c r="G245" s="1042"/>
      <c r="H245" s="1042"/>
      <c r="I245" s="1042"/>
      <c r="J245" s="1042"/>
      <c r="K245" s="1042"/>
      <c r="L245" s="1042"/>
      <c r="M245" s="1042"/>
      <c r="N245" s="1042"/>
      <c r="O245" s="1043"/>
      <c r="Q245" s="192" t="str">
        <f t="shared" si="21"/>
        <v/>
      </c>
      <c r="R245" s="560"/>
      <c r="U245" s="224" t="str">
        <f t="shared" si="22"/>
        <v/>
      </c>
    </row>
    <row r="246" spans="1:21" s="195" customFormat="1" ht="27.75" customHeight="1">
      <c r="A246" s="217"/>
      <c r="B246" s="1008" t="s">
        <v>1758</v>
      </c>
      <c r="C246" s="1009"/>
      <c r="D246" s="1009"/>
      <c r="E246" s="1010" t="str">
        <f>E6</f>
        <v>MFD-ISW Vers MFD-CPF-</v>
      </c>
      <c r="F246" s="1010"/>
      <c r="G246" s="1010"/>
      <c r="H246" s="1010"/>
      <c r="I246" s="1010"/>
      <c r="J246" s="1010"/>
      <c r="K246" s="1010"/>
      <c r="L246" s="1010"/>
      <c r="M246" s="1010"/>
      <c r="N246" s="1010"/>
      <c r="O246" s="1011"/>
      <c r="P246" s="187" t="str">
        <f>CONCATENATE("1/",IF(COUNTA(R:R)&lt;=25,1,IF(AND(COUNTA(R:R)&gt;25,COUNTA(R:R)&lt;=50),2,IF(AND(COUNTA(R:R)&gt;50,COUNTA(R:R)&lt;=75),3,0))))</f>
        <v>1/3</v>
      </c>
      <c r="Q246" s="192" t="str">
        <f t="shared" si="21"/>
        <v/>
      </c>
      <c r="R246" s="560"/>
      <c r="U246" s="224">
        <f t="shared" si="22"/>
        <v>0</v>
      </c>
    </row>
    <row r="247" spans="1:21" s="195" customFormat="1" ht="27.75" customHeight="1">
      <c r="A247" s="217"/>
      <c r="B247" s="198" t="s">
        <v>1759</v>
      </c>
      <c r="C247" s="199"/>
      <c r="D247" s="200"/>
      <c r="E247" s="1012" t="str">
        <f>E7</f>
        <v>T-14</v>
      </c>
      <c r="F247" s="1012"/>
      <c r="G247" s="201"/>
      <c r="H247" s="1013" t="s">
        <v>1760</v>
      </c>
      <c r="I247" s="1014"/>
      <c r="J247" s="1014"/>
      <c r="K247" s="202">
        <f>MAX(Q:Q)</f>
        <v>60</v>
      </c>
      <c r="L247" s="203"/>
      <c r="M247" s="204" t="s">
        <v>1761</v>
      </c>
      <c r="N247" s="1015" t="str">
        <f>CONCATENATE("7/",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7/3</v>
      </c>
      <c r="O247" s="1016"/>
      <c r="P2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47" s="192" t="str">
        <f t="shared" si="21"/>
        <v/>
      </c>
      <c r="R247" s="560"/>
      <c r="U247" s="224">
        <f t="shared" si="22"/>
        <v>0</v>
      </c>
    </row>
    <row r="248" spans="1:21" s="195" customFormat="1" ht="27.75" customHeight="1">
      <c r="A248" s="217"/>
      <c r="B248" s="1008" t="str">
        <f>B8</f>
        <v>Du :   DJ°039</v>
      </c>
      <c r="C248" s="1009"/>
      <c r="D248" s="1009"/>
      <c r="E248" s="1009" t="str">
        <f>E8</f>
        <v>Au :   JN°1562</v>
      </c>
      <c r="F248" s="1009"/>
      <c r="G248" s="1017"/>
      <c r="H248" s="1018" t="str">
        <f>H8</f>
        <v>Du PK :   18</v>
      </c>
      <c r="I248" s="1019"/>
      <c r="J248" s="1019" t="str">
        <f>J8</f>
        <v>Au PK :   19</v>
      </c>
      <c r="K248" s="1020"/>
      <c r="L248" s="205" t="s">
        <v>1762</v>
      </c>
      <c r="M248" s="1021" t="str">
        <f>M8</f>
        <v>728,34   ML</v>
      </c>
      <c r="N248" s="1021"/>
      <c r="O248" s="1022"/>
      <c r="P248" s="194"/>
      <c r="Q248" s="192" t="str">
        <f t="shared" si="21"/>
        <v/>
      </c>
      <c r="R248" s="560"/>
      <c r="U248" s="224" t="str">
        <f t="shared" si="22"/>
        <v/>
      </c>
    </row>
    <row r="249" spans="1:21" s="195" customFormat="1" ht="27.75" customHeight="1">
      <c r="A249" s="217"/>
      <c r="B249" s="1001" t="s">
        <v>1763</v>
      </c>
      <c r="C249" s="1002"/>
      <c r="D249" s="1002"/>
      <c r="E249" s="1002"/>
      <c r="F249" s="1002"/>
      <c r="G249" s="1002"/>
      <c r="H249" s="1002"/>
      <c r="I249" s="1002"/>
      <c r="J249" s="1002"/>
      <c r="K249" s="1002"/>
      <c r="L249" s="1003"/>
      <c r="M249" s="206" t="s">
        <v>1764</v>
      </c>
      <c r="N249" s="1004" t="s">
        <v>1765</v>
      </c>
      <c r="O249" s="1005"/>
      <c r="P249" s="207" t="s">
        <v>1780</v>
      </c>
      <c r="Q249" s="192" t="str">
        <f t="shared" si="21"/>
        <v/>
      </c>
      <c r="R249" s="560"/>
      <c r="U249" s="224">
        <f t="shared" si="22"/>
        <v>0</v>
      </c>
    </row>
    <row r="250" spans="1:21" s="216" customFormat="1" ht="40.5" customHeight="1">
      <c r="A250" s="217"/>
      <c r="B250" s="209" t="s">
        <v>1525</v>
      </c>
      <c r="C250" s="210" t="s">
        <v>1766</v>
      </c>
      <c r="D250" s="210" t="s">
        <v>1767</v>
      </c>
      <c r="E250" s="211" t="s">
        <v>1768</v>
      </c>
      <c r="F250" s="212" t="s">
        <v>1769</v>
      </c>
      <c r="G250" s="213" t="s">
        <v>1770</v>
      </c>
      <c r="H250" s="213" t="s">
        <v>1771</v>
      </c>
      <c r="I250" s="214" t="s">
        <v>1772</v>
      </c>
      <c r="J250" s="213" t="s">
        <v>1773</v>
      </c>
      <c r="K250" s="213" t="s">
        <v>1774</v>
      </c>
      <c r="L250" s="214" t="s">
        <v>1775</v>
      </c>
      <c r="M250" s="215" t="s">
        <v>1776</v>
      </c>
      <c r="N250" s="1006"/>
      <c r="O250" s="1007"/>
      <c r="P250" s="194"/>
      <c r="Q250" s="192" t="str">
        <f t="shared" si="21"/>
        <v/>
      </c>
      <c r="R250" s="560"/>
      <c r="S250" s="192"/>
      <c r="U250" s="224" t="str">
        <f t="shared" si="22"/>
        <v/>
      </c>
    </row>
    <row r="251" spans="1:21" s="223" customFormat="1" ht="26.25" customHeight="1">
      <c r="A251" s="217">
        <f>R163</f>
        <v>0</v>
      </c>
      <c r="B251" s="218" t="str">
        <f>IF(R163="","",ROW()-88)</f>
        <v/>
      </c>
      <c r="C251" s="219" t="str">
        <f>IFERROR(VLOOKUP($A251,BDD!$A$8:$AT$3170,5,0),"")</f>
        <v/>
      </c>
      <c r="D251" s="219" t="str">
        <f>IFERROR(VLOOKUP($A251,BDD!$A$8:$AT$3170,4,0),"")</f>
        <v/>
      </c>
      <c r="E251" s="220" t="str">
        <f>IFERROR(VLOOKUP($A251,BDD!$A$8:$AT$3170,13,0),"")</f>
        <v/>
      </c>
      <c r="F251" s="219" t="str">
        <f>IFERROR(VLOOKUP($A251,BDD!$A$8:$AT$3170,14,0),"")</f>
        <v/>
      </c>
      <c r="G251" s="219" t="str">
        <f>IFERROR(VLOOKUP($A251,BDD!$A$8:$AT$3170,6,0),"")</f>
        <v/>
      </c>
      <c r="H251" s="221" t="str">
        <f>IFERROR(VLOOKUP($A251,BDD!$A$8:$AT$3170,7,0),"")</f>
        <v/>
      </c>
      <c r="I251" s="219" t="str">
        <f>IFERROR(VLOOKUP($A251,BDD!$A$8:$AT$3170,8,0),"")</f>
        <v/>
      </c>
      <c r="J251" s="219" t="str">
        <f>IFERROR(VLOOKUP($A251,BDD!$A$8:$AT$3170,9,0),"")</f>
        <v/>
      </c>
      <c r="K251" s="221" t="str">
        <f>IFERROR(VLOOKUP($A251,BDD!$A$8:$AT$3170,10,0),"")</f>
        <v/>
      </c>
      <c r="L251" s="219" t="str">
        <f>IFERROR(VLOOKUP($A251,BDD!$A$8:$AT$3170,11,0),"")</f>
        <v/>
      </c>
      <c r="M251" s="222" t="str">
        <f>IFERROR(VLOOKUP($A251,BDD!$A$8:$AT$3170,38,0),"")</f>
        <v/>
      </c>
      <c r="N251" s="999" t="str">
        <f t="shared" ref="N251:N277" si="26">P251</f>
        <v/>
      </c>
      <c r="O251" s="1000"/>
      <c r="P251" s="207" t="str">
        <f>IFERROR(VLOOKUP($A251,BDD!$A$8:$AT$3170,39,0),"")</f>
        <v/>
      </c>
      <c r="Q251" s="192" t="str">
        <f t="shared" si="21"/>
        <v/>
      </c>
      <c r="R251" s="560"/>
      <c r="U251" s="224" t="str">
        <f t="shared" si="22"/>
        <v/>
      </c>
    </row>
    <row r="252" spans="1:21" s="223" customFormat="1" ht="26.25" customHeight="1">
      <c r="A252" s="217">
        <f t="shared" ref="A252:A277" si="27">R164</f>
        <v>0</v>
      </c>
      <c r="B252" s="218" t="str">
        <f t="shared" ref="B252:B277" si="28">IF(R164="","",ROW()-88)</f>
        <v/>
      </c>
      <c r="C252" s="219" t="str">
        <f>IFERROR(VLOOKUP($A252,BDD!$A$8:$AT$3170,5,0),"")</f>
        <v/>
      </c>
      <c r="D252" s="219" t="str">
        <f>IFERROR(VLOOKUP($A252,BDD!$A$8:$AT$3170,4,0),"")</f>
        <v/>
      </c>
      <c r="E252" s="220" t="str">
        <f>IFERROR(VLOOKUP($A252,BDD!$A$8:$AT$3170,13,0),"")</f>
        <v/>
      </c>
      <c r="F252" s="219" t="str">
        <f>IFERROR(VLOOKUP($A252,BDD!$A$8:$AT$3170,14,0),"")</f>
        <v/>
      </c>
      <c r="G252" s="219" t="str">
        <f>IFERROR(VLOOKUP($A252,BDD!$A$8:$AT$3170,6,0),"")</f>
        <v/>
      </c>
      <c r="H252" s="221" t="str">
        <f>IFERROR(VLOOKUP($A252,BDD!$A$8:$AT$3170,7,0),"")</f>
        <v/>
      </c>
      <c r="I252" s="219" t="str">
        <f>IFERROR(VLOOKUP($A252,BDD!$A$8:$AT$3170,8,0),"")</f>
        <v/>
      </c>
      <c r="J252" s="219" t="str">
        <f>IFERROR(VLOOKUP($A252,BDD!$A$8:$AT$3170,9,0),"")</f>
        <v/>
      </c>
      <c r="K252" s="221" t="str">
        <f>IFERROR(VLOOKUP($A252,BDD!$A$8:$AT$3170,10,0),"")</f>
        <v/>
      </c>
      <c r="L252" s="219" t="str">
        <f>IFERROR(VLOOKUP($A252,BDD!$A$8:$AT$3170,11,0),"")</f>
        <v/>
      </c>
      <c r="M252" s="222" t="str">
        <f>IFERROR(VLOOKUP($A252,BDD!$A$8:$AT$3170,38,0),"")</f>
        <v/>
      </c>
      <c r="N252" s="999" t="str">
        <f t="shared" si="26"/>
        <v/>
      </c>
      <c r="O252" s="1000"/>
      <c r="P252" s="207" t="str">
        <f>IFERROR(VLOOKUP($A252,BDD!$A$8:$AT$3170,39,0),"")</f>
        <v/>
      </c>
      <c r="Q252" s="192" t="str">
        <f t="shared" si="21"/>
        <v/>
      </c>
      <c r="R252" s="560"/>
      <c r="U252" s="224" t="str">
        <f t="shared" si="22"/>
        <v/>
      </c>
    </row>
    <row r="253" spans="1:21" s="223" customFormat="1" ht="26.25" customHeight="1">
      <c r="A253" s="217">
        <f t="shared" si="27"/>
        <v>0</v>
      </c>
      <c r="B253" s="218" t="str">
        <f t="shared" si="28"/>
        <v/>
      </c>
      <c r="C253" s="219" t="str">
        <f>IFERROR(VLOOKUP($A253,BDD!$A$8:$AT$3170,5,0),"")</f>
        <v/>
      </c>
      <c r="D253" s="219" t="str">
        <f>IFERROR(VLOOKUP($A253,BDD!$A$8:$AT$3170,4,0),"")</f>
        <v/>
      </c>
      <c r="E253" s="220" t="str">
        <f>IFERROR(VLOOKUP($A253,BDD!$A$8:$AT$3170,13,0),"")</f>
        <v/>
      </c>
      <c r="F253" s="219" t="str">
        <f>IFERROR(VLOOKUP($A253,BDD!$A$8:$AT$3170,14,0),"")</f>
        <v/>
      </c>
      <c r="G253" s="219" t="str">
        <f>IFERROR(VLOOKUP($A253,BDD!$A$8:$AT$3170,6,0),"")</f>
        <v/>
      </c>
      <c r="H253" s="221" t="str">
        <f>IFERROR(VLOOKUP($A253,BDD!$A$8:$AT$3170,7,0),"")</f>
        <v/>
      </c>
      <c r="I253" s="219" t="str">
        <f>IFERROR(VLOOKUP($A253,BDD!$A$8:$AT$3170,8,0),"")</f>
        <v/>
      </c>
      <c r="J253" s="219" t="str">
        <f>IFERROR(VLOOKUP($A253,BDD!$A$8:$AT$3170,9,0),"")</f>
        <v/>
      </c>
      <c r="K253" s="221" t="str">
        <f>IFERROR(VLOOKUP($A253,BDD!$A$8:$AT$3170,10,0),"")</f>
        <v/>
      </c>
      <c r="L253" s="219" t="str">
        <f>IFERROR(VLOOKUP($A253,BDD!$A$8:$AT$3170,11,0),"")</f>
        <v/>
      </c>
      <c r="M253" s="222" t="str">
        <f>IFERROR(VLOOKUP($A253,BDD!$A$8:$AT$3170,38,0),"")</f>
        <v/>
      </c>
      <c r="N253" s="999" t="str">
        <f t="shared" si="26"/>
        <v/>
      </c>
      <c r="O253" s="1000"/>
      <c r="P253" s="207" t="str">
        <f>IFERROR(VLOOKUP($A253,BDD!$A$8:$AT$3170,39,0),"")</f>
        <v/>
      </c>
      <c r="Q253" s="192" t="str">
        <f t="shared" si="21"/>
        <v/>
      </c>
      <c r="R253" s="560"/>
      <c r="U253" s="224" t="str">
        <f t="shared" si="22"/>
        <v/>
      </c>
    </row>
    <row r="254" spans="1:21" s="223" customFormat="1" ht="26.25" customHeight="1">
      <c r="A254" s="217">
        <f t="shared" si="27"/>
        <v>0</v>
      </c>
      <c r="B254" s="218" t="str">
        <f t="shared" si="28"/>
        <v/>
      </c>
      <c r="C254" s="219" t="str">
        <f>IFERROR(VLOOKUP($A254,BDD!$A$8:$AT$3170,5,0),"")</f>
        <v/>
      </c>
      <c r="D254" s="219" t="str">
        <f>IFERROR(VLOOKUP($A254,BDD!$A$8:$AT$3170,4,0),"")</f>
        <v/>
      </c>
      <c r="E254" s="220" t="str">
        <f>IFERROR(VLOOKUP($A254,BDD!$A$8:$AT$3170,13,0),"")</f>
        <v/>
      </c>
      <c r="F254" s="219" t="str">
        <f>IFERROR(VLOOKUP($A254,BDD!$A$8:$AT$3170,14,0),"")</f>
        <v/>
      </c>
      <c r="G254" s="219" t="str">
        <f>IFERROR(VLOOKUP($A254,BDD!$A$8:$AT$3170,6,0),"")</f>
        <v/>
      </c>
      <c r="H254" s="221" t="str">
        <f>IFERROR(VLOOKUP($A254,BDD!$A$8:$AT$3170,7,0),"")</f>
        <v/>
      </c>
      <c r="I254" s="219" t="str">
        <f>IFERROR(VLOOKUP($A254,BDD!$A$8:$AT$3170,8,0),"")</f>
        <v/>
      </c>
      <c r="J254" s="219" t="str">
        <f>IFERROR(VLOOKUP($A254,BDD!$A$8:$AT$3170,9,0),"")</f>
        <v/>
      </c>
      <c r="K254" s="221" t="str">
        <f>IFERROR(VLOOKUP($A254,BDD!$A$8:$AT$3170,10,0),"")</f>
        <v/>
      </c>
      <c r="L254" s="219" t="str">
        <f>IFERROR(VLOOKUP($A254,BDD!$A$8:$AT$3170,11,0),"")</f>
        <v/>
      </c>
      <c r="M254" s="222" t="str">
        <f>IFERROR(VLOOKUP($A254,BDD!$A$8:$AT$3170,38,0),"")</f>
        <v/>
      </c>
      <c r="N254" s="999" t="str">
        <f t="shared" si="26"/>
        <v/>
      </c>
      <c r="O254" s="1000"/>
      <c r="P254" s="207" t="str">
        <f>IFERROR(VLOOKUP($A254,BDD!$A$8:$AT$3170,39,0),"")</f>
        <v/>
      </c>
      <c r="Q254" s="192" t="str">
        <f t="shared" si="21"/>
        <v/>
      </c>
      <c r="R254" s="560"/>
      <c r="U254" s="224" t="str">
        <f t="shared" si="22"/>
        <v/>
      </c>
    </row>
    <row r="255" spans="1:21" s="223" customFormat="1" ht="26.25" customHeight="1">
      <c r="A255" s="217">
        <f t="shared" si="27"/>
        <v>0</v>
      </c>
      <c r="B255" s="218" t="str">
        <f t="shared" si="28"/>
        <v/>
      </c>
      <c r="C255" s="219" t="str">
        <f>IFERROR(VLOOKUP($A255,BDD!$A$8:$AT$3170,5,0),"")</f>
        <v/>
      </c>
      <c r="D255" s="219" t="str">
        <f>IFERROR(VLOOKUP($A255,BDD!$A$8:$AT$3170,4,0),"")</f>
        <v/>
      </c>
      <c r="E255" s="220" t="str">
        <f>IFERROR(VLOOKUP($A255,BDD!$A$8:$AT$3170,13,0),"")</f>
        <v/>
      </c>
      <c r="F255" s="219" t="str">
        <f>IFERROR(VLOOKUP($A255,BDD!$A$8:$AT$3170,14,0),"")</f>
        <v/>
      </c>
      <c r="G255" s="219" t="str">
        <f>IFERROR(VLOOKUP($A255,BDD!$A$8:$AT$3170,6,0),"")</f>
        <v/>
      </c>
      <c r="H255" s="221" t="str">
        <f>IFERROR(VLOOKUP($A255,BDD!$A$8:$AT$3170,7,0),"")</f>
        <v/>
      </c>
      <c r="I255" s="219" t="str">
        <f>IFERROR(VLOOKUP($A255,BDD!$A$8:$AT$3170,8,0),"")</f>
        <v/>
      </c>
      <c r="J255" s="219" t="str">
        <f>IFERROR(VLOOKUP($A255,BDD!$A$8:$AT$3170,9,0),"")</f>
        <v/>
      </c>
      <c r="K255" s="221" t="str">
        <f>IFERROR(VLOOKUP($A255,BDD!$A$8:$AT$3170,10,0),"")</f>
        <v/>
      </c>
      <c r="L255" s="219" t="str">
        <f>IFERROR(VLOOKUP($A255,BDD!$A$8:$AT$3170,11,0),"")</f>
        <v/>
      </c>
      <c r="M255" s="222" t="str">
        <f>IFERROR(VLOOKUP($A255,BDD!$A$8:$AT$3170,38,0),"")</f>
        <v/>
      </c>
      <c r="N255" s="999" t="str">
        <f t="shared" si="26"/>
        <v/>
      </c>
      <c r="O255" s="1000"/>
      <c r="P255" s="207" t="str">
        <f>IFERROR(VLOOKUP($A255,BDD!$A$8:$AT$3170,39,0),"")</f>
        <v/>
      </c>
      <c r="Q255" s="192" t="str">
        <f t="shared" si="21"/>
        <v/>
      </c>
      <c r="R255" s="560"/>
      <c r="U255" s="224" t="str">
        <f t="shared" si="22"/>
        <v/>
      </c>
    </row>
    <row r="256" spans="1:21" s="223" customFormat="1" ht="26.25" customHeight="1">
      <c r="A256" s="217">
        <f t="shared" si="27"/>
        <v>0</v>
      </c>
      <c r="B256" s="218" t="str">
        <f t="shared" si="28"/>
        <v/>
      </c>
      <c r="C256" s="219" t="str">
        <f>IFERROR(VLOOKUP($A256,BDD!$A$8:$AT$3170,5,0),"")</f>
        <v/>
      </c>
      <c r="D256" s="219" t="str">
        <f>IFERROR(VLOOKUP($A256,BDD!$A$8:$AT$3170,4,0),"")</f>
        <v/>
      </c>
      <c r="E256" s="220" t="str">
        <f>IFERROR(VLOOKUP($A256,BDD!$A$8:$AT$3170,13,0),"")</f>
        <v/>
      </c>
      <c r="F256" s="219" t="str">
        <f>IFERROR(VLOOKUP($A256,BDD!$A$8:$AT$3170,14,0),"")</f>
        <v/>
      </c>
      <c r="G256" s="219" t="str">
        <f>IFERROR(VLOOKUP($A256,BDD!$A$8:$AT$3170,6,0),"")</f>
        <v/>
      </c>
      <c r="H256" s="221" t="str">
        <f>IFERROR(VLOOKUP($A256,BDD!$A$8:$AT$3170,7,0),"")</f>
        <v/>
      </c>
      <c r="I256" s="219" t="str">
        <f>IFERROR(VLOOKUP($A256,BDD!$A$8:$AT$3170,8,0),"")</f>
        <v/>
      </c>
      <c r="J256" s="219" t="str">
        <f>IFERROR(VLOOKUP($A256,BDD!$A$8:$AT$3170,9,0),"")</f>
        <v/>
      </c>
      <c r="K256" s="221" t="str">
        <f>IFERROR(VLOOKUP($A256,BDD!$A$8:$AT$3170,10,0),"")</f>
        <v/>
      </c>
      <c r="L256" s="219" t="str">
        <f>IFERROR(VLOOKUP($A256,BDD!$A$8:$AT$3170,11,0),"")</f>
        <v/>
      </c>
      <c r="M256" s="222" t="str">
        <f>IFERROR(VLOOKUP($A256,BDD!$A$8:$AT$3170,38,0),"")</f>
        <v/>
      </c>
      <c r="N256" s="999" t="str">
        <f t="shared" si="26"/>
        <v/>
      </c>
      <c r="O256" s="1000"/>
      <c r="P256" s="207" t="str">
        <f>IFERROR(VLOOKUP($A256,BDD!$A$8:$AT$3170,39,0),"")</f>
        <v/>
      </c>
      <c r="Q256" s="192" t="str">
        <f t="shared" si="21"/>
        <v/>
      </c>
      <c r="R256" s="560"/>
      <c r="U256" s="224" t="str">
        <f t="shared" si="22"/>
        <v/>
      </c>
    </row>
    <row r="257" spans="1:21" s="223" customFormat="1" ht="26.25" customHeight="1">
      <c r="A257" s="217">
        <f t="shared" si="27"/>
        <v>0</v>
      </c>
      <c r="B257" s="218" t="str">
        <f t="shared" si="28"/>
        <v/>
      </c>
      <c r="C257" s="219" t="str">
        <f>IFERROR(VLOOKUP($A257,BDD!$A$8:$AT$3170,5,0),"")</f>
        <v/>
      </c>
      <c r="D257" s="219" t="str">
        <f>IFERROR(VLOOKUP($A257,BDD!$A$8:$AT$3170,4,0),"")</f>
        <v/>
      </c>
      <c r="E257" s="220" t="str">
        <f>IFERROR(VLOOKUP($A257,BDD!$A$8:$AT$3170,13,0),"")</f>
        <v/>
      </c>
      <c r="F257" s="219" t="str">
        <f>IFERROR(VLOOKUP($A257,BDD!$A$8:$AT$3170,14,0),"")</f>
        <v/>
      </c>
      <c r="G257" s="219" t="str">
        <f>IFERROR(VLOOKUP($A257,BDD!$A$8:$AT$3170,6,0),"")</f>
        <v/>
      </c>
      <c r="H257" s="221" t="str">
        <f>IFERROR(VLOOKUP($A257,BDD!$A$8:$AT$3170,7,0),"")</f>
        <v/>
      </c>
      <c r="I257" s="219" t="str">
        <f>IFERROR(VLOOKUP($A257,BDD!$A$8:$AT$3170,8,0),"")</f>
        <v/>
      </c>
      <c r="J257" s="219" t="str">
        <f>IFERROR(VLOOKUP($A257,BDD!$A$8:$AT$3170,9,0),"")</f>
        <v/>
      </c>
      <c r="K257" s="221" t="str">
        <f>IFERROR(VLOOKUP($A257,BDD!$A$8:$AT$3170,10,0),"")</f>
        <v/>
      </c>
      <c r="L257" s="219" t="str">
        <f>IFERROR(VLOOKUP($A257,BDD!$A$8:$AT$3170,11,0),"")</f>
        <v/>
      </c>
      <c r="M257" s="222" t="str">
        <f>IFERROR(VLOOKUP($A257,BDD!$A$8:$AT$3170,38,0),"")</f>
        <v/>
      </c>
      <c r="N257" s="999" t="str">
        <f t="shared" si="26"/>
        <v/>
      </c>
      <c r="O257" s="1000"/>
      <c r="P257" s="207" t="str">
        <f>IFERROR(VLOOKUP($A257,BDD!$A$8:$AT$3170,39,0),"")</f>
        <v/>
      </c>
      <c r="Q257" s="192" t="str">
        <f t="shared" ref="Q257:Q266" si="29">IF(R257="","",ROW())</f>
        <v/>
      </c>
      <c r="R257" s="560"/>
      <c r="U257" s="224" t="str">
        <f t="shared" si="22"/>
        <v/>
      </c>
    </row>
    <row r="258" spans="1:21" s="223" customFormat="1" ht="26.25" customHeight="1">
      <c r="A258" s="217">
        <f t="shared" si="27"/>
        <v>0</v>
      </c>
      <c r="B258" s="218" t="str">
        <f t="shared" si="28"/>
        <v/>
      </c>
      <c r="C258" s="219" t="str">
        <f>IFERROR(VLOOKUP($A258,BDD!$A$8:$AT$3170,5,0),"")</f>
        <v/>
      </c>
      <c r="D258" s="219" t="str">
        <f>IFERROR(VLOOKUP($A258,BDD!$A$8:$AT$3170,4,0),"")</f>
        <v/>
      </c>
      <c r="E258" s="220" t="str">
        <f>IFERROR(VLOOKUP($A258,BDD!$A$8:$AT$3170,13,0),"")</f>
        <v/>
      </c>
      <c r="F258" s="219" t="str">
        <f>IFERROR(VLOOKUP($A258,BDD!$A$8:$AT$3170,14,0),"")</f>
        <v/>
      </c>
      <c r="G258" s="219" t="str">
        <f>IFERROR(VLOOKUP($A258,BDD!$A$8:$AT$3170,6,0),"")</f>
        <v/>
      </c>
      <c r="H258" s="221" t="str">
        <f>IFERROR(VLOOKUP($A258,BDD!$A$8:$AT$3170,7,0),"")</f>
        <v/>
      </c>
      <c r="I258" s="219" t="str">
        <f>IFERROR(VLOOKUP($A258,BDD!$A$8:$AT$3170,8,0),"")</f>
        <v/>
      </c>
      <c r="J258" s="219" t="str">
        <f>IFERROR(VLOOKUP($A258,BDD!$A$8:$AT$3170,9,0),"")</f>
        <v/>
      </c>
      <c r="K258" s="221" t="str">
        <f>IFERROR(VLOOKUP($A258,BDD!$A$8:$AT$3170,10,0),"")</f>
        <v/>
      </c>
      <c r="L258" s="219" t="str">
        <f>IFERROR(VLOOKUP($A258,BDD!$A$8:$AT$3170,11,0),"")</f>
        <v/>
      </c>
      <c r="M258" s="222" t="str">
        <f>IFERROR(VLOOKUP($A258,BDD!$A$8:$AT$3170,38,0),"")</f>
        <v/>
      </c>
      <c r="N258" s="999" t="str">
        <f t="shared" si="26"/>
        <v/>
      </c>
      <c r="O258" s="1000"/>
      <c r="P258" s="207" t="str">
        <f>IFERROR(VLOOKUP($A258,BDD!$A$8:$AT$3170,39,0),"")</f>
        <v/>
      </c>
      <c r="Q258" s="192" t="str">
        <f t="shared" si="29"/>
        <v/>
      </c>
      <c r="R258" s="560"/>
      <c r="U258" s="224" t="str">
        <f t="shared" si="22"/>
        <v/>
      </c>
    </row>
    <row r="259" spans="1:21" s="223" customFormat="1" ht="26.25" customHeight="1">
      <c r="A259" s="217">
        <f t="shared" si="27"/>
        <v>0</v>
      </c>
      <c r="B259" s="218" t="str">
        <f t="shared" si="28"/>
        <v/>
      </c>
      <c r="C259" s="219" t="str">
        <f>IFERROR(VLOOKUP($A259,BDD!$A$8:$AT$3170,5,0),"")</f>
        <v/>
      </c>
      <c r="D259" s="219" t="str">
        <f>IFERROR(VLOOKUP($A259,BDD!$A$8:$AT$3170,4,0),"")</f>
        <v/>
      </c>
      <c r="E259" s="220" t="str">
        <f>IFERROR(VLOOKUP($A259,BDD!$A$8:$AT$3170,13,0),"")</f>
        <v/>
      </c>
      <c r="F259" s="219" t="str">
        <f>IFERROR(VLOOKUP($A259,BDD!$A$8:$AT$3170,14,0),"")</f>
        <v/>
      </c>
      <c r="G259" s="219" t="str">
        <f>IFERROR(VLOOKUP($A259,BDD!$A$8:$AT$3170,6,0),"")</f>
        <v/>
      </c>
      <c r="H259" s="221" t="str">
        <f>IFERROR(VLOOKUP($A259,BDD!$A$8:$AT$3170,7,0),"")</f>
        <v/>
      </c>
      <c r="I259" s="219" t="str">
        <f>IFERROR(VLOOKUP($A259,BDD!$A$8:$AT$3170,8,0),"")</f>
        <v/>
      </c>
      <c r="J259" s="219" t="str">
        <f>IFERROR(VLOOKUP($A259,BDD!$A$8:$AT$3170,9,0),"")</f>
        <v/>
      </c>
      <c r="K259" s="221" t="str">
        <f>IFERROR(VLOOKUP($A259,BDD!$A$8:$AT$3170,10,0),"")</f>
        <v/>
      </c>
      <c r="L259" s="219" t="str">
        <f>IFERROR(VLOOKUP($A259,BDD!$A$8:$AT$3170,11,0),"")</f>
        <v/>
      </c>
      <c r="M259" s="222" t="str">
        <f>IFERROR(VLOOKUP($A259,BDD!$A$8:$AT$3170,38,0),"")</f>
        <v/>
      </c>
      <c r="N259" s="999" t="str">
        <f t="shared" si="26"/>
        <v/>
      </c>
      <c r="O259" s="1000"/>
      <c r="P259" s="207" t="str">
        <f>IFERROR(VLOOKUP($A259,BDD!$A$8:$AT$3170,39,0),"")</f>
        <v/>
      </c>
      <c r="Q259" s="192" t="str">
        <f t="shared" si="29"/>
        <v/>
      </c>
      <c r="R259" s="560"/>
      <c r="U259" s="224" t="str">
        <f t="shared" si="22"/>
        <v/>
      </c>
    </row>
    <row r="260" spans="1:21" s="223" customFormat="1" ht="26.25" customHeight="1">
      <c r="A260" s="217">
        <f t="shared" si="27"/>
        <v>0</v>
      </c>
      <c r="B260" s="218" t="str">
        <f t="shared" si="28"/>
        <v/>
      </c>
      <c r="C260" s="219" t="str">
        <f>IFERROR(VLOOKUP($A260,BDD!$A$8:$AT$3170,5,0),"")</f>
        <v/>
      </c>
      <c r="D260" s="219" t="str">
        <f>IFERROR(VLOOKUP($A260,BDD!$A$8:$AT$3170,4,0),"")</f>
        <v/>
      </c>
      <c r="E260" s="220" t="str">
        <f>IFERROR(VLOOKUP($A260,BDD!$A$8:$AT$3170,13,0),"")</f>
        <v/>
      </c>
      <c r="F260" s="219" t="str">
        <f>IFERROR(VLOOKUP($A260,BDD!$A$8:$AT$3170,14,0),"")</f>
        <v/>
      </c>
      <c r="G260" s="219" t="str">
        <f>IFERROR(VLOOKUP($A260,BDD!$A$8:$AT$3170,6,0),"")</f>
        <v/>
      </c>
      <c r="H260" s="221" t="str">
        <f>IFERROR(VLOOKUP($A260,BDD!$A$8:$AT$3170,7,0),"")</f>
        <v/>
      </c>
      <c r="I260" s="219" t="str">
        <f>IFERROR(VLOOKUP($A260,BDD!$A$8:$AT$3170,8,0),"")</f>
        <v/>
      </c>
      <c r="J260" s="219" t="str">
        <f>IFERROR(VLOOKUP($A260,BDD!$A$8:$AT$3170,9,0),"")</f>
        <v/>
      </c>
      <c r="K260" s="221" t="str">
        <f>IFERROR(VLOOKUP($A260,BDD!$A$8:$AT$3170,10,0),"")</f>
        <v/>
      </c>
      <c r="L260" s="219" t="str">
        <f>IFERROR(VLOOKUP($A260,BDD!$A$8:$AT$3170,11,0),"")</f>
        <v/>
      </c>
      <c r="M260" s="222" t="str">
        <f>IFERROR(VLOOKUP($A260,BDD!$A$8:$AT$3170,38,0),"")</f>
        <v/>
      </c>
      <c r="N260" s="999" t="str">
        <f t="shared" si="26"/>
        <v/>
      </c>
      <c r="O260" s="1000"/>
      <c r="P260" s="207" t="str">
        <f>IFERROR(VLOOKUP($A260,BDD!$A$8:$AT$3170,39,0),"")</f>
        <v/>
      </c>
      <c r="Q260" s="192" t="str">
        <f t="shared" si="29"/>
        <v/>
      </c>
      <c r="R260" s="560"/>
      <c r="U260" s="224" t="str">
        <f t="shared" si="22"/>
        <v/>
      </c>
    </row>
    <row r="261" spans="1:21" s="223" customFormat="1" ht="26.25" customHeight="1">
      <c r="A261" s="217">
        <f t="shared" si="27"/>
        <v>0</v>
      </c>
      <c r="B261" s="218" t="str">
        <f t="shared" si="28"/>
        <v/>
      </c>
      <c r="C261" s="219" t="str">
        <f>IFERROR(VLOOKUP($A261,BDD!$A$8:$AT$3170,5,0),"")</f>
        <v/>
      </c>
      <c r="D261" s="219" t="str">
        <f>IFERROR(VLOOKUP($A261,BDD!$A$8:$AT$3170,4,0),"")</f>
        <v/>
      </c>
      <c r="E261" s="220" t="str">
        <f>IFERROR(VLOOKUP($A261,BDD!$A$8:$AT$3170,13,0),"")</f>
        <v/>
      </c>
      <c r="F261" s="219" t="str">
        <f>IFERROR(VLOOKUP($A261,BDD!$A$8:$AT$3170,14,0),"")</f>
        <v/>
      </c>
      <c r="G261" s="219" t="str">
        <f>IFERROR(VLOOKUP($A261,BDD!$A$8:$AT$3170,6,0),"")</f>
        <v/>
      </c>
      <c r="H261" s="221" t="str">
        <f>IFERROR(VLOOKUP($A261,BDD!$A$8:$AT$3170,7,0),"")</f>
        <v/>
      </c>
      <c r="I261" s="219" t="str">
        <f>IFERROR(VLOOKUP($A261,BDD!$A$8:$AT$3170,8,0),"")</f>
        <v/>
      </c>
      <c r="J261" s="219" t="str">
        <f>IFERROR(VLOOKUP($A261,BDD!$A$8:$AT$3170,9,0),"")</f>
        <v/>
      </c>
      <c r="K261" s="221" t="str">
        <f>IFERROR(VLOOKUP($A261,BDD!$A$8:$AT$3170,10,0),"")</f>
        <v/>
      </c>
      <c r="L261" s="219" t="str">
        <f>IFERROR(VLOOKUP($A261,BDD!$A$8:$AT$3170,11,0),"")</f>
        <v/>
      </c>
      <c r="M261" s="222" t="str">
        <f>IFERROR(VLOOKUP($A261,BDD!$A$8:$AT$3170,38,0),"")</f>
        <v/>
      </c>
      <c r="N261" s="999" t="str">
        <f t="shared" si="26"/>
        <v/>
      </c>
      <c r="O261" s="1000"/>
      <c r="P261" s="207" t="str">
        <f>IFERROR(VLOOKUP($A261,BDD!$A$8:$AT$3170,39,0),"")</f>
        <v/>
      </c>
      <c r="Q261" s="192" t="str">
        <f t="shared" si="29"/>
        <v/>
      </c>
      <c r="R261" s="560"/>
      <c r="U261" s="224" t="str">
        <f t="shared" si="22"/>
        <v/>
      </c>
    </row>
    <row r="262" spans="1:21" s="223" customFormat="1" ht="26.25" customHeight="1">
      <c r="A262" s="217">
        <f t="shared" si="27"/>
        <v>0</v>
      </c>
      <c r="B262" s="218" t="str">
        <f t="shared" si="28"/>
        <v/>
      </c>
      <c r="C262" s="219" t="str">
        <f>IFERROR(VLOOKUP($A262,BDD!$A$8:$AT$3170,5,0),"")</f>
        <v/>
      </c>
      <c r="D262" s="219" t="str">
        <f>IFERROR(VLOOKUP($A262,BDD!$A$8:$AT$3170,4,0),"")</f>
        <v/>
      </c>
      <c r="E262" s="220" t="str">
        <f>IFERROR(VLOOKUP($A262,BDD!$A$8:$AT$3170,13,0),"")</f>
        <v/>
      </c>
      <c r="F262" s="219" t="str">
        <f>IFERROR(VLOOKUP($A262,BDD!$A$8:$AT$3170,14,0),"")</f>
        <v/>
      </c>
      <c r="G262" s="219" t="str">
        <f>IFERROR(VLOOKUP($A262,BDD!$A$8:$AT$3170,6,0),"")</f>
        <v/>
      </c>
      <c r="H262" s="221" t="str">
        <f>IFERROR(VLOOKUP($A262,BDD!$A$8:$AT$3170,7,0),"")</f>
        <v/>
      </c>
      <c r="I262" s="219" t="str">
        <f>IFERROR(VLOOKUP($A262,BDD!$A$8:$AT$3170,8,0),"")</f>
        <v/>
      </c>
      <c r="J262" s="219" t="str">
        <f>IFERROR(VLOOKUP($A262,BDD!$A$8:$AT$3170,9,0),"")</f>
        <v/>
      </c>
      <c r="K262" s="221" t="str">
        <f>IFERROR(VLOOKUP($A262,BDD!$A$8:$AT$3170,10,0),"")</f>
        <v/>
      </c>
      <c r="L262" s="219" t="str">
        <f>IFERROR(VLOOKUP($A262,BDD!$A$8:$AT$3170,11,0),"")</f>
        <v/>
      </c>
      <c r="M262" s="222" t="str">
        <f>IFERROR(VLOOKUP($A262,BDD!$A$8:$AT$3170,38,0),"")</f>
        <v/>
      </c>
      <c r="N262" s="999" t="str">
        <f t="shared" si="26"/>
        <v/>
      </c>
      <c r="O262" s="1000"/>
      <c r="P262" s="207" t="str">
        <f>IFERROR(VLOOKUP($A262,BDD!$A$8:$AT$3170,39,0),"")</f>
        <v/>
      </c>
      <c r="Q262" s="192" t="str">
        <f t="shared" si="29"/>
        <v/>
      </c>
      <c r="R262" s="560"/>
      <c r="U262" s="224" t="str">
        <f t="shared" si="22"/>
        <v/>
      </c>
    </row>
    <row r="263" spans="1:21" s="223" customFormat="1" ht="26.25" customHeight="1">
      <c r="A263" s="217">
        <f t="shared" si="27"/>
        <v>0</v>
      </c>
      <c r="B263" s="218" t="str">
        <f t="shared" si="28"/>
        <v/>
      </c>
      <c r="C263" s="219" t="str">
        <f>IFERROR(VLOOKUP($A263,BDD!$A$8:$AT$3170,5,0),"")</f>
        <v/>
      </c>
      <c r="D263" s="219" t="str">
        <f>IFERROR(VLOOKUP($A263,BDD!$A$8:$AT$3170,4,0),"")</f>
        <v/>
      </c>
      <c r="E263" s="220" t="str">
        <f>IFERROR(VLOOKUP($A263,BDD!$A$8:$AT$3170,13,0),"")</f>
        <v/>
      </c>
      <c r="F263" s="219" t="str">
        <f>IFERROR(VLOOKUP($A263,BDD!$A$8:$AT$3170,14,0),"")</f>
        <v/>
      </c>
      <c r="G263" s="219" t="str">
        <f>IFERROR(VLOOKUP($A263,BDD!$A$8:$AT$3170,6,0),"")</f>
        <v/>
      </c>
      <c r="H263" s="221" t="str">
        <f>IFERROR(VLOOKUP($A263,BDD!$A$8:$AT$3170,7,0),"")</f>
        <v/>
      </c>
      <c r="I263" s="219" t="str">
        <f>IFERROR(VLOOKUP($A263,BDD!$A$8:$AT$3170,8,0),"")</f>
        <v/>
      </c>
      <c r="J263" s="219" t="str">
        <f>IFERROR(VLOOKUP($A263,BDD!$A$8:$AT$3170,9,0),"")</f>
        <v/>
      </c>
      <c r="K263" s="221" t="str">
        <f>IFERROR(VLOOKUP($A263,BDD!$A$8:$AT$3170,10,0),"")</f>
        <v/>
      </c>
      <c r="L263" s="219" t="str">
        <f>IFERROR(VLOOKUP($A263,BDD!$A$8:$AT$3170,11,0),"")</f>
        <v/>
      </c>
      <c r="M263" s="222" t="str">
        <f>IFERROR(VLOOKUP($A263,BDD!$A$8:$AT$3170,38,0),"")</f>
        <v/>
      </c>
      <c r="N263" s="999" t="str">
        <f t="shared" si="26"/>
        <v/>
      </c>
      <c r="O263" s="1000"/>
      <c r="P263" s="207" t="str">
        <f>IFERROR(VLOOKUP($A263,BDD!$A$8:$AT$3170,39,0),"")</f>
        <v/>
      </c>
      <c r="Q263" s="192" t="str">
        <f t="shared" si="29"/>
        <v/>
      </c>
      <c r="R263" s="560"/>
      <c r="U263" s="224" t="str">
        <f t="shared" si="22"/>
        <v/>
      </c>
    </row>
    <row r="264" spans="1:21" s="223" customFormat="1" ht="26.25" customHeight="1">
      <c r="A264" s="217">
        <f t="shared" si="27"/>
        <v>0</v>
      </c>
      <c r="B264" s="218" t="str">
        <f t="shared" si="28"/>
        <v/>
      </c>
      <c r="C264" s="219" t="str">
        <f>IFERROR(VLOOKUP($A264,BDD!$A$8:$AT$3170,5,0),"")</f>
        <v/>
      </c>
      <c r="D264" s="219" t="str">
        <f>IFERROR(VLOOKUP($A264,BDD!$A$8:$AT$3170,4,0),"")</f>
        <v/>
      </c>
      <c r="E264" s="220" t="str">
        <f>IFERROR(VLOOKUP($A264,BDD!$A$8:$AT$3170,13,0),"")</f>
        <v/>
      </c>
      <c r="F264" s="219" t="str">
        <f>IFERROR(VLOOKUP($A264,BDD!$A$8:$AT$3170,14,0),"")</f>
        <v/>
      </c>
      <c r="G264" s="219" t="str">
        <f>IFERROR(VLOOKUP($A264,BDD!$A$8:$AT$3170,6,0),"")</f>
        <v/>
      </c>
      <c r="H264" s="221" t="str">
        <f>IFERROR(VLOOKUP($A264,BDD!$A$8:$AT$3170,7,0),"")</f>
        <v/>
      </c>
      <c r="I264" s="219" t="str">
        <f>IFERROR(VLOOKUP($A264,BDD!$A$8:$AT$3170,8,0),"")</f>
        <v/>
      </c>
      <c r="J264" s="219" t="str">
        <f>IFERROR(VLOOKUP($A264,BDD!$A$8:$AT$3170,9,0),"")</f>
        <v/>
      </c>
      <c r="K264" s="221" t="str">
        <f>IFERROR(VLOOKUP($A264,BDD!$A$8:$AT$3170,10,0),"")</f>
        <v/>
      </c>
      <c r="L264" s="219" t="str">
        <f>IFERROR(VLOOKUP($A264,BDD!$A$8:$AT$3170,11,0),"")</f>
        <v/>
      </c>
      <c r="M264" s="222" t="str">
        <f>IFERROR(VLOOKUP($A264,BDD!$A$8:$AT$3170,38,0),"")</f>
        <v/>
      </c>
      <c r="N264" s="999" t="str">
        <f t="shared" si="26"/>
        <v/>
      </c>
      <c r="O264" s="1000"/>
      <c r="P264" s="207" t="str">
        <f>IFERROR(VLOOKUP($A264,BDD!$A$8:$AT$3170,39,0),"")</f>
        <v/>
      </c>
      <c r="Q264" s="192" t="str">
        <f t="shared" si="29"/>
        <v/>
      </c>
      <c r="R264" s="560"/>
      <c r="U264" s="224" t="str">
        <f t="shared" si="22"/>
        <v/>
      </c>
    </row>
    <row r="265" spans="1:21" s="223" customFormat="1" ht="26.25" customHeight="1">
      <c r="A265" s="217">
        <f t="shared" si="27"/>
        <v>0</v>
      </c>
      <c r="B265" s="218" t="str">
        <f t="shared" si="28"/>
        <v/>
      </c>
      <c r="C265" s="219" t="str">
        <f>IFERROR(VLOOKUP($A265,BDD!$A$8:$AT$3170,5,0),"")</f>
        <v/>
      </c>
      <c r="D265" s="219" t="str">
        <f>IFERROR(VLOOKUP($A265,BDD!$A$8:$AT$3170,4,0),"")</f>
        <v/>
      </c>
      <c r="E265" s="220" t="str">
        <f>IFERROR(VLOOKUP($A265,BDD!$A$8:$AT$3170,13,0),"")</f>
        <v/>
      </c>
      <c r="F265" s="219" t="str">
        <f>IFERROR(VLOOKUP($A265,BDD!$A$8:$AT$3170,14,0),"")</f>
        <v/>
      </c>
      <c r="G265" s="219" t="str">
        <f>IFERROR(VLOOKUP($A265,BDD!$A$8:$AT$3170,6,0),"")</f>
        <v/>
      </c>
      <c r="H265" s="221" t="str">
        <f>IFERROR(VLOOKUP($A265,BDD!$A$8:$AT$3170,7,0),"")</f>
        <v/>
      </c>
      <c r="I265" s="219" t="str">
        <f>IFERROR(VLOOKUP($A265,BDD!$A$8:$AT$3170,8,0),"")</f>
        <v/>
      </c>
      <c r="J265" s="219" t="str">
        <f>IFERROR(VLOOKUP($A265,BDD!$A$8:$AT$3170,9,0),"")</f>
        <v/>
      </c>
      <c r="K265" s="221" t="str">
        <f>IFERROR(VLOOKUP($A265,BDD!$A$8:$AT$3170,10,0),"")</f>
        <v/>
      </c>
      <c r="L265" s="219" t="str">
        <f>IFERROR(VLOOKUP($A265,BDD!$A$8:$AT$3170,11,0),"")</f>
        <v/>
      </c>
      <c r="M265" s="222" t="str">
        <f>IFERROR(VLOOKUP($A265,BDD!$A$8:$AT$3170,38,0),"")</f>
        <v/>
      </c>
      <c r="N265" s="999" t="str">
        <f t="shared" si="26"/>
        <v/>
      </c>
      <c r="O265" s="1000"/>
      <c r="P265" s="207" t="str">
        <f>IFERROR(VLOOKUP($A265,BDD!$A$8:$AT$3170,39,0),"")</f>
        <v/>
      </c>
      <c r="Q265" s="192" t="str">
        <f t="shared" si="29"/>
        <v/>
      </c>
      <c r="R265" s="560"/>
      <c r="U265" s="224" t="str">
        <f t="shared" si="22"/>
        <v/>
      </c>
    </row>
    <row r="266" spans="1:21" s="223" customFormat="1" ht="26.25" customHeight="1">
      <c r="A266" s="217">
        <f t="shared" si="27"/>
        <v>0</v>
      </c>
      <c r="B266" s="218" t="str">
        <f t="shared" si="28"/>
        <v/>
      </c>
      <c r="C266" s="219" t="str">
        <f>IFERROR(VLOOKUP($A266,BDD!$A$8:$AT$3170,5,0),"")</f>
        <v/>
      </c>
      <c r="D266" s="219" t="str">
        <f>IFERROR(VLOOKUP($A266,BDD!$A$8:$AT$3170,4,0),"")</f>
        <v/>
      </c>
      <c r="E266" s="220" t="str">
        <f>IFERROR(VLOOKUP($A266,BDD!$A$8:$AT$3170,13,0),"")</f>
        <v/>
      </c>
      <c r="F266" s="219" t="str">
        <f>IFERROR(VLOOKUP($A266,BDD!$A$8:$AT$3170,14,0),"")</f>
        <v/>
      </c>
      <c r="G266" s="219" t="str">
        <f>IFERROR(VLOOKUP($A266,BDD!$A$8:$AT$3170,6,0),"")</f>
        <v/>
      </c>
      <c r="H266" s="221" t="str">
        <f>IFERROR(VLOOKUP($A266,BDD!$A$8:$AT$3170,7,0),"")</f>
        <v/>
      </c>
      <c r="I266" s="219" t="str">
        <f>IFERROR(VLOOKUP($A266,BDD!$A$8:$AT$3170,8,0),"")</f>
        <v/>
      </c>
      <c r="J266" s="219" t="str">
        <f>IFERROR(VLOOKUP($A266,BDD!$A$8:$AT$3170,9,0),"")</f>
        <v/>
      </c>
      <c r="K266" s="221" t="str">
        <f>IFERROR(VLOOKUP($A266,BDD!$A$8:$AT$3170,10,0),"")</f>
        <v/>
      </c>
      <c r="L266" s="219" t="str">
        <f>IFERROR(VLOOKUP($A266,BDD!$A$8:$AT$3170,11,0),"")</f>
        <v/>
      </c>
      <c r="M266" s="222" t="str">
        <f>IFERROR(VLOOKUP($A266,BDD!$A$8:$AT$3170,38,0),"")</f>
        <v/>
      </c>
      <c r="N266" s="999" t="str">
        <f t="shared" si="26"/>
        <v/>
      </c>
      <c r="O266" s="1000"/>
      <c r="P266" s="207" t="str">
        <f>IFERROR(VLOOKUP($A266,BDD!$A$8:$AT$3170,39,0),"")</f>
        <v/>
      </c>
      <c r="Q266" s="192" t="str">
        <f t="shared" si="29"/>
        <v/>
      </c>
      <c r="R266" s="560"/>
      <c r="U266" s="224" t="str">
        <f t="shared" si="22"/>
        <v/>
      </c>
    </row>
    <row r="267" spans="1:21" s="223" customFormat="1" ht="26.25" customHeight="1">
      <c r="A267" s="217">
        <f t="shared" si="27"/>
        <v>0</v>
      </c>
      <c r="B267" s="218" t="str">
        <f t="shared" si="28"/>
        <v/>
      </c>
      <c r="C267" s="219" t="str">
        <f>IFERROR(VLOOKUP($A267,BDD!$A$8:$AT$3170,5,0),"")</f>
        <v/>
      </c>
      <c r="D267" s="219" t="str">
        <f>IFERROR(VLOOKUP($A267,BDD!$A$8:$AT$3170,4,0),"")</f>
        <v/>
      </c>
      <c r="E267" s="220" t="str">
        <f>IFERROR(VLOOKUP($A267,BDD!$A$8:$AT$3170,13,0),"")</f>
        <v/>
      </c>
      <c r="F267" s="219" t="str">
        <f>IFERROR(VLOOKUP($A267,BDD!$A$8:$AT$3170,14,0),"")</f>
        <v/>
      </c>
      <c r="G267" s="219" t="str">
        <f>IFERROR(VLOOKUP($A267,BDD!$A$8:$AT$3170,6,0),"")</f>
        <v/>
      </c>
      <c r="H267" s="221" t="str">
        <f>IFERROR(VLOOKUP($A267,BDD!$A$8:$AT$3170,7,0),"")</f>
        <v/>
      </c>
      <c r="I267" s="219" t="str">
        <f>IFERROR(VLOOKUP($A267,BDD!$A$8:$AT$3170,8,0),"")</f>
        <v/>
      </c>
      <c r="J267" s="219" t="str">
        <f>IFERROR(VLOOKUP($A267,BDD!$A$8:$AT$3170,9,0),"")</f>
        <v/>
      </c>
      <c r="K267" s="221" t="str">
        <f>IFERROR(VLOOKUP($A267,BDD!$A$8:$AT$3170,10,0),"")</f>
        <v/>
      </c>
      <c r="L267" s="219" t="str">
        <f>IFERROR(VLOOKUP($A267,BDD!$A$8:$AT$3170,11,0),"")</f>
        <v/>
      </c>
      <c r="M267" s="222" t="str">
        <f>IFERROR(VLOOKUP($A267,BDD!$A$8:$AT$3170,38,0),"")</f>
        <v/>
      </c>
      <c r="N267" s="999" t="str">
        <f t="shared" si="26"/>
        <v/>
      </c>
      <c r="O267" s="1000"/>
      <c r="P267" s="207" t="str">
        <f>IFERROR(VLOOKUP($A267,BDD!$A$8:$AT$3170,39,0),"")</f>
        <v/>
      </c>
      <c r="Q267" s="192" t="str">
        <f>IF(R267="","",ROW())</f>
        <v/>
      </c>
      <c r="R267" s="560"/>
      <c r="U267" s="224" t="str">
        <f t="shared" si="22"/>
        <v/>
      </c>
    </row>
    <row r="268" spans="1:21" s="223" customFormat="1" ht="26.25" customHeight="1">
      <c r="A268" s="217">
        <f t="shared" si="27"/>
        <v>0</v>
      </c>
      <c r="B268" s="218" t="str">
        <f t="shared" si="28"/>
        <v/>
      </c>
      <c r="C268" s="219" t="str">
        <f>IFERROR(VLOOKUP($A268,BDD!$A$8:$AT$3170,5,0),"")</f>
        <v/>
      </c>
      <c r="D268" s="219" t="str">
        <f>IFERROR(VLOOKUP($A268,BDD!$A$8:$AT$3170,4,0),"")</f>
        <v/>
      </c>
      <c r="E268" s="220" t="str">
        <f>IFERROR(VLOOKUP($A268,BDD!$A$8:$AT$3170,13,0),"")</f>
        <v/>
      </c>
      <c r="F268" s="219" t="str">
        <f>IFERROR(VLOOKUP($A268,BDD!$A$8:$AT$3170,14,0),"")</f>
        <v/>
      </c>
      <c r="G268" s="219" t="str">
        <f>IFERROR(VLOOKUP($A268,BDD!$A$8:$AT$3170,6,0),"")</f>
        <v/>
      </c>
      <c r="H268" s="221" t="str">
        <f>IFERROR(VLOOKUP($A268,BDD!$A$8:$AT$3170,7,0),"")</f>
        <v/>
      </c>
      <c r="I268" s="219" t="str">
        <f>IFERROR(VLOOKUP($A268,BDD!$A$8:$AT$3170,8,0),"")</f>
        <v/>
      </c>
      <c r="J268" s="219" t="str">
        <f>IFERROR(VLOOKUP($A268,BDD!$A$8:$AT$3170,9,0),"")</f>
        <v/>
      </c>
      <c r="K268" s="221" t="str">
        <f>IFERROR(VLOOKUP($A268,BDD!$A$8:$AT$3170,10,0),"")</f>
        <v/>
      </c>
      <c r="L268" s="219" t="str">
        <f>IFERROR(VLOOKUP($A268,BDD!$A$8:$AT$3170,11,0),"")</f>
        <v/>
      </c>
      <c r="M268" s="222" t="str">
        <f>IFERROR(VLOOKUP($A268,BDD!$A$8:$AT$3170,38,0),"")</f>
        <v/>
      </c>
      <c r="N268" s="999" t="str">
        <f t="shared" si="26"/>
        <v/>
      </c>
      <c r="O268" s="1000"/>
      <c r="P268" s="207" t="str">
        <f>IFERROR(VLOOKUP($A268,BDD!$A$8:$AT$3170,39,0),"")</f>
        <v/>
      </c>
      <c r="Q268" s="192" t="str">
        <f>IF(R268="","",ROW())</f>
        <v/>
      </c>
      <c r="R268" s="560"/>
      <c r="U268" s="224" t="str">
        <f t="shared" ref="U268:U331" si="30">IF(P268="","",IF(P268="A",1,0))</f>
        <v/>
      </c>
    </row>
    <row r="269" spans="1:21" s="223" customFormat="1" ht="26.25" customHeight="1">
      <c r="A269" s="217">
        <f t="shared" si="27"/>
        <v>0</v>
      </c>
      <c r="B269" s="218" t="str">
        <f t="shared" si="28"/>
        <v/>
      </c>
      <c r="C269" s="219" t="str">
        <f>IFERROR(VLOOKUP($A269,BDD!$A$8:$AT$3170,5,0),"")</f>
        <v/>
      </c>
      <c r="D269" s="219" t="str">
        <f>IFERROR(VLOOKUP($A269,BDD!$A$8:$AT$3170,4,0),"")</f>
        <v/>
      </c>
      <c r="E269" s="220" t="str">
        <f>IFERROR(VLOOKUP($A269,BDD!$A$8:$AT$3170,13,0),"")</f>
        <v/>
      </c>
      <c r="F269" s="219" t="str">
        <f>IFERROR(VLOOKUP($A269,BDD!$A$8:$AT$3170,14,0),"")</f>
        <v/>
      </c>
      <c r="G269" s="219" t="str">
        <f>IFERROR(VLOOKUP($A269,BDD!$A$8:$AT$3170,6,0),"")</f>
        <v/>
      </c>
      <c r="H269" s="221" t="str">
        <f>IFERROR(VLOOKUP($A269,BDD!$A$8:$AT$3170,7,0),"")</f>
        <v/>
      </c>
      <c r="I269" s="219" t="str">
        <f>IFERROR(VLOOKUP($A269,BDD!$A$8:$AT$3170,8,0),"")</f>
        <v/>
      </c>
      <c r="J269" s="219" t="str">
        <f>IFERROR(VLOOKUP($A269,BDD!$A$8:$AT$3170,9,0),"")</f>
        <v/>
      </c>
      <c r="K269" s="221" t="str">
        <f>IFERROR(VLOOKUP($A269,BDD!$A$8:$AT$3170,10,0),"")</f>
        <v/>
      </c>
      <c r="L269" s="219" t="str">
        <f>IFERROR(VLOOKUP($A269,BDD!$A$8:$AT$3170,11,0),"")</f>
        <v/>
      </c>
      <c r="M269" s="222" t="str">
        <f>IFERROR(VLOOKUP($A269,BDD!$A$8:$AT$3170,38,0),"")</f>
        <v/>
      </c>
      <c r="N269" s="999" t="str">
        <f t="shared" si="26"/>
        <v/>
      </c>
      <c r="O269" s="1000"/>
      <c r="P269" s="207" t="str">
        <f>IFERROR(VLOOKUP($A269,BDD!$A$8:$AT$3170,39,0),"")</f>
        <v/>
      </c>
      <c r="Q269" s="192" t="str">
        <f>IF(R269="","",ROW())</f>
        <v/>
      </c>
      <c r="R269" s="560"/>
      <c r="U269" s="224" t="str">
        <f t="shared" si="30"/>
        <v/>
      </c>
    </row>
    <row r="270" spans="1:21" s="223" customFormat="1" ht="26.25" customHeight="1">
      <c r="A270" s="217">
        <f t="shared" si="27"/>
        <v>0</v>
      </c>
      <c r="B270" s="218" t="str">
        <f t="shared" si="28"/>
        <v/>
      </c>
      <c r="C270" s="219" t="str">
        <f>IFERROR(VLOOKUP($A270,BDD!$A$8:$AT$3170,5,0),"")</f>
        <v/>
      </c>
      <c r="D270" s="219" t="str">
        <f>IFERROR(VLOOKUP($A270,BDD!$A$8:$AT$3170,4,0),"")</f>
        <v/>
      </c>
      <c r="E270" s="220" t="str">
        <f>IFERROR(VLOOKUP($A270,BDD!$A$8:$AT$3170,13,0),"")</f>
        <v/>
      </c>
      <c r="F270" s="219" t="str">
        <f>IFERROR(VLOOKUP($A270,BDD!$A$8:$AT$3170,14,0),"")</f>
        <v/>
      </c>
      <c r="G270" s="219" t="str">
        <f>IFERROR(VLOOKUP($A270,BDD!$A$8:$AT$3170,6,0),"")</f>
        <v/>
      </c>
      <c r="H270" s="221" t="str">
        <f>IFERROR(VLOOKUP($A270,BDD!$A$8:$AT$3170,7,0),"")</f>
        <v/>
      </c>
      <c r="I270" s="219" t="str">
        <f>IFERROR(VLOOKUP($A270,BDD!$A$8:$AT$3170,8,0),"")</f>
        <v/>
      </c>
      <c r="J270" s="219" t="str">
        <f>IFERROR(VLOOKUP($A270,BDD!$A$8:$AT$3170,9,0),"")</f>
        <v/>
      </c>
      <c r="K270" s="221" t="str">
        <f>IFERROR(VLOOKUP($A270,BDD!$A$8:$AT$3170,10,0),"")</f>
        <v/>
      </c>
      <c r="L270" s="219" t="str">
        <f>IFERROR(VLOOKUP($A270,BDD!$A$8:$AT$3170,11,0),"")</f>
        <v/>
      </c>
      <c r="M270" s="222" t="str">
        <f>IFERROR(VLOOKUP($A270,BDD!$A$8:$AT$3170,38,0),"")</f>
        <v/>
      </c>
      <c r="N270" s="999" t="str">
        <f t="shared" si="26"/>
        <v/>
      </c>
      <c r="O270" s="1000"/>
      <c r="P270" s="207" t="str">
        <f>IFERROR(VLOOKUP($A270,BDD!$A$8:$AT$3170,39,0),"")</f>
        <v/>
      </c>
      <c r="Q270" s="192" t="str">
        <f>IF(R270="","",ROW())</f>
        <v/>
      </c>
      <c r="R270" s="560"/>
      <c r="U270" s="224" t="str">
        <f t="shared" si="30"/>
        <v/>
      </c>
    </row>
    <row r="271" spans="1:21" s="223" customFormat="1" ht="26.25" customHeight="1">
      <c r="A271" s="217">
        <f t="shared" si="27"/>
        <v>0</v>
      </c>
      <c r="B271" s="218" t="str">
        <f t="shared" si="28"/>
        <v/>
      </c>
      <c r="C271" s="219" t="str">
        <f>IFERROR(VLOOKUP($A271,BDD!$A$8:$AT$3170,5,0),"")</f>
        <v/>
      </c>
      <c r="D271" s="219" t="str">
        <f>IFERROR(VLOOKUP($A271,BDD!$A$8:$AT$3170,4,0),"")</f>
        <v/>
      </c>
      <c r="E271" s="220" t="str">
        <f>IFERROR(VLOOKUP($A271,BDD!$A$8:$AT$3170,13,0),"")</f>
        <v/>
      </c>
      <c r="F271" s="219" t="str">
        <f>IFERROR(VLOOKUP($A271,BDD!$A$8:$AT$3170,14,0),"")</f>
        <v/>
      </c>
      <c r="G271" s="219" t="str">
        <f>IFERROR(VLOOKUP($A271,BDD!$A$8:$AT$3170,6,0),"")</f>
        <v/>
      </c>
      <c r="H271" s="221" t="str">
        <f>IFERROR(VLOOKUP($A271,BDD!$A$8:$AT$3170,7,0),"")</f>
        <v/>
      </c>
      <c r="I271" s="219" t="str">
        <f>IFERROR(VLOOKUP($A271,BDD!$A$8:$AT$3170,8,0),"")</f>
        <v/>
      </c>
      <c r="J271" s="219" t="str">
        <f>IFERROR(VLOOKUP($A271,BDD!$A$8:$AT$3170,9,0),"")</f>
        <v/>
      </c>
      <c r="K271" s="221" t="str">
        <f>IFERROR(VLOOKUP($A271,BDD!$A$8:$AT$3170,10,0),"")</f>
        <v/>
      </c>
      <c r="L271" s="219" t="str">
        <f>IFERROR(VLOOKUP($A271,BDD!$A$8:$AT$3170,11,0),"")</f>
        <v/>
      </c>
      <c r="M271" s="222" t="str">
        <f>IFERROR(VLOOKUP($A271,BDD!$A$8:$AT$3170,38,0),"")</f>
        <v/>
      </c>
      <c r="N271" s="999" t="str">
        <f t="shared" si="26"/>
        <v/>
      </c>
      <c r="O271" s="1000"/>
      <c r="P271" s="207" t="str">
        <f>IFERROR(VLOOKUP($A271,BDD!$A$8:$AT$3170,39,0),"")</f>
        <v/>
      </c>
      <c r="Q271" s="192"/>
      <c r="R271" s="560"/>
      <c r="U271" s="224" t="str">
        <f t="shared" si="30"/>
        <v/>
      </c>
    </row>
    <row r="272" spans="1:21" s="223" customFormat="1" ht="26.25" customHeight="1">
      <c r="A272" s="217">
        <f t="shared" si="27"/>
        <v>0</v>
      </c>
      <c r="B272" s="218" t="str">
        <f t="shared" si="28"/>
        <v/>
      </c>
      <c r="C272" s="219" t="str">
        <f>IFERROR(VLOOKUP($A272,BDD!$A$8:$AT$3170,5,0),"")</f>
        <v/>
      </c>
      <c r="D272" s="219" t="str">
        <f>IFERROR(VLOOKUP($A272,BDD!$A$8:$AT$3170,4,0),"")</f>
        <v/>
      </c>
      <c r="E272" s="220" t="str">
        <f>IFERROR(VLOOKUP($A272,BDD!$A$8:$AT$3170,13,0),"")</f>
        <v/>
      </c>
      <c r="F272" s="219" t="str">
        <f>IFERROR(VLOOKUP($A272,BDD!$A$8:$AT$3170,14,0),"")</f>
        <v/>
      </c>
      <c r="G272" s="219" t="str">
        <f>IFERROR(VLOOKUP($A272,BDD!$A$8:$AT$3170,6,0),"")</f>
        <v/>
      </c>
      <c r="H272" s="221" t="str">
        <f>IFERROR(VLOOKUP($A272,BDD!$A$8:$AT$3170,7,0),"")</f>
        <v/>
      </c>
      <c r="I272" s="219" t="str">
        <f>IFERROR(VLOOKUP($A272,BDD!$A$8:$AT$3170,8,0),"")</f>
        <v/>
      </c>
      <c r="J272" s="219" t="str">
        <f>IFERROR(VLOOKUP($A272,BDD!$A$8:$AT$3170,9,0),"")</f>
        <v/>
      </c>
      <c r="K272" s="221" t="str">
        <f>IFERROR(VLOOKUP($A272,BDD!$A$8:$AT$3170,10,0),"")</f>
        <v/>
      </c>
      <c r="L272" s="219" t="str">
        <f>IFERROR(VLOOKUP($A272,BDD!$A$8:$AT$3170,11,0),"")</f>
        <v/>
      </c>
      <c r="M272" s="222" t="str">
        <f>IFERROR(VLOOKUP($A272,BDD!$A$8:$AT$3170,38,0),"")</f>
        <v/>
      </c>
      <c r="N272" s="999" t="str">
        <f t="shared" si="26"/>
        <v/>
      </c>
      <c r="O272" s="1000"/>
      <c r="P272" s="207" t="str">
        <f>IFERROR(VLOOKUP($A272,BDD!$A$8:$AT$3170,39,0),"")</f>
        <v/>
      </c>
      <c r="Q272" s="192"/>
      <c r="R272" s="560"/>
      <c r="U272" s="224" t="str">
        <f t="shared" si="30"/>
        <v/>
      </c>
    </row>
    <row r="273" spans="1:21" s="223" customFormat="1" ht="26.25" customHeight="1">
      <c r="A273" s="217">
        <f t="shared" si="27"/>
        <v>0</v>
      </c>
      <c r="B273" s="218" t="str">
        <f t="shared" si="28"/>
        <v/>
      </c>
      <c r="C273" s="219" t="str">
        <f>IFERROR(VLOOKUP($A273,BDD!$A$8:$AT$3170,5,0),"")</f>
        <v/>
      </c>
      <c r="D273" s="219" t="str">
        <f>IFERROR(VLOOKUP($A273,BDD!$A$8:$AT$3170,4,0),"")</f>
        <v/>
      </c>
      <c r="E273" s="220" t="str">
        <f>IFERROR(VLOOKUP($A273,BDD!$A$8:$AT$3170,13,0),"")</f>
        <v/>
      </c>
      <c r="F273" s="219" t="str">
        <f>IFERROR(VLOOKUP($A273,BDD!$A$8:$AT$3170,14,0),"")</f>
        <v/>
      </c>
      <c r="G273" s="219" t="str">
        <f>IFERROR(VLOOKUP($A273,BDD!$A$8:$AT$3170,6,0),"")</f>
        <v/>
      </c>
      <c r="H273" s="221" t="str">
        <f>IFERROR(VLOOKUP($A273,BDD!$A$8:$AT$3170,7,0),"")</f>
        <v/>
      </c>
      <c r="I273" s="219" t="str">
        <f>IFERROR(VLOOKUP($A273,BDD!$A$8:$AT$3170,8,0),"")</f>
        <v/>
      </c>
      <c r="J273" s="219" t="str">
        <f>IFERROR(VLOOKUP($A273,BDD!$A$8:$AT$3170,9,0),"")</f>
        <v/>
      </c>
      <c r="K273" s="221" t="str">
        <f>IFERROR(VLOOKUP($A273,BDD!$A$8:$AT$3170,10,0),"")</f>
        <v/>
      </c>
      <c r="L273" s="219" t="str">
        <f>IFERROR(VLOOKUP($A273,BDD!$A$8:$AT$3170,11,0),"")</f>
        <v/>
      </c>
      <c r="M273" s="222" t="str">
        <f>IFERROR(VLOOKUP($A273,BDD!$A$8:$AT$3170,38,0),"")</f>
        <v/>
      </c>
      <c r="N273" s="999" t="str">
        <f t="shared" si="26"/>
        <v/>
      </c>
      <c r="O273" s="1000"/>
      <c r="P273" s="207" t="str">
        <f>IFERROR(VLOOKUP($A273,BDD!$A$8:$AT$3170,39,0),"")</f>
        <v/>
      </c>
      <c r="Q273" s="192"/>
      <c r="R273" s="560"/>
      <c r="U273" s="224" t="str">
        <f t="shared" si="30"/>
        <v/>
      </c>
    </row>
    <row r="274" spans="1:21" s="223" customFormat="1" ht="26.25" customHeight="1">
      <c r="A274" s="217">
        <f t="shared" si="27"/>
        <v>0</v>
      </c>
      <c r="B274" s="218" t="str">
        <f t="shared" si="28"/>
        <v/>
      </c>
      <c r="C274" s="219" t="str">
        <f>IFERROR(VLOOKUP($A274,BDD!$A$8:$AT$3170,5,0),"")</f>
        <v/>
      </c>
      <c r="D274" s="219" t="str">
        <f>IFERROR(VLOOKUP($A274,BDD!$A$8:$AT$3170,4,0),"")</f>
        <v/>
      </c>
      <c r="E274" s="220" t="str">
        <f>IFERROR(VLOOKUP($A274,BDD!$A$8:$AT$3170,13,0),"")</f>
        <v/>
      </c>
      <c r="F274" s="219" t="str">
        <f>IFERROR(VLOOKUP($A274,BDD!$A$8:$AT$3170,14,0),"")</f>
        <v/>
      </c>
      <c r="G274" s="219" t="str">
        <f>IFERROR(VLOOKUP($A274,BDD!$A$8:$AT$3170,6,0),"")</f>
        <v/>
      </c>
      <c r="H274" s="221" t="str">
        <f>IFERROR(VLOOKUP($A274,BDD!$A$8:$AT$3170,7,0),"")</f>
        <v/>
      </c>
      <c r="I274" s="219" t="str">
        <f>IFERROR(VLOOKUP($A274,BDD!$A$8:$AT$3170,8,0),"")</f>
        <v/>
      </c>
      <c r="J274" s="219" t="str">
        <f>IFERROR(VLOOKUP($A274,BDD!$A$8:$AT$3170,9,0),"")</f>
        <v/>
      </c>
      <c r="K274" s="221" t="str">
        <f>IFERROR(VLOOKUP($A274,BDD!$A$8:$AT$3170,10,0),"")</f>
        <v/>
      </c>
      <c r="L274" s="219" t="str">
        <f>IFERROR(VLOOKUP($A274,BDD!$A$8:$AT$3170,11,0),"")</f>
        <v/>
      </c>
      <c r="M274" s="222" t="str">
        <f>IFERROR(VLOOKUP($A274,BDD!$A$8:$AT$3170,38,0),"")</f>
        <v/>
      </c>
      <c r="N274" s="999" t="str">
        <f t="shared" si="26"/>
        <v/>
      </c>
      <c r="O274" s="1000"/>
      <c r="P274" s="207" t="str">
        <f>IFERROR(VLOOKUP($A274,BDD!$A$8:$AT$3170,39,0),"")</f>
        <v/>
      </c>
      <c r="Q274" s="192"/>
      <c r="R274" s="560"/>
      <c r="U274" s="224" t="str">
        <f t="shared" si="30"/>
        <v/>
      </c>
    </row>
    <row r="275" spans="1:21" s="223" customFormat="1" ht="26.25" customHeight="1">
      <c r="A275" s="217">
        <f t="shared" si="27"/>
        <v>0</v>
      </c>
      <c r="B275" s="218" t="str">
        <f t="shared" si="28"/>
        <v/>
      </c>
      <c r="C275" s="219" t="str">
        <f>IFERROR(VLOOKUP($A275,BDD!$A$8:$AT$3170,5,0),"")</f>
        <v/>
      </c>
      <c r="D275" s="219" t="str">
        <f>IFERROR(VLOOKUP($A275,BDD!$A$8:$AT$3170,4,0),"")</f>
        <v/>
      </c>
      <c r="E275" s="220" t="str">
        <f>IFERROR(VLOOKUP($A275,BDD!$A$8:$AT$3170,13,0),"")</f>
        <v/>
      </c>
      <c r="F275" s="219" t="str">
        <f>IFERROR(VLOOKUP($A275,BDD!$A$8:$AT$3170,14,0),"")</f>
        <v/>
      </c>
      <c r="G275" s="219" t="str">
        <f>IFERROR(VLOOKUP($A275,BDD!$A$8:$AT$3170,6,0),"")</f>
        <v/>
      </c>
      <c r="H275" s="221" t="str">
        <f>IFERROR(VLOOKUP($A275,BDD!$A$8:$AT$3170,7,0),"")</f>
        <v/>
      </c>
      <c r="I275" s="219" t="str">
        <f>IFERROR(VLOOKUP($A275,BDD!$A$8:$AT$3170,8,0),"")</f>
        <v/>
      </c>
      <c r="J275" s="219" t="str">
        <f>IFERROR(VLOOKUP($A275,BDD!$A$8:$AT$3170,9,0),"")</f>
        <v/>
      </c>
      <c r="K275" s="221" t="str">
        <f>IFERROR(VLOOKUP($A275,BDD!$A$8:$AT$3170,10,0),"")</f>
        <v/>
      </c>
      <c r="L275" s="219" t="str">
        <f>IFERROR(VLOOKUP($A275,BDD!$A$8:$AT$3170,11,0),"")</f>
        <v/>
      </c>
      <c r="M275" s="222" t="str">
        <f>IFERROR(VLOOKUP($A275,BDD!$A$8:$AT$3170,38,0),"")</f>
        <v/>
      </c>
      <c r="N275" s="999" t="str">
        <f t="shared" si="26"/>
        <v/>
      </c>
      <c r="O275" s="1000"/>
      <c r="P275" s="207" t="str">
        <f>IFERROR(VLOOKUP($A275,BDD!$A$8:$AT$3170,39,0),"")</f>
        <v/>
      </c>
      <c r="Q275" s="192"/>
      <c r="R275" s="560"/>
      <c r="U275" s="224" t="str">
        <f t="shared" si="30"/>
        <v/>
      </c>
    </row>
    <row r="276" spans="1:21" s="223" customFormat="1" ht="26.25" customHeight="1">
      <c r="A276" s="217">
        <f t="shared" si="27"/>
        <v>0</v>
      </c>
      <c r="B276" s="218" t="str">
        <f t="shared" si="28"/>
        <v/>
      </c>
      <c r="C276" s="219" t="str">
        <f>IFERROR(VLOOKUP($A276,BDD!$A$8:$AT$3170,5,0),"")</f>
        <v/>
      </c>
      <c r="D276" s="219" t="str">
        <f>IFERROR(VLOOKUP($A276,BDD!$A$8:$AT$3170,4,0),"")</f>
        <v/>
      </c>
      <c r="E276" s="220" t="str">
        <f>IFERROR(VLOOKUP($A276,BDD!$A$8:$AT$3170,13,0),"")</f>
        <v/>
      </c>
      <c r="F276" s="219" t="str">
        <f>IFERROR(VLOOKUP($A276,BDD!$A$8:$AT$3170,14,0),"")</f>
        <v/>
      </c>
      <c r="G276" s="219" t="str">
        <f>IFERROR(VLOOKUP($A276,BDD!$A$8:$AT$3170,6,0),"")</f>
        <v/>
      </c>
      <c r="H276" s="221" t="str">
        <f>IFERROR(VLOOKUP($A276,BDD!$A$8:$AT$3170,7,0),"")</f>
        <v/>
      </c>
      <c r="I276" s="219" t="str">
        <f>IFERROR(VLOOKUP($A276,BDD!$A$8:$AT$3170,8,0),"")</f>
        <v/>
      </c>
      <c r="J276" s="219" t="str">
        <f>IFERROR(VLOOKUP($A276,BDD!$A$8:$AT$3170,9,0),"")</f>
        <v/>
      </c>
      <c r="K276" s="221" t="str">
        <f>IFERROR(VLOOKUP($A276,BDD!$A$8:$AT$3170,10,0),"")</f>
        <v/>
      </c>
      <c r="L276" s="219" t="str">
        <f>IFERROR(VLOOKUP($A276,BDD!$A$8:$AT$3170,11,0),"")</f>
        <v/>
      </c>
      <c r="M276" s="222" t="str">
        <f>IFERROR(VLOOKUP($A276,BDD!$A$8:$AT$3170,38,0),"")</f>
        <v/>
      </c>
      <c r="N276" s="999" t="str">
        <f t="shared" si="26"/>
        <v/>
      </c>
      <c r="O276" s="1000"/>
      <c r="P276" s="207" t="str">
        <f>IFERROR(VLOOKUP($A276,BDD!$A$8:$AT$3170,39,0),"")</f>
        <v/>
      </c>
      <c r="Q276" s="192"/>
      <c r="R276" s="560"/>
      <c r="U276" s="224" t="str">
        <f t="shared" si="30"/>
        <v/>
      </c>
    </row>
    <row r="277" spans="1:21" s="223" customFormat="1" ht="26.25" customHeight="1">
      <c r="A277" s="217">
        <f t="shared" si="27"/>
        <v>0</v>
      </c>
      <c r="B277" s="218" t="str">
        <f t="shared" si="28"/>
        <v/>
      </c>
      <c r="C277" s="219" t="str">
        <f>IFERROR(VLOOKUP($A277,BDD!$A$8:$AT$3170,5,0),"")</f>
        <v/>
      </c>
      <c r="D277" s="219" t="str">
        <f>IFERROR(VLOOKUP($A277,BDD!$A$8:$AT$3170,4,0),"")</f>
        <v/>
      </c>
      <c r="E277" s="220" t="str">
        <f>IFERROR(VLOOKUP($A277,BDD!$A$8:$AT$3170,13,0),"")</f>
        <v/>
      </c>
      <c r="F277" s="219" t="str">
        <f>IFERROR(VLOOKUP($A277,BDD!$A$8:$AT$3170,14,0),"")</f>
        <v/>
      </c>
      <c r="G277" s="219" t="str">
        <f>IFERROR(VLOOKUP($A277,BDD!$A$8:$AT$3170,6,0),"")</f>
        <v/>
      </c>
      <c r="H277" s="221" t="str">
        <f>IFERROR(VLOOKUP($A277,BDD!$A$8:$AT$3170,7,0),"")</f>
        <v/>
      </c>
      <c r="I277" s="219" t="str">
        <f>IFERROR(VLOOKUP($A277,BDD!$A$8:$AT$3170,8,0),"")</f>
        <v/>
      </c>
      <c r="J277" s="219" t="str">
        <f>IFERROR(VLOOKUP($A277,BDD!$A$8:$AT$3170,9,0),"")</f>
        <v/>
      </c>
      <c r="K277" s="221" t="str">
        <f>IFERROR(VLOOKUP($A277,BDD!$A$8:$AT$3170,10,0),"")</f>
        <v/>
      </c>
      <c r="L277" s="219" t="str">
        <f>IFERROR(VLOOKUP($A277,BDD!$A$8:$AT$3170,11,0),"")</f>
        <v/>
      </c>
      <c r="M277" s="222" t="str">
        <f>IFERROR(VLOOKUP($A277,BDD!$A$8:$AT$3170,38,0),"")</f>
        <v/>
      </c>
      <c r="N277" s="999" t="str">
        <f t="shared" si="26"/>
        <v/>
      </c>
      <c r="O277" s="1000"/>
      <c r="P277" s="207" t="str">
        <f>IFERROR(VLOOKUP($A277,BDD!$A$8:$AT$3170,39,0),"")</f>
        <v/>
      </c>
      <c r="Q277" s="192"/>
      <c r="R277" s="560"/>
      <c r="U277" s="224" t="str">
        <f t="shared" si="30"/>
        <v/>
      </c>
    </row>
    <row r="278" spans="1:21" s="226" customFormat="1" ht="33" customHeight="1">
      <c r="B278" s="992"/>
      <c r="C278" s="993"/>
      <c r="D278" s="993"/>
      <c r="E278" s="993"/>
      <c r="F278" s="993"/>
      <c r="G278" s="993"/>
      <c r="H278" s="993"/>
      <c r="I278" s="993"/>
      <c r="J278" s="993"/>
      <c r="K278" s="993"/>
      <c r="L278" s="993"/>
      <c r="M278" s="993"/>
      <c r="N278" s="993"/>
      <c r="O278" s="994"/>
      <c r="P278" s="194"/>
      <c r="Q278" s="192"/>
      <c r="R278" s="560"/>
      <c r="U278" s="224" t="str">
        <f t="shared" si="30"/>
        <v/>
      </c>
    </row>
    <row r="279" spans="1:21" s="228" customFormat="1" ht="33" customHeight="1">
      <c r="A279" s="217"/>
      <c r="B279" s="995"/>
      <c r="C279" s="996"/>
      <c r="D279" s="996"/>
      <c r="E279" s="996"/>
      <c r="F279" s="996"/>
      <c r="G279" s="996"/>
      <c r="H279" s="996"/>
      <c r="I279" s="997"/>
      <c r="J279" s="997"/>
      <c r="K279" s="997"/>
      <c r="L279" s="997"/>
      <c r="M279" s="997"/>
      <c r="N279" s="997"/>
      <c r="O279" s="998"/>
      <c r="P279" s="194"/>
      <c r="Q279" s="192"/>
      <c r="R279" s="560"/>
      <c r="S279" s="227"/>
      <c r="U279" s="224" t="str">
        <f t="shared" si="30"/>
        <v/>
      </c>
    </row>
    <row r="280" spans="1:21" s="228" customFormat="1" ht="33" customHeight="1">
      <c r="A280" s="217"/>
      <c r="B280" s="995"/>
      <c r="C280" s="996"/>
      <c r="D280" s="996"/>
      <c r="E280" s="996"/>
      <c r="F280" s="996"/>
      <c r="G280" s="996"/>
      <c r="H280" s="996"/>
      <c r="I280" s="997"/>
      <c r="J280" s="997"/>
      <c r="K280" s="997"/>
      <c r="L280" s="997"/>
      <c r="M280" s="997"/>
      <c r="N280" s="997"/>
      <c r="O280" s="998"/>
      <c r="P280" s="194"/>
      <c r="Q280" s="192"/>
      <c r="R280" s="560"/>
      <c r="S280" s="227"/>
      <c r="U280" s="224" t="str">
        <f t="shared" si="30"/>
        <v/>
      </c>
    </row>
    <row r="281" spans="1:21" s="228" customFormat="1" ht="33" customHeight="1">
      <c r="A281" s="217"/>
      <c r="B281" s="988"/>
      <c r="C281" s="989"/>
      <c r="D281" s="989"/>
      <c r="E281" s="989"/>
      <c r="F281" s="989"/>
      <c r="G281" s="989"/>
      <c r="H281" s="989"/>
      <c r="I281" s="990"/>
      <c r="J281" s="990"/>
      <c r="K281" s="990"/>
      <c r="L281" s="990"/>
      <c r="M281" s="990"/>
      <c r="N281" s="990"/>
      <c r="O281" s="991"/>
      <c r="P281" s="194"/>
      <c r="Q281" s="192"/>
      <c r="R281" s="560"/>
      <c r="S281" s="227"/>
      <c r="U281" s="224" t="str">
        <f t="shared" si="30"/>
        <v/>
      </c>
    </row>
    <row r="282" spans="1:21" ht="28.5" customHeight="1">
      <c r="A282" s="217"/>
      <c r="B282" s="1023"/>
      <c r="C282" s="1024"/>
      <c r="D282" s="1024"/>
      <c r="E282" s="1025"/>
      <c r="F282" s="992" t="s">
        <v>1755</v>
      </c>
      <c r="G282" s="993"/>
      <c r="H282" s="993"/>
      <c r="I282" s="993"/>
      <c r="J282" s="993"/>
      <c r="K282" s="993"/>
      <c r="L282" s="994"/>
      <c r="M282" s="1038" t="s">
        <v>1756</v>
      </c>
      <c r="N282" s="1039"/>
      <c r="O282" s="1040"/>
      <c r="Q282" s="192"/>
      <c r="R282" s="560"/>
      <c r="U282" s="224" t="str">
        <f t="shared" si="30"/>
        <v/>
      </c>
    </row>
    <row r="283" spans="1:21" ht="28.5" customHeight="1">
      <c r="A283" s="217"/>
      <c r="B283" s="1026"/>
      <c r="C283" s="1027"/>
      <c r="D283" s="1027"/>
      <c r="E283" s="1028"/>
      <c r="F283" s="1032"/>
      <c r="G283" s="1033"/>
      <c r="H283" s="1033"/>
      <c r="I283" s="1033"/>
      <c r="J283" s="1033"/>
      <c r="K283" s="1033"/>
      <c r="L283" s="1034"/>
      <c r="M283" s="1038" t="s">
        <v>1783</v>
      </c>
      <c r="N283" s="1039"/>
      <c r="O283" s="1040"/>
      <c r="Q283" s="192"/>
      <c r="R283" s="560"/>
      <c r="U283" s="224" t="str">
        <f t="shared" si="30"/>
        <v/>
      </c>
    </row>
    <row r="284" spans="1:21" ht="28.5" customHeight="1">
      <c r="A284" s="217"/>
      <c r="B284" s="1029"/>
      <c r="C284" s="1030"/>
      <c r="D284" s="1030"/>
      <c r="E284" s="1031"/>
      <c r="F284" s="1035"/>
      <c r="G284" s="1036"/>
      <c r="H284" s="1036"/>
      <c r="I284" s="1036"/>
      <c r="J284" s="1036"/>
      <c r="K284" s="1036"/>
      <c r="L284" s="1037"/>
      <c r="M284" s="1038" t="s">
        <v>1538</v>
      </c>
      <c r="N284" s="1039"/>
      <c r="O284" s="1040"/>
      <c r="Q284" s="192"/>
      <c r="R284" s="560"/>
      <c r="U284" s="224" t="str">
        <f t="shared" si="30"/>
        <v/>
      </c>
    </row>
    <row r="285" spans="1:21" ht="27.75" customHeight="1">
      <c r="A285" s="217"/>
      <c r="B285" s="1041" t="s">
        <v>1757</v>
      </c>
      <c r="C285" s="1042"/>
      <c r="D285" s="1042"/>
      <c r="E285" s="1042"/>
      <c r="F285" s="1042"/>
      <c r="G285" s="1042"/>
      <c r="H285" s="1042"/>
      <c r="I285" s="1042"/>
      <c r="J285" s="1042"/>
      <c r="K285" s="1042"/>
      <c r="L285" s="1042"/>
      <c r="M285" s="1042"/>
      <c r="N285" s="1042"/>
      <c r="O285" s="1043"/>
      <c r="Q285" s="192"/>
      <c r="R285" s="560"/>
      <c r="U285" s="224" t="str">
        <f t="shared" si="30"/>
        <v/>
      </c>
    </row>
    <row r="286" spans="1:21" s="195" customFormat="1" ht="27.75" customHeight="1">
      <c r="A286" s="217"/>
      <c r="B286" s="1008" t="s">
        <v>1758</v>
      </c>
      <c r="C286" s="1009"/>
      <c r="D286" s="1009"/>
      <c r="E286" s="1010" t="str">
        <f>E6</f>
        <v>MFD-ISW Vers MFD-CPF-</v>
      </c>
      <c r="F286" s="1010"/>
      <c r="G286" s="1010"/>
      <c r="H286" s="1010"/>
      <c r="I286" s="1010"/>
      <c r="J286" s="1010"/>
      <c r="K286" s="1010"/>
      <c r="L286" s="1010"/>
      <c r="M286" s="1010"/>
      <c r="N286" s="1010"/>
      <c r="O286" s="1011"/>
      <c r="P286" s="187" t="str">
        <f>CONCATENATE("1/",IF(COUNTA(R:R)&lt;=25,1,IF(AND(COUNTA(R:R)&gt;25,COUNTA(R:R)&lt;=50),2,IF(AND(COUNTA(R:R)&gt;50,COUNTA(R:R)&lt;=75),3,0))))</f>
        <v>1/3</v>
      </c>
      <c r="Q286" s="192"/>
      <c r="R286" s="560"/>
      <c r="U286" s="224">
        <f t="shared" si="30"/>
        <v>0</v>
      </c>
    </row>
    <row r="287" spans="1:21" s="195" customFormat="1" ht="27.75" customHeight="1">
      <c r="A287" s="217"/>
      <c r="B287" s="198" t="s">
        <v>1759</v>
      </c>
      <c r="C287" s="199"/>
      <c r="D287" s="200"/>
      <c r="E287" s="1012" t="str">
        <f>E7</f>
        <v>T-14</v>
      </c>
      <c r="F287" s="1012"/>
      <c r="G287" s="201"/>
      <c r="H287" s="1013" t="s">
        <v>1760</v>
      </c>
      <c r="I287" s="1014"/>
      <c r="J287" s="1014"/>
      <c r="K287" s="202">
        <f>MAX(Q:Q)</f>
        <v>60</v>
      </c>
      <c r="L287" s="203"/>
      <c r="M287" s="204" t="s">
        <v>1761</v>
      </c>
      <c r="N287" s="1015" t="str">
        <f>CONCATENATE("8/",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8/3</v>
      </c>
      <c r="O287" s="1016"/>
      <c r="P2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87" s="192"/>
      <c r="R287" s="560"/>
      <c r="U287" s="224">
        <f t="shared" si="30"/>
        <v>0</v>
      </c>
    </row>
    <row r="288" spans="1:21" s="195" customFormat="1" ht="27.75" customHeight="1">
      <c r="A288" s="217"/>
      <c r="B288" s="1008" t="str">
        <f>B8</f>
        <v>Du :   DJ°039</v>
      </c>
      <c r="C288" s="1009"/>
      <c r="D288" s="1009"/>
      <c r="E288" s="1009" t="str">
        <f>E8</f>
        <v>Au :   JN°1562</v>
      </c>
      <c r="F288" s="1009"/>
      <c r="G288" s="1017"/>
      <c r="H288" s="1018" t="str">
        <f>H8</f>
        <v>Du PK :   18</v>
      </c>
      <c r="I288" s="1019"/>
      <c r="J288" s="1019" t="str">
        <f>J8</f>
        <v>Au PK :   19</v>
      </c>
      <c r="K288" s="1020"/>
      <c r="L288" s="205" t="s">
        <v>1762</v>
      </c>
      <c r="M288" s="1021" t="str">
        <f>M8</f>
        <v>728,34   ML</v>
      </c>
      <c r="N288" s="1021"/>
      <c r="O288" s="1022"/>
      <c r="P288" s="194"/>
      <c r="Q288" s="192"/>
      <c r="R288" s="560"/>
      <c r="U288" s="224" t="str">
        <f t="shared" si="30"/>
        <v/>
      </c>
    </row>
    <row r="289" spans="1:21" s="195" customFormat="1" ht="27.75" customHeight="1">
      <c r="A289" s="217"/>
      <c r="B289" s="1001" t="s">
        <v>1763</v>
      </c>
      <c r="C289" s="1002"/>
      <c r="D289" s="1002"/>
      <c r="E289" s="1002"/>
      <c r="F289" s="1002"/>
      <c r="G289" s="1002"/>
      <c r="H289" s="1002"/>
      <c r="I289" s="1002"/>
      <c r="J289" s="1002"/>
      <c r="K289" s="1002"/>
      <c r="L289" s="1003"/>
      <c r="M289" s="206" t="s">
        <v>1764</v>
      </c>
      <c r="N289" s="1004" t="s">
        <v>1765</v>
      </c>
      <c r="O289" s="1005"/>
      <c r="P289" s="207" t="s">
        <v>1780</v>
      </c>
      <c r="Q289" s="192"/>
      <c r="R289" s="560"/>
      <c r="U289" s="224">
        <f t="shared" si="30"/>
        <v>0</v>
      </c>
    </row>
    <row r="290" spans="1:21" s="216" customFormat="1" ht="40.5" customHeight="1">
      <c r="B290" s="209" t="s">
        <v>1525</v>
      </c>
      <c r="C290" s="210" t="s">
        <v>1766</v>
      </c>
      <c r="D290" s="210" t="s">
        <v>1767</v>
      </c>
      <c r="E290" s="211" t="s">
        <v>1768</v>
      </c>
      <c r="F290" s="212" t="s">
        <v>1769</v>
      </c>
      <c r="G290" s="213" t="s">
        <v>1770</v>
      </c>
      <c r="H290" s="213" t="s">
        <v>1771</v>
      </c>
      <c r="I290" s="214" t="s">
        <v>1772</v>
      </c>
      <c r="J290" s="213" t="s">
        <v>1773</v>
      </c>
      <c r="K290" s="213" t="s">
        <v>1774</v>
      </c>
      <c r="L290" s="214" t="s">
        <v>1775</v>
      </c>
      <c r="M290" s="215" t="s">
        <v>1776</v>
      </c>
      <c r="N290" s="1006"/>
      <c r="O290" s="1007"/>
      <c r="P290" s="194"/>
      <c r="Q290" s="192"/>
      <c r="R290" s="560"/>
      <c r="S290" s="192"/>
      <c r="U290" s="224" t="str">
        <f t="shared" si="30"/>
        <v/>
      </c>
    </row>
    <row r="291" spans="1:21" s="223" customFormat="1" ht="26.25" customHeight="1">
      <c r="A291" s="217">
        <f>R190</f>
        <v>0</v>
      </c>
      <c r="B291" s="218" t="str">
        <f>IF(R190="","",ROW()-101)</f>
        <v/>
      </c>
      <c r="C291" s="219" t="str">
        <f>IFERROR(VLOOKUP($A291,BDD!$A$8:$AT$3170,5,0),"")</f>
        <v/>
      </c>
      <c r="D291" s="219" t="str">
        <f>IFERROR(VLOOKUP($A291,BDD!$A$8:$AT$3170,4,0),"")</f>
        <v/>
      </c>
      <c r="E291" s="220" t="str">
        <f>IFERROR(VLOOKUP($A291,BDD!$A$8:$AT$3170,13,0),"")</f>
        <v/>
      </c>
      <c r="F291" s="219" t="str">
        <f>IFERROR(VLOOKUP($A291,BDD!$A$8:$AT$3170,14,0),"")</f>
        <v/>
      </c>
      <c r="G291" s="219" t="str">
        <f>IFERROR(VLOOKUP($A291,BDD!$A$8:$AT$3170,6,0),"")</f>
        <v/>
      </c>
      <c r="H291" s="221" t="str">
        <f>IFERROR(VLOOKUP($A291,BDD!$A$8:$AT$3170,7,0),"")</f>
        <v/>
      </c>
      <c r="I291" s="219" t="str">
        <f>IFERROR(VLOOKUP($A291,BDD!$A$8:$AT$3170,8,0),"")</f>
        <v/>
      </c>
      <c r="J291" s="219" t="str">
        <f>IFERROR(VLOOKUP($A291,BDD!$A$8:$AT$3170,9,0),"")</f>
        <v/>
      </c>
      <c r="K291" s="221" t="str">
        <f>IFERROR(VLOOKUP($A291,BDD!$A$8:$AT$3170,10,0),"")</f>
        <v/>
      </c>
      <c r="L291" s="219" t="str">
        <f>IFERROR(VLOOKUP($A291,BDD!$A$8:$AT$3170,11,0),"")</f>
        <v/>
      </c>
      <c r="M291" s="222" t="str">
        <f>IFERROR(VLOOKUP($A291,BDD!$A$8:$AT$3170,38,0),"")</f>
        <v/>
      </c>
      <c r="N291" s="999" t="str">
        <f t="shared" ref="N291:N317" si="31">P291</f>
        <v/>
      </c>
      <c r="O291" s="1000"/>
      <c r="P291" s="207" t="str">
        <f>IFERROR(VLOOKUP($A291,BDD!$A$8:$AT$3170,39,0),"")</f>
        <v/>
      </c>
      <c r="Q291" s="192"/>
      <c r="R291" s="560"/>
      <c r="U291" s="224" t="str">
        <f t="shared" si="30"/>
        <v/>
      </c>
    </row>
    <row r="292" spans="1:21" s="223" customFormat="1" ht="26.25" customHeight="1">
      <c r="A292" s="217">
        <f t="shared" ref="A292:A317" si="32">R191</f>
        <v>0</v>
      </c>
      <c r="B292" s="218" t="str">
        <f t="shared" ref="B292:B317" si="33">IF(R191="","",ROW()-101)</f>
        <v/>
      </c>
      <c r="C292" s="219" t="str">
        <f>IFERROR(VLOOKUP($A292,BDD!$A$8:$AT$3170,5,0),"")</f>
        <v/>
      </c>
      <c r="D292" s="219" t="str">
        <f>IFERROR(VLOOKUP($A292,BDD!$A$8:$AT$3170,4,0),"")</f>
        <v/>
      </c>
      <c r="E292" s="220" t="str">
        <f>IFERROR(VLOOKUP($A292,BDD!$A$8:$AT$3170,13,0),"")</f>
        <v/>
      </c>
      <c r="F292" s="219" t="str">
        <f>IFERROR(VLOOKUP($A292,BDD!$A$8:$AT$3170,14,0),"")</f>
        <v/>
      </c>
      <c r="G292" s="219" t="str">
        <f>IFERROR(VLOOKUP($A292,BDD!$A$8:$AT$3170,6,0),"")</f>
        <v/>
      </c>
      <c r="H292" s="221" t="str">
        <f>IFERROR(VLOOKUP($A292,BDD!$A$8:$AT$3170,7,0),"")</f>
        <v/>
      </c>
      <c r="I292" s="219" t="str">
        <f>IFERROR(VLOOKUP($A292,BDD!$A$8:$AT$3170,8,0),"")</f>
        <v/>
      </c>
      <c r="J292" s="219" t="str">
        <f>IFERROR(VLOOKUP($A292,BDD!$A$8:$AT$3170,9,0),"")</f>
        <v/>
      </c>
      <c r="K292" s="221" t="str">
        <f>IFERROR(VLOOKUP($A292,BDD!$A$8:$AT$3170,10,0),"")</f>
        <v/>
      </c>
      <c r="L292" s="219" t="str">
        <f>IFERROR(VLOOKUP($A292,BDD!$A$8:$AT$3170,11,0),"")</f>
        <v/>
      </c>
      <c r="M292" s="222" t="str">
        <f>IFERROR(VLOOKUP($A292,BDD!$A$8:$AT$3170,38,0),"")</f>
        <v/>
      </c>
      <c r="N292" s="999" t="str">
        <f t="shared" si="31"/>
        <v/>
      </c>
      <c r="O292" s="1000"/>
      <c r="P292" s="207" t="str">
        <f>IFERROR(VLOOKUP($A292,BDD!$A$8:$AT$3170,39,0),"")</f>
        <v/>
      </c>
      <c r="Q292" s="192"/>
      <c r="R292" s="561"/>
      <c r="U292" s="224" t="str">
        <f t="shared" si="30"/>
        <v/>
      </c>
    </row>
    <row r="293" spans="1:21" s="223" customFormat="1" ht="26.25" customHeight="1">
      <c r="A293" s="217">
        <f t="shared" si="32"/>
        <v>0</v>
      </c>
      <c r="B293" s="218" t="str">
        <f t="shared" si="33"/>
        <v/>
      </c>
      <c r="C293" s="219" t="str">
        <f>IFERROR(VLOOKUP($A293,BDD!$A$8:$AT$3170,5,0),"")</f>
        <v/>
      </c>
      <c r="D293" s="219" t="str">
        <f>IFERROR(VLOOKUP($A293,BDD!$A$8:$AT$3170,4,0),"")</f>
        <v/>
      </c>
      <c r="E293" s="220" t="str">
        <f>IFERROR(VLOOKUP($A293,BDD!$A$8:$AT$3170,13,0),"")</f>
        <v/>
      </c>
      <c r="F293" s="219" t="str">
        <f>IFERROR(VLOOKUP($A293,BDD!$A$8:$AT$3170,14,0),"")</f>
        <v/>
      </c>
      <c r="G293" s="219" t="str">
        <f>IFERROR(VLOOKUP($A293,BDD!$A$8:$AT$3170,6,0),"")</f>
        <v/>
      </c>
      <c r="H293" s="221" t="str">
        <f>IFERROR(VLOOKUP($A293,BDD!$A$8:$AT$3170,7,0),"")</f>
        <v/>
      </c>
      <c r="I293" s="219" t="str">
        <f>IFERROR(VLOOKUP($A293,BDD!$A$8:$AT$3170,8,0),"")</f>
        <v/>
      </c>
      <c r="J293" s="219" t="str">
        <f>IFERROR(VLOOKUP($A293,BDD!$A$8:$AT$3170,9,0),"")</f>
        <v/>
      </c>
      <c r="K293" s="221" t="str">
        <f>IFERROR(VLOOKUP($A293,BDD!$A$8:$AT$3170,10,0),"")</f>
        <v/>
      </c>
      <c r="L293" s="219" t="str">
        <f>IFERROR(VLOOKUP($A293,BDD!$A$8:$AT$3170,11,0),"")</f>
        <v/>
      </c>
      <c r="M293" s="222" t="str">
        <f>IFERROR(VLOOKUP($A293,BDD!$A$8:$AT$3170,38,0),"")</f>
        <v/>
      </c>
      <c r="N293" s="999" t="str">
        <f t="shared" si="31"/>
        <v/>
      </c>
      <c r="O293" s="1000"/>
      <c r="P293" s="207" t="str">
        <f>IFERROR(VLOOKUP($A293,BDD!$A$8:$AT$3170,39,0),"")</f>
        <v/>
      </c>
      <c r="Q293" s="192"/>
      <c r="R293" s="561"/>
      <c r="U293" s="224" t="str">
        <f t="shared" si="30"/>
        <v/>
      </c>
    </row>
    <row r="294" spans="1:21" s="223" customFormat="1" ht="26.25" customHeight="1">
      <c r="A294" s="217">
        <f t="shared" si="32"/>
        <v>0</v>
      </c>
      <c r="B294" s="218" t="str">
        <f t="shared" si="33"/>
        <v/>
      </c>
      <c r="C294" s="219" t="str">
        <f>IFERROR(VLOOKUP($A294,BDD!$A$8:$AT$3170,5,0),"")</f>
        <v/>
      </c>
      <c r="D294" s="219" t="str">
        <f>IFERROR(VLOOKUP($A294,BDD!$A$8:$AT$3170,4,0),"")</f>
        <v/>
      </c>
      <c r="E294" s="220" t="str">
        <f>IFERROR(VLOOKUP($A294,BDD!$A$8:$AT$3170,13,0),"")</f>
        <v/>
      </c>
      <c r="F294" s="219" t="str">
        <f>IFERROR(VLOOKUP($A294,BDD!$A$8:$AT$3170,14,0),"")</f>
        <v/>
      </c>
      <c r="G294" s="219" t="str">
        <f>IFERROR(VLOOKUP($A294,BDD!$A$8:$AT$3170,6,0),"")</f>
        <v/>
      </c>
      <c r="H294" s="221" t="str">
        <f>IFERROR(VLOOKUP($A294,BDD!$A$8:$AT$3170,7,0),"")</f>
        <v/>
      </c>
      <c r="I294" s="219" t="str">
        <f>IFERROR(VLOOKUP($A294,BDD!$A$8:$AT$3170,8,0),"")</f>
        <v/>
      </c>
      <c r="J294" s="219" t="str">
        <f>IFERROR(VLOOKUP($A294,BDD!$A$8:$AT$3170,9,0),"")</f>
        <v/>
      </c>
      <c r="K294" s="221" t="str">
        <f>IFERROR(VLOOKUP($A294,BDD!$A$8:$AT$3170,10,0),"")</f>
        <v/>
      </c>
      <c r="L294" s="219" t="str">
        <f>IFERROR(VLOOKUP($A294,BDD!$A$8:$AT$3170,11,0),"")</f>
        <v/>
      </c>
      <c r="M294" s="222" t="str">
        <f>IFERROR(VLOOKUP($A294,BDD!$A$8:$AT$3170,38,0),"")</f>
        <v/>
      </c>
      <c r="N294" s="999" t="str">
        <f t="shared" si="31"/>
        <v/>
      </c>
      <c r="O294" s="1000"/>
      <c r="P294" s="207" t="str">
        <f>IFERROR(VLOOKUP($A294,BDD!$A$8:$AT$3170,39,0),"")</f>
        <v/>
      </c>
      <c r="Q294" s="192"/>
      <c r="R294" s="561"/>
      <c r="U294" s="224" t="str">
        <f t="shared" si="30"/>
        <v/>
      </c>
    </row>
    <row r="295" spans="1:21" s="223" customFormat="1" ht="26.25" customHeight="1">
      <c r="A295" s="217">
        <f t="shared" si="32"/>
        <v>0</v>
      </c>
      <c r="B295" s="218" t="str">
        <f t="shared" si="33"/>
        <v/>
      </c>
      <c r="C295" s="219" t="str">
        <f>IFERROR(VLOOKUP($A295,BDD!$A$8:$AT$3170,5,0),"")</f>
        <v/>
      </c>
      <c r="D295" s="219" t="str">
        <f>IFERROR(VLOOKUP($A295,BDD!$A$8:$AT$3170,4,0),"")</f>
        <v/>
      </c>
      <c r="E295" s="220" t="str">
        <f>IFERROR(VLOOKUP($A295,BDD!$A$8:$AT$3170,13,0),"")</f>
        <v/>
      </c>
      <c r="F295" s="219" t="str">
        <f>IFERROR(VLOOKUP($A295,BDD!$A$8:$AT$3170,14,0),"")</f>
        <v/>
      </c>
      <c r="G295" s="219" t="str">
        <f>IFERROR(VLOOKUP($A295,BDD!$A$8:$AT$3170,6,0),"")</f>
        <v/>
      </c>
      <c r="H295" s="221" t="str">
        <f>IFERROR(VLOOKUP($A295,BDD!$A$8:$AT$3170,7,0),"")</f>
        <v/>
      </c>
      <c r="I295" s="219" t="str">
        <f>IFERROR(VLOOKUP($A295,BDD!$A$8:$AT$3170,8,0),"")</f>
        <v/>
      </c>
      <c r="J295" s="219" t="str">
        <f>IFERROR(VLOOKUP($A295,BDD!$A$8:$AT$3170,9,0),"")</f>
        <v/>
      </c>
      <c r="K295" s="221" t="str">
        <f>IFERROR(VLOOKUP($A295,BDD!$A$8:$AT$3170,10,0),"")</f>
        <v/>
      </c>
      <c r="L295" s="219" t="str">
        <f>IFERROR(VLOOKUP($A295,BDD!$A$8:$AT$3170,11,0),"")</f>
        <v/>
      </c>
      <c r="M295" s="222" t="str">
        <f>IFERROR(VLOOKUP($A295,BDD!$A$8:$AT$3170,38,0),"")</f>
        <v/>
      </c>
      <c r="N295" s="999" t="str">
        <f t="shared" si="31"/>
        <v/>
      </c>
      <c r="O295" s="1000"/>
      <c r="P295" s="207" t="str">
        <f>IFERROR(VLOOKUP($A295,BDD!$A$8:$AT$3170,39,0),"")</f>
        <v/>
      </c>
      <c r="Q295" s="192"/>
      <c r="R295" s="561"/>
      <c r="U295" s="224" t="str">
        <f t="shared" si="30"/>
        <v/>
      </c>
    </row>
    <row r="296" spans="1:21" s="223" customFormat="1" ht="26.25" customHeight="1">
      <c r="A296" s="217">
        <f t="shared" si="32"/>
        <v>0</v>
      </c>
      <c r="B296" s="218" t="str">
        <f t="shared" si="33"/>
        <v/>
      </c>
      <c r="C296" s="219" t="str">
        <f>IFERROR(VLOOKUP($A296,BDD!$A$8:$AT$3170,5,0),"")</f>
        <v/>
      </c>
      <c r="D296" s="219" t="str">
        <f>IFERROR(VLOOKUP($A296,BDD!$A$8:$AT$3170,4,0),"")</f>
        <v/>
      </c>
      <c r="E296" s="220" t="str">
        <f>IFERROR(VLOOKUP($A296,BDD!$A$8:$AT$3170,13,0),"")</f>
        <v/>
      </c>
      <c r="F296" s="219" t="str">
        <f>IFERROR(VLOOKUP($A296,BDD!$A$8:$AT$3170,14,0),"")</f>
        <v/>
      </c>
      <c r="G296" s="219" t="str">
        <f>IFERROR(VLOOKUP($A296,BDD!$A$8:$AT$3170,6,0),"")</f>
        <v/>
      </c>
      <c r="H296" s="221" t="str">
        <f>IFERROR(VLOOKUP($A296,BDD!$A$8:$AT$3170,7,0),"")</f>
        <v/>
      </c>
      <c r="I296" s="219" t="str">
        <f>IFERROR(VLOOKUP($A296,BDD!$A$8:$AT$3170,8,0),"")</f>
        <v/>
      </c>
      <c r="J296" s="219" t="str">
        <f>IFERROR(VLOOKUP($A296,BDD!$A$8:$AT$3170,9,0),"")</f>
        <v/>
      </c>
      <c r="K296" s="221" t="str">
        <f>IFERROR(VLOOKUP($A296,BDD!$A$8:$AT$3170,10,0),"")</f>
        <v/>
      </c>
      <c r="L296" s="219" t="str">
        <f>IFERROR(VLOOKUP($A296,BDD!$A$8:$AT$3170,11,0),"")</f>
        <v/>
      </c>
      <c r="M296" s="222" t="str">
        <f>IFERROR(VLOOKUP($A296,BDD!$A$8:$AT$3170,38,0),"")</f>
        <v/>
      </c>
      <c r="N296" s="999" t="str">
        <f t="shared" si="31"/>
        <v/>
      </c>
      <c r="O296" s="1000"/>
      <c r="P296" s="207" t="str">
        <f>IFERROR(VLOOKUP($A296,BDD!$A$8:$AT$3170,39,0),"")</f>
        <v/>
      </c>
      <c r="Q296" s="192"/>
      <c r="R296" s="561"/>
      <c r="U296" s="224" t="str">
        <f t="shared" si="30"/>
        <v/>
      </c>
    </row>
    <row r="297" spans="1:21" s="223" customFormat="1" ht="26.25" customHeight="1">
      <c r="A297" s="217">
        <f t="shared" si="32"/>
        <v>0</v>
      </c>
      <c r="B297" s="218" t="str">
        <f t="shared" si="33"/>
        <v/>
      </c>
      <c r="C297" s="219" t="str">
        <f>IFERROR(VLOOKUP($A297,BDD!$A$8:$AT$3170,5,0),"")</f>
        <v/>
      </c>
      <c r="D297" s="219" t="str">
        <f>IFERROR(VLOOKUP($A297,BDD!$A$8:$AT$3170,4,0),"")</f>
        <v/>
      </c>
      <c r="E297" s="220" t="str">
        <f>IFERROR(VLOOKUP($A297,BDD!$A$8:$AT$3170,13,0),"")</f>
        <v/>
      </c>
      <c r="F297" s="219" t="str">
        <f>IFERROR(VLOOKUP($A297,BDD!$A$8:$AT$3170,14,0),"")</f>
        <v/>
      </c>
      <c r="G297" s="219" t="str">
        <f>IFERROR(VLOOKUP($A297,BDD!$A$8:$AT$3170,6,0),"")</f>
        <v/>
      </c>
      <c r="H297" s="221" t="str">
        <f>IFERROR(VLOOKUP($A297,BDD!$A$8:$AT$3170,7,0),"")</f>
        <v/>
      </c>
      <c r="I297" s="219" t="str">
        <f>IFERROR(VLOOKUP($A297,BDD!$A$8:$AT$3170,8,0),"")</f>
        <v/>
      </c>
      <c r="J297" s="219" t="str">
        <f>IFERROR(VLOOKUP($A297,BDD!$A$8:$AT$3170,9,0),"")</f>
        <v/>
      </c>
      <c r="K297" s="221" t="str">
        <f>IFERROR(VLOOKUP($A297,BDD!$A$8:$AT$3170,10,0),"")</f>
        <v/>
      </c>
      <c r="L297" s="219" t="str">
        <f>IFERROR(VLOOKUP($A297,BDD!$A$8:$AT$3170,11,0),"")</f>
        <v/>
      </c>
      <c r="M297" s="222" t="str">
        <f>IFERROR(VLOOKUP($A297,BDD!$A$8:$AT$3170,38,0),"")</f>
        <v/>
      </c>
      <c r="N297" s="999" t="str">
        <f t="shared" si="31"/>
        <v/>
      </c>
      <c r="O297" s="1000"/>
      <c r="P297" s="207" t="str">
        <f>IFERROR(VLOOKUP($A297,BDD!$A$8:$AT$3170,39,0),"")</f>
        <v/>
      </c>
      <c r="Q297" s="192"/>
      <c r="R297" s="561"/>
      <c r="U297" s="224" t="str">
        <f t="shared" si="30"/>
        <v/>
      </c>
    </row>
    <row r="298" spans="1:21" s="223" customFormat="1" ht="26.25" customHeight="1">
      <c r="A298" s="217">
        <f t="shared" si="32"/>
        <v>0</v>
      </c>
      <c r="B298" s="218" t="str">
        <f t="shared" si="33"/>
        <v/>
      </c>
      <c r="C298" s="219" t="str">
        <f>IFERROR(VLOOKUP($A298,BDD!$A$8:$AT$3170,5,0),"")</f>
        <v/>
      </c>
      <c r="D298" s="219" t="str">
        <f>IFERROR(VLOOKUP($A298,BDD!$A$8:$AT$3170,4,0),"")</f>
        <v/>
      </c>
      <c r="E298" s="220" t="str">
        <f>IFERROR(VLOOKUP($A298,BDD!$A$8:$AT$3170,13,0),"")</f>
        <v/>
      </c>
      <c r="F298" s="219" t="str">
        <f>IFERROR(VLOOKUP($A298,BDD!$A$8:$AT$3170,14,0),"")</f>
        <v/>
      </c>
      <c r="G298" s="219" t="str">
        <f>IFERROR(VLOOKUP($A298,BDD!$A$8:$AT$3170,6,0),"")</f>
        <v/>
      </c>
      <c r="H298" s="221" t="str">
        <f>IFERROR(VLOOKUP($A298,BDD!$A$8:$AT$3170,7,0),"")</f>
        <v/>
      </c>
      <c r="I298" s="219" t="str">
        <f>IFERROR(VLOOKUP($A298,BDD!$A$8:$AT$3170,8,0),"")</f>
        <v/>
      </c>
      <c r="J298" s="219" t="str">
        <f>IFERROR(VLOOKUP($A298,BDD!$A$8:$AT$3170,9,0),"")</f>
        <v/>
      </c>
      <c r="K298" s="221" t="str">
        <f>IFERROR(VLOOKUP($A298,BDD!$A$8:$AT$3170,10,0),"")</f>
        <v/>
      </c>
      <c r="L298" s="219" t="str">
        <f>IFERROR(VLOOKUP($A298,BDD!$A$8:$AT$3170,11,0),"")</f>
        <v/>
      </c>
      <c r="M298" s="222" t="str">
        <f>IFERROR(VLOOKUP($A298,BDD!$A$8:$AT$3170,38,0),"")</f>
        <v/>
      </c>
      <c r="N298" s="999" t="str">
        <f t="shared" si="31"/>
        <v/>
      </c>
      <c r="O298" s="1000"/>
      <c r="P298" s="207" t="str">
        <f>IFERROR(VLOOKUP($A298,BDD!$A$8:$AT$3170,39,0),"")</f>
        <v/>
      </c>
      <c r="Q298" s="192"/>
      <c r="R298" s="561"/>
      <c r="U298" s="224" t="str">
        <f t="shared" si="30"/>
        <v/>
      </c>
    </row>
    <row r="299" spans="1:21" s="223" customFormat="1" ht="26.25" customHeight="1">
      <c r="A299" s="217">
        <f t="shared" si="32"/>
        <v>0</v>
      </c>
      <c r="B299" s="218" t="str">
        <f t="shared" si="33"/>
        <v/>
      </c>
      <c r="C299" s="219" t="str">
        <f>IFERROR(VLOOKUP($A299,BDD!$A$8:$AT$3170,5,0),"")</f>
        <v/>
      </c>
      <c r="D299" s="219" t="str">
        <f>IFERROR(VLOOKUP($A299,BDD!$A$8:$AT$3170,4,0),"")</f>
        <v/>
      </c>
      <c r="E299" s="220" t="str">
        <f>IFERROR(VLOOKUP($A299,BDD!$A$8:$AT$3170,13,0),"")</f>
        <v/>
      </c>
      <c r="F299" s="219" t="str">
        <f>IFERROR(VLOOKUP($A299,BDD!$A$8:$AT$3170,14,0),"")</f>
        <v/>
      </c>
      <c r="G299" s="219" t="str">
        <f>IFERROR(VLOOKUP($A299,BDD!$A$8:$AT$3170,6,0),"")</f>
        <v/>
      </c>
      <c r="H299" s="221" t="str">
        <f>IFERROR(VLOOKUP($A299,BDD!$A$8:$AT$3170,7,0),"")</f>
        <v/>
      </c>
      <c r="I299" s="219" t="str">
        <f>IFERROR(VLOOKUP($A299,BDD!$A$8:$AT$3170,8,0),"")</f>
        <v/>
      </c>
      <c r="J299" s="219" t="str">
        <f>IFERROR(VLOOKUP($A299,BDD!$A$8:$AT$3170,9,0),"")</f>
        <v/>
      </c>
      <c r="K299" s="221" t="str">
        <f>IFERROR(VLOOKUP($A299,BDD!$A$8:$AT$3170,10,0),"")</f>
        <v/>
      </c>
      <c r="L299" s="219" t="str">
        <f>IFERROR(VLOOKUP($A299,BDD!$A$8:$AT$3170,11,0),"")</f>
        <v/>
      </c>
      <c r="M299" s="222" t="str">
        <f>IFERROR(VLOOKUP($A299,BDD!$A$8:$AT$3170,38,0),"")</f>
        <v/>
      </c>
      <c r="N299" s="999" t="str">
        <f t="shared" si="31"/>
        <v/>
      </c>
      <c r="O299" s="1000"/>
      <c r="P299" s="207" t="str">
        <f>IFERROR(VLOOKUP($A299,BDD!$A$8:$AT$3170,39,0),"")</f>
        <v/>
      </c>
      <c r="Q299" s="192"/>
      <c r="R299" s="561"/>
      <c r="U299" s="224" t="str">
        <f t="shared" si="30"/>
        <v/>
      </c>
    </row>
    <row r="300" spans="1:21" s="223" customFormat="1" ht="26.25" customHeight="1">
      <c r="A300" s="217">
        <f t="shared" si="32"/>
        <v>0</v>
      </c>
      <c r="B300" s="218" t="str">
        <f t="shared" si="33"/>
        <v/>
      </c>
      <c r="C300" s="219" t="str">
        <f>IFERROR(VLOOKUP($A300,BDD!$A$8:$AT$3170,5,0),"")</f>
        <v/>
      </c>
      <c r="D300" s="219" t="str">
        <f>IFERROR(VLOOKUP($A300,BDD!$A$8:$AT$3170,4,0),"")</f>
        <v/>
      </c>
      <c r="E300" s="220" t="str">
        <f>IFERROR(VLOOKUP($A300,BDD!$A$8:$AT$3170,13,0),"")</f>
        <v/>
      </c>
      <c r="F300" s="219" t="str">
        <f>IFERROR(VLOOKUP($A300,BDD!$A$8:$AT$3170,14,0),"")</f>
        <v/>
      </c>
      <c r="G300" s="219" t="str">
        <f>IFERROR(VLOOKUP($A300,BDD!$A$8:$AT$3170,6,0),"")</f>
        <v/>
      </c>
      <c r="H300" s="221" t="str">
        <f>IFERROR(VLOOKUP($A300,BDD!$A$8:$AT$3170,7,0),"")</f>
        <v/>
      </c>
      <c r="I300" s="219" t="str">
        <f>IFERROR(VLOOKUP($A300,BDD!$A$8:$AT$3170,8,0),"")</f>
        <v/>
      </c>
      <c r="J300" s="219" t="str">
        <f>IFERROR(VLOOKUP($A300,BDD!$A$8:$AT$3170,9,0),"")</f>
        <v/>
      </c>
      <c r="K300" s="221" t="str">
        <f>IFERROR(VLOOKUP($A300,BDD!$A$8:$AT$3170,10,0),"")</f>
        <v/>
      </c>
      <c r="L300" s="219" t="str">
        <f>IFERROR(VLOOKUP($A300,BDD!$A$8:$AT$3170,11,0),"")</f>
        <v/>
      </c>
      <c r="M300" s="222" t="str">
        <f>IFERROR(VLOOKUP($A300,BDD!$A$8:$AT$3170,38,0),"")</f>
        <v/>
      </c>
      <c r="N300" s="999" t="str">
        <f t="shared" si="31"/>
        <v/>
      </c>
      <c r="O300" s="1000"/>
      <c r="P300" s="207" t="str">
        <f>IFERROR(VLOOKUP($A300,BDD!$A$8:$AT$3170,39,0),"")</f>
        <v/>
      </c>
      <c r="Q300" s="192"/>
      <c r="R300" s="561"/>
      <c r="U300" s="224" t="str">
        <f t="shared" si="30"/>
        <v/>
      </c>
    </row>
    <row r="301" spans="1:21" s="223" customFormat="1" ht="26.25" customHeight="1">
      <c r="A301" s="217">
        <f t="shared" si="32"/>
        <v>0</v>
      </c>
      <c r="B301" s="218" t="str">
        <f t="shared" si="33"/>
        <v/>
      </c>
      <c r="C301" s="219" t="str">
        <f>IFERROR(VLOOKUP($A301,BDD!$A$8:$AT$3170,5,0),"")</f>
        <v/>
      </c>
      <c r="D301" s="219" t="str">
        <f>IFERROR(VLOOKUP($A301,BDD!$A$8:$AT$3170,4,0),"")</f>
        <v/>
      </c>
      <c r="E301" s="220" t="str">
        <f>IFERROR(VLOOKUP($A301,BDD!$A$8:$AT$3170,13,0),"")</f>
        <v/>
      </c>
      <c r="F301" s="219" t="str">
        <f>IFERROR(VLOOKUP($A301,BDD!$A$8:$AT$3170,14,0),"")</f>
        <v/>
      </c>
      <c r="G301" s="219" t="str">
        <f>IFERROR(VLOOKUP($A301,BDD!$A$8:$AT$3170,6,0),"")</f>
        <v/>
      </c>
      <c r="H301" s="221" t="str">
        <f>IFERROR(VLOOKUP($A301,BDD!$A$8:$AT$3170,7,0),"")</f>
        <v/>
      </c>
      <c r="I301" s="219" t="str">
        <f>IFERROR(VLOOKUP($A301,BDD!$A$8:$AT$3170,8,0),"")</f>
        <v/>
      </c>
      <c r="J301" s="219" t="str">
        <f>IFERROR(VLOOKUP($A301,BDD!$A$8:$AT$3170,9,0),"")</f>
        <v/>
      </c>
      <c r="K301" s="221" t="str">
        <f>IFERROR(VLOOKUP($A301,BDD!$A$8:$AT$3170,10,0),"")</f>
        <v/>
      </c>
      <c r="L301" s="219" t="str">
        <f>IFERROR(VLOOKUP($A301,BDD!$A$8:$AT$3170,11,0),"")</f>
        <v/>
      </c>
      <c r="M301" s="222" t="str">
        <f>IFERROR(VLOOKUP($A301,BDD!$A$8:$AT$3170,38,0),"")</f>
        <v/>
      </c>
      <c r="N301" s="999" t="str">
        <f t="shared" si="31"/>
        <v/>
      </c>
      <c r="O301" s="1000"/>
      <c r="P301" s="207" t="str">
        <f>IFERROR(VLOOKUP($A301,BDD!$A$8:$AT$3170,39,0),"")</f>
        <v/>
      </c>
      <c r="Q301" s="192"/>
      <c r="R301" s="561"/>
      <c r="U301" s="224" t="str">
        <f t="shared" si="30"/>
        <v/>
      </c>
    </row>
    <row r="302" spans="1:21" s="223" customFormat="1" ht="26.25" customHeight="1">
      <c r="A302" s="217">
        <f t="shared" si="32"/>
        <v>0</v>
      </c>
      <c r="B302" s="218" t="str">
        <f t="shared" si="33"/>
        <v/>
      </c>
      <c r="C302" s="219" t="str">
        <f>IFERROR(VLOOKUP($A302,BDD!$A$8:$AT$3170,5,0),"")</f>
        <v/>
      </c>
      <c r="D302" s="219" t="str">
        <f>IFERROR(VLOOKUP($A302,BDD!$A$8:$AT$3170,4,0),"")</f>
        <v/>
      </c>
      <c r="E302" s="220" t="str">
        <f>IFERROR(VLOOKUP($A302,BDD!$A$8:$AT$3170,13,0),"")</f>
        <v/>
      </c>
      <c r="F302" s="219" t="str">
        <f>IFERROR(VLOOKUP($A302,BDD!$A$8:$AT$3170,14,0),"")</f>
        <v/>
      </c>
      <c r="G302" s="219" t="str">
        <f>IFERROR(VLOOKUP($A302,BDD!$A$8:$AT$3170,6,0),"")</f>
        <v/>
      </c>
      <c r="H302" s="221" t="str">
        <f>IFERROR(VLOOKUP($A302,BDD!$A$8:$AT$3170,7,0),"")</f>
        <v/>
      </c>
      <c r="I302" s="219" t="str">
        <f>IFERROR(VLOOKUP($A302,BDD!$A$8:$AT$3170,8,0),"")</f>
        <v/>
      </c>
      <c r="J302" s="219" t="str">
        <f>IFERROR(VLOOKUP($A302,BDD!$A$8:$AT$3170,9,0),"")</f>
        <v/>
      </c>
      <c r="K302" s="221" t="str">
        <f>IFERROR(VLOOKUP($A302,BDD!$A$8:$AT$3170,10,0),"")</f>
        <v/>
      </c>
      <c r="L302" s="219" t="str">
        <f>IFERROR(VLOOKUP($A302,BDD!$A$8:$AT$3170,11,0),"")</f>
        <v/>
      </c>
      <c r="M302" s="222" t="str">
        <f>IFERROR(VLOOKUP($A302,BDD!$A$8:$AT$3170,38,0),"")</f>
        <v/>
      </c>
      <c r="N302" s="999" t="str">
        <f t="shared" si="31"/>
        <v/>
      </c>
      <c r="O302" s="1000"/>
      <c r="P302" s="207" t="str">
        <f>IFERROR(VLOOKUP($A302,BDD!$A$8:$AT$3170,39,0),"")</f>
        <v/>
      </c>
      <c r="Q302" s="192"/>
      <c r="R302" s="561"/>
      <c r="U302" s="224" t="str">
        <f t="shared" si="30"/>
        <v/>
      </c>
    </row>
    <row r="303" spans="1:21" s="223" customFormat="1" ht="26.25" customHeight="1">
      <c r="A303" s="217">
        <f t="shared" si="32"/>
        <v>0</v>
      </c>
      <c r="B303" s="218" t="str">
        <f t="shared" si="33"/>
        <v/>
      </c>
      <c r="C303" s="219" t="str">
        <f>IFERROR(VLOOKUP($A303,BDD!$A$8:$AT$3170,5,0),"")</f>
        <v/>
      </c>
      <c r="D303" s="219" t="str">
        <f>IFERROR(VLOOKUP($A303,BDD!$A$8:$AT$3170,4,0),"")</f>
        <v/>
      </c>
      <c r="E303" s="220" t="str">
        <f>IFERROR(VLOOKUP($A303,BDD!$A$8:$AT$3170,13,0),"")</f>
        <v/>
      </c>
      <c r="F303" s="219" t="str">
        <f>IFERROR(VLOOKUP($A303,BDD!$A$8:$AT$3170,14,0),"")</f>
        <v/>
      </c>
      <c r="G303" s="219" t="str">
        <f>IFERROR(VLOOKUP($A303,BDD!$A$8:$AT$3170,6,0),"")</f>
        <v/>
      </c>
      <c r="H303" s="221" t="str">
        <f>IFERROR(VLOOKUP($A303,BDD!$A$8:$AT$3170,7,0),"")</f>
        <v/>
      </c>
      <c r="I303" s="219" t="str">
        <f>IFERROR(VLOOKUP($A303,BDD!$A$8:$AT$3170,8,0),"")</f>
        <v/>
      </c>
      <c r="J303" s="219" t="str">
        <f>IFERROR(VLOOKUP($A303,BDD!$A$8:$AT$3170,9,0),"")</f>
        <v/>
      </c>
      <c r="K303" s="221" t="str">
        <f>IFERROR(VLOOKUP($A303,BDD!$A$8:$AT$3170,10,0),"")</f>
        <v/>
      </c>
      <c r="L303" s="219" t="str">
        <f>IFERROR(VLOOKUP($A303,BDD!$A$8:$AT$3170,11,0),"")</f>
        <v/>
      </c>
      <c r="M303" s="222" t="str">
        <f>IFERROR(VLOOKUP($A303,BDD!$A$8:$AT$3170,38,0),"")</f>
        <v/>
      </c>
      <c r="N303" s="999" t="str">
        <f t="shared" si="31"/>
        <v/>
      </c>
      <c r="O303" s="1000"/>
      <c r="P303" s="207" t="str">
        <f>IFERROR(VLOOKUP($A303,BDD!$A$8:$AT$3170,39,0),"")</f>
        <v/>
      </c>
      <c r="Q303" s="192"/>
      <c r="R303" s="561"/>
      <c r="U303" s="224" t="str">
        <f t="shared" si="30"/>
        <v/>
      </c>
    </row>
    <row r="304" spans="1:21" s="223" customFormat="1" ht="26.25" customHeight="1">
      <c r="A304" s="217">
        <f t="shared" si="32"/>
        <v>0</v>
      </c>
      <c r="B304" s="218" t="str">
        <f t="shared" si="33"/>
        <v/>
      </c>
      <c r="C304" s="219" t="str">
        <f>IFERROR(VLOOKUP($A304,BDD!$A$8:$AT$3170,5,0),"")</f>
        <v/>
      </c>
      <c r="D304" s="219" t="str">
        <f>IFERROR(VLOOKUP($A304,BDD!$A$8:$AT$3170,4,0),"")</f>
        <v/>
      </c>
      <c r="E304" s="220" t="str">
        <f>IFERROR(VLOOKUP($A304,BDD!$A$8:$AT$3170,13,0),"")</f>
        <v/>
      </c>
      <c r="F304" s="219" t="str">
        <f>IFERROR(VLOOKUP($A304,BDD!$A$8:$AT$3170,14,0),"")</f>
        <v/>
      </c>
      <c r="G304" s="219" t="str">
        <f>IFERROR(VLOOKUP($A304,BDD!$A$8:$AT$3170,6,0),"")</f>
        <v/>
      </c>
      <c r="H304" s="221" t="str">
        <f>IFERROR(VLOOKUP($A304,BDD!$A$8:$AT$3170,7,0),"")</f>
        <v/>
      </c>
      <c r="I304" s="219" t="str">
        <f>IFERROR(VLOOKUP($A304,BDD!$A$8:$AT$3170,8,0),"")</f>
        <v/>
      </c>
      <c r="J304" s="219" t="str">
        <f>IFERROR(VLOOKUP($A304,BDD!$A$8:$AT$3170,9,0),"")</f>
        <v/>
      </c>
      <c r="K304" s="221" t="str">
        <f>IFERROR(VLOOKUP($A304,BDD!$A$8:$AT$3170,10,0),"")</f>
        <v/>
      </c>
      <c r="L304" s="219" t="str">
        <f>IFERROR(VLOOKUP($A304,BDD!$A$8:$AT$3170,11,0),"")</f>
        <v/>
      </c>
      <c r="M304" s="222" t="str">
        <f>IFERROR(VLOOKUP($A304,BDD!$A$8:$AT$3170,38,0),"")</f>
        <v/>
      </c>
      <c r="N304" s="999" t="str">
        <f t="shared" si="31"/>
        <v/>
      </c>
      <c r="O304" s="1000"/>
      <c r="P304" s="207" t="str">
        <f>IFERROR(VLOOKUP($A304,BDD!$A$8:$AT$3170,39,0),"")</f>
        <v/>
      </c>
      <c r="Q304" s="192"/>
      <c r="R304" s="561"/>
      <c r="U304" s="224" t="str">
        <f t="shared" si="30"/>
        <v/>
      </c>
    </row>
    <row r="305" spans="1:21" s="223" customFormat="1" ht="26.25" customHeight="1">
      <c r="A305" s="217">
        <f t="shared" si="32"/>
        <v>0</v>
      </c>
      <c r="B305" s="218" t="str">
        <f t="shared" si="33"/>
        <v/>
      </c>
      <c r="C305" s="219" t="str">
        <f>IFERROR(VLOOKUP($A305,BDD!$A$8:$AT$3170,5,0),"")</f>
        <v/>
      </c>
      <c r="D305" s="219" t="str">
        <f>IFERROR(VLOOKUP($A305,BDD!$A$8:$AT$3170,4,0),"")</f>
        <v/>
      </c>
      <c r="E305" s="220" t="str">
        <f>IFERROR(VLOOKUP($A305,BDD!$A$8:$AT$3170,13,0),"")</f>
        <v/>
      </c>
      <c r="F305" s="219" t="str">
        <f>IFERROR(VLOOKUP($A305,BDD!$A$8:$AT$3170,14,0),"")</f>
        <v/>
      </c>
      <c r="G305" s="219" t="str">
        <f>IFERROR(VLOOKUP($A305,BDD!$A$8:$AT$3170,6,0),"")</f>
        <v/>
      </c>
      <c r="H305" s="221" t="str">
        <f>IFERROR(VLOOKUP($A305,BDD!$A$8:$AT$3170,7,0),"")</f>
        <v/>
      </c>
      <c r="I305" s="219" t="str">
        <f>IFERROR(VLOOKUP($A305,BDD!$A$8:$AT$3170,8,0),"")</f>
        <v/>
      </c>
      <c r="J305" s="219" t="str">
        <f>IFERROR(VLOOKUP($A305,BDD!$A$8:$AT$3170,9,0),"")</f>
        <v/>
      </c>
      <c r="K305" s="221" t="str">
        <f>IFERROR(VLOOKUP($A305,BDD!$A$8:$AT$3170,10,0),"")</f>
        <v/>
      </c>
      <c r="L305" s="219" t="str">
        <f>IFERROR(VLOOKUP($A305,BDD!$A$8:$AT$3170,11,0),"")</f>
        <v/>
      </c>
      <c r="M305" s="222" t="str">
        <f>IFERROR(VLOOKUP($A305,BDD!$A$8:$AT$3170,38,0),"")</f>
        <v/>
      </c>
      <c r="N305" s="999" t="str">
        <f t="shared" si="31"/>
        <v/>
      </c>
      <c r="O305" s="1000"/>
      <c r="P305" s="207" t="str">
        <f>IFERROR(VLOOKUP($A305,BDD!$A$8:$AT$3170,39,0),"")</f>
        <v/>
      </c>
      <c r="Q305" s="192"/>
      <c r="R305" s="561"/>
      <c r="U305" s="224" t="str">
        <f t="shared" si="30"/>
        <v/>
      </c>
    </row>
    <row r="306" spans="1:21" s="223" customFormat="1" ht="26.25" customHeight="1">
      <c r="A306" s="217">
        <f t="shared" si="32"/>
        <v>0</v>
      </c>
      <c r="B306" s="218" t="str">
        <f t="shared" si="33"/>
        <v/>
      </c>
      <c r="C306" s="219" t="str">
        <f>IFERROR(VLOOKUP($A306,BDD!$A$8:$AT$3170,5,0),"")</f>
        <v/>
      </c>
      <c r="D306" s="219" t="str">
        <f>IFERROR(VLOOKUP($A306,BDD!$A$8:$AT$3170,4,0),"")</f>
        <v/>
      </c>
      <c r="E306" s="220" t="str">
        <f>IFERROR(VLOOKUP($A306,BDD!$A$8:$AT$3170,13,0),"")</f>
        <v/>
      </c>
      <c r="F306" s="219" t="str">
        <f>IFERROR(VLOOKUP($A306,BDD!$A$8:$AT$3170,14,0),"")</f>
        <v/>
      </c>
      <c r="G306" s="219" t="str">
        <f>IFERROR(VLOOKUP($A306,BDD!$A$8:$AT$3170,6,0),"")</f>
        <v/>
      </c>
      <c r="H306" s="221" t="str">
        <f>IFERROR(VLOOKUP($A306,BDD!$A$8:$AT$3170,7,0),"")</f>
        <v/>
      </c>
      <c r="I306" s="219" t="str">
        <f>IFERROR(VLOOKUP($A306,BDD!$A$8:$AT$3170,8,0),"")</f>
        <v/>
      </c>
      <c r="J306" s="219" t="str">
        <f>IFERROR(VLOOKUP($A306,BDD!$A$8:$AT$3170,9,0),"")</f>
        <v/>
      </c>
      <c r="K306" s="221" t="str">
        <f>IFERROR(VLOOKUP($A306,BDD!$A$8:$AT$3170,10,0),"")</f>
        <v/>
      </c>
      <c r="L306" s="219" t="str">
        <f>IFERROR(VLOOKUP($A306,BDD!$A$8:$AT$3170,11,0),"")</f>
        <v/>
      </c>
      <c r="M306" s="222" t="str">
        <f>IFERROR(VLOOKUP($A306,BDD!$A$8:$AT$3170,38,0),"")</f>
        <v/>
      </c>
      <c r="N306" s="999" t="str">
        <f t="shared" si="31"/>
        <v/>
      </c>
      <c r="O306" s="1000"/>
      <c r="P306" s="207" t="str">
        <f>IFERROR(VLOOKUP($A306,BDD!$A$8:$AT$3170,39,0),"")</f>
        <v/>
      </c>
      <c r="Q306" s="192"/>
      <c r="R306" s="561"/>
      <c r="U306" s="224" t="str">
        <f t="shared" si="30"/>
        <v/>
      </c>
    </row>
    <row r="307" spans="1:21" s="223" customFormat="1" ht="26.25" customHeight="1">
      <c r="A307" s="217">
        <f t="shared" si="32"/>
        <v>0</v>
      </c>
      <c r="B307" s="218" t="str">
        <f t="shared" si="33"/>
        <v/>
      </c>
      <c r="C307" s="219" t="str">
        <f>IFERROR(VLOOKUP($A307,BDD!$A$8:$AT$3170,5,0),"")</f>
        <v/>
      </c>
      <c r="D307" s="219" t="str">
        <f>IFERROR(VLOOKUP($A307,BDD!$A$8:$AT$3170,4,0),"")</f>
        <v/>
      </c>
      <c r="E307" s="220" t="str">
        <f>IFERROR(VLOOKUP($A307,BDD!$A$8:$AT$3170,13,0),"")</f>
        <v/>
      </c>
      <c r="F307" s="219" t="str">
        <f>IFERROR(VLOOKUP($A307,BDD!$A$8:$AT$3170,14,0),"")</f>
        <v/>
      </c>
      <c r="G307" s="219" t="str">
        <f>IFERROR(VLOOKUP($A307,BDD!$A$8:$AT$3170,6,0),"")</f>
        <v/>
      </c>
      <c r="H307" s="221" t="str">
        <f>IFERROR(VLOOKUP($A307,BDD!$A$8:$AT$3170,7,0),"")</f>
        <v/>
      </c>
      <c r="I307" s="219" t="str">
        <f>IFERROR(VLOOKUP($A307,BDD!$A$8:$AT$3170,8,0),"")</f>
        <v/>
      </c>
      <c r="J307" s="219" t="str">
        <f>IFERROR(VLOOKUP($A307,BDD!$A$8:$AT$3170,9,0),"")</f>
        <v/>
      </c>
      <c r="K307" s="221" t="str">
        <f>IFERROR(VLOOKUP($A307,BDD!$A$8:$AT$3170,10,0),"")</f>
        <v/>
      </c>
      <c r="L307" s="219" t="str">
        <f>IFERROR(VLOOKUP($A307,BDD!$A$8:$AT$3170,11,0),"")</f>
        <v/>
      </c>
      <c r="M307" s="222" t="str">
        <f>IFERROR(VLOOKUP($A307,BDD!$A$8:$AT$3170,38,0),"")</f>
        <v/>
      </c>
      <c r="N307" s="999" t="str">
        <f t="shared" si="31"/>
        <v/>
      </c>
      <c r="O307" s="1000"/>
      <c r="P307" s="207" t="str">
        <f>IFERROR(VLOOKUP($A307,BDD!$A$8:$AT$3170,39,0),"")</f>
        <v/>
      </c>
      <c r="Q307" s="192"/>
      <c r="R307" s="561"/>
      <c r="U307" s="224" t="str">
        <f t="shared" si="30"/>
        <v/>
      </c>
    </row>
    <row r="308" spans="1:21" s="223" customFormat="1" ht="26.25" customHeight="1">
      <c r="A308" s="217">
        <f t="shared" si="32"/>
        <v>0</v>
      </c>
      <c r="B308" s="218" t="str">
        <f t="shared" si="33"/>
        <v/>
      </c>
      <c r="C308" s="219" t="str">
        <f>IFERROR(VLOOKUP($A308,BDD!$A$8:$AT$3170,5,0),"")</f>
        <v/>
      </c>
      <c r="D308" s="219" t="str">
        <f>IFERROR(VLOOKUP($A308,BDD!$A$8:$AT$3170,4,0),"")</f>
        <v/>
      </c>
      <c r="E308" s="220" t="str">
        <f>IFERROR(VLOOKUP($A308,BDD!$A$8:$AT$3170,13,0),"")</f>
        <v/>
      </c>
      <c r="F308" s="219" t="str">
        <f>IFERROR(VLOOKUP($A308,BDD!$A$8:$AT$3170,14,0),"")</f>
        <v/>
      </c>
      <c r="G308" s="219" t="str">
        <f>IFERROR(VLOOKUP($A308,BDD!$A$8:$AT$3170,6,0),"")</f>
        <v/>
      </c>
      <c r="H308" s="221" t="str">
        <f>IFERROR(VLOOKUP($A308,BDD!$A$8:$AT$3170,7,0),"")</f>
        <v/>
      </c>
      <c r="I308" s="219" t="str">
        <f>IFERROR(VLOOKUP($A308,BDD!$A$8:$AT$3170,8,0),"")</f>
        <v/>
      </c>
      <c r="J308" s="219" t="str">
        <f>IFERROR(VLOOKUP($A308,BDD!$A$8:$AT$3170,9,0),"")</f>
        <v/>
      </c>
      <c r="K308" s="221" t="str">
        <f>IFERROR(VLOOKUP($A308,BDD!$A$8:$AT$3170,10,0),"")</f>
        <v/>
      </c>
      <c r="L308" s="219" t="str">
        <f>IFERROR(VLOOKUP($A308,BDD!$A$8:$AT$3170,11,0),"")</f>
        <v/>
      </c>
      <c r="M308" s="222" t="str">
        <f>IFERROR(VLOOKUP($A308,BDD!$A$8:$AT$3170,38,0),"")</f>
        <v/>
      </c>
      <c r="N308" s="999" t="str">
        <f t="shared" si="31"/>
        <v/>
      </c>
      <c r="O308" s="1000"/>
      <c r="P308" s="207" t="str">
        <f>IFERROR(VLOOKUP($A308,BDD!$A$8:$AT$3170,39,0),"")</f>
        <v/>
      </c>
      <c r="Q308" s="192"/>
      <c r="R308" s="561"/>
      <c r="U308" s="224" t="str">
        <f t="shared" si="30"/>
        <v/>
      </c>
    </row>
    <row r="309" spans="1:21" s="223" customFormat="1" ht="26.25" customHeight="1">
      <c r="A309" s="217">
        <f t="shared" si="32"/>
        <v>0</v>
      </c>
      <c r="B309" s="218" t="str">
        <f t="shared" si="33"/>
        <v/>
      </c>
      <c r="C309" s="219" t="str">
        <f>IFERROR(VLOOKUP($A309,BDD!$A$8:$AT$3170,5,0),"")</f>
        <v/>
      </c>
      <c r="D309" s="219" t="str">
        <f>IFERROR(VLOOKUP($A309,BDD!$A$8:$AT$3170,4,0),"")</f>
        <v/>
      </c>
      <c r="E309" s="220" t="str">
        <f>IFERROR(VLOOKUP($A309,BDD!$A$8:$AT$3170,13,0),"")</f>
        <v/>
      </c>
      <c r="F309" s="219" t="str">
        <f>IFERROR(VLOOKUP($A309,BDD!$A$8:$AT$3170,14,0),"")</f>
        <v/>
      </c>
      <c r="G309" s="219" t="str">
        <f>IFERROR(VLOOKUP($A309,BDD!$A$8:$AT$3170,6,0),"")</f>
        <v/>
      </c>
      <c r="H309" s="221" t="str">
        <f>IFERROR(VLOOKUP($A309,BDD!$A$8:$AT$3170,7,0),"")</f>
        <v/>
      </c>
      <c r="I309" s="219" t="str">
        <f>IFERROR(VLOOKUP($A309,BDD!$A$8:$AT$3170,8,0),"")</f>
        <v/>
      </c>
      <c r="J309" s="219" t="str">
        <f>IFERROR(VLOOKUP($A309,BDD!$A$8:$AT$3170,9,0),"")</f>
        <v/>
      </c>
      <c r="K309" s="221" t="str">
        <f>IFERROR(VLOOKUP($A309,BDD!$A$8:$AT$3170,10,0),"")</f>
        <v/>
      </c>
      <c r="L309" s="219" t="str">
        <f>IFERROR(VLOOKUP($A309,BDD!$A$8:$AT$3170,11,0),"")</f>
        <v/>
      </c>
      <c r="M309" s="222" t="str">
        <f>IFERROR(VLOOKUP($A309,BDD!$A$8:$AT$3170,38,0),"")</f>
        <v/>
      </c>
      <c r="N309" s="999" t="str">
        <f t="shared" si="31"/>
        <v/>
      </c>
      <c r="O309" s="1000"/>
      <c r="P309" s="207" t="str">
        <f>IFERROR(VLOOKUP($A309,BDD!$A$8:$AT$3170,39,0),"")</f>
        <v/>
      </c>
      <c r="Q309" s="192"/>
      <c r="R309" s="561"/>
      <c r="U309" s="224" t="str">
        <f t="shared" si="30"/>
        <v/>
      </c>
    </row>
    <row r="310" spans="1:21" s="223" customFormat="1" ht="26.25" customHeight="1">
      <c r="A310" s="217">
        <f t="shared" si="32"/>
        <v>0</v>
      </c>
      <c r="B310" s="218" t="str">
        <f t="shared" si="33"/>
        <v/>
      </c>
      <c r="C310" s="219" t="str">
        <f>IFERROR(VLOOKUP($A310,BDD!$A$8:$AT$3170,5,0),"")</f>
        <v/>
      </c>
      <c r="D310" s="219" t="str">
        <f>IFERROR(VLOOKUP($A310,BDD!$A$8:$AT$3170,4,0),"")</f>
        <v/>
      </c>
      <c r="E310" s="220" t="str">
        <f>IFERROR(VLOOKUP($A310,BDD!$A$8:$AT$3170,13,0),"")</f>
        <v/>
      </c>
      <c r="F310" s="219" t="str">
        <f>IFERROR(VLOOKUP($A310,BDD!$A$8:$AT$3170,14,0),"")</f>
        <v/>
      </c>
      <c r="G310" s="219" t="str">
        <f>IFERROR(VLOOKUP($A310,BDD!$A$8:$AT$3170,6,0),"")</f>
        <v/>
      </c>
      <c r="H310" s="221" t="str">
        <f>IFERROR(VLOOKUP($A310,BDD!$A$8:$AT$3170,7,0),"")</f>
        <v/>
      </c>
      <c r="I310" s="219" t="str">
        <f>IFERROR(VLOOKUP($A310,BDD!$A$8:$AT$3170,8,0),"")</f>
        <v/>
      </c>
      <c r="J310" s="219" t="str">
        <f>IFERROR(VLOOKUP($A310,BDD!$A$8:$AT$3170,9,0),"")</f>
        <v/>
      </c>
      <c r="K310" s="221" t="str">
        <f>IFERROR(VLOOKUP($A310,BDD!$A$8:$AT$3170,10,0),"")</f>
        <v/>
      </c>
      <c r="L310" s="219" t="str">
        <f>IFERROR(VLOOKUP($A310,BDD!$A$8:$AT$3170,11,0),"")</f>
        <v/>
      </c>
      <c r="M310" s="222" t="str">
        <f>IFERROR(VLOOKUP($A310,BDD!$A$8:$AT$3170,38,0),"")</f>
        <v/>
      </c>
      <c r="N310" s="999" t="str">
        <f t="shared" si="31"/>
        <v/>
      </c>
      <c r="O310" s="1000"/>
      <c r="P310" s="207" t="str">
        <f>IFERROR(VLOOKUP($A310,BDD!$A$8:$AT$3170,39,0),"")</f>
        <v/>
      </c>
      <c r="Q310" s="192"/>
      <c r="R310" s="561"/>
      <c r="U310" s="224" t="str">
        <f t="shared" si="30"/>
        <v/>
      </c>
    </row>
    <row r="311" spans="1:21" s="223" customFormat="1" ht="26.25" customHeight="1">
      <c r="A311" s="217">
        <f t="shared" si="32"/>
        <v>0</v>
      </c>
      <c r="B311" s="218" t="str">
        <f t="shared" si="33"/>
        <v/>
      </c>
      <c r="C311" s="219" t="str">
        <f>IFERROR(VLOOKUP($A311,BDD!$A$8:$AT$3170,5,0),"")</f>
        <v/>
      </c>
      <c r="D311" s="219" t="str">
        <f>IFERROR(VLOOKUP($A311,BDD!$A$8:$AT$3170,4,0),"")</f>
        <v/>
      </c>
      <c r="E311" s="220" t="str">
        <f>IFERROR(VLOOKUP($A311,BDD!$A$8:$AT$3170,13,0),"")</f>
        <v/>
      </c>
      <c r="F311" s="219" t="str">
        <f>IFERROR(VLOOKUP($A311,BDD!$A$8:$AT$3170,14,0),"")</f>
        <v/>
      </c>
      <c r="G311" s="219" t="str">
        <f>IFERROR(VLOOKUP($A311,BDD!$A$8:$AT$3170,6,0),"")</f>
        <v/>
      </c>
      <c r="H311" s="221" t="str">
        <f>IFERROR(VLOOKUP($A311,BDD!$A$8:$AT$3170,7,0),"")</f>
        <v/>
      </c>
      <c r="I311" s="219" t="str">
        <f>IFERROR(VLOOKUP($A311,BDD!$A$8:$AT$3170,8,0),"")</f>
        <v/>
      </c>
      <c r="J311" s="219" t="str">
        <f>IFERROR(VLOOKUP($A311,BDD!$A$8:$AT$3170,9,0),"")</f>
        <v/>
      </c>
      <c r="K311" s="221" t="str">
        <f>IFERROR(VLOOKUP($A311,BDD!$A$8:$AT$3170,10,0),"")</f>
        <v/>
      </c>
      <c r="L311" s="219" t="str">
        <f>IFERROR(VLOOKUP($A311,BDD!$A$8:$AT$3170,11,0),"")</f>
        <v/>
      </c>
      <c r="M311" s="222" t="str">
        <f>IFERROR(VLOOKUP($A311,BDD!$A$8:$AT$3170,38,0),"")</f>
        <v/>
      </c>
      <c r="N311" s="999" t="str">
        <f t="shared" si="31"/>
        <v/>
      </c>
      <c r="O311" s="1000"/>
      <c r="P311" s="207" t="str">
        <f>IFERROR(VLOOKUP($A311,BDD!$A$8:$AT$3170,39,0),"")</f>
        <v/>
      </c>
      <c r="Q311" s="192"/>
      <c r="R311" s="561"/>
      <c r="U311" s="224" t="str">
        <f t="shared" si="30"/>
        <v/>
      </c>
    </row>
    <row r="312" spans="1:21" s="223" customFormat="1" ht="26.25" customHeight="1">
      <c r="A312" s="217">
        <f t="shared" si="32"/>
        <v>0</v>
      </c>
      <c r="B312" s="218" t="str">
        <f t="shared" si="33"/>
        <v/>
      </c>
      <c r="C312" s="219" t="str">
        <f>IFERROR(VLOOKUP($A312,BDD!$A$8:$AT$3170,5,0),"")</f>
        <v/>
      </c>
      <c r="D312" s="219" t="str">
        <f>IFERROR(VLOOKUP($A312,BDD!$A$8:$AT$3170,4,0),"")</f>
        <v/>
      </c>
      <c r="E312" s="220" t="str">
        <f>IFERROR(VLOOKUP($A312,BDD!$A$8:$AT$3170,13,0),"")</f>
        <v/>
      </c>
      <c r="F312" s="219" t="str">
        <f>IFERROR(VLOOKUP($A312,BDD!$A$8:$AT$3170,14,0),"")</f>
        <v/>
      </c>
      <c r="G312" s="219" t="str">
        <f>IFERROR(VLOOKUP($A312,BDD!$A$8:$AT$3170,6,0),"")</f>
        <v/>
      </c>
      <c r="H312" s="221" t="str">
        <f>IFERROR(VLOOKUP($A312,BDD!$A$8:$AT$3170,7,0),"")</f>
        <v/>
      </c>
      <c r="I312" s="219" t="str">
        <f>IFERROR(VLOOKUP($A312,BDD!$A$8:$AT$3170,8,0),"")</f>
        <v/>
      </c>
      <c r="J312" s="219" t="str">
        <f>IFERROR(VLOOKUP($A312,BDD!$A$8:$AT$3170,9,0),"")</f>
        <v/>
      </c>
      <c r="K312" s="221" t="str">
        <f>IFERROR(VLOOKUP($A312,BDD!$A$8:$AT$3170,10,0),"")</f>
        <v/>
      </c>
      <c r="L312" s="219" t="str">
        <f>IFERROR(VLOOKUP($A312,BDD!$A$8:$AT$3170,11,0),"")</f>
        <v/>
      </c>
      <c r="M312" s="222" t="str">
        <f>IFERROR(VLOOKUP($A312,BDD!$A$8:$AT$3170,38,0),"")</f>
        <v/>
      </c>
      <c r="N312" s="999" t="str">
        <f t="shared" si="31"/>
        <v/>
      </c>
      <c r="O312" s="1000"/>
      <c r="P312" s="207" t="str">
        <f>IFERROR(VLOOKUP($A312,BDD!$A$8:$AT$3170,39,0),"")</f>
        <v/>
      </c>
      <c r="Q312" s="192"/>
      <c r="R312" s="561"/>
      <c r="U312" s="224" t="str">
        <f t="shared" si="30"/>
        <v/>
      </c>
    </row>
    <row r="313" spans="1:21" s="223" customFormat="1" ht="26.25" customHeight="1">
      <c r="A313" s="217">
        <f t="shared" si="32"/>
        <v>0</v>
      </c>
      <c r="B313" s="218" t="str">
        <f t="shared" si="33"/>
        <v/>
      </c>
      <c r="C313" s="219" t="str">
        <f>IFERROR(VLOOKUP($A313,BDD!$A$8:$AT$3170,5,0),"")</f>
        <v/>
      </c>
      <c r="D313" s="219" t="str">
        <f>IFERROR(VLOOKUP($A313,BDD!$A$8:$AT$3170,4,0),"")</f>
        <v/>
      </c>
      <c r="E313" s="220" t="str">
        <f>IFERROR(VLOOKUP($A313,BDD!$A$8:$AT$3170,13,0),"")</f>
        <v/>
      </c>
      <c r="F313" s="219" t="str">
        <f>IFERROR(VLOOKUP($A313,BDD!$A$8:$AT$3170,14,0),"")</f>
        <v/>
      </c>
      <c r="G313" s="219" t="str">
        <f>IFERROR(VLOOKUP($A313,BDD!$A$8:$AT$3170,6,0),"")</f>
        <v/>
      </c>
      <c r="H313" s="221" t="str">
        <f>IFERROR(VLOOKUP($A313,BDD!$A$8:$AT$3170,7,0),"")</f>
        <v/>
      </c>
      <c r="I313" s="219" t="str">
        <f>IFERROR(VLOOKUP($A313,BDD!$A$8:$AT$3170,8,0),"")</f>
        <v/>
      </c>
      <c r="J313" s="219" t="str">
        <f>IFERROR(VLOOKUP($A313,BDD!$A$8:$AT$3170,9,0),"")</f>
        <v/>
      </c>
      <c r="K313" s="221" t="str">
        <f>IFERROR(VLOOKUP($A313,BDD!$A$8:$AT$3170,10,0),"")</f>
        <v/>
      </c>
      <c r="L313" s="219" t="str">
        <f>IFERROR(VLOOKUP($A313,BDD!$A$8:$AT$3170,11,0),"")</f>
        <v/>
      </c>
      <c r="M313" s="222" t="str">
        <f>IFERROR(VLOOKUP($A313,BDD!$A$8:$AT$3170,38,0),"")</f>
        <v/>
      </c>
      <c r="N313" s="999" t="str">
        <f t="shared" si="31"/>
        <v/>
      </c>
      <c r="O313" s="1000"/>
      <c r="P313" s="207" t="str">
        <f>IFERROR(VLOOKUP($A313,BDD!$A$8:$AT$3170,39,0),"")</f>
        <v/>
      </c>
      <c r="Q313" s="192"/>
      <c r="R313" s="561"/>
      <c r="U313" s="224" t="str">
        <f t="shared" si="30"/>
        <v/>
      </c>
    </row>
    <row r="314" spans="1:21" s="223" customFormat="1" ht="26.25" customHeight="1">
      <c r="A314" s="217">
        <f t="shared" si="32"/>
        <v>0</v>
      </c>
      <c r="B314" s="218" t="str">
        <f t="shared" si="33"/>
        <v/>
      </c>
      <c r="C314" s="219" t="str">
        <f>IFERROR(VLOOKUP($A314,BDD!$A$8:$AT$3170,5,0),"")</f>
        <v/>
      </c>
      <c r="D314" s="219" t="str">
        <f>IFERROR(VLOOKUP($A314,BDD!$A$8:$AT$3170,4,0),"")</f>
        <v/>
      </c>
      <c r="E314" s="220" t="str">
        <f>IFERROR(VLOOKUP($A314,BDD!$A$8:$AT$3170,13,0),"")</f>
        <v/>
      </c>
      <c r="F314" s="219" t="str">
        <f>IFERROR(VLOOKUP($A314,BDD!$A$8:$AT$3170,14,0),"")</f>
        <v/>
      </c>
      <c r="G314" s="219" t="str">
        <f>IFERROR(VLOOKUP($A314,BDD!$A$8:$AT$3170,6,0),"")</f>
        <v/>
      </c>
      <c r="H314" s="221" t="str">
        <f>IFERROR(VLOOKUP($A314,BDD!$A$8:$AT$3170,7,0),"")</f>
        <v/>
      </c>
      <c r="I314" s="219" t="str">
        <f>IFERROR(VLOOKUP($A314,BDD!$A$8:$AT$3170,8,0),"")</f>
        <v/>
      </c>
      <c r="J314" s="219" t="str">
        <f>IFERROR(VLOOKUP($A314,BDD!$A$8:$AT$3170,9,0),"")</f>
        <v/>
      </c>
      <c r="K314" s="221" t="str">
        <f>IFERROR(VLOOKUP($A314,BDD!$A$8:$AT$3170,10,0),"")</f>
        <v/>
      </c>
      <c r="L314" s="219" t="str">
        <f>IFERROR(VLOOKUP($A314,BDD!$A$8:$AT$3170,11,0),"")</f>
        <v/>
      </c>
      <c r="M314" s="222" t="str">
        <f>IFERROR(VLOOKUP($A314,BDD!$A$8:$AT$3170,38,0),"")</f>
        <v/>
      </c>
      <c r="N314" s="999" t="str">
        <f t="shared" si="31"/>
        <v/>
      </c>
      <c r="O314" s="1000"/>
      <c r="P314" s="207" t="str">
        <f>IFERROR(VLOOKUP($A314,BDD!$A$8:$AT$3170,39,0),"")</f>
        <v/>
      </c>
      <c r="Q314" s="192"/>
      <c r="R314" s="561"/>
      <c r="U314" s="224" t="str">
        <f t="shared" si="30"/>
        <v/>
      </c>
    </row>
    <row r="315" spans="1:21" s="223" customFormat="1" ht="26.25" customHeight="1">
      <c r="A315" s="217">
        <f t="shared" si="32"/>
        <v>0</v>
      </c>
      <c r="B315" s="218" t="str">
        <f t="shared" si="33"/>
        <v/>
      </c>
      <c r="C315" s="219" t="str">
        <f>IFERROR(VLOOKUP($A315,BDD!$A$8:$AT$3170,5,0),"")</f>
        <v/>
      </c>
      <c r="D315" s="219" t="str">
        <f>IFERROR(VLOOKUP($A315,BDD!$A$8:$AT$3170,4,0),"")</f>
        <v/>
      </c>
      <c r="E315" s="220" t="str">
        <f>IFERROR(VLOOKUP($A315,BDD!$A$8:$AT$3170,13,0),"")</f>
        <v/>
      </c>
      <c r="F315" s="219" t="str">
        <f>IFERROR(VLOOKUP($A315,BDD!$A$8:$AT$3170,14,0),"")</f>
        <v/>
      </c>
      <c r="G315" s="219" t="str">
        <f>IFERROR(VLOOKUP($A315,BDD!$A$8:$AT$3170,6,0),"")</f>
        <v/>
      </c>
      <c r="H315" s="221" t="str">
        <f>IFERROR(VLOOKUP($A315,BDD!$A$8:$AT$3170,7,0),"")</f>
        <v/>
      </c>
      <c r="I315" s="219" t="str">
        <f>IFERROR(VLOOKUP($A315,BDD!$A$8:$AT$3170,8,0),"")</f>
        <v/>
      </c>
      <c r="J315" s="219" t="str">
        <f>IFERROR(VLOOKUP($A315,BDD!$A$8:$AT$3170,9,0),"")</f>
        <v/>
      </c>
      <c r="K315" s="221" t="str">
        <f>IFERROR(VLOOKUP($A315,BDD!$A$8:$AT$3170,10,0),"")</f>
        <v/>
      </c>
      <c r="L315" s="219" t="str">
        <f>IFERROR(VLOOKUP($A315,BDD!$A$8:$AT$3170,11,0),"")</f>
        <v/>
      </c>
      <c r="M315" s="222" t="str">
        <f>IFERROR(VLOOKUP($A315,BDD!$A$8:$AT$3170,38,0),"")</f>
        <v/>
      </c>
      <c r="N315" s="999" t="str">
        <f t="shared" si="31"/>
        <v/>
      </c>
      <c r="O315" s="1000"/>
      <c r="P315" s="207" t="str">
        <f>IFERROR(VLOOKUP($A315,BDD!$A$8:$AT$3170,39,0),"")</f>
        <v/>
      </c>
      <c r="Q315" s="192"/>
      <c r="R315" s="561"/>
      <c r="U315" s="224" t="str">
        <f t="shared" si="30"/>
        <v/>
      </c>
    </row>
    <row r="316" spans="1:21" s="223" customFormat="1" ht="26.25" customHeight="1">
      <c r="A316" s="217">
        <f t="shared" si="32"/>
        <v>0</v>
      </c>
      <c r="B316" s="218" t="str">
        <f t="shared" si="33"/>
        <v/>
      </c>
      <c r="C316" s="219" t="str">
        <f>IFERROR(VLOOKUP($A316,BDD!$A$8:$AT$3170,5,0),"")</f>
        <v/>
      </c>
      <c r="D316" s="219" t="str">
        <f>IFERROR(VLOOKUP($A316,BDD!$A$8:$AT$3170,4,0),"")</f>
        <v/>
      </c>
      <c r="E316" s="220" t="str">
        <f>IFERROR(VLOOKUP($A316,BDD!$A$8:$AT$3170,13,0),"")</f>
        <v/>
      </c>
      <c r="F316" s="219" t="str">
        <f>IFERROR(VLOOKUP($A316,BDD!$A$8:$AT$3170,14,0),"")</f>
        <v/>
      </c>
      <c r="G316" s="219" t="str">
        <f>IFERROR(VLOOKUP($A316,BDD!$A$8:$AT$3170,6,0),"")</f>
        <v/>
      </c>
      <c r="H316" s="221" t="str">
        <f>IFERROR(VLOOKUP($A316,BDD!$A$8:$AT$3170,7,0),"")</f>
        <v/>
      </c>
      <c r="I316" s="219" t="str">
        <f>IFERROR(VLOOKUP($A316,BDD!$A$8:$AT$3170,8,0),"")</f>
        <v/>
      </c>
      <c r="J316" s="219" t="str">
        <f>IFERROR(VLOOKUP($A316,BDD!$A$8:$AT$3170,9,0),"")</f>
        <v/>
      </c>
      <c r="K316" s="221" t="str">
        <f>IFERROR(VLOOKUP($A316,BDD!$A$8:$AT$3170,10,0),"")</f>
        <v/>
      </c>
      <c r="L316" s="219" t="str">
        <f>IFERROR(VLOOKUP($A316,BDD!$A$8:$AT$3170,11,0),"")</f>
        <v/>
      </c>
      <c r="M316" s="222" t="str">
        <f>IFERROR(VLOOKUP($A316,BDD!$A$8:$AT$3170,38,0),"")</f>
        <v/>
      </c>
      <c r="N316" s="999" t="str">
        <f t="shared" si="31"/>
        <v/>
      </c>
      <c r="O316" s="1000"/>
      <c r="P316" s="207" t="str">
        <f>IFERROR(VLOOKUP($A316,BDD!$A$8:$AT$3170,39,0),"")</f>
        <v/>
      </c>
      <c r="Q316" s="192"/>
      <c r="R316" s="561"/>
      <c r="U316" s="224" t="str">
        <f t="shared" si="30"/>
        <v/>
      </c>
    </row>
    <row r="317" spans="1:21" s="223" customFormat="1" ht="26.25" customHeight="1">
      <c r="A317" s="217">
        <f t="shared" si="32"/>
        <v>0</v>
      </c>
      <c r="B317" s="218" t="str">
        <f t="shared" si="33"/>
        <v/>
      </c>
      <c r="C317" s="219" t="str">
        <f>IFERROR(VLOOKUP($A317,BDD!$A$8:$AT$3170,5,0),"")</f>
        <v/>
      </c>
      <c r="D317" s="219" t="str">
        <f>IFERROR(VLOOKUP($A317,BDD!$A$8:$AT$3170,4,0),"")</f>
        <v/>
      </c>
      <c r="E317" s="220" t="str">
        <f>IFERROR(VLOOKUP($A317,BDD!$A$8:$AT$3170,13,0),"")</f>
        <v/>
      </c>
      <c r="F317" s="219" t="str">
        <f>IFERROR(VLOOKUP($A317,BDD!$A$8:$AT$3170,14,0),"")</f>
        <v/>
      </c>
      <c r="G317" s="219" t="str">
        <f>IFERROR(VLOOKUP($A317,BDD!$A$8:$AT$3170,6,0),"")</f>
        <v/>
      </c>
      <c r="H317" s="221" t="str">
        <f>IFERROR(VLOOKUP($A317,BDD!$A$8:$AT$3170,7,0),"")</f>
        <v/>
      </c>
      <c r="I317" s="219" t="str">
        <f>IFERROR(VLOOKUP($A317,BDD!$A$8:$AT$3170,8,0),"")</f>
        <v/>
      </c>
      <c r="J317" s="219" t="str">
        <f>IFERROR(VLOOKUP($A317,BDD!$A$8:$AT$3170,9,0),"")</f>
        <v/>
      </c>
      <c r="K317" s="221" t="str">
        <f>IFERROR(VLOOKUP($A317,BDD!$A$8:$AT$3170,10,0),"")</f>
        <v/>
      </c>
      <c r="L317" s="219" t="str">
        <f>IFERROR(VLOOKUP($A317,BDD!$A$8:$AT$3170,11,0),"")</f>
        <v/>
      </c>
      <c r="M317" s="222" t="str">
        <f>IFERROR(VLOOKUP($A317,BDD!$A$8:$AT$3170,38,0),"")</f>
        <v/>
      </c>
      <c r="N317" s="999" t="str">
        <f t="shared" si="31"/>
        <v/>
      </c>
      <c r="O317" s="1000"/>
      <c r="P317" s="207" t="str">
        <f>IFERROR(VLOOKUP($A317,BDD!$A$8:$AT$3170,39,0),"")</f>
        <v/>
      </c>
      <c r="Q317" s="192"/>
      <c r="R317" s="561"/>
      <c r="U317" s="224" t="str">
        <f t="shared" si="30"/>
        <v/>
      </c>
    </row>
    <row r="318" spans="1:21" s="226" customFormat="1" ht="33" customHeight="1">
      <c r="B318" s="992"/>
      <c r="C318" s="993"/>
      <c r="D318" s="993"/>
      <c r="E318" s="993"/>
      <c r="F318" s="993"/>
      <c r="G318" s="993"/>
      <c r="H318" s="993"/>
      <c r="I318" s="993"/>
      <c r="J318" s="993"/>
      <c r="K318" s="993"/>
      <c r="L318" s="993"/>
      <c r="M318" s="993"/>
      <c r="N318" s="993"/>
      <c r="O318" s="994"/>
      <c r="P318" s="194"/>
      <c r="Q318" s="192"/>
      <c r="R318" s="561"/>
      <c r="U318" s="224" t="str">
        <f t="shared" si="30"/>
        <v/>
      </c>
    </row>
    <row r="319" spans="1:21" s="228" customFormat="1" ht="33" customHeight="1">
      <c r="A319" s="217"/>
      <c r="B319" s="995"/>
      <c r="C319" s="996"/>
      <c r="D319" s="996"/>
      <c r="E319" s="996"/>
      <c r="F319" s="996"/>
      <c r="G319" s="996"/>
      <c r="H319" s="996"/>
      <c r="I319" s="997"/>
      <c r="J319" s="997"/>
      <c r="K319" s="997"/>
      <c r="L319" s="997"/>
      <c r="M319" s="997"/>
      <c r="N319" s="997"/>
      <c r="O319" s="998"/>
      <c r="P319" s="194"/>
      <c r="Q319" s="192"/>
      <c r="R319" s="561"/>
      <c r="S319" s="227"/>
      <c r="U319" s="224" t="str">
        <f t="shared" si="30"/>
        <v/>
      </c>
    </row>
    <row r="320" spans="1:21" s="228" customFormat="1" ht="33" customHeight="1">
      <c r="A320" s="217"/>
      <c r="B320" s="995"/>
      <c r="C320" s="996"/>
      <c r="D320" s="996"/>
      <c r="E320" s="996"/>
      <c r="F320" s="996"/>
      <c r="G320" s="996"/>
      <c r="H320" s="996"/>
      <c r="I320" s="997"/>
      <c r="J320" s="997"/>
      <c r="K320" s="997"/>
      <c r="L320" s="997"/>
      <c r="M320" s="997"/>
      <c r="N320" s="997"/>
      <c r="O320" s="998"/>
      <c r="P320" s="194"/>
      <c r="Q320" s="192"/>
      <c r="R320" s="561"/>
      <c r="S320" s="227"/>
      <c r="U320" s="224" t="str">
        <f t="shared" si="30"/>
        <v/>
      </c>
    </row>
    <row r="321" spans="1:21" s="228" customFormat="1" ht="33" customHeight="1">
      <c r="A321" s="217"/>
      <c r="B321" s="988"/>
      <c r="C321" s="989"/>
      <c r="D321" s="989"/>
      <c r="E321" s="989"/>
      <c r="F321" s="989"/>
      <c r="G321" s="989"/>
      <c r="H321" s="989"/>
      <c r="I321" s="990"/>
      <c r="J321" s="990"/>
      <c r="K321" s="990"/>
      <c r="L321" s="990"/>
      <c r="M321" s="990"/>
      <c r="N321" s="990"/>
      <c r="O321" s="991"/>
      <c r="P321" s="194"/>
      <c r="Q321" s="192"/>
      <c r="R321" s="561"/>
      <c r="S321" s="227"/>
      <c r="U321" s="224" t="str">
        <f t="shared" si="30"/>
        <v/>
      </c>
    </row>
    <row r="322" spans="1:21" ht="28.5" customHeight="1">
      <c r="A322" s="217"/>
      <c r="B322" s="1023"/>
      <c r="C322" s="1024"/>
      <c r="D322" s="1024"/>
      <c r="E322" s="1025"/>
      <c r="F322" s="992" t="s">
        <v>1755</v>
      </c>
      <c r="G322" s="993"/>
      <c r="H322" s="993"/>
      <c r="I322" s="993"/>
      <c r="J322" s="993"/>
      <c r="K322" s="993"/>
      <c r="L322" s="994"/>
      <c r="M322" s="1038" t="s">
        <v>1756</v>
      </c>
      <c r="N322" s="1039"/>
      <c r="O322" s="1040"/>
      <c r="Q322" s="192"/>
      <c r="U322" s="224" t="str">
        <f t="shared" si="30"/>
        <v/>
      </c>
    </row>
    <row r="323" spans="1:21" ht="28.5" customHeight="1">
      <c r="A323" s="217"/>
      <c r="B323" s="1026"/>
      <c r="C323" s="1027"/>
      <c r="D323" s="1027"/>
      <c r="E323" s="1028"/>
      <c r="F323" s="1032"/>
      <c r="G323" s="1033"/>
      <c r="H323" s="1033"/>
      <c r="I323" s="1033"/>
      <c r="J323" s="1033"/>
      <c r="K323" s="1033"/>
      <c r="L323" s="1034"/>
      <c r="M323" s="1038" t="s">
        <v>1783</v>
      </c>
      <c r="N323" s="1039"/>
      <c r="O323" s="1040"/>
      <c r="Q323" s="192"/>
      <c r="U323" s="224" t="str">
        <f t="shared" si="30"/>
        <v/>
      </c>
    </row>
    <row r="324" spans="1:21" ht="28.5" customHeight="1">
      <c r="A324" s="217"/>
      <c r="B324" s="1029"/>
      <c r="C324" s="1030"/>
      <c r="D324" s="1030"/>
      <c r="E324" s="1031"/>
      <c r="F324" s="1035"/>
      <c r="G324" s="1036"/>
      <c r="H324" s="1036"/>
      <c r="I324" s="1036"/>
      <c r="J324" s="1036"/>
      <c r="K324" s="1036"/>
      <c r="L324" s="1037"/>
      <c r="M324" s="1038" t="s">
        <v>1538</v>
      </c>
      <c r="N324" s="1039"/>
      <c r="O324" s="1040"/>
      <c r="Q324" s="192"/>
      <c r="U324" s="224" t="str">
        <f t="shared" si="30"/>
        <v/>
      </c>
    </row>
    <row r="325" spans="1:21" ht="27.75" customHeight="1">
      <c r="A325" s="217"/>
      <c r="B325" s="1041" t="s">
        <v>1757</v>
      </c>
      <c r="C325" s="1042"/>
      <c r="D325" s="1042"/>
      <c r="E325" s="1042"/>
      <c r="F325" s="1042"/>
      <c r="G325" s="1042"/>
      <c r="H325" s="1042"/>
      <c r="I325" s="1042"/>
      <c r="J325" s="1042"/>
      <c r="K325" s="1042"/>
      <c r="L325" s="1042"/>
      <c r="M325" s="1042"/>
      <c r="N325" s="1042"/>
      <c r="O325" s="1043"/>
      <c r="Q325" s="192"/>
      <c r="U325" s="224" t="str">
        <f t="shared" si="30"/>
        <v/>
      </c>
    </row>
    <row r="326" spans="1:21" s="195" customFormat="1" ht="27.75" customHeight="1">
      <c r="A326" s="217"/>
      <c r="B326" s="1008" t="s">
        <v>1758</v>
      </c>
      <c r="C326" s="1009"/>
      <c r="D326" s="1009"/>
      <c r="E326" s="1010" t="str">
        <f>E6</f>
        <v>MFD-ISW Vers MFD-CPF-</v>
      </c>
      <c r="F326" s="1010"/>
      <c r="G326" s="1010"/>
      <c r="H326" s="1010"/>
      <c r="I326" s="1010"/>
      <c r="J326" s="1010"/>
      <c r="K326" s="1010"/>
      <c r="L326" s="1010"/>
      <c r="M326" s="1010"/>
      <c r="N326" s="1010"/>
      <c r="O326" s="1011"/>
      <c r="P326" s="187" t="str">
        <f>CONCATENATE("1/",IF(COUNTA(R:R)&lt;=25,1,IF(AND(COUNTA(R:R)&gt;25,COUNTA(R:R)&lt;=50),2,IF(AND(COUNTA(R:R)&gt;50,COUNTA(R:R)&lt;=75),3,0))))</f>
        <v>1/3</v>
      </c>
      <c r="Q326" s="192"/>
      <c r="R326" s="561"/>
      <c r="U326" s="224">
        <f t="shared" si="30"/>
        <v>0</v>
      </c>
    </row>
    <row r="327" spans="1:21" s="195" customFormat="1" ht="27.75" customHeight="1">
      <c r="A327" s="217"/>
      <c r="B327" s="198" t="s">
        <v>1759</v>
      </c>
      <c r="C327" s="199"/>
      <c r="D327" s="200"/>
      <c r="E327" s="1012" t="str">
        <f>E7</f>
        <v>T-14</v>
      </c>
      <c r="F327" s="1012"/>
      <c r="G327" s="201"/>
      <c r="H327" s="1013" t="s">
        <v>1760</v>
      </c>
      <c r="I327" s="1014"/>
      <c r="J327" s="1014"/>
      <c r="K327" s="202">
        <f>MAX(Q:Q)</f>
        <v>60</v>
      </c>
      <c r="L327" s="203"/>
      <c r="M327" s="204" t="s">
        <v>1761</v>
      </c>
      <c r="N327" s="1015" t="str">
        <f>CONCATENATE("9/",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9/3</v>
      </c>
      <c r="O327" s="1016"/>
      <c r="P3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27" s="192"/>
      <c r="R327" s="561"/>
      <c r="U327" s="224">
        <f t="shared" si="30"/>
        <v>0</v>
      </c>
    </row>
    <row r="328" spans="1:21" s="195" customFormat="1" ht="27.75" customHeight="1">
      <c r="A328" s="217"/>
      <c r="B328" s="1008" t="str">
        <f>B8</f>
        <v>Du :   DJ°039</v>
      </c>
      <c r="C328" s="1009"/>
      <c r="D328" s="1009"/>
      <c r="E328" s="1009" t="str">
        <f>E8</f>
        <v>Au :   JN°1562</v>
      </c>
      <c r="F328" s="1009"/>
      <c r="G328" s="1017"/>
      <c r="H328" s="1018" t="str">
        <f>H8</f>
        <v>Du PK :   18</v>
      </c>
      <c r="I328" s="1019"/>
      <c r="J328" s="1019" t="str">
        <f>J8</f>
        <v>Au PK :   19</v>
      </c>
      <c r="K328" s="1020"/>
      <c r="L328" s="205" t="s">
        <v>1762</v>
      </c>
      <c r="M328" s="1021" t="str">
        <f>M8</f>
        <v>728,34   ML</v>
      </c>
      <c r="N328" s="1021"/>
      <c r="O328" s="1022"/>
      <c r="P328" s="194"/>
      <c r="Q328" s="192"/>
      <c r="R328" s="561"/>
      <c r="U328" s="224" t="str">
        <f t="shared" si="30"/>
        <v/>
      </c>
    </row>
    <row r="329" spans="1:21" s="195" customFormat="1" ht="27.75" customHeight="1">
      <c r="A329" s="217"/>
      <c r="B329" s="1001" t="s">
        <v>1763</v>
      </c>
      <c r="C329" s="1002"/>
      <c r="D329" s="1002"/>
      <c r="E329" s="1002"/>
      <c r="F329" s="1002"/>
      <c r="G329" s="1002"/>
      <c r="H329" s="1002"/>
      <c r="I329" s="1002"/>
      <c r="J329" s="1002"/>
      <c r="K329" s="1002"/>
      <c r="L329" s="1003"/>
      <c r="M329" s="206" t="s">
        <v>1764</v>
      </c>
      <c r="N329" s="1004" t="s">
        <v>1765</v>
      </c>
      <c r="O329" s="1005"/>
      <c r="P329" s="207" t="s">
        <v>1780</v>
      </c>
      <c r="Q329" s="192"/>
      <c r="R329" s="561"/>
      <c r="U329" s="224">
        <f t="shared" si="30"/>
        <v>0</v>
      </c>
    </row>
    <row r="330" spans="1:21" s="216" customFormat="1" ht="40.5" customHeight="1">
      <c r="A330" s="217"/>
      <c r="B330" s="209" t="s">
        <v>1525</v>
      </c>
      <c r="C330" s="210" t="s">
        <v>1766</v>
      </c>
      <c r="D330" s="210" t="s">
        <v>1767</v>
      </c>
      <c r="E330" s="211" t="s">
        <v>1768</v>
      </c>
      <c r="F330" s="212" t="s">
        <v>1769</v>
      </c>
      <c r="G330" s="213" t="s">
        <v>1770</v>
      </c>
      <c r="H330" s="213" t="s">
        <v>1771</v>
      </c>
      <c r="I330" s="214" t="s">
        <v>1772</v>
      </c>
      <c r="J330" s="213" t="s">
        <v>1773</v>
      </c>
      <c r="K330" s="213" t="s">
        <v>1774</v>
      </c>
      <c r="L330" s="214" t="s">
        <v>1775</v>
      </c>
      <c r="M330" s="215" t="s">
        <v>1776</v>
      </c>
      <c r="N330" s="1006"/>
      <c r="O330" s="1007"/>
      <c r="P330" s="194"/>
      <c r="Q330" s="192"/>
      <c r="R330" s="561"/>
      <c r="S330" s="192"/>
      <c r="U330" s="224" t="str">
        <f t="shared" si="30"/>
        <v/>
      </c>
    </row>
    <row r="331" spans="1:21" s="223" customFormat="1" ht="26.25" customHeight="1">
      <c r="A331" s="217">
        <f>R217</f>
        <v>0</v>
      </c>
      <c r="B331" s="218" t="str">
        <f>IF(R217="","",ROW()-114)</f>
        <v/>
      </c>
      <c r="C331" s="219" t="str">
        <f>IFERROR(VLOOKUP($A331,BDD!$A$8:$AT$3170,5,0),"")</f>
        <v/>
      </c>
      <c r="D331" s="219" t="str">
        <f>IFERROR(VLOOKUP($A331,BDD!$A$8:$AT$3170,4,0),"")</f>
        <v/>
      </c>
      <c r="E331" s="220" t="str">
        <f>IFERROR(VLOOKUP($A331,BDD!$A$8:$AT$3170,13,0),"")</f>
        <v/>
      </c>
      <c r="F331" s="219" t="str">
        <f>IFERROR(VLOOKUP($A331,BDD!$A$8:$AT$3170,14,0),"")</f>
        <v/>
      </c>
      <c r="G331" s="219" t="str">
        <f>IFERROR(VLOOKUP($A331,BDD!$A$8:$AT$3170,6,0),"")</f>
        <v/>
      </c>
      <c r="H331" s="221" t="str">
        <f>IFERROR(VLOOKUP($A331,BDD!$A$8:$AT$3170,7,0),"")</f>
        <v/>
      </c>
      <c r="I331" s="219" t="str">
        <f>IFERROR(VLOOKUP($A331,BDD!$A$8:$AT$3170,8,0),"")</f>
        <v/>
      </c>
      <c r="J331" s="219" t="str">
        <f>IFERROR(VLOOKUP($A331,BDD!$A$8:$AT$3170,9,0),"")</f>
        <v/>
      </c>
      <c r="K331" s="221" t="str">
        <f>IFERROR(VLOOKUP($A331,BDD!$A$8:$AT$3170,10,0),"")</f>
        <v/>
      </c>
      <c r="L331" s="219" t="str">
        <f>IFERROR(VLOOKUP($A331,BDD!$A$8:$AT$3170,11,0),"")</f>
        <v/>
      </c>
      <c r="M331" s="222" t="str">
        <f>IFERROR(VLOOKUP($A331,BDD!$A$8:$AT$3170,38,0),"")</f>
        <v/>
      </c>
      <c r="N331" s="999" t="str">
        <f t="shared" ref="N331:N357" si="34">P331</f>
        <v/>
      </c>
      <c r="O331" s="1000"/>
      <c r="P331" s="207" t="str">
        <f>IFERROR(VLOOKUP($A331,BDD!$A$8:$AT$3170,39,0),"")</f>
        <v/>
      </c>
      <c r="Q331" s="192"/>
      <c r="R331" s="561"/>
      <c r="U331" s="224" t="str">
        <f t="shared" si="30"/>
        <v/>
      </c>
    </row>
    <row r="332" spans="1:21" s="223" customFormat="1" ht="26.25" customHeight="1">
      <c r="A332" s="217">
        <f t="shared" ref="A332:A370" si="35">R218</f>
        <v>0</v>
      </c>
      <c r="B332" s="218" t="str">
        <f t="shared" ref="B332:B357" si="36">IF(R218="","",ROW()-114)</f>
        <v/>
      </c>
      <c r="C332" s="219" t="str">
        <f>IFERROR(VLOOKUP($A332,BDD!$A$8:$AT$3170,5,0),"")</f>
        <v/>
      </c>
      <c r="D332" s="219" t="str">
        <f>IFERROR(VLOOKUP($A332,BDD!$A$8:$AT$3170,4,0),"")</f>
        <v/>
      </c>
      <c r="E332" s="220" t="str">
        <f>IFERROR(VLOOKUP($A332,BDD!$A$8:$AT$3170,13,0),"")</f>
        <v/>
      </c>
      <c r="F332" s="219" t="str">
        <f>IFERROR(VLOOKUP($A332,BDD!$A$8:$AT$3170,14,0),"")</f>
        <v/>
      </c>
      <c r="G332" s="219" t="str">
        <f>IFERROR(VLOOKUP($A332,BDD!$A$8:$AT$3170,6,0),"")</f>
        <v/>
      </c>
      <c r="H332" s="221" t="str">
        <f>IFERROR(VLOOKUP($A332,BDD!$A$8:$AT$3170,7,0),"")</f>
        <v/>
      </c>
      <c r="I332" s="219" t="str">
        <f>IFERROR(VLOOKUP($A332,BDD!$A$8:$AT$3170,8,0),"")</f>
        <v/>
      </c>
      <c r="J332" s="219" t="str">
        <f>IFERROR(VLOOKUP($A332,BDD!$A$8:$AT$3170,9,0),"")</f>
        <v/>
      </c>
      <c r="K332" s="221" t="str">
        <f>IFERROR(VLOOKUP($A332,BDD!$A$8:$AT$3170,10,0),"")</f>
        <v/>
      </c>
      <c r="L332" s="219" t="str">
        <f>IFERROR(VLOOKUP($A332,BDD!$A$8:$AT$3170,11,0),"")</f>
        <v/>
      </c>
      <c r="M332" s="222" t="str">
        <f>IFERROR(VLOOKUP($A332,BDD!$A$8:$AT$3170,38,0),"")</f>
        <v/>
      </c>
      <c r="N332" s="999" t="str">
        <f t="shared" si="34"/>
        <v/>
      </c>
      <c r="O332" s="1000"/>
      <c r="P332" s="207" t="str">
        <f>IFERROR(VLOOKUP($A332,BDD!$A$8:$AT$3170,39,0),"")</f>
        <v/>
      </c>
      <c r="Q332" s="192"/>
      <c r="R332" s="561"/>
      <c r="U332" s="224" t="str">
        <f t="shared" ref="U332:U395" si="37">IF(P332="","",IF(P332="A",1,0))</f>
        <v/>
      </c>
    </row>
    <row r="333" spans="1:21" s="223" customFormat="1" ht="26.25" customHeight="1">
      <c r="A333" s="217">
        <f t="shared" si="35"/>
        <v>0</v>
      </c>
      <c r="B333" s="218" t="str">
        <f t="shared" si="36"/>
        <v/>
      </c>
      <c r="C333" s="219" t="str">
        <f>IFERROR(VLOOKUP($A333,BDD!$A$8:$AT$3170,5,0),"")</f>
        <v/>
      </c>
      <c r="D333" s="219" t="str">
        <f>IFERROR(VLOOKUP($A333,BDD!$A$8:$AT$3170,4,0),"")</f>
        <v/>
      </c>
      <c r="E333" s="220" t="str">
        <f>IFERROR(VLOOKUP($A333,BDD!$A$8:$AT$3170,13,0),"")</f>
        <v/>
      </c>
      <c r="F333" s="219" t="str">
        <f>IFERROR(VLOOKUP($A333,BDD!$A$8:$AT$3170,14,0),"")</f>
        <v/>
      </c>
      <c r="G333" s="219" t="str">
        <f>IFERROR(VLOOKUP($A333,BDD!$A$8:$AT$3170,6,0),"")</f>
        <v/>
      </c>
      <c r="H333" s="221" t="str">
        <f>IFERROR(VLOOKUP($A333,BDD!$A$8:$AT$3170,7,0),"")</f>
        <v/>
      </c>
      <c r="I333" s="219" t="str">
        <f>IFERROR(VLOOKUP($A333,BDD!$A$8:$AT$3170,8,0),"")</f>
        <v/>
      </c>
      <c r="J333" s="219" t="str">
        <f>IFERROR(VLOOKUP($A333,BDD!$A$8:$AT$3170,9,0),"")</f>
        <v/>
      </c>
      <c r="K333" s="221" t="str">
        <f>IFERROR(VLOOKUP($A333,BDD!$A$8:$AT$3170,10,0),"")</f>
        <v/>
      </c>
      <c r="L333" s="219" t="str">
        <f>IFERROR(VLOOKUP($A333,BDD!$A$8:$AT$3170,11,0),"")</f>
        <v/>
      </c>
      <c r="M333" s="222" t="str">
        <f>IFERROR(VLOOKUP($A333,BDD!$A$8:$AT$3170,38,0),"")</f>
        <v/>
      </c>
      <c r="N333" s="999" t="str">
        <f t="shared" si="34"/>
        <v/>
      </c>
      <c r="O333" s="1000"/>
      <c r="P333" s="207" t="str">
        <f>IFERROR(VLOOKUP($A333,BDD!$A$8:$AT$3170,39,0),"")</f>
        <v/>
      </c>
      <c r="Q333" s="192"/>
      <c r="R333" s="561"/>
      <c r="U333" s="224" t="str">
        <f t="shared" si="37"/>
        <v/>
      </c>
    </row>
    <row r="334" spans="1:21" s="223" customFormat="1" ht="26.25" customHeight="1">
      <c r="A334" s="217">
        <f t="shared" si="35"/>
        <v>0</v>
      </c>
      <c r="B334" s="218" t="str">
        <f t="shared" si="36"/>
        <v/>
      </c>
      <c r="C334" s="219" t="str">
        <f>IFERROR(VLOOKUP($A334,BDD!$A$8:$AT$3170,5,0),"")</f>
        <v/>
      </c>
      <c r="D334" s="219" t="str">
        <f>IFERROR(VLOOKUP($A334,BDD!$A$8:$AT$3170,4,0),"")</f>
        <v/>
      </c>
      <c r="E334" s="220" t="str">
        <f>IFERROR(VLOOKUP($A334,BDD!$A$8:$AT$3170,13,0),"")</f>
        <v/>
      </c>
      <c r="F334" s="219" t="str">
        <f>IFERROR(VLOOKUP($A334,BDD!$A$8:$AT$3170,14,0),"")</f>
        <v/>
      </c>
      <c r="G334" s="219" t="str">
        <f>IFERROR(VLOOKUP($A334,BDD!$A$8:$AT$3170,6,0),"")</f>
        <v/>
      </c>
      <c r="H334" s="221" t="str">
        <f>IFERROR(VLOOKUP($A334,BDD!$A$8:$AT$3170,7,0),"")</f>
        <v/>
      </c>
      <c r="I334" s="219" t="str">
        <f>IFERROR(VLOOKUP($A334,BDD!$A$8:$AT$3170,8,0),"")</f>
        <v/>
      </c>
      <c r="J334" s="219" t="str">
        <f>IFERROR(VLOOKUP($A334,BDD!$A$8:$AT$3170,9,0),"")</f>
        <v/>
      </c>
      <c r="K334" s="221" t="str">
        <f>IFERROR(VLOOKUP($A334,BDD!$A$8:$AT$3170,10,0),"")</f>
        <v/>
      </c>
      <c r="L334" s="219" t="str">
        <f>IFERROR(VLOOKUP($A334,BDD!$A$8:$AT$3170,11,0),"")</f>
        <v/>
      </c>
      <c r="M334" s="222" t="str">
        <f>IFERROR(VLOOKUP($A334,BDD!$A$8:$AT$3170,38,0),"")</f>
        <v/>
      </c>
      <c r="N334" s="999" t="str">
        <f t="shared" si="34"/>
        <v/>
      </c>
      <c r="O334" s="1000"/>
      <c r="P334" s="207" t="str">
        <f>IFERROR(VLOOKUP($A334,BDD!$A$8:$AT$3170,39,0),"")</f>
        <v/>
      </c>
      <c r="Q334" s="192"/>
      <c r="R334" s="561"/>
      <c r="U334" s="224" t="str">
        <f t="shared" si="37"/>
        <v/>
      </c>
    </row>
    <row r="335" spans="1:21" s="223" customFormat="1" ht="26.25" customHeight="1">
      <c r="A335" s="217">
        <f t="shared" si="35"/>
        <v>0</v>
      </c>
      <c r="B335" s="218" t="str">
        <f t="shared" si="36"/>
        <v/>
      </c>
      <c r="C335" s="219" t="str">
        <f>IFERROR(VLOOKUP($A335,BDD!$A$8:$AT$3170,5,0),"")</f>
        <v/>
      </c>
      <c r="D335" s="219" t="str">
        <f>IFERROR(VLOOKUP($A335,BDD!$A$8:$AT$3170,4,0),"")</f>
        <v/>
      </c>
      <c r="E335" s="220" t="str">
        <f>IFERROR(VLOOKUP($A335,BDD!$A$8:$AT$3170,13,0),"")</f>
        <v/>
      </c>
      <c r="F335" s="219" t="str">
        <f>IFERROR(VLOOKUP($A335,BDD!$A$8:$AT$3170,14,0),"")</f>
        <v/>
      </c>
      <c r="G335" s="219" t="str">
        <f>IFERROR(VLOOKUP($A335,BDD!$A$8:$AT$3170,6,0),"")</f>
        <v/>
      </c>
      <c r="H335" s="221" t="str">
        <f>IFERROR(VLOOKUP($A335,BDD!$A$8:$AT$3170,7,0),"")</f>
        <v/>
      </c>
      <c r="I335" s="219" t="str">
        <f>IFERROR(VLOOKUP($A335,BDD!$A$8:$AT$3170,8,0),"")</f>
        <v/>
      </c>
      <c r="J335" s="219" t="str">
        <f>IFERROR(VLOOKUP($A335,BDD!$A$8:$AT$3170,9,0),"")</f>
        <v/>
      </c>
      <c r="K335" s="221" t="str">
        <f>IFERROR(VLOOKUP($A335,BDD!$A$8:$AT$3170,10,0),"")</f>
        <v/>
      </c>
      <c r="L335" s="219" t="str">
        <f>IFERROR(VLOOKUP($A335,BDD!$A$8:$AT$3170,11,0),"")</f>
        <v/>
      </c>
      <c r="M335" s="222" t="str">
        <f>IFERROR(VLOOKUP($A335,BDD!$A$8:$AT$3170,38,0),"")</f>
        <v/>
      </c>
      <c r="N335" s="999" t="str">
        <f t="shared" si="34"/>
        <v/>
      </c>
      <c r="O335" s="1000"/>
      <c r="P335" s="207" t="str">
        <f>IFERROR(VLOOKUP($A335,BDD!$A$8:$AT$3170,39,0),"")</f>
        <v/>
      </c>
      <c r="Q335" s="192"/>
      <c r="R335" s="561"/>
      <c r="U335" s="224" t="str">
        <f t="shared" si="37"/>
        <v/>
      </c>
    </row>
    <row r="336" spans="1:21" s="223" customFormat="1" ht="26.25" customHeight="1">
      <c r="A336" s="217">
        <f t="shared" si="35"/>
        <v>0</v>
      </c>
      <c r="B336" s="218" t="str">
        <f t="shared" si="36"/>
        <v/>
      </c>
      <c r="C336" s="219" t="str">
        <f>IFERROR(VLOOKUP($A336,BDD!$A$8:$AT$3170,5,0),"")</f>
        <v/>
      </c>
      <c r="D336" s="219" t="str">
        <f>IFERROR(VLOOKUP($A336,BDD!$A$8:$AT$3170,4,0),"")</f>
        <v/>
      </c>
      <c r="E336" s="220" t="str">
        <f>IFERROR(VLOOKUP($A336,BDD!$A$8:$AT$3170,13,0),"")</f>
        <v/>
      </c>
      <c r="F336" s="219" t="str">
        <f>IFERROR(VLOOKUP($A336,BDD!$A$8:$AT$3170,14,0),"")</f>
        <v/>
      </c>
      <c r="G336" s="219" t="str">
        <f>IFERROR(VLOOKUP($A336,BDD!$A$8:$AT$3170,6,0),"")</f>
        <v/>
      </c>
      <c r="H336" s="221" t="str">
        <f>IFERROR(VLOOKUP($A336,BDD!$A$8:$AT$3170,7,0),"")</f>
        <v/>
      </c>
      <c r="I336" s="219" t="str">
        <f>IFERROR(VLOOKUP($A336,BDD!$A$8:$AT$3170,8,0),"")</f>
        <v/>
      </c>
      <c r="J336" s="219" t="str">
        <f>IFERROR(VLOOKUP($A336,BDD!$A$8:$AT$3170,9,0),"")</f>
        <v/>
      </c>
      <c r="K336" s="221" t="str">
        <f>IFERROR(VLOOKUP($A336,BDD!$A$8:$AT$3170,10,0),"")</f>
        <v/>
      </c>
      <c r="L336" s="219" t="str">
        <f>IFERROR(VLOOKUP($A336,BDD!$A$8:$AT$3170,11,0),"")</f>
        <v/>
      </c>
      <c r="M336" s="222" t="str">
        <f>IFERROR(VLOOKUP($A336,BDD!$A$8:$AT$3170,38,0),"")</f>
        <v/>
      </c>
      <c r="N336" s="999" t="str">
        <f t="shared" si="34"/>
        <v/>
      </c>
      <c r="O336" s="1000"/>
      <c r="P336" s="207" t="str">
        <f>IFERROR(VLOOKUP($A336,BDD!$A$8:$AT$3170,39,0),"")</f>
        <v/>
      </c>
      <c r="Q336" s="192"/>
      <c r="R336" s="561"/>
      <c r="U336" s="224" t="str">
        <f t="shared" si="37"/>
        <v/>
      </c>
    </row>
    <row r="337" spans="1:21" s="223" customFormat="1" ht="26.25" customHeight="1">
      <c r="A337" s="217">
        <f t="shared" si="35"/>
        <v>0</v>
      </c>
      <c r="B337" s="218" t="str">
        <f t="shared" si="36"/>
        <v/>
      </c>
      <c r="C337" s="219" t="str">
        <f>IFERROR(VLOOKUP($A337,BDD!$A$8:$AT$3170,5,0),"")</f>
        <v/>
      </c>
      <c r="D337" s="219" t="str">
        <f>IFERROR(VLOOKUP($A337,BDD!$A$8:$AT$3170,4,0),"")</f>
        <v/>
      </c>
      <c r="E337" s="220" t="str">
        <f>IFERROR(VLOOKUP($A337,BDD!$A$8:$AT$3170,13,0),"")</f>
        <v/>
      </c>
      <c r="F337" s="219" t="str">
        <f>IFERROR(VLOOKUP($A337,BDD!$A$8:$AT$3170,14,0),"")</f>
        <v/>
      </c>
      <c r="G337" s="219" t="str">
        <f>IFERROR(VLOOKUP($A337,BDD!$A$8:$AT$3170,6,0),"")</f>
        <v/>
      </c>
      <c r="H337" s="221" t="str">
        <f>IFERROR(VLOOKUP($A337,BDD!$A$8:$AT$3170,7,0),"")</f>
        <v/>
      </c>
      <c r="I337" s="219" t="str">
        <f>IFERROR(VLOOKUP($A337,BDD!$A$8:$AT$3170,8,0),"")</f>
        <v/>
      </c>
      <c r="J337" s="219" t="str">
        <f>IFERROR(VLOOKUP($A337,BDD!$A$8:$AT$3170,9,0),"")</f>
        <v/>
      </c>
      <c r="K337" s="221" t="str">
        <f>IFERROR(VLOOKUP($A337,BDD!$A$8:$AT$3170,10,0),"")</f>
        <v/>
      </c>
      <c r="L337" s="219" t="str">
        <f>IFERROR(VLOOKUP($A337,BDD!$A$8:$AT$3170,11,0),"")</f>
        <v/>
      </c>
      <c r="M337" s="222" t="str">
        <f>IFERROR(VLOOKUP($A337,BDD!$A$8:$AT$3170,38,0),"")</f>
        <v/>
      </c>
      <c r="N337" s="999" t="str">
        <f t="shared" si="34"/>
        <v/>
      </c>
      <c r="O337" s="1000"/>
      <c r="P337" s="207" t="str">
        <f>IFERROR(VLOOKUP($A337,BDD!$A$8:$AT$3170,39,0),"")</f>
        <v/>
      </c>
      <c r="Q337" s="192"/>
      <c r="R337" s="561"/>
      <c r="U337" s="224" t="str">
        <f t="shared" si="37"/>
        <v/>
      </c>
    </row>
    <row r="338" spans="1:21" s="223" customFormat="1" ht="26.25" customHeight="1">
      <c r="A338" s="217">
        <f t="shared" si="35"/>
        <v>0</v>
      </c>
      <c r="B338" s="218" t="str">
        <f t="shared" si="36"/>
        <v/>
      </c>
      <c r="C338" s="219" t="str">
        <f>IFERROR(VLOOKUP($A338,BDD!$A$8:$AT$3170,5,0),"")</f>
        <v/>
      </c>
      <c r="D338" s="219" t="str">
        <f>IFERROR(VLOOKUP($A338,BDD!$A$8:$AT$3170,4,0),"")</f>
        <v/>
      </c>
      <c r="E338" s="220" t="str">
        <f>IFERROR(VLOOKUP($A338,BDD!$A$8:$AT$3170,13,0),"")</f>
        <v/>
      </c>
      <c r="F338" s="219" t="str">
        <f>IFERROR(VLOOKUP($A338,BDD!$A$8:$AT$3170,14,0),"")</f>
        <v/>
      </c>
      <c r="G338" s="219" t="str">
        <f>IFERROR(VLOOKUP($A338,BDD!$A$8:$AT$3170,6,0),"")</f>
        <v/>
      </c>
      <c r="H338" s="221" t="str">
        <f>IFERROR(VLOOKUP($A338,BDD!$A$8:$AT$3170,7,0),"")</f>
        <v/>
      </c>
      <c r="I338" s="219" t="str">
        <f>IFERROR(VLOOKUP($A338,BDD!$A$8:$AT$3170,8,0),"")</f>
        <v/>
      </c>
      <c r="J338" s="219" t="str">
        <f>IFERROR(VLOOKUP($A338,BDD!$A$8:$AT$3170,9,0),"")</f>
        <v/>
      </c>
      <c r="K338" s="221" t="str">
        <f>IFERROR(VLOOKUP($A338,BDD!$A$8:$AT$3170,10,0),"")</f>
        <v/>
      </c>
      <c r="L338" s="219" t="str">
        <f>IFERROR(VLOOKUP($A338,BDD!$A$8:$AT$3170,11,0),"")</f>
        <v/>
      </c>
      <c r="M338" s="222" t="str">
        <f>IFERROR(VLOOKUP($A338,BDD!$A$8:$AT$3170,38,0),"")</f>
        <v/>
      </c>
      <c r="N338" s="999" t="str">
        <f t="shared" si="34"/>
        <v/>
      </c>
      <c r="O338" s="1000"/>
      <c r="P338" s="207" t="str">
        <f>IFERROR(VLOOKUP($A338,BDD!$A$8:$AT$3170,39,0),"")</f>
        <v/>
      </c>
      <c r="Q338" s="192"/>
      <c r="R338" s="561"/>
      <c r="U338" s="224" t="str">
        <f t="shared" si="37"/>
        <v/>
      </c>
    </row>
    <row r="339" spans="1:21" s="223" customFormat="1" ht="26.25" customHeight="1">
      <c r="A339" s="217">
        <f t="shared" si="35"/>
        <v>0</v>
      </c>
      <c r="B339" s="218" t="str">
        <f t="shared" si="36"/>
        <v/>
      </c>
      <c r="C339" s="219" t="str">
        <f>IFERROR(VLOOKUP($A339,BDD!$A$8:$AT$3170,5,0),"")</f>
        <v/>
      </c>
      <c r="D339" s="219" t="str">
        <f>IFERROR(VLOOKUP($A339,BDD!$A$8:$AT$3170,4,0),"")</f>
        <v/>
      </c>
      <c r="E339" s="220" t="str">
        <f>IFERROR(VLOOKUP($A339,BDD!$A$8:$AT$3170,13,0),"")</f>
        <v/>
      </c>
      <c r="F339" s="219" t="str">
        <f>IFERROR(VLOOKUP($A339,BDD!$A$8:$AT$3170,14,0),"")</f>
        <v/>
      </c>
      <c r="G339" s="219" t="str">
        <f>IFERROR(VLOOKUP($A339,BDD!$A$8:$AT$3170,6,0),"")</f>
        <v/>
      </c>
      <c r="H339" s="221" t="str">
        <f>IFERROR(VLOOKUP($A339,BDD!$A$8:$AT$3170,7,0),"")</f>
        <v/>
      </c>
      <c r="I339" s="219" t="str">
        <f>IFERROR(VLOOKUP($A339,BDD!$A$8:$AT$3170,8,0),"")</f>
        <v/>
      </c>
      <c r="J339" s="219" t="str">
        <f>IFERROR(VLOOKUP($A339,BDD!$A$8:$AT$3170,9,0),"")</f>
        <v/>
      </c>
      <c r="K339" s="221" t="str">
        <f>IFERROR(VLOOKUP($A339,BDD!$A$8:$AT$3170,10,0),"")</f>
        <v/>
      </c>
      <c r="L339" s="219" t="str">
        <f>IFERROR(VLOOKUP($A339,BDD!$A$8:$AT$3170,11,0),"")</f>
        <v/>
      </c>
      <c r="M339" s="222" t="str">
        <f>IFERROR(VLOOKUP($A339,BDD!$A$8:$AT$3170,38,0),"")</f>
        <v/>
      </c>
      <c r="N339" s="999" t="str">
        <f t="shared" si="34"/>
        <v/>
      </c>
      <c r="O339" s="1000"/>
      <c r="P339" s="207" t="str">
        <f>IFERROR(VLOOKUP($A339,BDD!$A$8:$AT$3170,39,0),"")</f>
        <v/>
      </c>
      <c r="Q339" s="192"/>
      <c r="R339" s="561"/>
      <c r="U339" s="224" t="str">
        <f t="shared" si="37"/>
        <v/>
      </c>
    </row>
    <row r="340" spans="1:21" s="223" customFormat="1" ht="26.25" customHeight="1">
      <c r="A340" s="217">
        <f t="shared" si="35"/>
        <v>0</v>
      </c>
      <c r="B340" s="218" t="str">
        <f t="shared" si="36"/>
        <v/>
      </c>
      <c r="C340" s="219" t="str">
        <f>IFERROR(VLOOKUP($A340,BDD!$A$8:$AT$3170,5,0),"")</f>
        <v/>
      </c>
      <c r="D340" s="219" t="str">
        <f>IFERROR(VLOOKUP($A340,BDD!$A$8:$AT$3170,4,0),"")</f>
        <v/>
      </c>
      <c r="E340" s="220" t="str">
        <f>IFERROR(VLOOKUP($A340,BDD!$A$8:$AT$3170,13,0),"")</f>
        <v/>
      </c>
      <c r="F340" s="219" t="str">
        <f>IFERROR(VLOOKUP($A340,BDD!$A$8:$AT$3170,14,0),"")</f>
        <v/>
      </c>
      <c r="G340" s="219" t="str">
        <f>IFERROR(VLOOKUP($A340,BDD!$A$8:$AT$3170,6,0),"")</f>
        <v/>
      </c>
      <c r="H340" s="221" t="str">
        <f>IFERROR(VLOOKUP($A340,BDD!$A$8:$AT$3170,7,0),"")</f>
        <v/>
      </c>
      <c r="I340" s="219" t="str">
        <f>IFERROR(VLOOKUP($A340,BDD!$A$8:$AT$3170,8,0),"")</f>
        <v/>
      </c>
      <c r="J340" s="219" t="str">
        <f>IFERROR(VLOOKUP($A340,BDD!$A$8:$AT$3170,9,0),"")</f>
        <v/>
      </c>
      <c r="K340" s="221" t="str">
        <f>IFERROR(VLOOKUP($A340,BDD!$A$8:$AT$3170,10,0),"")</f>
        <v/>
      </c>
      <c r="L340" s="219" t="str">
        <f>IFERROR(VLOOKUP($A340,BDD!$A$8:$AT$3170,11,0),"")</f>
        <v/>
      </c>
      <c r="M340" s="222" t="str">
        <f>IFERROR(VLOOKUP($A340,BDD!$A$8:$AT$3170,38,0),"")</f>
        <v/>
      </c>
      <c r="N340" s="999" t="str">
        <f t="shared" si="34"/>
        <v/>
      </c>
      <c r="O340" s="1000"/>
      <c r="P340" s="207" t="str">
        <f>IFERROR(VLOOKUP($A340,BDD!$A$8:$AT$3170,39,0),"")</f>
        <v/>
      </c>
      <c r="Q340" s="192"/>
      <c r="R340" s="561"/>
      <c r="U340" s="224" t="str">
        <f t="shared" si="37"/>
        <v/>
      </c>
    </row>
    <row r="341" spans="1:21" s="223" customFormat="1" ht="26.25" customHeight="1">
      <c r="A341" s="217">
        <f t="shared" si="35"/>
        <v>0</v>
      </c>
      <c r="B341" s="218" t="str">
        <f t="shared" si="36"/>
        <v/>
      </c>
      <c r="C341" s="219" t="str">
        <f>IFERROR(VLOOKUP($A341,BDD!$A$8:$AT$3170,5,0),"")</f>
        <v/>
      </c>
      <c r="D341" s="219" t="str">
        <f>IFERROR(VLOOKUP($A341,BDD!$A$8:$AT$3170,4,0),"")</f>
        <v/>
      </c>
      <c r="E341" s="220" t="str">
        <f>IFERROR(VLOOKUP($A341,BDD!$A$8:$AT$3170,13,0),"")</f>
        <v/>
      </c>
      <c r="F341" s="219" t="str">
        <f>IFERROR(VLOOKUP($A341,BDD!$A$8:$AT$3170,14,0),"")</f>
        <v/>
      </c>
      <c r="G341" s="219" t="str">
        <f>IFERROR(VLOOKUP($A341,BDD!$A$8:$AT$3170,6,0),"")</f>
        <v/>
      </c>
      <c r="H341" s="221" t="str">
        <f>IFERROR(VLOOKUP($A341,BDD!$A$8:$AT$3170,7,0),"")</f>
        <v/>
      </c>
      <c r="I341" s="219" t="str">
        <f>IFERROR(VLOOKUP($A341,BDD!$A$8:$AT$3170,8,0),"")</f>
        <v/>
      </c>
      <c r="J341" s="219" t="str">
        <f>IFERROR(VLOOKUP($A341,BDD!$A$8:$AT$3170,9,0),"")</f>
        <v/>
      </c>
      <c r="K341" s="221" t="str">
        <f>IFERROR(VLOOKUP($A341,BDD!$A$8:$AT$3170,10,0),"")</f>
        <v/>
      </c>
      <c r="L341" s="219" t="str">
        <f>IFERROR(VLOOKUP($A341,BDD!$A$8:$AT$3170,11,0),"")</f>
        <v/>
      </c>
      <c r="M341" s="222" t="str">
        <f>IFERROR(VLOOKUP($A341,BDD!$A$8:$AT$3170,38,0),"")</f>
        <v/>
      </c>
      <c r="N341" s="999" t="str">
        <f t="shared" si="34"/>
        <v/>
      </c>
      <c r="O341" s="1000"/>
      <c r="P341" s="207" t="str">
        <f>IFERROR(VLOOKUP($A341,BDD!$A$8:$AT$3170,39,0),"")</f>
        <v/>
      </c>
      <c r="Q341" s="192"/>
      <c r="R341" s="561"/>
      <c r="U341" s="224" t="str">
        <f t="shared" si="37"/>
        <v/>
      </c>
    </row>
    <row r="342" spans="1:21" s="223" customFormat="1" ht="26.25" customHeight="1">
      <c r="A342" s="217">
        <f t="shared" si="35"/>
        <v>0</v>
      </c>
      <c r="B342" s="218" t="str">
        <f t="shared" si="36"/>
        <v/>
      </c>
      <c r="C342" s="219" t="str">
        <f>IFERROR(VLOOKUP($A342,BDD!$A$8:$AT$3170,5,0),"")</f>
        <v/>
      </c>
      <c r="D342" s="219" t="str">
        <f>IFERROR(VLOOKUP($A342,BDD!$A$8:$AT$3170,4,0),"")</f>
        <v/>
      </c>
      <c r="E342" s="220" t="str">
        <f>IFERROR(VLOOKUP($A342,BDD!$A$8:$AT$3170,13,0),"")</f>
        <v/>
      </c>
      <c r="F342" s="219" t="str">
        <f>IFERROR(VLOOKUP($A342,BDD!$A$8:$AT$3170,14,0),"")</f>
        <v/>
      </c>
      <c r="G342" s="219" t="str">
        <f>IFERROR(VLOOKUP($A342,BDD!$A$8:$AT$3170,6,0),"")</f>
        <v/>
      </c>
      <c r="H342" s="221" t="str">
        <f>IFERROR(VLOOKUP($A342,BDD!$A$8:$AT$3170,7,0),"")</f>
        <v/>
      </c>
      <c r="I342" s="219" t="str">
        <f>IFERROR(VLOOKUP($A342,BDD!$A$8:$AT$3170,8,0),"")</f>
        <v/>
      </c>
      <c r="J342" s="219" t="str">
        <f>IFERROR(VLOOKUP($A342,BDD!$A$8:$AT$3170,9,0),"")</f>
        <v/>
      </c>
      <c r="K342" s="221" t="str">
        <f>IFERROR(VLOOKUP($A342,BDD!$A$8:$AT$3170,10,0),"")</f>
        <v/>
      </c>
      <c r="L342" s="219" t="str">
        <f>IFERROR(VLOOKUP($A342,BDD!$A$8:$AT$3170,11,0),"")</f>
        <v/>
      </c>
      <c r="M342" s="222" t="str">
        <f>IFERROR(VLOOKUP($A342,BDD!$A$8:$AT$3170,38,0),"")</f>
        <v/>
      </c>
      <c r="N342" s="999" t="str">
        <f t="shared" si="34"/>
        <v/>
      </c>
      <c r="O342" s="1000"/>
      <c r="P342" s="207" t="str">
        <f>IFERROR(VLOOKUP($A342,BDD!$A$8:$AT$3170,39,0),"")</f>
        <v/>
      </c>
      <c r="Q342" s="192"/>
      <c r="R342" s="561"/>
      <c r="U342" s="224" t="str">
        <f t="shared" si="37"/>
        <v/>
      </c>
    </row>
    <row r="343" spans="1:21" s="223" customFormat="1" ht="26.25" customHeight="1">
      <c r="A343" s="217">
        <f t="shared" si="35"/>
        <v>0</v>
      </c>
      <c r="B343" s="218" t="str">
        <f t="shared" si="36"/>
        <v/>
      </c>
      <c r="C343" s="219" t="str">
        <f>IFERROR(VLOOKUP($A343,BDD!$A$8:$AT$3170,5,0),"")</f>
        <v/>
      </c>
      <c r="D343" s="219" t="str">
        <f>IFERROR(VLOOKUP($A343,BDD!$A$8:$AT$3170,4,0),"")</f>
        <v/>
      </c>
      <c r="E343" s="220" t="str">
        <f>IFERROR(VLOOKUP($A343,BDD!$A$8:$AT$3170,13,0),"")</f>
        <v/>
      </c>
      <c r="F343" s="219" t="str">
        <f>IFERROR(VLOOKUP($A343,BDD!$A$8:$AT$3170,14,0),"")</f>
        <v/>
      </c>
      <c r="G343" s="219" t="str">
        <f>IFERROR(VLOOKUP($A343,BDD!$A$8:$AT$3170,6,0),"")</f>
        <v/>
      </c>
      <c r="H343" s="221" t="str">
        <f>IFERROR(VLOOKUP($A343,BDD!$A$8:$AT$3170,7,0),"")</f>
        <v/>
      </c>
      <c r="I343" s="219" t="str">
        <f>IFERROR(VLOOKUP($A343,BDD!$A$8:$AT$3170,8,0),"")</f>
        <v/>
      </c>
      <c r="J343" s="219" t="str">
        <f>IFERROR(VLOOKUP($A343,BDD!$A$8:$AT$3170,9,0),"")</f>
        <v/>
      </c>
      <c r="K343" s="221" t="str">
        <f>IFERROR(VLOOKUP($A343,BDD!$A$8:$AT$3170,10,0),"")</f>
        <v/>
      </c>
      <c r="L343" s="219" t="str">
        <f>IFERROR(VLOOKUP($A343,BDD!$A$8:$AT$3170,11,0),"")</f>
        <v/>
      </c>
      <c r="M343" s="222" t="str">
        <f>IFERROR(VLOOKUP($A343,BDD!$A$8:$AT$3170,38,0),"")</f>
        <v/>
      </c>
      <c r="N343" s="999" t="str">
        <f t="shared" si="34"/>
        <v/>
      </c>
      <c r="O343" s="1000"/>
      <c r="P343" s="207" t="str">
        <f>IFERROR(VLOOKUP($A343,BDD!$A$8:$AT$3170,39,0),"")</f>
        <v/>
      </c>
      <c r="Q343" s="192"/>
      <c r="R343" s="561"/>
      <c r="U343" s="224" t="str">
        <f t="shared" si="37"/>
        <v/>
      </c>
    </row>
    <row r="344" spans="1:21" s="223" customFormat="1" ht="26.25" customHeight="1">
      <c r="A344" s="217">
        <f t="shared" si="35"/>
        <v>0</v>
      </c>
      <c r="B344" s="218" t="str">
        <f t="shared" si="36"/>
        <v/>
      </c>
      <c r="C344" s="219" t="str">
        <f>IFERROR(VLOOKUP($A344,BDD!$A$8:$AT$3170,5,0),"")</f>
        <v/>
      </c>
      <c r="D344" s="219" t="str">
        <f>IFERROR(VLOOKUP($A344,BDD!$A$8:$AT$3170,4,0),"")</f>
        <v/>
      </c>
      <c r="E344" s="220" t="str">
        <f>IFERROR(VLOOKUP($A344,BDD!$A$8:$AT$3170,13,0),"")</f>
        <v/>
      </c>
      <c r="F344" s="219" t="str">
        <f>IFERROR(VLOOKUP($A344,BDD!$A$8:$AT$3170,14,0),"")</f>
        <v/>
      </c>
      <c r="G344" s="219" t="str">
        <f>IFERROR(VLOOKUP($A344,BDD!$A$8:$AT$3170,6,0),"")</f>
        <v/>
      </c>
      <c r="H344" s="221" t="str">
        <f>IFERROR(VLOOKUP($A344,BDD!$A$8:$AT$3170,7,0),"")</f>
        <v/>
      </c>
      <c r="I344" s="219" t="str">
        <f>IFERROR(VLOOKUP($A344,BDD!$A$8:$AT$3170,8,0),"")</f>
        <v/>
      </c>
      <c r="J344" s="219" t="str">
        <f>IFERROR(VLOOKUP($A344,BDD!$A$8:$AT$3170,9,0),"")</f>
        <v/>
      </c>
      <c r="K344" s="221" t="str">
        <f>IFERROR(VLOOKUP($A344,BDD!$A$8:$AT$3170,10,0),"")</f>
        <v/>
      </c>
      <c r="L344" s="219" t="str">
        <f>IFERROR(VLOOKUP($A344,BDD!$A$8:$AT$3170,11,0),"")</f>
        <v/>
      </c>
      <c r="M344" s="222" t="str">
        <f>IFERROR(VLOOKUP($A344,BDD!$A$8:$AT$3170,38,0),"")</f>
        <v/>
      </c>
      <c r="N344" s="999" t="str">
        <f t="shared" si="34"/>
        <v/>
      </c>
      <c r="O344" s="1000"/>
      <c r="P344" s="207" t="str">
        <f>IFERROR(VLOOKUP($A344,BDD!$A$8:$AT$3170,39,0),"")</f>
        <v/>
      </c>
      <c r="Q344" s="192"/>
      <c r="R344" s="561"/>
      <c r="U344" s="224" t="str">
        <f t="shared" si="37"/>
        <v/>
      </c>
    </row>
    <row r="345" spans="1:21" s="223" customFormat="1" ht="26.25" customHeight="1">
      <c r="A345" s="217">
        <f t="shared" si="35"/>
        <v>0</v>
      </c>
      <c r="B345" s="218" t="str">
        <f t="shared" si="36"/>
        <v/>
      </c>
      <c r="C345" s="219" t="str">
        <f>IFERROR(VLOOKUP($A345,BDD!$A$8:$AT$3170,5,0),"")</f>
        <v/>
      </c>
      <c r="D345" s="219" t="str">
        <f>IFERROR(VLOOKUP($A345,BDD!$A$8:$AT$3170,4,0),"")</f>
        <v/>
      </c>
      <c r="E345" s="220" t="str">
        <f>IFERROR(VLOOKUP($A345,BDD!$A$8:$AT$3170,13,0),"")</f>
        <v/>
      </c>
      <c r="F345" s="219" t="str">
        <f>IFERROR(VLOOKUP($A345,BDD!$A$8:$AT$3170,14,0),"")</f>
        <v/>
      </c>
      <c r="G345" s="219" t="str">
        <f>IFERROR(VLOOKUP($A345,BDD!$A$8:$AT$3170,6,0),"")</f>
        <v/>
      </c>
      <c r="H345" s="221" t="str">
        <f>IFERROR(VLOOKUP($A345,BDD!$A$8:$AT$3170,7,0),"")</f>
        <v/>
      </c>
      <c r="I345" s="219" t="str">
        <f>IFERROR(VLOOKUP($A345,BDD!$A$8:$AT$3170,8,0),"")</f>
        <v/>
      </c>
      <c r="J345" s="219" t="str">
        <f>IFERROR(VLOOKUP($A345,BDD!$A$8:$AT$3170,9,0),"")</f>
        <v/>
      </c>
      <c r="K345" s="221" t="str">
        <f>IFERROR(VLOOKUP($A345,BDD!$A$8:$AT$3170,10,0),"")</f>
        <v/>
      </c>
      <c r="L345" s="219" t="str">
        <f>IFERROR(VLOOKUP($A345,BDD!$A$8:$AT$3170,11,0),"")</f>
        <v/>
      </c>
      <c r="M345" s="222" t="str">
        <f>IFERROR(VLOOKUP($A345,BDD!$A$8:$AT$3170,38,0),"")</f>
        <v/>
      </c>
      <c r="N345" s="999" t="str">
        <f t="shared" si="34"/>
        <v/>
      </c>
      <c r="O345" s="1000"/>
      <c r="P345" s="207" t="str">
        <f>IFERROR(VLOOKUP($A345,BDD!$A$8:$AT$3170,39,0),"")</f>
        <v/>
      </c>
      <c r="Q345" s="192"/>
      <c r="R345" s="561"/>
      <c r="U345" s="224" t="str">
        <f t="shared" si="37"/>
        <v/>
      </c>
    </row>
    <row r="346" spans="1:21" s="223" customFormat="1" ht="26.25" customHeight="1">
      <c r="A346" s="217">
        <f t="shared" si="35"/>
        <v>0</v>
      </c>
      <c r="B346" s="218" t="str">
        <f t="shared" si="36"/>
        <v/>
      </c>
      <c r="C346" s="219" t="str">
        <f>IFERROR(VLOOKUP($A346,BDD!$A$8:$AT$3170,5,0),"")</f>
        <v/>
      </c>
      <c r="D346" s="219" t="str">
        <f>IFERROR(VLOOKUP($A346,BDD!$A$8:$AT$3170,4,0),"")</f>
        <v/>
      </c>
      <c r="E346" s="220" t="str">
        <f>IFERROR(VLOOKUP($A346,BDD!$A$8:$AT$3170,13,0),"")</f>
        <v/>
      </c>
      <c r="F346" s="219" t="str">
        <f>IFERROR(VLOOKUP($A346,BDD!$A$8:$AT$3170,14,0),"")</f>
        <v/>
      </c>
      <c r="G346" s="219" t="str">
        <f>IFERROR(VLOOKUP($A346,BDD!$A$8:$AT$3170,6,0),"")</f>
        <v/>
      </c>
      <c r="H346" s="221" t="str">
        <f>IFERROR(VLOOKUP($A346,BDD!$A$8:$AT$3170,7,0),"")</f>
        <v/>
      </c>
      <c r="I346" s="219" t="str">
        <f>IFERROR(VLOOKUP($A346,BDD!$A$8:$AT$3170,8,0),"")</f>
        <v/>
      </c>
      <c r="J346" s="219" t="str">
        <f>IFERROR(VLOOKUP($A346,BDD!$A$8:$AT$3170,9,0),"")</f>
        <v/>
      </c>
      <c r="K346" s="221" t="str">
        <f>IFERROR(VLOOKUP($A346,BDD!$A$8:$AT$3170,10,0),"")</f>
        <v/>
      </c>
      <c r="L346" s="219" t="str">
        <f>IFERROR(VLOOKUP($A346,BDD!$A$8:$AT$3170,11,0),"")</f>
        <v/>
      </c>
      <c r="M346" s="222" t="str">
        <f>IFERROR(VLOOKUP($A346,BDD!$A$8:$AT$3170,38,0),"")</f>
        <v/>
      </c>
      <c r="N346" s="999" t="str">
        <f t="shared" si="34"/>
        <v/>
      </c>
      <c r="O346" s="1000"/>
      <c r="P346" s="207" t="str">
        <f>IFERROR(VLOOKUP($A346,BDD!$A$8:$AT$3170,39,0),"")</f>
        <v/>
      </c>
      <c r="Q346" s="192"/>
      <c r="R346" s="561"/>
      <c r="U346" s="224" t="str">
        <f t="shared" si="37"/>
        <v/>
      </c>
    </row>
    <row r="347" spans="1:21" s="223" customFormat="1" ht="26.25" customHeight="1">
      <c r="A347" s="217">
        <f t="shared" si="35"/>
        <v>0</v>
      </c>
      <c r="B347" s="218" t="str">
        <f t="shared" si="36"/>
        <v/>
      </c>
      <c r="C347" s="219" t="str">
        <f>IFERROR(VLOOKUP($A347,BDD!$A$8:$AT$3170,5,0),"")</f>
        <v/>
      </c>
      <c r="D347" s="219" t="str">
        <f>IFERROR(VLOOKUP($A347,BDD!$A$8:$AT$3170,4,0),"")</f>
        <v/>
      </c>
      <c r="E347" s="220" t="str">
        <f>IFERROR(VLOOKUP($A347,BDD!$A$8:$AT$3170,13,0),"")</f>
        <v/>
      </c>
      <c r="F347" s="219" t="str">
        <f>IFERROR(VLOOKUP($A347,BDD!$A$8:$AT$3170,14,0),"")</f>
        <v/>
      </c>
      <c r="G347" s="219" t="str">
        <f>IFERROR(VLOOKUP($A347,BDD!$A$8:$AT$3170,6,0),"")</f>
        <v/>
      </c>
      <c r="H347" s="221" t="str">
        <f>IFERROR(VLOOKUP($A347,BDD!$A$8:$AT$3170,7,0),"")</f>
        <v/>
      </c>
      <c r="I347" s="219" t="str">
        <f>IFERROR(VLOOKUP($A347,BDD!$A$8:$AT$3170,8,0),"")</f>
        <v/>
      </c>
      <c r="J347" s="219" t="str">
        <f>IFERROR(VLOOKUP($A347,BDD!$A$8:$AT$3170,9,0),"")</f>
        <v/>
      </c>
      <c r="K347" s="221" t="str">
        <f>IFERROR(VLOOKUP($A347,BDD!$A$8:$AT$3170,10,0),"")</f>
        <v/>
      </c>
      <c r="L347" s="219" t="str">
        <f>IFERROR(VLOOKUP($A347,BDD!$A$8:$AT$3170,11,0),"")</f>
        <v/>
      </c>
      <c r="M347" s="222" t="str">
        <f>IFERROR(VLOOKUP($A347,BDD!$A$8:$AT$3170,38,0),"")</f>
        <v/>
      </c>
      <c r="N347" s="999" t="str">
        <f t="shared" si="34"/>
        <v/>
      </c>
      <c r="O347" s="1000"/>
      <c r="P347" s="207" t="str">
        <f>IFERROR(VLOOKUP($A347,BDD!$A$8:$AT$3170,39,0),"")</f>
        <v/>
      </c>
      <c r="Q347" s="192"/>
      <c r="R347" s="561"/>
      <c r="U347" s="224" t="str">
        <f t="shared" si="37"/>
        <v/>
      </c>
    </row>
    <row r="348" spans="1:21" s="223" customFormat="1" ht="26.25" customHeight="1">
      <c r="A348" s="217">
        <f t="shared" si="35"/>
        <v>0</v>
      </c>
      <c r="B348" s="218" t="str">
        <f t="shared" si="36"/>
        <v/>
      </c>
      <c r="C348" s="219" t="str">
        <f>IFERROR(VLOOKUP($A348,BDD!$A$8:$AT$3170,5,0),"")</f>
        <v/>
      </c>
      <c r="D348" s="219" t="str">
        <f>IFERROR(VLOOKUP($A348,BDD!$A$8:$AT$3170,4,0),"")</f>
        <v/>
      </c>
      <c r="E348" s="220" t="str">
        <f>IFERROR(VLOOKUP($A348,BDD!$A$8:$AT$3170,13,0),"")</f>
        <v/>
      </c>
      <c r="F348" s="219" t="str">
        <f>IFERROR(VLOOKUP($A348,BDD!$A$8:$AT$3170,14,0),"")</f>
        <v/>
      </c>
      <c r="G348" s="219" t="str">
        <f>IFERROR(VLOOKUP($A348,BDD!$A$8:$AT$3170,6,0),"")</f>
        <v/>
      </c>
      <c r="H348" s="221" t="str">
        <f>IFERROR(VLOOKUP($A348,BDD!$A$8:$AT$3170,7,0),"")</f>
        <v/>
      </c>
      <c r="I348" s="219" t="str">
        <f>IFERROR(VLOOKUP($A348,BDD!$A$8:$AT$3170,8,0),"")</f>
        <v/>
      </c>
      <c r="J348" s="219" t="str">
        <f>IFERROR(VLOOKUP($A348,BDD!$A$8:$AT$3170,9,0),"")</f>
        <v/>
      </c>
      <c r="K348" s="221" t="str">
        <f>IFERROR(VLOOKUP($A348,BDD!$A$8:$AT$3170,10,0),"")</f>
        <v/>
      </c>
      <c r="L348" s="219" t="str">
        <f>IFERROR(VLOOKUP($A348,BDD!$A$8:$AT$3170,11,0),"")</f>
        <v/>
      </c>
      <c r="M348" s="222" t="str">
        <f>IFERROR(VLOOKUP($A348,BDD!$A$8:$AT$3170,38,0),"")</f>
        <v/>
      </c>
      <c r="N348" s="999" t="str">
        <f t="shared" si="34"/>
        <v/>
      </c>
      <c r="O348" s="1000"/>
      <c r="P348" s="207" t="str">
        <f>IFERROR(VLOOKUP($A348,BDD!$A$8:$AT$3170,39,0),"")</f>
        <v/>
      </c>
      <c r="Q348" s="192"/>
      <c r="R348" s="561"/>
      <c r="U348" s="224" t="str">
        <f t="shared" si="37"/>
        <v/>
      </c>
    </row>
    <row r="349" spans="1:21" s="223" customFormat="1" ht="26.25" customHeight="1">
      <c r="A349" s="217">
        <f t="shared" si="35"/>
        <v>0</v>
      </c>
      <c r="B349" s="218" t="str">
        <f t="shared" si="36"/>
        <v/>
      </c>
      <c r="C349" s="219" t="str">
        <f>IFERROR(VLOOKUP($A349,BDD!$A$8:$AT$3170,5,0),"")</f>
        <v/>
      </c>
      <c r="D349" s="219" t="str">
        <f>IFERROR(VLOOKUP($A349,BDD!$A$8:$AT$3170,4,0),"")</f>
        <v/>
      </c>
      <c r="E349" s="220" t="str">
        <f>IFERROR(VLOOKUP($A349,BDD!$A$8:$AT$3170,13,0),"")</f>
        <v/>
      </c>
      <c r="F349" s="219" t="str">
        <f>IFERROR(VLOOKUP($A349,BDD!$A$8:$AT$3170,14,0),"")</f>
        <v/>
      </c>
      <c r="G349" s="219" t="str">
        <f>IFERROR(VLOOKUP($A349,BDD!$A$8:$AT$3170,6,0),"")</f>
        <v/>
      </c>
      <c r="H349" s="221" t="str">
        <f>IFERROR(VLOOKUP($A349,BDD!$A$8:$AT$3170,7,0),"")</f>
        <v/>
      </c>
      <c r="I349" s="219" t="str">
        <f>IFERROR(VLOOKUP($A349,BDD!$A$8:$AT$3170,8,0),"")</f>
        <v/>
      </c>
      <c r="J349" s="219" t="str">
        <f>IFERROR(VLOOKUP($A349,BDD!$A$8:$AT$3170,9,0),"")</f>
        <v/>
      </c>
      <c r="K349" s="221" t="str">
        <f>IFERROR(VLOOKUP($A349,BDD!$A$8:$AT$3170,10,0),"")</f>
        <v/>
      </c>
      <c r="L349" s="219" t="str">
        <f>IFERROR(VLOOKUP($A349,BDD!$A$8:$AT$3170,11,0),"")</f>
        <v/>
      </c>
      <c r="M349" s="222" t="str">
        <f>IFERROR(VLOOKUP($A349,BDD!$A$8:$AT$3170,38,0),"")</f>
        <v/>
      </c>
      <c r="N349" s="999" t="str">
        <f t="shared" si="34"/>
        <v/>
      </c>
      <c r="O349" s="1000"/>
      <c r="P349" s="207" t="str">
        <f>IFERROR(VLOOKUP($A349,BDD!$A$8:$AT$3170,39,0),"")</f>
        <v/>
      </c>
      <c r="Q349" s="192"/>
      <c r="R349" s="561"/>
      <c r="U349" s="224" t="str">
        <f t="shared" si="37"/>
        <v/>
      </c>
    </row>
    <row r="350" spans="1:21" s="223" customFormat="1" ht="26.25" customHeight="1">
      <c r="A350" s="217">
        <f t="shared" si="35"/>
        <v>0</v>
      </c>
      <c r="B350" s="218" t="str">
        <f t="shared" si="36"/>
        <v/>
      </c>
      <c r="C350" s="219" t="str">
        <f>IFERROR(VLOOKUP($A350,BDD!$A$8:$AT$3170,5,0),"")</f>
        <v/>
      </c>
      <c r="D350" s="219" t="str">
        <f>IFERROR(VLOOKUP($A350,BDD!$A$8:$AT$3170,4,0),"")</f>
        <v/>
      </c>
      <c r="E350" s="220" t="str">
        <f>IFERROR(VLOOKUP($A350,BDD!$A$8:$AT$3170,13,0),"")</f>
        <v/>
      </c>
      <c r="F350" s="219" t="str">
        <f>IFERROR(VLOOKUP($A350,BDD!$A$8:$AT$3170,14,0),"")</f>
        <v/>
      </c>
      <c r="G350" s="219" t="str">
        <f>IFERROR(VLOOKUP($A350,BDD!$A$8:$AT$3170,6,0),"")</f>
        <v/>
      </c>
      <c r="H350" s="221" t="str">
        <f>IFERROR(VLOOKUP($A350,BDD!$A$8:$AT$3170,7,0),"")</f>
        <v/>
      </c>
      <c r="I350" s="219" t="str">
        <f>IFERROR(VLOOKUP($A350,BDD!$A$8:$AT$3170,8,0),"")</f>
        <v/>
      </c>
      <c r="J350" s="219" t="str">
        <f>IFERROR(VLOOKUP($A350,BDD!$A$8:$AT$3170,9,0),"")</f>
        <v/>
      </c>
      <c r="K350" s="221" t="str">
        <f>IFERROR(VLOOKUP($A350,BDD!$A$8:$AT$3170,10,0),"")</f>
        <v/>
      </c>
      <c r="L350" s="219" t="str">
        <f>IFERROR(VLOOKUP($A350,BDD!$A$8:$AT$3170,11,0),"")</f>
        <v/>
      </c>
      <c r="M350" s="222" t="str">
        <f>IFERROR(VLOOKUP($A350,BDD!$A$8:$AT$3170,38,0),"")</f>
        <v/>
      </c>
      <c r="N350" s="999" t="str">
        <f t="shared" si="34"/>
        <v/>
      </c>
      <c r="O350" s="1000"/>
      <c r="P350" s="207" t="str">
        <f>IFERROR(VLOOKUP($A350,BDD!$A$8:$AT$3170,39,0),"")</f>
        <v/>
      </c>
      <c r="Q350" s="192"/>
      <c r="R350" s="561"/>
      <c r="U350" s="224" t="str">
        <f t="shared" si="37"/>
        <v/>
      </c>
    </row>
    <row r="351" spans="1:21" s="223" customFormat="1" ht="26.25" customHeight="1">
      <c r="A351" s="217">
        <f t="shared" si="35"/>
        <v>0</v>
      </c>
      <c r="B351" s="218" t="str">
        <f t="shared" si="36"/>
        <v/>
      </c>
      <c r="C351" s="219" t="str">
        <f>IFERROR(VLOOKUP($A351,BDD!$A$8:$AT$3170,5,0),"")</f>
        <v/>
      </c>
      <c r="D351" s="219" t="str">
        <f>IFERROR(VLOOKUP($A351,BDD!$A$8:$AT$3170,4,0),"")</f>
        <v/>
      </c>
      <c r="E351" s="220" t="str">
        <f>IFERROR(VLOOKUP($A351,BDD!$A$8:$AT$3170,13,0),"")</f>
        <v/>
      </c>
      <c r="F351" s="219" t="str">
        <f>IFERROR(VLOOKUP($A351,BDD!$A$8:$AT$3170,14,0),"")</f>
        <v/>
      </c>
      <c r="G351" s="219" t="str">
        <f>IFERROR(VLOOKUP($A351,BDD!$A$8:$AT$3170,6,0),"")</f>
        <v/>
      </c>
      <c r="H351" s="221" t="str">
        <f>IFERROR(VLOOKUP($A351,BDD!$A$8:$AT$3170,7,0),"")</f>
        <v/>
      </c>
      <c r="I351" s="219" t="str">
        <f>IFERROR(VLOOKUP($A351,BDD!$A$8:$AT$3170,8,0),"")</f>
        <v/>
      </c>
      <c r="J351" s="219" t="str">
        <f>IFERROR(VLOOKUP($A351,BDD!$A$8:$AT$3170,9,0),"")</f>
        <v/>
      </c>
      <c r="K351" s="221" t="str">
        <f>IFERROR(VLOOKUP($A351,BDD!$A$8:$AT$3170,10,0),"")</f>
        <v/>
      </c>
      <c r="L351" s="219" t="str">
        <f>IFERROR(VLOOKUP($A351,BDD!$A$8:$AT$3170,11,0),"")</f>
        <v/>
      </c>
      <c r="M351" s="222" t="str">
        <f>IFERROR(VLOOKUP($A351,BDD!$A$8:$AT$3170,38,0),"")</f>
        <v/>
      </c>
      <c r="N351" s="999" t="str">
        <f t="shared" si="34"/>
        <v/>
      </c>
      <c r="O351" s="1000"/>
      <c r="P351" s="207" t="str">
        <f>IFERROR(VLOOKUP($A351,BDD!$A$8:$AT$3170,39,0),"")</f>
        <v/>
      </c>
      <c r="Q351" s="192"/>
      <c r="R351" s="561"/>
      <c r="U351" s="224" t="str">
        <f t="shared" si="37"/>
        <v/>
      </c>
    </row>
    <row r="352" spans="1:21" s="223" customFormat="1" ht="26.25" customHeight="1">
      <c r="A352" s="217">
        <f t="shared" si="35"/>
        <v>0</v>
      </c>
      <c r="B352" s="218" t="str">
        <f t="shared" si="36"/>
        <v/>
      </c>
      <c r="C352" s="219" t="str">
        <f>IFERROR(VLOOKUP($A352,BDD!$A$8:$AT$3170,5,0),"")</f>
        <v/>
      </c>
      <c r="D352" s="219" t="str">
        <f>IFERROR(VLOOKUP($A352,BDD!$A$8:$AT$3170,4,0),"")</f>
        <v/>
      </c>
      <c r="E352" s="220" t="str">
        <f>IFERROR(VLOOKUP($A352,BDD!$A$8:$AT$3170,13,0),"")</f>
        <v/>
      </c>
      <c r="F352" s="219" t="str">
        <f>IFERROR(VLOOKUP($A352,BDD!$A$8:$AT$3170,14,0),"")</f>
        <v/>
      </c>
      <c r="G352" s="219" t="str">
        <f>IFERROR(VLOOKUP($A352,BDD!$A$8:$AT$3170,6,0),"")</f>
        <v/>
      </c>
      <c r="H352" s="221" t="str">
        <f>IFERROR(VLOOKUP($A352,BDD!$A$8:$AT$3170,7,0),"")</f>
        <v/>
      </c>
      <c r="I352" s="219" t="str">
        <f>IFERROR(VLOOKUP($A352,BDD!$A$8:$AT$3170,8,0),"")</f>
        <v/>
      </c>
      <c r="J352" s="219" t="str">
        <f>IFERROR(VLOOKUP($A352,BDD!$A$8:$AT$3170,9,0),"")</f>
        <v/>
      </c>
      <c r="K352" s="221" t="str">
        <f>IFERROR(VLOOKUP($A352,BDD!$A$8:$AT$3170,10,0),"")</f>
        <v/>
      </c>
      <c r="L352" s="219" t="str">
        <f>IFERROR(VLOOKUP($A352,BDD!$A$8:$AT$3170,11,0),"")</f>
        <v/>
      </c>
      <c r="M352" s="222" t="str">
        <f>IFERROR(VLOOKUP($A352,BDD!$A$8:$AT$3170,38,0),"")</f>
        <v/>
      </c>
      <c r="N352" s="999" t="str">
        <f t="shared" si="34"/>
        <v/>
      </c>
      <c r="O352" s="1000"/>
      <c r="P352" s="207" t="str">
        <f>IFERROR(VLOOKUP($A352,BDD!$A$8:$AT$3170,39,0),"")</f>
        <v/>
      </c>
      <c r="Q352" s="192"/>
      <c r="R352" s="561"/>
      <c r="U352" s="224" t="str">
        <f t="shared" si="37"/>
        <v/>
      </c>
    </row>
    <row r="353" spans="1:21" s="223" customFormat="1" ht="26.25" customHeight="1">
      <c r="A353" s="217">
        <f t="shared" si="35"/>
        <v>0</v>
      </c>
      <c r="B353" s="218" t="str">
        <f t="shared" si="36"/>
        <v/>
      </c>
      <c r="C353" s="219" t="str">
        <f>IFERROR(VLOOKUP($A353,BDD!$A$8:$AT$3170,5,0),"")</f>
        <v/>
      </c>
      <c r="D353" s="219" t="str">
        <f>IFERROR(VLOOKUP($A353,BDD!$A$8:$AT$3170,4,0),"")</f>
        <v/>
      </c>
      <c r="E353" s="220" t="str">
        <f>IFERROR(VLOOKUP($A353,BDD!$A$8:$AT$3170,13,0),"")</f>
        <v/>
      </c>
      <c r="F353" s="219" t="str">
        <f>IFERROR(VLOOKUP($A353,BDD!$A$8:$AT$3170,14,0),"")</f>
        <v/>
      </c>
      <c r="G353" s="219" t="str">
        <f>IFERROR(VLOOKUP($A353,BDD!$A$8:$AT$3170,6,0),"")</f>
        <v/>
      </c>
      <c r="H353" s="221" t="str">
        <f>IFERROR(VLOOKUP($A353,BDD!$A$8:$AT$3170,7,0),"")</f>
        <v/>
      </c>
      <c r="I353" s="219" t="str">
        <f>IFERROR(VLOOKUP($A353,BDD!$A$8:$AT$3170,8,0),"")</f>
        <v/>
      </c>
      <c r="J353" s="219" t="str">
        <f>IFERROR(VLOOKUP($A353,BDD!$A$8:$AT$3170,9,0),"")</f>
        <v/>
      </c>
      <c r="K353" s="221" t="str">
        <f>IFERROR(VLOOKUP($A353,BDD!$A$8:$AT$3170,10,0),"")</f>
        <v/>
      </c>
      <c r="L353" s="219" t="str">
        <f>IFERROR(VLOOKUP($A353,BDD!$A$8:$AT$3170,11,0),"")</f>
        <v/>
      </c>
      <c r="M353" s="222" t="str">
        <f>IFERROR(VLOOKUP($A353,BDD!$A$8:$AT$3170,38,0),"")</f>
        <v/>
      </c>
      <c r="N353" s="999" t="str">
        <f t="shared" si="34"/>
        <v/>
      </c>
      <c r="O353" s="1000"/>
      <c r="P353" s="207" t="str">
        <f>IFERROR(VLOOKUP($A353,BDD!$A$8:$AT$3170,39,0),"")</f>
        <v/>
      </c>
      <c r="Q353" s="192"/>
      <c r="R353" s="561"/>
      <c r="U353" s="224" t="str">
        <f t="shared" si="37"/>
        <v/>
      </c>
    </row>
    <row r="354" spans="1:21" s="223" customFormat="1" ht="26.25" customHeight="1">
      <c r="A354" s="217">
        <f t="shared" si="35"/>
        <v>0</v>
      </c>
      <c r="B354" s="218" t="str">
        <f t="shared" si="36"/>
        <v/>
      </c>
      <c r="C354" s="219" t="str">
        <f>IFERROR(VLOOKUP($A354,BDD!$A$8:$AT$3170,5,0),"")</f>
        <v/>
      </c>
      <c r="D354" s="219" t="str">
        <f>IFERROR(VLOOKUP($A354,BDD!$A$8:$AT$3170,4,0),"")</f>
        <v/>
      </c>
      <c r="E354" s="220" t="str">
        <f>IFERROR(VLOOKUP($A354,BDD!$A$8:$AT$3170,13,0),"")</f>
        <v/>
      </c>
      <c r="F354" s="219" t="str">
        <f>IFERROR(VLOOKUP($A354,BDD!$A$8:$AT$3170,14,0),"")</f>
        <v/>
      </c>
      <c r="G354" s="219" t="str">
        <f>IFERROR(VLOOKUP($A354,BDD!$A$8:$AT$3170,6,0),"")</f>
        <v/>
      </c>
      <c r="H354" s="221" t="str">
        <f>IFERROR(VLOOKUP($A354,BDD!$A$8:$AT$3170,7,0),"")</f>
        <v/>
      </c>
      <c r="I354" s="219" t="str">
        <f>IFERROR(VLOOKUP($A354,BDD!$A$8:$AT$3170,8,0),"")</f>
        <v/>
      </c>
      <c r="J354" s="219" t="str">
        <f>IFERROR(VLOOKUP($A354,BDD!$A$8:$AT$3170,9,0),"")</f>
        <v/>
      </c>
      <c r="K354" s="221" t="str">
        <f>IFERROR(VLOOKUP($A354,BDD!$A$8:$AT$3170,10,0),"")</f>
        <v/>
      </c>
      <c r="L354" s="219" t="str">
        <f>IFERROR(VLOOKUP($A354,BDD!$A$8:$AT$3170,11,0),"")</f>
        <v/>
      </c>
      <c r="M354" s="222" t="str">
        <f>IFERROR(VLOOKUP($A354,BDD!$A$8:$AT$3170,38,0),"")</f>
        <v/>
      </c>
      <c r="N354" s="999" t="str">
        <f t="shared" si="34"/>
        <v/>
      </c>
      <c r="O354" s="1000"/>
      <c r="P354" s="207" t="str">
        <f>IFERROR(VLOOKUP($A354,BDD!$A$8:$AT$3170,39,0),"")</f>
        <v/>
      </c>
      <c r="Q354" s="192"/>
      <c r="R354" s="561"/>
      <c r="U354" s="224" t="str">
        <f t="shared" si="37"/>
        <v/>
      </c>
    </row>
    <row r="355" spans="1:21" s="223" customFormat="1" ht="26.25" customHeight="1">
      <c r="A355" s="217">
        <f t="shared" si="35"/>
        <v>0</v>
      </c>
      <c r="B355" s="218" t="str">
        <f t="shared" si="36"/>
        <v/>
      </c>
      <c r="C355" s="219" t="str">
        <f>IFERROR(VLOOKUP($A355,BDD!$A$8:$AT$3170,5,0),"")</f>
        <v/>
      </c>
      <c r="D355" s="219" t="str">
        <f>IFERROR(VLOOKUP($A355,BDD!$A$8:$AT$3170,4,0),"")</f>
        <v/>
      </c>
      <c r="E355" s="220" t="str">
        <f>IFERROR(VLOOKUP($A355,BDD!$A$8:$AT$3170,13,0),"")</f>
        <v/>
      </c>
      <c r="F355" s="219" t="str">
        <f>IFERROR(VLOOKUP($A355,BDD!$A$8:$AT$3170,14,0),"")</f>
        <v/>
      </c>
      <c r="G355" s="219" t="str">
        <f>IFERROR(VLOOKUP($A355,BDD!$A$8:$AT$3170,6,0),"")</f>
        <v/>
      </c>
      <c r="H355" s="221" t="str">
        <f>IFERROR(VLOOKUP($A355,BDD!$A$8:$AT$3170,7,0),"")</f>
        <v/>
      </c>
      <c r="I355" s="219" t="str">
        <f>IFERROR(VLOOKUP($A355,BDD!$A$8:$AT$3170,8,0),"")</f>
        <v/>
      </c>
      <c r="J355" s="219" t="str">
        <f>IFERROR(VLOOKUP($A355,BDD!$A$8:$AT$3170,9,0),"")</f>
        <v/>
      </c>
      <c r="K355" s="221" t="str">
        <f>IFERROR(VLOOKUP($A355,BDD!$A$8:$AT$3170,10,0),"")</f>
        <v/>
      </c>
      <c r="L355" s="219" t="str">
        <f>IFERROR(VLOOKUP($A355,BDD!$A$8:$AT$3170,11,0),"")</f>
        <v/>
      </c>
      <c r="M355" s="222" t="str">
        <f>IFERROR(VLOOKUP($A355,BDD!$A$8:$AT$3170,38,0),"")</f>
        <v/>
      </c>
      <c r="N355" s="999" t="str">
        <f t="shared" si="34"/>
        <v/>
      </c>
      <c r="O355" s="1000"/>
      <c r="P355" s="207" t="str">
        <f>IFERROR(VLOOKUP($A355,BDD!$A$8:$AT$3170,39,0),"")</f>
        <v/>
      </c>
      <c r="Q355" s="192"/>
      <c r="R355" s="561"/>
      <c r="U355" s="224" t="str">
        <f t="shared" si="37"/>
        <v/>
      </c>
    </row>
    <row r="356" spans="1:21" s="223" customFormat="1" ht="26.25" customHeight="1">
      <c r="A356" s="217">
        <f t="shared" si="35"/>
        <v>0</v>
      </c>
      <c r="B356" s="218" t="str">
        <f t="shared" si="36"/>
        <v/>
      </c>
      <c r="C356" s="219" t="str">
        <f>IFERROR(VLOOKUP($A356,BDD!$A$8:$AT$3170,5,0),"")</f>
        <v/>
      </c>
      <c r="D356" s="219" t="str">
        <f>IFERROR(VLOOKUP($A356,BDD!$A$8:$AT$3170,4,0),"")</f>
        <v/>
      </c>
      <c r="E356" s="220" t="str">
        <f>IFERROR(VLOOKUP($A356,BDD!$A$8:$AT$3170,13,0),"")</f>
        <v/>
      </c>
      <c r="F356" s="219" t="str">
        <f>IFERROR(VLOOKUP($A356,BDD!$A$8:$AT$3170,14,0),"")</f>
        <v/>
      </c>
      <c r="G356" s="219" t="str">
        <f>IFERROR(VLOOKUP($A356,BDD!$A$8:$AT$3170,6,0),"")</f>
        <v/>
      </c>
      <c r="H356" s="221" t="str">
        <f>IFERROR(VLOOKUP($A356,BDD!$A$8:$AT$3170,7,0),"")</f>
        <v/>
      </c>
      <c r="I356" s="219" t="str">
        <f>IFERROR(VLOOKUP($A356,BDD!$A$8:$AT$3170,8,0),"")</f>
        <v/>
      </c>
      <c r="J356" s="219" t="str">
        <f>IFERROR(VLOOKUP($A356,BDD!$A$8:$AT$3170,9,0),"")</f>
        <v/>
      </c>
      <c r="K356" s="221" t="str">
        <f>IFERROR(VLOOKUP($A356,BDD!$A$8:$AT$3170,10,0),"")</f>
        <v/>
      </c>
      <c r="L356" s="219" t="str">
        <f>IFERROR(VLOOKUP($A356,BDD!$A$8:$AT$3170,11,0),"")</f>
        <v/>
      </c>
      <c r="M356" s="222" t="str">
        <f>IFERROR(VLOOKUP($A356,BDD!$A$8:$AT$3170,38,0),"")</f>
        <v/>
      </c>
      <c r="N356" s="999" t="str">
        <f t="shared" si="34"/>
        <v/>
      </c>
      <c r="O356" s="1000"/>
      <c r="P356" s="207" t="str">
        <f>IFERROR(VLOOKUP($A356,BDD!$A$8:$AT$3170,39,0),"")</f>
        <v/>
      </c>
      <c r="Q356" s="192"/>
      <c r="R356" s="561"/>
      <c r="U356" s="224" t="str">
        <f t="shared" si="37"/>
        <v/>
      </c>
    </row>
    <row r="357" spans="1:21" s="223" customFormat="1" ht="26.25" customHeight="1">
      <c r="A357" s="217">
        <f t="shared" si="35"/>
        <v>0</v>
      </c>
      <c r="B357" s="218" t="str">
        <f t="shared" si="36"/>
        <v/>
      </c>
      <c r="C357" s="219" t="str">
        <f>IFERROR(VLOOKUP($A357,BDD!$A$8:$AT$3170,5,0),"")</f>
        <v/>
      </c>
      <c r="D357" s="219" t="str">
        <f>IFERROR(VLOOKUP($A357,BDD!$A$8:$AT$3170,4,0),"")</f>
        <v/>
      </c>
      <c r="E357" s="220" t="str">
        <f>IFERROR(VLOOKUP($A357,BDD!$A$8:$AT$3170,13,0),"")</f>
        <v/>
      </c>
      <c r="F357" s="219" t="str">
        <f>IFERROR(VLOOKUP($A357,BDD!$A$8:$AT$3170,14,0),"")</f>
        <v/>
      </c>
      <c r="G357" s="219" t="str">
        <f>IFERROR(VLOOKUP($A357,BDD!$A$8:$AT$3170,6,0),"")</f>
        <v/>
      </c>
      <c r="H357" s="221" t="str">
        <f>IFERROR(VLOOKUP($A357,BDD!$A$8:$AT$3170,7,0),"")</f>
        <v/>
      </c>
      <c r="I357" s="219" t="str">
        <f>IFERROR(VLOOKUP($A357,BDD!$A$8:$AT$3170,8,0),"")</f>
        <v/>
      </c>
      <c r="J357" s="219" t="str">
        <f>IFERROR(VLOOKUP($A357,BDD!$A$8:$AT$3170,9,0),"")</f>
        <v/>
      </c>
      <c r="K357" s="221" t="str">
        <f>IFERROR(VLOOKUP($A357,BDD!$A$8:$AT$3170,10,0),"")</f>
        <v/>
      </c>
      <c r="L357" s="219" t="str">
        <f>IFERROR(VLOOKUP($A357,BDD!$A$8:$AT$3170,11,0),"")</f>
        <v/>
      </c>
      <c r="M357" s="222" t="str">
        <f>IFERROR(VLOOKUP($A357,BDD!$A$8:$AT$3170,38,0),"")</f>
        <v/>
      </c>
      <c r="N357" s="999" t="str">
        <f t="shared" si="34"/>
        <v/>
      </c>
      <c r="O357" s="1000"/>
      <c r="P357" s="207" t="str">
        <f>IFERROR(VLOOKUP($A357,BDD!$A$8:$AT$3170,39,0),"")</f>
        <v/>
      </c>
      <c r="Q357" s="192"/>
      <c r="R357" s="561"/>
      <c r="U357" s="224" t="str">
        <f t="shared" si="37"/>
        <v/>
      </c>
    </row>
    <row r="358" spans="1:21" s="226" customFormat="1" ht="33" customHeight="1">
      <c r="B358" s="1050"/>
      <c r="C358" s="1051"/>
      <c r="D358" s="1051"/>
      <c r="E358" s="1051"/>
      <c r="F358" s="1051"/>
      <c r="G358" s="1051"/>
      <c r="H358" s="1052"/>
      <c r="I358" s="1050"/>
      <c r="J358" s="1051"/>
      <c r="K358" s="1051"/>
      <c r="L358" s="1051"/>
      <c r="M358" s="1051"/>
      <c r="N358" s="1051"/>
      <c r="O358" s="1052"/>
      <c r="P358" s="194"/>
      <c r="Q358" s="192"/>
      <c r="R358" s="561"/>
      <c r="U358" s="224" t="str">
        <f t="shared" si="37"/>
        <v/>
      </c>
    </row>
    <row r="359" spans="1:21" s="228" customFormat="1" ht="33" customHeight="1">
      <c r="A359" s="217">
        <f t="shared" si="35"/>
        <v>0</v>
      </c>
      <c r="B359" s="1044"/>
      <c r="C359" s="1045"/>
      <c r="D359" s="1045"/>
      <c r="E359" s="1045"/>
      <c r="F359" s="1045"/>
      <c r="G359" s="1045"/>
      <c r="H359" s="1046"/>
      <c r="I359" s="1047"/>
      <c r="J359" s="1048"/>
      <c r="K359" s="1048"/>
      <c r="L359" s="1048"/>
      <c r="M359" s="1048"/>
      <c r="N359" s="1048"/>
      <c r="O359" s="1049"/>
      <c r="P359" s="194"/>
      <c r="Q359" s="192"/>
      <c r="R359" s="561"/>
      <c r="S359" s="227"/>
      <c r="U359" s="224" t="str">
        <f t="shared" si="37"/>
        <v/>
      </c>
    </row>
    <row r="360" spans="1:21" s="228" customFormat="1" ht="33" customHeight="1">
      <c r="A360" s="217">
        <f t="shared" si="35"/>
        <v>0</v>
      </c>
      <c r="B360" s="1044"/>
      <c r="C360" s="1045"/>
      <c r="D360" s="1045"/>
      <c r="E360" s="1045"/>
      <c r="F360" s="1045"/>
      <c r="G360" s="1045"/>
      <c r="H360" s="1046"/>
      <c r="I360" s="1047"/>
      <c r="J360" s="1048"/>
      <c r="K360" s="1048"/>
      <c r="L360" s="1048"/>
      <c r="M360" s="1048"/>
      <c r="N360" s="1048"/>
      <c r="O360" s="1049"/>
      <c r="P360" s="194"/>
      <c r="Q360" s="192"/>
      <c r="R360" s="561"/>
      <c r="S360" s="227"/>
      <c r="U360" s="224" t="str">
        <f t="shared" si="37"/>
        <v/>
      </c>
    </row>
    <row r="361" spans="1:21" s="228" customFormat="1" ht="33" customHeight="1">
      <c r="A361" s="217">
        <f t="shared" si="35"/>
        <v>0</v>
      </c>
      <c r="B361" s="1044"/>
      <c r="C361" s="1045"/>
      <c r="D361" s="1045"/>
      <c r="E361" s="1045"/>
      <c r="F361" s="1045"/>
      <c r="G361" s="1045"/>
      <c r="H361" s="1046"/>
      <c r="I361" s="1047"/>
      <c r="J361" s="1048"/>
      <c r="K361" s="1048"/>
      <c r="L361" s="1048"/>
      <c r="M361" s="1048"/>
      <c r="N361" s="1048"/>
      <c r="O361" s="1049"/>
      <c r="P361" s="194"/>
      <c r="Q361" s="192"/>
      <c r="R361" s="561"/>
      <c r="S361" s="227"/>
      <c r="U361" s="224" t="str">
        <f t="shared" si="37"/>
        <v/>
      </c>
    </row>
    <row r="362" spans="1:21" ht="28.5" customHeight="1">
      <c r="A362" s="217">
        <f t="shared" si="35"/>
        <v>0</v>
      </c>
      <c r="B362" s="1023"/>
      <c r="C362" s="1024"/>
      <c r="D362" s="1024"/>
      <c r="E362" s="1025"/>
      <c r="F362" s="992" t="s">
        <v>1755</v>
      </c>
      <c r="G362" s="993"/>
      <c r="H362" s="993"/>
      <c r="I362" s="993"/>
      <c r="J362" s="993"/>
      <c r="K362" s="993"/>
      <c r="L362" s="994"/>
      <c r="M362" s="1038" t="s">
        <v>1756</v>
      </c>
      <c r="N362" s="1039"/>
      <c r="O362" s="1040"/>
      <c r="Q362" s="192"/>
      <c r="U362" s="224" t="str">
        <f t="shared" si="37"/>
        <v/>
      </c>
    </row>
    <row r="363" spans="1:21" ht="28.5" customHeight="1">
      <c r="A363" s="217">
        <f t="shared" si="35"/>
        <v>0</v>
      </c>
      <c r="B363" s="1026"/>
      <c r="C363" s="1027"/>
      <c r="D363" s="1027"/>
      <c r="E363" s="1028"/>
      <c r="F363" s="1032"/>
      <c r="G363" s="1033"/>
      <c r="H363" s="1033"/>
      <c r="I363" s="1033"/>
      <c r="J363" s="1033"/>
      <c r="K363" s="1033"/>
      <c r="L363" s="1034"/>
      <c r="M363" s="1038" t="s">
        <v>1783</v>
      </c>
      <c r="N363" s="1039"/>
      <c r="O363" s="1040"/>
      <c r="Q363" s="192"/>
      <c r="U363" s="224" t="str">
        <f t="shared" si="37"/>
        <v/>
      </c>
    </row>
    <row r="364" spans="1:21" ht="28.5" customHeight="1">
      <c r="A364" s="217">
        <f t="shared" si="35"/>
        <v>0</v>
      </c>
      <c r="B364" s="1029"/>
      <c r="C364" s="1030"/>
      <c r="D364" s="1030"/>
      <c r="E364" s="1031"/>
      <c r="F364" s="1035"/>
      <c r="G364" s="1036"/>
      <c r="H364" s="1036"/>
      <c r="I364" s="1036"/>
      <c r="J364" s="1036"/>
      <c r="K364" s="1036"/>
      <c r="L364" s="1037"/>
      <c r="M364" s="1038" t="s">
        <v>1538</v>
      </c>
      <c r="N364" s="1039"/>
      <c r="O364" s="1040"/>
      <c r="Q364" s="192"/>
      <c r="U364" s="224" t="str">
        <f t="shared" si="37"/>
        <v/>
      </c>
    </row>
    <row r="365" spans="1:21" ht="27.75" customHeight="1">
      <c r="A365" s="217">
        <f t="shared" si="35"/>
        <v>0</v>
      </c>
      <c r="B365" s="1041" t="s">
        <v>1757</v>
      </c>
      <c r="C365" s="1042"/>
      <c r="D365" s="1042"/>
      <c r="E365" s="1042"/>
      <c r="F365" s="1042"/>
      <c r="G365" s="1042"/>
      <c r="H365" s="1042"/>
      <c r="I365" s="1042"/>
      <c r="J365" s="1042"/>
      <c r="K365" s="1042"/>
      <c r="L365" s="1042"/>
      <c r="M365" s="1042"/>
      <c r="N365" s="1042"/>
      <c r="O365" s="1043"/>
      <c r="Q365" s="192"/>
      <c r="U365" s="224" t="str">
        <f t="shared" si="37"/>
        <v/>
      </c>
    </row>
    <row r="366" spans="1:21" s="195" customFormat="1" ht="27.75" customHeight="1">
      <c r="A366" s="217">
        <f t="shared" si="35"/>
        <v>0</v>
      </c>
      <c r="B366" s="1008" t="s">
        <v>1758</v>
      </c>
      <c r="C366" s="1009"/>
      <c r="D366" s="1009"/>
      <c r="E366" s="1010" t="str">
        <f>E6</f>
        <v>MFD-ISW Vers MFD-CPF-</v>
      </c>
      <c r="F366" s="1010"/>
      <c r="G366" s="1010"/>
      <c r="H366" s="1010"/>
      <c r="I366" s="1010"/>
      <c r="J366" s="1010"/>
      <c r="K366" s="1010"/>
      <c r="L366" s="1010"/>
      <c r="M366" s="1010"/>
      <c r="N366" s="1010"/>
      <c r="O366" s="1011"/>
      <c r="P366" s="187" t="str">
        <f>CONCATENATE("1/",IF(COUNTA(R:R)&lt;=25,1,IF(AND(COUNTA(R:R)&gt;25,COUNTA(R:R)&lt;=50),2,IF(AND(COUNTA(R:R)&gt;50,COUNTA(R:R)&lt;=75),3,0))))</f>
        <v>1/3</v>
      </c>
      <c r="Q366" s="192"/>
      <c r="R366" s="561"/>
      <c r="U366" s="224">
        <f t="shared" si="37"/>
        <v>0</v>
      </c>
    </row>
    <row r="367" spans="1:21" s="195" customFormat="1" ht="27.75" customHeight="1">
      <c r="A367" s="217">
        <f t="shared" si="35"/>
        <v>0</v>
      </c>
      <c r="B367" s="198" t="s">
        <v>1759</v>
      </c>
      <c r="C367" s="199"/>
      <c r="D367" s="200"/>
      <c r="E367" s="1012" t="str">
        <f>E7</f>
        <v>T-14</v>
      </c>
      <c r="F367" s="1012"/>
      <c r="G367" s="201"/>
      <c r="H367" s="1013" t="s">
        <v>1760</v>
      </c>
      <c r="I367" s="1014"/>
      <c r="J367" s="1014"/>
      <c r="K367" s="202">
        <f>MAX(Q:Q)</f>
        <v>60</v>
      </c>
      <c r="L367" s="203"/>
      <c r="M367" s="204" t="s">
        <v>1761</v>
      </c>
      <c r="N367" s="1015" t="str">
        <f>CONCATENATE("10/",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10/3</v>
      </c>
      <c r="O367" s="1016"/>
      <c r="P3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67" s="192"/>
      <c r="R367" s="561"/>
      <c r="U367" s="224">
        <f t="shared" si="37"/>
        <v>0</v>
      </c>
    </row>
    <row r="368" spans="1:21" s="195" customFormat="1" ht="27.75" customHeight="1">
      <c r="A368" s="217">
        <f t="shared" si="35"/>
        <v>0</v>
      </c>
      <c r="B368" s="1008" t="str">
        <f>B8</f>
        <v>Du :   DJ°039</v>
      </c>
      <c r="C368" s="1009"/>
      <c r="D368" s="1009"/>
      <c r="E368" s="1009" t="str">
        <f>E8</f>
        <v>Au :   JN°1562</v>
      </c>
      <c r="F368" s="1009"/>
      <c r="G368" s="1017"/>
      <c r="H368" s="1018" t="str">
        <f>H8</f>
        <v>Du PK :   18</v>
      </c>
      <c r="I368" s="1019"/>
      <c r="J368" s="1019" t="str">
        <f>J8</f>
        <v>Au PK :   19</v>
      </c>
      <c r="K368" s="1020"/>
      <c r="L368" s="205" t="s">
        <v>1762</v>
      </c>
      <c r="M368" s="1021" t="str">
        <f>M8</f>
        <v>728,34   ML</v>
      </c>
      <c r="N368" s="1021"/>
      <c r="O368" s="1022"/>
      <c r="P368" s="194"/>
      <c r="Q368" s="192"/>
      <c r="R368" s="561"/>
      <c r="U368" s="224" t="str">
        <f t="shared" si="37"/>
        <v/>
      </c>
    </row>
    <row r="369" spans="1:21" s="195" customFormat="1" ht="27.75" customHeight="1">
      <c r="A369" s="217">
        <f t="shared" si="35"/>
        <v>0</v>
      </c>
      <c r="B369" s="1001" t="s">
        <v>1763</v>
      </c>
      <c r="C369" s="1002"/>
      <c r="D369" s="1002"/>
      <c r="E369" s="1002"/>
      <c r="F369" s="1002"/>
      <c r="G369" s="1002"/>
      <c r="H369" s="1002"/>
      <c r="I369" s="1002"/>
      <c r="J369" s="1002"/>
      <c r="K369" s="1002"/>
      <c r="L369" s="1003"/>
      <c r="M369" s="206" t="s">
        <v>1764</v>
      </c>
      <c r="N369" s="1004" t="s">
        <v>1765</v>
      </c>
      <c r="O369" s="1005"/>
      <c r="P369" s="207" t="s">
        <v>1780</v>
      </c>
      <c r="Q369" s="192"/>
      <c r="R369" s="561"/>
      <c r="U369" s="224">
        <f t="shared" si="37"/>
        <v>0</v>
      </c>
    </row>
    <row r="370" spans="1:21" s="216" customFormat="1" ht="40.5" customHeight="1">
      <c r="A370" s="217">
        <f t="shared" si="35"/>
        <v>0</v>
      </c>
      <c r="B370" s="209" t="s">
        <v>1525</v>
      </c>
      <c r="C370" s="210" t="s">
        <v>1766</v>
      </c>
      <c r="D370" s="210" t="s">
        <v>1767</v>
      </c>
      <c r="E370" s="211" t="s">
        <v>1768</v>
      </c>
      <c r="F370" s="212" t="s">
        <v>1769</v>
      </c>
      <c r="G370" s="213" t="s">
        <v>1770</v>
      </c>
      <c r="H370" s="213" t="s">
        <v>1771</v>
      </c>
      <c r="I370" s="214" t="s">
        <v>1772</v>
      </c>
      <c r="J370" s="213" t="s">
        <v>1773</v>
      </c>
      <c r="K370" s="213" t="s">
        <v>1774</v>
      </c>
      <c r="L370" s="214" t="s">
        <v>1775</v>
      </c>
      <c r="M370" s="215" t="s">
        <v>1776</v>
      </c>
      <c r="N370" s="1006"/>
      <c r="O370" s="1007"/>
      <c r="P370" s="194"/>
      <c r="Q370" s="192"/>
      <c r="R370" s="561"/>
      <c r="S370" s="192"/>
      <c r="U370" s="224" t="str">
        <f t="shared" si="37"/>
        <v/>
      </c>
    </row>
    <row r="371" spans="1:21" s="223" customFormat="1" ht="26.25" customHeight="1">
      <c r="A371" s="217">
        <f>R244</f>
        <v>0</v>
      </c>
      <c r="B371" s="218" t="str">
        <f>IF(R244="","",ROW()-127)</f>
        <v/>
      </c>
      <c r="C371" s="219" t="str">
        <f>IFERROR(VLOOKUP($A371,BDD!$A$8:$AT$3170,5,0),"")</f>
        <v/>
      </c>
      <c r="D371" s="219" t="str">
        <f>IFERROR(VLOOKUP($A371,BDD!$A$8:$AT$3170,4,0),"")</f>
        <v/>
      </c>
      <c r="E371" s="220" t="str">
        <f>IFERROR(VLOOKUP($A371,BDD!$A$8:$AT$3170,13,0),"")</f>
        <v/>
      </c>
      <c r="F371" s="219" t="str">
        <f>IFERROR(VLOOKUP($A371,BDD!$A$8:$AT$3170,14,0),"")</f>
        <v/>
      </c>
      <c r="G371" s="219" t="str">
        <f>IFERROR(VLOOKUP($A371,BDD!$A$8:$AT$3170,6,0),"")</f>
        <v/>
      </c>
      <c r="H371" s="221" t="str">
        <f>IFERROR(VLOOKUP($A371,BDD!$A$8:$AT$3170,7,0),"")</f>
        <v/>
      </c>
      <c r="I371" s="219" t="str">
        <f>IFERROR(VLOOKUP($A371,BDD!$A$8:$AT$3170,8,0),"")</f>
        <v/>
      </c>
      <c r="J371" s="219" t="str">
        <f>IFERROR(VLOOKUP($A371,BDD!$A$8:$AT$3170,9,0),"")</f>
        <v/>
      </c>
      <c r="K371" s="221" t="str">
        <f>IFERROR(VLOOKUP($A371,BDD!$A$8:$AT$3170,10,0),"")</f>
        <v/>
      </c>
      <c r="L371" s="219" t="str">
        <f>IFERROR(VLOOKUP($A371,BDD!$A$8:$AT$3170,11,0),"")</f>
        <v/>
      </c>
      <c r="M371" s="222" t="str">
        <f>IFERROR(VLOOKUP($A371,BDD!$A$8:$AT$3170,38,0),"")</f>
        <v/>
      </c>
      <c r="N371" s="999" t="str">
        <f t="shared" ref="N371:N397" si="38">P371</f>
        <v/>
      </c>
      <c r="O371" s="1000"/>
      <c r="P371" s="207" t="str">
        <f>IFERROR(VLOOKUP($A371,BDD!$A$8:$AT$3170,39,0),"")</f>
        <v/>
      </c>
      <c r="Q371" s="192"/>
      <c r="R371" s="561"/>
      <c r="U371" s="224" t="str">
        <f t="shared" si="37"/>
        <v/>
      </c>
    </row>
    <row r="372" spans="1:21" s="223" customFormat="1" ht="26.25" customHeight="1">
      <c r="A372" s="217">
        <f t="shared" ref="A372:A397" si="39">R245</f>
        <v>0</v>
      </c>
      <c r="B372" s="218" t="str">
        <f t="shared" ref="B372:B397" si="40">IF(R245="","",ROW()-127)</f>
        <v/>
      </c>
      <c r="C372" s="219" t="str">
        <f>IFERROR(VLOOKUP($A372,BDD!$A$8:$AT$3170,5,0),"")</f>
        <v/>
      </c>
      <c r="D372" s="219" t="str">
        <f>IFERROR(VLOOKUP($A372,BDD!$A$8:$AT$3170,4,0),"")</f>
        <v/>
      </c>
      <c r="E372" s="220" t="str">
        <f>IFERROR(VLOOKUP($A372,BDD!$A$8:$AT$3170,13,0),"")</f>
        <v/>
      </c>
      <c r="F372" s="219" t="str">
        <f>IFERROR(VLOOKUP($A372,BDD!$A$8:$AT$3170,14,0),"")</f>
        <v/>
      </c>
      <c r="G372" s="219" t="str">
        <f>IFERROR(VLOOKUP($A372,BDD!$A$8:$AT$3170,6,0),"")</f>
        <v/>
      </c>
      <c r="H372" s="221" t="str">
        <f>IFERROR(VLOOKUP($A372,BDD!$A$8:$AT$3170,7,0),"")</f>
        <v/>
      </c>
      <c r="I372" s="219" t="str">
        <f>IFERROR(VLOOKUP($A372,BDD!$A$8:$AT$3170,8,0),"")</f>
        <v/>
      </c>
      <c r="J372" s="219" t="str">
        <f>IFERROR(VLOOKUP($A372,BDD!$A$8:$AT$3170,9,0),"")</f>
        <v/>
      </c>
      <c r="K372" s="221" t="str">
        <f>IFERROR(VLOOKUP($A372,BDD!$A$8:$AT$3170,10,0),"")</f>
        <v/>
      </c>
      <c r="L372" s="219" t="str">
        <f>IFERROR(VLOOKUP($A372,BDD!$A$8:$AT$3170,11,0),"")</f>
        <v/>
      </c>
      <c r="M372" s="222" t="str">
        <f>IFERROR(VLOOKUP($A372,BDD!$A$8:$AT$3170,38,0),"")</f>
        <v/>
      </c>
      <c r="N372" s="999" t="str">
        <f t="shared" si="38"/>
        <v/>
      </c>
      <c r="O372" s="1000"/>
      <c r="P372" s="207" t="str">
        <f>IFERROR(VLOOKUP($A372,BDD!$A$8:$AT$3170,39,0),"")</f>
        <v/>
      </c>
      <c r="Q372" s="192"/>
      <c r="R372" s="561"/>
      <c r="U372" s="224" t="str">
        <f t="shared" si="37"/>
        <v/>
      </c>
    </row>
    <row r="373" spans="1:21" s="223" customFormat="1" ht="26.25" customHeight="1">
      <c r="A373" s="217">
        <f t="shared" si="39"/>
        <v>0</v>
      </c>
      <c r="B373" s="218" t="str">
        <f t="shared" si="40"/>
        <v/>
      </c>
      <c r="C373" s="219" t="str">
        <f>IFERROR(VLOOKUP($A373,BDD!$A$8:$AT$3170,5,0),"")</f>
        <v/>
      </c>
      <c r="D373" s="219" t="str">
        <f>IFERROR(VLOOKUP($A373,BDD!$A$8:$AT$3170,4,0),"")</f>
        <v/>
      </c>
      <c r="E373" s="220" t="str">
        <f>IFERROR(VLOOKUP($A373,BDD!$A$8:$AT$3170,13,0),"")</f>
        <v/>
      </c>
      <c r="F373" s="219" t="str">
        <f>IFERROR(VLOOKUP($A373,BDD!$A$8:$AT$3170,14,0),"")</f>
        <v/>
      </c>
      <c r="G373" s="219" t="str">
        <f>IFERROR(VLOOKUP($A373,BDD!$A$8:$AT$3170,6,0),"")</f>
        <v/>
      </c>
      <c r="H373" s="221" t="str">
        <f>IFERROR(VLOOKUP($A373,BDD!$A$8:$AT$3170,7,0),"")</f>
        <v/>
      </c>
      <c r="I373" s="219" t="str">
        <f>IFERROR(VLOOKUP($A373,BDD!$A$8:$AT$3170,8,0),"")</f>
        <v/>
      </c>
      <c r="J373" s="219" t="str">
        <f>IFERROR(VLOOKUP($A373,BDD!$A$8:$AT$3170,9,0),"")</f>
        <v/>
      </c>
      <c r="K373" s="221" t="str">
        <f>IFERROR(VLOOKUP($A373,BDD!$A$8:$AT$3170,10,0),"")</f>
        <v/>
      </c>
      <c r="L373" s="219" t="str">
        <f>IFERROR(VLOOKUP($A373,BDD!$A$8:$AT$3170,11,0),"")</f>
        <v/>
      </c>
      <c r="M373" s="222" t="str">
        <f>IFERROR(VLOOKUP($A373,BDD!$A$8:$AT$3170,38,0),"")</f>
        <v/>
      </c>
      <c r="N373" s="999" t="str">
        <f t="shared" si="38"/>
        <v/>
      </c>
      <c r="O373" s="1000"/>
      <c r="P373" s="207" t="str">
        <f>IFERROR(VLOOKUP($A373,BDD!$A$8:$AT$3170,39,0),"")</f>
        <v/>
      </c>
      <c r="Q373" s="192"/>
      <c r="R373" s="561"/>
      <c r="U373" s="224" t="str">
        <f t="shared" si="37"/>
        <v/>
      </c>
    </row>
    <row r="374" spans="1:21" s="223" customFormat="1" ht="26.25" customHeight="1">
      <c r="A374" s="217">
        <f t="shared" si="39"/>
        <v>0</v>
      </c>
      <c r="B374" s="218" t="str">
        <f t="shared" si="40"/>
        <v/>
      </c>
      <c r="C374" s="219" t="str">
        <f>IFERROR(VLOOKUP($A374,BDD!$A$8:$AT$3170,5,0),"")</f>
        <v/>
      </c>
      <c r="D374" s="219" t="str">
        <f>IFERROR(VLOOKUP($A374,BDD!$A$8:$AT$3170,4,0),"")</f>
        <v/>
      </c>
      <c r="E374" s="220" t="str">
        <f>IFERROR(VLOOKUP($A374,BDD!$A$8:$AT$3170,13,0),"")</f>
        <v/>
      </c>
      <c r="F374" s="219" t="str">
        <f>IFERROR(VLOOKUP($A374,BDD!$A$8:$AT$3170,14,0),"")</f>
        <v/>
      </c>
      <c r="G374" s="219" t="str">
        <f>IFERROR(VLOOKUP($A374,BDD!$A$8:$AT$3170,6,0),"")</f>
        <v/>
      </c>
      <c r="H374" s="221" t="str">
        <f>IFERROR(VLOOKUP($A374,BDD!$A$8:$AT$3170,7,0),"")</f>
        <v/>
      </c>
      <c r="I374" s="219" t="str">
        <f>IFERROR(VLOOKUP($A374,BDD!$A$8:$AT$3170,8,0),"")</f>
        <v/>
      </c>
      <c r="J374" s="219" t="str">
        <f>IFERROR(VLOOKUP($A374,BDD!$A$8:$AT$3170,9,0),"")</f>
        <v/>
      </c>
      <c r="K374" s="221" t="str">
        <f>IFERROR(VLOOKUP($A374,BDD!$A$8:$AT$3170,10,0),"")</f>
        <v/>
      </c>
      <c r="L374" s="219" t="str">
        <f>IFERROR(VLOOKUP($A374,BDD!$A$8:$AT$3170,11,0),"")</f>
        <v/>
      </c>
      <c r="M374" s="222" t="str">
        <f>IFERROR(VLOOKUP($A374,BDD!$A$8:$AT$3170,38,0),"")</f>
        <v/>
      </c>
      <c r="N374" s="999" t="str">
        <f t="shared" si="38"/>
        <v/>
      </c>
      <c r="O374" s="1000"/>
      <c r="P374" s="207" t="str">
        <f>IFERROR(VLOOKUP($A374,BDD!$A$8:$AT$3170,39,0),"")</f>
        <v/>
      </c>
      <c r="Q374" s="192"/>
      <c r="R374" s="561"/>
      <c r="U374" s="224" t="str">
        <f t="shared" si="37"/>
        <v/>
      </c>
    </row>
    <row r="375" spans="1:21" s="223" customFormat="1" ht="26.25" customHeight="1">
      <c r="A375" s="217">
        <f t="shared" si="39"/>
        <v>0</v>
      </c>
      <c r="B375" s="218" t="str">
        <f t="shared" si="40"/>
        <v/>
      </c>
      <c r="C375" s="219" t="str">
        <f>IFERROR(VLOOKUP($A375,BDD!$A$8:$AT$3170,5,0),"")</f>
        <v/>
      </c>
      <c r="D375" s="219" t="str">
        <f>IFERROR(VLOOKUP($A375,BDD!$A$8:$AT$3170,4,0),"")</f>
        <v/>
      </c>
      <c r="E375" s="220" t="str">
        <f>IFERROR(VLOOKUP($A375,BDD!$A$8:$AT$3170,13,0),"")</f>
        <v/>
      </c>
      <c r="F375" s="219" t="str">
        <f>IFERROR(VLOOKUP($A375,BDD!$A$8:$AT$3170,14,0),"")</f>
        <v/>
      </c>
      <c r="G375" s="219" t="str">
        <f>IFERROR(VLOOKUP($A375,BDD!$A$8:$AT$3170,6,0),"")</f>
        <v/>
      </c>
      <c r="H375" s="221" t="str">
        <f>IFERROR(VLOOKUP($A375,BDD!$A$8:$AT$3170,7,0),"")</f>
        <v/>
      </c>
      <c r="I375" s="219" t="str">
        <f>IFERROR(VLOOKUP($A375,BDD!$A$8:$AT$3170,8,0),"")</f>
        <v/>
      </c>
      <c r="J375" s="219" t="str">
        <f>IFERROR(VLOOKUP($A375,BDD!$A$8:$AT$3170,9,0),"")</f>
        <v/>
      </c>
      <c r="K375" s="221" t="str">
        <f>IFERROR(VLOOKUP($A375,BDD!$A$8:$AT$3170,10,0),"")</f>
        <v/>
      </c>
      <c r="L375" s="219" t="str">
        <f>IFERROR(VLOOKUP($A375,BDD!$A$8:$AT$3170,11,0),"")</f>
        <v/>
      </c>
      <c r="M375" s="222" t="str">
        <f>IFERROR(VLOOKUP($A375,BDD!$A$8:$AT$3170,38,0),"")</f>
        <v/>
      </c>
      <c r="N375" s="999" t="str">
        <f t="shared" si="38"/>
        <v/>
      </c>
      <c r="O375" s="1000"/>
      <c r="P375" s="207" t="str">
        <f>IFERROR(VLOOKUP($A375,BDD!$A$8:$AT$3170,39,0),"")</f>
        <v/>
      </c>
      <c r="Q375" s="192"/>
      <c r="R375" s="561"/>
      <c r="U375" s="224" t="str">
        <f t="shared" si="37"/>
        <v/>
      </c>
    </row>
    <row r="376" spans="1:21" s="223" customFormat="1" ht="26.25" customHeight="1">
      <c r="A376" s="217">
        <f t="shared" si="39"/>
        <v>0</v>
      </c>
      <c r="B376" s="218" t="str">
        <f t="shared" si="40"/>
        <v/>
      </c>
      <c r="C376" s="219" t="str">
        <f>IFERROR(VLOOKUP($A376,BDD!$A$8:$AT$3170,5,0),"")</f>
        <v/>
      </c>
      <c r="D376" s="219" t="str">
        <f>IFERROR(VLOOKUP($A376,BDD!$A$8:$AT$3170,4,0),"")</f>
        <v/>
      </c>
      <c r="E376" s="220" t="str">
        <f>IFERROR(VLOOKUP($A376,BDD!$A$8:$AT$3170,13,0),"")</f>
        <v/>
      </c>
      <c r="F376" s="219" t="str">
        <f>IFERROR(VLOOKUP($A376,BDD!$A$8:$AT$3170,14,0),"")</f>
        <v/>
      </c>
      <c r="G376" s="219" t="str">
        <f>IFERROR(VLOOKUP($A376,BDD!$A$8:$AT$3170,6,0),"")</f>
        <v/>
      </c>
      <c r="H376" s="221" t="str">
        <f>IFERROR(VLOOKUP($A376,BDD!$A$8:$AT$3170,7,0),"")</f>
        <v/>
      </c>
      <c r="I376" s="219" t="str">
        <f>IFERROR(VLOOKUP($A376,BDD!$A$8:$AT$3170,8,0),"")</f>
        <v/>
      </c>
      <c r="J376" s="219" t="str">
        <f>IFERROR(VLOOKUP($A376,BDD!$A$8:$AT$3170,9,0),"")</f>
        <v/>
      </c>
      <c r="K376" s="221" t="str">
        <f>IFERROR(VLOOKUP($A376,BDD!$A$8:$AT$3170,10,0),"")</f>
        <v/>
      </c>
      <c r="L376" s="219" t="str">
        <f>IFERROR(VLOOKUP($A376,BDD!$A$8:$AT$3170,11,0),"")</f>
        <v/>
      </c>
      <c r="M376" s="222" t="str">
        <f>IFERROR(VLOOKUP($A376,BDD!$A$8:$AT$3170,38,0),"")</f>
        <v/>
      </c>
      <c r="N376" s="999" t="str">
        <f t="shared" si="38"/>
        <v/>
      </c>
      <c r="O376" s="1000"/>
      <c r="P376" s="207" t="str">
        <f>IFERROR(VLOOKUP($A376,BDD!$A$8:$AT$3170,39,0),"")</f>
        <v/>
      </c>
      <c r="Q376" s="192"/>
      <c r="R376" s="561"/>
      <c r="U376" s="224" t="str">
        <f t="shared" si="37"/>
        <v/>
      </c>
    </row>
    <row r="377" spans="1:21" s="223" customFormat="1" ht="26.25" customHeight="1">
      <c r="A377" s="217">
        <f t="shared" si="39"/>
        <v>0</v>
      </c>
      <c r="B377" s="218" t="str">
        <f t="shared" si="40"/>
        <v/>
      </c>
      <c r="C377" s="219" t="str">
        <f>IFERROR(VLOOKUP($A377,BDD!$A$8:$AT$3170,5,0),"")</f>
        <v/>
      </c>
      <c r="D377" s="219" t="str">
        <f>IFERROR(VLOOKUP($A377,BDD!$A$8:$AT$3170,4,0),"")</f>
        <v/>
      </c>
      <c r="E377" s="220" t="str">
        <f>IFERROR(VLOOKUP($A377,BDD!$A$8:$AT$3170,13,0),"")</f>
        <v/>
      </c>
      <c r="F377" s="219" t="str">
        <f>IFERROR(VLOOKUP($A377,BDD!$A$8:$AT$3170,14,0),"")</f>
        <v/>
      </c>
      <c r="G377" s="219" t="str">
        <f>IFERROR(VLOOKUP($A377,BDD!$A$8:$AT$3170,6,0),"")</f>
        <v/>
      </c>
      <c r="H377" s="221" t="str">
        <f>IFERROR(VLOOKUP($A377,BDD!$A$8:$AT$3170,7,0),"")</f>
        <v/>
      </c>
      <c r="I377" s="219" t="str">
        <f>IFERROR(VLOOKUP($A377,BDD!$A$8:$AT$3170,8,0),"")</f>
        <v/>
      </c>
      <c r="J377" s="219" t="str">
        <f>IFERROR(VLOOKUP($A377,BDD!$A$8:$AT$3170,9,0),"")</f>
        <v/>
      </c>
      <c r="K377" s="221" t="str">
        <f>IFERROR(VLOOKUP($A377,BDD!$A$8:$AT$3170,10,0),"")</f>
        <v/>
      </c>
      <c r="L377" s="219" t="str">
        <f>IFERROR(VLOOKUP($A377,BDD!$A$8:$AT$3170,11,0),"")</f>
        <v/>
      </c>
      <c r="M377" s="222" t="str">
        <f>IFERROR(VLOOKUP($A377,BDD!$A$8:$AT$3170,38,0),"")</f>
        <v/>
      </c>
      <c r="N377" s="999" t="str">
        <f t="shared" si="38"/>
        <v/>
      </c>
      <c r="O377" s="1000"/>
      <c r="P377" s="207" t="str">
        <f>IFERROR(VLOOKUP($A377,BDD!$A$8:$AT$3170,39,0),"")</f>
        <v/>
      </c>
      <c r="Q377" s="192"/>
      <c r="R377" s="561"/>
      <c r="U377" s="224" t="str">
        <f t="shared" si="37"/>
        <v/>
      </c>
    </row>
    <row r="378" spans="1:21" s="223" customFormat="1" ht="26.25" customHeight="1">
      <c r="A378" s="217">
        <f t="shared" si="39"/>
        <v>0</v>
      </c>
      <c r="B378" s="218" t="str">
        <f t="shared" si="40"/>
        <v/>
      </c>
      <c r="C378" s="219" t="str">
        <f>IFERROR(VLOOKUP($A378,BDD!$A$8:$AT$3170,5,0),"")</f>
        <v/>
      </c>
      <c r="D378" s="219" t="str">
        <f>IFERROR(VLOOKUP($A378,BDD!$A$8:$AT$3170,4,0),"")</f>
        <v/>
      </c>
      <c r="E378" s="220" t="str">
        <f>IFERROR(VLOOKUP($A378,BDD!$A$8:$AT$3170,13,0),"")</f>
        <v/>
      </c>
      <c r="F378" s="219" t="str">
        <f>IFERROR(VLOOKUP($A378,BDD!$A$8:$AT$3170,14,0),"")</f>
        <v/>
      </c>
      <c r="G378" s="219" t="str">
        <f>IFERROR(VLOOKUP($A378,BDD!$A$8:$AT$3170,6,0),"")</f>
        <v/>
      </c>
      <c r="H378" s="221" t="str">
        <f>IFERROR(VLOOKUP($A378,BDD!$A$8:$AT$3170,7,0),"")</f>
        <v/>
      </c>
      <c r="I378" s="219" t="str">
        <f>IFERROR(VLOOKUP($A378,BDD!$A$8:$AT$3170,8,0),"")</f>
        <v/>
      </c>
      <c r="J378" s="219" t="str">
        <f>IFERROR(VLOOKUP($A378,BDD!$A$8:$AT$3170,9,0),"")</f>
        <v/>
      </c>
      <c r="K378" s="221" t="str">
        <f>IFERROR(VLOOKUP($A378,BDD!$A$8:$AT$3170,10,0),"")</f>
        <v/>
      </c>
      <c r="L378" s="219" t="str">
        <f>IFERROR(VLOOKUP($A378,BDD!$A$8:$AT$3170,11,0),"")</f>
        <v/>
      </c>
      <c r="M378" s="222" t="str">
        <f>IFERROR(VLOOKUP($A378,BDD!$A$8:$AT$3170,38,0),"")</f>
        <v/>
      </c>
      <c r="N378" s="999" t="str">
        <f t="shared" si="38"/>
        <v/>
      </c>
      <c r="O378" s="1000"/>
      <c r="P378" s="207" t="str">
        <f>IFERROR(VLOOKUP($A378,BDD!$A$8:$AT$3170,39,0),"")</f>
        <v/>
      </c>
      <c r="Q378" s="192"/>
      <c r="R378" s="561"/>
      <c r="U378" s="224" t="str">
        <f t="shared" si="37"/>
        <v/>
      </c>
    </row>
    <row r="379" spans="1:21" s="223" customFormat="1" ht="26.25" customHeight="1">
      <c r="A379" s="217">
        <f t="shared" si="39"/>
        <v>0</v>
      </c>
      <c r="B379" s="218" t="str">
        <f t="shared" si="40"/>
        <v/>
      </c>
      <c r="C379" s="219" t="str">
        <f>IFERROR(VLOOKUP($A379,BDD!$A$8:$AT$3170,5,0),"")</f>
        <v/>
      </c>
      <c r="D379" s="219" t="str">
        <f>IFERROR(VLOOKUP($A379,BDD!$A$8:$AT$3170,4,0),"")</f>
        <v/>
      </c>
      <c r="E379" s="220" t="str">
        <f>IFERROR(VLOOKUP($A379,BDD!$A$8:$AT$3170,13,0),"")</f>
        <v/>
      </c>
      <c r="F379" s="219" t="str">
        <f>IFERROR(VLOOKUP($A379,BDD!$A$8:$AT$3170,14,0),"")</f>
        <v/>
      </c>
      <c r="G379" s="219" t="str">
        <f>IFERROR(VLOOKUP($A379,BDD!$A$8:$AT$3170,6,0),"")</f>
        <v/>
      </c>
      <c r="H379" s="221" t="str">
        <f>IFERROR(VLOOKUP($A379,BDD!$A$8:$AT$3170,7,0),"")</f>
        <v/>
      </c>
      <c r="I379" s="219" t="str">
        <f>IFERROR(VLOOKUP($A379,BDD!$A$8:$AT$3170,8,0),"")</f>
        <v/>
      </c>
      <c r="J379" s="219" t="str">
        <f>IFERROR(VLOOKUP($A379,BDD!$A$8:$AT$3170,9,0),"")</f>
        <v/>
      </c>
      <c r="K379" s="221" t="str">
        <f>IFERROR(VLOOKUP($A379,BDD!$A$8:$AT$3170,10,0),"")</f>
        <v/>
      </c>
      <c r="L379" s="219" t="str">
        <f>IFERROR(VLOOKUP($A379,BDD!$A$8:$AT$3170,11,0),"")</f>
        <v/>
      </c>
      <c r="M379" s="222" t="str">
        <f>IFERROR(VLOOKUP($A379,BDD!$A$8:$AT$3170,38,0),"")</f>
        <v/>
      </c>
      <c r="N379" s="999" t="str">
        <f t="shared" si="38"/>
        <v/>
      </c>
      <c r="O379" s="1000"/>
      <c r="P379" s="207" t="str">
        <f>IFERROR(VLOOKUP($A379,BDD!$A$8:$AT$3170,39,0),"")</f>
        <v/>
      </c>
      <c r="Q379" s="192"/>
      <c r="R379" s="561"/>
      <c r="U379" s="224" t="str">
        <f t="shared" si="37"/>
        <v/>
      </c>
    </row>
    <row r="380" spans="1:21" s="223" customFormat="1" ht="26.25" customHeight="1">
      <c r="A380" s="217">
        <f t="shared" si="39"/>
        <v>0</v>
      </c>
      <c r="B380" s="218" t="str">
        <f t="shared" si="40"/>
        <v/>
      </c>
      <c r="C380" s="219" t="str">
        <f>IFERROR(VLOOKUP($A380,BDD!$A$8:$AT$3170,5,0),"")</f>
        <v/>
      </c>
      <c r="D380" s="219" t="str">
        <f>IFERROR(VLOOKUP($A380,BDD!$A$8:$AT$3170,4,0),"")</f>
        <v/>
      </c>
      <c r="E380" s="220" t="str">
        <f>IFERROR(VLOOKUP($A380,BDD!$A$8:$AT$3170,13,0),"")</f>
        <v/>
      </c>
      <c r="F380" s="219" t="str">
        <f>IFERROR(VLOOKUP($A380,BDD!$A$8:$AT$3170,14,0),"")</f>
        <v/>
      </c>
      <c r="G380" s="219" t="str">
        <f>IFERROR(VLOOKUP($A380,BDD!$A$8:$AT$3170,6,0),"")</f>
        <v/>
      </c>
      <c r="H380" s="221" t="str">
        <f>IFERROR(VLOOKUP($A380,BDD!$A$8:$AT$3170,7,0),"")</f>
        <v/>
      </c>
      <c r="I380" s="219" t="str">
        <f>IFERROR(VLOOKUP($A380,BDD!$A$8:$AT$3170,8,0),"")</f>
        <v/>
      </c>
      <c r="J380" s="219" t="str">
        <f>IFERROR(VLOOKUP($A380,BDD!$A$8:$AT$3170,9,0),"")</f>
        <v/>
      </c>
      <c r="K380" s="221" t="str">
        <f>IFERROR(VLOOKUP($A380,BDD!$A$8:$AT$3170,10,0),"")</f>
        <v/>
      </c>
      <c r="L380" s="219" t="str">
        <f>IFERROR(VLOOKUP($A380,BDD!$A$8:$AT$3170,11,0),"")</f>
        <v/>
      </c>
      <c r="M380" s="222" t="str">
        <f>IFERROR(VLOOKUP($A380,BDD!$A$8:$AT$3170,38,0),"")</f>
        <v/>
      </c>
      <c r="N380" s="999" t="str">
        <f t="shared" si="38"/>
        <v/>
      </c>
      <c r="O380" s="1000"/>
      <c r="P380" s="207" t="str">
        <f>IFERROR(VLOOKUP($A380,BDD!$A$8:$AT$3170,39,0),"")</f>
        <v/>
      </c>
      <c r="Q380" s="192"/>
      <c r="R380" s="561"/>
      <c r="U380" s="224" t="str">
        <f t="shared" si="37"/>
        <v/>
      </c>
    </row>
    <row r="381" spans="1:21" s="223" customFormat="1" ht="26.25" customHeight="1">
      <c r="A381" s="217">
        <f t="shared" si="39"/>
        <v>0</v>
      </c>
      <c r="B381" s="218" t="str">
        <f t="shared" si="40"/>
        <v/>
      </c>
      <c r="C381" s="219" t="str">
        <f>IFERROR(VLOOKUP($A381,BDD!$A$8:$AT$3170,5,0),"")</f>
        <v/>
      </c>
      <c r="D381" s="219" t="str">
        <f>IFERROR(VLOOKUP($A381,BDD!$A$8:$AT$3170,4,0),"")</f>
        <v/>
      </c>
      <c r="E381" s="220" t="str">
        <f>IFERROR(VLOOKUP($A381,BDD!$A$8:$AT$3170,13,0),"")</f>
        <v/>
      </c>
      <c r="F381" s="219" t="str">
        <f>IFERROR(VLOOKUP($A381,BDD!$A$8:$AT$3170,14,0),"")</f>
        <v/>
      </c>
      <c r="G381" s="219" t="str">
        <f>IFERROR(VLOOKUP($A381,BDD!$A$8:$AT$3170,6,0),"")</f>
        <v/>
      </c>
      <c r="H381" s="221" t="str">
        <f>IFERROR(VLOOKUP($A381,BDD!$A$8:$AT$3170,7,0),"")</f>
        <v/>
      </c>
      <c r="I381" s="219" t="str">
        <f>IFERROR(VLOOKUP($A381,BDD!$A$8:$AT$3170,8,0),"")</f>
        <v/>
      </c>
      <c r="J381" s="219" t="str">
        <f>IFERROR(VLOOKUP($A381,BDD!$A$8:$AT$3170,9,0),"")</f>
        <v/>
      </c>
      <c r="K381" s="221" t="str">
        <f>IFERROR(VLOOKUP($A381,BDD!$A$8:$AT$3170,10,0),"")</f>
        <v/>
      </c>
      <c r="L381" s="219" t="str">
        <f>IFERROR(VLOOKUP($A381,BDD!$A$8:$AT$3170,11,0),"")</f>
        <v/>
      </c>
      <c r="M381" s="222" t="str">
        <f>IFERROR(VLOOKUP($A381,BDD!$A$8:$AT$3170,38,0),"")</f>
        <v/>
      </c>
      <c r="N381" s="999" t="str">
        <f t="shared" si="38"/>
        <v/>
      </c>
      <c r="O381" s="1000"/>
      <c r="P381" s="207" t="str">
        <f>IFERROR(VLOOKUP($A381,BDD!$A$8:$AT$3170,39,0),"")</f>
        <v/>
      </c>
      <c r="Q381" s="192"/>
      <c r="R381" s="561"/>
      <c r="U381" s="224" t="str">
        <f t="shared" si="37"/>
        <v/>
      </c>
    </row>
    <row r="382" spans="1:21" s="223" customFormat="1" ht="26.25" customHeight="1">
      <c r="A382" s="217">
        <f t="shared" si="39"/>
        <v>0</v>
      </c>
      <c r="B382" s="218" t="str">
        <f t="shared" si="40"/>
        <v/>
      </c>
      <c r="C382" s="219" t="str">
        <f>IFERROR(VLOOKUP($A382,BDD!$A$8:$AT$3170,5,0),"")</f>
        <v/>
      </c>
      <c r="D382" s="219" t="str">
        <f>IFERROR(VLOOKUP($A382,BDD!$A$8:$AT$3170,4,0),"")</f>
        <v/>
      </c>
      <c r="E382" s="220" t="str">
        <f>IFERROR(VLOOKUP($A382,BDD!$A$8:$AT$3170,13,0),"")</f>
        <v/>
      </c>
      <c r="F382" s="219" t="str">
        <f>IFERROR(VLOOKUP($A382,BDD!$A$8:$AT$3170,14,0),"")</f>
        <v/>
      </c>
      <c r="G382" s="219" t="str">
        <f>IFERROR(VLOOKUP($A382,BDD!$A$8:$AT$3170,6,0),"")</f>
        <v/>
      </c>
      <c r="H382" s="221" t="str">
        <f>IFERROR(VLOOKUP($A382,BDD!$A$8:$AT$3170,7,0),"")</f>
        <v/>
      </c>
      <c r="I382" s="219" t="str">
        <f>IFERROR(VLOOKUP($A382,BDD!$A$8:$AT$3170,8,0),"")</f>
        <v/>
      </c>
      <c r="J382" s="219" t="str">
        <f>IFERROR(VLOOKUP($A382,BDD!$A$8:$AT$3170,9,0),"")</f>
        <v/>
      </c>
      <c r="K382" s="221" t="str">
        <f>IFERROR(VLOOKUP($A382,BDD!$A$8:$AT$3170,10,0),"")</f>
        <v/>
      </c>
      <c r="L382" s="219" t="str">
        <f>IFERROR(VLOOKUP($A382,BDD!$A$8:$AT$3170,11,0),"")</f>
        <v/>
      </c>
      <c r="M382" s="222" t="str">
        <f>IFERROR(VLOOKUP($A382,BDD!$A$8:$AT$3170,38,0),"")</f>
        <v/>
      </c>
      <c r="N382" s="999" t="str">
        <f t="shared" si="38"/>
        <v/>
      </c>
      <c r="O382" s="1000"/>
      <c r="P382" s="207" t="str">
        <f>IFERROR(VLOOKUP($A382,BDD!$A$8:$AT$3170,39,0),"")</f>
        <v/>
      </c>
      <c r="Q382" s="192"/>
      <c r="R382" s="561"/>
      <c r="U382" s="224" t="str">
        <f t="shared" si="37"/>
        <v/>
      </c>
    </row>
    <row r="383" spans="1:21" s="223" customFormat="1" ht="26.25" customHeight="1">
      <c r="A383" s="217">
        <f t="shared" si="39"/>
        <v>0</v>
      </c>
      <c r="B383" s="218" t="str">
        <f t="shared" si="40"/>
        <v/>
      </c>
      <c r="C383" s="219" t="str">
        <f>IFERROR(VLOOKUP($A383,BDD!$A$8:$AT$3170,5,0),"")</f>
        <v/>
      </c>
      <c r="D383" s="219" t="str">
        <f>IFERROR(VLOOKUP($A383,BDD!$A$8:$AT$3170,4,0),"")</f>
        <v/>
      </c>
      <c r="E383" s="220" t="str">
        <f>IFERROR(VLOOKUP($A383,BDD!$A$8:$AT$3170,13,0),"")</f>
        <v/>
      </c>
      <c r="F383" s="219" t="str">
        <f>IFERROR(VLOOKUP($A383,BDD!$A$8:$AT$3170,14,0),"")</f>
        <v/>
      </c>
      <c r="G383" s="219" t="str">
        <f>IFERROR(VLOOKUP($A383,BDD!$A$8:$AT$3170,6,0),"")</f>
        <v/>
      </c>
      <c r="H383" s="221" t="str">
        <f>IFERROR(VLOOKUP($A383,BDD!$A$8:$AT$3170,7,0),"")</f>
        <v/>
      </c>
      <c r="I383" s="219" t="str">
        <f>IFERROR(VLOOKUP($A383,BDD!$A$8:$AT$3170,8,0),"")</f>
        <v/>
      </c>
      <c r="J383" s="219" t="str">
        <f>IFERROR(VLOOKUP($A383,BDD!$A$8:$AT$3170,9,0),"")</f>
        <v/>
      </c>
      <c r="K383" s="221" t="str">
        <f>IFERROR(VLOOKUP($A383,BDD!$A$8:$AT$3170,10,0),"")</f>
        <v/>
      </c>
      <c r="L383" s="219" t="str">
        <f>IFERROR(VLOOKUP($A383,BDD!$A$8:$AT$3170,11,0),"")</f>
        <v/>
      </c>
      <c r="M383" s="222" t="str">
        <f>IFERROR(VLOOKUP($A383,BDD!$A$8:$AT$3170,38,0),"")</f>
        <v/>
      </c>
      <c r="N383" s="999" t="str">
        <f t="shared" si="38"/>
        <v/>
      </c>
      <c r="O383" s="1000"/>
      <c r="P383" s="207" t="str">
        <f>IFERROR(VLOOKUP($A383,BDD!$A$8:$AT$3170,39,0),"")</f>
        <v/>
      </c>
      <c r="Q383" s="192"/>
      <c r="R383" s="561"/>
      <c r="U383" s="224" t="str">
        <f t="shared" si="37"/>
        <v/>
      </c>
    </row>
    <row r="384" spans="1:21" s="223" customFormat="1" ht="26.25" customHeight="1">
      <c r="A384" s="217">
        <f t="shared" si="39"/>
        <v>0</v>
      </c>
      <c r="B384" s="218" t="str">
        <f t="shared" si="40"/>
        <v/>
      </c>
      <c r="C384" s="219" t="str">
        <f>IFERROR(VLOOKUP($A384,BDD!$A$8:$AT$3170,5,0),"")</f>
        <v/>
      </c>
      <c r="D384" s="219" t="str">
        <f>IFERROR(VLOOKUP($A384,BDD!$A$8:$AT$3170,4,0),"")</f>
        <v/>
      </c>
      <c r="E384" s="220" t="str">
        <f>IFERROR(VLOOKUP($A384,BDD!$A$8:$AT$3170,13,0),"")</f>
        <v/>
      </c>
      <c r="F384" s="219" t="str">
        <f>IFERROR(VLOOKUP($A384,BDD!$A$8:$AT$3170,14,0),"")</f>
        <v/>
      </c>
      <c r="G384" s="219" t="str">
        <f>IFERROR(VLOOKUP($A384,BDD!$A$8:$AT$3170,6,0),"")</f>
        <v/>
      </c>
      <c r="H384" s="221" t="str">
        <f>IFERROR(VLOOKUP($A384,BDD!$A$8:$AT$3170,7,0),"")</f>
        <v/>
      </c>
      <c r="I384" s="219" t="str">
        <f>IFERROR(VLOOKUP($A384,BDD!$A$8:$AT$3170,8,0),"")</f>
        <v/>
      </c>
      <c r="J384" s="219" t="str">
        <f>IFERROR(VLOOKUP($A384,BDD!$A$8:$AT$3170,9,0),"")</f>
        <v/>
      </c>
      <c r="K384" s="221" t="str">
        <f>IFERROR(VLOOKUP($A384,BDD!$A$8:$AT$3170,10,0),"")</f>
        <v/>
      </c>
      <c r="L384" s="219" t="str">
        <f>IFERROR(VLOOKUP($A384,BDD!$A$8:$AT$3170,11,0),"")</f>
        <v/>
      </c>
      <c r="M384" s="222" t="str">
        <f>IFERROR(VLOOKUP($A384,BDD!$A$8:$AT$3170,38,0),"")</f>
        <v/>
      </c>
      <c r="N384" s="999" t="str">
        <f t="shared" si="38"/>
        <v/>
      </c>
      <c r="O384" s="1000"/>
      <c r="P384" s="207" t="str">
        <f>IFERROR(VLOOKUP($A384,BDD!$A$8:$AT$3170,39,0),"")</f>
        <v/>
      </c>
      <c r="Q384" s="192"/>
      <c r="R384" s="561"/>
      <c r="U384" s="224" t="str">
        <f t="shared" si="37"/>
        <v/>
      </c>
    </row>
    <row r="385" spans="1:21" s="223" customFormat="1" ht="26.25" customHeight="1">
      <c r="A385" s="217">
        <f t="shared" si="39"/>
        <v>0</v>
      </c>
      <c r="B385" s="218" t="str">
        <f t="shared" si="40"/>
        <v/>
      </c>
      <c r="C385" s="219" t="str">
        <f>IFERROR(VLOOKUP($A385,BDD!$A$8:$AT$3170,5,0),"")</f>
        <v/>
      </c>
      <c r="D385" s="219" t="str">
        <f>IFERROR(VLOOKUP($A385,BDD!$A$8:$AT$3170,4,0),"")</f>
        <v/>
      </c>
      <c r="E385" s="220" t="str">
        <f>IFERROR(VLOOKUP($A385,BDD!$A$8:$AT$3170,13,0),"")</f>
        <v/>
      </c>
      <c r="F385" s="219" t="str">
        <f>IFERROR(VLOOKUP($A385,BDD!$A$8:$AT$3170,14,0),"")</f>
        <v/>
      </c>
      <c r="G385" s="219" t="str">
        <f>IFERROR(VLOOKUP($A385,BDD!$A$8:$AT$3170,6,0),"")</f>
        <v/>
      </c>
      <c r="H385" s="221" t="str">
        <f>IFERROR(VLOOKUP($A385,BDD!$A$8:$AT$3170,7,0),"")</f>
        <v/>
      </c>
      <c r="I385" s="219" t="str">
        <f>IFERROR(VLOOKUP($A385,BDD!$A$8:$AT$3170,8,0),"")</f>
        <v/>
      </c>
      <c r="J385" s="219" t="str">
        <f>IFERROR(VLOOKUP($A385,BDD!$A$8:$AT$3170,9,0),"")</f>
        <v/>
      </c>
      <c r="K385" s="221" t="str">
        <f>IFERROR(VLOOKUP($A385,BDD!$A$8:$AT$3170,10,0),"")</f>
        <v/>
      </c>
      <c r="L385" s="219" t="str">
        <f>IFERROR(VLOOKUP($A385,BDD!$A$8:$AT$3170,11,0),"")</f>
        <v/>
      </c>
      <c r="M385" s="222" t="str">
        <f>IFERROR(VLOOKUP($A385,BDD!$A$8:$AT$3170,38,0),"")</f>
        <v/>
      </c>
      <c r="N385" s="999" t="str">
        <f t="shared" si="38"/>
        <v/>
      </c>
      <c r="O385" s="1000"/>
      <c r="P385" s="207" t="str">
        <f>IFERROR(VLOOKUP($A385,BDD!$A$8:$AT$3170,39,0),"")</f>
        <v/>
      </c>
      <c r="Q385" s="192"/>
      <c r="R385" s="561"/>
      <c r="U385" s="224" t="str">
        <f t="shared" si="37"/>
        <v/>
      </c>
    </row>
    <row r="386" spans="1:21" s="223" customFormat="1" ht="26.25" customHeight="1">
      <c r="A386" s="217">
        <f t="shared" si="39"/>
        <v>0</v>
      </c>
      <c r="B386" s="218" t="str">
        <f t="shared" si="40"/>
        <v/>
      </c>
      <c r="C386" s="219" t="str">
        <f>IFERROR(VLOOKUP($A386,BDD!$A$8:$AT$3170,5,0),"")</f>
        <v/>
      </c>
      <c r="D386" s="219" t="str">
        <f>IFERROR(VLOOKUP($A386,BDD!$A$8:$AT$3170,4,0),"")</f>
        <v/>
      </c>
      <c r="E386" s="220" t="str">
        <f>IFERROR(VLOOKUP($A386,BDD!$A$8:$AT$3170,13,0),"")</f>
        <v/>
      </c>
      <c r="F386" s="219" t="str">
        <f>IFERROR(VLOOKUP($A386,BDD!$A$8:$AT$3170,14,0),"")</f>
        <v/>
      </c>
      <c r="G386" s="219" t="str">
        <f>IFERROR(VLOOKUP($A386,BDD!$A$8:$AT$3170,6,0),"")</f>
        <v/>
      </c>
      <c r="H386" s="221" t="str">
        <f>IFERROR(VLOOKUP($A386,BDD!$A$8:$AT$3170,7,0),"")</f>
        <v/>
      </c>
      <c r="I386" s="219" t="str">
        <f>IFERROR(VLOOKUP($A386,BDD!$A$8:$AT$3170,8,0),"")</f>
        <v/>
      </c>
      <c r="J386" s="219" t="str">
        <f>IFERROR(VLOOKUP($A386,BDD!$A$8:$AT$3170,9,0),"")</f>
        <v/>
      </c>
      <c r="K386" s="221" t="str">
        <f>IFERROR(VLOOKUP($A386,BDD!$A$8:$AT$3170,10,0),"")</f>
        <v/>
      </c>
      <c r="L386" s="219" t="str">
        <f>IFERROR(VLOOKUP($A386,BDD!$A$8:$AT$3170,11,0),"")</f>
        <v/>
      </c>
      <c r="M386" s="222" t="str">
        <f>IFERROR(VLOOKUP($A386,BDD!$A$8:$AT$3170,38,0),"")</f>
        <v/>
      </c>
      <c r="N386" s="999" t="str">
        <f t="shared" si="38"/>
        <v/>
      </c>
      <c r="O386" s="1000"/>
      <c r="P386" s="207" t="str">
        <f>IFERROR(VLOOKUP($A386,BDD!$A$8:$AT$3170,39,0),"")</f>
        <v/>
      </c>
      <c r="Q386" s="192"/>
      <c r="R386" s="561"/>
      <c r="U386" s="224" t="str">
        <f t="shared" si="37"/>
        <v/>
      </c>
    </row>
    <row r="387" spans="1:21" s="223" customFormat="1" ht="26.25" customHeight="1">
      <c r="A387" s="217">
        <f t="shared" si="39"/>
        <v>0</v>
      </c>
      <c r="B387" s="218" t="str">
        <f t="shared" si="40"/>
        <v/>
      </c>
      <c r="C387" s="219" t="str">
        <f>IFERROR(VLOOKUP($A387,BDD!$A$8:$AT$3170,5,0),"")</f>
        <v/>
      </c>
      <c r="D387" s="219" t="str">
        <f>IFERROR(VLOOKUP($A387,BDD!$A$8:$AT$3170,4,0),"")</f>
        <v/>
      </c>
      <c r="E387" s="220" t="str">
        <f>IFERROR(VLOOKUP($A387,BDD!$A$8:$AT$3170,13,0),"")</f>
        <v/>
      </c>
      <c r="F387" s="219" t="str">
        <f>IFERROR(VLOOKUP($A387,BDD!$A$8:$AT$3170,14,0),"")</f>
        <v/>
      </c>
      <c r="G387" s="219" t="str">
        <f>IFERROR(VLOOKUP($A387,BDD!$A$8:$AT$3170,6,0),"")</f>
        <v/>
      </c>
      <c r="H387" s="221" t="str">
        <f>IFERROR(VLOOKUP($A387,BDD!$A$8:$AT$3170,7,0),"")</f>
        <v/>
      </c>
      <c r="I387" s="219" t="str">
        <f>IFERROR(VLOOKUP($A387,BDD!$A$8:$AT$3170,8,0),"")</f>
        <v/>
      </c>
      <c r="J387" s="219" t="str">
        <f>IFERROR(VLOOKUP($A387,BDD!$A$8:$AT$3170,9,0),"")</f>
        <v/>
      </c>
      <c r="K387" s="221" t="str">
        <f>IFERROR(VLOOKUP($A387,BDD!$A$8:$AT$3170,10,0),"")</f>
        <v/>
      </c>
      <c r="L387" s="219" t="str">
        <f>IFERROR(VLOOKUP($A387,BDD!$A$8:$AT$3170,11,0),"")</f>
        <v/>
      </c>
      <c r="M387" s="222" t="str">
        <f>IFERROR(VLOOKUP($A387,BDD!$A$8:$AT$3170,38,0),"")</f>
        <v/>
      </c>
      <c r="N387" s="999" t="str">
        <f t="shared" si="38"/>
        <v/>
      </c>
      <c r="O387" s="1000"/>
      <c r="P387" s="207" t="str">
        <f>IFERROR(VLOOKUP($A387,BDD!$A$8:$AT$3170,39,0),"")</f>
        <v/>
      </c>
      <c r="Q387" s="192"/>
      <c r="R387" s="561"/>
      <c r="U387" s="224" t="str">
        <f t="shared" si="37"/>
        <v/>
      </c>
    </row>
    <row r="388" spans="1:21" s="223" customFormat="1" ht="26.25" customHeight="1">
      <c r="A388" s="217">
        <f t="shared" si="39"/>
        <v>0</v>
      </c>
      <c r="B388" s="218" t="str">
        <f t="shared" si="40"/>
        <v/>
      </c>
      <c r="C388" s="219" t="str">
        <f>IFERROR(VLOOKUP($A388,BDD!$A$8:$AT$3170,5,0),"")</f>
        <v/>
      </c>
      <c r="D388" s="219" t="str">
        <f>IFERROR(VLOOKUP($A388,BDD!$A$8:$AT$3170,4,0),"")</f>
        <v/>
      </c>
      <c r="E388" s="220" t="str">
        <f>IFERROR(VLOOKUP($A388,BDD!$A$8:$AT$3170,13,0),"")</f>
        <v/>
      </c>
      <c r="F388" s="219" t="str">
        <f>IFERROR(VLOOKUP($A388,BDD!$A$8:$AT$3170,14,0),"")</f>
        <v/>
      </c>
      <c r="G388" s="219" t="str">
        <f>IFERROR(VLOOKUP($A388,BDD!$A$8:$AT$3170,6,0),"")</f>
        <v/>
      </c>
      <c r="H388" s="221" t="str">
        <f>IFERROR(VLOOKUP($A388,BDD!$A$8:$AT$3170,7,0),"")</f>
        <v/>
      </c>
      <c r="I388" s="219" t="str">
        <f>IFERROR(VLOOKUP($A388,BDD!$A$8:$AT$3170,8,0),"")</f>
        <v/>
      </c>
      <c r="J388" s="219" t="str">
        <f>IFERROR(VLOOKUP($A388,BDD!$A$8:$AT$3170,9,0),"")</f>
        <v/>
      </c>
      <c r="K388" s="221" t="str">
        <f>IFERROR(VLOOKUP($A388,BDD!$A$8:$AT$3170,10,0),"")</f>
        <v/>
      </c>
      <c r="L388" s="219" t="str">
        <f>IFERROR(VLOOKUP($A388,BDD!$A$8:$AT$3170,11,0),"")</f>
        <v/>
      </c>
      <c r="M388" s="222" t="str">
        <f>IFERROR(VLOOKUP($A388,BDD!$A$8:$AT$3170,38,0),"")</f>
        <v/>
      </c>
      <c r="N388" s="999" t="str">
        <f t="shared" si="38"/>
        <v/>
      </c>
      <c r="O388" s="1000"/>
      <c r="P388" s="207" t="str">
        <f>IFERROR(VLOOKUP($A388,BDD!$A$8:$AT$3170,39,0),"")</f>
        <v/>
      </c>
      <c r="Q388" s="192"/>
      <c r="R388" s="561"/>
      <c r="U388" s="224" t="str">
        <f t="shared" si="37"/>
        <v/>
      </c>
    </row>
    <row r="389" spans="1:21" s="223" customFormat="1" ht="26.25" customHeight="1">
      <c r="A389" s="217">
        <f t="shared" si="39"/>
        <v>0</v>
      </c>
      <c r="B389" s="218" t="str">
        <f t="shared" si="40"/>
        <v/>
      </c>
      <c r="C389" s="219" t="str">
        <f>IFERROR(VLOOKUP($A389,BDD!$A$8:$AT$3170,5,0),"")</f>
        <v/>
      </c>
      <c r="D389" s="219" t="str">
        <f>IFERROR(VLOOKUP($A389,BDD!$A$8:$AT$3170,4,0),"")</f>
        <v/>
      </c>
      <c r="E389" s="220" t="str">
        <f>IFERROR(VLOOKUP($A389,BDD!$A$8:$AT$3170,13,0),"")</f>
        <v/>
      </c>
      <c r="F389" s="219" t="str">
        <f>IFERROR(VLOOKUP($A389,BDD!$A$8:$AT$3170,14,0),"")</f>
        <v/>
      </c>
      <c r="G389" s="219" t="str">
        <f>IFERROR(VLOOKUP($A389,BDD!$A$8:$AT$3170,6,0),"")</f>
        <v/>
      </c>
      <c r="H389" s="221" t="str">
        <f>IFERROR(VLOOKUP($A389,BDD!$A$8:$AT$3170,7,0),"")</f>
        <v/>
      </c>
      <c r="I389" s="219" t="str">
        <f>IFERROR(VLOOKUP($A389,BDD!$A$8:$AT$3170,8,0),"")</f>
        <v/>
      </c>
      <c r="J389" s="219" t="str">
        <f>IFERROR(VLOOKUP($A389,BDD!$A$8:$AT$3170,9,0),"")</f>
        <v/>
      </c>
      <c r="K389" s="221" t="str">
        <f>IFERROR(VLOOKUP($A389,BDD!$A$8:$AT$3170,10,0),"")</f>
        <v/>
      </c>
      <c r="L389" s="219" t="str">
        <f>IFERROR(VLOOKUP($A389,BDD!$A$8:$AT$3170,11,0),"")</f>
        <v/>
      </c>
      <c r="M389" s="222" t="str">
        <f>IFERROR(VLOOKUP($A389,BDD!$A$8:$AT$3170,38,0),"")</f>
        <v/>
      </c>
      <c r="N389" s="999" t="str">
        <f t="shared" si="38"/>
        <v/>
      </c>
      <c r="O389" s="1000"/>
      <c r="P389" s="207" t="str">
        <f>IFERROR(VLOOKUP($A389,BDD!$A$8:$AT$3170,39,0),"")</f>
        <v/>
      </c>
      <c r="Q389" s="192"/>
      <c r="R389" s="561"/>
      <c r="U389" s="224" t="str">
        <f t="shared" si="37"/>
        <v/>
      </c>
    </row>
    <row r="390" spans="1:21" s="223" customFormat="1" ht="26.25" customHeight="1">
      <c r="A390" s="217">
        <f t="shared" si="39"/>
        <v>0</v>
      </c>
      <c r="B390" s="218" t="str">
        <f t="shared" si="40"/>
        <v/>
      </c>
      <c r="C390" s="219" t="str">
        <f>IFERROR(VLOOKUP($A390,BDD!$A$8:$AT$3170,5,0),"")</f>
        <v/>
      </c>
      <c r="D390" s="219" t="str">
        <f>IFERROR(VLOOKUP($A390,BDD!$A$8:$AT$3170,4,0),"")</f>
        <v/>
      </c>
      <c r="E390" s="220" t="str">
        <f>IFERROR(VLOOKUP($A390,BDD!$A$8:$AT$3170,13,0),"")</f>
        <v/>
      </c>
      <c r="F390" s="219" t="str">
        <f>IFERROR(VLOOKUP($A390,BDD!$A$8:$AT$3170,14,0),"")</f>
        <v/>
      </c>
      <c r="G390" s="219" t="str">
        <f>IFERROR(VLOOKUP($A390,BDD!$A$8:$AT$3170,6,0),"")</f>
        <v/>
      </c>
      <c r="H390" s="221" t="str">
        <f>IFERROR(VLOOKUP($A390,BDD!$A$8:$AT$3170,7,0),"")</f>
        <v/>
      </c>
      <c r="I390" s="219" t="str">
        <f>IFERROR(VLOOKUP($A390,BDD!$A$8:$AT$3170,8,0),"")</f>
        <v/>
      </c>
      <c r="J390" s="219" t="str">
        <f>IFERROR(VLOOKUP($A390,BDD!$A$8:$AT$3170,9,0),"")</f>
        <v/>
      </c>
      <c r="K390" s="221" t="str">
        <f>IFERROR(VLOOKUP($A390,BDD!$A$8:$AT$3170,10,0),"")</f>
        <v/>
      </c>
      <c r="L390" s="219" t="str">
        <f>IFERROR(VLOOKUP($A390,BDD!$A$8:$AT$3170,11,0),"")</f>
        <v/>
      </c>
      <c r="M390" s="222" t="str">
        <f>IFERROR(VLOOKUP($A390,BDD!$A$8:$AT$3170,38,0),"")</f>
        <v/>
      </c>
      <c r="N390" s="999" t="str">
        <f t="shared" si="38"/>
        <v/>
      </c>
      <c r="O390" s="1000"/>
      <c r="P390" s="207" t="str">
        <f>IFERROR(VLOOKUP($A390,BDD!$A$8:$AT$3170,39,0),"")</f>
        <v/>
      </c>
      <c r="Q390" s="192"/>
      <c r="R390" s="561"/>
      <c r="U390" s="224" t="str">
        <f t="shared" si="37"/>
        <v/>
      </c>
    </row>
    <row r="391" spans="1:21" s="223" customFormat="1" ht="26.25" customHeight="1">
      <c r="A391" s="217">
        <f t="shared" si="39"/>
        <v>0</v>
      </c>
      <c r="B391" s="218" t="str">
        <f t="shared" si="40"/>
        <v/>
      </c>
      <c r="C391" s="219" t="str">
        <f>IFERROR(VLOOKUP($A391,BDD!$A$8:$AT$3170,5,0),"")</f>
        <v/>
      </c>
      <c r="D391" s="219" t="str">
        <f>IFERROR(VLOOKUP($A391,BDD!$A$8:$AT$3170,4,0),"")</f>
        <v/>
      </c>
      <c r="E391" s="220" t="str">
        <f>IFERROR(VLOOKUP($A391,BDD!$A$8:$AT$3170,13,0),"")</f>
        <v/>
      </c>
      <c r="F391" s="219" t="str">
        <f>IFERROR(VLOOKUP($A391,BDD!$A$8:$AT$3170,14,0),"")</f>
        <v/>
      </c>
      <c r="G391" s="219" t="str">
        <f>IFERROR(VLOOKUP($A391,BDD!$A$8:$AT$3170,6,0),"")</f>
        <v/>
      </c>
      <c r="H391" s="221" t="str">
        <f>IFERROR(VLOOKUP($A391,BDD!$A$8:$AT$3170,7,0),"")</f>
        <v/>
      </c>
      <c r="I391" s="219" t="str">
        <f>IFERROR(VLOOKUP($A391,BDD!$A$8:$AT$3170,8,0),"")</f>
        <v/>
      </c>
      <c r="J391" s="219" t="str">
        <f>IFERROR(VLOOKUP($A391,BDD!$A$8:$AT$3170,9,0),"")</f>
        <v/>
      </c>
      <c r="K391" s="221" t="str">
        <f>IFERROR(VLOOKUP($A391,BDD!$A$8:$AT$3170,10,0),"")</f>
        <v/>
      </c>
      <c r="L391" s="219" t="str">
        <f>IFERROR(VLOOKUP($A391,BDD!$A$8:$AT$3170,11,0),"")</f>
        <v/>
      </c>
      <c r="M391" s="222" t="str">
        <f>IFERROR(VLOOKUP($A391,BDD!$A$8:$AT$3170,38,0),"")</f>
        <v/>
      </c>
      <c r="N391" s="999" t="str">
        <f t="shared" si="38"/>
        <v/>
      </c>
      <c r="O391" s="1000"/>
      <c r="P391" s="207" t="str">
        <f>IFERROR(VLOOKUP($A391,BDD!$A$8:$AT$3170,39,0),"")</f>
        <v/>
      </c>
      <c r="Q391" s="192"/>
      <c r="R391" s="561"/>
      <c r="U391" s="224" t="str">
        <f t="shared" si="37"/>
        <v/>
      </c>
    </row>
    <row r="392" spans="1:21" s="223" customFormat="1" ht="26.25" customHeight="1">
      <c r="A392" s="217">
        <f t="shared" si="39"/>
        <v>0</v>
      </c>
      <c r="B392" s="218" t="str">
        <f t="shared" si="40"/>
        <v/>
      </c>
      <c r="C392" s="219" t="str">
        <f>IFERROR(VLOOKUP($A392,BDD!$A$8:$AT$3170,5,0),"")</f>
        <v/>
      </c>
      <c r="D392" s="219" t="str">
        <f>IFERROR(VLOOKUP($A392,BDD!$A$8:$AT$3170,4,0),"")</f>
        <v/>
      </c>
      <c r="E392" s="220" t="str">
        <f>IFERROR(VLOOKUP($A392,BDD!$A$8:$AT$3170,13,0),"")</f>
        <v/>
      </c>
      <c r="F392" s="219" t="str">
        <f>IFERROR(VLOOKUP($A392,BDD!$A$8:$AT$3170,14,0),"")</f>
        <v/>
      </c>
      <c r="G392" s="219" t="str">
        <f>IFERROR(VLOOKUP($A392,BDD!$A$8:$AT$3170,6,0),"")</f>
        <v/>
      </c>
      <c r="H392" s="221" t="str">
        <f>IFERROR(VLOOKUP($A392,BDD!$A$8:$AT$3170,7,0),"")</f>
        <v/>
      </c>
      <c r="I392" s="219" t="str">
        <f>IFERROR(VLOOKUP($A392,BDD!$A$8:$AT$3170,8,0),"")</f>
        <v/>
      </c>
      <c r="J392" s="219" t="str">
        <f>IFERROR(VLOOKUP($A392,BDD!$A$8:$AT$3170,9,0),"")</f>
        <v/>
      </c>
      <c r="K392" s="221" t="str">
        <f>IFERROR(VLOOKUP($A392,BDD!$A$8:$AT$3170,10,0),"")</f>
        <v/>
      </c>
      <c r="L392" s="219" t="str">
        <f>IFERROR(VLOOKUP($A392,BDD!$A$8:$AT$3170,11,0),"")</f>
        <v/>
      </c>
      <c r="M392" s="222" t="str">
        <f>IFERROR(VLOOKUP($A392,BDD!$A$8:$AT$3170,38,0),"")</f>
        <v/>
      </c>
      <c r="N392" s="999" t="str">
        <f t="shared" si="38"/>
        <v/>
      </c>
      <c r="O392" s="1000"/>
      <c r="P392" s="207" t="str">
        <f>IFERROR(VLOOKUP($A392,BDD!$A$8:$AT$3170,39,0),"")</f>
        <v/>
      </c>
      <c r="Q392" s="192"/>
      <c r="R392" s="561"/>
      <c r="U392" s="224" t="str">
        <f t="shared" si="37"/>
        <v/>
      </c>
    </row>
    <row r="393" spans="1:21" s="223" customFormat="1" ht="26.25" customHeight="1">
      <c r="A393" s="217">
        <f t="shared" si="39"/>
        <v>0</v>
      </c>
      <c r="B393" s="218" t="str">
        <f t="shared" si="40"/>
        <v/>
      </c>
      <c r="C393" s="219" t="str">
        <f>IFERROR(VLOOKUP($A393,BDD!$A$8:$AT$3170,5,0),"")</f>
        <v/>
      </c>
      <c r="D393" s="219" t="str">
        <f>IFERROR(VLOOKUP($A393,BDD!$A$8:$AT$3170,4,0),"")</f>
        <v/>
      </c>
      <c r="E393" s="220" t="str">
        <f>IFERROR(VLOOKUP($A393,BDD!$A$8:$AT$3170,13,0),"")</f>
        <v/>
      </c>
      <c r="F393" s="219" t="str">
        <f>IFERROR(VLOOKUP($A393,BDD!$A$8:$AT$3170,14,0),"")</f>
        <v/>
      </c>
      <c r="G393" s="219" t="str">
        <f>IFERROR(VLOOKUP($A393,BDD!$A$8:$AT$3170,6,0),"")</f>
        <v/>
      </c>
      <c r="H393" s="221" t="str">
        <f>IFERROR(VLOOKUP($A393,BDD!$A$8:$AT$3170,7,0),"")</f>
        <v/>
      </c>
      <c r="I393" s="219" t="str">
        <f>IFERROR(VLOOKUP($A393,BDD!$A$8:$AT$3170,8,0),"")</f>
        <v/>
      </c>
      <c r="J393" s="219" t="str">
        <f>IFERROR(VLOOKUP($A393,BDD!$A$8:$AT$3170,9,0),"")</f>
        <v/>
      </c>
      <c r="K393" s="221" t="str">
        <f>IFERROR(VLOOKUP($A393,BDD!$A$8:$AT$3170,10,0),"")</f>
        <v/>
      </c>
      <c r="L393" s="219" t="str">
        <f>IFERROR(VLOOKUP($A393,BDD!$A$8:$AT$3170,11,0),"")</f>
        <v/>
      </c>
      <c r="M393" s="222" t="str">
        <f>IFERROR(VLOOKUP($A393,BDD!$A$8:$AT$3170,38,0),"")</f>
        <v/>
      </c>
      <c r="N393" s="999" t="str">
        <f t="shared" si="38"/>
        <v/>
      </c>
      <c r="O393" s="1000"/>
      <c r="P393" s="207" t="str">
        <f>IFERROR(VLOOKUP($A393,BDD!$A$8:$AT$3170,39,0),"")</f>
        <v/>
      </c>
      <c r="Q393" s="192"/>
      <c r="R393" s="561"/>
      <c r="U393" s="224" t="str">
        <f t="shared" si="37"/>
        <v/>
      </c>
    </row>
    <row r="394" spans="1:21" s="223" customFormat="1" ht="26.25" customHeight="1">
      <c r="A394" s="217">
        <f t="shared" si="39"/>
        <v>0</v>
      </c>
      <c r="B394" s="218" t="str">
        <f t="shared" si="40"/>
        <v/>
      </c>
      <c r="C394" s="219" t="str">
        <f>IFERROR(VLOOKUP($A394,BDD!$A$8:$AT$3170,5,0),"")</f>
        <v/>
      </c>
      <c r="D394" s="219" t="str">
        <f>IFERROR(VLOOKUP($A394,BDD!$A$8:$AT$3170,4,0),"")</f>
        <v/>
      </c>
      <c r="E394" s="220" t="str">
        <f>IFERROR(VLOOKUP($A394,BDD!$A$8:$AT$3170,13,0),"")</f>
        <v/>
      </c>
      <c r="F394" s="219" t="str">
        <f>IFERROR(VLOOKUP($A394,BDD!$A$8:$AT$3170,14,0),"")</f>
        <v/>
      </c>
      <c r="G394" s="219" t="str">
        <f>IFERROR(VLOOKUP($A394,BDD!$A$8:$AT$3170,6,0),"")</f>
        <v/>
      </c>
      <c r="H394" s="221" t="str">
        <f>IFERROR(VLOOKUP($A394,BDD!$A$8:$AT$3170,7,0),"")</f>
        <v/>
      </c>
      <c r="I394" s="219" t="str">
        <f>IFERROR(VLOOKUP($A394,BDD!$A$8:$AT$3170,8,0),"")</f>
        <v/>
      </c>
      <c r="J394" s="219" t="str">
        <f>IFERROR(VLOOKUP($A394,BDD!$A$8:$AT$3170,9,0),"")</f>
        <v/>
      </c>
      <c r="K394" s="221" t="str">
        <f>IFERROR(VLOOKUP($A394,BDD!$A$8:$AT$3170,10,0),"")</f>
        <v/>
      </c>
      <c r="L394" s="219" t="str">
        <f>IFERROR(VLOOKUP($A394,BDD!$A$8:$AT$3170,11,0),"")</f>
        <v/>
      </c>
      <c r="M394" s="222" t="str">
        <f>IFERROR(VLOOKUP($A394,BDD!$A$8:$AT$3170,38,0),"")</f>
        <v/>
      </c>
      <c r="N394" s="999" t="str">
        <f t="shared" si="38"/>
        <v/>
      </c>
      <c r="O394" s="1000"/>
      <c r="P394" s="207" t="str">
        <f>IFERROR(VLOOKUP($A394,BDD!$A$8:$AT$3170,39,0),"")</f>
        <v/>
      </c>
      <c r="Q394" s="192"/>
      <c r="R394" s="561"/>
      <c r="U394" s="224" t="str">
        <f>IF(P394="","",IF(P394="A",1,0))</f>
        <v/>
      </c>
    </row>
    <row r="395" spans="1:21" s="223" customFormat="1" ht="26.25" customHeight="1">
      <c r="A395" s="217">
        <f t="shared" si="39"/>
        <v>0</v>
      </c>
      <c r="B395" s="218" t="str">
        <f t="shared" si="40"/>
        <v/>
      </c>
      <c r="C395" s="219" t="str">
        <f>IFERROR(VLOOKUP($A395,BDD!$A$8:$AT$3170,5,0),"")</f>
        <v/>
      </c>
      <c r="D395" s="219" t="str">
        <f>IFERROR(VLOOKUP($A395,BDD!$A$8:$AT$3170,4,0),"")</f>
        <v/>
      </c>
      <c r="E395" s="220" t="str">
        <f>IFERROR(VLOOKUP($A395,BDD!$A$8:$AT$3170,13,0),"")</f>
        <v/>
      </c>
      <c r="F395" s="219" t="str">
        <f>IFERROR(VLOOKUP($A395,BDD!$A$8:$AT$3170,14,0),"")</f>
        <v/>
      </c>
      <c r="G395" s="219" t="str">
        <f>IFERROR(VLOOKUP($A395,BDD!$A$8:$AT$3170,6,0),"")</f>
        <v/>
      </c>
      <c r="H395" s="221" t="str">
        <f>IFERROR(VLOOKUP($A395,BDD!$A$8:$AT$3170,7,0),"")</f>
        <v/>
      </c>
      <c r="I395" s="219" t="str">
        <f>IFERROR(VLOOKUP($A395,BDD!$A$8:$AT$3170,8,0),"")</f>
        <v/>
      </c>
      <c r="J395" s="219" t="str">
        <f>IFERROR(VLOOKUP($A395,BDD!$A$8:$AT$3170,9,0),"")</f>
        <v/>
      </c>
      <c r="K395" s="221" t="str">
        <f>IFERROR(VLOOKUP($A395,BDD!$A$8:$AT$3170,10,0),"")</f>
        <v/>
      </c>
      <c r="L395" s="219" t="str">
        <f>IFERROR(VLOOKUP($A395,BDD!$A$8:$AT$3170,11,0),"")</f>
        <v/>
      </c>
      <c r="M395" s="222" t="str">
        <f>IFERROR(VLOOKUP($A395,BDD!$A$8:$AT$3170,38,0),"")</f>
        <v/>
      </c>
      <c r="N395" s="999" t="str">
        <f t="shared" si="38"/>
        <v/>
      </c>
      <c r="O395" s="1000"/>
      <c r="P395" s="207" t="str">
        <f>IFERROR(VLOOKUP($A395,BDD!$A$8:$AT$3170,39,0),"")</f>
        <v/>
      </c>
      <c r="Q395" s="192"/>
      <c r="R395" s="561"/>
      <c r="U395" s="224" t="str">
        <f t="shared" si="37"/>
        <v/>
      </c>
    </row>
    <row r="396" spans="1:21" s="223" customFormat="1" ht="26.25" customHeight="1">
      <c r="A396" s="217">
        <f t="shared" si="39"/>
        <v>0</v>
      </c>
      <c r="B396" s="218" t="str">
        <f t="shared" si="40"/>
        <v/>
      </c>
      <c r="C396" s="219" t="str">
        <f>IFERROR(VLOOKUP($A396,BDD!$A$8:$AT$3170,5,0),"")</f>
        <v/>
      </c>
      <c r="D396" s="219" t="str">
        <f>IFERROR(VLOOKUP($A396,BDD!$A$8:$AT$3170,4,0),"")</f>
        <v/>
      </c>
      <c r="E396" s="220" t="str">
        <f>IFERROR(VLOOKUP($A396,BDD!$A$8:$AT$3170,13,0),"")</f>
        <v/>
      </c>
      <c r="F396" s="219" t="str">
        <f>IFERROR(VLOOKUP($A396,BDD!$A$8:$AT$3170,14,0),"")</f>
        <v/>
      </c>
      <c r="G396" s="219" t="str">
        <f>IFERROR(VLOOKUP($A396,BDD!$A$8:$AT$3170,6,0),"")</f>
        <v/>
      </c>
      <c r="H396" s="221" t="str">
        <f>IFERROR(VLOOKUP($A396,BDD!$A$8:$AT$3170,7,0),"")</f>
        <v/>
      </c>
      <c r="I396" s="219" t="str">
        <f>IFERROR(VLOOKUP($A396,BDD!$A$8:$AT$3170,8,0),"")</f>
        <v/>
      </c>
      <c r="J396" s="219" t="str">
        <f>IFERROR(VLOOKUP($A396,BDD!$A$8:$AT$3170,9,0),"")</f>
        <v/>
      </c>
      <c r="K396" s="221" t="str">
        <f>IFERROR(VLOOKUP($A396,BDD!$A$8:$AT$3170,10,0),"")</f>
        <v/>
      </c>
      <c r="L396" s="219" t="str">
        <f>IFERROR(VLOOKUP($A396,BDD!$A$8:$AT$3170,11,0),"")</f>
        <v/>
      </c>
      <c r="M396" s="222" t="str">
        <f>IFERROR(VLOOKUP($A396,BDD!$A$8:$AT$3170,38,0),"")</f>
        <v/>
      </c>
      <c r="N396" s="999" t="str">
        <f t="shared" si="38"/>
        <v/>
      </c>
      <c r="O396" s="1000"/>
      <c r="P396" s="207" t="str">
        <f>IFERROR(VLOOKUP($A396,BDD!$A$8:$AT$3170,39,0),"")</f>
        <v/>
      </c>
      <c r="Q396" s="192"/>
      <c r="R396" s="561"/>
      <c r="U396" s="224" t="str">
        <f t="shared" ref="U396:U401" si="41">IF(P396="","",IF(P396="A",1,0))</f>
        <v/>
      </c>
    </row>
    <row r="397" spans="1:21" s="223" customFormat="1" ht="26.25" customHeight="1">
      <c r="A397" s="217">
        <f t="shared" si="39"/>
        <v>0</v>
      </c>
      <c r="B397" s="218" t="str">
        <f t="shared" si="40"/>
        <v/>
      </c>
      <c r="C397" s="219" t="str">
        <f>IFERROR(VLOOKUP($A397,BDD!$A$8:$AT$3170,5,0),"")</f>
        <v/>
      </c>
      <c r="D397" s="219" t="str">
        <f>IFERROR(VLOOKUP($A397,BDD!$A$8:$AT$3170,4,0),"")</f>
        <v/>
      </c>
      <c r="E397" s="220" t="str">
        <f>IFERROR(VLOOKUP($A397,BDD!$A$8:$AT$3170,13,0),"")</f>
        <v/>
      </c>
      <c r="F397" s="219" t="str">
        <f>IFERROR(VLOOKUP($A397,BDD!$A$8:$AT$3170,14,0),"")</f>
        <v/>
      </c>
      <c r="G397" s="219" t="str">
        <f>IFERROR(VLOOKUP($A397,BDD!$A$8:$AT$3170,6,0),"")</f>
        <v/>
      </c>
      <c r="H397" s="221" t="str">
        <f>IFERROR(VLOOKUP($A397,BDD!$A$8:$AT$3170,7,0),"")</f>
        <v/>
      </c>
      <c r="I397" s="219" t="str">
        <f>IFERROR(VLOOKUP($A397,BDD!$A$8:$AT$3170,8,0),"")</f>
        <v/>
      </c>
      <c r="J397" s="219" t="str">
        <f>IFERROR(VLOOKUP($A397,BDD!$A$8:$AT$3170,9,0),"")</f>
        <v/>
      </c>
      <c r="K397" s="221" t="str">
        <f>IFERROR(VLOOKUP($A397,BDD!$A$8:$AT$3170,10,0),"")</f>
        <v/>
      </c>
      <c r="L397" s="219" t="str">
        <f>IFERROR(VLOOKUP($A397,BDD!$A$8:$AT$3170,11,0),"")</f>
        <v/>
      </c>
      <c r="M397" s="222" t="str">
        <f>IFERROR(VLOOKUP($A397,BDD!$A$8:$AT$3170,38,0),"")</f>
        <v/>
      </c>
      <c r="N397" s="999" t="str">
        <f t="shared" si="38"/>
        <v/>
      </c>
      <c r="O397" s="1000"/>
      <c r="P397" s="207" t="str">
        <f>IFERROR(VLOOKUP($A397,BDD!$A$8:$AT$3170,39,0),"")</f>
        <v/>
      </c>
      <c r="Q397" s="192"/>
      <c r="R397" s="561"/>
      <c r="U397" s="224" t="str">
        <f t="shared" si="41"/>
        <v/>
      </c>
    </row>
    <row r="398" spans="1:21" s="226" customFormat="1" ht="33" customHeight="1">
      <c r="A398" s="217"/>
      <c r="B398" s="992"/>
      <c r="C398" s="993"/>
      <c r="D398" s="993"/>
      <c r="E398" s="993"/>
      <c r="F398" s="993"/>
      <c r="G398" s="993"/>
      <c r="H398" s="993"/>
      <c r="I398" s="993"/>
      <c r="J398" s="993"/>
      <c r="K398" s="993"/>
      <c r="L398" s="993"/>
      <c r="M398" s="993"/>
      <c r="N398" s="993"/>
      <c r="O398" s="994"/>
      <c r="P398" s="194"/>
      <c r="Q398" s="192"/>
      <c r="R398" s="561"/>
      <c r="U398" s="224" t="str">
        <f t="shared" si="41"/>
        <v/>
      </c>
    </row>
    <row r="399" spans="1:21" s="228" customFormat="1" ht="33" customHeight="1">
      <c r="A399" s="217"/>
      <c r="B399" s="995"/>
      <c r="C399" s="996"/>
      <c r="D399" s="996"/>
      <c r="E399" s="996"/>
      <c r="F399" s="996"/>
      <c r="G399" s="996"/>
      <c r="H399" s="996"/>
      <c r="I399" s="997"/>
      <c r="J399" s="997"/>
      <c r="K399" s="997"/>
      <c r="L399" s="997"/>
      <c r="M399" s="997"/>
      <c r="N399" s="997"/>
      <c r="O399" s="998"/>
      <c r="P399" s="194"/>
      <c r="Q399" s="192"/>
      <c r="R399" s="561"/>
      <c r="S399" s="227"/>
      <c r="U399" s="224" t="str">
        <f t="shared" si="41"/>
        <v/>
      </c>
    </row>
    <row r="400" spans="1:21" s="228" customFormat="1" ht="33" customHeight="1">
      <c r="A400" s="217"/>
      <c r="B400" s="995"/>
      <c r="C400" s="996"/>
      <c r="D400" s="996"/>
      <c r="E400" s="996"/>
      <c r="F400" s="996"/>
      <c r="G400" s="996"/>
      <c r="H400" s="996"/>
      <c r="I400" s="997"/>
      <c r="J400" s="997"/>
      <c r="K400" s="997"/>
      <c r="L400" s="997"/>
      <c r="M400" s="997"/>
      <c r="N400" s="997"/>
      <c r="O400" s="998"/>
      <c r="P400" s="194"/>
      <c r="Q400" s="192"/>
      <c r="R400" s="561"/>
      <c r="S400" s="227"/>
      <c r="U400" s="224" t="str">
        <f t="shared" si="41"/>
        <v/>
      </c>
    </row>
    <row r="401" spans="1:21" s="228" customFormat="1" ht="33" customHeight="1">
      <c r="A401" s="217"/>
      <c r="B401" s="988"/>
      <c r="C401" s="989"/>
      <c r="D401" s="989"/>
      <c r="E401" s="989"/>
      <c r="F401" s="989"/>
      <c r="G401" s="989"/>
      <c r="H401" s="989"/>
      <c r="I401" s="990"/>
      <c r="J401" s="990"/>
      <c r="K401" s="990"/>
      <c r="L401" s="990"/>
      <c r="M401" s="990"/>
      <c r="N401" s="990"/>
      <c r="O401" s="991"/>
      <c r="P401" s="194"/>
      <c r="Q401" s="192"/>
      <c r="R401" s="561"/>
      <c r="S401" s="227"/>
      <c r="U401" s="224" t="str">
        <f t="shared" si="41"/>
        <v/>
      </c>
    </row>
  </sheetData>
  <mergeCells count="542">
    <mergeCell ref="B5:O5"/>
    <mergeCell ref="B6:D6"/>
    <mergeCell ref="E6:O6"/>
    <mergeCell ref="E7:F7"/>
    <mergeCell ref="H7:J7"/>
    <mergeCell ref="N7:O7"/>
    <mergeCell ref="D1:H1"/>
    <mergeCell ref="I1:N1"/>
    <mergeCell ref="B2:E4"/>
    <mergeCell ref="F2:L4"/>
    <mergeCell ref="M2:O2"/>
    <mergeCell ref="M3:O3"/>
    <mergeCell ref="M4:O4"/>
    <mergeCell ref="N10:O10"/>
    <mergeCell ref="N11:O11"/>
    <mergeCell ref="N12:O12"/>
    <mergeCell ref="N13:O13"/>
    <mergeCell ref="N14:O14"/>
    <mergeCell ref="N15:O15"/>
    <mergeCell ref="B8:D8"/>
    <mergeCell ref="E8:G8"/>
    <mergeCell ref="H8:I8"/>
    <mergeCell ref="J8:K8"/>
    <mergeCell ref="M8:O8"/>
    <mergeCell ref="B9:L9"/>
    <mergeCell ref="N9:O9"/>
    <mergeCell ref="N22:O22"/>
    <mergeCell ref="N23:O23"/>
    <mergeCell ref="N24:O24"/>
    <mergeCell ref="N25:O25"/>
    <mergeCell ref="N26:O26"/>
    <mergeCell ref="N27:O27"/>
    <mergeCell ref="N16:O16"/>
    <mergeCell ref="N17:O17"/>
    <mergeCell ref="N18:O18"/>
    <mergeCell ref="N19:O19"/>
    <mergeCell ref="N20:O20"/>
    <mergeCell ref="N21:O21"/>
    <mergeCell ref="N34:O34"/>
    <mergeCell ref="N35:O35"/>
    <mergeCell ref="N36:O36"/>
    <mergeCell ref="N37:O37"/>
    <mergeCell ref="B38:H38"/>
    <mergeCell ref="I38:O38"/>
    <mergeCell ref="N28:O28"/>
    <mergeCell ref="N29:O29"/>
    <mergeCell ref="N30:O30"/>
    <mergeCell ref="N31:O31"/>
    <mergeCell ref="N32:O32"/>
    <mergeCell ref="N33:O33"/>
    <mergeCell ref="B42:E44"/>
    <mergeCell ref="F42:L44"/>
    <mergeCell ref="M42:O42"/>
    <mergeCell ref="M43:O43"/>
    <mergeCell ref="M44:O44"/>
    <mergeCell ref="B45:O45"/>
    <mergeCell ref="B39:H39"/>
    <mergeCell ref="I39:O39"/>
    <mergeCell ref="B40:H40"/>
    <mergeCell ref="I40:O40"/>
    <mergeCell ref="B41:H41"/>
    <mergeCell ref="I41:O41"/>
    <mergeCell ref="B46:D46"/>
    <mergeCell ref="E46:O46"/>
    <mergeCell ref="E47:F47"/>
    <mergeCell ref="H47:J47"/>
    <mergeCell ref="N47:O47"/>
    <mergeCell ref="B48:D48"/>
    <mergeCell ref="E48:G48"/>
    <mergeCell ref="H48:I48"/>
    <mergeCell ref="J48:K48"/>
    <mergeCell ref="M48:O48"/>
    <mergeCell ref="N54:O54"/>
    <mergeCell ref="N55:O55"/>
    <mergeCell ref="N56:O56"/>
    <mergeCell ref="N57:O57"/>
    <mergeCell ref="N58:O58"/>
    <mergeCell ref="N59:O59"/>
    <mergeCell ref="B49:L49"/>
    <mergeCell ref="N49:O49"/>
    <mergeCell ref="N50:O50"/>
    <mergeCell ref="N51:O51"/>
    <mergeCell ref="N52:O52"/>
    <mergeCell ref="N53:O53"/>
    <mergeCell ref="N66:O66"/>
    <mergeCell ref="N67:O67"/>
    <mergeCell ref="N68:O68"/>
    <mergeCell ref="N69:O69"/>
    <mergeCell ref="N70:O70"/>
    <mergeCell ref="N71:O71"/>
    <mergeCell ref="N60:O60"/>
    <mergeCell ref="N61:O61"/>
    <mergeCell ref="N62:O62"/>
    <mergeCell ref="N63:O63"/>
    <mergeCell ref="N64:O64"/>
    <mergeCell ref="N65:O65"/>
    <mergeCell ref="B78:H78"/>
    <mergeCell ref="I78:O78"/>
    <mergeCell ref="B79:H79"/>
    <mergeCell ref="I79:O79"/>
    <mergeCell ref="B80:H80"/>
    <mergeCell ref="I80:O80"/>
    <mergeCell ref="N72:O72"/>
    <mergeCell ref="N73:O73"/>
    <mergeCell ref="N74:O74"/>
    <mergeCell ref="N75:O75"/>
    <mergeCell ref="N76:O76"/>
    <mergeCell ref="N77:O77"/>
    <mergeCell ref="B85:O85"/>
    <mergeCell ref="B86:D86"/>
    <mergeCell ref="E86:O86"/>
    <mergeCell ref="E87:F87"/>
    <mergeCell ref="H87:J87"/>
    <mergeCell ref="N87:O87"/>
    <mergeCell ref="B81:H81"/>
    <mergeCell ref="I81:O81"/>
    <mergeCell ref="B82:E84"/>
    <mergeCell ref="F82:L84"/>
    <mergeCell ref="M82:O82"/>
    <mergeCell ref="M83:O83"/>
    <mergeCell ref="M84:O84"/>
    <mergeCell ref="N90:O90"/>
    <mergeCell ref="N91:O91"/>
    <mergeCell ref="N92:O92"/>
    <mergeCell ref="N93:O93"/>
    <mergeCell ref="N94:O94"/>
    <mergeCell ref="N95:O95"/>
    <mergeCell ref="B88:D88"/>
    <mergeCell ref="E88:G88"/>
    <mergeCell ref="H88:I88"/>
    <mergeCell ref="J88:K88"/>
    <mergeCell ref="M88:O88"/>
    <mergeCell ref="B89:L89"/>
    <mergeCell ref="N89:O89"/>
    <mergeCell ref="N102:O102"/>
    <mergeCell ref="N103:O103"/>
    <mergeCell ref="N104:O104"/>
    <mergeCell ref="N105:O105"/>
    <mergeCell ref="N106:O106"/>
    <mergeCell ref="N107:O107"/>
    <mergeCell ref="N96:O96"/>
    <mergeCell ref="N97:O97"/>
    <mergeCell ref="N98:O98"/>
    <mergeCell ref="N99:O99"/>
    <mergeCell ref="N100:O100"/>
    <mergeCell ref="N101:O101"/>
    <mergeCell ref="N114:O114"/>
    <mergeCell ref="N115:O115"/>
    <mergeCell ref="N116:O116"/>
    <mergeCell ref="N117:O117"/>
    <mergeCell ref="B118:H118"/>
    <mergeCell ref="I118:O118"/>
    <mergeCell ref="N108:O108"/>
    <mergeCell ref="N109:O109"/>
    <mergeCell ref="N110:O110"/>
    <mergeCell ref="N111:O111"/>
    <mergeCell ref="N112:O112"/>
    <mergeCell ref="N113:O113"/>
    <mergeCell ref="B122:E124"/>
    <mergeCell ref="F122:L124"/>
    <mergeCell ref="M122:O122"/>
    <mergeCell ref="M123:O123"/>
    <mergeCell ref="M124:O124"/>
    <mergeCell ref="B125:O125"/>
    <mergeCell ref="B119:H119"/>
    <mergeCell ref="I119:O119"/>
    <mergeCell ref="B120:H120"/>
    <mergeCell ref="I120:O120"/>
    <mergeCell ref="B121:H121"/>
    <mergeCell ref="I121:O121"/>
    <mergeCell ref="B126:D126"/>
    <mergeCell ref="E126:O126"/>
    <mergeCell ref="E127:F127"/>
    <mergeCell ref="H127:J127"/>
    <mergeCell ref="N127:O127"/>
    <mergeCell ref="B128:D128"/>
    <mergeCell ref="E128:G128"/>
    <mergeCell ref="H128:I128"/>
    <mergeCell ref="J128:K128"/>
    <mergeCell ref="M128:O128"/>
    <mergeCell ref="N134:O134"/>
    <mergeCell ref="N135:O135"/>
    <mergeCell ref="N136:O136"/>
    <mergeCell ref="N137:O137"/>
    <mergeCell ref="N138:O138"/>
    <mergeCell ref="N139:O139"/>
    <mergeCell ref="B129:L129"/>
    <mergeCell ref="N129:O129"/>
    <mergeCell ref="N130:O130"/>
    <mergeCell ref="N131:O131"/>
    <mergeCell ref="N132:O132"/>
    <mergeCell ref="N133:O133"/>
    <mergeCell ref="N146:O146"/>
    <mergeCell ref="N147:O147"/>
    <mergeCell ref="N148:O148"/>
    <mergeCell ref="N149:O149"/>
    <mergeCell ref="N150:O150"/>
    <mergeCell ref="N151:O151"/>
    <mergeCell ref="N140:O140"/>
    <mergeCell ref="N141:O141"/>
    <mergeCell ref="N142:O142"/>
    <mergeCell ref="N143:O143"/>
    <mergeCell ref="N144:O144"/>
    <mergeCell ref="N145:O145"/>
    <mergeCell ref="B158:H158"/>
    <mergeCell ref="I158:O158"/>
    <mergeCell ref="B159:H159"/>
    <mergeCell ref="I159:O159"/>
    <mergeCell ref="B160:H160"/>
    <mergeCell ref="I160:O160"/>
    <mergeCell ref="N152:O152"/>
    <mergeCell ref="N153:O153"/>
    <mergeCell ref="N154:O154"/>
    <mergeCell ref="N155:O155"/>
    <mergeCell ref="N156:O156"/>
    <mergeCell ref="N157:O157"/>
    <mergeCell ref="B165:O165"/>
    <mergeCell ref="B166:D166"/>
    <mergeCell ref="E166:O166"/>
    <mergeCell ref="E167:F167"/>
    <mergeCell ref="H167:J167"/>
    <mergeCell ref="N167:O167"/>
    <mergeCell ref="B161:H161"/>
    <mergeCell ref="I161:O161"/>
    <mergeCell ref="B162:E164"/>
    <mergeCell ref="F162:L164"/>
    <mergeCell ref="M162:O162"/>
    <mergeCell ref="M163:O163"/>
    <mergeCell ref="M164:O164"/>
    <mergeCell ref="N170:O170"/>
    <mergeCell ref="N171:O171"/>
    <mergeCell ref="N172:O172"/>
    <mergeCell ref="N173:O173"/>
    <mergeCell ref="N174:O174"/>
    <mergeCell ref="N175:O175"/>
    <mergeCell ref="B168:D168"/>
    <mergeCell ref="E168:G168"/>
    <mergeCell ref="H168:I168"/>
    <mergeCell ref="J168:K168"/>
    <mergeCell ref="M168:O168"/>
    <mergeCell ref="B169:L169"/>
    <mergeCell ref="N169:O169"/>
    <mergeCell ref="N182:O182"/>
    <mergeCell ref="N183:O183"/>
    <mergeCell ref="N184:O184"/>
    <mergeCell ref="N185:O185"/>
    <mergeCell ref="N186:O186"/>
    <mergeCell ref="N187:O187"/>
    <mergeCell ref="N176:O176"/>
    <mergeCell ref="N177:O177"/>
    <mergeCell ref="N178:O178"/>
    <mergeCell ref="N179:O179"/>
    <mergeCell ref="N180:O180"/>
    <mergeCell ref="N181:O181"/>
    <mergeCell ref="N194:O194"/>
    <mergeCell ref="N195:O195"/>
    <mergeCell ref="N196:O196"/>
    <mergeCell ref="N197:O197"/>
    <mergeCell ref="B198:H198"/>
    <mergeCell ref="I198:O198"/>
    <mergeCell ref="N188:O188"/>
    <mergeCell ref="N189:O189"/>
    <mergeCell ref="N190:O190"/>
    <mergeCell ref="N191:O191"/>
    <mergeCell ref="N192:O192"/>
    <mergeCell ref="N193:O193"/>
    <mergeCell ref="B202:E204"/>
    <mergeCell ref="F202:L204"/>
    <mergeCell ref="M202:O202"/>
    <mergeCell ref="M203:O203"/>
    <mergeCell ref="M204:O204"/>
    <mergeCell ref="B205:O205"/>
    <mergeCell ref="B199:H199"/>
    <mergeCell ref="I199:O199"/>
    <mergeCell ref="B200:H200"/>
    <mergeCell ref="I200:O200"/>
    <mergeCell ref="B201:H201"/>
    <mergeCell ref="I201:O201"/>
    <mergeCell ref="B206:D206"/>
    <mergeCell ref="E206:O206"/>
    <mergeCell ref="E207:F207"/>
    <mergeCell ref="H207:J207"/>
    <mergeCell ref="N207:O207"/>
    <mergeCell ref="B208:D208"/>
    <mergeCell ref="E208:G208"/>
    <mergeCell ref="H208:I208"/>
    <mergeCell ref="J208:K208"/>
    <mergeCell ref="M208:O208"/>
    <mergeCell ref="N214:O214"/>
    <mergeCell ref="N215:O215"/>
    <mergeCell ref="N216:O216"/>
    <mergeCell ref="N217:O217"/>
    <mergeCell ref="N218:O218"/>
    <mergeCell ref="N219:O219"/>
    <mergeCell ref="B209:L209"/>
    <mergeCell ref="N209:O209"/>
    <mergeCell ref="N210:O210"/>
    <mergeCell ref="N211:O211"/>
    <mergeCell ref="N212:O212"/>
    <mergeCell ref="N213:O213"/>
    <mergeCell ref="N226:O226"/>
    <mergeCell ref="N227:O227"/>
    <mergeCell ref="N228:O228"/>
    <mergeCell ref="N229:O229"/>
    <mergeCell ref="N230:O230"/>
    <mergeCell ref="N231:O231"/>
    <mergeCell ref="N220:O220"/>
    <mergeCell ref="N221:O221"/>
    <mergeCell ref="N222:O222"/>
    <mergeCell ref="N223:O223"/>
    <mergeCell ref="N224:O224"/>
    <mergeCell ref="N225:O225"/>
    <mergeCell ref="B238:H238"/>
    <mergeCell ref="I238:O238"/>
    <mergeCell ref="B239:H239"/>
    <mergeCell ref="I239:O239"/>
    <mergeCell ref="B240:H240"/>
    <mergeCell ref="I240:O240"/>
    <mergeCell ref="N232:O232"/>
    <mergeCell ref="N233:O233"/>
    <mergeCell ref="N234:O234"/>
    <mergeCell ref="N235:O235"/>
    <mergeCell ref="N236:O236"/>
    <mergeCell ref="N237:O237"/>
    <mergeCell ref="B245:O245"/>
    <mergeCell ref="B246:D246"/>
    <mergeCell ref="E246:O246"/>
    <mergeCell ref="E247:F247"/>
    <mergeCell ref="H247:J247"/>
    <mergeCell ref="N247:O247"/>
    <mergeCell ref="B241:H241"/>
    <mergeCell ref="I241:O241"/>
    <mergeCell ref="B242:E244"/>
    <mergeCell ref="F242:L244"/>
    <mergeCell ref="M242:O242"/>
    <mergeCell ref="M243:O243"/>
    <mergeCell ref="M244:O244"/>
    <mergeCell ref="N250:O250"/>
    <mergeCell ref="N251:O251"/>
    <mergeCell ref="N252:O252"/>
    <mergeCell ref="N253:O253"/>
    <mergeCell ref="N254:O254"/>
    <mergeCell ref="N255:O255"/>
    <mergeCell ref="B248:D248"/>
    <mergeCell ref="E248:G248"/>
    <mergeCell ref="H248:I248"/>
    <mergeCell ref="J248:K248"/>
    <mergeCell ref="M248:O248"/>
    <mergeCell ref="B249:L249"/>
    <mergeCell ref="N249:O249"/>
    <mergeCell ref="N262:O262"/>
    <mergeCell ref="N263:O263"/>
    <mergeCell ref="N264:O264"/>
    <mergeCell ref="N265:O265"/>
    <mergeCell ref="N266:O266"/>
    <mergeCell ref="N267:O267"/>
    <mergeCell ref="N256:O256"/>
    <mergeCell ref="N257:O257"/>
    <mergeCell ref="N258:O258"/>
    <mergeCell ref="N259:O259"/>
    <mergeCell ref="N260:O260"/>
    <mergeCell ref="N261:O261"/>
    <mergeCell ref="N274:O274"/>
    <mergeCell ref="N275:O275"/>
    <mergeCell ref="N276:O276"/>
    <mergeCell ref="N277:O277"/>
    <mergeCell ref="B278:H278"/>
    <mergeCell ref="I278:O278"/>
    <mergeCell ref="N268:O268"/>
    <mergeCell ref="N269:O269"/>
    <mergeCell ref="N270:O270"/>
    <mergeCell ref="N271:O271"/>
    <mergeCell ref="N272:O272"/>
    <mergeCell ref="N273:O273"/>
    <mergeCell ref="B282:E284"/>
    <mergeCell ref="F282:L284"/>
    <mergeCell ref="M282:O282"/>
    <mergeCell ref="M283:O283"/>
    <mergeCell ref="M284:O284"/>
    <mergeCell ref="B285:O285"/>
    <mergeCell ref="B279:H279"/>
    <mergeCell ref="I279:O279"/>
    <mergeCell ref="B280:H280"/>
    <mergeCell ref="I280:O280"/>
    <mergeCell ref="B281:H281"/>
    <mergeCell ref="I281:O281"/>
    <mergeCell ref="B286:D286"/>
    <mergeCell ref="E286:O286"/>
    <mergeCell ref="E287:F287"/>
    <mergeCell ref="H287:J287"/>
    <mergeCell ref="N287:O287"/>
    <mergeCell ref="B288:D288"/>
    <mergeCell ref="E288:G288"/>
    <mergeCell ref="H288:I288"/>
    <mergeCell ref="J288:K288"/>
    <mergeCell ref="M288:O288"/>
    <mergeCell ref="N294:O294"/>
    <mergeCell ref="N295:O295"/>
    <mergeCell ref="N296:O296"/>
    <mergeCell ref="N297:O297"/>
    <mergeCell ref="N298:O298"/>
    <mergeCell ref="N299:O299"/>
    <mergeCell ref="B289:L289"/>
    <mergeCell ref="N289:O289"/>
    <mergeCell ref="N290:O290"/>
    <mergeCell ref="N291:O291"/>
    <mergeCell ref="N292:O292"/>
    <mergeCell ref="N293:O293"/>
    <mergeCell ref="N306:O306"/>
    <mergeCell ref="N307:O307"/>
    <mergeCell ref="N308:O308"/>
    <mergeCell ref="N309:O309"/>
    <mergeCell ref="N310:O310"/>
    <mergeCell ref="N311:O311"/>
    <mergeCell ref="N300:O300"/>
    <mergeCell ref="N301:O301"/>
    <mergeCell ref="N302:O302"/>
    <mergeCell ref="N303:O303"/>
    <mergeCell ref="N304:O304"/>
    <mergeCell ref="N305:O305"/>
    <mergeCell ref="B318:H318"/>
    <mergeCell ref="I318:O318"/>
    <mergeCell ref="B319:H319"/>
    <mergeCell ref="I319:O319"/>
    <mergeCell ref="B320:H320"/>
    <mergeCell ref="I320:O320"/>
    <mergeCell ref="N312:O312"/>
    <mergeCell ref="N313:O313"/>
    <mergeCell ref="N314:O314"/>
    <mergeCell ref="N315:O315"/>
    <mergeCell ref="N316:O316"/>
    <mergeCell ref="N317:O317"/>
    <mergeCell ref="B325:O325"/>
    <mergeCell ref="B326:D326"/>
    <mergeCell ref="E326:O326"/>
    <mergeCell ref="E327:F327"/>
    <mergeCell ref="H327:J327"/>
    <mergeCell ref="N327:O327"/>
    <mergeCell ref="B321:H321"/>
    <mergeCell ref="I321:O321"/>
    <mergeCell ref="B322:E324"/>
    <mergeCell ref="F322:L324"/>
    <mergeCell ref="M322:O322"/>
    <mergeCell ref="M323:O323"/>
    <mergeCell ref="M324:O324"/>
    <mergeCell ref="N330:O330"/>
    <mergeCell ref="N331:O331"/>
    <mergeCell ref="N332:O332"/>
    <mergeCell ref="N333:O333"/>
    <mergeCell ref="N334:O334"/>
    <mergeCell ref="N335:O335"/>
    <mergeCell ref="B328:D328"/>
    <mergeCell ref="E328:G328"/>
    <mergeCell ref="H328:I328"/>
    <mergeCell ref="J328:K328"/>
    <mergeCell ref="M328:O328"/>
    <mergeCell ref="B329:L329"/>
    <mergeCell ref="N329:O329"/>
    <mergeCell ref="N342:O342"/>
    <mergeCell ref="N343:O343"/>
    <mergeCell ref="N344:O344"/>
    <mergeCell ref="N345:O345"/>
    <mergeCell ref="N346:O346"/>
    <mergeCell ref="N347:O347"/>
    <mergeCell ref="N336:O336"/>
    <mergeCell ref="N337:O337"/>
    <mergeCell ref="N338:O338"/>
    <mergeCell ref="N339:O339"/>
    <mergeCell ref="N340:O340"/>
    <mergeCell ref="N341:O341"/>
    <mergeCell ref="N354:O354"/>
    <mergeCell ref="N355:O355"/>
    <mergeCell ref="N356:O356"/>
    <mergeCell ref="N357:O357"/>
    <mergeCell ref="B358:H358"/>
    <mergeCell ref="I358:O358"/>
    <mergeCell ref="N348:O348"/>
    <mergeCell ref="N349:O349"/>
    <mergeCell ref="N350:O350"/>
    <mergeCell ref="N351:O351"/>
    <mergeCell ref="N352:O352"/>
    <mergeCell ref="N353:O353"/>
    <mergeCell ref="B362:E364"/>
    <mergeCell ref="F362:L364"/>
    <mergeCell ref="M362:O362"/>
    <mergeCell ref="M363:O363"/>
    <mergeCell ref="M364:O364"/>
    <mergeCell ref="B365:O365"/>
    <mergeCell ref="B359:H359"/>
    <mergeCell ref="I359:O359"/>
    <mergeCell ref="B360:H360"/>
    <mergeCell ref="I360:O360"/>
    <mergeCell ref="B361:H361"/>
    <mergeCell ref="I361:O361"/>
    <mergeCell ref="B366:D366"/>
    <mergeCell ref="E366:O366"/>
    <mergeCell ref="E367:F367"/>
    <mergeCell ref="H367:J367"/>
    <mergeCell ref="N367:O367"/>
    <mergeCell ref="B368:D368"/>
    <mergeCell ref="E368:G368"/>
    <mergeCell ref="H368:I368"/>
    <mergeCell ref="J368:K368"/>
    <mergeCell ref="M368:O368"/>
    <mergeCell ref="N374:O374"/>
    <mergeCell ref="N375:O375"/>
    <mergeCell ref="N376:O376"/>
    <mergeCell ref="N377:O377"/>
    <mergeCell ref="N378:O378"/>
    <mergeCell ref="N379:O379"/>
    <mergeCell ref="B369:L369"/>
    <mergeCell ref="N369:O369"/>
    <mergeCell ref="N370:O370"/>
    <mergeCell ref="N371:O371"/>
    <mergeCell ref="N372:O372"/>
    <mergeCell ref="N373:O373"/>
    <mergeCell ref="N386:O386"/>
    <mergeCell ref="N387:O387"/>
    <mergeCell ref="N388:O388"/>
    <mergeCell ref="N389:O389"/>
    <mergeCell ref="N390:O390"/>
    <mergeCell ref="N391:O391"/>
    <mergeCell ref="N380:O380"/>
    <mergeCell ref="N381:O381"/>
    <mergeCell ref="N382:O382"/>
    <mergeCell ref="N383:O383"/>
    <mergeCell ref="N384:O384"/>
    <mergeCell ref="N385:O385"/>
    <mergeCell ref="B401:H401"/>
    <mergeCell ref="I401:O401"/>
    <mergeCell ref="B398:H398"/>
    <mergeCell ref="I398:O398"/>
    <mergeCell ref="B399:H399"/>
    <mergeCell ref="I399:O399"/>
    <mergeCell ref="B400:H400"/>
    <mergeCell ref="I400:O400"/>
    <mergeCell ref="N392:O392"/>
    <mergeCell ref="N393:O393"/>
    <mergeCell ref="N394:O394"/>
    <mergeCell ref="N395:O395"/>
    <mergeCell ref="N396:O396"/>
    <mergeCell ref="N397:O397"/>
  </mergeCells>
  <printOptions horizontalCentered="1" verticalCentered="1"/>
  <pageMargins left="0.19685039370078741" right="0.19685039370078741" top="0.19685039370078741" bottom="0.19685039370078741" header="0" footer="0"/>
  <pageSetup paperSize="9" scale="75" fitToHeight="10" orientation="portrait" r:id="rId1"/>
  <rowBreaks count="9" manualBreakCount="9">
    <brk id="41" min="1" max="14" man="1"/>
    <brk id="81" min="1" max="14" man="1"/>
    <brk id="121" min="1" max="14" man="1"/>
    <brk id="161" min="1" max="14" man="1"/>
    <brk id="201" min="1" max="14" man="1"/>
    <brk id="241" min="1" max="14" man="1"/>
    <brk id="281" min="1" max="14" man="1"/>
    <brk id="321" min="1" max="14" man="1"/>
    <brk id="361" min="1" max="1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pageSetUpPr fitToPage="1"/>
  </sheetPr>
  <dimension ref="A1:AI47"/>
  <sheetViews>
    <sheetView showGridLines="0" view="pageBreakPreview" topLeftCell="A4" zoomScale="50" zoomScaleNormal="55" zoomScaleSheetLayoutView="50" workbookViewId="0">
      <selection activeCell="R15" sqref="R15"/>
    </sheetView>
  </sheetViews>
  <sheetFormatPr defaultColWidth="10.28515625" defaultRowHeight="31.5"/>
  <cols>
    <col min="1" max="1" width="0.140625" style="579" customWidth="1"/>
    <col min="2" max="2" width="3.85546875" style="579" customWidth="1"/>
    <col min="3" max="3" width="2.140625" style="579" customWidth="1"/>
    <col min="4" max="4" width="50.140625" style="609" bestFit="1" customWidth="1"/>
    <col min="5" max="5" width="3.7109375" style="609" customWidth="1"/>
    <col min="6" max="6" width="9.7109375" style="610" customWidth="1"/>
    <col min="7" max="7" width="3.7109375" style="579" customWidth="1"/>
    <col min="8" max="11" width="18.42578125" style="579" customWidth="1"/>
    <col min="12" max="12" width="3.7109375" style="579" customWidth="1"/>
    <col min="13" max="19" width="18.42578125" style="579" customWidth="1"/>
    <col min="20" max="20" width="3.7109375" style="579" customWidth="1"/>
    <col min="21" max="21" width="18.42578125" style="579" customWidth="1"/>
    <col min="22" max="22" width="18.42578125" style="571" customWidth="1"/>
    <col min="23" max="23" width="18.42578125" style="579" customWidth="1"/>
    <col min="24" max="24" width="3.7109375" style="579" customWidth="1"/>
    <col min="25" max="25" width="17" style="611" bestFit="1" customWidth="1"/>
    <col min="26" max="26" width="3.5703125" style="579" customWidth="1"/>
    <col min="27" max="27" width="2.85546875" style="579" customWidth="1"/>
    <col min="28" max="28" width="5.85546875" style="579" bestFit="1" customWidth="1"/>
    <col min="29" max="29" width="3.85546875" style="579" bestFit="1" customWidth="1"/>
    <col min="30" max="30" width="5.85546875" style="579" bestFit="1" customWidth="1"/>
    <col min="31" max="31" width="16.5703125" style="579" customWidth="1"/>
    <col min="32" max="32" width="17" style="579" customWidth="1"/>
    <col min="33" max="33" width="20.28515625" style="579" customWidth="1"/>
    <col min="34" max="16384" width="10.28515625" style="579"/>
  </cols>
  <sheetData>
    <row r="1" spans="1:35" s="571" customFormat="1" ht="22.5" customHeight="1" thickBot="1">
      <c r="D1" s="572"/>
      <c r="E1" s="572"/>
      <c r="F1" s="572"/>
      <c r="G1" s="572"/>
      <c r="H1" s="572"/>
      <c r="I1" s="572"/>
      <c r="J1" s="572"/>
      <c r="K1" s="573">
        <v>1</v>
      </c>
      <c r="M1" s="574"/>
      <c r="N1" s="575">
        <v>0.75</v>
      </c>
      <c r="O1" s="575"/>
      <c r="P1" s="1079"/>
      <c r="Q1" s="1080"/>
      <c r="R1" s="573">
        <v>1</v>
      </c>
      <c r="S1" s="573">
        <v>0.35</v>
      </c>
      <c r="T1" s="573"/>
      <c r="W1" s="1081"/>
      <c r="X1" s="1081"/>
      <c r="Y1" s="1081"/>
    </row>
    <row r="2" spans="1:35" s="571" customFormat="1" ht="55.5" customHeight="1" thickTop="1" thickBot="1">
      <c r="D2" s="572"/>
      <c r="E2" s="572"/>
      <c r="F2" s="576"/>
      <c r="M2" s="1082">
        <f ca="1">$AE$8</f>
        <v>46315</v>
      </c>
      <c r="N2" s="1083"/>
      <c r="O2" s="1083"/>
      <c r="P2" s="1084"/>
      <c r="U2" s="577"/>
      <c r="V2" s="577"/>
      <c r="W2" s="1085">
        <f ca="1">IF(AE8=TODAY(),NOW(),"22:00")</f>
        <v>46315.643125000002</v>
      </c>
      <c r="X2" s="1085"/>
      <c r="Y2" s="1085"/>
    </row>
    <row r="3" spans="1:35" s="571" customFormat="1" ht="15.75" customHeight="1" thickTop="1" thickBot="1">
      <c r="D3" s="572"/>
      <c r="E3" s="572"/>
      <c r="F3" s="576"/>
      <c r="J3" s="578"/>
      <c r="Y3" s="575"/>
      <c r="AA3" s="579"/>
    </row>
    <row r="4" spans="1:35" s="571" customFormat="1" ht="114" customHeight="1" thickTop="1" thickBot="1">
      <c r="D4" s="1086" t="s">
        <v>4941</v>
      </c>
      <c r="E4" s="1087"/>
      <c r="F4" s="1087"/>
      <c r="G4" s="1087"/>
      <c r="H4" s="1087"/>
      <c r="I4" s="1087"/>
      <c r="J4" s="1087"/>
      <c r="K4" s="1087"/>
      <c r="L4" s="1087"/>
      <c r="M4" s="1087"/>
      <c r="N4" s="1087"/>
      <c r="O4" s="1087"/>
      <c r="P4" s="1087"/>
      <c r="Q4" s="1087"/>
      <c r="R4" s="1087"/>
      <c r="S4" s="1087"/>
      <c r="T4" s="1087"/>
      <c r="U4" s="1087"/>
      <c r="V4" s="1087"/>
      <c r="W4" s="1088"/>
      <c r="Y4" s="580"/>
      <c r="AA4" s="579"/>
      <c r="AB4" s="579"/>
      <c r="AC4" s="579"/>
      <c r="AD4" s="579"/>
      <c r="AE4" s="579"/>
      <c r="AF4" s="579"/>
      <c r="AG4" s="579"/>
      <c r="AH4" s="579"/>
      <c r="AI4" s="579"/>
    </row>
    <row r="5" spans="1:35" s="571" customFormat="1" ht="29.25" customHeight="1" thickTop="1" thickBot="1">
      <c r="D5" s="572"/>
      <c r="E5" s="572"/>
      <c r="F5" s="576"/>
      <c r="K5" s="581"/>
      <c r="L5" s="581"/>
      <c r="M5" s="581"/>
      <c r="N5" s="581"/>
      <c r="O5" s="581"/>
      <c r="P5" s="581"/>
      <c r="Q5" s="581"/>
      <c r="R5" s="581"/>
      <c r="S5" s="581"/>
      <c r="T5" s="581"/>
      <c r="U5" s="581"/>
      <c r="V5" s="581"/>
      <c r="Y5" s="575"/>
      <c r="AA5" s="579"/>
      <c r="AB5" s="579"/>
      <c r="AC5" s="579"/>
      <c r="AD5" s="579"/>
      <c r="AE5" s="579"/>
      <c r="AF5" s="579"/>
      <c r="AG5" s="579"/>
      <c r="AH5" s="579"/>
      <c r="AI5" s="579"/>
    </row>
    <row r="6" spans="1:35" s="576" customFormat="1" ht="70.5" customHeight="1" thickTop="1" thickBot="1">
      <c r="C6" s="576" t="s">
        <v>1139</v>
      </c>
      <c r="D6" s="1076" t="s">
        <v>1848</v>
      </c>
      <c r="E6" s="1077"/>
      <c r="F6" s="1077"/>
      <c r="G6" s="1077"/>
      <c r="H6" s="1077"/>
      <c r="I6" s="1077"/>
      <c r="J6" s="1077"/>
      <c r="K6" s="1077"/>
      <c r="L6" s="1077"/>
      <c r="M6" s="1077"/>
      <c r="N6" s="1077"/>
      <c r="O6" s="1077"/>
      <c r="P6" s="1077"/>
      <c r="Q6" s="1077"/>
      <c r="R6" s="1077"/>
      <c r="S6" s="1077"/>
      <c r="T6" s="1077"/>
      <c r="U6" s="1077"/>
      <c r="V6" s="1077"/>
      <c r="W6" s="1078"/>
      <c r="Y6" s="582"/>
      <c r="AA6" s="579"/>
      <c r="AB6" s="579"/>
      <c r="AC6" s="583"/>
      <c r="AD6" s="583"/>
      <c r="AG6" s="579"/>
      <c r="AH6" s="579"/>
      <c r="AI6" s="579"/>
    </row>
    <row r="7" spans="1:35" ht="39.75" customHeight="1" thickTop="1" thickBot="1">
      <c r="C7" s="576"/>
      <c r="D7" s="572"/>
      <c r="E7" s="572"/>
      <c r="F7" s="576"/>
      <c r="G7" s="576"/>
      <c r="H7" s="576"/>
      <c r="I7" s="576"/>
      <c r="J7" s="576"/>
      <c r="K7" s="584"/>
      <c r="L7" s="584"/>
      <c r="M7" s="584"/>
      <c r="N7" s="584"/>
      <c r="O7" s="584"/>
      <c r="P7" s="584"/>
      <c r="Q7" s="584"/>
      <c r="R7" s="584"/>
      <c r="S7" s="584"/>
      <c r="T7" s="584"/>
      <c r="U7" s="584"/>
      <c r="V7" s="584"/>
      <c r="W7" s="584"/>
      <c r="X7" s="584"/>
      <c r="Y7" s="584"/>
    </row>
    <row r="8" spans="1:35" s="585" customFormat="1" ht="65.099999999999994" customHeight="1" thickTop="1" thickBot="1">
      <c r="D8" s="586"/>
      <c r="E8" s="587"/>
      <c r="F8" s="586" t="s">
        <v>1784</v>
      </c>
      <c r="G8" s="588"/>
      <c r="H8" s="1072" t="s">
        <v>1785</v>
      </c>
      <c r="I8" s="1072"/>
      <c r="J8" s="1072"/>
      <c r="K8" s="1072"/>
      <c r="L8" s="589"/>
      <c r="M8" s="1072" t="s">
        <v>1786</v>
      </c>
      <c r="N8" s="1072"/>
      <c r="O8" s="1072"/>
      <c r="P8" s="1072"/>
      <c r="Q8" s="1072"/>
      <c r="R8" s="1072"/>
      <c r="S8" s="1072"/>
      <c r="T8" s="590"/>
      <c r="U8" s="1072" t="s">
        <v>1787</v>
      </c>
      <c r="V8" s="1072"/>
      <c r="W8" s="1072"/>
      <c r="X8" s="590"/>
      <c r="Y8" s="586" t="s">
        <v>602</v>
      </c>
      <c r="AE8" s="1073">
        <f ca="1">TODAY()</f>
        <v>46315</v>
      </c>
      <c r="AF8" s="1074"/>
    </row>
    <row r="9" spans="1:35" s="585" customFormat="1" ht="15.75" customHeight="1" thickTop="1" thickBot="1">
      <c r="E9" s="591"/>
      <c r="T9" s="590"/>
    </row>
    <row r="10" spans="1:35" s="592" customFormat="1" ht="184.5" customHeight="1" thickTop="1" thickBot="1">
      <c r="B10" s="593" t="s">
        <v>1650</v>
      </c>
      <c r="D10" s="594" t="s">
        <v>1788</v>
      </c>
      <c r="E10" s="591"/>
      <c r="F10" s="595"/>
      <c r="G10" s="596"/>
      <c r="H10" s="597" t="s">
        <v>1789</v>
      </c>
      <c r="I10" s="598" t="s">
        <v>1790</v>
      </c>
      <c r="J10" s="599" t="s">
        <v>1791</v>
      </c>
      <c r="K10" s="597" t="s">
        <v>1792</v>
      </c>
      <c r="L10" s="600"/>
      <c r="M10" s="601" t="s">
        <v>1793</v>
      </c>
      <c r="N10" s="597" t="s">
        <v>1849</v>
      </c>
      <c r="O10" s="597" t="s">
        <v>1794</v>
      </c>
      <c r="P10" s="602" t="s">
        <v>1795</v>
      </c>
      <c r="Q10" s="603" t="s">
        <v>1796</v>
      </c>
      <c r="R10" s="604" t="s">
        <v>1797</v>
      </c>
      <c r="S10" s="597" t="s">
        <v>1798</v>
      </c>
      <c r="T10" s="605"/>
      <c r="U10" s="606" t="s">
        <v>1795</v>
      </c>
      <c r="V10" s="601" t="s">
        <v>1799</v>
      </c>
      <c r="W10" s="603" t="s">
        <v>1800</v>
      </c>
      <c r="X10" s="605"/>
      <c r="Y10" s="597" t="s">
        <v>1795</v>
      </c>
      <c r="Z10" s="607"/>
      <c r="AA10" s="607"/>
      <c r="AB10" s="607"/>
      <c r="AC10" s="607"/>
      <c r="AD10" s="607"/>
      <c r="AE10" s="608" t="s">
        <v>1801</v>
      </c>
      <c r="AF10" s="608" t="s">
        <v>1802</v>
      </c>
      <c r="AG10" s="585"/>
    </row>
    <row r="11" spans="1:35" ht="15.75" customHeight="1" thickTop="1" thickBot="1">
      <c r="B11" s="571"/>
      <c r="E11" s="591"/>
      <c r="H11" s="571"/>
      <c r="L11" s="571"/>
      <c r="T11" s="590"/>
      <c r="AA11" s="592"/>
      <c r="AG11" s="585"/>
    </row>
    <row r="12" spans="1:35" s="591" customFormat="1" ht="65.099999999999994" customHeight="1" thickTop="1" thickBot="1">
      <c r="A12" s="612"/>
      <c r="B12" s="613">
        <v>7</v>
      </c>
      <c r="D12" s="614" t="s">
        <v>1602</v>
      </c>
      <c r="F12" s="615" t="s">
        <v>4942</v>
      </c>
      <c r="G12" s="616" t="s">
        <v>4943</v>
      </c>
      <c r="H12" s="617">
        <v>1700</v>
      </c>
      <c r="I12" s="618">
        <f ca="1">SUMPRODUCT((BDD!$B$8:$B$3170=D12)*(LEFT(BDD!$E$8:$E$3170,2)='SITU-- GLOBAL'!G12)*(ISNUMBER(BDD!$V$8:$V$3170))*(BDD!$V$8:$V$3170&lt;=$M$2))</f>
        <v>1011</v>
      </c>
      <c r="J12" s="619">
        <f ca="1">IF(N(H12)-N(I12)=0,"",N(H12)-N(I12))</f>
        <v>689</v>
      </c>
      <c r="K12" s="522">
        <f ca="1">IF(N(I12)=0,"",N(I12)/N(H12))</f>
        <v>0.5947058823529412</v>
      </c>
      <c r="L12" s="620"/>
      <c r="M12" s="621">
        <f ca="1">IF(N(I12)-N(P12)-N(AD12)=0,"",N(I12)-N(P12)-N(AD12))</f>
        <v>116</v>
      </c>
      <c r="N12" s="233">
        <f ca="1">IFERROR(IF(N(I12)="","",(N(P12)+N(Q12))/N(I12)),"")</f>
        <v>0.88427299703264095</v>
      </c>
      <c r="O12" s="234">
        <f ca="1">IF(N(P12)+N(Q12)+N(R12)=0,"",N(P12)+N(Q12)+N(R12))</f>
        <v>895</v>
      </c>
      <c r="P12" s="622">
        <f ca="1">SUMPRODUCT((BDD!B8:B3170=D12)*(LEFT(BDD!E8:E3170,2)='SITU-- GLOBAL'!G12)*(BDD!AB8:AB3170="A")*(ISNUMBER(BDD!V8:V3170))*(BDD!Z8:Z3170&lt;=$M$2))</f>
        <v>894</v>
      </c>
      <c r="Q12" s="623">
        <f ca="1">AB12</f>
        <v>0</v>
      </c>
      <c r="R12" s="623">
        <f ca="1">IF(AC12=0,"",AC12)</f>
        <v>1</v>
      </c>
      <c r="S12" s="558">
        <f ca="1">IFERROR(N(AD12)/(N(AD12)+N(P12)),"")</f>
        <v>1.1173184357541898E-3</v>
      </c>
      <c r="T12" s="590"/>
      <c r="U12" s="624">
        <f ca="1">COUNTIFS(BDD!$B$8:$B$3124,D12,BDD!AE8:AE3124,"&lt;="&amp;$M$2,BDD!$AJ$8:$AJ$3124,"A",BDD!$AH$8:$AH$3124,"&lt;="&amp;$M$2)</f>
        <v>0</v>
      </c>
      <c r="V12" s="625">
        <f ca="1">COUNTIFS(BDD!$B$8:$B$3124,D12,BDD!$AE$8:$AE$3124,"&lt;="&amp;$M$2,BDD!$AF$8:$AF$3124,"&lt;&gt;0")-N(U12)</f>
        <v>0</v>
      </c>
      <c r="W12" s="626">
        <f ca="1">N(Q12)+N(R12)-N(U12)-N(V12)</f>
        <v>1</v>
      </c>
      <c r="X12" s="627"/>
      <c r="Y12" s="624">
        <f ca="1">IF(N(U12)+N(P12)=0,"",N(U12)+N(P12))</f>
        <v>894</v>
      </c>
      <c r="AA12" s="628"/>
      <c r="AB12" s="629">
        <f ca="1">SUMPRODUCT((BDD!B8:B3170=D12)*(LEFT(BDD!E8:E3170,2)='SITU-- GLOBAL'!G12)*(BDD!AB8:AB3170="NR")*(ISNUMBER(BDD!V8:V3170))*(BDD!Z8:Z3170&lt;=$M$2))</f>
        <v>0</v>
      </c>
      <c r="AC12" s="629">
        <f ca="1">SUMPRODUCT((BDD!B8:B3170=D12)*(LEFT(BDD!E8:E3170,2)='SITU-- GLOBAL'!G12)*(BDD!AB8:AB3170="NT")*(ISNUMBER(BDD!V8:V3170))*(BDD!Z8:Z3170&lt;=$M$2))</f>
        <v>1</v>
      </c>
      <c r="AD12" s="629">
        <f ca="1">AB12+AC12</f>
        <v>1</v>
      </c>
      <c r="AE12" s="630">
        <v>20800</v>
      </c>
      <c r="AF12" s="631">
        <f>ROUNDUP(AE12/11.94,0)</f>
        <v>1743</v>
      </c>
    </row>
    <row r="13" spans="1:35" s="571" customFormat="1" ht="15.75" customHeight="1" thickTop="1">
      <c r="B13" s="610"/>
      <c r="C13" s="610"/>
      <c r="D13" s="610"/>
      <c r="E13" s="610"/>
      <c r="F13" s="610"/>
      <c r="G13" s="576"/>
      <c r="H13" s="632">
        <f>+COUNTIFS(BDD!$B$8:$B$3170,"&lt;&gt;0",BDD!$B$8:$B$3170,D12)-COUNTIFS(BDD!$F$8:$F$3170,"ANNULEE")</f>
        <v>3163</v>
      </c>
      <c r="I13" s="633"/>
      <c r="J13" s="633"/>
      <c r="K13" s="633"/>
      <c r="L13" s="633"/>
      <c r="M13" s="633"/>
      <c r="N13" s="634"/>
      <c r="O13" s="635"/>
      <c r="P13" s="576"/>
      <c r="Q13" s="576"/>
      <c r="R13" s="576"/>
      <c r="S13" s="636"/>
      <c r="T13" s="590"/>
      <c r="U13" s="576"/>
      <c r="V13" s="576"/>
      <c r="W13" s="576"/>
      <c r="X13" s="576"/>
      <c r="Y13" s="576"/>
      <c r="AE13" s="637"/>
      <c r="AF13" s="637"/>
    </row>
    <row r="14" spans="1:35" s="571" customFormat="1" ht="15.75" customHeight="1" thickBot="1">
      <c r="B14" s="610"/>
      <c r="C14" s="610"/>
      <c r="D14" s="610"/>
      <c r="E14" s="610"/>
      <c r="F14" s="610"/>
      <c r="G14" s="576"/>
      <c r="H14" s="638"/>
      <c r="I14" s="633"/>
      <c r="J14" s="633"/>
      <c r="K14" s="633"/>
      <c r="L14" s="633"/>
      <c r="M14" s="633"/>
      <c r="N14" s="634"/>
      <c r="O14" s="635"/>
      <c r="P14" s="576"/>
      <c r="Q14" s="576"/>
      <c r="R14" s="576"/>
      <c r="S14" s="636"/>
      <c r="T14" s="590"/>
      <c r="U14" s="576"/>
      <c r="V14" s="576"/>
      <c r="W14" s="576"/>
      <c r="X14" s="576"/>
      <c r="Y14" s="576"/>
      <c r="AE14" s="637"/>
      <c r="AF14" s="637"/>
    </row>
    <row r="15" spans="1:35" s="639" customFormat="1" ht="56.1" customHeight="1" thickTop="1" thickBot="1">
      <c r="A15" s="559"/>
      <c r="B15" s="613">
        <v>7</v>
      </c>
      <c r="C15" s="591"/>
      <c r="D15" s="614" t="s">
        <v>1602</v>
      </c>
      <c r="E15" s="591"/>
      <c r="F15" s="615" t="s">
        <v>4942</v>
      </c>
      <c r="G15" s="616" t="s">
        <v>4944</v>
      </c>
      <c r="H15" s="638"/>
      <c r="I15" s="618">
        <f ca="1">SUMPRODUCT((BDD!$B$8:$B$3170=D15)*(LEFT(BDD!$E$8:$E$3170,2)='SITU-- GLOBAL'!G15)*(ISNUMBER(BDD!$V$8:$V$3170))*(BDD!$V$8:$V$3170&lt;=$M$2))</f>
        <v>635</v>
      </c>
      <c r="J15" s="633"/>
      <c r="K15" s="633"/>
      <c r="L15" s="620"/>
      <c r="M15" s="621">
        <f ca="1">IF(N(I15)-N(P15)-N(AD15)=0,"",N(I15)-N(P15)-N(AD15))</f>
        <v>7</v>
      </c>
      <c r="N15" s="233">
        <f ca="1">IFERROR(IF(N(I15)="","",(N(P15)+N(Q15))/N(I15)),"")</f>
        <v>0.98897637795275595</v>
      </c>
      <c r="O15" s="234">
        <f ca="1">IF(N(P15)+N(Q15)+N(R15)=0,"",N(P15)+N(Q15)+N(R15))</f>
        <v>628</v>
      </c>
      <c r="P15" s="622">
        <f ca="1">SUMPRODUCT((BDD!B10:B3065=D15)*(LEFT(BDD!E10:E3065,2)='SITU-- GLOBAL'!G15)*(BDD!AB10:AB3065="A")*(ISNUMBER(BDD!V10:V3065))*(BDD!Z10:Z3065&lt;=$M$2))</f>
        <v>627</v>
      </c>
      <c r="Q15" s="623">
        <f ca="1">IF(AB15=0,"",AB15)</f>
        <v>1</v>
      </c>
      <c r="R15" s="623">
        <f ca="1">AC15</f>
        <v>0</v>
      </c>
      <c r="S15" s="558">
        <f ca="1">IFERROR(N(AD15)/(N(AD15)+N(P15)),"")</f>
        <v>1.5923566878980893E-3</v>
      </c>
      <c r="T15" s="590"/>
      <c r="U15" s="624" t="e">
        <f ca="1">COUNTIFS(BDD!$B$8:$B$3124,D15,BDD!AE10:AE3127,"&lt;="&amp;$M$2,BDD!$AJ$8:$AJ$3124,"A",BDD!$AH$8:$AH$3124,"&lt;="&amp;$M$2)</f>
        <v>#VALUE!</v>
      </c>
      <c r="V15" s="625" t="e">
        <f ca="1">COUNTIFS(BDD!$B$8:$B$3124,D15,BDD!$AE$8:$AE$3124,"&lt;="&amp;$M$2,BDD!$AF$8:$AF$3124,"&lt;&gt;0",BDD!$B$8:$B$3124,(LEFT(BDD!$E$8:$E$3170,2)='SITU-- GLOBAL'!G15))-N(U15)</f>
        <v>#VALUE!</v>
      </c>
      <c r="W15" s="626" t="e">
        <f ca="1">N(Q15)+N(R15)-N(U15)-N(V15)</f>
        <v>#VALUE!</v>
      </c>
      <c r="X15" s="627"/>
      <c r="Y15" s="576"/>
      <c r="Z15" s="591"/>
      <c r="AA15" s="628"/>
      <c r="AB15" s="629">
        <f ca="1">SUMPRODUCT((BDD!B10:B3065=D15)*(LEFT(BDD!E10:E3065,2)='SITU-- GLOBAL'!G15)*(BDD!AB10:AB3065="NR")*(ISNUMBER(BDD!V10:V3065))*(BDD!Z10:Z3065&lt;=$M$2))</f>
        <v>1</v>
      </c>
      <c r="AC15" s="629">
        <f ca="1">SUMPRODUCT((BDD!B10:B3065=D15)*(LEFT(BDD!E10:E3065,2)='SITU-- GLOBAL'!G15)*(BDD!AB10:AB3065="NT")*(ISNUMBER(BDD!V10:V3065))*(BDD!Z10:Z3065&lt;=$M$2))</f>
        <v>0</v>
      </c>
      <c r="AD15" s="629">
        <f ca="1">AB15+AC15</f>
        <v>1</v>
      </c>
      <c r="AE15" s="630"/>
      <c r="AF15" s="631"/>
    </row>
    <row r="16" spans="1:35" s="610" customFormat="1" ht="51.75" customHeight="1" thickTop="1">
      <c r="I16" s="659">
        <f ca="1">+I12+I15</f>
        <v>1646</v>
      </c>
      <c r="S16" s="640" t="s">
        <v>1804</v>
      </c>
      <c r="T16" s="640"/>
      <c r="U16" s="640"/>
      <c r="V16" s="1075">
        <f ca="1">AE8</f>
        <v>46315</v>
      </c>
      <c r="W16" s="1075"/>
      <c r="X16" s="640"/>
      <c r="Y16" s="641">
        <f ca="1">+W2</f>
        <v>46315.643125000002</v>
      </c>
    </row>
    <row r="17" spans="9:20" ht="36" customHeight="1">
      <c r="I17" s="579">
        <f ca="1">SUMPRODUCT((BDD!B8:B3170=D15)*(LEFT(BDD!E8:E3170,2)='SITU-- GLOBAL'!G15)*(BDD!V8:V3170&lt;=$M$2))</f>
        <v>637</v>
      </c>
      <c r="K17" s="579" t="e">
        <f ca="1">IF(N(I17)=0,"",N(I17)/N(H17))</f>
        <v>#DIV/0!</v>
      </c>
      <c r="Q17" s="642"/>
      <c r="R17" s="642"/>
      <c r="S17" s="642"/>
      <c r="T17" s="642"/>
    </row>
    <row r="18" spans="9:20" ht="36" customHeight="1">
      <c r="K18" s="579" t="str">
        <f t="shared" ref="K18:K22" si="0">IF(N(I18)=0,"",N(I18)/N(H18))</f>
        <v/>
      </c>
      <c r="Q18" s="642"/>
      <c r="R18" s="642"/>
      <c r="S18" s="642"/>
      <c r="T18" s="642"/>
    </row>
    <row r="19" spans="9:20" ht="36" customHeight="1">
      <c r="K19" s="579" t="str">
        <f t="shared" si="0"/>
        <v/>
      </c>
    </row>
    <row r="20" spans="9:20" ht="34.5" customHeight="1">
      <c r="K20" s="579" t="str">
        <f t="shared" si="0"/>
        <v/>
      </c>
    </row>
    <row r="21" spans="9:20" ht="27" customHeight="1">
      <c r="K21" s="579" t="str">
        <f t="shared" si="0"/>
        <v/>
      </c>
    </row>
    <row r="22" spans="9:20" ht="25.5" customHeight="1">
      <c r="K22" s="579" t="str">
        <f t="shared" si="0"/>
        <v/>
      </c>
    </row>
    <row r="23" spans="9:20" ht="25.5" customHeight="1"/>
    <row r="24" spans="9:20" ht="25.5" customHeight="1"/>
    <row r="25" spans="9:20" ht="25.5" customHeight="1"/>
    <row r="26" spans="9:20" ht="25.5" customHeight="1"/>
    <row r="27" spans="9:20" ht="25.5" customHeight="1"/>
    <row r="28" spans="9:20" ht="25.5" customHeight="1"/>
    <row r="29" spans="9:20" ht="25.5" customHeight="1"/>
    <row r="30" spans="9:20" ht="25.5" customHeight="1"/>
    <row r="31" spans="9:20" ht="25.5" customHeight="1"/>
    <row r="32" spans="9:20" ht="25.5" customHeight="1"/>
    <row r="33" ht="25.5" customHeight="1"/>
    <row r="34" ht="25.5" customHeight="1"/>
    <row r="35" ht="25.5" customHeight="1"/>
    <row r="36" ht="25.5" customHeight="1"/>
    <row r="37" ht="25.5" customHeight="1"/>
    <row r="38" ht="25.5" customHeight="1"/>
    <row r="39" ht="25.5" customHeight="1"/>
    <row r="40" ht="25.5" customHeight="1"/>
    <row r="41" ht="25.5" customHeight="1"/>
    <row r="42" ht="25.5" customHeight="1"/>
    <row r="43" ht="25.5" customHeight="1"/>
    <row r="44" ht="25.5" customHeight="1"/>
    <row r="45" ht="25.5" customHeight="1"/>
    <row r="46" ht="25.5" customHeight="1"/>
    <row r="47" ht="25.5" customHeight="1"/>
  </sheetData>
  <sheetProtection formatCells="0" formatRows="0" sort="0" autoFilter="0"/>
  <mergeCells count="11">
    <mergeCell ref="D6:W6"/>
    <mergeCell ref="P1:Q1"/>
    <mergeCell ref="W1:Y1"/>
    <mergeCell ref="M2:P2"/>
    <mergeCell ref="W2:Y2"/>
    <mergeCell ref="D4:W4"/>
    <mergeCell ref="H8:K8"/>
    <mergeCell ref="M8:S8"/>
    <mergeCell ref="U8:W8"/>
    <mergeCell ref="AE8:AF8"/>
    <mergeCell ref="V16:W16"/>
  </mergeCells>
  <printOptions horizontalCentered="1" verticalCentered="1"/>
  <pageMargins left="3.937007874015748E-2" right="3.937007874015748E-2" top="0" bottom="0" header="0" footer="0"/>
  <pageSetup paperSize="9" scale="4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C1:U22"/>
  <sheetViews>
    <sheetView view="pageBreakPreview" topLeftCell="A7" zoomScale="50" zoomScaleNormal="100" zoomScaleSheetLayoutView="50" workbookViewId="0">
      <selection activeCell="U6" sqref="U6:U7"/>
    </sheetView>
  </sheetViews>
  <sheetFormatPr defaultColWidth="11.42578125" defaultRowHeight="15"/>
  <cols>
    <col min="1" max="1" width="13.42578125" style="302" customWidth="1"/>
    <col min="2" max="2" width="2.85546875" style="302" customWidth="1"/>
    <col min="3" max="3" width="8.7109375" style="302" customWidth="1"/>
    <col min="4" max="4" width="8.140625" style="302" customWidth="1"/>
    <col min="5" max="5" width="3.140625" style="303" customWidth="1"/>
    <col min="6" max="6" width="57.28515625" style="302" bestFit="1" customWidth="1"/>
    <col min="7" max="7" width="14.5703125" style="302" customWidth="1"/>
    <col min="8" max="8" width="3.140625" style="302" customWidth="1"/>
    <col min="9" max="9" width="24.42578125" style="302" customWidth="1"/>
    <col min="10" max="10" width="27.28515625" style="302" customWidth="1"/>
    <col min="11" max="11" width="29.42578125" style="302" customWidth="1"/>
    <col min="12" max="12" width="27" style="302" customWidth="1"/>
    <col min="13" max="13" width="29.42578125" style="302" customWidth="1"/>
    <col min="14" max="14" width="30.5703125" style="302" customWidth="1"/>
    <col min="15" max="15" width="31.5703125" style="302" customWidth="1"/>
    <col min="16" max="16" width="8.7109375" style="302" customWidth="1"/>
    <col min="17" max="17" width="2.85546875" style="302" customWidth="1"/>
    <col min="18" max="18" width="6.42578125" style="302" customWidth="1"/>
    <col min="19" max="19" width="39.7109375" style="302" customWidth="1"/>
    <col min="20" max="20" width="18" style="302" customWidth="1"/>
    <col min="21" max="21" width="38.7109375" style="302" bestFit="1" customWidth="1"/>
    <col min="22" max="16384" width="11.42578125" style="302"/>
  </cols>
  <sheetData>
    <row r="1" spans="3:21" s="235" customFormat="1" ht="20.25" customHeight="1">
      <c r="E1" s="236"/>
      <c r="O1" s="237">
        <v>0.35</v>
      </c>
    </row>
    <row r="2" spans="3:21" s="235" customFormat="1" ht="14.25" customHeight="1" thickBot="1">
      <c r="E2" s="236"/>
    </row>
    <row r="3" spans="3:21" s="235" customFormat="1" ht="60.75" customHeight="1" thickTop="1" thickBot="1">
      <c r="E3" s="236"/>
      <c r="G3" s="238"/>
      <c r="H3" s="239"/>
      <c r="I3" s="240" t="s">
        <v>1805</v>
      </c>
      <c r="J3" s="1104">
        <f ca="1">$S$3</f>
        <v>46315</v>
      </c>
      <c r="K3" s="1104"/>
      <c r="L3" s="241" t="s">
        <v>1806</v>
      </c>
      <c r="M3" s="1104">
        <f ca="1">$U$3</f>
        <v>46315</v>
      </c>
      <c r="N3" s="1105"/>
      <c r="O3" s="242"/>
      <c r="S3" s="243">
        <f ca="1">TODAY()</f>
        <v>46315</v>
      </c>
      <c r="U3" s="243">
        <f ca="1">TODAY()</f>
        <v>46315</v>
      </c>
    </row>
    <row r="4" spans="3:21" s="235" customFormat="1" ht="59.25" customHeight="1" thickTop="1" thickBot="1">
      <c r="E4" s="236"/>
      <c r="I4" s="244"/>
      <c r="J4" s="245"/>
      <c r="K4" s="246"/>
      <c r="L4" s="246"/>
      <c r="M4" s="245"/>
      <c r="N4" s="244"/>
      <c r="O4" s="242"/>
    </row>
    <row r="5" spans="3:21" s="235" customFormat="1" ht="132" customHeight="1" thickTop="1" thickBot="1">
      <c r="G5" s="1106" t="s">
        <v>1807</v>
      </c>
      <c r="H5" s="1107"/>
      <c r="I5" s="1107"/>
      <c r="J5" s="1107"/>
      <c r="K5" s="1107"/>
      <c r="L5" s="1107"/>
      <c r="M5" s="1107"/>
      <c r="N5" s="1108"/>
      <c r="O5" s="242"/>
      <c r="Q5" s="247"/>
      <c r="R5" s="247"/>
    </row>
    <row r="6" spans="3:21" s="235" customFormat="1" ht="27.75" customHeight="1" thickTop="1" thickBot="1">
      <c r="E6" s="236"/>
      <c r="F6" s="248"/>
      <c r="G6" s="248"/>
      <c r="H6" s="248"/>
      <c r="I6" s="248"/>
      <c r="J6" s="248"/>
      <c r="K6" s="248"/>
      <c r="L6" s="248"/>
      <c r="M6" s="248"/>
      <c r="N6" s="248"/>
      <c r="O6" s="248"/>
      <c r="P6" s="248"/>
      <c r="Q6" s="248"/>
      <c r="R6" s="248"/>
      <c r="T6" s="1109">
        <f ca="1">U3-S3</f>
        <v>0</v>
      </c>
      <c r="U6" s="1110" t="s">
        <v>1808</v>
      </c>
    </row>
    <row r="7" spans="3:21" s="249" customFormat="1" ht="72.75" customHeight="1" thickTop="1" thickBot="1">
      <c r="E7" s="250"/>
      <c r="G7" s="1111" t="s">
        <v>1809</v>
      </c>
      <c r="H7" s="1112"/>
      <c r="I7" s="1112"/>
      <c r="J7" s="1112"/>
      <c r="K7" s="1112"/>
      <c r="L7" s="1112"/>
      <c r="M7" s="1112"/>
      <c r="N7" s="1113"/>
      <c r="O7" s="251"/>
      <c r="T7" s="1109"/>
      <c r="U7" s="1110"/>
    </row>
    <row r="8" spans="3:21" s="235" customFormat="1" ht="40.5" customHeight="1" thickTop="1">
      <c r="E8" s="236"/>
      <c r="F8" s="248"/>
      <c r="G8" s="248"/>
      <c r="H8" s="248"/>
      <c r="I8" s="248"/>
      <c r="J8" s="248"/>
      <c r="K8" s="248"/>
      <c r="L8" s="248"/>
      <c r="M8" s="248"/>
      <c r="N8" s="248"/>
      <c r="O8" s="248"/>
      <c r="P8" s="248"/>
      <c r="Q8" s="248"/>
      <c r="R8" s="248"/>
    </row>
    <row r="9" spans="3:21" s="249" customFormat="1" ht="26.25" customHeight="1" thickBot="1">
      <c r="E9" s="250"/>
      <c r="S9" s="235"/>
    </row>
    <row r="10" spans="3:21" s="249" customFormat="1" ht="33" customHeight="1" thickTop="1" thickBot="1">
      <c r="D10" s="252"/>
      <c r="E10" s="253"/>
      <c r="F10" s="1093" t="s">
        <v>1810</v>
      </c>
      <c r="G10" s="1094"/>
      <c r="H10" s="1094"/>
      <c r="I10" s="1094"/>
      <c r="J10" s="1094"/>
      <c r="K10" s="1094"/>
      <c r="L10" s="1094"/>
      <c r="M10" s="1094"/>
      <c r="N10" s="1094"/>
      <c r="O10" s="1095"/>
      <c r="P10" s="254"/>
      <c r="Q10" s="255"/>
      <c r="R10" s="255"/>
      <c r="S10" s="256"/>
    </row>
    <row r="11" spans="3:21" s="249" customFormat="1" ht="33" customHeight="1" thickTop="1" thickBot="1">
      <c r="C11" s="257"/>
      <c r="D11" s="258"/>
      <c r="E11" s="259"/>
      <c r="F11" s="1096"/>
      <c r="G11" s="1097"/>
      <c r="H11" s="1097"/>
      <c r="I11" s="1097"/>
      <c r="J11" s="1097"/>
      <c r="K11" s="1097"/>
      <c r="L11" s="1097"/>
      <c r="M11" s="1097"/>
      <c r="N11" s="1097"/>
      <c r="O11" s="1098"/>
      <c r="P11" s="257"/>
      <c r="Q11" s="260"/>
      <c r="R11" s="255"/>
      <c r="S11" s="235"/>
    </row>
    <row r="12" spans="3:21" s="235" customFormat="1" ht="37.5" customHeight="1" thickTop="1" thickBot="1">
      <c r="C12" s="261"/>
      <c r="E12" s="236"/>
      <c r="Q12" s="261"/>
      <c r="R12" s="262"/>
    </row>
    <row r="13" spans="3:21" s="235" customFormat="1" ht="68.25" customHeight="1" thickTop="1" thickBot="1">
      <c r="C13" s="261"/>
      <c r="D13" s="1099" t="s">
        <v>1650</v>
      </c>
      <c r="E13" s="236"/>
      <c r="F13" s="263" t="s">
        <v>1811</v>
      </c>
      <c r="G13" s="264" t="s">
        <v>1784</v>
      </c>
      <c r="I13" s="1100" t="s">
        <v>1812</v>
      </c>
      <c r="J13" s="1100" t="s">
        <v>1813</v>
      </c>
      <c r="K13" s="1100" t="s">
        <v>1814</v>
      </c>
      <c r="L13" s="1102" t="s">
        <v>1796</v>
      </c>
      <c r="M13" s="1102" t="s">
        <v>1394</v>
      </c>
      <c r="N13" s="1100" t="s">
        <v>1815</v>
      </c>
      <c r="O13" s="1100" t="s">
        <v>1816</v>
      </c>
      <c r="Q13" s="261"/>
      <c r="R13" s="262"/>
    </row>
    <row r="14" spans="3:21" s="269" customFormat="1" ht="168.75" customHeight="1" thickTop="1" thickBot="1">
      <c r="C14" s="265"/>
      <c r="D14" s="1099"/>
      <c r="E14" s="249"/>
      <c r="F14" s="266" t="s">
        <v>1788</v>
      </c>
      <c r="G14" s="267"/>
      <c r="H14" s="268"/>
      <c r="I14" s="1101"/>
      <c r="J14" s="1101" t="s">
        <v>1813</v>
      </c>
      <c r="K14" s="1101" t="s">
        <v>1814</v>
      </c>
      <c r="L14" s="1103" t="s">
        <v>1796</v>
      </c>
      <c r="M14" s="1103"/>
      <c r="N14" s="1101" t="s">
        <v>1815</v>
      </c>
      <c r="O14" s="1101" t="s">
        <v>1816</v>
      </c>
      <c r="Q14" s="265"/>
      <c r="R14" s="270"/>
    </row>
    <row r="15" spans="3:21" s="269" customFormat="1" ht="18" customHeight="1" thickTop="1" thickBot="1">
      <c r="C15" s="265"/>
      <c r="D15" s="255"/>
      <c r="E15" s="255"/>
      <c r="F15" s="271"/>
      <c r="G15" s="272"/>
      <c r="H15" s="268"/>
      <c r="I15" s="273"/>
      <c r="J15" s="273"/>
      <c r="K15" s="273"/>
      <c r="L15" s="273"/>
      <c r="M15" s="273"/>
      <c r="N15" s="273"/>
      <c r="O15" s="273"/>
      <c r="P15" s="270"/>
      <c r="Q15" s="265"/>
      <c r="R15" s="270"/>
    </row>
    <row r="16" spans="3:21" s="285" customFormat="1" ht="59.1" customHeight="1" thickTop="1" thickBot="1">
      <c r="C16" s="274"/>
      <c r="D16" s="275">
        <v>1</v>
      </c>
      <c r="E16" s="276"/>
      <c r="F16" s="660" t="s">
        <v>1602</v>
      </c>
      <c r="G16" s="277" t="s">
        <v>1803</v>
      </c>
      <c r="H16" s="278"/>
      <c r="I16" s="279">
        <f ca="1">COUNTIFS(BDD!$B$8:$B$3062,F16,BDD!$V$8:$V$3062,"&gt;="&amp;$J$3,BDD!$B$8:$B$3062,F16,BDD!$V$8:$V$3062,"&lt;="&amp;$M$3)</f>
        <v>4</v>
      </c>
      <c r="J16" s="280" t="str">
        <f ca="1">IF(SUM(N(K16)+N(L16)+N(M16))=0,"",SUM(N(K16)+N(L16)+N(M16)))</f>
        <v/>
      </c>
      <c r="K16" s="281">
        <f ca="1">COUNTIFS(BDD!$B$8:$B$3062,F16,BDD!$Z$8:$Z$3062,"&gt;="&amp;$J$3,BDD!$B$8:$B$3062,F16,BDD!$Z$8:$Z$3062,"&lt;="&amp;$M$3,BDD!$AB$8:$AB$3062,"A")</f>
        <v>0</v>
      </c>
      <c r="L16" s="282">
        <f ca="1">COUNTIFS(BDD!$B$8:$B$3062,F16,BDD!$Z$8:$Z$3062,"&gt;="&amp;$J$3,BDD!$B$8:$B$3062,F16,BDD!$Z$8:$Z$3062,"&lt;="&amp;$M$3,BDD!$AB$8:$AB$3062,"NR")</f>
        <v>0</v>
      </c>
      <c r="M16" s="282">
        <f ca="1">COUNTIFS(BDD!$B$8:$B$3062,F16,BDD!$Z$8:$Z$3062,"&gt;="&amp;$J$3,BDD!$B$8:$B$3062,F16,BDD!$Z$8:$Z$3062,"&lt;="&amp;$M$3,BDD!$AB$8:$AB$3062,"NT")</f>
        <v>0</v>
      </c>
      <c r="N16" s="283"/>
      <c r="O16" s="284" t="str">
        <f ca="1">IFERROR((N(M16)+N(L16))/(N(M16)+N(K16)+N(L16)),"")</f>
        <v/>
      </c>
      <c r="Q16" s="274"/>
      <c r="R16" s="286"/>
    </row>
    <row r="17" spans="3:18" s="292" customFormat="1" ht="18" customHeight="1" thickTop="1" thickBot="1">
      <c r="C17" s="287"/>
      <c r="D17" s="288"/>
      <c r="E17" s="289"/>
      <c r="F17" s="290"/>
      <c r="G17" s="290"/>
      <c r="H17" s="290"/>
      <c r="I17" s="291"/>
      <c r="J17" s="291"/>
      <c r="K17" s="291"/>
      <c r="L17" s="291"/>
      <c r="M17" s="291"/>
      <c r="N17" s="291"/>
      <c r="O17" s="291"/>
      <c r="Q17" s="287"/>
      <c r="R17" s="293"/>
    </row>
    <row r="18" spans="3:18" s="288" customFormat="1" ht="69.75" customHeight="1" thickTop="1" thickBot="1">
      <c r="C18" s="294"/>
      <c r="E18" s="295"/>
      <c r="F18" s="296" t="s">
        <v>602</v>
      </c>
      <c r="G18" s="297">
        <v>7</v>
      </c>
      <c r="H18" s="298"/>
      <c r="I18" s="279">
        <f ca="1">SUM(I16:I16)</f>
        <v>4</v>
      </c>
      <c r="J18" s="299">
        <f ca="1">SUM(J16:J16)</f>
        <v>0</v>
      </c>
      <c r="K18" s="281">
        <f ca="1">SUM(K16:K16)</f>
        <v>0</v>
      </c>
      <c r="L18" s="282">
        <f ca="1">SUM(L16:L16)</f>
        <v>0</v>
      </c>
      <c r="M18" s="282">
        <f ca="1">SUM(M16:M16)</f>
        <v>0</v>
      </c>
      <c r="N18" s="283"/>
      <c r="O18" s="284">
        <f ca="1">SUM(O16:O16)</f>
        <v>0</v>
      </c>
      <c r="Q18" s="294"/>
      <c r="R18" s="300"/>
    </row>
    <row r="19" spans="3:18" ht="30.75" customHeight="1" thickTop="1" thickBot="1">
      <c r="C19" s="301"/>
      <c r="Q19" s="301"/>
      <c r="R19" s="304"/>
    </row>
    <row r="20" spans="3:18" s="235" customFormat="1" ht="25.5" customHeight="1" thickTop="1" thickBot="1">
      <c r="C20" s="305"/>
      <c r="D20" s="306"/>
      <c r="E20" s="307"/>
      <c r="F20" s="306"/>
      <c r="G20" s="306"/>
      <c r="H20" s="306"/>
      <c r="I20" s="306"/>
      <c r="J20" s="1089" t="s">
        <v>1817</v>
      </c>
      <c r="K20" s="1091">
        <f ca="1">N(K18)+N(N18)</f>
        <v>0</v>
      </c>
      <c r="L20" s="306"/>
      <c r="M20" s="306"/>
      <c r="N20" s="306"/>
      <c r="O20" s="306"/>
      <c r="P20" s="308"/>
      <c r="Q20" s="261"/>
      <c r="R20" s="262"/>
    </row>
    <row r="21" spans="3:18" s="235" customFormat="1" ht="25.5" customHeight="1" thickTop="1" thickBot="1">
      <c r="E21" s="236"/>
      <c r="J21" s="1090"/>
      <c r="K21" s="1092"/>
    </row>
    <row r="22" spans="3:18" ht="15.75" thickTop="1"/>
  </sheetData>
  <mergeCells count="17">
    <mergeCell ref="J3:K3"/>
    <mergeCell ref="M3:N3"/>
    <mergeCell ref="G5:N5"/>
    <mergeCell ref="T6:T7"/>
    <mergeCell ref="U6:U7"/>
    <mergeCell ref="G7:N7"/>
    <mergeCell ref="J20:J21"/>
    <mergeCell ref="K20:K21"/>
    <mergeCell ref="F10:O11"/>
    <mergeCell ref="D13:D14"/>
    <mergeCell ref="I13:I14"/>
    <mergeCell ref="J13:J14"/>
    <mergeCell ref="K13:K14"/>
    <mergeCell ref="L13:L14"/>
    <mergeCell ref="M13:M14"/>
    <mergeCell ref="N13:N14"/>
    <mergeCell ref="O13:O14"/>
  </mergeCells>
  <printOptions horizontalCentered="1" verticalCentered="1"/>
  <pageMargins left="0" right="0" top="0" bottom="0" header="0" footer="0"/>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B526"/>
  <sheetViews>
    <sheetView tabSelected="1" view="pageBreakPreview" topLeftCell="A4" zoomScale="85" zoomScaleNormal="100" zoomScaleSheetLayoutView="85" workbookViewId="0">
      <selection activeCell="X11" sqref="X11"/>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5" width="10.28515625" style="189" customWidth="1"/>
    <col min="6" max="6" width="8.140625" style="189" customWidth="1"/>
    <col min="7" max="7" width="14.28515625" style="189" customWidth="1"/>
    <col min="8" max="8" width="6.140625" style="216" customWidth="1"/>
    <col min="9" max="9" width="8.5703125" style="189" customWidth="1"/>
    <col min="10" max="10" width="14.28515625" style="189" customWidth="1"/>
    <col min="11" max="11" width="6.140625" style="216" customWidth="1"/>
    <col min="12" max="12" width="4.42578125" style="189" customWidth="1"/>
    <col min="13" max="13" width="5" style="189" customWidth="1"/>
    <col min="14" max="14" width="10.85546875" style="189" bestFit="1" customWidth="1"/>
    <col min="15" max="15" width="9.42578125" style="189" customWidth="1"/>
    <col min="16" max="18" width="6.85546875" style="425" customWidth="1"/>
    <col min="19" max="24" width="5.85546875" style="189" customWidth="1"/>
    <col min="25" max="25" width="9.85546875" style="189"/>
    <col min="26" max="26" width="9.5703125" style="317" hidden="1" customWidth="1"/>
    <col min="27" max="27" width="6.28515625" style="420" customWidth="1"/>
    <col min="28" max="28" width="10.28515625" style="232" hidden="1" customWidth="1"/>
    <col min="29" max="16384" width="9.85546875" style="189"/>
  </cols>
  <sheetData>
    <row r="1" spans="1:28" s="310" customFormat="1" ht="25.5" customHeight="1">
      <c r="B1" s="311"/>
      <c r="C1" s="311"/>
      <c r="D1" s="1141" t="s">
        <v>1818</v>
      </c>
      <c r="E1" s="1141"/>
      <c r="F1" s="1141"/>
      <c r="G1" s="1141"/>
      <c r="H1" s="1141"/>
      <c r="I1" s="1142" t="s">
        <v>1819</v>
      </c>
      <c r="J1" s="1142"/>
      <c r="K1" s="1142"/>
      <c r="L1" s="1142"/>
      <c r="M1" s="1142"/>
      <c r="N1" s="1142"/>
      <c r="O1" s="312">
        <f>IF(COUNTA(AA:AA)&lt;=21,1,IF(AND(COUNTA(AA:AA)&gt;21,COUNTA(AA:AA)&lt;=42),2,IF(AND(COUNTA(AA:AA)&gt;42,COUNTA(AA:AA)&lt;=63),3,IF(AND(COUNTA(AA:AA)&gt;63,COUNTA(AA:AA)&lt;=84),4,IF(AND(COUNTA(AA:AA)&gt;84,COUNTA(AA:AA)&lt;=105),5,IF(AND(COUNTA(AA:AA)&gt;105,COUNTA(AA:AA)&lt;=126),6,IF(AND(COUNTA(AA:AA)&gt;126,COUNTA(AA:AA)&lt;=147),7,IF(AND(COUNTA(AA:AA)&gt;147,COUNTA(AA:AA)&lt;=168),8,IF(AND(COUNTA(AA:AA)&gt;168,COUNTA(AA:AA)&lt;=189),9,IF(AND(COUNTA(AA:AA)&gt;189,COUNTA(AA:AA)&lt;=210),10,IF(AND(COUNTA(AA:AA)&gt;210,COUNTA(AA:AA)&lt;=231),11,IF(AND(COUNTA(AA:AA)&gt;231,COUNTA(AA:AA)&lt;=252),12,IF(AND(COUNTA(AA:AA)&gt;252,COUNTA(AA:AA)&lt;=273),13,IF(AND(COUNTA(AA:AA)&gt;273,COUNTA(AA:AA)&lt;=294),14,IF(AND(COUNTA(AA:AA)&gt;294,COUNTA(AA:AA)&lt;=315),15,0)))))))))))))))</f>
        <v>6</v>
      </c>
      <c r="P1" s="313"/>
      <c r="Q1" s="313"/>
      <c r="R1" s="313"/>
      <c r="S1" s="311"/>
      <c r="T1" s="311"/>
      <c r="U1" s="311"/>
      <c r="V1" s="311"/>
      <c r="W1" s="311"/>
      <c r="X1" s="311"/>
      <c r="Z1" s="310">
        <f>IF(AA1="","",ROW())</f>
        <v>1</v>
      </c>
      <c r="AA1" s="314" t="s">
        <v>0</v>
      </c>
    </row>
    <row r="2" spans="1:28" s="316" customFormat="1" ht="18.95" customHeight="1">
      <c r="A2" s="315"/>
      <c r="B2" s="1127"/>
      <c r="C2" s="1127"/>
      <c r="D2" s="1127"/>
      <c r="E2" s="1127"/>
      <c r="F2" s="1128" t="s">
        <v>1533</v>
      </c>
      <c r="G2" s="1129"/>
      <c r="H2" s="1129"/>
      <c r="I2" s="1129"/>
      <c r="J2" s="1129"/>
      <c r="K2" s="1129"/>
      <c r="L2" s="1129"/>
      <c r="M2" s="1129"/>
      <c r="N2" s="1129"/>
      <c r="O2" s="1129"/>
      <c r="P2" s="1129"/>
      <c r="Q2" s="1129"/>
      <c r="R2" s="1129"/>
      <c r="S2" s="1129"/>
      <c r="T2" s="1130"/>
      <c r="U2" s="1137" t="s">
        <v>1820</v>
      </c>
      <c r="V2" s="1138"/>
      <c r="W2" s="1138"/>
      <c r="X2" s="1139"/>
      <c r="Z2" s="317">
        <f t="shared" ref="Z2:Z65" si="0">IF(AA2="","",ROW())</f>
        <v>2</v>
      </c>
      <c r="AA2" s="314" t="s">
        <v>2</v>
      </c>
      <c r="AB2" s="318"/>
    </row>
    <row r="3" spans="1:28" s="316" customFormat="1" ht="18.95" customHeight="1">
      <c r="A3" s="315"/>
      <c r="B3" s="1127"/>
      <c r="C3" s="1127"/>
      <c r="D3" s="1127"/>
      <c r="E3" s="1127"/>
      <c r="F3" s="1131"/>
      <c r="G3" s="1132"/>
      <c r="H3" s="1132"/>
      <c r="I3" s="1132"/>
      <c r="J3" s="1132"/>
      <c r="K3" s="1132"/>
      <c r="L3" s="1132"/>
      <c r="M3" s="1132"/>
      <c r="N3" s="1132"/>
      <c r="O3" s="1132"/>
      <c r="P3" s="1132"/>
      <c r="Q3" s="1132"/>
      <c r="R3" s="1132"/>
      <c r="S3" s="1132"/>
      <c r="T3" s="1133"/>
      <c r="U3" s="1137" t="s">
        <v>1536</v>
      </c>
      <c r="V3" s="1138"/>
      <c r="W3" s="1138"/>
      <c r="X3" s="1139"/>
      <c r="Z3" s="317">
        <f t="shared" si="0"/>
        <v>3</v>
      </c>
      <c r="AA3" s="314" t="s">
        <v>3</v>
      </c>
      <c r="AB3" s="318"/>
    </row>
    <row r="4" spans="1:28" s="316" customFormat="1" ht="18.95" customHeight="1">
      <c r="A4" s="315"/>
      <c r="B4" s="1127"/>
      <c r="C4" s="1127"/>
      <c r="D4" s="1127"/>
      <c r="E4" s="1127"/>
      <c r="F4" s="1134"/>
      <c r="G4" s="1135"/>
      <c r="H4" s="1135"/>
      <c r="I4" s="1135"/>
      <c r="J4" s="1135"/>
      <c r="K4" s="1135"/>
      <c r="L4" s="1135"/>
      <c r="M4" s="1135"/>
      <c r="N4" s="1135"/>
      <c r="O4" s="1135"/>
      <c r="P4" s="1135"/>
      <c r="Q4" s="1135"/>
      <c r="R4" s="1135"/>
      <c r="S4" s="1135"/>
      <c r="T4" s="1136"/>
      <c r="U4" s="1137" t="s">
        <v>1538</v>
      </c>
      <c r="V4" s="1138"/>
      <c r="W4" s="1138"/>
      <c r="X4" s="1139"/>
      <c r="Z4" s="317">
        <f t="shared" si="0"/>
        <v>4</v>
      </c>
      <c r="AA4" s="314" t="s">
        <v>4</v>
      </c>
      <c r="AB4" s="318"/>
    </row>
    <row r="5" spans="1:28" s="316" customFormat="1" ht="3" customHeight="1">
      <c r="A5" s="315"/>
      <c r="H5" s="319"/>
      <c r="K5" s="319"/>
      <c r="P5" s="320"/>
      <c r="Q5" s="320"/>
      <c r="R5" s="320"/>
      <c r="Z5" s="317">
        <f t="shared" si="0"/>
        <v>5</v>
      </c>
      <c r="AA5" s="314" t="s">
        <v>5</v>
      </c>
      <c r="AB5" s="318"/>
    </row>
    <row r="6" spans="1:28"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7"/>
      <c r="V6" s="1117"/>
      <c r="W6" s="1117"/>
      <c r="X6" s="1118"/>
      <c r="Z6" s="317">
        <f t="shared" si="0"/>
        <v>6</v>
      </c>
      <c r="AA6" s="314" t="s">
        <v>6</v>
      </c>
      <c r="AB6" s="318"/>
    </row>
    <row r="7" spans="1:28" s="326" customFormat="1" ht="18.75" customHeight="1">
      <c r="A7" s="315"/>
      <c r="B7" s="321" t="s">
        <v>1822</v>
      </c>
      <c r="C7" s="322"/>
      <c r="D7" s="322"/>
      <c r="E7" s="322"/>
      <c r="F7" s="1140" t="str">
        <f>VLOOKUP($A11,BDD!$A$8:$BB$3170,2,0)</f>
        <v>MFD-ISW Vers MFD-CPF-</v>
      </c>
      <c r="G7" s="1140"/>
      <c r="H7" s="1140"/>
      <c r="I7" s="323" t="s">
        <v>1823</v>
      </c>
      <c r="J7" s="324"/>
      <c r="K7" s="325" t="str">
        <f>CONCATENATE(O7+S7,"  ML")</f>
        <v>0  ML</v>
      </c>
      <c r="M7" s="327"/>
      <c r="N7" s="328" t="s">
        <v>1824</v>
      </c>
      <c r="O7" s="329">
        <f>SUMIFS(H11:H521,D11:D521,"A")</f>
        <v>0</v>
      </c>
      <c r="P7" s="330" t="s">
        <v>1825</v>
      </c>
      <c r="Q7" s="331" t="s">
        <v>1826</v>
      </c>
      <c r="R7" s="332"/>
      <c r="S7" s="1119">
        <f>SUMIFS(H11:H521,D11:D521,"D")</f>
        <v>0</v>
      </c>
      <c r="T7" s="1119"/>
      <c r="U7" s="333" t="s">
        <v>1825</v>
      </c>
      <c r="V7" s="324" t="s">
        <v>1827</v>
      </c>
      <c r="X7" s="334" t="str">
        <f>CONCATENATE("1/",$O$1)</f>
        <v>1/6</v>
      </c>
      <c r="Z7" s="317">
        <f t="shared" si="0"/>
        <v>7</v>
      </c>
      <c r="AA7" s="314" t="s">
        <v>7</v>
      </c>
      <c r="AB7" s="333"/>
    </row>
    <row r="8" spans="1:28" s="223" customFormat="1" ht="22.5" customHeight="1">
      <c r="A8" s="315"/>
      <c r="B8" s="1120" t="s">
        <v>1828</v>
      </c>
      <c r="C8" s="1121"/>
      <c r="D8" s="1121"/>
      <c r="E8" s="1121"/>
      <c r="F8" s="1121"/>
      <c r="G8" s="1121"/>
      <c r="H8" s="1121"/>
      <c r="I8" s="1121"/>
      <c r="J8" s="1121"/>
      <c r="K8" s="1121"/>
      <c r="L8" s="1121"/>
      <c r="M8" s="1121"/>
      <c r="N8" s="1121"/>
      <c r="O8" s="1122"/>
      <c r="P8" s="1123" t="s">
        <v>1829</v>
      </c>
      <c r="Q8" s="1124"/>
      <c r="R8" s="1125"/>
      <c r="S8" s="335" t="s">
        <v>1830</v>
      </c>
      <c r="T8" s="336"/>
      <c r="U8" s="337">
        <f>VLOOKUP($A11,BDD!$A$8:$BB$3170,15,0)</f>
        <v>0</v>
      </c>
      <c r="V8" s="336"/>
      <c r="W8" s="336"/>
      <c r="X8" s="338"/>
      <c r="Z8" s="317">
        <f t="shared" si="0"/>
        <v>8</v>
      </c>
      <c r="AA8" s="314" t="s">
        <v>8</v>
      </c>
      <c r="AB8" s="339"/>
    </row>
    <row r="9" spans="1:28" s="347" customFormat="1" ht="55.5" customHeight="1">
      <c r="A9" s="315"/>
      <c r="B9" s="340" t="s">
        <v>1831</v>
      </c>
      <c r="C9" s="341" t="s">
        <v>1492</v>
      </c>
      <c r="D9" s="341" t="s">
        <v>1500</v>
      </c>
      <c r="E9" s="341" t="s">
        <v>1493</v>
      </c>
      <c r="F9" s="342" t="s">
        <v>1494</v>
      </c>
      <c r="G9" s="342" t="s">
        <v>1832</v>
      </c>
      <c r="H9" s="342" t="s">
        <v>1833</v>
      </c>
      <c r="I9" s="342" t="s">
        <v>1497</v>
      </c>
      <c r="J9" s="342" t="s">
        <v>1498</v>
      </c>
      <c r="K9" s="342" t="s">
        <v>1499</v>
      </c>
      <c r="L9" s="341" t="s">
        <v>1501</v>
      </c>
      <c r="M9" s="341" t="s">
        <v>1502</v>
      </c>
      <c r="N9" s="343" t="s">
        <v>1519</v>
      </c>
      <c r="O9" s="341" t="s">
        <v>1504</v>
      </c>
      <c r="P9" s="344" t="s">
        <v>1516</v>
      </c>
      <c r="Q9" s="344" t="s">
        <v>1517</v>
      </c>
      <c r="R9" s="344" t="s">
        <v>1518</v>
      </c>
      <c r="S9" s="345" t="s">
        <v>6700</v>
      </c>
      <c r="T9" s="345" t="s">
        <v>6701</v>
      </c>
      <c r="U9" s="345" t="s">
        <v>1834</v>
      </c>
      <c r="V9" s="345" t="s">
        <v>1835</v>
      </c>
      <c r="W9" s="345" t="s">
        <v>1836</v>
      </c>
      <c r="X9" s="346" t="s">
        <v>1837</v>
      </c>
      <c r="Z9" s="317">
        <f t="shared" si="0"/>
        <v>9</v>
      </c>
      <c r="AA9" s="314" t="s">
        <v>9</v>
      </c>
    </row>
    <row r="10" spans="1:28" ht="3" customHeight="1">
      <c r="A10" s="315"/>
      <c r="B10" s="348"/>
      <c r="C10" s="348"/>
      <c r="D10" s="348"/>
      <c r="E10" s="348"/>
      <c r="F10" s="348"/>
      <c r="G10" s="348"/>
      <c r="H10" s="348"/>
      <c r="I10" s="348"/>
      <c r="J10" s="348"/>
      <c r="K10" s="348"/>
      <c r="L10" s="348"/>
      <c r="M10" s="348"/>
      <c r="N10" s="348"/>
      <c r="O10" s="348"/>
      <c r="P10" s="349"/>
      <c r="Q10" s="349"/>
      <c r="R10" s="349"/>
      <c r="S10" s="348"/>
      <c r="T10" s="348"/>
      <c r="U10" s="348"/>
      <c r="V10" s="348"/>
      <c r="W10" s="348"/>
      <c r="X10" s="348"/>
      <c r="Y10" s="348"/>
      <c r="Z10" s="317">
        <f t="shared" si="0"/>
        <v>10</v>
      </c>
      <c r="AA10" s="314" t="s">
        <v>10</v>
      </c>
    </row>
    <row r="11" spans="1:28" s="359" customFormat="1" ht="21" customHeight="1">
      <c r="A11" s="350" t="str">
        <f>IF(AA1="","",IFERROR(INDEX(BDD!$A$8:$A$3170,MATCH(AA1&amp;"",BDD!$E$8:$E$3170,0)),IFERROR(INDEX(BDD!$A$8:$A$3170,MATCH("JN°"&amp;TEXT(AA1,"000"),BDD!$E$8:$E$3170,0)),IF(ISNUMBER(MATCH(AA1&amp;"",BDD!$A$8:$A$3170,0)),AA1&amp;"",""))))</f>
        <v/>
      </c>
      <c r="B11" s="351">
        <f>IF($A11="","",VLOOKUP($A11,BDD!$A$8:$BB$3170,3,0))</f>
        <v>0</v>
      </c>
      <c r="C11" s="352">
        <f>IF($A11="","",VLOOKUP($A11,BDD!$A$8:$BB$3170,4,0))</f>
        <v>0</v>
      </c>
      <c r="D11" s="353">
        <f>IF($A11="","",VLOOKUP($A11,BDD!$A$8:$BB$3170,12,0))</f>
        <v>0</v>
      </c>
      <c r="E11" s="353" t="str">
        <f>IF($A11="","",VLOOKUP($A11,BDD!$A$8:$BB$3170,5,0))</f>
        <v>JN°001</v>
      </c>
      <c r="F11" s="353">
        <f>IF($A11="","",VLOOKUP($A11,BDD!$A$8:$BB$3170,6,0))</f>
        <v>0</v>
      </c>
      <c r="G11" s="354">
        <f>IF($A11="","",VLOOKUP($A11,BDD!$A$8:$BB$3170,7,0))</f>
        <v>0</v>
      </c>
      <c r="H11" s="353">
        <f>IF($A11="","",VLOOKUP($A11,BDD!$A$8:$BB$3170,8,0))</f>
        <v>0</v>
      </c>
      <c r="I11" s="353">
        <f>IF($A11="","",VLOOKUP($A11,BDD!$A$8:$BB$3170,9,0))</f>
        <v>0</v>
      </c>
      <c r="J11" s="354">
        <f>IF($A11="","",VLOOKUP($A11,BDD!$A$8:$BB$3170,10,0))</f>
        <v>0</v>
      </c>
      <c r="K11" s="355">
        <f>IF($A11="","",VLOOKUP($A11,BDD!$A$8:$BB$3170,11,0))</f>
        <v>0</v>
      </c>
      <c r="L11" s="353">
        <f>IF($A11="","",VLOOKUP($A11,BDD!$A$8:$BB$3170,13,0))</f>
        <v>0</v>
      </c>
      <c r="M11" s="353">
        <f>IF($A11="","",VLOOKUP($A11,BDD!$A$8:$BB$3170,14,0))</f>
        <v>0</v>
      </c>
      <c r="N11" s="356">
        <f>IF(AB11="",IF($A11="","",VLOOKUP($A11,BDD!$A$8:$BB$3170,22,0)),VLOOKUP($A11,BDD!$A$8:$BB$3170,31,0))</f>
        <v>0</v>
      </c>
      <c r="O11" s="354">
        <f>IF(AB11="",IF($A11="","",VLOOKUP($A11,BDD!$A$8:$BB$3170,16,0)),IF($A11="","",VLOOKUP($A11,BDD!$A$8:$BB$3170,29,0)))</f>
        <v>0</v>
      </c>
      <c r="P11" s="357">
        <f>IF(AB11="",IF($A11="","",VLOOKUP($A11,BDD!$A$8:$BB$3170,17,0)),VLOOKUP($A11,BDD!$A$8:$BB$3170,30,0))</f>
        <v>0</v>
      </c>
      <c r="Q11" s="357">
        <f>IF(AB11="",IF($A11="","",VLOOKUP($A11,BDD!$A$8:$BB$3170,18,0)),VLOOKUP($A11,BDD!$A$8:$BB$3170,30,0))</f>
        <v>0</v>
      </c>
      <c r="R11" s="357">
        <f>IF(AB11="",IF($A11="","",VLOOKUP($A11,BDD!$A$8:$BB$3170,19,0)),VLOOKUP($A11,BDD!$A$8:$BB$3170,30,0))</f>
        <v>0</v>
      </c>
      <c r="S11" s="353" t="str">
        <f>IF($A11="","",IFERROR(RIGHT(IF(VLOOKUP($A11,BDD!$A$8:$BB$3170,23,0)=0,"",VLOOKUP($A11,BDD!$A$8:$BB$3170,23,0)),3),""))</f>
        <v/>
      </c>
      <c r="T11" s="353" t="str">
        <f>IF($A11="","",IFERROR(RIGHT(IF(VLOOKUP($A11,BDD!$A$8:$BB$3170,27,0)=0,"",VLOOKUP($A11,BDD!$A$8:$BB$3170,27,0)),3),""))</f>
        <v/>
      </c>
      <c r="U11" s="353" t="str">
        <f>IF($A11="","",IFERROR(RIGHT(IF(VLOOKUP($A11,BDD!$A$8:$BB$3170,51,0)=0,"",VLOOKUP($A11,BDD!$A$8:$BB$3170,51,0)),3),""))</f>
        <v/>
      </c>
      <c r="V11" s="353" t="str">
        <f>IF($A11="","",IFERROR(RIGHT(IF(VLOOKUP($A11,BDD!$A$8:$BB$3170,52,0)=0,"",VLOOKUP($A11,BDD!$A$8:$BB$3170,52,0)),3),""))</f>
        <v/>
      </c>
      <c r="W11" s="353" t="str">
        <f>IF($A11="","",IFERROR(RIGHT(IF(VLOOKUP($A11,BDD!$A$8:$BB$3170,53,0)=0,"",VLOOKUP($A11,BDD!$A$8:$BB$3170,53,0)),3),""))</f>
        <v/>
      </c>
      <c r="X11" s="358" t="str">
        <f>IF($A11="","",IFERROR(RIGHT(IF(VLOOKUP($A11,BDD!$A$8:$BB$3170,54,0)=0,"",VLOOKUP($A11,BDD!$A$8:$BB$3170,54,0)),3),""))</f>
        <v/>
      </c>
      <c r="Y11" s="359">
        <v>1</v>
      </c>
      <c r="Z11" s="360">
        <f t="shared" si="0"/>
        <v>11</v>
      </c>
      <c r="AA11" s="314" t="s">
        <v>11</v>
      </c>
      <c r="AB11" s="361" t="str">
        <f>IF($A11="","",IF(VLOOKUP($A11,BDD!$A$8:$BB$3170,32,0)=0,"",VLOOKUP($A11,BDD!$A$8:$BB$3170,32,0)))</f>
        <v/>
      </c>
    </row>
    <row r="12" spans="1:28" s="359" customFormat="1" ht="21" customHeight="1">
      <c r="A12" s="350" t="str">
        <f>IF(AA2="","",IFERROR(INDEX(BDD!$A$8:$A$3170,MATCH(AA2&amp;"",BDD!$E$8:$E$3170,0)),IFERROR(INDEX(BDD!$A$8:$A$3170,MATCH("JN°"&amp;TEXT(AA2,"000"),BDD!$E$8:$E$3170,0)),IF(ISNUMBER(MATCH(AA2&amp;"",BDD!$A$8:$A$3170,0)),AA2&amp;"",""))))</f>
        <v/>
      </c>
      <c r="B12" s="362">
        <f>IF($A12="","",VLOOKUP($A12,BDD!$A$8:$BB$3170,3,0))</f>
        <v>0</v>
      </c>
      <c r="C12" s="363">
        <f>IF($A12="","",VLOOKUP($A12,BDD!$A$8:$BB$3170,4,0))</f>
        <v>0</v>
      </c>
      <c r="D12" s="364">
        <f>IF($A12="","",VLOOKUP($A12,BDD!$A$8:$BB$3170,12,0))</f>
        <v>0</v>
      </c>
      <c r="E12" s="364" t="str">
        <f>IF($A12="","",VLOOKUP($A12,BDD!$A$8:$BB$3170,5,0))</f>
        <v>JN°002</v>
      </c>
      <c r="F12" s="364">
        <f>IF($A12="","",VLOOKUP($A12,BDD!$A$8:$BB$3170,6,0))</f>
        <v>0</v>
      </c>
      <c r="G12" s="365">
        <f>IF($A12="","",VLOOKUP($A12,BDD!$A$8:$BB$3170,7,0))</f>
        <v>0</v>
      </c>
      <c r="H12" s="364">
        <f>IF($A12="","",VLOOKUP($A12,BDD!$A$8:$BB$3170,8,0))</f>
        <v>0</v>
      </c>
      <c r="I12" s="364">
        <f>IF($A12="","",VLOOKUP($A12,BDD!$A$8:$BB$3170,9,0))</f>
        <v>0</v>
      </c>
      <c r="J12" s="365">
        <f>IF($A12="","",VLOOKUP($A12,BDD!$A$8:$BB$3170,10,0))</f>
        <v>0</v>
      </c>
      <c r="K12" s="366">
        <f>IF($A12="","",VLOOKUP($A12,BDD!$A$8:$BB$3170,11,0))</f>
        <v>0</v>
      </c>
      <c r="L12" s="364">
        <f>IF($A12="","",VLOOKUP($A12,BDD!$A$8:$BB$3170,13,0))</f>
        <v>0</v>
      </c>
      <c r="M12" s="364">
        <f>IF($A12="","",VLOOKUP($A12,BDD!$A$8:$BB$3170,14,0))</f>
        <v>0</v>
      </c>
      <c r="N12" s="367">
        <f>IF(AB12="",IF($A12="","",VLOOKUP($A12,BDD!$A$8:$BB$3170,22,0)),VLOOKUP($A12,BDD!$A$8:$BB$3170,31,0))</f>
        <v>0</v>
      </c>
      <c r="O12" s="365">
        <f>IF(AB12="",IF($A12="","",VLOOKUP($A12,BDD!$A$8:$BB$3170,16,0)),IF($A12="","",VLOOKUP($A12,BDD!$A$8:$BB$3170,29,0)))</f>
        <v>0</v>
      </c>
      <c r="P12" s="368">
        <f>IF(AB12="",IF($A12="","",VLOOKUP($A12,BDD!$A$8:$BB$3170,17,0)),VLOOKUP($A12,BDD!$A$8:$BB$3170,30,0))</f>
        <v>0</v>
      </c>
      <c r="Q12" s="368">
        <f>IF(AB12="",IF($A12="","",VLOOKUP($A12,BDD!$A$8:$BB$3170,18,0)),VLOOKUP($A12,BDD!$A$8:$BB$3170,30,0))</f>
        <v>0</v>
      </c>
      <c r="R12" s="368">
        <f>IF(AB12="",IF($A12="","",VLOOKUP($A12,BDD!$A$8:$BB$3170,19,0)),VLOOKUP($A12,BDD!$A$8:$BB$3170,30,0))</f>
        <v>0</v>
      </c>
      <c r="S12" s="364" t="str">
        <f>IF($A12="","",IFERROR(RIGHT(IF(VLOOKUP($A12,BDD!$A$8:$BB$3170,23,0)=0,"",VLOOKUP($A12,BDD!$A$8:$BB$3170,23,0)),3),""))</f>
        <v/>
      </c>
      <c r="T12" s="364" t="str">
        <f>IF($A12="","",IFERROR(RIGHT(IF(VLOOKUP($A12,BDD!$A$8:$BB$3170,27,0)=0,"",VLOOKUP($A12,BDD!$A$8:$BB$3170,27,0)),3),""))</f>
        <v/>
      </c>
      <c r="U12" s="364" t="str">
        <f>IF($A12="","",IFERROR(RIGHT(IF(VLOOKUP($A12,BDD!$A$8:$BB$3170,51,0)=0,"",VLOOKUP($A12,BDD!$A$8:$BB$3170,51,0)),3),""))</f>
        <v/>
      </c>
      <c r="V12" s="364" t="str">
        <f>IF($A12="","",IFERROR(RIGHT(IF(VLOOKUP($A12,BDD!$A$8:$BB$3170,52,0)=0,"",VLOOKUP($A12,BDD!$A$8:$BB$3170,52,0)),3),""))</f>
        <v/>
      </c>
      <c r="W12" s="364" t="str">
        <f>IF($A12="","",IFERROR(RIGHT(IF(VLOOKUP($A12,BDD!$A$8:$BB$3170,53,0)=0,"",VLOOKUP($A12,BDD!$A$8:$BB$3170,53,0)),3),""))</f>
        <v/>
      </c>
      <c r="X12" s="369" t="str">
        <f>IF($A12="","",IFERROR(RIGHT(IF(VLOOKUP($A12,BDD!$A$8:$BB$3170,54,0)=0,"",VLOOKUP($A12,BDD!$A$8:$BB$3170,54,0)),3),""))</f>
        <v/>
      </c>
      <c r="Y12" s="359">
        <v>2</v>
      </c>
      <c r="Z12" s="360">
        <f t="shared" si="0"/>
        <v>12</v>
      </c>
      <c r="AA12" s="314" t="s">
        <v>12</v>
      </c>
      <c r="AB12" s="361" t="str">
        <f>IF($A12="","",IF(VLOOKUP($A12,BDD!$A$8:$BB$3170,32,0)=0,"",VLOOKUP($A12,BDD!$A$8:$BB$3170,32,0)))</f>
        <v/>
      </c>
    </row>
    <row r="13" spans="1:28" s="359" customFormat="1" ht="21" customHeight="1">
      <c r="A13" s="350" t="str">
        <f>IF(AA3="","",IFERROR(INDEX(BDD!$A$8:$A$3170,MATCH(AA3&amp;"",BDD!$E$8:$E$3170,0)),IFERROR(INDEX(BDD!$A$8:$A$3170,MATCH("JN°"&amp;TEXT(AA3,"000"),BDD!$E$8:$E$3170,0)),IF(ISNUMBER(MATCH(AA3&amp;"",BDD!$A$8:$A$3170,0)),AA3&amp;"",""))))</f>
        <v/>
      </c>
      <c r="B13" s="362">
        <f>IF($A13="","",VLOOKUP($A13,BDD!$A$8:$BB$3170,3,0))</f>
        <v>0</v>
      </c>
      <c r="C13" s="363">
        <f>IF($A13="","",VLOOKUP($A13,BDD!$A$8:$BB$3170,4,0))</f>
        <v>0</v>
      </c>
      <c r="D13" s="364">
        <f>IF($A13="","",VLOOKUP($A13,BDD!$A$8:$BB$3170,12,0))</f>
        <v>0</v>
      </c>
      <c r="E13" s="364" t="str">
        <f>IF($A13="","",VLOOKUP($A13,BDD!$A$8:$BB$3170,5,0))</f>
        <v>JN°003</v>
      </c>
      <c r="F13" s="364">
        <f>IF($A13="","",VLOOKUP($A13,BDD!$A$8:$BB$3170,6,0))</f>
        <v>0</v>
      </c>
      <c r="G13" s="365">
        <f>IF($A13="","",VLOOKUP($A13,BDD!$A$8:$BB$3170,7,0))</f>
        <v>0</v>
      </c>
      <c r="H13" s="364">
        <f>IF($A13="","",VLOOKUP($A13,BDD!$A$8:$BB$3170,8,0))</f>
        <v>0</v>
      </c>
      <c r="I13" s="364">
        <f>IF($A13="","",VLOOKUP($A13,BDD!$A$8:$BB$3170,9,0))</f>
        <v>0</v>
      </c>
      <c r="J13" s="365">
        <f>IF($A13="","",VLOOKUP($A13,BDD!$A$8:$BB$3170,10,0))</f>
        <v>0</v>
      </c>
      <c r="K13" s="366">
        <f>IF($A13="","",VLOOKUP($A13,BDD!$A$8:$BB$3170,11,0))</f>
        <v>0</v>
      </c>
      <c r="L13" s="364">
        <f>IF($A13="","",VLOOKUP($A13,BDD!$A$8:$BB$3170,13,0))</f>
        <v>0</v>
      </c>
      <c r="M13" s="364">
        <f>IF($A13="","",VLOOKUP($A13,BDD!$A$8:$BB$3170,14,0))</f>
        <v>0</v>
      </c>
      <c r="N13" s="367">
        <f>IF(AB13="",IF($A13="","",VLOOKUP($A13,BDD!$A$8:$BB$3170,22,0)),VLOOKUP($A13,BDD!$A$8:$BB$3170,31,0))</f>
        <v>0</v>
      </c>
      <c r="O13" s="365">
        <f>IF(AB13="",IF($A13="","",VLOOKUP($A13,BDD!$A$8:$BB$3170,16,0)),IF($A13="","",VLOOKUP($A13,BDD!$A$8:$BB$3170,29,0)))</f>
        <v>0</v>
      </c>
      <c r="P13" s="368">
        <f>IF(AB13="",IF($A13="","",VLOOKUP($A13,BDD!$A$8:$BB$3170,17,0)),VLOOKUP($A13,BDD!$A$8:$BB$3170,30,0))</f>
        <v>0</v>
      </c>
      <c r="Q13" s="368">
        <f>IF(AB13="",IF($A13="","",VLOOKUP($A13,BDD!$A$8:$BB$3170,18,0)),VLOOKUP($A13,BDD!$A$8:$BB$3170,30,0))</f>
        <v>0</v>
      </c>
      <c r="R13" s="368">
        <f>IF(AB13="",IF($A13="","",VLOOKUP($A13,BDD!$A$8:$BB$3170,19,0)),VLOOKUP($A13,BDD!$A$8:$BB$3170,30,0))</f>
        <v>0</v>
      </c>
      <c r="S13" s="364" t="str">
        <f>IF($A13="","",IFERROR(RIGHT(IF(VLOOKUP($A13,BDD!$A$8:$BB$3170,23,0)=0,"",VLOOKUP($A13,BDD!$A$8:$BB$3170,23,0)),3),""))</f>
        <v/>
      </c>
      <c r="T13" s="364" t="str">
        <f>IF($A13="","",IFERROR(RIGHT(IF(VLOOKUP($A13,BDD!$A$8:$BB$3170,27,0)=0,"",VLOOKUP($A13,BDD!$A$8:$BB$3170,27,0)),3),""))</f>
        <v/>
      </c>
      <c r="U13" s="364" t="str">
        <f>IF($A13="","",IFERROR(RIGHT(IF(VLOOKUP($A13,BDD!$A$8:$BB$3170,51,0)=0,"",VLOOKUP($A13,BDD!$A$8:$BB$3170,51,0)),3),""))</f>
        <v/>
      </c>
      <c r="V13" s="364" t="str">
        <f>IF($A13="","",IFERROR(RIGHT(IF(VLOOKUP($A13,BDD!$A$8:$BB$3170,52,0)=0,"",VLOOKUP($A13,BDD!$A$8:$BB$3170,52,0)),3),""))</f>
        <v/>
      </c>
      <c r="W13" s="364" t="str">
        <f>IF($A13="","",IFERROR(RIGHT(IF(VLOOKUP($A13,BDD!$A$8:$BB$3170,53,0)=0,"",VLOOKUP($A13,BDD!$A$8:$BB$3170,53,0)),3),""))</f>
        <v/>
      </c>
      <c r="X13" s="369" t="str">
        <f>IF($A13="","",IFERROR(RIGHT(IF(VLOOKUP($A13,BDD!$A$8:$BB$3170,54,0)=0,"",VLOOKUP($A13,BDD!$A$8:$BB$3170,54,0)),3),""))</f>
        <v/>
      </c>
      <c r="Y13" s="359">
        <v>3</v>
      </c>
      <c r="Z13" s="360">
        <f t="shared" si="0"/>
        <v>13</v>
      </c>
      <c r="AA13" s="314" t="s">
        <v>13</v>
      </c>
      <c r="AB13" s="361" t="str">
        <f>IF($A13="","",IF(VLOOKUP($A13,BDD!$A$8:$BB$3170,32,0)=0,"",VLOOKUP($A13,BDD!$A$8:$BB$3170,32,0)))</f>
        <v/>
      </c>
    </row>
    <row r="14" spans="1:28" s="359" customFormat="1" ht="21" customHeight="1">
      <c r="A14" s="350" t="str">
        <f>IF(AA4="","",IFERROR(INDEX(BDD!$A$8:$A$3170,MATCH(AA4&amp;"",BDD!$E$8:$E$3170,0)),IFERROR(INDEX(BDD!$A$8:$A$3170,MATCH("JN°"&amp;TEXT(AA4,"000"),BDD!$E$8:$E$3170,0)),IF(ISNUMBER(MATCH(AA4&amp;"",BDD!$A$8:$A$3170,0)),AA4&amp;"",""))))</f>
        <v/>
      </c>
      <c r="B14" s="362">
        <f>IF($A14="","",VLOOKUP($A14,BDD!$A$8:$BB$3170,3,0))</f>
        <v>0</v>
      </c>
      <c r="C14" s="363">
        <f>IF($A14="","",VLOOKUP($A14,BDD!$A$8:$BB$3170,4,0))</f>
        <v>0</v>
      </c>
      <c r="D14" s="364">
        <f>IF($A14="","",VLOOKUP($A14,BDD!$A$8:$BB$3170,12,0))</f>
        <v>0</v>
      </c>
      <c r="E14" s="364" t="str">
        <f>IF($A14="","",VLOOKUP($A14,BDD!$A$8:$BB$3170,5,0))</f>
        <v>JN°004</v>
      </c>
      <c r="F14" s="364">
        <f>IF($A14="","",VLOOKUP($A14,BDD!$A$8:$BB$3170,6,0))</f>
        <v>0</v>
      </c>
      <c r="G14" s="365">
        <f>IF($A14="","",VLOOKUP($A14,BDD!$A$8:$BB$3170,7,0))</f>
        <v>0</v>
      </c>
      <c r="H14" s="364">
        <f>IF($A14="","",VLOOKUP($A14,BDD!$A$8:$BB$3170,8,0))</f>
        <v>0</v>
      </c>
      <c r="I14" s="364">
        <f>IF($A14="","",VLOOKUP($A14,BDD!$A$8:$BB$3170,9,0))</f>
        <v>0</v>
      </c>
      <c r="J14" s="365">
        <f>IF($A14="","",VLOOKUP($A14,BDD!$A$8:$BB$3170,10,0))</f>
        <v>0</v>
      </c>
      <c r="K14" s="366">
        <f>IF($A14="","",VLOOKUP($A14,BDD!$A$8:$BB$3170,11,0))</f>
        <v>0</v>
      </c>
      <c r="L14" s="364">
        <f>IF($A14="","",VLOOKUP($A14,BDD!$A$8:$BB$3170,13,0))</f>
        <v>0</v>
      </c>
      <c r="M14" s="364">
        <f>IF($A14="","",VLOOKUP($A14,BDD!$A$8:$BB$3170,14,0))</f>
        <v>0</v>
      </c>
      <c r="N14" s="367">
        <f>IF(AB14="",IF($A14="","",VLOOKUP($A14,BDD!$A$8:$BB$3170,22,0)),VLOOKUP($A14,BDD!$A$8:$BB$3170,31,0))</f>
        <v>0</v>
      </c>
      <c r="O14" s="365">
        <f>IF(AB14="",IF($A14="","",VLOOKUP($A14,BDD!$A$8:$BB$3170,16,0)),IF($A14="","",VLOOKUP($A14,BDD!$A$8:$BB$3170,29,0)))</f>
        <v>0</v>
      </c>
      <c r="P14" s="368">
        <f>IF(AB14="",IF($A14="","",VLOOKUP($A14,BDD!$A$8:$BB$3170,17,0)),VLOOKUP($A14,BDD!$A$8:$BB$3170,30,0))</f>
        <v>0</v>
      </c>
      <c r="Q14" s="368">
        <f>IF(AB14="",IF($A14="","",VLOOKUP($A14,BDD!$A$8:$BB$3170,18,0)),VLOOKUP($A14,BDD!$A$8:$BB$3170,30,0))</f>
        <v>0</v>
      </c>
      <c r="R14" s="368">
        <f>IF(AB14="",IF($A14="","",VLOOKUP($A14,BDD!$A$8:$BB$3170,19,0)),VLOOKUP($A14,BDD!$A$8:$BB$3170,30,0))</f>
        <v>0</v>
      </c>
      <c r="S14" s="364" t="str">
        <f>IF($A14="","",IFERROR(RIGHT(IF(VLOOKUP($A14,BDD!$A$8:$BB$3170,23,0)=0,"",VLOOKUP($A14,BDD!$A$8:$BB$3170,23,0)),3),""))</f>
        <v/>
      </c>
      <c r="T14" s="364" t="str">
        <f>IF($A14="","",IFERROR(RIGHT(IF(VLOOKUP($A14,BDD!$A$8:$BB$3170,27,0)=0,"",VLOOKUP($A14,BDD!$A$8:$BB$3170,27,0)),3),""))</f>
        <v/>
      </c>
      <c r="U14" s="364" t="str">
        <f>IF($A14="","",IFERROR(RIGHT(IF(VLOOKUP($A14,BDD!$A$8:$BB$3170,51,0)=0,"",VLOOKUP($A14,BDD!$A$8:$BB$3170,51,0)),3),""))</f>
        <v/>
      </c>
      <c r="V14" s="364" t="str">
        <f>IF($A14="","",IFERROR(RIGHT(IF(VLOOKUP($A14,BDD!$A$8:$BB$3170,52,0)=0,"",VLOOKUP($A14,BDD!$A$8:$BB$3170,52,0)),3),""))</f>
        <v/>
      </c>
      <c r="W14" s="364" t="str">
        <f>IF($A14="","",IFERROR(RIGHT(IF(VLOOKUP($A14,BDD!$A$8:$BB$3170,53,0)=0,"",VLOOKUP($A14,BDD!$A$8:$BB$3170,53,0)),3),""))</f>
        <v/>
      </c>
      <c r="X14" s="369" t="str">
        <f>IF($A14="","",IFERROR(RIGHT(IF(VLOOKUP($A14,BDD!$A$8:$BB$3170,54,0)=0,"",VLOOKUP($A14,BDD!$A$8:$BB$3170,54,0)),3),""))</f>
        <v/>
      </c>
      <c r="Y14" s="359">
        <v>4</v>
      </c>
      <c r="Z14" s="360">
        <f t="shared" si="0"/>
        <v>14</v>
      </c>
      <c r="AA14" s="314" t="s">
        <v>14</v>
      </c>
      <c r="AB14" s="361" t="str">
        <f>IF($A14="","",IF(VLOOKUP($A14,BDD!$A$8:$BB$3170,32,0)=0,"",VLOOKUP($A14,BDD!$A$8:$BB$3170,32,0)))</f>
        <v/>
      </c>
    </row>
    <row r="15" spans="1:28" s="359" customFormat="1" ht="21" customHeight="1">
      <c r="A15" s="350" t="str">
        <f>IF(AA5="","",IFERROR(INDEX(BDD!$A$8:$A$3170,MATCH(AA5&amp;"",BDD!$E$8:$E$3170,0)),IFERROR(INDEX(BDD!$A$8:$A$3170,MATCH("JN°"&amp;TEXT(AA5,"000"),BDD!$E$8:$E$3170,0)),IF(ISNUMBER(MATCH(AA5&amp;"",BDD!$A$8:$A$3170,0)),AA5&amp;"",""))))</f>
        <v/>
      </c>
      <c r="B15" s="362">
        <f>IF($A15="","",VLOOKUP($A15,BDD!$A$8:$BB$3170,3,0))</f>
        <v>0</v>
      </c>
      <c r="C15" s="363">
        <f>IF($A15="","",VLOOKUP($A15,BDD!$A$8:$BB$3170,4,0))</f>
        <v>0</v>
      </c>
      <c r="D15" s="364">
        <f>IF($A15="","",VLOOKUP($A15,BDD!$A$8:$BB$3170,12,0))</f>
        <v>0</v>
      </c>
      <c r="E15" s="364" t="str">
        <f>IF($A15="","",VLOOKUP($A15,BDD!$A$8:$BB$3170,5,0))</f>
        <v>JN°005</v>
      </c>
      <c r="F15" s="364">
        <f>IF($A15="","",VLOOKUP($A15,BDD!$A$8:$BB$3170,6,0))</f>
        <v>0</v>
      </c>
      <c r="G15" s="365">
        <f>IF($A15="","",VLOOKUP($A15,BDD!$A$8:$BB$3170,7,0))</f>
        <v>0</v>
      </c>
      <c r="H15" s="364">
        <f>IF($A15="","",VLOOKUP($A15,BDD!$A$8:$BB$3170,8,0))</f>
        <v>0</v>
      </c>
      <c r="I15" s="364">
        <f>IF($A15="","",VLOOKUP($A15,BDD!$A$8:$BB$3170,9,0))</f>
        <v>0</v>
      </c>
      <c r="J15" s="365">
        <f>IF($A15="","",VLOOKUP($A15,BDD!$A$8:$BB$3170,10,0))</f>
        <v>0</v>
      </c>
      <c r="K15" s="366">
        <f>IF($A15="","",VLOOKUP($A15,BDD!$A$8:$BB$3170,11,0))</f>
        <v>0</v>
      </c>
      <c r="L15" s="364">
        <f>IF($A15="","",VLOOKUP($A15,BDD!$A$8:$BB$3170,13,0))</f>
        <v>0</v>
      </c>
      <c r="M15" s="364">
        <f>IF($A15="","",VLOOKUP($A15,BDD!$A$8:$BB$3170,14,0))</f>
        <v>0</v>
      </c>
      <c r="N15" s="367">
        <f>IF(AB15="",IF($A15="","",VLOOKUP($A15,BDD!$A$8:$BB$3170,22,0)),VLOOKUP($A15,BDD!$A$8:$BB$3170,31,0))</f>
        <v>0</v>
      </c>
      <c r="O15" s="365">
        <f>IF(AB15="",IF($A15="","",VLOOKUP($A15,BDD!$A$8:$BB$3170,16,0)),IF($A15="","",VLOOKUP($A15,BDD!$A$8:$BB$3170,29,0)))</f>
        <v>0</v>
      </c>
      <c r="P15" s="368">
        <f>IF(AB15="",IF($A15="","",VLOOKUP($A15,BDD!$A$8:$BB$3170,17,0)),VLOOKUP($A15,BDD!$A$8:$BB$3170,30,0))</f>
        <v>0</v>
      </c>
      <c r="Q15" s="368">
        <f>IF(AB15="",IF($A15="","",VLOOKUP($A15,BDD!$A$8:$BB$3170,18,0)),VLOOKUP($A15,BDD!$A$8:$BB$3170,30,0))</f>
        <v>0</v>
      </c>
      <c r="R15" s="368">
        <f>IF(AB15="",IF($A15="","",VLOOKUP($A15,BDD!$A$8:$BB$3170,19,0)),VLOOKUP($A15,BDD!$A$8:$BB$3170,30,0))</f>
        <v>0</v>
      </c>
      <c r="S15" s="364" t="str">
        <f>IF($A15="","",IFERROR(RIGHT(IF(VLOOKUP($A15,BDD!$A$8:$BB$3170,23,0)=0,"",VLOOKUP($A15,BDD!$A$8:$BB$3170,23,0)),3),""))</f>
        <v/>
      </c>
      <c r="T15" s="364" t="str">
        <f>IF($A15="","",IFERROR(RIGHT(IF(VLOOKUP($A15,BDD!$A$8:$BB$3170,27,0)=0,"",VLOOKUP($A15,BDD!$A$8:$BB$3170,27,0)),3),""))</f>
        <v/>
      </c>
      <c r="U15" s="364" t="str">
        <f>IF($A15="","",IFERROR(RIGHT(IF(VLOOKUP($A15,BDD!$A$8:$BB$3170,51,0)=0,"",VLOOKUP($A15,BDD!$A$8:$BB$3170,51,0)),3),""))</f>
        <v/>
      </c>
      <c r="V15" s="364" t="str">
        <f>IF($A15="","",IFERROR(RIGHT(IF(VLOOKUP($A15,BDD!$A$8:$BB$3170,52,0)=0,"",VLOOKUP($A15,BDD!$A$8:$BB$3170,52,0)),3),""))</f>
        <v/>
      </c>
      <c r="W15" s="364" t="str">
        <f>IF($A15="","",IFERROR(RIGHT(IF(VLOOKUP($A15,BDD!$A$8:$BB$3170,53,0)=0,"",VLOOKUP($A15,BDD!$A$8:$BB$3170,53,0)),3),""))</f>
        <v/>
      </c>
      <c r="X15" s="369" t="str">
        <f>IF($A15="","",IFERROR(RIGHT(IF(VLOOKUP($A15,BDD!$A$8:$BB$3170,54,0)=0,"",VLOOKUP($A15,BDD!$A$8:$BB$3170,54,0)),3),""))</f>
        <v/>
      </c>
      <c r="Y15" s="359">
        <v>5</v>
      </c>
      <c r="Z15" s="360">
        <f t="shared" si="0"/>
        <v>15</v>
      </c>
      <c r="AA15" s="314" t="s">
        <v>16</v>
      </c>
      <c r="AB15" s="361" t="str">
        <f>IF($A15="","",IF(VLOOKUP($A15,BDD!$A$8:$BB$3170,32,0)=0,"",VLOOKUP($A15,BDD!$A$8:$BB$3170,32,0)))</f>
        <v/>
      </c>
    </row>
    <row r="16" spans="1:28" s="359" customFormat="1" ht="21" customHeight="1">
      <c r="A16" s="350" t="str">
        <f>IF(AA6="","",IFERROR(INDEX(BDD!$A$8:$A$3170,MATCH(AA6&amp;"",BDD!$E$8:$E$3170,0)),IFERROR(INDEX(BDD!$A$8:$A$3170,MATCH("JN°"&amp;TEXT(AA6,"000"),BDD!$E$8:$E$3170,0)),IF(ISNUMBER(MATCH(AA6&amp;"",BDD!$A$8:$A$3170,0)),AA6&amp;"",""))))</f>
        <v/>
      </c>
      <c r="B16" s="362">
        <f>IF($A16="","",VLOOKUP($A16,BDD!$A$8:$BB$3170,3,0))</f>
        <v>0</v>
      </c>
      <c r="C16" s="363">
        <f>IF($A16="","",VLOOKUP($A16,BDD!$A$8:$BB$3170,4,0))</f>
        <v>0</v>
      </c>
      <c r="D16" s="364">
        <f>IF($A16="","",VLOOKUP($A16,BDD!$A$8:$BB$3170,12,0))</f>
        <v>0</v>
      </c>
      <c r="E16" s="364" t="str">
        <f>IF($A16="","",VLOOKUP($A16,BDD!$A$8:$BB$3170,5,0))</f>
        <v>JN°006</v>
      </c>
      <c r="F16" s="364">
        <f>IF($A16="","",VLOOKUP($A16,BDD!$A$8:$BB$3170,6,0))</f>
        <v>0</v>
      </c>
      <c r="G16" s="365">
        <f>IF($A16="","",VLOOKUP($A16,BDD!$A$8:$BB$3170,7,0))</f>
        <v>0</v>
      </c>
      <c r="H16" s="364">
        <f>IF($A16="","",VLOOKUP($A16,BDD!$A$8:$BB$3170,8,0))</f>
        <v>0</v>
      </c>
      <c r="I16" s="364">
        <f>IF($A16="","",VLOOKUP($A16,BDD!$A$8:$BB$3170,9,0))</f>
        <v>0</v>
      </c>
      <c r="J16" s="365">
        <f>IF($A16="","",VLOOKUP($A16,BDD!$A$8:$BB$3170,10,0))</f>
        <v>0</v>
      </c>
      <c r="K16" s="366">
        <f>IF($A16="","",VLOOKUP($A16,BDD!$A$8:$BB$3170,11,0))</f>
        <v>0</v>
      </c>
      <c r="L16" s="364">
        <f>IF($A16="","",VLOOKUP($A16,BDD!$A$8:$BB$3170,13,0))</f>
        <v>0</v>
      </c>
      <c r="M16" s="364">
        <f>IF($A16="","",VLOOKUP($A16,BDD!$A$8:$BB$3170,14,0))</f>
        <v>0</v>
      </c>
      <c r="N16" s="367">
        <f>IF(AB16="",IF($A16="","",VLOOKUP($A16,BDD!$A$8:$BB$3170,22,0)),VLOOKUP($A16,BDD!$A$8:$BB$3170,31,0))</f>
        <v>0</v>
      </c>
      <c r="O16" s="365">
        <f>IF(AB16="",IF($A16="","",VLOOKUP($A16,BDD!$A$8:$BB$3170,16,0)),IF($A16="","",VLOOKUP($A16,BDD!$A$8:$BB$3170,29,0)))</f>
        <v>0</v>
      </c>
      <c r="P16" s="368">
        <f>IF(AB16="",IF($A16="","",VLOOKUP($A16,BDD!$A$8:$BB$3170,17,0)),VLOOKUP($A16,BDD!$A$8:$BB$3170,30,0))</f>
        <v>0</v>
      </c>
      <c r="Q16" s="368">
        <f>IF(AB16="",IF($A16="","",VLOOKUP($A16,BDD!$A$8:$BB$3170,18,0)),VLOOKUP($A16,BDD!$A$8:$BB$3170,30,0))</f>
        <v>0</v>
      </c>
      <c r="R16" s="368">
        <f>IF(AB16="",IF($A16="","",VLOOKUP($A16,BDD!$A$8:$BB$3170,19,0)),VLOOKUP($A16,BDD!$A$8:$BB$3170,30,0))</f>
        <v>0</v>
      </c>
      <c r="S16" s="364" t="str">
        <f>IF($A16="","",IFERROR(RIGHT(IF(VLOOKUP($A16,BDD!$A$8:$BB$3170,23,0)=0,"",VLOOKUP($A16,BDD!$A$8:$BB$3170,23,0)),3),""))</f>
        <v/>
      </c>
      <c r="T16" s="364" t="str">
        <f>IF($A16="","",IFERROR(RIGHT(IF(VLOOKUP($A16,BDD!$A$8:$BB$3170,27,0)=0,"",VLOOKUP($A16,BDD!$A$8:$BB$3170,27,0)),3),""))</f>
        <v/>
      </c>
      <c r="U16" s="364" t="str">
        <f>IF($A16="","",IFERROR(RIGHT(IF(VLOOKUP($A16,BDD!$A$8:$BB$3170,51,0)=0,"",VLOOKUP($A16,BDD!$A$8:$BB$3170,51,0)),3),""))</f>
        <v/>
      </c>
      <c r="V16" s="364" t="str">
        <f>IF($A16="","",IFERROR(RIGHT(IF(VLOOKUP($A16,BDD!$A$8:$BB$3170,52,0)=0,"",VLOOKUP($A16,BDD!$A$8:$BB$3170,52,0)),3),""))</f>
        <v/>
      </c>
      <c r="W16" s="364" t="str">
        <f>IF($A16="","",IFERROR(RIGHT(IF(VLOOKUP($A16,BDD!$A$8:$BB$3170,53,0)=0,"",VLOOKUP($A16,BDD!$A$8:$BB$3170,53,0)),3),""))</f>
        <v/>
      </c>
      <c r="X16" s="369" t="str">
        <f>IF($A16="","",IFERROR(RIGHT(IF(VLOOKUP($A16,BDD!$A$8:$BB$3170,54,0)=0,"",VLOOKUP($A16,BDD!$A$8:$BB$3170,54,0)),3),""))</f>
        <v/>
      </c>
      <c r="Y16" s="359">
        <v>6</v>
      </c>
      <c r="Z16" s="360">
        <f t="shared" si="0"/>
        <v>16</v>
      </c>
      <c r="AA16" s="314" t="s">
        <v>17</v>
      </c>
      <c r="AB16" s="361" t="str">
        <f>IF($A16="","",IF(VLOOKUP($A16,BDD!$A$8:$BB$3170,32,0)=0,"",VLOOKUP($A16,BDD!$A$8:$BB$3170,32,0)))</f>
        <v/>
      </c>
    </row>
    <row r="17" spans="1:28" s="359" customFormat="1" ht="21" customHeight="1">
      <c r="A17" s="350" t="str">
        <f>IF(AA7="","",IFERROR(INDEX(BDD!$A$8:$A$3170,MATCH(AA7&amp;"",BDD!$E$8:$E$3170,0)),IFERROR(INDEX(BDD!$A$8:$A$3170,MATCH("JN°"&amp;TEXT(AA7,"000"),BDD!$E$8:$E$3170,0)),IF(ISNUMBER(MATCH(AA7&amp;"",BDD!$A$8:$A$3170,0)),AA7&amp;"",""))))</f>
        <v/>
      </c>
      <c r="B17" s="362">
        <f>IF($A17="","",VLOOKUP($A17,BDD!$A$8:$BB$3170,3,0))</f>
        <v>0</v>
      </c>
      <c r="C17" s="363">
        <f>IF($A17="","",VLOOKUP($A17,BDD!$A$8:$BB$3170,4,0))</f>
        <v>0</v>
      </c>
      <c r="D17" s="364">
        <f>IF($A17="","",VLOOKUP($A17,BDD!$A$8:$BB$3170,12,0))</f>
        <v>0</v>
      </c>
      <c r="E17" s="364" t="str">
        <f>IF($A17="","",VLOOKUP($A17,BDD!$A$8:$BB$3170,5,0))</f>
        <v>JN°007</v>
      </c>
      <c r="F17" s="364">
        <f>IF($A17="","",VLOOKUP($A17,BDD!$A$8:$BB$3170,6,0))</f>
        <v>0</v>
      </c>
      <c r="G17" s="365">
        <f>IF($A17="","",VLOOKUP($A17,BDD!$A$8:$BB$3170,7,0))</f>
        <v>0</v>
      </c>
      <c r="H17" s="364">
        <f>IF($A17="","",VLOOKUP($A17,BDD!$A$8:$BB$3170,8,0))</f>
        <v>0</v>
      </c>
      <c r="I17" s="364">
        <f>IF($A17="","",VLOOKUP($A17,BDD!$A$8:$BB$3170,9,0))</f>
        <v>0</v>
      </c>
      <c r="J17" s="365">
        <f>IF($A17="","",VLOOKUP($A17,BDD!$A$8:$BB$3170,10,0))</f>
        <v>0</v>
      </c>
      <c r="K17" s="366">
        <f>IF($A17="","",VLOOKUP($A17,BDD!$A$8:$BB$3170,11,0))</f>
        <v>0</v>
      </c>
      <c r="L17" s="364">
        <f>IF($A17="","",VLOOKUP($A17,BDD!$A$8:$BB$3170,13,0))</f>
        <v>0</v>
      </c>
      <c r="M17" s="364">
        <f>IF($A17="","",VLOOKUP($A17,BDD!$A$8:$BB$3170,14,0))</f>
        <v>0</v>
      </c>
      <c r="N17" s="367">
        <f>IF(AB17="",IF($A17="","",VLOOKUP($A17,BDD!$A$8:$BB$3170,22,0)),VLOOKUP($A17,BDD!$A$8:$BB$3170,31,0))</f>
        <v>0</v>
      </c>
      <c r="O17" s="365">
        <f>IF(AB17="",IF($A17="","",VLOOKUP($A17,BDD!$A$8:$BB$3170,16,0)),IF($A17="","",VLOOKUP($A17,BDD!$A$8:$BB$3170,29,0)))</f>
        <v>0</v>
      </c>
      <c r="P17" s="368">
        <f>IF(AB17="",IF($A17="","",VLOOKUP($A17,BDD!$A$8:$BB$3170,17,0)),VLOOKUP($A17,BDD!$A$8:$BB$3170,30,0))</f>
        <v>0</v>
      </c>
      <c r="Q17" s="368">
        <f>IF(AB17="",IF($A17="","",VLOOKUP($A17,BDD!$A$8:$BB$3170,18,0)),VLOOKUP($A17,BDD!$A$8:$BB$3170,30,0))</f>
        <v>0</v>
      </c>
      <c r="R17" s="368">
        <f>IF(AB17="",IF($A17="","",VLOOKUP($A17,BDD!$A$8:$BB$3170,19,0)),VLOOKUP($A17,BDD!$A$8:$BB$3170,30,0))</f>
        <v>0</v>
      </c>
      <c r="S17" s="364" t="str">
        <f>IF($A17="","",IFERROR(RIGHT(IF(VLOOKUP($A17,BDD!$A$8:$BB$3170,23,0)=0,"",VLOOKUP($A17,BDD!$A$8:$BB$3170,23,0)),3),""))</f>
        <v/>
      </c>
      <c r="T17" s="364" t="str">
        <f>IF($A17="","",IFERROR(RIGHT(IF(VLOOKUP($A17,BDD!$A$8:$BB$3170,27,0)=0,"",VLOOKUP($A17,BDD!$A$8:$BB$3170,27,0)),3),""))</f>
        <v/>
      </c>
      <c r="U17" s="364" t="str">
        <f>IF($A17="","",IFERROR(RIGHT(IF(VLOOKUP($A17,BDD!$A$8:$BB$3170,51,0)=0,"",VLOOKUP($A17,BDD!$A$8:$BB$3170,51,0)),3),""))</f>
        <v/>
      </c>
      <c r="V17" s="364" t="str">
        <f>IF($A17="","",IFERROR(RIGHT(IF(VLOOKUP($A17,BDD!$A$8:$BB$3170,52,0)=0,"",VLOOKUP($A17,BDD!$A$8:$BB$3170,52,0)),3),""))</f>
        <v/>
      </c>
      <c r="W17" s="364" t="str">
        <f>IF($A17="","",IFERROR(RIGHT(IF(VLOOKUP($A17,BDD!$A$8:$BB$3170,53,0)=0,"",VLOOKUP($A17,BDD!$A$8:$BB$3170,53,0)),3),""))</f>
        <v/>
      </c>
      <c r="X17" s="369" t="str">
        <f>IF($A17="","",IFERROR(RIGHT(IF(VLOOKUP($A17,BDD!$A$8:$BB$3170,54,0)=0,"",VLOOKUP($A17,BDD!$A$8:$BB$3170,54,0)),3),""))</f>
        <v/>
      </c>
      <c r="Y17" s="359">
        <v>7</v>
      </c>
      <c r="Z17" s="360">
        <f t="shared" si="0"/>
        <v>17</v>
      </c>
      <c r="AA17" s="314" t="s">
        <v>18</v>
      </c>
      <c r="AB17" s="361" t="str">
        <f>IF($A17="","",IF(VLOOKUP($A17,BDD!$A$8:$BB$3170,32,0)=0,"",VLOOKUP($A17,BDD!$A$8:$BB$3170,32,0)))</f>
        <v/>
      </c>
    </row>
    <row r="18" spans="1:28" s="359" customFormat="1" ht="21" customHeight="1">
      <c r="A18" s="350" t="str">
        <f>IF(AA8="","",IFERROR(INDEX(BDD!$A$8:$A$3170,MATCH(AA8&amp;"",BDD!$E$8:$E$3170,0)),IFERROR(INDEX(BDD!$A$8:$A$3170,MATCH("JN°"&amp;TEXT(AA8,"000"),BDD!$E$8:$E$3170,0)),IF(ISNUMBER(MATCH(AA8&amp;"",BDD!$A$8:$A$3170,0)),AA8&amp;"",""))))</f>
        <v/>
      </c>
      <c r="B18" s="362">
        <f>IF($A18="","",VLOOKUP($A18,BDD!$A$8:$BB$3170,3,0))</f>
        <v>0</v>
      </c>
      <c r="C18" s="363">
        <f>IF($A18="","",VLOOKUP($A18,BDD!$A$8:$BB$3170,4,0))</f>
        <v>0</v>
      </c>
      <c r="D18" s="364">
        <f>IF($A18="","",VLOOKUP($A18,BDD!$A$8:$BB$3170,12,0))</f>
        <v>0</v>
      </c>
      <c r="E18" s="364" t="str">
        <f>IF($A18="","",VLOOKUP($A18,BDD!$A$8:$BB$3170,5,0))</f>
        <v>JN°008</v>
      </c>
      <c r="F18" s="364">
        <f>IF($A18="","",VLOOKUP($A18,BDD!$A$8:$BB$3170,6,0))</f>
        <v>0</v>
      </c>
      <c r="G18" s="365">
        <f>IF($A18="","",VLOOKUP($A18,BDD!$A$8:$BB$3170,7,0))</f>
        <v>0</v>
      </c>
      <c r="H18" s="364">
        <f>IF($A18="","",VLOOKUP($A18,BDD!$A$8:$BB$3170,8,0))</f>
        <v>0</v>
      </c>
      <c r="I18" s="364">
        <f>IF($A18="","",VLOOKUP($A18,BDD!$A$8:$BB$3170,9,0))</f>
        <v>0</v>
      </c>
      <c r="J18" s="365">
        <f>IF($A18="","",VLOOKUP($A18,BDD!$A$8:$BB$3170,10,0))</f>
        <v>0</v>
      </c>
      <c r="K18" s="366">
        <f>IF($A18="","",VLOOKUP($A18,BDD!$A$8:$BB$3170,11,0))</f>
        <v>0</v>
      </c>
      <c r="L18" s="364">
        <f>IF($A18="","",VLOOKUP($A18,BDD!$A$8:$BB$3170,13,0))</f>
        <v>0</v>
      </c>
      <c r="M18" s="364">
        <f>IF($A18="","",VLOOKUP($A18,BDD!$A$8:$BB$3170,14,0))</f>
        <v>0</v>
      </c>
      <c r="N18" s="367">
        <f>IF(AB18="",IF($A18="","",VLOOKUP($A18,BDD!$A$8:$BB$3170,22,0)),VLOOKUP($A18,BDD!$A$8:$BB$3170,31,0))</f>
        <v>0</v>
      </c>
      <c r="O18" s="365">
        <f>IF(AB18="",IF($A18="","",VLOOKUP($A18,BDD!$A$8:$BB$3170,16,0)),IF($A18="","",VLOOKUP($A18,BDD!$A$8:$BB$3170,29,0)))</f>
        <v>0</v>
      </c>
      <c r="P18" s="368">
        <f>IF(AB18="",IF($A18="","",VLOOKUP($A18,BDD!$A$8:$BB$3170,17,0)),VLOOKUP($A18,BDD!$A$8:$BB$3170,30,0))</f>
        <v>0</v>
      </c>
      <c r="Q18" s="368">
        <f>IF(AB18="",IF($A18="","",VLOOKUP($A18,BDD!$A$8:$BB$3170,18,0)),VLOOKUP($A18,BDD!$A$8:$BB$3170,30,0))</f>
        <v>0</v>
      </c>
      <c r="R18" s="368">
        <f>IF(AB18="",IF($A18="","",VLOOKUP($A18,BDD!$A$8:$BB$3170,19,0)),VLOOKUP($A18,BDD!$A$8:$BB$3170,30,0))</f>
        <v>0</v>
      </c>
      <c r="S18" s="364" t="str">
        <f>IF($A18="","",IFERROR(RIGHT(IF(VLOOKUP($A18,BDD!$A$8:$BB$3170,23,0)=0,"",VLOOKUP($A18,BDD!$A$8:$BB$3170,23,0)),3),""))</f>
        <v/>
      </c>
      <c r="T18" s="364" t="str">
        <f>IF($A18="","",IFERROR(RIGHT(IF(VLOOKUP($A18,BDD!$A$8:$BB$3170,27,0)=0,"",VLOOKUP($A18,BDD!$A$8:$BB$3170,27,0)),3),""))</f>
        <v/>
      </c>
      <c r="U18" s="364" t="str">
        <f>IF($A18="","",IFERROR(RIGHT(IF(VLOOKUP($A18,BDD!$A$8:$BB$3170,51,0)=0,"",VLOOKUP($A18,BDD!$A$8:$BB$3170,51,0)),3),""))</f>
        <v/>
      </c>
      <c r="V18" s="364" t="str">
        <f>IF($A18="","",IFERROR(RIGHT(IF(VLOOKUP($A18,BDD!$A$8:$BB$3170,52,0)=0,"",VLOOKUP($A18,BDD!$A$8:$BB$3170,52,0)),3),""))</f>
        <v/>
      </c>
      <c r="W18" s="364" t="str">
        <f>IF($A18="","",IFERROR(RIGHT(IF(VLOOKUP($A18,BDD!$A$8:$BB$3170,53,0)=0,"",VLOOKUP($A18,BDD!$A$8:$BB$3170,53,0)),3),""))</f>
        <v/>
      </c>
      <c r="X18" s="369" t="str">
        <f>IF($A18="","",IFERROR(RIGHT(IF(VLOOKUP($A18,BDD!$A$8:$BB$3170,54,0)=0,"",VLOOKUP($A18,BDD!$A$8:$BB$3170,54,0)),3),""))</f>
        <v/>
      </c>
      <c r="Y18" s="359">
        <v>8</v>
      </c>
      <c r="Z18" s="360">
        <f t="shared" si="0"/>
        <v>18</v>
      </c>
      <c r="AA18" s="314" t="s">
        <v>19</v>
      </c>
      <c r="AB18" s="361" t="str">
        <f>IF($A18="","",IF(VLOOKUP($A18,BDD!$A$8:$BB$3170,32,0)=0,"",VLOOKUP($A18,BDD!$A$8:$BB$3170,32,0)))</f>
        <v/>
      </c>
    </row>
    <row r="19" spans="1:28" s="359" customFormat="1" ht="21" customHeight="1">
      <c r="A19" s="350" t="str">
        <f>IF(AA9="","",IFERROR(INDEX(BDD!$A$8:$A$3170,MATCH(AA9&amp;"",BDD!$E$8:$E$3170,0)),IFERROR(INDEX(BDD!$A$8:$A$3170,MATCH("JN°"&amp;TEXT(AA9,"000"),BDD!$E$8:$E$3170,0)),IF(ISNUMBER(MATCH(AA9&amp;"",BDD!$A$8:$A$3170,0)),AA9&amp;"",""))))</f>
        <v/>
      </c>
      <c r="B19" s="362">
        <f>IF($A19="","",VLOOKUP($A19,BDD!$A$8:$BB$3170,3,0))</f>
        <v>0</v>
      </c>
      <c r="C19" s="363">
        <f>IF($A19="","",VLOOKUP($A19,BDD!$A$8:$BB$3170,4,0))</f>
        <v>0</v>
      </c>
      <c r="D19" s="364">
        <f>IF($A19="","",VLOOKUP($A19,BDD!$A$8:$BB$3170,12,0))</f>
        <v>0</v>
      </c>
      <c r="E19" s="364" t="str">
        <f>IF($A19="","",VLOOKUP($A19,BDD!$A$8:$BB$3170,5,0))</f>
        <v>JN°009</v>
      </c>
      <c r="F19" s="364">
        <f>IF($A19="","",VLOOKUP($A19,BDD!$A$8:$BB$3170,6,0))</f>
        <v>0</v>
      </c>
      <c r="G19" s="365">
        <f>IF($A19="","",VLOOKUP($A19,BDD!$A$8:$BB$3170,7,0))</f>
        <v>0</v>
      </c>
      <c r="H19" s="364">
        <f>IF($A19="","",VLOOKUP($A19,BDD!$A$8:$BB$3170,8,0))</f>
        <v>0</v>
      </c>
      <c r="I19" s="364">
        <f>IF($A19="","",VLOOKUP($A19,BDD!$A$8:$BB$3170,9,0))</f>
        <v>0</v>
      </c>
      <c r="J19" s="365">
        <f>IF($A19="","",VLOOKUP($A19,BDD!$A$8:$BB$3170,10,0))</f>
        <v>0</v>
      </c>
      <c r="K19" s="366">
        <f>IF($A19="","",VLOOKUP($A19,BDD!$A$8:$BB$3170,11,0))</f>
        <v>0</v>
      </c>
      <c r="L19" s="364">
        <f>IF($A19="","",VLOOKUP($A19,BDD!$A$8:$BB$3170,13,0))</f>
        <v>0</v>
      </c>
      <c r="M19" s="364">
        <f>IF($A19="","",VLOOKUP($A19,BDD!$A$8:$BB$3170,14,0))</f>
        <v>0</v>
      </c>
      <c r="N19" s="367">
        <f>IF(AB19="",IF($A19="","",VLOOKUP($A19,BDD!$A$8:$BB$3170,22,0)),VLOOKUP($A19,BDD!$A$8:$BB$3170,31,0))</f>
        <v>0</v>
      </c>
      <c r="O19" s="365">
        <f>IF(AB19="",IF($A19="","",VLOOKUP($A19,BDD!$A$8:$BB$3170,16,0)),IF($A19="","",VLOOKUP($A19,BDD!$A$8:$BB$3170,29,0)))</f>
        <v>0</v>
      </c>
      <c r="P19" s="368">
        <f>IF(AB19="",IF($A19="","",VLOOKUP($A19,BDD!$A$8:$BB$3170,17,0)),VLOOKUP($A19,BDD!$A$8:$BB$3170,30,0))</f>
        <v>0</v>
      </c>
      <c r="Q19" s="368">
        <f>IF(AB19="",IF($A19="","",VLOOKUP($A19,BDD!$A$8:$BB$3170,18,0)),VLOOKUP($A19,BDD!$A$8:$BB$3170,30,0))</f>
        <v>0</v>
      </c>
      <c r="R19" s="368">
        <f>IF(AB19="",IF($A19="","",VLOOKUP($A19,BDD!$A$8:$BB$3170,19,0)),VLOOKUP($A19,BDD!$A$8:$BB$3170,30,0))</f>
        <v>0</v>
      </c>
      <c r="S19" s="364" t="str">
        <f>IF($A19="","",IFERROR(RIGHT(IF(VLOOKUP($A19,BDD!$A$8:$BB$3170,23,0)=0,"",VLOOKUP($A19,BDD!$A$8:$BB$3170,23,0)),3),""))</f>
        <v/>
      </c>
      <c r="T19" s="364" t="str">
        <f>IF($A19="","",IFERROR(RIGHT(IF(VLOOKUP($A19,BDD!$A$8:$BB$3170,27,0)=0,"",VLOOKUP($A19,BDD!$A$8:$BB$3170,27,0)),3),""))</f>
        <v/>
      </c>
      <c r="U19" s="364" t="str">
        <f>IF($A19="","",IFERROR(RIGHT(IF(VLOOKUP($A19,BDD!$A$8:$BB$3170,51,0)=0,"",VLOOKUP($A19,BDD!$A$8:$BB$3170,51,0)),3),""))</f>
        <v/>
      </c>
      <c r="V19" s="364" t="str">
        <f>IF($A19="","",IFERROR(RIGHT(IF(VLOOKUP($A19,BDD!$A$8:$BB$3170,52,0)=0,"",VLOOKUP($A19,BDD!$A$8:$BB$3170,52,0)),3),""))</f>
        <v/>
      </c>
      <c r="W19" s="364" t="str">
        <f>IF($A19="","",IFERROR(RIGHT(IF(VLOOKUP($A19,BDD!$A$8:$BB$3170,53,0)=0,"",VLOOKUP($A19,BDD!$A$8:$BB$3170,53,0)),3),""))</f>
        <v/>
      </c>
      <c r="X19" s="369" t="str">
        <f>IF($A19="","",IFERROR(RIGHT(IF(VLOOKUP($A19,BDD!$A$8:$BB$3170,54,0)=0,"",VLOOKUP($A19,BDD!$A$8:$BB$3170,54,0)),3),""))</f>
        <v/>
      </c>
      <c r="Y19" s="359">
        <v>9</v>
      </c>
      <c r="Z19" s="360">
        <f t="shared" si="0"/>
        <v>19</v>
      </c>
      <c r="AA19" s="314" t="s">
        <v>20</v>
      </c>
      <c r="AB19" s="361" t="str">
        <f>IF($A19="","",IF(VLOOKUP($A19,BDD!$A$8:$BB$3170,32,0)=0,"",VLOOKUP($A19,BDD!$A$8:$BB$3170,32,0)))</f>
        <v/>
      </c>
    </row>
    <row r="20" spans="1:28" s="359" customFormat="1" ht="21" customHeight="1">
      <c r="A20" s="350" t="str">
        <f>IF(AA10="","",IFERROR(INDEX(BDD!$A$8:$A$3170,MATCH(AA10&amp;"",BDD!$E$8:$E$3170,0)),IFERROR(INDEX(BDD!$A$8:$A$3170,MATCH("JN°"&amp;TEXT(AA10,"000"),BDD!$E$8:$E$3170,0)),IF(ISNUMBER(MATCH(AA10&amp;"",BDD!$A$8:$A$3170,0)),AA10&amp;"",""))))</f>
        <v/>
      </c>
      <c r="B20" s="362">
        <f>IF($A20="","",VLOOKUP($A20,BDD!$A$8:$BB$3170,3,0))</f>
        <v>0</v>
      </c>
      <c r="C20" s="363">
        <f>IF($A20="","",VLOOKUP($A20,BDD!$A$8:$BB$3170,4,0))</f>
        <v>0</v>
      </c>
      <c r="D20" s="364">
        <f>IF($A20="","",VLOOKUP($A20,BDD!$A$8:$BB$3170,12,0))</f>
        <v>0</v>
      </c>
      <c r="E20" s="364" t="str">
        <f>IF($A20="","",VLOOKUP($A20,BDD!$A$8:$BB$3170,5,0))</f>
        <v>JN°010</v>
      </c>
      <c r="F20" s="364">
        <f>IF($A20="","",VLOOKUP($A20,BDD!$A$8:$BB$3170,6,0))</f>
        <v>0</v>
      </c>
      <c r="G20" s="365">
        <f>IF($A20="","",VLOOKUP($A20,BDD!$A$8:$BB$3170,7,0))</f>
        <v>0</v>
      </c>
      <c r="H20" s="364">
        <f>IF($A20="","",VLOOKUP($A20,BDD!$A$8:$BB$3170,8,0))</f>
        <v>0</v>
      </c>
      <c r="I20" s="364">
        <f>IF($A20="","",VLOOKUP($A20,BDD!$A$8:$BB$3170,9,0))</f>
        <v>0</v>
      </c>
      <c r="J20" s="365">
        <f>IF($A20="","",VLOOKUP($A20,BDD!$A$8:$BB$3170,10,0))</f>
        <v>0</v>
      </c>
      <c r="K20" s="366">
        <f>IF($A20="","",VLOOKUP($A20,BDD!$A$8:$BB$3170,11,0))</f>
        <v>0</v>
      </c>
      <c r="L20" s="364">
        <f>IF($A20="","",VLOOKUP($A20,BDD!$A$8:$BB$3170,13,0))</f>
        <v>0</v>
      </c>
      <c r="M20" s="364">
        <f>IF($A20="","",VLOOKUP($A20,BDD!$A$8:$BB$3170,14,0))</f>
        <v>0</v>
      </c>
      <c r="N20" s="367">
        <f>IF(AB20="",IF($A20="","",VLOOKUP($A20,BDD!$A$8:$BB$3170,22,0)),VLOOKUP($A20,BDD!$A$8:$BB$3170,31,0))</f>
        <v>0</v>
      </c>
      <c r="O20" s="365">
        <f>IF(AB20="",IF($A20="","",VLOOKUP($A20,BDD!$A$8:$BB$3170,16,0)),IF($A20="","",VLOOKUP($A20,BDD!$A$8:$BB$3170,29,0)))</f>
        <v>0</v>
      </c>
      <c r="P20" s="368">
        <f>IF(AB20="",IF($A20="","",VLOOKUP($A20,BDD!$A$8:$BB$3170,17,0)),VLOOKUP($A20,BDD!$A$8:$BB$3170,30,0))</f>
        <v>0</v>
      </c>
      <c r="Q20" s="368">
        <f>IF(AB20="",IF($A20="","",VLOOKUP($A20,BDD!$A$8:$BB$3170,18,0)),VLOOKUP($A20,BDD!$A$8:$BB$3170,30,0))</f>
        <v>0</v>
      </c>
      <c r="R20" s="368">
        <f>IF(AB20="",IF($A20="","",VLOOKUP($A20,BDD!$A$8:$BB$3170,19,0)),VLOOKUP($A20,BDD!$A$8:$BB$3170,30,0))</f>
        <v>0</v>
      </c>
      <c r="S20" s="364" t="str">
        <f>IF($A20="","",IFERROR(RIGHT(IF(VLOOKUP($A20,BDD!$A$8:$BB$3170,23,0)=0,"",VLOOKUP($A20,BDD!$A$8:$BB$3170,23,0)),3),""))</f>
        <v/>
      </c>
      <c r="T20" s="364" t="str">
        <f>IF($A20="","",IFERROR(RIGHT(IF(VLOOKUP($A20,BDD!$A$8:$BB$3170,27,0)=0,"",VLOOKUP($A20,BDD!$A$8:$BB$3170,27,0)),3),""))</f>
        <v/>
      </c>
      <c r="U20" s="364" t="str">
        <f>IF($A20="","",IFERROR(RIGHT(IF(VLOOKUP($A20,BDD!$A$8:$BB$3170,51,0)=0,"",VLOOKUP($A20,BDD!$A$8:$BB$3170,51,0)),3),""))</f>
        <v/>
      </c>
      <c r="V20" s="364" t="str">
        <f>IF($A20="","",IFERROR(RIGHT(IF(VLOOKUP($A20,BDD!$A$8:$BB$3170,52,0)=0,"",VLOOKUP($A20,BDD!$A$8:$BB$3170,52,0)),3),""))</f>
        <v/>
      </c>
      <c r="W20" s="364" t="str">
        <f>IF($A20="","",IFERROR(RIGHT(IF(VLOOKUP($A20,BDD!$A$8:$BB$3170,53,0)=0,"",VLOOKUP($A20,BDD!$A$8:$BB$3170,53,0)),3),""))</f>
        <v/>
      </c>
      <c r="X20" s="369" t="str">
        <f>IF($A20="","",IFERROR(RIGHT(IF(VLOOKUP($A20,BDD!$A$8:$BB$3170,54,0)=0,"",VLOOKUP($A20,BDD!$A$8:$BB$3170,54,0)),3),""))</f>
        <v/>
      </c>
      <c r="Y20" s="359">
        <v>10</v>
      </c>
      <c r="Z20" s="360">
        <f t="shared" si="0"/>
        <v>20</v>
      </c>
      <c r="AA20" s="370" t="s">
        <v>21</v>
      </c>
      <c r="AB20" s="361" t="str">
        <f>IF($A20="","",IF(VLOOKUP($A20,BDD!$A$8:$BB$3170,32,0)=0,"",VLOOKUP($A20,BDD!$A$8:$BB$3170,32,0)))</f>
        <v/>
      </c>
    </row>
    <row r="21" spans="1:28" s="359" customFormat="1" ht="21" customHeight="1">
      <c r="A21" s="350" t="str">
        <f>IF(AA11="","",IFERROR(INDEX(BDD!$A$8:$A$3170,MATCH(AA11&amp;"",BDD!$E$8:$E$3170,0)),IFERROR(INDEX(BDD!$A$8:$A$3170,MATCH("JN°"&amp;TEXT(AA11,"000"),BDD!$E$8:$E$3170,0)),IF(ISNUMBER(MATCH(AA11&amp;"",BDD!$A$8:$A$3170,0)),AA11&amp;"",""))))</f>
        <v/>
      </c>
      <c r="B21" s="362">
        <f>IF($A21="","",VLOOKUP($A21,BDD!$A$8:$BB$3170,3,0))</f>
        <v>0</v>
      </c>
      <c r="C21" s="363">
        <f>IF($A21="","",VLOOKUP($A21,BDD!$A$8:$BB$3170,4,0))</f>
        <v>0</v>
      </c>
      <c r="D21" s="364">
        <f>IF($A21="","",VLOOKUP($A21,BDD!$A$8:$BB$3170,12,0))</f>
        <v>0</v>
      </c>
      <c r="E21" s="364" t="str">
        <f>IF($A21="","",VLOOKUP($A21,BDD!$A$8:$BB$3170,5,0))</f>
        <v>JN°011</v>
      </c>
      <c r="F21" s="364">
        <f>IF($A21="","",VLOOKUP($A21,BDD!$A$8:$BB$3170,6,0))</f>
        <v>0</v>
      </c>
      <c r="G21" s="365">
        <f>IF($A21="","",VLOOKUP($A21,BDD!$A$8:$BB$3170,7,0))</f>
        <v>0</v>
      </c>
      <c r="H21" s="364">
        <f>IF($A21="","",VLOOKUP($A21,BDD!$A$8:$BB$3170,8,0))</f>
        <v>0</v>
      </c>
      <c r="I21" s="364">
        <f>IF($A21="","",VLOOKUP($A21,BDD!$A$8:$BB$3170,9,0))</f>
        <v>0</v>
      </c>
      <c r="J21" s="365">
        <f>IF($A21="","",VLOOKUP($A21,BDD!$A$8:$BB$3170,10,0))</f>
        <v>0</v>
      </c>
      <c r="K21" s="366">
        <f>IF($A21="","",VLOOKUP($A21,BDD!$A$8:$BB$3170,11,0))</f>
        <v>0</v>
      </c>
      <c r="L21" s="364">
        <f>IF($A21="","",VLOOKUP($A21,BDD!$A$8:$BB$3170,13,0))</f>
        <v>0</v>
      </c>
      <c r="M21" s="364">
        <f>IF($A21="","",VLOOKUP($A21,BDD!$A$8:$BB$3170,14,0))</f>
        <v>0</v>
      </c>
      <c r="N21" s="367">
        <f>IF(AB21="",IF($A21="","",VLOOKUP($A21,BDD!$A$8:$BB$3170,22,0)),VLOOKUP($A21,BDD!$A$8:$BB$3170,31,0))</f>
        <v>0</v>
      </c>
      <c r="O21" s="365">
        <f>IF(AB21="",IF($A21="","",VLOOKUP($A21,BDD!$A$8:$BB$3170,16,0)),IF($A21="","",VLOOKUP($A21,BDD!$A$8:$BB$3170,29,0)))</f>
        <v>0</v>
      </c>
      <c r="P21" s="368">
        <f>IF(AB21="",IF($A21="","",VLOOKUP($A21,BDD!$A$8:$BB$3170,17,0)),VLOOKUP($A21,BDD!$A$8:$BB$3170,30,0))</f>
        <v>0</v>
      </c>
      <c r="Q21" s="368">
        <f>IF(AB21="",IF($A21="","",VLOOKUP($A21,BDD!$A$8:$BB$3170,18,0)),VLOOKUP($A21,BDD!$A$8:$BB$3170,30,0))</f>
        <v>0</v>
      </c>
      <c r="R21" s="368">
        <f>IF(AB21="",IF($A21="","",VLOOKUP($A21,BDD!$A$8:$BB$3170,19,0)),VLOOKUP($A21,BDD!$A$8:$BB$3170,30,0))</f>
        <v>0</v>
      </c>
      <c r="S21" s="364" t="str">
        <f>IF($A21="","",IFERROR(RIGHT(IF(VLOOKUP($A21,BDD!$A$8:$BB$3170,23,0)=0,"",VLOOKUP($A21,BDD!$A$8:$BB$3170,23,0)),3),""))</f>
        <v/>
      </c>
      <c r="T21" s="364" t="str">
        <f>IF($A21="","",IFERROR(RIGHT(IF(VLOOKUP($A21,BDD!$A$8:$BB$3170,27,0)=0,"",VLOOKUP($A21,BDD!$A$8:$BB$3170,27,0)),3),""))</f>
        <v/>
      </c>
      <c r="U21" s="364" t="str">
        <f>IF($A21="","",IFERROR(RIGHT(IF(VLOOKUP($A21,BDD!$A$8:$BB$3170,51,0)=0,"",VLOOKUP($A21,BDD!$A$8:$BB$3170,51,0)),3),""))</f>
        <v/>
      </c>
      <c r="V21" s="364" t="str">
        <f>IF($A21="","",IFERROR(RIGHT(IF(VLOOKUP($A21,BDD!$A$8:$BB$3170,52,0)=0,"",VLOOKUP($A21,BDD!$A$8:$BB$3170,52,0)),3),""))</f>
        <v/>
      </c>
      <c r="W21" s="364" t="str">
        <f>IF($A21="","",IFERROR(RIGHT(IF(VLOOKUP($A21,BDD!$A$8:$BB$3170,53,0)=0,"",VLOOKUP($A21,BDD!$A$8:$BB$3170,53,0)),3),""))</f>
        <v/>
      </c>
      <c r="X21" s="369" t="str">
        <f>IF($A21="","",IFERROR(RIGHT(IF(VLOOKUP($A21,BDD!$A$8:$BB$3170,54,0)=0,"",VLOOKUP($A21,BDD!$A$8:$BB$3170,54,0)),3),""))</f>
        <v/>
      </c>
      <c r="Y21" s="359">
        <v>11</v>
      </c>
      <c r="Z21" s="360">
        <f t="shared" si="0"/>
        <v>21</v>
      </c>
      <c r="AA21" s="370" t="s">
        <v>22</v>
      </c>
      <c r="AB21" s="361" t="str">
        <f>IF($A21="","",IF(VLOOKUP($A21,BDD!$A$8:$BB$3170,32,0)=0,"",VLOOKUP($A21,BDD!$A$8:$BB$3170,32,0)))</f>
        <v/>
      </c>
    </row>
    <row r="22" spans="1:28" s="359" customFormat="1" ht="21" customHeight="1">
      <c r="A22" s="350" t="str">
        <f>IF(AA12="","",IFERROR(INDEX(BDD!$A$8:$A$3170,MATCH(AA12&amp;"",BDD!$E$8:$E$3170,0)),IFERROR(INDEX(BDD!$A$8:$A$3170,MATCH("JN°"&amp;TEXT(AA12,"000"),BDD!$E$8:$E$3170,0)),IF(ISNUMBER(MATCH(AA12&amp;"",BDD!$A$8:$A$3170,0)),AA12&amp;"",""))))</f>
        <v/>
      </c>
      <c r="B22" s="362">
        <f>IF($A22="","",VLOOKUP($A22,BDD!$A$8:$BB$3170,3,0))</f>
        <v>0</v>
      </c>
      <c r="C22" s="363">
        <f>IF($A22="","",VLOOKUP($A22,BDD!$A$8:$BB$3170,4,0))</f>
        <v>0</v>
      </c>
      <c r="D22" s="364">
        <f>IF($A22="","",VLOOKUP($A22,BDD!$A$8:$BB$3170,12,0))</f>
        <v>0</v>
      </c>
      <c r="E22" s="364" t="str">
        <f>IF($A22="","",VLOOKUP($A22,BDD!$A$8:$BB$3170,5,0))</f>
        <v>JN°012</v>
      </c>
      <c r="F22" s="364">
        <f>IF($A22="","",VLOOKUP($A22,BDD!$A$8:$BB$3170,6,0))</f>
        <v>0</v>
      </c>
      <c r="G22" s="365">
        <f>IF($A22="","",VLOOKUP($A22,BDD!$A$8:$BB$3170,7,0))</f>
        <v>0</v>
      </c>
      <c r="H22" s="364">
        <f>IF($A22="","",VLOOKUP($A22,BDD!$A$8:$BB$3170,8,0))</f>
        <v>0</v>
      </c>
      <c r="I22" s="364">
        <f>IF($A22="","",VLOOKUP($A22,BDD!$A$8:$BB$3170,9,0))</f>
        <v>0</v>
      </c>
      <c r="J22" s="365">
        <f>IF($A22="","",VLOOKUP($A22,BDD!$A$8:$BB$3170,10,0))</f>
        <v>0</v>
      </c>
      <c r="K22" s="366">
        <f>IF($A22="","",VLOOKUP($A22,BDD!$A$8:$BB$3170,11,0))</f>
        <v>0</v>
      </c>
      <c r="L22" s="364">
        <f>IF($A22="","",VLOOKUP($A22,BDD!$A$8:$BB$3170,13,0))</f>
        <v>0</v>
      </c>
      <c r="M22" s="364">
        <f>IF($A22="","",VLOOKUP($A22,BDD!$A$8:$BB$3170,14,0))</f>
        <v>0</v>
      </c>
      <c r="N22" s="367">
        <f>IF(AB22="",IF($A22="","",VLOOKUP($A22,BDD!$A$8:$BB$3170,22,0)),VLOOKUP($A22,BDD!$A$8:$BB$3170,31,0))</f>
        <v>0</v>
      </c>
      <c r="O22" s="365">
        <f>IF(AB22="",IF($A22="","",VLOOKUP($A22,BDD!$A$8:$BB$3170,16,0)),IF($A22="","",VLOOKUP($A22,BDD!$A$8:$BB$3170,29,0)))</f>
        <v>0</v>
      </c>
      <c r="P22" s="368">
        <f>IF(AB22="",IF($A22="","",VLOOKUP($A22,BDD!$A$8:$BB$3170,17,0)),VLOOKUP($A22,BDD!$A$8:$BB$3170,30,0))</f>
        <v>0</v>
      </c>
      <c r="Q22" s="368">
        <f>IF(AB22="",IF($A22="","",VLOOKUP($A22,BDD!$A$8:$BB$3170,18,0)),VLOOKUP($A22,BDD!$A$8:$BB$3170,30,0))</f>
        <v>0</v>
      </c>
      <c r="R22" s="368">
        <f>IF(AB22="",IF($A22="","",VLOOKUP($A22,BDD!$A$8:$BB$3170,19,0)),VLOOKUP($A22,BDD!$A$8:$BB$3170,30,0))</f>
        <v>0</v>
      </c>
      <c r="S22" s="364" t="str">
        <f>IF($A22="","",IFERROR(RIGHT(IF(VLOOKUP($A22,BDD!$A$8:$BB$3170,23,0)=0,"",VLOOKUP($A22,BDD!$A$8:$BB$3170,23,0)),3),""))</f>
        <v/>
      </c>
      <c r="T22" s="364" t="str">
        <f>IF($A22="","",IFERROR(RIGHT(IF(VLOOKUP($A22,BDD!$A$8:$BB$3170,27,0)=0,"",VLOOKUP($A22,BDD!$A$8:$BB$3170,27,0)),3),""))</f>
        <v/>
      </c>
      <c r="U22" s="364" t="str">
        <f>IF($A22="","",IFERROR(RIGHT(IF(VLOOKUP($A22,BDD!$A$8:$BB$3170,51,0)=0,"",VLOOKUP($A22,BDD!$A$8:$BB$3170,51,0)),3),""))</f>
        <v/>
      </c>
      <c r="V22" s="364" t="str">
        <f>IF($A22="","",IFERROR(RIGHT(IF(VLOOKUP($A22,BDD!$A$8:$BB$3170,52,0)=0,"",VLOOKUP($A22,BDD!$A$8:$BB$3170,52,0)),3),""))</f>
        <v/>
      </c>
      <c r="W22" s="364" t="str">
        <f>IF($A22="","",IFERROR(RIGHT(IF(VLOOKUP($A22,BDD!$A$8:$BB$3170,53,0)=0,"",VLOOKUP($A22,BDD!$A$8:$BB$3170,53,0)),3),""))</f>
        <v/>
      </c>
      <c r="X22" s="369" t="str">
        <f>IF($A22="","",IFERROR(RIGHT(IF(VLOOKUP($A22,BDD!$A$8:$BB$3170,54,0)=0,"",VLOOKUP($A22,BDD!$A$8:$BB$3170,54,0)),3),""))</f>
        <v/>
      </c>
      <c r="Y22" s="359">
        <v>12</v>
      </c>
      <c r="Z22" s="360">
        <f t="shared" si="0"/>
        <v>22</v>
      </c>
      <c r="AA22" s="370" t="s">
        <v>23</v>
      </c>
      <c r="AB22" s="361" t="str">
        <f>IF($A22="","",IF(VLOOKUP($A22,BDD!$A$8:$BB$3170,32,0)=0,"",VLOOKUP($A22,BDD!$A$8:$BB$3170,32,0)))</f>
        <v/>
      </c>
    </row>
    <row r="23" spans="1:28" s="359" customFormat="1" ht="21" customHeight="1">
      <c r="A23" s="350" t="str">
        <f>IF(AA13="","",IFERROR(INDEX(BDD!$A$8:$A$3170,MATCH(AA13&amp;"",BDD!$E$8:$E$3170,0)),IFERROR(INDEX(BDD!$A$8:$A$3170,MATCH("JN°"&amp;TEXT(AA13,"000"),BDD!$E$8:$E$3170,0)),IF(ISNUMBER(MATCH(AA13&amp;"",BDD!$A$8:$A$3170,0)),AA13&amp;"",""))))</f>
        <v/>
      </c>
      <c r="B23" s="362">
        <f>IF($A23="","",VLOOKUP($A23,BDD!$A$8:$BB$3170,3,0))</f>
        <v>0</v>
      </c>
      <c r="C23" s="363">
        <f>IF($A23="","",VLOOKUP($A23,BDD!$A$8:$BB$3170,4,0))</f>
        <v>0</v>
      </c>
      <c r="D23" s="364">
        <f>IF($A23="","",VLOOKUP($A23,BDD!$A$8:$BB$3170,12,0))</f>
        <v>0</v>
      </c>
      <c r="E23" s="364" t="str">
        <f>IF($A23="","",VLOOKUP($A23,BDD!$A$8:$BB$3170,5,0))</f>
        <v>JN°013</v>
      </c>
      <c r="F23" s="364">
        <f>IF($A23="","",VLOOKUP($A23,BDD!$A$8:$BB$3170,6,0))</f>
        <v>0</v>
      </c>
      <c r="G23" s="365">
        <f>IF($A23="","",VLOOKUP($A23,BDD!$A$8:$BB$3170,7,0))</f>
        <v>0</v>
      </c>
      <c r="H23" s="364">
        <f>IF($A23="","",VLOOKUP($A23,BDD!$A$8:$BB$3170,8,0))</f>
        <v>0</v>
      </c>
      <c r="I23" s="364">
        <f>IF($A23="","",VLOOKUP($A23,BDD!$A$8:$BB$3170,9,0))</f>
        <v>0</v>
      </c>
      <c r="J23" s="365">
        <f>IF($A23="","",VLOOKUP($A23,BDD!$A$8:$BB$3170,10,0))</f>
        <v>0</v>
      </c>
      <c r="K23" s="366">
        <f>IF($A23="","",VLOOKUP($A23,BDD!$A$8:$BB$3170,11,0))</f>
        <v>0</v>
      </c>
      <c r="L23" s="364">
        <f>IF($A23="","",VLOOKUP($A23,BDD!$A$8:$BB$3170,13,0))</f>
        <v>0</v>
      </c>
      <c r="M23" s="364">
        <f>IF($A23="","",VLOOKUP($A23,BDD!$A$8:$BB$3170,14,0))</f>
        <v>0</v>
      </c>
      <c r="N23" s="367">
        <f>IF(AB23="",IF($A23="","",VLOOKUP($A23,BDD!$A$8:$BB$3170,22,0)),VLOOKUP($A23,BDD!$A$8:$BB$3170,31,0))</f>
        <v>0</v>
      </c>
      <c r="O23" s="365">
        <f>IF(AB23="",IF($A23="","",VLOOKUP($A23,BDD!$A$8:$BB$3170,16,0)),IF($A23="","",VLOOKUP($A23,BDD!$A$8:$BB$3170,29,0)))</f>
        <v>0</v>
      </c>
      <c r="P23" s="368">
        <f>IF(AB23="",IF($A23="","",VLOOKUP($A23,BDD!$A$8:$BB$3170,17,0)),VLOOKUP($A23,BDD!$A$8:$BB$3170,30,0))</f>
        <v>0</v>
      </c>
      <c r="Q23" s="368">
        <f>IF(AB23="",IF($A23="","",VLOOKUP($A23,BDD!$A$8:$BB$3170,18,0)),VLOOKUP($A23,BDD!$A$8:$BB$3170,30,0))</f>
        <v>0</v>
      </c>
      <c r="R23" s="368">
        <f>IF(AB23="",IF($A23="","",VLOOKUP($A23,BDD!$A$8:$BB$3170,19,0)),VLOOKUP($A23,BDD!$A$8:$BB$3170,30,0))</f>
        <v>0</v>
      </c>
      <c r="S23" s="364" t="str">
        <f>IF($A23="","",IFERROR(RIGHT(IF(VLOOKUP($A23,BDD!$A$8:$BB$3170,23,0)=0,"",VLOOKUP($A23,BDD!$A$8:$BB$3170,23,0)),3),""))</f>
        <v/>
      </c>
      <c r="T23" s="364" t="str">
        <f>IF($A23="","",IFERROR(RIGHT(IF(VLOOKUP($A23,BDD!$A$8:$BB$3170,27,0)=0,"",VLOOKUP($A23,BDD!$A$8:$BB$3170,27,0)),3),""))</f>
        <v/>
      </c>
      <c r="U23" s="364" t="str">
        <f>IF($A23="","",IFERROR(RIGHT(IF(VLOOKUP($A23,BDD!$A$8:$BB$3170,51,0)=0,"",VLOOKUP($A23,BDD!$A$8:$BB$3170,51,0)),3),""))</f>
        <v/>
      </c>
      <c r="V23" s="364" t="str">
        <f>IF($A23="","",IFERROR(RIGHT(IF(VLOOKUP($A23,BDD!$A$8:$BB$3170,52,0)=0,"",VLOOKUP($A23,BDD!$A$8:$BB$3170,52,0)),3),""))</f>
        <v/>
      </c>
      <c r="W23" s="364" t="str">
        <f>IF($A23="","",IFERROR(RIGHT(IF(VLOOKUP($A23,BDD!$A$8:$BB$3170,53,0)=0,"",VLOOKUP($A23,BDD!$A$8:$BB$3170,53,0)),3),""))</f>
        <v/>
      </c>
      <c r="X23" s="369" t="str">
        <f>IF($A23="","",IFERROR(RIGHT(IF(VLOOKUP($A23,BDD!$A$8:$BB$3170,54,0)=0,"",VLOOKUP($A23,BDD!$A$8:$BB$3170,54,0)),3),""))</f>
        <v/>
      </c>
      <c r="Y23" s="359">
        <v>13</v>
      </c>
      <c r="Z23" s="360">
        <f t="shared" si="0"/>
        <v>23</v>
      </c>
      <c r="AA23" s="370" t="s">
        <v>24</v>
      </c>
      <c r="AB23" s="361" t="str">
        <f>IF($A23="","",IF(VLOOKUP($A23,BDD!$A$8:$BB$3170,32,0)=0,"",VLOOKUP($A23,BDD!$A$8:$BB$3170,32,0)))</f>
        <v/>
      </c>
    </row>
    <row r="24" spans="1:28" s="359" customFormat="1" ht="21" customHeight="1">
      <c r="A24" s="350" t="str">
        <f>IF(AA14="","",IFERROR(INDEX(BDD!$A$8:$A$3170,MATCH(AA14&amp;"",BDD!$E$8:$E$3170,0)),IFERROR(INDEX(BDD!$A$8:$A$3170,MATCH("JN°"&amp;TEXT(AA14,"000"),BDD!$E$8:$E$3170,0)),IF(ISNUMBER(MATCH(AA14&amp;"",BDD!$A$8:$A$3170,0)),AA14&amp;"",""))))</f>
        <v/>
      </c>
      <c r="B24" s="362">
        <f>IF($A24="","",VLOOKUP($A24,BDD!$A$8:$BB$3170,3,0))</f>
        <v>0</v>
      </c>
      <c r="C24" s="363">
        <f>IF($A24="","",VLOOKUP($A24,BDD!$A$8:$BB$3170,4,0))</f>
        <v>0</v>
      </c>
      <c r="D24" s="364">
        <f>IF($A24="","",VLOOKUP($A24,BDD!$A$8:$BB$3170,12,0))</f>
        <v>0</v>
      </c>
      <c r="E24" s="364" t="str">
        <f>IF($A24="","",VLOOKUP($A24,BDD!$A$8:$BB$3170,5,0))</f>
        <v>JN°014</v>
      </c>
      <c r="F24" s="364">
        <f>IF($A24="","",VLOOKUP($A24,BDD!$A$8:$BB$3170,6,0))</f>
        <v>0</v>
      </c>
      <c r="G24" s="365">
        <f>IF($A24="","",VLOOKUP($A24,BDD!$A$8:$BB$3170,7,0))</f>
        <v>0</v>
      </c>
      <c r="H24" s="364">
        <f>IF($A24="","",VLOOKUP($A24,BDD!$A$8:$BB$3170,8,0))</f>
        <v>0</v>
      </c>
      <c r="I24" s="364">
        <f>IF($A24="","",VLOOKUP($A24,BDD!$A$8:$BB$3170,9,0))</f>
        <v>0</v>
      </c>
      <c r="J24" s="365">
        <f>IF($A24="","",VLOOKUP($A24,BDD!$A$8:$BB$3170,10,0))</f>
        <v>0</v>
      </c>
      <c r="K24" s="366">
        <f>IF($A24="","",VLOOKUP($A24,BDD!$A$8:$BB$3170,11,0))</f>
        <v>0</v>
      </c>
      <c r="L24" s="364">
        <f>IF($A24="","",VLOOKUP($A24,BDD!$A$8:$BB$3170,13,0))</f>
        <v>0</v>
      </c>
      <c r="M24" s="364">
        <f>IF($A24="","",VLOOKUP($A24,BDD!$A$8:$BB$3170,14,0))</f>
        <v>0</v>
      </c>
      <c r="N24" s="367">
        <f>IF(AB24="",IF($A24="","",VLOOKUP($A24,BDD!$A$8:$BB$3170,22,0)),VLOOKUP($A24,BDD!$A$8:$BB$3170,31,0))</f>
        <v>0</v>
      </c>
      <c r="O24" s="365">
        <f>IF(AB24="",IF($A24="","",VLOOKUP($A24,BDD!$A$8:$BB$3170,16,0)),IF($A24="","",VLOOKUP($A24,BDD!$A$8:$BB$3170,29,0)))</f>
        <v>0</v>
      </c>
      <c r="P24" s="368">
        <f>IF(AB24="",IF($A24="","",VLOOKUP($A24,BDD!$A$8:$BB$3170,17,0)),VLOOKUP($A24,BDD!$A$8:$BB$3170,30,0))</f>
        <v>0</v>
      </c>
      <c r="Q24" s="368">
        <f>IF(AB24="",IF($A24="","",VLOOKUP($A24,BDD!$A$8:$BB$3170,18,0)),VLOOKUP($A24,BDD!$A$8:$BB$3170,30,0))</f>
        <v>0</v>
      </c>
      <c r="R24" s="368">
        <f>IF(AB24="",IF($A24="","",VLOOKUP($A24,BDD!$A$8:$BB$3170,19,0)),VLOOKUP($A24,BDD!$A$8:$BB$3170,30,0))</f>
        <v>0</v>
      </c>
      <c r="S24" s="364" t="str">
        <f>IF($A24="","",IFERROR(RIGHT(IF(VLOOKUP($A24,BDD!$A$8:$BB$3170,23,0)=0,"",VLOOKUP($A24,BDD!$A$8:$BB$3170,23,0)),3),""))</f>
        <v/>
      </c>
      <c r="T24" s="364" t="str">
        <f>IF($A24="","",IFERROR(RIGHT(IF(VLOOKUP($A24,BDD!$A$8:$BB$3170,27,0)=0,"",VLOOKUP($A24,BDD!$A$8:$BB$3170,27,0)),3),""))</f>
        <v/>
      </c>
      <c r="U24" s="364" t="str">
        <f>IF($A24="","",IFERROR(RIGHT(IF(VLOOKUP($A24,BDD!$A$8:$BB$3170,51,0)=0,"",VLOOKUP($A24,BDD!$A$8:$BB$3170,51,0)),3),""))</f>
        <v/>
      </c>
      <c r="V24" s="364" t="str">
        <f>IF($A24="","",IFERROR(RIGHT(IF(VLOOKUP($A24,BDD!$A$8:$BB$3170,52,0)=0,"",VLOOKUP($A24,BDD!$A$8:$BB$3170,52,0)),3),""))</f>
        <v/>
      </c>
      <c r="W24" s="364" t="str">
        <f>IF($A24="","",IFERROR(RIGHT(IF(VLOOKUP($A24,BDD!$A$8:$BB$3170,53,0)=0,"",VLOOKUP($A24,BDD!$A$8:$BB$3170,53,0)),3),""))</f>
        <v/>
      </c>
      <c r="X24" s="369" t="str">
        <f>IF($A24="","",IFERROR(RIGHT(IF(VLOOKUP($A24,BDD!$A$8:$BB$3170,54,0)=0,"",VLOOKUP($A24,BDD!$A$8:$BB$3170,54,0)),3),""))</f>
        <v/>
      </c>
      <c r="Y24" s="359">
        <v>14</v>
      </c>
      <c r="Z24" s="360">
        <f t="shared" si="0"/>
        <v>24</v>
      </c>
      <c r="AA24" s="370" t="s">
        <v>25</v>
      </c>
      <c r="AB24" s="361" t="str">
        <f>IF($A24="","",IF(VLOOKUP($A24,BDD!$A$8:$BB$3170,32,0)=0,"",VLOOKUP($A24,BDD!$A$8:$BB$3170,32,0)))</f>
        <v/>
      </c>
    </row>
    <row r="25" spans="1:28" s="359" customFormat="1" ht="21" customHeight="1">
      <c r="A25" s="350" t="str">
        <f>IF(AA15="","",IFERROR(INDEX(BDD!$A$8:$A$3170,MATCH(AA15&amp;"",BDD!$E$8:$E$3170,0)),IFERROR(INDEX(BDD!$A$8:$A$3170,MATCH("JN°"&amp;TEXT(AA15,"000"),BDD!$E$8:$E$3170,0)),IF(ISNUMBER(MATCH(AA15&amp;"",BDD!$A$8:$A$3170,0)),AA15&amp;"",""))))</f>
        <v/>
      </c>
      <c r="B25" s="362">
        <f>IF($A25="","",VLOOKUP($A25,BDD!$A$8:$BB$3170,3,0))</f>
        <v>0</v>
      </c>
      <c r="C25" s="363">
        <f>IF($A25="","",VLOOKUP($A25,BDD!$A$8:$BB$3170,4,0))</f>
        <v>0</v>
      </c>
      <c r="D25" s="364">
        <f>IF($A25="","",VLOOKUP($A25,BDD!$A$8:$BB$3170,12,0))</f>
        <v>0</v>
      </c>
      <c r="E25" s="364" t="str">
        <f>IF($A25="","",VLOOKUP($A25,BDD!$A$8:$BB$3170,5,0))</f>
        <v>JN°015</v>
      </c>
      <c r="F25" s="364">
        <f>IF($A25="","",VLOOKUP($A25,BDD!$A$8:$BB$3170,6,0))</f>
        <v>0</v>
      </c>
      <c r="G25" s="365">
        <f>IF($A25="","",VLOOKUP($A25,BDD!$A$8:$BB$3170,7,0))</f>
        <v>0</v>
      </c>
      <c r="H25" s="364">
        <f>IF($A25="","",VLOOKUP($A25,BDD!$A$8:$BB$3170,8,0))</f>
        <v>0</v>
      </c>
      <c r="I25" s="364">
        <f>IF($A25="","",VLOOKUP($A25,BDD!$A$8:$BB$3170,9,0))</f>
        <v>0</v>
      </c>
      <c r="J25" s="365">
        <f>IF($A25="","",VLOOKUP($A25,BDD!$A$8:$BB$3170,10,0))</f>
        <v>0</v>
      </c>
      <c r="K25" s="366">
        <f>IF($A25="","",VLOOKUP($A25,BDD!$A$8:$BB$3170,11,0))</f>
        <v>0</v>
      </c>
      <c r="L25" s="364">
        <f>IF($A25="","",VLOOKUP($A25,BDD!$A$8:$BB$3170,13,0))</f>
        <v>0</v>
      </c>
      <c r="M25" s="364">
        <f>IF($A25="","",VLOOKUP($A25,BDD!$A$8:$BB$3170,14,0))</f>
        <v>0</v>
      </c>
      <c r="N25" s="367">
        <f>IF(AB25="",IF($A25="","",VLOOKUP($A25,BDD!$A$8:$BB$3170,22,0)),VLOOKUP($A25,BDD!$A$8:$BB$3170,31,0))</f>
        <v>0</v>
      </c>
      <c r="O25" s="365">
        <f>IF(AB25="",IF($A25="","",VLOOKUP($A25,BDD!$A$8:$BB$3170,16,0)),IF($A25="","",VLOOKUP($A25,BDD!$A$8:$BB$3170,29,0)))</f>
        <v>0</v>
      </c>
      <c r="P25" s="368">
        <f>IF(AB25="",IF($A25="","",VLOOKUP($A25,BDD!$A$8:$BB$3170,17,0)),VLOOKUP($A25,BDD!$A$8:$BB$3170,30,0))</f>
        <v>0</v>
      </c>
      <c r="Q25" s="368">
        <f>IF(AB25="",IF($A25="","",VLOOKUP($A25,BDD!$A$8:$BB$3170,18,0)),VLOOKUP($A25,BDD!$A$8:$BB$3170,30,0))</f>
        <v>0</v>
      </c>
      <c r="R25" s="368">
        <f>IF(AB25="",IF($A25="","",VLOOKUP($A25,BDD!$A$8:$BB$3170,19,0)),VLOOKUP($A25,BDD!$A$8:$BB$3170,30,0))</f>
        <v>0</v>
      </c>
      <c r="S25" s="364" t="str">
        <f>IF($A25="","",IFERROR(RIGHT(IF(VLOOKUP($A25,BDD!$A$8:$BB$3170,23,0)=0,"",VLOOKUP($A25,BDD!$A$8:$BB$3170,23,0)),3),""))</f>
        <v/>
      </c>
      <c r="T25" s="364" t="str">
        <f>IF($A25="","",IFERROR(RIGHT(IF(VLOOKUP($A25,BDD!$A$8:$BB$3170,27,0)=0,"",VLOOKUP($A25,BDD!$A$8:$BB$3170,27,0)),3),""))</f>
        <v/>
      </c>
      <c r="U25" s="364" t="str">
        <f>IF($A25="","",IFERROR(RIGHT(IF(VLOOKUP($A25,BDD!$A$8:$BB$3170,51,0)=0,"",VLOOKUP($A25,BDD!$A$8:$BB$3170,51,0)),3),""))</f>
        <v/>
      </c>
      <c r="V25" s="364" t="str">
        <f>IF($A25="","",IFERROR(RIGHT(IF(VLOOKUP($A25,BDD!$A$8:$BB$3170,52,0)=0,"",VLOOKUP($A25,BDD!$A$8:$BB$3170,52,0)),3),""))</f>
        <v/>
      </c>
      <c r="W25" s="364" t="str">
        <f>IF($A25="","",IFERROR(RIGHT(IF(VLOOKUP($A25,BDD!$A$8:$BB$3170,53,0)=0,"",VLOOKUP($A25,BDD!$A$8:$BB$3170,53,0)),3),""))</f>
        <v/>
      </c>
      <c r="X25" s="369" t="str">
        <f>IF($A25="","",IFERROR(RIGHT(IF(VLOOKUP($A25,BDD!$A$8:$BB$3170,54,0)=0,"",VLOOKUP($A25,BDD!$A$8:$BB$3170,54,0)),3),""))</f>
        <v/>
      </c>
      <c r="Y25" s="359">
        <v>15</v>
      </c>
      <c r="Z25" s="360">
        <f t="shared" si="0"/>
        <v>25</v>
      </c>
      <c r="AA25" s="370" t="s">
        <v>26</v>
      </c>
      <c r="AB25" s="361" t="str">
        <f>IF($A25="","",IF(VLOOKUP($A25,BDD!$A$8:$BB$3170,32,0)=0,"",VLOOKUP($A25,BDD!$A$8:$BB$3170,32,0)))</f>
        <v/>
      </c>
    </row>
    <row r="26" spans="1:28" s="359" customFormat="1" ht="21" customHeight="1">
      <c r="A26" s="350" t="str">
        <f>IF(AA16="","",IFERROR(INDEX(BDD!$A$8:$A$3170,MATCH(AA16&amp;"",BDD!$E$8:$E$3170,0)),IFERROR(INDEX(BDD!$A$8:$A$3170,MATCH("JN°"&amp;TEXT(AA16,"000"),BDD!$E$8:$E$3170,0)),IF(ISNUMBER(MATCH(AA16&amp;"",BDD!$A$8:$A$3170,0)),AA16&amp;"",""))))</f>
        <v/>
      </c>
      <c r="B26" s="362">
        <f>IF($A26="","",VLOOKUP($A26,BDD!$A$8:$BB$3170,3,0))</f>
        <v>0</v>
      </c>
      <c r="C26" s="363">
        <f>IF($A26="","",VLOOKUP($A26,BDD!$A$8:$BB$3170,4,0))</f>
        <v>0</v>
      </c>
      <c r="D26" s="364">
        <f>IF($A26="","",VLOOKUP($A26,BDD!$A$8:$BB$3170,12,0))</f>
        <v>0</v>
      </c>
      <c r="E26" s="364" t="str">
        <f>IF($A26="","",VLOOKUP($A26,BDD!$A$8:$BB$3170,5,0))</f>
        <v>JN°016</v>
      </c>
      <c r="F26" s="364">
        <f>IF($A26="","",VLOOKUP($A26,BDD!$A$8:$BB$3170,6,0))</f>
        <v>0</v>
      </c>
      <c r="G26" s="365">
        <f>IF($A26="","",VLOOKUP($A26,BDD!$A$8:$BB$3170,7,0))</f>
        <v>0</v>
      </c>
      <c r="H26" s="364">
        <f>IF($A26="","",VLOOKUP($A26,BDD!$A$8:$BB$3170,8,0))</f>
        <v>0</v>
      </c>
      <c r="I26" s="364">
        <f>IF($A26="","",VLOOKUP($A26,BDD!$A$8:$BB$3170,9,0))</f>
        <v>0</v>
      </c>
      <c r="J26" s="365">
        <f>IF($A26="","",VLOOKUP($A26,BDD!$A$8:$BB$3170,10,0))</f>
        <v>0</v>
      </c>
      <c r="K26" s="366">
        <f>IF($A26="","",VLOOKUP($A26,BDD!$A$8:$BB$3170,11,0))</f>
        <v>0</v>
      </c>
      <c r="L26" s="364">
        <f>IF($A26="","",VLOOKUP($A26,BDD!$A$8:$BB$3170,13,0))</f>
        <v>0</v>
      </c>
      <c r="M26" s="364">
        <f>IF($A26="","",VLOOKUP($A26,BDD!$A$8:$BB$3170,14,0))</f>
        <v>0</v>
      </c>
      <c r="N26" s="367">
        <f>IF(AB26="",IF($A26="","",VLOOKUP($A26,BDD!$A$8:$BB$3170,22,0)),VLOOKUP($A26,BDD!$A$8:$BB$3170,31,0))</f>
        <v>0</v>
      </c>
      <c r="O26" s="365">
        <f>IF(AB26="",IF($A26="","",VLOOKUP($A26,BDD!$A$8:$BB$3170,16,0)),IF($A26="","",VLOOKUP($A26,BDD!$A$8:$BB$3170,29,0)))</f>
        <v>0</v>
      </c>
      <c r="P26" s="368">
        <f>IF(AB26="",IF($A26="","",VLOOKUP($A26,BDD!$A$8:$BB$3170,17,0)),VLOOKUP($A26,BDD!$A$8:$BB$3170,30,0))</f>
        <v>0</v>
      </c>
      <c r="Q26" s="368">
        <f>IF(AB26="",IF($A26="","",VLOOKUP($A26,BDD!$A$8:$BB$3170,18,0)),VLOOKUP($A26,BDD!$A$8:$BB$3170,30,0))</f>
        <v>0</v>
      </c>
      <c r="R26" s="368">
        <f>IF(AB26="",IF($A26="","",VLOOKUP($A26,BDD!$A$8:$BB$3170,19,0)),VLOOKUP($A26,BDD!$A$8:$BB$3170,30,0))</f>
        <v>0</v>
      </c>
      <c r="S26" s="364" t="str">
        <f>IF($A26="","",IFERROR(RIGHT(IF(VLOOKUP($A26,BDD!$A$8:$BB$3170,23,0)=0,"",VLOOKUP($A26,BDD!$A$8:$BB$3170,23,0)),3),""))</f>
        <v/>
      </c>
      <c r="T26" s="364" t="str">
        <f>IF($A26="","",IFERROR(RIGHT(IF(VLOOKUP($A26,BDD!$A$8:$BB$3170,27,0)=0,"",VLOOKUP($A26,BDD!$A$8:$BB$3170,27,0)),3),""))</f>
        <v/>
      </c>
      <c r="U26" s="364" t="str">
        <f>IF($A26="","",IFERROR(RIGHT(IF(VLOOKUP($A26,BDD!$A$8:$BB$3170,51,0)=0,"",VLOOKUP($A26,BDD!$A$8:$BB$3170,51,0)),3),""))</f>
        <v/>
      </c>
      <c r="V26" s="364" t="str">
        <f>IF($A26="","",IFERROR(RIGHT(IF(VLOOKUP($A26,BDD!$A$8:$BB$3170,52,0)=0,"",VLOOKUP($A26,BDD!$A$8:$BB$3170,52,0)),3),""))</f>
        <v/>
      </c>
      <c r="W26" s="364" t="str">
        <f>IF($A26="","",IFERROR(RIGHT(IF(VLOOKUP($A26,BDD!$A$8:$BB$3170,53,0)=0,"",VLOOKUP($A26,BDD!$A$8:$BB$3170,53,0)),3),""))</f>
        <v/>
      </c>
      <c r="X26" s="369" t="str">
        <f>IF($A26="","",IFERROR(RIGHT(IF(VLOOKUP($A26,BDD!$A$8:$BB$3170,54,0)=0,"",VLOOKUP($A26,BDD!$A$8:$BB$3170,54,0)),3),""))</f>
        <v/>
      </c>
      <c r="Y26" s="359">
        <v>16</v>
      </c>
      <c r="Z26" s="360">
        <f t="shared" si="0"/>
        <v>26</v>
      </c>
      <c r="AA26" s="370" t="s">
        <v>27</v>
      </c>
      <c r="AB26" s="361" t="str">
        <f>IF($A26="","",IF(VLOOKUP($A26,BDD!$A$8:$BB$3170,32,0)=0,"",VLOOKUP($A26,BDD!$A$8:$BB$3170,32,0)))</f>
        <v/>
      </c>
    </row>
    <row r="27" spans="1:28" s="359" customFormat="1" ht="21" customHeight="1">
      <c r="A27" s="350" t="str">
        <f>IF(AA17="","",IFERROR(INDEX(BDD!$A$8:$A$3170,MATCH(AA17&amp;"",BDD!$E$8:$E$3170,0)),IFERROR(INDEX(BDD!$A$8:$A$3170,MATCH("JN°"&amp;TEXT(AA17,"000"),BDD!$E$8:$E$3170,0)),IF(ISNUMBER(MATCH(AA17&amp;"",BDD!$A$8:$A$3170,0)),AA17&amp;"",""))))</f>
        <v/>
      </c>
      <c r="B27" s="362">
        <f>IF($A27="","",VLOOKUP($A27,BDD!$A$8:$BB$3170,3,0))</f>
        <v>0</v>
      </c>
      <c r="C27" s="363">
        <f>IF($A27="","",VLOOKUP($A27,BDD!$A$8:$BB$3170,4,0))</f>
        <v>0</v>
      </c>
      <c r="D27" s="364">
        <f>IF($A27="","",VLOOKUP($A27,BDD!$A$8:$BB$3170,12,0))</f>
        <v>0</v>
      </c>
      <c r="E27" s="364" t="str">
        <f>IF($A27="","",VLOOKUP($A27,BDD!$A$8:$BB$3170,5,0))</f>
        <v>JN°017</v>
      </c>
      <c r="F27" s="364">
        <f>IF($A27="","",VLOOKUP($A27,BDD!$A$8:$BB$3170,6,0))</f>
        <v>0</v>
      </c>
      <c r="G27" s="365">
        <f>IF($A27="","",VLOOKUP($A27,BDD!$A$8:$BB$3170,7,0))</f>
        <v>0</v>
      </c>
      <c r="H27" s="364">
        <f>IF($A27="","",VLOOKUP($A27,BDD!$A$8:$BB$3170,8,0))</f>
        <v>0</v>
      </c>
      <c r="I27" s="364">
        <f>IF($A27="","",VLOOKUP($A27,BDD!$A$8:$BB$3170,9,0))</f>
        <v>0</v>
      </c>
      <c r="J27" s="365">
        <f>IF($A27="","",VLOOKUP($A27,BDD!$A$8:$BB$3170,10,0))</f>
        <v>0</v>
      </c>
      <c r="K27" s="366">
        <f>IF($A27="","",VLOOKUP($A27,BDD!$A$8:$BB$3170,11,0))</f>
        <v>0</v>
      </c>
      <c r="L27" s="364">
        <f>IF($A27="","",VLOOKUP($A27,BDD!$A$8:$BB$3170,13,0))</f>
        <v>0</v>
      </c>
      <c r="M27" s="364">
        <f>IF($A27="","",VLOOKUP($A27,BDD!$A$8:$BB$3170,14,0))</f>
        <v>0</v>
      </c>
      <c r="N27" s="367">
        <f>IF(AB27="",IF($A27="","",VLOOKUP($A27,BDD!$A$8:$BB$3170,22,0)),VLOOKUP($A27,BDD!$A$8:$BB$3170,31,0))</f>
        <v>0</v>
      </c>
      <c r="O27" s="365">
        <f>IF(AB27="",IF($A27="","",VLOOKUP($A27,BDD!$A$8:$BB$3170,16,0)),IF($A27="","",VLOOKUP($A27,BDD!$A$8:$BB$3170,29,0)))</f>
        <v>0</v>
      </c>
      <c r="P27" s="368">
        <f>IF(AB27="",IF($A27="","",VLOOKUP($A27,BDD!$A$8:$BB$3170,17,0)),VLOOKUP($A27,BDD!$A$8:$BB$3170,30,0))</f>
        <v>0</v>
      </c>
      <c r="Q27" s="368">
        <f>IF(AB27="",IF($A27="","",VLOOKUP($A27,BDD!$A$8:$BB$3170,18,0)),VLOOKUP($A27,BDD!$A$8:$BB$3170,30,0))</f>
        <v>0</v>
      </c>
      <c r="R27" s="368">
        <f>IF(AB27="",IF($A27="","",VLOOKUP($A27,BDD!$A$8:$BB$3170,19,0)),VLOOKUP($A27,BDD!$A$8:$BB$3170,30,0))</f>
        <v>0</v>
      </c>
      <c r="S27" s="364" t="str">
        <f>IF($A27="","",IFERROR(RIGHT(IF(VLOOKUP($A27,BDD!$A$8:$BB$3170,23,0)=0,"",VLOOKUP($A27,BDD!$A$8:$BB$3170,23,0)),3),""))</f>
        <v/>
      </c>
      <c r="T27" s="364" t="str">
        <f>IF($A27="","",IFERROR(RIGHT(IF(VLOOKUP($A27,BDD!$A$8:$BB$3170,27,0)=0,"",VLOOKUP($A27,BDD!$A$8:$BB$3170,27,0)),3),""))</f>
        <v/>
      </c>
      <c r="U27" s="364" t="str">
        <f>IF($A27="","",IFERROR(RIGHT(IF(VLOOKUP($A27,BDD!$A$8:$BB$3170,51,0)=0,"",VLOOKUP($A27,BDD!$A$8:$BB$3170,51,0)),3),""))</f>
        <v/>
      </c>
      <c r="V27" s="364" t="str">
        <f>IF($A27="","",IFERROR(RIGHT(IF(VLOOKUP($A27,BDD!$A$8:$BB$3170,52,0)=0,"",VLOOKUP($A27,BDD!$A$8:$BB$3170,52,0)),3),""))</f>
        <v/>
      </c>
      <c r="W27" s="364" t="str">
        <f>IF($A27="","",IFERROR(RIGHT(IF(VLOOKUP($A27,BDD!$A$8:$BB$3170,53,0)=0,"",VLOOKUP($A27,BDD!$A$8:$BB$3170,53,0)),3),""))</f>
        <v/>
      </c>
      <c r="X27" s="369" t="str">
        <f>IF($A27="","",IFERROR(RIGHT(IF(VLOOKUP($A27,BDD!$A$8:$BB$3170,54,0)=0,"",VLOOKUP($A27,BDD!$A$8:$BB$3170,54,0)),3),""))</f>
        <v/>
      </c>
      <c r="Y27" s="359">
        <v>17</v>
      </c>
      <c r="Z27" s="360">
        <f t="shared" si="0"/>
        <v>27</v>
      </c>
      <c r="AA27" s="370" t="s">
        <v>28</v>
      </c>
      <c r="AB27" s="361" t="str">
        <f>IF($A27="","",IF(VLOOKUP($A27,BDD!$A$8:$BB$3170,32,0)=0,"",VLOOKUP($A27,BDD!$A$8:$BB$3170,32,0)))</f>
        <v/>
      </c>
    </row>
    <row r="28" spans="1:28" s="359" customFormat="1" ht="21" customHeight="1">
      <c r="A28" s="350" t="str">
        <f>IF(AA18="","",IFERROR(INDEX(BDD!$A$8:$A$3170,MATCH(AA18&amp;"",BDD!$E$8:$E$3170,0)),IFERROR(INDEX(BDD!$A$8:$A$3170,MATCH("JN°"&amp;TEXT(AA18,"000"),BDD!$E$8:$E$3170,0)),IF(ISNUMBER(MATCH(AA18&amp;"",BDD!$A$8:$A$3170,0)),AA18&amp;"",""))))</f>
        <v/>
      </c>
      <c r="B28" s="362">
        <f>IF($A28="","",VLOOKUP($A28,BDD!$A$8:$BB$3170,3,0))</f>
        <v>0</v>
      </c>
      <c r="C28" s="363">
        <f>IF($A28="","",VLOOKUP($A28,BDD!$A$8:$BB$3170,4,0))</f>
        <v>0</v>
      </c>
      <c r="D28" s="364">
        <f>IF($A28="","",VLOOKUP($A28,BDD!$A$8:$BB$3170,12,0))</f>
        <v>0</v>
      </c>
      <c r="E28" s="364" t="str">
        <f>IF($A28="","",VLOOKUP($A28,BDD!$A$8:$BB$3170,5,0))</f>
        <v>JN°018</v>
      </c>
      <c r="F28" s="364">
        <f>IF($A28="","",VLOOKUP($A28,BDD!$A$8:$BB$3170,6,0))</f>
        <v>0</v>
      </c>
      <c r="G28" s="365">
        <f>IF($A28="","",VLOOKUP($A28,BDD!$A$8:$BB$3170,7,0))</f>
        <v>0</v>
      </c>
      <c r="H28" s="364">
        <f>IF($A28="","",VLOOKUP($A28,BDD!$A$8:$BB$3170,8,0))</f>
        <v>0</v>
      </c>
      <c r="I28" s="364">
        <f>IF($A28="","",VLOOKUP($A28,BDD!$A$8:$BB$3170,9,0))</f>
        <v>0</v>
      </c>
      <c r="J28" s="365">
        <f>IF($A28="","",VLOOKUP($A28,BDD!$A$8:$BB$3170,10,0))</f>
        <v>0</v>
      </c>
      <c r="K28" s="366">
        <f>IF($A28="","",VLOOKUP($A28,BDD!$A$8:$BB$3170,11,0))</f>
        <v>0</v>
      </c>
      <c r="L28" s="364">
        <f>IF($A28="","",VLOOKUP($A28,BDD!$A$8:$BB$3170,13,0))</f>
        <v>0</v>
      </c>
      <c r="M28" s="364">
        <f>IF($A28="","",VLOOKUP($A28,BDD!$A$8:$BB$3170,14,0))</f>
        <v>0</v>
      </c>
      <c r="N28" s="367">
        <f>IF(AB28="",IF($A28="","",VLOOKUP($A28,BDD!$A$8:$BB$3170,22,0)),VLOOKUP($A28,BDD!$A$8:$BB$3170,31,0))</f>
        <v>0</v>
      </c>
      <c r="O28" s="365">
        <f>IF(AB28="",IF($A28="","",VLOOKUP($A28,BDD!$A$8:$BB$3170,16,0)),IF($A28="","",VLOOKUP($A28,BDD!$A$8:$BB$3170,29,0)))</f>
        <v>0</v>
      </c>
      <c r="P28" s="368">
        <f>IF(AB28="",IF($A28="","",VLOOKUP($A28,BDD!$A$8:$BB$3170,17,0)),VLOOKUP($A28,BDD!$A$8:$BB$3170,30,0))</f>
        <v>0</v>
      </c>
      <c r="Q28" s="368">
        <f>IF(AB28="",IF($A28="","",VLOOKUP($A28,BDD!$A$8:$BB$3170,18,0)),VLOOKUP($A28,BDD!$A$8:$BB$3170,30,0))</f>
        <v>0</v>
      </c>
      <c r="R28" s="368">
        <f>IF(AB28="",IF($A28="","",VLOOKUP($A28,BDD!$A$8:$BB$3170,19,0)),VLOOKUP($A28,BDD!$A$8:$BB$3170,30,0))</f>
        <v>0</v>
      </c>
      <c r="S28" s="364" t="str">
        <f>IF($A28="","",IFERROR(RIGHT(IF(VLOOKUP($A28,BDD!$A$8:$BB$3170,23,0)=0,"",VLOOKUP($A28,BDD!$A$8:$BB$3170,23,0)),3),""))</f>
        <v/>
      </c>
      <c r="T28" s="364" t="str">
        <f>IF($A28="","",IFERROR(RIGHT(IF(VLOOKUP($A28,BDD!$A$8:$BB$3170,27,0)=0,"",VLOOKUP($A28,BDD!$A$8:$BB$3170,27,0)),3),""))</f>
        <v/>
      </c>
      <c r="U28" s="364" t="str">
        <f>IF($A28="","",IFERROR(RIGHT(IF(VLOOKUP($A28,BDD!$A$8:$BB$3170,51,0)=0,"",VLOOKUP($A28,BDD!$A$8:$BB$3170,51,0)),3),""))</f>
        <v/>
      </c>
      <c r="V28" s="364" t="str">
        <f>IF($A28="","",IFERROR(RIGHT(IF(VLOOKUP($A28,BDD!$A$8:$BB$3170,52,0)=0,"",VLOOKUP($A28,BDD!$A$8:$BB$3170,52,0)),3),""))</f>
        <v/>
      </c>
      <c r="W28" s="364" t="str">
        <f>IF($A28="","",IFERROR(RIGHT(IF(VLOOKUP($A28,BDD!$A$8:$BB$3170,53,0)=0,"",VLOOKUP($A28,BDD!$A$8:$BB$3170,53,0)),3),""))</f>
        <v/>
      </c>
      <c r="X28" s="369" t="str">
        <f>IF($A28="","",IFERROR(RIGHT(IF(VLOOKUP($A28,BDD!$A$8:$BB$3170,54,0)=0,"",VLOOKUP($A28,BDD!$A$8:$BB$3170,54,0)),3),""))</f>
        <v/>
      </c>
      <c r="Y28" s="359">
        <v>18</v>
      </c>
      <c r="Z28" s="360">
        <f t="shared" si="0"/>
        <v>28</v>
      </c>
      <c r="AA28" s="370" t="s">
        <v>29</v>
      </c>
      <c r="AB28" s="361" t="str">
        <f>IF($A28="","",IF(VLOOKUP($A28,BDD!$A$8:$BB$3170,32,0)=0,"",VLOOKUP($A28,BDD!$A$8:$BB$3170,32,0)))</f>
        <v/>
      </c>
    </row>
    <row r="29" spans="1:28" s="359" customFormat="1" ht="21" customHeight="1">
      <c r="A29" s="350" t="str">
        <f>IF(AA19="","",IFERROR(INDEX(BDD!$A$8:$A$3170,MATCH(AA19&amp;"",BDD!$E$8:$E$3170,0)),IFERROR(INDEX(BDD!$A$8:$A$3170,MATCH("JN°"&amp;TEXT(AA19,"000"),BDD!$E$8:$E$3170,0)),IF(ISNUMBER(MATCH(AA19&amp;"",BDD!$A$8:$A$3170,0)),AA19&amp;"",""))))</f>
        <v/>
      </c>
      <c r="B29" s="362">
        <f>IF($A29="","",VLOOKUP($A29,BDD!$A$8:$BB$3170,3,0))</f>
        <v>0</v>
      </c>
      <c r="C29" s="363">
        <f>IF($A29="","",VLOOKUP($A29,BDD!$A$8:$BB$3170,4,0))</f>
        <v>0</v>
      </c>
      <c r="D29" s="364">
        <f>IF($A29="","",VLOOKUP($A29,BDD!$A$8:$BB$3170,12,0))</f>
        <v>0</v>
      </c>
      <c r="E29" s="364" t="str">
        <f>IF($A29="","",VLOOKUP($A29,BDD!$A$8:$BB$3170,5,0))</f>
        <v>JN°019</v>
      </c>
      <c r="F29" s="364">
        <f>IF($A29="","",VLOOKUP($A29,BDD!$A$8:$BB$3170,6,0))</f>
        <v>0</v>
      </c>
      <c r="G29" s="365">
        <f>IF($A29="","",VLOOKUP($A29,BDD!$A$8:$BB$3170,7,0))</f>
        <v>0</v>
      </c>
      <c r="H29" s="364">
        <f>IF($A29="","",VLOOKUP($A29,BDD!$A$8:$BB$3170,8,0))</f>
        <v>0</v>
      </c>
      <c r="I29" s="364">
        <f>IF($A29="","",VLOOKUP($A29,BDD!$A$8:$BB$3170,9,0))</f>
        <v>0</v>
      </c>
      <c r="J29" s="365">
        <f>IF($A29="","",VLOOKUP($A29,BDD!$A$8:$BB$3170,10,0))</f>
        <v>0</v>
      </c>
      <c r="K29" s="366">
        <f>IF($A29="","",VLOOKUP($A29,BDD!$A$8:$BB$3170,11,0))</f>
        <v>0</v>
      </c>
      <c r="L29" s="364">
        <f>IF($A29="","",VLOOKUP($A29,BDD!$A$8:$BB$3170,13,0))</f>
        <v>0</v>
      </c>
      <c r="M29" s="364">
        <f>IF($A29="","",VLOOKUP($A29,BDD!$A$8:$BB$3170,14,0))</f>
        <v>0</v>
      </c>
      <c r="N29" s="367">
        <f>IF(AB29="",IF($A29="","",VLOOKUP($A29,BDD!$A$8:$BB$3170,22,0)),VLOOKUP($A29,BDD!$A$8:$BB$3170,31,0))</f>
        <v>0</v>
      </c>
      <c r="O29" s="365">
        <f>IF(AB29="",IF($A29="","",VLOOKUP($A29,BDD!$A$8:$BB$3170,16,0)),IF($A29="","",VLOOKUP($A29,BDD!$A$8:$BB$3170,29,0)))</f>
        <v>0</v>
      </c>
      <c r="P29" s="368">
        <f>IF(AB29="",IF($A29="","",VLOOKUP($A29,BDD!$A$8:$BB$3170,17,0)),VLOOKUP($A29,BDD!$A$8:$BB$3170,30,0))</f>
        <v>0</v>
      </c>
      <c r="Q29" s="368">
        <f>IF(AB29="",IF($A29="","",VLOOKUP($A29,BDD!$A$8:$BB$3170,18,0)),VLOOKUP($A29,BDD!$A$8:$BB$3170,30,0))</f>
        <v>0</v>
      </c>
      <c r="R29" s="368">
        <f>IF(AB29="",IF($A29="","",VLOOKUP($A29,BDD!$A$8:$BB$3170,19,0)),VLOOKUP($A29,BDD!$A$8:$BB$3170,30,0))</f>
        <v>0</v>
      </c>
      <c r="S29" s="364" t="str">
        <f>IF($A29="","",IFERROR(RIGHT(IF(VLOOKUP($A29,BDD!$A$8:$BB$3170,23,0)=0,"",VLOOKUP($A29,BDD!$A$8:$BB$3170,23,0)),3),""))</f>
        <v/>
      </c>
      <c r="T29" s="364" t="str">
        <f>IF($A29="","",IFERROR(RIGHT(IF(VLOOKUP($A29,BDD!$A$8:$BB$3170,27,0)=0,"",VLOOKUP($A29,BDD!$A$8:$BB$3170,27,0)),3),""))</f>
        <v/>
      </c>
      <c r="U29" s="364" t="str">
        <f>IF($A29="","",IFERROR(RIGHT(IF(VLOOKUP($A29,BDD!$A$8:$BB$3170,51,0)=0,"",VLOOKUP($A29,BDD!$A$8:$BB$3170,51,0)),3),""))</f>
        <v/>
      </c>
      <c r="V29" s="364" t="str">
        <f>IF($A29="","",IFERROR(RIGHT(IF(VLOOKUP($A29,BDD!$A$8:$BB$3170,52,0)=0,"",VLOOKUP($A29,BDD!$A$8:$BB$3170,52,0)),3),""))</f>
        <v/>
      </c>
      <c r="W29" s="364" t="str">
        <f>IF($A29="","",IFERROR(RIGHT(IF(VLOOKUP($A29,BDD!$A$8:$BB$3170,53,0)=0,"",VLOOKUP($A29,BDD!$A$8:$BB$3170,53,0)),3),""))</f>
        <v/>
      </c>
      <c r="X29" s="369" t="str">
        <f>IF($A29="","",IFERROR(RIGHT(IF(VLOOKUP($A29,BDD!$A$8:$BB$3170,54,0)=0,"",VLOOKUP($A29,BDD!$A$8:$BB$3170,54,0)),3),""))</f>
        <v/>
      </c>
      <c r="Y29" s="359">
        <v>19</v>
      </c>
      <c r="Z29" s="360">
        <f t="shared" si="0"/>
        <v>29</v>
      </c>
      <c r="AA29" s="370" t="s">
        <v>30</v>
      </c>
      <c r="AB29" s="361" t="str">
        <f>IF($A29="","",IF(VLOOKUP($A29,BDD!$A$8:$BB$3170,32,0)=0,"",VLOOKUP($A29,BDD!$A$8:$BB$3170,32,0)))</f>
        <v/>
      </c>
    </row>
    <row r="30" spans="1:28" s="359" customFormat="1" ht="21" customHeight="1">
      <c r="A30" s="350" t="str">
        <f>IF(AA20="","",IFERROR(INDEX(BDD!$A$8:$A$3170,MATCH(AA20&amp;"",BDD!$E$8:$E$3170,0)),IFERROR(INDEX(BDD!$A$8:$A$3170,MATCH("JN°"&amp;TEXT(AA20,"000"),BDD!$E$8:$E$3170,0)),IF(ISNUMBER(MATCH(AA20&amp;"",BDD!$A$8:$A$3170,0)),AA20&amp;"",""))))</f>
        <v/>
      </c>
      <c r="B30" s="362">
        <f>IF($A30="","",VLOOKUP($A30,BDD!$A$8:$BB$3170,3,0))</f>
        <v>0</v>
      </c>
      <c r="C30" s="363">
        <f>IF($A30="","",VLOOKUP($A30,BDD!$A$8:$BB$3170,4,0))</f>
        <v>0</v>
      </c>
      <c r="D30" s="364">
        <f>IF($A30="","",VLOOKUP($A30,BDD!$A$8:$BB$3170,12,0))</f>
        <v>0</v>
      </c>
      <c r="E30" s="364" t="str">
        <f>IF($A30="","",VLOOKUP($A30,BDD!$A$8:$BB$3170,5,0))</f>
        <v>JN°020</v>
      </c>
      <c r="F30" s="364">
        <f>IF($A30="","",VLOOKUP($A30,BDD!$A$8:$BB$3170,6,0))</f>
        <v>0</v>
      </c>
      <c r="G30" s="365">
        <f>IF($A30="","",VLOOKUP($A30,BDD!$A$8:$BB$3170,7,0))</f>
        <v>0</v>
      </c>
      <c r="H30" s="364">
        <f>IF($A30="","",VLOOKUP($A30,BDD!$A$8:$BB$3170,8,0))</f>
        <v>0</v>
      </c>
      <c r="I30" s="364">
        <f>IF($A30="","",VLOOKUP($A30,BDD!$A$8:$BB$3170,9,0))</f>
        <v>0</v>
      </c>
      <c r="J30" s="365">
        <f>IF($A30="","",VLOOKUP($A30,BDD!$A$8:$BB$3170,10,0))</f>
        <v>0</v>
      </c>
      <c r="K30" s="366">
        <f>IF($A30="","",VLOOKUP($A30,BDD!$A$8:$BB$3170,11,0))</f>
        <v>0</v>
      </c>
      <c r="L30" s="364">
        <f>IF($A30="","",VLOOKUP($A30,BDD!$A$8:$BB$3170,13,0))</f>
        <v>0</v>
      </c>
      <c r="M30" s="364">
        <f>IF($A30="","",VLOOKUP($A30,BDD!$A$8:$BB$3170,14,0))</f>
        <v>0</v>
      </c>
      <c r="N30" s="367">
        <f>IF(AB30="",IF($A30="","",VLOOKUP($A30,BDD!$A$8:$BB$3170,22,0)),VLOOKUP($A30,BDD!$A$8:$BB$3170,31,0))</f>
        <v>0</v>
      </c>
      <c r="O30" s="365">
        <f>IF(AB30="",IF($A30="","",VLOOKUP($A30,BDD!$A$8:$BB$3170,16,0)),IF($A30="","",VLOOKUP($A30,BDD!$A$8:$BB$3170,29,0)))</f>
        <v>0</v>
      </c>
      <c r="P30" s="368">
        <f>IF(AB30="",IF($A30="","",VLOOKUP($A30,BDD!$A$8:$BB$3170,17,0)),VLOOKUP($A30,BDD!$A$8:$BB$3170,30,0))</f>
        <v>0</v>
      </c>
      <c r="Q30" s="368">
        <f>IF(AB30="",IF($A30="","",VLOOKUP($A30,BDD!$A$8:$BB$3170,18,0)),VLOOKUP($A30,BDD!$A$8:$BB$3170,30,0))</f>
        <v>0</v>
      </c>
      <c r="R30" s="368">
        <f>IF(AB30="",IF($A30="","",VLOOKUP($A30,BDD!$A$8:$BB$3170,19,0)),VLOOKUP($A30,BDD!$A$8:$BB$3170,30,0))</f>
        <v>0</v>
      </c>
      <c r="S30" s="364" t="str">
        <f>IF($A30="","",IFERROR(RIGHT(IF(VLOOKUP($A30,BDD!$A$8:$BB$3170,23,0)=0,"",VLOOKUP($A30,BDD!$A$8:$BB$3170,23,0)),3),""))</f>
        <v/>
      </c>
      <c r="T30" s="364" t="str">
        <f>IF($A30="","",IFERROR(RIGHT(IF(VLOOKUP($A30,BDD!$A$8:$BB$3170,27,0)=0,"",VLOOKUP($A30,BDD!$A$8:$BB$3170,27,0)),3),""))</f>
        <v/>
      </c>
      <c r="U30" s="364" t="str">
        <f>IF($A30="","",IFERROR(RIGHT(IF(VLOOKUP($A30,BDD!$A$8:$BB$3170,51,0)=0,"",VLOOKUP($A30,BDD!$A$8:$BB$3170,51,0)),3),""))</f>
        <v/>
      </c>
      <c r="V30" s="364" t="str">
        <f>IF($A30="","",IFERROR(RIGHT(IF(VLOOKUP($A30,BDD!$A$8:$BB$3170,52,0)=0,"",VLOOKUP($A30,BDD!$A$8:$BB$3170,52,0)),3),""))</f>
        <v/>
      </c>
      <c r="W30" s="364" t="str">
        <f>IF($A30="","",IFERROR(RIGHT(IF(VLOOKUP($A30,BDD!$A$8:$BB$3170,53,0)=0,"",VLOOKUP($A30,BDD!$A$8:$BB$3170,53,0)),3),""))</f>
        <v/>
      </c>
      <c r="X30" s="369" t="str">
        <f>IF($A30="","",IFERROR(RIGHT(IF(VLOOKUP($A30,BDD!$A$8:$BB$3170,54,0)=0,"",VLOOKUP($A30,BDD!$A$8:$BB$3170,54,0)),3),""))</f>
        <v/>
      </c>
      <c r="Y30" s="359">
        <v>20</v>
      </c>
      <c r="Z30" s="360">
        <f t="shared" si="0"/>
        <v>30</v>
      </c>
      <c r="AA30" s="370" t="s">
        <v>31</v>
      </c>
      <c r="AB30" s="361" t="str">
        <f>IF($A30="","",IF(VLOOKUP($A30,BDD!$A$8:$BB$3170,32,0)=0,"",VLOOKUP($A30,BDD!$A$8:$BB$3170,32,0)))</f>
        <v/>
      </c>
    </row>
    <row r="31" spans="1:28" s="359" customFormat="1" ht="21" customHeight="1">
      <c r="A31" s="350" t="str">
        <f>IF(AA21="","",IFERROR(INDEX(BDD!$A$8:$A$3170,MATCH(AA21&amp;"",BDD!$E$8:$E$3170,0)),IFERROR(INDEX(BDD!$A$8:$A$3170,MATCH("JN°"&amp;TEXT(AA21,"000"),BDD!$E$8:$E$3170,0)),IF(ISNUMBER(MATCH(AA21&amp;"",BDD!$A$8:$A$3170,0)),AA21&amp;"",""))))</f>
        <v/>
      </c>
      <c r="B31" s="371">
        <f>IF($A31="","",VLOOKUP($A31,BDD!$A$8:$BB$3170,3,0))</f>
        <v>0</v>
      </c>
      <c r="C31" s="372">
        <f>IF($A31="","",VLOOKUP($A31,BDD!$A$8:$BB$3170,4,0))</f>
        <v>0</v>
      </c>
      <c r="D31" s="373">
        <f>IF($A31="","",VLOOKUP($A31,BDD!$A$8:$BB$3170,12,0))</f>
        <v>0</v>
      </c>
      <c r="E31" s="373" t="str">
        <f>IF($A31="","",VLOOKUP($A31,BDD!$A$8:$BB$3170,5,0))</f>
        <v>JN°021</v>
      </c>
      <c r="F31" s="373">
        <f>IF($A31="","",VLOOKUP($A31,BDD!$A$8:$BB$3170,6,0))</f>
        <v>0</v>
      </c>
      <c r="G31" s="374">
        <f>IF($A31="","",VLOOKUP($A31,BDD!$A$8:$BB$3170,7,0))</f>
        <v>0</v>
      </c>
      <c r="H31" s="373">
        <f>IF($A31="","",VLOOKUP($A31,BDD!$A$8:$BB$3170,8,0))</f>
        <v>0</v>
      </c>
      <c r="I31" s="373">
        <f>IF($A31="","",VLOOKUP($A31,BDD!$A$8:$BB$3170,9,0))</f>
        <v>0</v>
      </c>
      <c r="J31" s="374">
        <f>IF($A31="","",VLOOKUP($A31,BDD!$A$8:$BB$3170,10,0))</f>
        <v>0</v>
      </c>
      <c r="K31" s="375">
        <f>IF($A31="","",VLOOKUP($A31,BDD!$A$8:$BB$3170,11,0))</f>
        <v>0</v>
      </c>
      <c r="L31" s="373">
        <f>IF($A31="","",VLOOKUP($A31,BDD!$A$8:$BB$3170,13,0))</f>
        <v>0</v>
      </c>
      <c r="M31" s="373">
        <f>IF($A31="","",VLOOKUP($A31,BDD!$A$8:$BB$3170,14,0))</f>
        <v>0</v>
      </c>
      <c r="N31" s="376">
        <f>IF(AB31="",IF($A31="","",VLOOKUP($A31,BDD!$A$8:$BB$3170,22,0)),VLOOKUP($A31,BDD!$A$8:$BB$3170,31,0))</f>
        <v>0</v>
      </c>
      <c r="O31" s="374">
        <f>IF(AB31="",IF($A31="","",VLOOKUP($A31,BDD!$A$8:$BB$3170,16,0)),IF($A31="","",VLOOKUP($A31,BDD!$A$8:$BB$3170,29,0)))</f>
        <v>0</v>
      </c>
      <c r="P31" s="377">
        <f>IF(AB31="",IF($A31="","",VLOOKUP($A31,BDD!$A$8:$BB$3170,17,0)),VLOOKUP($A31,BDD!$A$8:$BB$3170,30,0))</f>
        <v>0</v>
      </c>
      <c r="Q31" s="377">
        <f>IF(AB31="",IF($A31="","",VLOOKUP($A31,BDD!$A$8:$BB$3170,18,0)),VLOOKUP($A31,BDD!$A$8:$BB$3170,30,0))</f>
        <v>0</v>
      </c>
      <c r="R31" s="377">
        <f>IF(AB31="",IF($A31="","",VLOOKUP($A31,BDD!$A$8:$BB$3170,19,0)),VLOOKUP($A31,BDD!$A$8:$BB$3170,30,0))</f>
        <v>0</v>
      </c>
      <c r="S31" s="373" t="str">
        <f>IF($A31="","",IFERROR(RIGHT(IF(VLOOKUP($A31,BDD!$A$8:$BB$3170,23,0)=0,"",VLOOKUP($A31,BDD!$A$8:$BB$3170,23,0)),3),""))</f>
        <v/>
      </c>
      <c r="T31" s="373" t="str">
        <f>IF($A31="","",IFERROR(RIGHT(IF(VLOOKUP($A31,BDD!$A$8:$BB$3170,27,0)=0,"",VLOOKUP($A31,BDD!$A$8:$BB$3170,27,0)),3),""))</f>
        <v/>
      </c>
      <c r="U31" s="373" t="str">
        <f>IF($A31="","",IFERROR(RIGHT(IF(VLOOKUP($A31,BDD!$A$8:$BB$3170,51,0)=0,"",VLOOKUP($A31,BDD!$A$8:$BB$3170,51,0)),3),""))</f>
        <v/>
      </c>
      <c r="V31" s="373" t="str">
        <f>IF($A31="","",IFERROR(RIGHT(IF(VLOOKUP($A31,BDD!$A$8:$BB$3170,52,0)=0,"",VLOOKUP($A31,BDD!$A$8:$BB$3170,52,0)),3),""))</f>
        <v/>
      </c>
      <c r="W31" s="373" t="str">
        <f>IF($A31="","",IFERROR(RIGHT(IF(VLOOKUP($A31,BDD!$A$8:$BB$3170,53,0)=0,"",VLOOKUP($A31,BDD!$A$8:$BB$3170,53,0)),3),""))</f>
        <v/>
      </c>
      <c r="X31" s="378" t="str">
        <f>IF($A31="","",IFERROR(RIGHT(IF(VLOOKUP($A31,BDD!$A$8:$BB$3170,54,0)=0,"",VLOOKUP($A31,BDD!$A$8:$BB$3170,54,0)),3),""))</f>
        <v/>
      </c>
      <c r="Y31" s="359">
        <v>21</v>
      </c>
      <c r="Z31" s="360">
        <f t="shared" si="0"/>
        <v>31</v>
      </c>
      <c r="AA31" s="370" t="s">
        <v>32</v>
      </c>
      <c r="AB31" s="361" t="str">
        <f>IF($A31="","",IF(VLOOKUP($A31,BDD!$A$8:$BB$3170,32,0)=0,"",VLOOKUP($A31,BDD!$A$8:$BB$3170,32,0)))</f>
        <v/>
      </c>
    </row>
    <row r="32" spans="1:28" ht="3" customHeight="1">
      <c r="A32" s="379"/>
      <c r="B32" s="216"/>
      <c r="C32" s="216"/>
      <c r="D32" s="216"/>
      <c r="E32" s="216"/>
      <c r="F32" s="216"/>
      <c r="G32" s="380"/>
      <c r="I32" s="216"/>
      <c r="J32" s="380"/>
      <c r="L32" s="216"/>
      <c r="M32" s="216"/>
      <c r="N32" s="216"/>
      <c r="O32" s="380"/>
      <c r="P32" s="381"/>
      <c r="Q32" s="381"/>
      <c r="R32" s="381"/>
      <c r="S32" s="216"/>
      <c r="T32" s="216"/>
      <c r="U32" s="216"/>
      <c r="V32" s="216"/>
      <c r="W32" s="216"/>
      <c r="X32" s="216"/>
      <c r="Y32" s="189">
        <v>22</v>
      </c>
      <c r="Z32" s="317">
        <f t="shared" si="0"/>
        <v>32</v>
      </c>
      <c r="AA32" s="370" t="s">
        <v>33</v>
      </c>
    </row>
    <row r="33" spans="1:28" s="382" customFormat="1" ht="20.100000000000001" customHeight="1">
      <c r="B33" s="1126" t="s">
        <v>1617</v>
      </c>
      <c r="C33" s="1126"/>
      <c r="D33" s="1126"/>
      <c r="E33" s="1126"/>
      <c r="F33" s="1126"/>
      <c r="G33" s="1126"/>
      <c r="H33" s="1126"/>
      <c r="I33" s="1126"/>
      <c r="J33" s="1126"/>
      <c r="K33" s="1126"/>
      <c r="L33" s="1115" t="s">
        <v>1777</v>
      </c>
      <c r="M33" s="1115"/>
      <c r="N33" s="1115"/>
      <c r="O33" s="1115"/>
      <c r="P33" s="1115"/>
      <c r="Q33" s="1115"/>
      <c r="R33" s="1115"/>
      <c r="S33" s="1115"/>
      <c r="T33" s="1115"/>
      <c r="U33" s="1115"/>
      <c r="V33" s="1115"/>
      <c r="W33" s="1115"/>
      <c r="X33" s="1115"/>
      <c r="Y33" s="189"/>
      <c r="Z33" s="317">
        <f t="shared" si="0"/>
        <v>33</v>
      </c>
      <c r="AA33" s="370" t="s">
        <v>34</v>
      </c>
      <c r="AB33" s="383"/>
    </row>
    <row r="34" spans="1:28" s="382" customFormat="1" ht="20.100000000000001" customHeight="1">
      <c r="B34" s="1114" t="s">
        <v>1840</v>
      </c>
      <c r="C34" s="1114"/>
      <c r="D34" s="1114"/>
      <c r="E34" s="1114"/>
      <c r="F34" s="1114"/>
      <c r="G34" s="1114"/>
      <c r="H34" s="1114"/>
      <c r="I34" s="1114"/>
      <c r="J34" s="1114"/>
      <c r="K34" s="1114"/>
      <c r="L34" s="1115"/>
      <c r="M34" s="1115"/>
      <c r="N34" s="1115"/>
      <c r="O34" s="1115"/>
      <c r="P34" s="1115"/>
      <c r="Q34" s="1115"/>
      <c r="R34" s="1115"/>
      <c r="S34" s="1115"/>
      <c r="T34" s="1115"/>
      <c r="U34" s="1115"/>
      <c r="V34" s="1115"/>
      <c r="W34" s="1115"/>
      <c r="X34" s="1115"/>
      <c r="Y34" s="189"/>
      <c r="Z34" s="317">
        <f t="shared" si="0"/>
        <v>34</v>
      </c>
      <c r="AA34" s="370" t="s">
        <v>35</v>
      </c>
      <c r="AB34" s="383"/>
    </row>
    <row r="35" spans="1:28" s="382" customFormat="1" ht="20.100000000000001" customHeight="1">
      <c r="B35" s="1114" t="s">
        <v>1841</v>
      </c>
      <c r="C35" s="1114"/>
      <c r="D35" s="1114"/>
      <c r="E35" s="1114"/>
      <c r="F35" s="1114"/>
      <c r="G35" s="1114"/>
      <c r="H35" s="1114"/>
      <c r="I35" s="1114"/>
      <c r="J35" s="1114"/>
      <c r="K35" s="1114"/>
      <c r="L35" s="1115"/>
      <c r="M35" s="1115"/>
      <c r="N35" s="1115"/>
      <c r="O35" s="1115"/>
      <c r="P35" s="1115"/>
      <c r="Q35" s="1115"/>
      <c r="R35" s="1115"/>
      <c r="S35" s="1115"/>
      <c r="T35" s="1115"/>
      <c r="U35" s="1115"/>
      <c r="V35" s="1115"/>
      <c r="W35" s="1115"/>
      <c r="X35" s="1115"/>
      <c r="Y35" s="189"/>
      <c r="Z35" s="317">
        <f t="shared" si="0"/>
        <v>35</v>
      </c>
      <c r="AA35" s="370" t="s">
        <v>36</v>
      </c>
      <c r="AB35" s="383"/>
    </row>
    <row r="36" spans="1:28" s="382" customFormat="1" ht="20.100000000000001" customHeight="1">
      <c r="B36" s="1114" t="s">
        <v>1842</v>
      </c>
      <c r="C36" s="1114"/>
      <c r="D36" s="1114"/>
      <c r="E36" s="1114"/>
      <c r="F36" s="1114"/>
      <c r="G36" s="1114"/>
      <c r="H36" s="1114"/>
      <c r="I36" s="1114"/>
      <c r="J36" s="1114"/>
      <c r="K36" s="1114"/>
      <c r="L36" s="1115"/>
      <c r="M36" s="1115"/>
      <c r="N36" s="1115"/>
      <c r="O36" s="1115"/>
      <c r="P36" s="1115"/>
      <c r="Q36" s="1115"/>
      <c r="R36" s="1115"/>
      <c r="S36" s="1115"/>
      <c r="T36" s="1115"/>
      <c r="U36" s="1115"/>
      <c r="V36" s="1115"/>
      <c r="W36" s="1115"/>
      <c r="X36" s="1115"/>
      <c r="Y36" s="189"/>
      <c r="Z36" s="317">
        <f t="shared" si="0"/>
        <v>36</v>
      </c>
      <c r="AA36" s="370" t="s">
        <v>37</v>
      </c>
      <c r="AB36" s="383"/>
    </row>
    <row r="37" spans="1:28" s="316" customFormat="1" ht="18.95" customHeight="1">
      <c r="A37" s="315"/>
      <c r="B37" s="1127"/>
      <c r="C37" s="1127"/>
      <c r="D37" s="1127"/>
      <c r="E37" s="1127"/>
      <c r="F37" s="1128" t="s">
        <v>1533</v>
      </c>
      <c r="G37" s="1129"/>
      <c r="H37" s="1129"/>
      <c r="I37" s="1129"/>
      <c r="J37" s="1129"/>
      <c r="K37" s="1129"/>
      <c r="L37" s="1129"/>
      <c r="M37" s="1129"/>
      <c r="N37" s="1129"/>
      <c r="O37" s="1129"/>
      <c r="P37" s="1129"/>
      <c r="Q37" s="1129"/>
      <c r="R37" s="1129"/>
      <c r="S37" s="1129"/>
      <c r="T37" s="1130"/>
      <c r="U37" s="1137" t="s">
        <v>1820</v>
      </c>
      <c r="V37" s="1138"/>
      <c r="W37" s="1138"/>
      <c r="X37" s="1139"/>
      <c r="Z37" s="317">
        <f t="shared" si="0"/>
        <v>37</v>
      </c>
      <c r="AA37" s="370" t="s">
        <v>38</v>
      </c>
      <c r="AB37" s="318"/>
    </row>
    <row r="38" spans="1:28" s="316" customFormat="1" ht="18.95" customHeight="1">
      <c r="A38" s="315"/>
      <c r="B38" s="1127"/>
      <c r="C38" s="1127"/>
      <c r="D38" s="1127"/>
      <c r="E38" s="1127"/>
      <c r="F38" s="1131"/>
      <c r="G38" s="1132"/>
      <c r="H38" s="1132"/>
      <c r="I38" s="1132"/>
      <c r="J38" s="1132"/>
      <c r="K38" s="1132"/>
      <c r="L38" s="1132"/>
      <c r="M38" s="1132"/>
      <c r="N38" s="1132"/>
      <c r="O38" s="1132"/>
      <c r="P38" s="1132"/>
      <c r="Q38" s="1132"/>
      <c r="R38" s="1132"/>
      <c r="S38" s="1132"/>
      <c r="T38" s="1133"/>
      <c r="U38" s="1137" t="s">
        <v>1536</v>
      </c>
      <c r="V38" s="1138"/>
      <c r="W38" s="1138"/>
      <c r="X38" s="1139"/>
      <c r="Z38" s="317">
        <f t="shared" si="0"/>
        <v>38</v>
      </c>
      <c r="AA38" s="370" t="s">
        <v>39</v>
      </c>
      <c r="AB38" s="318"/>
    </row>
    <row r="39" spans="1:28" s="316" customFormat="1" ht="18.95" customHeight="1">
      <c r="A39" s="315"/>
      <c r="B39" s="1127"/>
      <c r="C39" s="1127"/>
      <c r="D39" s="1127"/>
      <c r="E39" s="1127"/>
      <c r="F39" s="1134"/>
      <c r="G39" s="1135"/>
      <c r="H39" s="1135"/>
      <c r="I39" s="1135"/>
      <c r="J39" s="1135"/>
      <c r="K39" s="1135"/>
      <c r="L39" s="1135"/>
      <c r="M39" s="1135"/>
      <c r="N39" s="1135"/>
      <c r="O39" s="1135"/>
      <c r="P39" s="1135"/>
      <c r="Q39" s="1135"/>
      <c r="R39" s="1135"/>
      <c r="S39" s="1135"/>
      <c r="T39" s="1136"/>
      <c r="U39" s="1137" t="s">
        <v>1538</v>
      </c>
      <c r="V39" s="1138"/>
      <c r="W39" s="1138"/>
      <c r="X39" s="1139"/>
      <c r="Z39" s="317">
        <f t="shared" si="0"/>
        <v>39</v>
      </c>
      <c r="AA39" s="370" t="s">
        <v>40</v>
      </c>
      <c r="AB39" s="318"/>
    </row>
    <row r="40" spans="1:28" s="316" customFormat="1" ht="3" customHeight="1">
      <c r="A40" s="315"/>
      <c r="H40" s="319"/>
      <c r="K40" s="319"/>
      <c r="P40" s="320"/>
      <c r="Q40" s="320"/>
      <c r="R40" s="320"/>
      <c r="Z40" s="317">
        <f t="shared" si="0"/>
        <v>40</v>
      </c>
      <c r="AA40" s="370" t="s">
        <v>41</v>
      </c>
      <c r="AB40" s="318"/>
    </row>
    <row r="41" spans="1:28" s="316" customFormat="1" ht="21.75" customHeight="1">
      <c r="A41" s="315"/>
      <c r="B41" s="1116" t="s">
        <v>1821</v>
      </c>
      <c r="C41" s="1117"/>
      <c r="D41" s="1117"/>
      <c r="E41" s="1117"/>
      <c r="F41" s="1117"/>
      <c r="G41" s="1117"/>
      <c r="H41" s="1117"/>
      <c r="I41" s="1117"/>
      <c r="J41" s="1117"/>
      <c r="K41" s="1117"/>
      <c r="L41" s="1117"/>
      <c r="M41" s="1117"/>
      <c r="N41" s="1117"/>
      <c r="O41" s="1117"/>
      <c r="P41" s="1117"/>
      <c r="Q41" s="1117"/>
      <c r="R41" s="1117"/>
      <c r="S41" s="1117"/>
      <c r="T41" s="1117"/>
      <c r="U41" s="1117"/>
      <c r="V41" s="1117"/>
      <c r="W41" s="1117"/>
      <c r="X41" s="1118"/>
      <c r="Z41" s="317">
        <f t="shared" si="0"/>
        <v>41</v>
      </c>
      <c r="AA41" s="370" t="s">
        <v>42</v>
      </c>
      <c r="AB41" s="318"/>
    </row>
    <row r="42" spans="1:28" s="326" customFormat="1" ht="18.75" customHeight="1">
      <c r="A42" s="315"/>
      <c r="B42" s="321" t="s">
        <v>1822</v>
      </c>
      <c r="C42" s="322"/>
      <c r="D42" s="322"/>
      <c r="E42" s="322"/>
      <c r="F42" s="384" t="str">
        <f>$F$7</f>
        <v>MFD-ISW Vers MFD-CPF-</v>
      </c>
      <c r="H42" s="385"/>
      <c r="I42" s="323" t="s">
        <v>1823</v>
      </c>
      <c r="J42" s="324"/>
      <c r="K42" s="386" t="str">
        <f>$K$7</f>
        <v>0  ML</v>
      </c>
      <c r="M42" s="327"/>
      <c r="N42" s="328" t="s">
        <v>1824</v>
      </c>
      <c r="O42" s="329">
        <f>$O$7</f>
        <v>0</v>
      </c>
      <c r="P42" s="330" t="s">
        <v>1825</v>
      </c>
      <c r="Q42" s="331" t="s">
        <v>1826</v>
      </c>
      <c r="R42" s="332"/>
      <c r="S42" s="1119">
        <f>$S$7</f>
        <v>0</v>
      </c>
      <c r="T42" s="1119"/>
      <c r="U42" s="333" t="s">
        <v>1825</v>
      </c>
      <c r="V42" s="324" t="s">
        <v>1827</v>
      </c>
      <c r="X42" s="334" t="str">
        <f>CONCATENATE("2/",$O$1)</f>
        <v>2/6</v>
      </c>
      <c r="Z42" s="317">
        <f t="shared" si="0"/>
        <v>42</v>
      </c>
      <c r="AA42" s="370" t="s">
        <v>43</v>
      </c>
      <c r="AB42" s="333"/>
    </row>
    <row r="43" spans="1:28" s="223" customFormat="1" ht="22.5" customHeight="1">
      <c r="A43" s="387"/>
      <c r="B43" s="1120" t="s">
        <v>1828</v>
      </c>
      <c r="C43" s="1121"/>
      <c r="D43" s="1121"/>
      <c r="E43" s="1121"/>
      <c r="F43" s="1121"/>
      <c r="G43" s="1121"/>
      <c r="H43" s="1121"/>
      <c r="I43" s="1121"/>
      <c r="J43" s="1121"/>
      <c r="K43" s="1121"/>
      <c r="L43" s="1121"/>
      <c r="M43" s="1121"/>
      <c r="N43" s="1121"/>
      <c r="O43" s="1122"/>
      <c r="P43" s="1123" t="s">
        <v>1829</v>
      </c>
      <c r="Q43" s="1124"/>
      <c r="R43" s="1125"/>
      <c r="S43" s="335" t="s">
        <v>1830</v>
      </c>
      <c r="T43" s="336"/>
      <c r="U43" s="337">
        <f>$U$8</f>
        <v>0</v>
      </c>
      <c r="V43" s="336"/>
      <c r="W43" s="336"/>
      <c r="X43" s="338"/>
      <c r="Z43" s="317">
        <f t="shared" si="0"/>
        <v>43</v>
      </c>
      <c r="AA43" s="370" t="s">
        <v>44</v>
      </c>
      <c r="AB43" s="339"/>
    </row>
    <row r="44" spans="1:28" s="347" customFormat="1" ht="55.5" customHeight="1">
      <c r="A44" s="388"/>
      <c r="B44" s="340" t="s">
        <v>1831</v>
      </c>
      <c r="C44" s="341" t="s">
        <v>1492</v>
      </c>
      <c r="D44" s="341" t="s">
        <v>1500</v>
      </c>
      <c r="E44" s="341" t="s">
        <v>1493</v>
      </c>
      <c r="F44" s="341" t="s">
        <v>1494</v>
      </c>
      <c r="G44" s="341" t="s">
        <v>1832</v>
      </c>
      <c r="H44" s="341" t="s">
        <v>1833</v>
      </c>
      <c r="I44" s="341" t="s">
        <v>1497</v>
      </c>
      <c r="J44" s="341" t="s">
        <v>1498</v>
      </c>
      <c r="K44" s="341" t="s">
        <v>1499</v>
      </c>
      <c r="L44" s="341" t="s">
        <v>1501</v>
      </c>
      <c r="M44" s="341" t="s">
        <v>1502</v>
      </c>
      <c r="N44" s="343" t="s">
        <v>1519</v>
      </c>
      <c r="O44" s="341" t="s">
        <v>1504</v>
      </c>
      <c r="P44" s="344" t="s">
        <v>1516</v>
      </c>
      <c r="Q44" s="344" t="s">
        <v>1517</v>
      </c>
      <c r="R44" s="344" t="s">
        <v>1518</v>
      </c>
      <c r="S44" s="345" t="s">
        <v>1834</v>
      </c>
      <c r="T44" s="345" t="s">
        <v>1835</v>
      </c>
      <c r="U44" s="345" t="s">
        <v>1836</v>
      </c>
      <c r="V44" s="345" t="s">
        <v>1837</v>
      </c>
      <c r="W44" s="345" t="s">
        <v>1838</v>
      </c>
      <c r="X44" s="346" t="s">
        <v>1839</v>
      </c>
      <c r="Z44" s="317">
        <f t="shared" si="0"/>
        <v>44</v>
      </c>
      <c r="AA44" s="370" t="s">
        <v>45</v>
      </c>
    </row>
    <row r="45" spans="1:28" ht="3" customHeight="1">
      <c r="A45" s="389"/>
      <c r="B45" s="348"/>
      <c r="C45" s="348"/>
      <c r="D45" s="348"/>
      <c r="E45" s="348"/>
      <c r="F45" s="348"/>
      <c r="G45" s="348"/>
      <c r="H45" s="348"/>
      <c r="I45" s="348"/>
      <c r="J45" s="348"/>
      <c r="K45" s="348"/>
      <c r="L45" s="348"/>
      <c r="M45" s="348"/>
      <c r="N45" s="348"/>
      <c r="O45" s="348"/>
      <c r="P45" s="349"/>
      <c r="Q45" s="349"/>
      <c r="R45" s="349"/>
      <c r="S45" s="348"/>
      <c r="T45" s="348"/>
      <c r="U45" s="348"/>
      <c r="V45" s="348"/>
      <c r="W45" s="348"/>
      <c r="X45" s="348"/>
      <c r="Y45" s="348"/>
      <c r="Z45" s="317">
        <f t="shared" si="0"/>
        <v>45</v>
      </c>
      <c r="AA45" s="370" t="s">
        <v>46</v>
      </c>
    </row>
    <row r="46" spans="1:28" s="359" customFormat="1" ht="21" customHeight="1">
      <c r="A46" s="350" t="str">
        <f>IF(AA22="","",IFERROR(INDEX(BDD!$A$8:$A$3170,MATCH(AA22&amp;"",BDD!$E$8:$E$3170,0)),IFERROR(INDEX(BDD!$A$8:$A$3170,MATCH("JN°"&amp;TEXT(AA22,"000"),BDD!$E$8:$E$3170,0)),IF(ISNUMBER(MATCH(AA22&amp;"",BDD!$A$8:$A$3170,0)),AA22&amp;"",""))))</f>
        <v/>
      </c>
      <c r="B46" s="390">
        <f>IF($A46="","",VLOOKUP($A46,BDD!$A$8:$BB$3170,3,0))</f>
        <v>0</v>
      </c>
      <c r="C46" s="352">
        <f>IF($A46="","",VLOOKUP($A46,BDD!$A$8:$BB$3170,4,0))</f>
        <v>0</v>
      </c>
      <c r="D46" s="391">
        <f>IF($A46="","",VLOOKUP($A46,BDD!$A$8:$BB$3170,12,0))</f>
        <v>0</v>
      </c>
      <c r="E46" s="391" t="str">
        <f>IF($A46="","",VLOOKUP($A46,BDD!$A$8:$BB$3170,5,0))</f>
        <v>JN°022</v>
      </c>
      <c r="F46" s="391">
        <f>IF($A46="","",VLOOKUP($A46,BDD!$A$8:$BB$3170,6,0))</f>
        <v>0</v>
      </c>
      <c r="G46" s="392">
        <f>IF($A46="","",VLOOKUP($A46,BDD!$A$8:$BB$3170,7,0))</f>
        <v>0</v>
      </c>
      <c r="H46" s="391">
        <f>IF($A46="","",VLOOKUP($A46,BDD!$A$8:$BB$3170,8,0))</f>
        <v>0</v>
      </c>
      <c r="I46" s="391">
        <f>IF($A46="","",VLOOKUP($A46,BDD!$A$8:$BB$3170,9,0))</f>
        <v>0</v>
      </c>
      <c r="J46" s="392">
        <f>IF($A46="","",VLOOKUP($A46,BDD!$A$8:$BB$3170,10,0))</f>
        <v>0</v>
      </c>
      <c r="K46" s="393">
        <f>IF($A46="","",VLOOKUP($A46,BDD!$A$8:$BB$3170,11,0))</f>
        <v>0</v>
      </c>
      <c r="L46" s="391">
        <f>IF($A46="","",VLOOKUP($A46,BDD!$A$8:$BB$3170,13,0))</f>
        <v>0</v>
      </c>
      <c r="M46" s="391">
        <f>IF($A46="","",VLOOKUP($A46,BDD!$A$8:$BB$3170,14,0))</f>
        <v>0</v>
      </c>
      <c r="N46" s="394">
        <f>IF(AB46="",IF($A46="","",VLOOKUP($A46,BDD!$A$8:$BB$3170,22,0)),VLOOKUP($A46,BDD!$A$8:$BB$3170,31,0))</f>
        <v>0</v>
      </c>
      <c r="O46" s="392">
        <f>IF(AB46="",IF($A46="","",VLOOKUP($A46,BDD!$A$8:$BB$3170,16,0)),IF($A46="","",VLOOKUP($A46,BDD!$A$8:$BB$3170,29,0)))</f>
        <v>0</v>
      </c>
      <c r="P46" s="395">
        <f>IF(AB46="",IF($A46="","",VLOOKUP($A46,BDD!$A$8:$BB$3170,17,0)),VLOOKUP($A46,BDD!$A$8:$BB$3170,30,0))</f>
        <v>0</v>
      </c>
      <c r="Q46" s="395">
        <f>IF(AB46="",IF($A46="","",VLOOKUP($A46,BDD!$A$8:$BB$3170,18,0)),VLOOKUP($A46,BDD!$A$8:$BB$3170,30,0))</f>
        <v>0</v>
      </c>
      <c r="R46" s="395">
        <f>IF(AB46="",IF($A46="","",VLOOKUP($A46,BDD!$A$8:$BB$3170,19,0)),VLOOKUP($A46,BDD!$A$8:$BB$3170,30,0))</f>
        <v>0</v>
      </c>
      <c r="S46" s="391" t="str">
        <f>IF($A46="","",IFERROR(RIGHT(IF(VLOOKUP($A46,BDD!$A$8:$BB$3170,23,0)=0,"",VLOOKUP($A46,BDD!$A$8:$BB$3170,23,0)),3),""))</f>
        <v/>
      </c>
      <c r="T46" s="391" t="str">
        <f>IF($A46="","",IFERROR(RIGHT(IF(VLOOKUP($A46,BDD!$A$8:$BB$3170,27,0)=0,"",VLOOKUP($A46,BDD!$A$8:$BB$3170,27,0)),3),""))</f>
        <v/>
      </c>
      <c r="U46" s="391" t="str">
        <f>IF($A46="","",IFERROR(RIGHT(IF(VLOOKUP($A46,BDD!$A$8:$BB$3170,51,0)=0,"",VLOOKUP($A46,BDD!$A$8:$BB$3170,51,0)),3),""))</f>
        <v/>
      </c>
      <c r="V46" s="391" t="str">
        <f>IF($A46="","",IFERROR(RIGHT(IF(VLOOKUP($A46,BDD!$A$8:$BB$3170,52,0)=0,"",VLOOKUP($A46,BDD!$A$8:$BB$3170,52,0)),3),""))</f>
        <v/>
      </c>
      <c r="W46" s="391" t="str">
        <f>IF($A46="","",IFERROR(RIGHT(IF(VLOOKUP($A46,BDD!$A$8:$BB$3170,53,0)=0,"",VLOOKUP($A46,BDD!$A$8:$BB$3170,53,0)),3),""))</f>
        <v/>
      </c>
      <c r="X46" s="396" t="str">
        <f>IF($A46="","",IFERROR(RIGHT(IF(VLOOKUP($A46,BDD!$A$8:$BB$3170,54,0)=0,"",VLOOKUP($A46,BDD!$A$8:$BB$3170,54,0)),3),""))</f>
        <v/>
      </c>
      <c r="Y46" s="359">
        <v>22</v>
      </c>
      <c r="Z46" s="360">
        <f t="shared" si="0"/>
        <v>46</v>
      </c>
      <c r="AA46" s="370" t="s">
        <v>47</v>
      </c>
      <c r="AB46" s="361" t="str">
        <f>IF($A46="","",IF(VLOOKUP($A46,BDD!$A$8:$BB$3170,32,0)=0,"",VLOOKUP($A46,BDD!$A$8:$BB$3170,32,0)))</f>
        <v/>
      </c>
    </row>
    <row r="47" spans="1:28" s="359" customFormat="1" ht="21" customHeight="1">
      <c r="A47" s="350" t="str">
        <f>IF(AA23="","",IFERROR(INDEX(BDD!$A$8:$A$3170,MATCH(AA23&amp;"",BDD!$E$8:$E$3170,0)),IFERROR(INDEX(BDD!$A$8:$A$3170,MATCH("JN°"&amp;TEXT(AA23,"000"),BDD!$E$8:$E$3170,0)),IF(ISNUMBER(MATCH(AA23&amp;"",BDD!$A$8:$A$3170,0)),AA23&amp;"",""))))</f>
        <v/>
      </c>
      <c r="B47" s="397">
        <f>IF($A47="","",VLOOKUP($A47,BDD!$A$8:$BB$3170,3,0))</f>
        <v>0</v>
      </c>
      <c r="C47" s="363">
        <f>IF($A47="","",VLOOKUP($A47,BDD!$A$8:$BB$3170,4,0))</f>
        <v>0</v>
      </c>
      <c r="D47" s="398">
        <f>IF($A47="","",VLOOKUP($A47,BDD!$A$8:$BB$3170,12,0))</f>
        <v>0</v>
      </c>
      <c r="E47" s="398" t="str">
        <f>IF($A47="","",VLOOKUP($A47,BDD!$A$8:$BB$3170,5,0))</f>
        <v>JN°023</v>
      </c>
      <c r="F47" s="398">
        <f>IF($A47="","",VLOOKUP($A47,BDD!$A$8:$BB$3170,6,0))</f>
        <v>0</v>
      </c>
      <c r="G47" s="399">
        <f>IF($A47="","",VLOOKUP($A47,BDD!$A$8:$BB$3170,7,0))</f>
        <v>0</v>
      </c>
      <c r="H47" s="398">
        <f>IF($A47="","",VLOOKUP($A47,BDD!$A$8:$BB$3170,8,0))</f>
        <v>0</v>
      </c>
      <c r="I47" s="398">
        <f>IF($A47="","",VLOOKUP($A47,BDD!$A$8:$BB$3170,9,0))</f>
        <v>0</v>
      </c>
      <c r="J47" s="399">
        <f>IF($A47="","",VLOOKUP($A47,BDD!$A$8:$BB$3170,10,0))</f>
        <v>0</v>
      </c>
      <c r="K47" s="400">
        <f>IF($A47="","",VLOOKUP($A47,BDD!$A$8:$BB$3170,11,0))</f>
        <v>0</v>
      </c>
      <c r="L47" s="398">
        <f>IF($A47="","",VLOOKUP($A47,BDD!$A$8:$BB$3170,13,0))</f>
        <v>0</v>
      </c>
      <c r="M47" s="398">
        <f>IF($A47="","",VLOOKUP($A47,BDD!$A$8:$BB$3170,14,0))</f>
        <v>0</v>
      </c>
      <c r="N47" s="401">
        <f>IF(AB47="",IF($A47="","",VLOOKUP($A47,BDD!$A$8:$BB$3170,22,0)),VLOOKUP($A47,BDD!$A$8:$BB$3170,31,0))</f>
        <v>0</v>
      </c>
      <c r="O47" s="399">
        <f>IF(AB47="",IF($A47="","",VLOOKUP($A47,BDD!$A$8:$BB$3170,16,0)),IF($A47="","",VLOOKUP($A47,BDD!$A$8:$BB$3170,29,0)))</f>
        <v>0</v>
      </c>
      <c r="P47" s="402">
        <f>IF(AB47="",IF($A47="","",VLOOKUP($A47,BDD!$A$8:$BB$3170,17,0)),VLOOKUP($A47,BDD!$A$8:$BB$3170,30,0))</f>
        <v>0</v>
      </c>
      <c r="Q47" s="402">
        <f>IF(AB47="",IF($A47="","",VLOOKUP($A47,BDD!$A$8:$BB$3170,18,0)),VLOOKUP($A47,BDD!$A$8:$BB$3170,30,0))</f>
        <v>0</v>
      </c>
      <c r="R47" s="402">
        <f>IF(AB47="",IF($A47="","",VLOOKUP($A47,BDD!$A$8:$BB$3170,19,0)),VLOOKUP($A47,BDD!$A$8:$BB$3170,30,0))</f>
        <v>0</v>
      </c>
      <c r="S47" s="398" t="str">
        <f>IF($A47="","",IFERROR(RIGHT(IF(VLOOKUP($A47,BDD!$A$8:$BB$3170,23,0)=0,"",VLOOKUP($A47,BDD!$A$8:$BB$3170,23,0)),3),""))</f>
        <v/>
      </c>
      <c r="T47" s="398" t="str">
        <f>IF($A47="","",IFERROR(RIGHT(IF(VLOOKUP($A47,BDD!$A$8:$BB$3170,27,0)=0,"",VLOOKUP($A47,BDD!$A$8:$BB$3170,27,0)),3),""))</f>
        <v/>
      </c>
      <c r="U47" s="398" t="str">
        <f>IF($A47="","",IFERROR(RIGHT(IF(VLOOKUP($A47,BDD!$A$8:$BB$3170,51,0)=0,"",VLOOKUP($A47,BDD!$A$8:$BB$3170,51,0)),3),""))</f>
        <v/>
      </c>
      <c r="V47" s="398" t="str">
        <f>IF($A47="","",IFERROR(RIGHT(IF(VLOOKUP($A47,BDD!$A$8:$BB$3170,52,0)=0,"",VLOOKUP($A47,BDD!$A$8:$BB$3170,52,0)),3),""))</f>
        <v/>
      </c>
      <c r="W47" s="398" t="str">
        <f>IF($A47="","",IFERROR(RIGHT(IF(VLOOKUP($A47,BDD!$A$8:$BB$3170,53,0)=0,"",VLOOKUP($A47,BDD!$A$8:$BB$3170,53,0)),3),""))</f>
        <v/>
      </c>
      <c r="X47" s="403" t="str">
        <f>IF($A47="","",IFERROR(RIGHT(IF(VLOOKUP($A47,BDD!$A$8:$BB$3170,54,0)=0,"",VLOOKUP($A47,BDD!$A$8:$BB$3170,54,0)),3),""))</f>
        <v/>
      </c>
      <c r="Y47" s="359">
        <v>23</v>
      </c>
      <c r="Z47" s="360">
        <f t="shared" si="0"/>
        <v>47</v>
      </c>
      <c r="AA47" s="370" t="s">
        <v>48</v>
      </c>
      <c r="AB47" s="361" t="str">
        <f>IF($A47="","",IF(VLOOKUP($A47,BDD!$A$8:$BB$3170,32,0)=0,"",VLOOKUP($A47,BDD!$A$8:$BB$3170,32,0)))</f>
        <v/>
      </c>
    </row>
    <row r="48" spans="1:28" s="359" customFormat="1" ht="21" customHeight="1">
      <c r="A48" s="350" t="str">
        <f>IF(AA24="","",IFERROR(INDEX(BDD!$A$8:$A$3170,MATCH(AA24&amp;"",BDD!$E$8:$E$3170,0)),IFERROR(INDEX(BDD!$A$8:$A$3170,MATCH("JN°"&amp;TEXT(AA24,"000"),BDD!$E$8:$E$3170,0)),IF(ISNUMBER(MATCH(AA24&amp;"",BDD!$A$8:$A$3170,0)),AA24&amp;"",""))))</f>
        <v/>
      </c>
      <c r="B48" s="397">
        <f>IF($A48="","",VLOOKUP($A48,BDD!$A$8:$BB$3170,3,0))</f>
        <v>0</v>
      </c>
      <c r="C48" s="363">
        <f>IF($A48="","",VLOOKUP($A48,BDD!$A$8:$BB$3170,4,0))</f>
        <v>0</v>
      </c>
      <c r="D48" s="398">
        <f>IF($A48="","",VLOOKUP($A48,BDD!$A$8:$BB$3170,12,0))</f>
        <v>0</v>
      </c>
      <c r="E48" s="398" t="str">
        <f>IF($A48="","",VLOOKUP($A48,BDD!$A$8:$BB$3170,5,0))</f>
        <v>JN°024</v>
      </c>
      <c r="F48" s="398">
        <f>IF($A48="","",VLOOKUP($A48,BDD!$A$8:$BB$3170,6,0))</f>
        <v>0</v>
      </c>
      <c r="G48" s="399">
        <f>IF($A48="","",VLOOKUP($A48,BDD!$A$8:$BB$3170,7,0))</f>
        <v>0</v>
      </c>
      <c r="H48" s="398">
        <f>IF($A48="","",VLOOKUP($A48,BDD!$A$8:$BB$3170,8,0))</f>
        <v>0</v>
      </c>
      <c r="I48" s="398">
        <f>IF($A48="","",VLOOKUP($A48,BDD!$A$8:$BB$3170,9,0))</f>
        <v>0</v>
      </c>
      <c r="J48" s="399">
        <f>IF($A48="","",VLOOKUP($A48,BDD!$A$8:$BB$3170,10,0))</f>
        <v>0</v>
      </c>
      <c r="K48" s="400">
        <f>IF($A48="","",VLOOKUP($A48,BDD!$A$8:$BB$3170,11,0))</f>
        <v>0</v>
      </c>
      <c r="L48" s="398">
        <f>IF($A48="","",VLOOKUP($A48,BDD!$A$8:$BB$3170,13,0))</f>
        <v>0</v>
      </c>
      <c r="M48" s="398">
        <f>IF($A48="","",VLOOKUP($A48,BDD!$A$8:$BB$3170,14,0))</f>
        <v>0</v>
      </c>
      <c r="N48" s="401">
        <f>IF(AB48="",IF($A48="","",VLOOKUP($A48,BDD!$A$8:$BB$3170,22,0)),VLOOKUP($A48,BDD!$A$8:$BB$3170,31,0))</f>
        <v>0</v>
      </c>
      <c r="O48" s="399">
        <f>IF(AB48="",IF($A48="","",VLOOKUP($A48,BDD!$A$8:$BB$3170,16,0)),IF($A48="","",VLOOKUP($A48,BDD!$A$8:$BB$3170,29,0)))</f>
        <v>0</v>
      </c>
      <c r="P48" s="402">
        <f>IF(AB48="",IF($A48="","",VLOOKUP($A48,BDD!$A$8:$BB$3170,17,0)),VLOOKUP($A48,BDD!$A$8:$BB$3170,30,0))</f>
        <v>0</v>
      </c>
      <c r="Q48" s="402">
        <f>IF(AB48="",IF($A48="","",VLOOKUP($A48,BDD!$A$8:$BB$3170,18,0)),VLOOKUP($A48,BDD!$A$8:$BB$3170,30,0))</f>
        <v>0</v>
      </c>
      <c r="R48" s="402">
        <f>IF(AB48="",IF($A48="","",VLOOKUP($A48,BDD!$A$8:$BB$3170,19,0)),VLOOKUP($A48,BDD!$A$8:$BB$3170,30,0))</f>
        <v>0</v>
      </c>
      <c r="S48" s="398" t="str">
        <f>IF($A48="","",IFERROR(RIGHT(IF(VLOOKUP($A48,BDD!$A$8:$BB$3170,23,0)=0,"",VLOOKUP($A48,BDD!$A$8:$BB$3170,23,0)),3),""))</f>
        <v/>
      </c>
      <c r="T48" s="398" t="str">
        <f>IF($A48="","",IFERROR(RIGHT(IF(VLOOKUP($A48,BDD!$A$8:$BB$3170,27,0)=0,"",VLOOKUP($A48,BDD!$A$8:$BB$3170,27,0)),3),""))</f>
        <v/>
      </c>
      <c r="U48" s="398" t="str">
        <f>IF($A48="","",IFERROR(RIGHT(IF(VLOOKUP($A48,BDD!$A$8:$BB$3170,51,0)=0,"",VLOOKUP($A48,BDD!$A$8:$BB$3170,51,0)),3),""))</f>
        <v/>
      </c>
      <c r="V48" s="398" t="str">
        <f>IF($A48="","",IFERROR(RIGHT(IF(VLOOKUP($A48,BDD!$A$8:$BB$3170,52,0)=0,"",VLOOKUP($A48,BDD!$A$8:$BB$3170,52,0)),3),""))</f>
        <v/>
      </c>
      <c r="W48" s="398" t="str">
        <f>IF($A48="","",IFERROR(RIGHT(IF(VLOOKUP($A48,BDD!$A$8:$BB$3170,53,0)=0,"",VLOOKUP($A48,BDD!$A$8:$BB$3170,53,0)),3),""))</f>
        <v/>
      </c>
      <c r="X48" s="403" t="str">
        <f>IF($A48="","",IFERROR(RIGHT(IF(VLOOKUP($A48,BDD!$A$8:$BB$3170,54,0)=0,"",VLOOKUP($A48,BDD!$A$8:$BB$3170,54,0)),3),""))</f>
        <v/>
      </c>
      <c r="Y48" s="359">
        <v>24</v>
      </c>
      <c r="Z48" s="360">
        <f t="shared" si="0"/>
        <v>48</v>
      </c>
      <c r="AA48" s="370" t="s">
        <v>49</v>
      </c>
      <c r="AB48" s="361" t="str">
        <f>IF($A48="","",IF(VLOOKUP($A48,BDD!$A$8:$BB$3170,32,0)=0,"",VLOOKUP($A48,BDD!$A$8:$BB$3170,32,0)))</f>
        <v/>
      </c>
    </row>
    <row r="49" spans="1:28" s="359" customFormat="1" ht="21" customHeight="1">
      <c r="A49" s="350" t="str">
        <f>IF(AA25="","",IFERROR(INDEX(BDD!$A$8:$A$3170,MATCH(AA25&amp;"",BDD!$E$8:$E$3170,0)),IFERROR(INDEX(BDD!$A$8:$A$3170,MATCH("JN°"&amp;TEXT(AA25,"000"),BDD!$E$8:$E$3170,0)),IF(ISNUMBER(MATCH(AA25&amp;"",BDD!$A$8:$A$3170,0)),AA25&amp;"",""))))</f>
        <v/>
      </c>
      <c r="B49" s="397">
        <f>IF($A49="","",VLOOKUP($A49,BDD!$A$8:$BB$3170,3,0))</f>
        <v>0</v>
      </c>
      <c r="C49" s="363">
        <f>IF($A49="","",VLOOKUP($A49,BDD!$A$8:$BB$3170,4,0))</f>
        <v>0</v>
      </c>
      <c r="D49" s="398">
        <f>IF($A49="","",VLOOKUP($A49,BDD!$A$8:$BB$3170,12,0))</f>
        <v>0</v>
      </c>
      <c r="E49" s="398" t="str">
        <f>IF($A49="","",VLOOKUP($A49,BDD!$A$8:$BB$3170,5,0))</f>
        <v>JN°025</v>
      </c>
      <c r="F49" s="398">
        <f>IF($A49="","",VLOOKUP($A49,BDD!$A$8:$BB$3170,6,0))</f>
        <v>0</v>
      </c>
      <c r="G49" s="399">
        <f>IF($A49="","",VLOOKUP($A49,BDD!$A$8:$BB$3170,7,0))</f>
        <v>0</v>
      </c>
      <c r="H49" s="398">
        <f>IF($A49="","",VLOOKUP($A49,BDD!$A$8:$BB$3170,8,0))</f>
        <v>0</v>
      </c>
      <c r="I49" s="398">
        <f>IF($A49="","",VLOOKUP($A49,BDD!$A$8:$BB$3170,9,0))</f>
        <v>0</v>
      </c>
      <c r="J49" s="399">
        <f>IF($A49="","",VLOOKUP($A49,BDD!$A$8:$BB$3170,10,0))</f>
        <v>0</v>
      </c>
      <c r="K49" s="400">
        <f>IF($A49="","",VLOOKUP($A49,BDD!$A$8:$BB$3170,11,0))</f>
        <v>0</v>
      </c>
      <c r="L49" s="398">
        <f>IF($A49="","",VLOOKUP($A49,BDD!$A$8:$BB$3170,13,0))</f>
        <v>0</v>
      </c>
      <c r="M49" s="398">
        <f>IF($A49="","",VLOOKUP($A49,BDD!$A$8:$BB$3170,14,0))</f>
        <v>0</v>
      </c>
      <c r="N49" s="401">
        <f>IF(AB49="",IF($A49="","",VLOOKUP($A49,BDD!$A$8:$BB$3170,22,0)),VLOOKUP($A49,BDD!$A$8:$BB$3170,31,0))</f>
        <v>0</v>
      </c>
      <c r="O49" s="399">
        <f>IF(AB49="",IF($A49="","",VLOOKUP($A49,BDD!$A$8:$BB$3170,16,0)),IF($A49="","",VLOOKUP($A49,BDD!$A$8:$BB$3170,29,0)))</f>
        <v>0</v>
      </c>
      <c r="P49" s="402">
        <f>IF(AB49="",IF($A49="","",VLOOKUP($A49,BDD!$A$8:$BB$3170,17,0)),VLOOKUP($A49,BDD!$A$8:$BB$3170,30,0))</f>
        <v>0</v>
      </c>
      <c r="Q49" s="402">
        <f>IF(AB49="",IF($A49="","",VLOOKUP($A49,BDD!$A$8:$BB$3170,18,0)),VLOOKUP($A49,BDD!$A$8:$BB$3170,30,0))</f>
        <v>0</v>
      </c>
      <c r="R49" s="402">
        <f>IF(AB49="",IF($A49="","",VLOOKUP($A49,BDD!$A$8:$BB$3170,19,0)),VLOOKUP($A49,BDD!$A$8:$BB$3170,30,0))</f>
        <v>0</v>
      </c>
      <c r="S49" s="398" t="str">
        <f>IF($A49="","",IFERROR(RIGHT(IF(VLOOKUP($A49,BDD!$A$8:$BB$3170,23,0)=0,"",VLOOKUP($A49,BDD!$A$8:$BB$3170,23,0)),3),""))</f>
        <v/>
      </c>
      <c r="T49" s="398" t="str">
        <f>IF($A49="","",IFERROR(RIGHT(IF(VLOOKUP($A49,BDD!$A$8:$BB$3170,27,0)=0,"",VLOOKUP($A49,BDD!$A$8:$BB$3170,27,0)),3),""))</f>
        <v/>
      </c>
      <c r="U49" s="398" t="str">
        <f>IF($A49="","",IFERROR(RIGHT(IF(VLOOKUP($A49,BDD!$A$8:$BB$3170,51,0)=0,"",VLOOKUP($A49,BDD!$A$8:$BB$3170,51,0)),3),""))</f>
        <v/>
      </c>
      <c r="V49" s="398" t="str">
        <f>IF($A49="","",IFERROR(RIGHT(IF(VLOOKUP($A49,BDD!$A$8:$BB$3170,52,0)=0,"",VLOOKUP($A49,BDD!$A$8:$BB$3170,52,0)),3),""))</f>
        <v/>
      </c>
      <c r="W49" s="398" t="str">
        <f>IF($A49="","",IFERROR(RIGHT(IF(VLOOKUP($A49,BDD!$A$8:$BB$3170,53,0)=0,"",VLOOKUP($A49,BDD!$A$8:$BB$3170,53,0)),3),""))</f>
        <v/>
      </c>
      <c r="X49" s="403" t="str">
        <f>IF($A49="","",IFERROR(RIGHT(IF(VLOOKUP($A49,BDD!$A$8:$BB$3170,54,0)=0,"",VLOOKUP($A49,BDD!$A$8:$BB$3170,54,0)),3),""))</f>
        <v/>
      </c>
      <c r="Y49" s="359">
        <v>25</v>
      </c>
      <c r="Z49" s="360">
        <f t="shared" si="0"/>
        <v>49</v>
      </c>
      <c r="AA49" s="370" t="s">
        <v>50</v>
      </c>
      <c r="AB49" s="361" t="str">
        <f>IF($A49="","",IF(VLOOKUP($A49,BDD!$A$8:$BB$3170,32,0)=0,"",VLOOKUP($A49,BDD!$A$8:$BB$3170,32,0)))</f>
        <v/>
      </c>
    </row>
    <row r="50" spans="1:28" s="359" customFormat="1" ht="21" customHeight="1">
      <c r="A50" s="350" t="str">
        <f>IF(AA26="","",IFERROR(INDEX(BDD!$A$8:$A$3170,MATCH(AA26&amp;"",BDD!$E$8:$E$3170,0)),IFERROR(INDEX(BDD!$A$8:$A$3170,MATCH("JN°"&amp;TEXT(AA26,"000"),BDD!$E$8:$E$3170,0)),IF(ISNUMBER(MATCH(AA26&amp;"",BDD!$A$8:$A$3170,0)),AA26&amp;"",""))))</f>
        <v/>
      </c>
      <c r="B50" s="397">
        <f>IF($A50="","",VLOOKUP($A50,BDD!$A$8:$BB$3170,3,0))</f>
        <v>0</v>
      </c>
      <c r="C50" s="363">
        <f>IF($A50="","",VLOOKUP($A50,BDD!$A$8:$BB$3170,4,0))</f>
        <v>0</v>
      </c>
      <c r="D50" s="398">
        <f>IF($A50="","",VLOOKUP($A50,BDD!$A$8:$BB$3170,12,0))</f>
        <v>0</v>
      </c>
      <c r="E50" s="398" t="str">
        <f>IF($A50="","",VLOOKUP($A50,BDD!$A$8:$BB$3170,5,0))</f>
        <v>JN°026</v>
      </c>
      <c r="F50" s="398">
        <f>IF($A50="","",VLOOKUP($A50,BDD!$A$8:$BB$3170,6,0))</f>
        <v>0</v>
      </c>
      <c r="G50" s="399">
        <f>IF($A50="","",VLOOKUP($A50,BDD!$A$8:$BB$3170,7,0))</f>
        <v>0</v>
      </c>
      <c r="H50" s="398">
        <f>IF($A50="","",VLOOKUP($A50,BDD!$A$8:$BB$3170,8,0))</f>
        <v>0</v>
      </c>
      <c r="I50" s="398">
        <f>IF($A50="","",VLOOKUP($A50,BDD!$A$8:$BB$3170,9,0))</f>
        <v>0</v>
      </c>
      <c r="J50" s="399">
        <f>IF($A50="","",VLOOKUP($A50,BDD!$A$8:$BB$3170,10,0))</f>
        <v>0</v>
      </c>
      <c r="K50" s="400">
        <f>IF($A50="","",VLOOKUP($A50,BDD!$A$8:$BB$3170,11,0))</f>
        <v>0</v>
      </c>
      <c r="L50" s="398">
        <f>IF($A50="","",VLOOKUP($A50,BDD!$A$8:$BB$3170,13,0))</f>
        <v>0</v>
      </c>
      <c r="M50" s="398">
        <f>IF($A50="","",VLOOKUP($A50,BDD!$A$8:$BB$3170,14,0))</f>
        <v>0</v>
      </c>
      <c r="N50" s="401">
        <f>IF(AB50="",IF($A50="","",VLOOKUP($A50,BDD!$A$8:$BB$3170,22,0)),VLOOKUP($A50,BDD!$A$8:$BB$3170,31,0))</f>
        <v>0</v>
      </c>
      <c r="O50" s="399">
        <f>IF(AB50="",IF($A50="","",VLOOKUP($A50,BDD!$A$8:$BB$3170,16,0)),IF($A50="","",VLOOKUP($A50,BDD!$A$8:$BB$3170,29,0)))</f>
        <v>0</v>
      </c>
      <c r="P50" s="402">
        <f>IF(AB50="",IF($A50="","",VLOOKUP($A50,BDD!$A$8:$BB$3170,17,0)),VLOOKUP($A50,BDD!$A$8:$BB$3170,30,0))</f>
        <v>0</v>
      </c>
      <c r="Q50" s="402">
        <f>IF(AB50="",IF($A50="","",VLOOKUP($A50,BDD!$A$8:$BB$3170,18,0)),VLOOKUP($A50,BDD!$A$8:$BB$3170,30,0))</f>
        <v>0</v>
      </c>
      <c r="R50" s="402">
        <f>IF(AB50="",IF($A50="","",VLOOKUP($A50,BDD!$A$8:$BB$3170,19,0)),VLOOKUP($A50,BDD!$A$8:$BB$3170,30,0))</f>
        <v>0</v>
      </c>
      <c r="S50" s="398" t="str">
        <f>IF($A50="","",IFERROR(RIGHT(IF(VLOOKUP($A50,BDD!$A$8:$BB$3170,23,0)=0,"",VLOOKUP($A50,BDD!$A$8:$BB$3170,23,0)),3),""))</f>
        <v/>
      </c>
      <c r="T50" s="398" t="str">
        <f>IF($A50="","",IFERROR(RIGHT(IF(VLOOKUP($A50,BDD!$A$8:$BB$3170,27,0)=0,"",VLOOKUP($A50,BDD!$A$8:$BB$3170,27,0)),3),""))</f>
        <v/>
      </c>
      <c r="U50" s="398" t="str">
        <f>IF($A50="","",IFERROR(RIGHT(IF(VLOOKUP($A50,BDD!$A$8:$BB$3170,51,0)=0,"",VLOOKUP($A50,BDD!$A$8:$BB$3170,51,0)),3),""))</f>
        <v/>
      </c>
      <c r="V50" s="398" t="str">
        <f>IF($A50="","",IFERROR(RIGHT(IF(VLOOKUP($A50,BDD!$A$8:$BB$3170,52,0)=0,"",VLOOKUP($A50,BDD!$A$8:$BB$3170,52,0)),3),""))</f>
        <v/>
      </c>
      <c r="W50" s="398" t="str">
        <f>IF($A50="","",IFERROR(RIGHT(IF(VLOOKUP($A50,BDD!$A$8:$BB$3170,53,0)=0,"",VLOOKUP($A50,BDD!$A$8:$BB$3170,53,0)),3),""))</f>
        <v/>
      </c>
      <c r="X50" s="403" t="str">
        <f>IF($A50="","",IFERROR(RIGHT(IF(VLOOKUP($A50,BDD!$A$8:$BB$3170,54,0)=0,"",VLOOKUP($A50,BDD!$A$8:$BB$3170,54,0)),3),""))</f>
        <v/>
      </c>
      <c r="Y50" s="359">
        <v>26</v>
      </c>
      <c r="Z50" s="360">
        <f t="shared" si="0"/>
        <v>50</v>
      </c>
      <c r="AA50" s="370" t="s">
        <v>51</v>
      </c>
      <c r="AB50" s="361" t="str">
        <f>IF($A50="","",IF(VLOOKUP($A50,BDD!$A$8:$BB$3170,32,0)=0,"",VLOOKUP($A50,BDD!$A$8:$BB$3170,32,0)))</f>
        <v/>
      </c>
    </row>
    <row r="51" spans="1:28" s="359" customFormat="1" ht="21" customHeight="1">
      <c r="A51" s="350" t="str">
        <f>IF(AA27="","",IFERROR(INDEX(BDD!$A$8:$A$3170,MATCH(AA27&amp;"",BDD!$E$8:$E$3170,0)),IFERROR(INDEX(BDD!$A$8:$A$3170,MATCH("JN°"&amp;TEXT(AA27,"000"),BDD!$E$8:$E$3170,0)),IF(ISNUMBER(MATCH(AA27&amp;"",BDD!$A$8:$A$3170,0)),AA27&amp;"",""))))</f>
        <v/>
      </c>
      <c r="B51" s="397">
        <f>IF($A51="","",VLOOKUP($A51,BDD!$A$8:$BB$3170,3,0))</f>
        <v>0</v>
      </c>
      <c r="C51" s="363">
        <f>IF($A51="","",VLOOKUP($A51,BDD!$A$8:$BB$3170,4,0))</f>
        <v>0</v>
      </c>
      <c r="D51" s="398">
        <f>IF($A51="","",VLOOKUP($A51,BDD!$A$8:$BB$3170,12,0))</f>
        <v>0</v>
      </c>
      <c r="E51" s="398" t="str">
        <f>IF($A51="","",VLOOKUP($A51,BDD!$A$8:$BB$3170,5,0))</f>
        <v>JN°027</v>
      </c>
      <c r="F51" s="398">
        <f>IF($A51="","",VLOOKUP($A51,BDD!$A$8:$BB$3170,6,0))</f>
        <v>0</v>
      </c>
      <c r="G51" s="399">
        <f>IF($A51="","",VLOOKUP($A51,BDD!$A$8:$BB$3170,7,0))</f>
        <v>0</v>
      </c>
      <c r="H51" s="398">
        <f>IF($A51="","",VLOOKUP($A51,BDD!$A$8:$BB$3170,8,0))</f>
        <v>0</v>
      </c>
      <c r="I51" s="398">
        <f>IF($A51="","",VLOOKUP($A51,BDD!$A$8:$BB$3170,9,0))</f>
        <v>0</v>
      </c>
      <c r="J51" s="399">
        <f>IF($A51="","",VLOOKUP($A51,BDD!$A$8:$BB$3170,10,0))</f>
        <v>0</v>
      </c>
      <c r="K51" s="400">
        <f>IF($A51="","",VLOOKUP($A51,BDD!$A$8:$BB$3170,11,0))</f>
        <v>0</v>
      </c>
      <c r="L51" s="398">
        <f>IF($A51="","",VLOOKUP($A51,BDD!$A$8:$BB$3170,13,0))</f>
        <v>0</v>
      </c>
      <c r="M51" s="398">
        <f>IF($A51="","",VLOOKUP($A51,BDD!$A$8:$BB$3170,14,0))</f>
        <v>0</v>
      </c>
      <c r="N51" s="401">
        <f>IF(AB51="",IF($A51="","",VLOOKUP($A51,BDD!$A$8:$BB$3170,22,0)),VLOOKUP($A51,BDD!$A$8:$BB$3170,31,0))</f>
        <v>0</v>
      </c>
      <c r="O51" s="399">
        <f>IF(AB51="",IF($A51="","",VLOOKUP($A51,BDD!$A$8:$BB$3170,16,0)),IF($A51="","",VLOOKUP($A51,BDD!$A$8:$BB$3170,29,0)))</f>
        <v>0</v>
      </c>
      <c r="P51" s="402">
        <f>IF(AB51="",IF($A51="","",VLOOKUP($A51,BDD!$A$8:$BB$3170,17,0)),VLOOKUP($A51,BDD!$A$8:$BB$3170,30,0))</f>
        <v>0</v>
      </c>
      <c r="Q51" s="402">
        <f>IF(AB51="",IF($A51="","",VLOOKUP($A51,BDD!$A$8:$BB$3170,18,0)),VLOOKUP($A51,BDD!$A$8:$BB$3170,30,0))</f>
        <v>0</v>
      </c>
      <c r="R51" s="402">
        <f>IF(AB51="",IF($A51="","",VLOOKUP($A51,BDD!$A$8:$BB$3170,19,0)),VLOOKUP($A51,BDD!$A$8:$BB$3170,30,0))</f>
        <v>0</v>
      </c>
      <c r="S51" s="398" t="str">
        <f>IF($A51="","",IFERROR(RIGHT(IF(VLOOKUP($A51,BDD!$A$8:$BB$3170,23,0)=0,"",VLOOKUP($A51,BDD!$A$8:$BB$3170,23,0)),3),""))</f>
        <v/>
      </c>
      <c r="T51" s="398" t="str">
        <f>IF($A51="","",IFERROR(RIGHT(IF(VLOOKUP($A51,BDD!$A$8:$BB$3170,27,0)=0,"",VLOOKUP($A51,BDD!$A$8:$BB$3170,27,0)),3),""))</f>
        <v/>
      </c>
      <c r="U51" s="398" t="str">
        <f>IF($A51="","",IFERROR(RIGHT(IF(VLOOKUP($A51,BDD!$A$8:$BB$3170,51,0)=0,"",VLOOKUP($A51,BDD!$A$8:$BB$3170,51,0)),3),""))</f>
        <v/>
      </c>
      <c r="V51" s="398" t="str">
        <f>IF($A51="","",IFERROR(RIGHT(IF(VLOOKUP($A51,BDD!$A$8:$BB$3170,52,0)=0,"",VLOOKUP($A51,BDD!$A$8:$BB$3170,52,0)),3),""))</f>
        <v/>
      </c>
      <c r="W51" s="398" t="str">
        <f>IF($A51="","",IFERROR(RIGHT(IF(VLOOKUP($A51,BDD!$A$8:$BB$3170,53,0)=0,"",VLOOKUP($A51,BDD!$A$8:$BB$3170,53,0)),3),""))</f>
        <v/>
      </c>
      <c r="X51" s="403" t="str">
        <f>IF($A51="","",IFERROR(RIGHT(IF(VLOOKUP($A51,BDD!$A$8:$BB$3170,54,0)=0,"",VLOOKUP($A51,BDD!$A$8:$BB$3170,54,0)),3),""))</f>
        <v/>
      </c>
      <c r="Y51" s="359">
        <v>27</v>
      </c>
      <c r="Z51" s="360">
        <f t="shared" si="0"/>
        <v>51</v>
      </c>
      <c r="AA51" s="370" t="s">
        <v>52</v>
      </c>
      <c r="AB51" s="361" t="str">
        <f>IF($A51="","",IF(VLOOKUP($A51,BDD!$A$8:$BB$3170,32,0)=0,"",VLOOKUP($A51,BDD!$A$8:$BB$3170,32,0)))</f>
        <v/>
      </c>
    </row>
    <row r="52" spans="1:28" s="359" customFormat="1" ht="21" customHeight="1">
      <c r="A52" s="350" t="str">
        <f>IF(AA28="","",IFERROR(INDEX(BDD!$A$8:$A$3170,MATCH(AA28&amp;"",BDD!$E$8:$E$3170,0)),IFERROR(INDEX(BDD!$A$8:$A$3170,MATCH("JN°"&amp;TEXT(AA28,"000"),BDD!$E$8:$E$3170,0)),IF(ISNUMBER(MATCH(AA28&amp;"",BDD!$A$8:$A$3170,0)),AA28&amp;"",""))))</f>
        <v/>
      </c>
      <c r="B52" s="397">
        <f>IF($A52="","",VLOOKUP($A52,BDD!$A$8:$BB$3170,3,0))</f>
        <v>0</v>
      </c>
      <c r="C52" s="363">
        <f>IF($A52="","",VLOOKUP($A52,BDD!$A$8:$BB$3170,4,0))</f>
        <v>0</v>
      </c>
      <c r="D52" s="398">
        <f>IF($A52="","",VLOOKUP($A52,BDD!$A$8:$BB$3170,12,0))</f>
        <v>0</v>
      </c>
      <c r="E52" s="398" t="str">
        <f>IF($A52="","",VLOOKUP($A52,BDD!$A$8:$BB$3170,5,0))</f>
        <v>JN°028</v>
      </c>
      <c r="F52" s="398">
        <f>IF($A52="","",VLOOKUP($A52,BDD!$A$8:$BB$3170,6,0))</f>
        <v>0</v>
      </c>
      <c r="G52" s="399">
        <f>IF($A52="","",VLOOKUP($A52,BDD!$A$8:$BB$3170,7,0))</f>
        <v>0</v>
      </c>
      <c r="H52" s="400">
        <f>IF($A52="","",VLOOKUP($A52,BDD!$A$8:$BB$3170,8,0))</f>
        <v>0</v>
      </c>
      <c r="I52" s="398">
        <f>IF($A52="","",VLOOKUP($A52,BDD!$A$8:$BB$3170,9,0))</f>
        <v>0</v>
      </c>
      <c r="J52" s="399">
        <f>IF($A52="","",VLOOKUP($A52,BDD!$A$8:$BB$3170,10,0))</f>
        <v>0</v>
      </c>
      <c r="K52" s="400">
        <f>IF($A52="","",VLOOKUP($A52,BDD!$A$8:$BB$3170,11,0))</f>
        <v>0</v>
      </c>
      <c r="L52" s="398">
        <f>IF($A52="","",VLOOKUP($A52,BDD!$A$8:$BB$3170,13,0))</f>
        <v>0</v>
      </c>
      <c r="M52" s="398">
        <f>IF($A52="","",VLOOKUP($A52,BDD!$A$8:$BB$3170,14,0))</f>
        <v>0</v>
      </c>
      <c r="N52" s="401">
        <f>IF(AB52="",IF($A52="","",VLOOKUP($A52,BDD!$A$8:$BB$3170,22,0)),VLOOKUP($A52,BDD!$A$8:$BB$3170,31,0))</f>
        <v>0</v>
      </c>
      <c r="O52" s="399">
        <f>IF(AB52="",IF($A52="","",VLOOKUP($A52,BDD!$A$8:$BB$3170,16,0)),IF($A52="","",VLOOKUP($A52,BDD!$A$8:$BB$3170,29,0)))</f>
        <v>0</v>
      </c>
      <c r="P52" s="402">
        <f>IF(AB52="",IF($A52="","",VLOOKUP($A52,BDD!$A$8:$BB$3170,17,0)),VLOOKUP($A52,BDD!$A$8:$BB$3170,30,0))</f>
        <v>0</v>
      </c>
      <c r="Q52" s="402">
        <f>IF(AB52="",IF($A52="","",VLOOKUP($A52,BDD!$A$8:$BB$3170,18,0)),VLOOKUP($A52,BDD!$A$8:$BB$3170,30,0))</f>
        <v>0</v>
      </c>
      <c r="R52" s="402">
        <f>IF(AB52="",IF($A52="","",VLOOKUP($A52,BDD!$A$8:$BB$3170,19,0)),VLOOKUP($A52,BDD!$A$8:$BB$3170,30,0))</f>
        <v>0</v>
      </c>
      <c r="S52" s="398" t="str">
        <f>IF($A52="","",IFERROR(RIGHT(IF(VLOOKUP($A52,BDD!$A$8:$BB$3170,23,0)=0,"",VLOOKUP($A52,BDD!$A$8:$BB$3170,23,0)),3),""))</f>
        <v/>
      </c>
      <c r="T52" s="398" t="str">
        <f>IF($A52="","",IFERROR(RIGHT(IF(VLOOKUP($A52,BDD!$A$8:$BB$3170,27,0)=0,"",VLOOKUP($A52,BDD!$A$8:$BB$3170,27,0)),3),""))</f>
        <v/>
      </c>
      <c r="U52" s="398" t="str">
        <f>IF($A52="","",IFERROR(RIGHT(IF(VLOOKUP($A52,BDD!$A$8:$BB$3170,51,0)=0,"",VLOOKUP($A52,BDD!$A$8:$BB$3170,51,0)),3),""))</f>
        <v/>
      </c>
      <c r="V52" s="398" t="str">
        <f>IF($A52="","",IFERROR(RIGHT(IF(VLOOKUP($A52,BDD!$A$8:$BB$3170,52,0)=0,"",VLOOKUP($A52,BDD!$A$8:$BB$3170,52,0)),3),""))</f>
        <v/>
      </c>
      <c r="W52" s="398" t="str">
        <f>IF($A52="","",IFERROR(RIGHT(IF(VLOOKUP($A52,BDD!$A$8:$BB$3170,53,0)=0,"",VLOOKUP($A52,BDD!$A$8:$BB$3170,53,0)),3),""))</f>
        <v/>
      </c>
      <c r="X52" s="403" t="str">
        <f>IF($A52="","",IFERROR(RIGHT(IF(VLOOKUP($A52,BDD!$A$8:$BB$3170,54,0)=0,"",VLOOKUP($A52,BDD!$A$8:$BB$3170,54,0)),3),""))</f>
        <v/>
      </c>
      <c r="Y52" s="359">
        <v>28</v>
      </c>
      <c r="Z52" s="360">
        <f t="shared" si="0"/>
        <v>52</v>
      </c>
      <c r="AA52" s="370" t="s">
        <v>53</v>
      </c>
      <c r="AB52" s="361" t="str">
        <f>IF($A52="","",IF(VLOOKUP($A52,BDD!$A$8:$BB$3170,32,0)=0,"",VLOOKUP($A52,BDD!$A$8:$BB$3170,32,0)))</f>
        <v/>
      </c>
    </row>
    <row r="53" spans="1:28" s="359" customFormat="1" ht="21" customHeight="1">
      <c r="A53" s="350" t="str">
        <f>IF(AA29="","",IFERROR(INDEX(BDD!$A$8:$A$3170,MATCH(AA29&amp;"",BDD!$E$8:$E$3170,0)),IFERROR(INDEX(BDD!$A$8:$A$3170,MATCH("JN°"&amp;TEXT(AA29,"000"),BDD!$E$8:$E$3170,0)),IF(ISNUMBER(MATCH(AA29&amp;"",BDD!$A$8:$A$3170,0)),AA29&amp;"",""))))</f>
        <v/>
      </c>
      <c r="B53" s="397">
        <f>IF($A53="","",VLOOKUP($A53,BDD!$A$8:$BB$3170,3,0))</f>
        <v>0</v>
      </c>
      <c r="C53" s="363">
        <f>IF($A53="","",VLOOKUP($A53,BDD!$A$8:$BB$3170,4,0))</f>
        <v>0</v>
      </c>
      <c r="D53" s="398">
        <f>IF($A53="","",VLOOKUP($A53,BDD!$A$8:$BB$3170,12,0))</f>
        <v>0</v>
      </c>
      <c r="E53" s="398" t="str">
        <f>IF($A53="","",VLOOKUP($A53,BDD!$A$8:$BB$3170,5,0))</f>
        <v>JN°029</v>
      </c>
      <c r="F53" s="398">
        <f>IF($A53="","",VLOOKUP($A53,BDD!$A$8:$BB$3170,6,0))</f>
        <v>0</v>
      </c>
      <c r="G53" s="399">
        <f>IF($A53="","",VLOOKUP($A53,BDD!$A$8:$BB$3170,7,0))</f>
        <v>0</v>
      </c>
      <c r="H53" s="398">
        <f>IF($A53="","",VLOOKUP($A53,BDD!$A$8:$BB$3170,8,0))</f>
        <v>0</v>
      </c>
      <c r="I53" s="398">
        <f>IF($A53="","",VLOOKUP($A53,BDD!$A$8:$BB$3170,9,0))</f>
        <v>0</v>
      </c>
      <c r="J53" s="399">
        <f>IF($A53="","",VLOOKUP($A53,BDD!$A$8:$BB$3170,10,0))</f>
        <v>0</v>
      </c>
      <c r="K53" s="400">
        <f>IF($A53="","",VLOOKUP($A53,BDD!$A$8:$BB$3170,11,0))</f>
        <v>0</v>
      </c>
      <c r="L53" s="398">
        <f>IF($A53="","",VLOOKUP($A53,BDD!$A$8:$BB$3170,13,0))</f>
        <v>0</v>
      </c>
      <c r="M53" s="398">
        <f>IF($A53="","",VLOOKUP($A53,BDD!$A$8:$BB$3170,14,0))</f>
        <v>0</v>
      </c>
      <c r="N53" s="401">
        <f>IF(AB53="",IF($A53="","",VLOOKUP($A53,BDD!$A$8:$BB$3170,22,0)),VLOOKUP($A53,BDD!$A$8:$BB$3170,31,0))</f>
        <v>0</v>
      </c>
      <c r="O53" s="399">
        <f>IF(AB53="",IF($A53="","",VLOOKUP($A53,BDD!$A$8:$BB$3170,16,0)),IF($A53="","",VLOOKUP($A53,BDD!$A$8:$BB$3170,29,0)))</f>
        <v>0</v>
      </c>
      <c r="P53" s="402">
        <f>IF(AB53="",IF($A53="","",VLOOKUP($A53,BDD!$A$8:$BB$3170,17,0)),VLOOKUP($A53,BDD!$A$8:$BB$3170,30,0))</f>
        <v>0</v>
      </c>
      <c r="Q53" s="402">
        <f>IF(AB53="",IF($A53="","",VLOOKUP($A53,BDD!$A$8:$BB$3170,18,0)),VLOOKUP($A53,BDD!$A$8:$BB$3170,30,0))</f>
        <v>0</v>
      </c>
      <c r="R53" s="402">
        <f>IF(AB53="",IF($A53="","",VLOOKUP($A53,BDD!$A$8:$BB$3170,19,0)),VLOOKUP($A53,BDD!$A$8:$BB$3170,30,0))</f>
        <v>0</v>
      </c>
      <c r="S53" s="398" t="str">
        <f>IF($A53="","",IFERROR(RIGHT(IF(VLOOKUP($A53,BDD!$A$8:$BB$3170,23,0)=0,"",VLOOKUP($A53,BDD!$A$8:$BB$3170,23,0)),3),""))</f>
        <v/>
      </c>
      <c r="T53" s="398" t="str">
        <f>IF($A53="","",IFERROR(RIGHT(IF(VLOOKUP($A53,BDD!$A$8:$BB$3170,27,0)=0,"",VLOOKUP($A53,BDD!$A$8:$BB$3170,27,0)),3),""))</f>
        <v/>
      </c>
      <c r="U53" s="398" t="str">
        <f>IF($A53="","",IFERROR(RIGHT(IF(VLOOKUP($A53,BDD!$A$8:$BB$3170,51,0)=0,"",VLOOKUP($A53,BDD!$A$8:$BB$3170,51,0)),3),""))</f>
        <v/>
      </c>
      <c r="V53" s="398" t="str">
        <f>IF($A53="","",IFERROR(RIGHT(IF(VLOOKUP($A53,BDD!$A$8:$BB$3170,52,0)=0,"",VLOOKUP($A53,BDD!$A$8:$BB$3170,52,0)),3),""))</f>
        <v/>
      </c>
      <c r="W53" s="398" t="str">
        <f>IF($A53="","",IFERROR(RIGHT(IF(VLOOKUP($A53,BDD!$A$8:$BB$3170,53,0)=0,"",VLOOKUP($A53,BDD!$A$8:$BB$3170,53,0)),3),""))</f>
        <v/>
      </c>
      <c r="X53" s="403" t="str">
        <f>IF($A53="","",IFERROR(RIGHT(IF(VLOOKUP($A53,BDD!$A$8:$BB$3170,54,0)=0,"",VLOOKUP($A53,BDD!$A$8:$BB$3170,54,0)),3),""))</f>
        <v/>
      </c>
      <c r="Y53" s="359">
        <v>29</v>
      </c>
      <c r="Z53" s="360">
        <f t="shared" si="0"/>
        <v>53</v>
      </c>
      <c r="AA53" s="370" t="s">
        <v>54</v>
      </c>
      <c r="AB53" s="361" t="str">
        <f>IF($A53="","",IF(VLOOKUP($A53,BDD!$A$8:$BB$3170,32,0)=0,"",VLOOKUP($A53,BDD!$A$8:$BB$3170,32,0)))</f>
        <v/>
      </c>
    </row>
    <row r="54" spans="1:28" s="359" customFormat="1" ht="21" customHeight="1">
      <c r="A54" s="350" t="str">
        <f>IF(AA30="","",IFERROR(INDEX(BDD!$A$8:$A$3170,MATCH(AA30&amp;"",BDD!$E$8:$E$3170,0)),IFERROR(INDEX(BDD!$A$8:$A$3170,MATCH("JN°"&amp;TEXT(AA30,"000"),BDD!$E$8:$E$3170,0)),IF(ISNUMBER(MATCH(AA30&amp;"",BDD!$A$8:$A$3170,0)),AA30&amp;"",""))))</f>
        <v/>
      </c>
      <c r="B54" s="397">
        <f>IF($A54="","",VLOOKUP($A54,BDD!$A$8:$BB$3170,3,0))</f>
        <v>0</v>
      </c>
      <c r="C54" s="363">
        <f>IF($A54="","",VLOOKUP($A54,BDD!$A$8:$BB$3170,4,0))</f>
        <v>0</v>
      </c>
      <c r="D54" s="398">
        <f>IF($A54="","",VLOOKUP($A54,BDD!$A$8:$BB$3170,12,0))</f>
        <v>0</v>
      </c>
      <c r="E54" s="398" t="str">
        <f>IF($A54="","",VLOOKUP($A54,BDD!$A$8:$BB$3170,5,0))</f>
        <v>JN°030</v>
      </c>
      <c r="F54" s="398">
        <f>IF($A54="","",VLOOKUP($A54,BDD!$A$8:$BB$3170,6,0))</f>
        <v>0</v>
      </c>
      <c r="G54" s="399">
        <f>IF($A54="","",VLOOKUP($A54,BDD!$A$8:$BB$3170,7,0))</f>
        <v>0</v>
      </c>
      <c r="H54" s="400">
        <f>IF($A54="","",VLOOKUP($A54,BDD!$A$8:$BB$3170,8,0))</f>
        <v>0</v>
      </c>
      <c r="I54" s="398">
        <f>IF($A54="","",VLOOKUP($A54,BDD!$A$8:$BB$3170,9,0))</f>
        <v>0</v>
      </c>
      <c r="J54" s="399">
        <f>IF($A54="","",VLOOKUP($A54,BDD!$A$8:$BB$3170,10,0))</f>
        <v>0</v>
      </c>
      <c r="K54" s="400">
        <f>IF($A54="","",VLOOKUP($A54,BDD!$A$8:$BB$3170,11,0))</f>
        <v>0</v>
      </c>
      <c r="L54" s="398">
        <f>IF($A54="","",VLOOKUP($A54,BDD!$A$8:$BB$3170,13,0))</f>
        <v>0</v>
      </c>
      <c r="M54" s="398">
        <f>IF($A54="","",VLOOKUP($A54,BDD!$A$8:$BB$3170,14,0))</f>
        <v>0</v>
      </c>
      <c r="N54" s="401">
        <f>IF(AB54="",IF($A54="","",VLOOKUP($A54,BDD!$A$8:$BB$3170,22,0)),VLOOKUP($A54,BDD!$A$8:$BB$3170,31,0))</f>
        <v>0</v>
      </c>
      <c r="O54" s="399">
        <f>IF(AB54="",IF($A54="","",VLOOKUP($A54,BDD!$A$8:$BB$3170,16,0)),IF($A54="","",VLOOKUP($A54,BDD!$A$8:$BB$3170,29,0)))</f>
        <v>0</v>
      </c>
      <c r="P54" s="402">
        <f>IF(AB54="",IF($A54="","",VLOOKUP($A54,BDD!$A$8:$BB$3170,17,0)),VLOOKUP($A54,BDD!$A$8:$BB$3170,30,0))</f>
        <v>0</v>
      </c>
      <c r="Q54" s="402">
        <f>IF(AB54="",IF($A54="","",VLOOKUP($A54,BDD!$A$8:$BB$3170,18,0)),VLOOKUP($A54,BDD!$A$8:$BB$3170,30,0))</f>
        <v>0</v>
      </c>
      <c r="R54" s="402">
        <f>IF(AB54="",IF($A54="","",VLOOKUP($A54,BDD!$A$8:$BB$3170,19,0)),VLOOKUP($A54,BDD!$A$8:$BB$3170,30,0))</f>
        <v>0</v>
      </c>
      <c r="S54" s="398" t="str">
        <f>IF($A54="","",IFERROR(RIGHT(IF(VLOOKUP($A54,BDD!$A$8:$BB$3170,23,0)=0,"",VLOOKUP($A54,BDD!$A$8:$BB$3170,23,0)),3),""))</f>
        <v/>
      </c>
      <c r="T54" s="398" t="str">
        <f>IF($A54="","",IFERROR(RIGHT(IF(VLOOKUP($A54,BDD!$A$8:$BB$3170,27,0)=0,"",VLOOKUP($A54,BDD!$A$8:$BB$3170,27,0)),3),""))</f>
        <v/>
      </c>
      <c r="U54" s="398" t="str">
        <f>IF($A54="","",IFERROR(RIGHT(IF(VLOOKUP($A54,BDD!$A$8:$BB$3170,51,0)=0,"",VLOOKUP($A54,BDD!$A$8:$BB$3170,51,0)),3),""))</f>
        <v/>
      </c>
      <c r="V54" s="398" t="str">
        <f>IF($A54="","",IFERROR(RIGHT(IF(VLOOKUP($A54,BDD!$A$8:$BB$3170,52,0)=0,"",VLOOKUP($A54,BDD!$A$8:$BB$3170,52,0)),3),""))</f>
        <v/>
      </c>
      <c r="W54" s="398" t="str">
        <f>IF($A54="","",IFERROR(RIGHT(IF(VLOOKUP($A54,BDD!$A$8:$BB$3170,53,0)=0,"",VLOOKUP($A54,BDD!$A$8:$BB$3170,53,0)),3),""))</f>
        <v/>
      </c>
      <c r="X54" s="403" t="str">
        <f>IF($A54="","",IFERROR(RIGHT(IF(VLOOKUP($A54,BDD!$A$8:$BB$3170,54,0)=0,"",VLOOKUP($A54,BDD!$A$8:$BB$3170,54,0)),3),""))</f>
        <v/>
      </c>
      <c r="Y54" s="359">
        <v>30</v>
      </c>
      <c r="Z54" s="360">
        <f t="shared" si="0"/>
        <v>54</v>
      </c>
      <c r="AA54" s="370" t="s">
        <v>55</v>
      </c>
      <c r="AB54" s="361" t="str">
        <f>IF($A54="","",IF(VLOOKUP($A54,BDD!$A$8:$BB$3170,32,0)=0,"",VLOOKUP($A54,BDD!$A$8:$BB$3170,32,0)))</f>
        <v/>
      </c>
    </row>
    <row r="55" spans="1:28" s="359" customFormat="1" ht="21" customHeight="1">
      <c r="A55" s="350" t="str">
        <f>IF(AA31="","",IFERROR(INDEX(BDD!$A$8:$A$3170,MATCH(AA31&amp;"",BDD!$E$8:$E$3170,0)),IFERROR(INDEX(BDD!$A$8:$A$3170,MATCH("JN°"&amp;TEXT(AA31,"000"),BDD!$E$8:$E$3170,0)),IF(ISNUMBER(MATCH(AA31&amp;"",BDD!$A$8:$A$3170,0)),AA31&amp;"",""))))</f>
        <v/>
      </c>
      <c r="B55" s="397">
        <f>IF($A55="","",VLOOKUP($A55,BDD!$A$8:$BB$3170,3,0))</f>
        <v>0</v>
      </c>
      <c r="C55" s="363">
        <f>IF($A55="","",VLOOKUP($A55,BDD!$A$8:$BB$3170,4,0))</f>
        <v>0</v>
      </c>
      <c r="D55" s="398">
        <f>IF($A55="","",VLOOKUP($A55,BDD!$A$8:$BB$3170,12,0))</f>
        <v>0</v>
      </c>
      <c r="E55" s="398" t="str">
        <f>IF($A55="","",VLOOKUP($A55,BDD!$A$8:$BB$3170,5,0))</f>
        <v>JN°031</v>
      </c>
      <c r="F55" s="398">
        <f>IF($A55="","",VLOOKUP($A55,BDD!$A$8:$BB$3170,6,0))</f>
        <v>0</v>
      </c>
      <c r="G55" s="399">
        <f>IF($A55="","",VLOOKUP($A55,BDD!$A$8:$BB$3170,7,0))</f>
        <v>0</v>
      </c>
      <c r="H55" s="398">
        <f>IF($A55="","",VLOOKUP($A55,BDD!$A$8:$BB$3170,8,0))</f>
        <v>0</v>
      </c>
      <c r="I55" s="398">
        <f>IF($A55="","",VLOOKUP($A55,BDD!$A$8:$BB$3170,9,0))</f>
        <v>0</v>
      </c>
      <c r="J55" s="399">
        <f>IF($A55="","",VLOOKUP($A55,BDD!$A$8:$BB$3170,10,0))</f>
        <v>0</v>
      </c>
      <c r="K55" s="400">
        <f>IF($A55="","",VLOOKUP($A55,BDD!$A$8:$BB$3170,11,0))</f>
        <v>0</v>
      </c>
      <c r="L55" s="398">
        <f>IF($A55="","",VLOOKUP($A55,BDD!$A$8:$BB$3170,13,0))</f>
        <v>0</v>
      </c>
      <c r="M55" s="398">
        <f>IF($A55="","",VLOOKUP($A55,BDD!$A$8:$BB$3170,14,0))</f>
        <v>0</v>
      </c>
      <c r="N55" s="401">
        <f>IF(AB55="",IF($A55="","",VLOOKUP($A55,BDD!$A$8:$BB$3170,22,0)),VLOOKUP($A55,BDD!$A$8:$BB$3170,31,0))</f>
        <v>0</v>
      </c>
      <c r="O55" s="399">
        <f>IF(AB55="",IF($A55="","",VLOOKUP($A55,BDD!$A$8:$BB$3170,16,0)),IF($A55="","",VLOOKUP($A55,BDD!$A$8:$BB$3170,29,0)))</f>
        <v>0</v>
      </c>
      <c r="P55" s="402">
        <f>IF(AB55="",IF($A55="","",VLOOKUP($A55,BDD!$A$8:$BB$3170,17,0)),VLOOKUP($A55,BDD!$A$8:$BB$3170,30,0))</f>
        <v>0</v>
      </c>
      <c r="Q55" s="402">
        <f>IF(AB55="",IF($A55="","",VLOOKUP($A55,BDD!$A$8:$BB$3170,18,0)),VLOOKUP($A55,BDD!$A$8:$BB$3170,30,0))</f>
        <v>0</v>
      </c>
      <c r="R55" s="402">
        <f>IF(AB55="",IF($A55="","",VLOOKUP($A55,BDD!$A$8:$BB$3170,19,0)),VLOOKUP($A55,BDD!$A$8:$BB$3170,30,0))</f>
        <v>0</v>
      </c>
      <c r="S55" s="398" t="str">
        <f>IF($A55="","",IFERROR(RIGHT(IF(VLOOKUP($A55,BDD!$A$8:$BB$3170,23,0)=0,"",VLOOKUP($A55,BDD!$A$8:$BB$3170,23,0)),3),""))</f>
        <v/>
      </c>
      <c r="T55" s="398" t="str">
        <f>IF($A55="","",IFERROR(RIGHT(IF(VLOOKUP($A55,BDD!$A$8:$BB$3170,27,0)=0,"",VLOOKUP($A55,BDD!$A$8:$BB$3170,27,0)),3),""))</f>
        <v/>
      </c>
      <c r="U55" s="398" t="str">
        <f>IF($A55="","",IFERROR(RIGHT(IF(VLOOKUP($A55,BDD!$A$8:$BB$3170,51,0)=0,"",VLOOKUP($A55,BDD!$A$8:$BB$3170,51,0)),3),""))</f>
        <v/>
      </c>
      <c r="V55" s="398" t="str">
        <f>IF($A55="","",IFERROR(RIGHT(IF(VLOOKUP($A55,BDD!$A$8:$BB$3170,52,0)=0,"",VLOOKUP($A55,BDD!$A$8:$BB$3170,52,0)),3),""))</f>
        <v/>
      </c>
      <c r="W55" s="398" t="str">
        <f>IF($A55="","",IFERROR(RIGHT(IF(VLOOKUP($A55,BDD!$A$8:$BB$3170,53,0)=0,"",VLOOKUP($A55,BDD!$A$8:$BB$3170,53,0)),3),""))</f>
        <v/>
      </c>
      <c r="X55" s="403" t="str">
        <f>IF($A55="","",IFERROR(RIGHT(IF(VLOOKUP($A55,BDD!$A$8:$BB$3170,54,0)=0,"",VLOOKUP($A55,BDD!$A$8:$BB$3170,54,0)),3),""))</f>
        <v/>
      </c>
      <c r="Y55" s="359">
        <v>31</v>
      </c>
      <c r="Z55" s="360">
        <f t="shared" si="0"/>
        <v>55</v>
      </c>
      <c r="AA55" s="370" t="s">
        <v>56</v>
      </c>
      <c r="AB55" s="361" t="str">
        <f>IF($A55="","",IF(VLOOKUP($A55,BDD!$A$8:$BB$3170,32,0)=0,"",VLOOKUP($A55,BDD!$A$8:$BB$3170,32,0)))</f>
        <v/>
      </c>
    </row>
    <row r="56" spans="1:28" s="359" customFormat="1" ht="21" customHeight="1">
      <c r="A56" s="350" t="str">
        <f>IF(AA32="","",IFERROR(INDEX(BDD!$A$8:$A$3170,MATCH(AA32&amp;"",BDD!$E$8:$E$3170,0)),IFERROR(INDEX(BDD!$A$8:$A$3170,MATCH("JN°"&amp;TEXT(AA32,"000"),BDD!$E$8:$E$3170,0)),IF(ISNUMBER(MATCH(AA32&amp;"",BDD!$A$8:$A$3170,0)),AA32&amp;"",""))))</f>
        <v/>
      </c>
      <c r="B56" s="397">
        <f>IF($A56="","",VLOOKUP($A56,BDD!$A$8:$BB$3170,3,0))</f>
        <v>0</v>
      </c>
      <c r="C56" s="363">
        <f>IF($A56="","",VLOOKUP($A56,BDD!$A$8:$BB$3170,4,0))</f>
        <v>0</v>
      </c>
      <c r="D56" s="398">
        <f>IF($A56="","",VLOOKUP($A56,BDD!$A$8:$BB$3170,12,0))</f>
        <v>0</v>
      </c>
      <c r="E56" s="398" t="str">
        <f>IF($A56="","",VLOOKUP($A56,BDD!$A$8:$BB$3170,5,0))</f>
        <v>JN°032</v>
      </c>
      <c r="F56" s="398">
        <f>IF($A56="","",VLOOKUP($A56,BDD!$A$8:$BB$3170,6,0))</f>
        <v>0</v>
      </c>
      <c r="G56" s="399">
        <f>IF($A56="","",VLOOKUP($A56,BDD!$A$8:$BB$3170,7,0))</f>
        <v>0</v>
      </c>
      <c r="H56" s="398">
        <f>IF($A56="","",VLOOKUP($A56,BDD!$A$8:$BB$3170,8,0))</f>
        <v>0</v>
      </c>
      <c r="I56" s="398">
        <f>IF($A56="","",VLOOKUP($A56,BDD!$A$8:$BB$3170,9,0))</f>
        <v>0</v>
      </c>
      <c r="J56" s="399">
        <f>IF($A56="","",VLOOKUP($A56,BDD!$A$8:$BB$3170,10,0))</f>
        <v>0</v>
      </c>
      <c r="K56" s="400">
        <f>IF($A56="","",VLOOKUP($A56,BDD!$A$8:$BB$3170,11,0))</f>
        <v>0</v>
      </c>
      <c r="L56" s="398">
        <f>IF($A56="","",VLOOKUP($A56,BDD!$A$8:$BB$3170,13,0))</f>
        <v>0</v>
      </c>
      <c r="M56" s="398">
        <f>IF($A56="","",VLOOKUP($A56,BDD!$A$8:$BB$3170,14,0))</f>
        <v>0</v>
      </c>
      <c r="N56" s="401">
        <f>IF(AB56="",IF($A56="","",VLOOKUP($A56,BDD!$A$8:$BB$3170,22,0)),VLOOKUP($A56,BDD!$A$8:$BB$3170,31,0))</f>
        <v>0</v>
      </c>
      <c r="O56" s="399">
        <f>IF(AB56="",IF($A56="","",VLOOKUP($A56,BDD!$A$8:$BB$3170,16,0)),IF($A56="","",VLOOKUP($A56,BDD!$A$8:$BB$3170,29,0)))</f>
        <v>0</v>
      </c>
      <c r="P56" s="402">
        <f>IF(AB56="",IF($A56="","",VLOOKUP($A56,BDD!$A$8:$BB$3170,17,0)),VLOOKUP($A56,BDD!$A$8:$BB$3170,30,0))</f>
        <v>0</v>
      </c>
      <c r="Q56" s="402">
        <f>IF(AB56="",IF($A56="","",VLOOKUP($A56,BDD!$A$8:$BB$3170,18,0)),VLOOKUP($A56,BDD!$A$8:$BB$3170,30,0))</f>
        <v>0</v>
      </c>
      <c r="R56" s="402">
        <f>IF(AB56="",IF($A56="","",VLOOKUP($A56,BDD!$A$8:$BB$3170,19,0)),VLOOKUP($A56,BDD!$A$8:$BB$3170,30,0))</f>
        <v>0</v>
      </c>
      <c r="S56" s="398" t="str">
        <f>IF($A56="","",IFERROR(RIGHT(IF(VLOOKUP($A56,BDD!$A$8:$BB$3170,23,0)=0,"",VLOOKUP($A56,BDD!$A$8:$BB$3170,23,0)),3),""))</f>
        <v/>
      </c>
      <c r="T56" s="398" t="str">
        <f>IF($A56="","",IFERROR(RIGHT(IF(VLOOKUP($A56,BDD!$A$8:$BB$3170,27,0)=0,"",VLOOKUP($A56,BDD!$A$8:$BB$3170,27,0)),3),""))</f>
        <v/>
      </c>
      <c r="U56" s="398" t="str">
        <f>IF($A56="","",IFERROR(RIGHT(IF(VLOOKUP($A56,BDD!$A$8:$BB$3170,51,0)=0,"",VLOOKUP($A56,BDD!$A$8:$BB$3170,51,0)),3),""))</f>
        <v/>
      </c>
      <c r="V56" s="398" t="str">
        <f>IF($A56="","",IFERROR(RIGHT(IF(VLOOKUP($A56,BDD!$A$8:$BB$3170,52,0)=0,"",VLOOKUP($A56,BDD!$A$8:$BB$3170,52,0)),3),""))</f>
        <v/>
      </c>
      <c r="W56" s="398" t="str">
        <f>IF($A56="","",IFERROR(RIGHT(IF(VLOOKUP($A56,BDD!$A$8:$BB$3170,53,0)=0,"",VLOOKUP($A56,BDD!$A$8:$BB$3170,53,0)),3),""))</f>
        <v/>
      </c>
      <c r="X56" s="403" t="str">
        <f>IF($A56="","",IFERROR(RIGHT(IF(VLOOKUP($A56,BDD!$A$8:$BB$3170,54,0)=0,"",VLOOKUP($A56,BDD!$A$8:$BB$3170,54,0)),3),""))</f>
        <v/>
      </c>
      <c r="Y56" s="359">
        <v>32</v>
      </c>
      <c r="Z56" s="360">
        <f t="shared" si="0"/>
        <v>56</v>
      </c>
      <c r="AA56" s="370" t="s">
        <v>57</v>
      </c>
      <c r="AB56" s="361" t="str">
        <f>IF($A56="","",IF(VLOOKUP($A56,BDD!$A$8:$BB$3170,32,0)=0,"",VLOOKUP($A56,BDD!$A$8:$BB$3170,32,0)))</f>
        <v/>
      </c>
    </row>
    <row r="57" spans="1:28" s="359" customFormat="1" ht="21" customHeight="1">
      <c r="A57" s="350" t="str">
        <f>IF(AA33="","",IFERROR(INDEX(BDD!$A$8:$A$3170,MATCH(AA33&amp;"",BDD!$E$8:$E$3170,0)),IFERROR(INDEX(BDD!$A$8:$A$3170,MATCH("JN°"&amp;TEXT(AA33,"000"),BDD!$E$8:$E$3170,0)),IF(ISNUMBER(MATCH(AA33&amp;"",BDD!$A$8:$A$3170,0)),AA33&amp;"",""))))</f>
        <v/>
      </c>
      <c r="B57" s="397">
        <f>IF($A57="","",VLOOKUP($A57,BDD!$A$8:$BB$3170,3,0))</f>
        <v>0</v>
      </c>
      <c r="C57" s="363">
        <f>IF($A57="","",VLOOKUP($A57,BDD!$A$8:$BB$3170,4,0))</f>
        <v>0</v>
      </c>
      <c r="D57" s="398">
        <f>IF($A57="","",VLOOKUP($A57,BDD!$A$8:$BB$3170,12,0))</f>
        <v>0</v>
      </c>
      <c r="E57" s="398" t="str">
        <f>IF($A57="","",VLOOKUP($A57,BDD!$A$8:$BB$3170,5,0))</f>
        <v>JN°033</v>
      </c>
      <c r="F57" s="398">
        <f>IF($A57="","",VLOOKUP($A57,BDD!$A$8:$BB$3170,6,0))</f>
        <v>0</v>
      </c>
      <c r="G57" s="399">
        <f>IF($A57="","",VLOOKUP($A57,BDD!$A$8:$BB$3170,7,0))</f>
        <v>0</v>
      </c>
      <c r="H57" s="398">
        <f>IF($A57="","",VLOOKUP($A57,BDD!$A$8:$BB$3170,8,0))</f>
        <v>0</v>
      </c>
      <c r="I57" s="398">
        <f>IF($A57="","",VLOOKUP($A57,BDD!$A$8:$BB$3170,9,0))</f>
        <v>0</v>
      </c>
      <c r="J57" s="399">
        <f>IF($A57="","",VLOOKUP($A57,BDD!$A$8:$BB$3170,10,0))</f>
        <v>0</v>
      </c>
      <c r="K57" s="400">
        <f>IF($A57="","",VLOOKUP($A57,BDD!$A$8:$BB$3170,11,0))</f>
        <v>0</v>
      </c>
      <c r="L57" s="398">
        <f>IF($A57="","",VLOOKUP($A57,BDD!$A$8:$BB$3170,13,0))</f>
        <v>0</v>
      </c>
      <c r="M57" s="398">
        <f>IF($A57="","",VLOOKUP($A57,BDD!$A$8:$BB$3170,14,0))</f>
        <v>0</v>
      </c>
      <c r="N57" s="401">
        <f>IF(AB57="",IF($A57="","",VLOOKUP($A57,BDD!$A$8:$BB$3170,22,0)),VLOOKUP($A57,BDD!$A$8:$BB$3170,31,0))</f>
        <v>0</v>
      </c>
      <c r="O57" s="399">
        <f>IF(AB57="",IF($A57="","",VLOOKUP($A57,BDD!$A$8:$BB$3170,16,0)),IF($A57="","",VLOOKUP($A57,BDD!$A$8:$BB$3170,29,0)))</f>
        <v>0</v>
      </c>
      <c r="P57" s="402">
        <f>IF(AB57="",IF($A57="","",VLOOKUP($A57,BDD!$A$8:$BB$3170,17,0)),VLOOKUP($A57,BDD!$A$8:$BB$3170,30,0))</f>
        <v>0</v>
      </c>
      <c r="Q57" s="402">
        <f>IF(AB57="",IF($A57="","",VLOOKUP($A57,BDD!$A$8:$BB$3170,18,0)),VLOOKUP($A57,BDD!$A$8:$BB$3170,30,0))</f>
        <v>0</v>
      </c>
      <c r="R57" s="402">
        <f>IF(AB57="",IF($A57="","",VLOOKUP($A57,BDD!$A$8:$BB$3170,19,0)),VLOOKUP($A57,BDD!$A$8:$BB$3170,30,0))</f>
        <v>0</v>
      </c>
      <c r="S57" s="398" t="str">
        <f>IF($A57="","",IFERROR(RIGHT(IF(VLOOKUP($A57,BDD!$A$8:$BB$3170,23,0)=0,"",VLOOKUP($A57,BDD!$A$8:$BB$3170,23,0)),3),""))</f>
        <v/>
      </c>
      <c r="T57" s="398" t="str">
        <f>IF($A57="","",IFERROR(RIGHT(IF(VLOOKUP($A57,BDD!$A$8:$BB$3170,27,0)=0,"",VLOOKUP($A57,BDD!$A$8:$BB$3170,27,0)),3),""))</f>
        <v/>
      </c>
      <c r="U57" s="398" t="str">
        <f>IF($A57="","",IFERROR(RIGHT(IF(VLOOKUP($A57,BDD!$A$8:$BB$3170,51,0)=0,"",VLOOKUP($A57,BDD!$A$8:$BB$3170,51,0)),3),""))</f>
        <v/>
      </c>
      <c r="V57" s="398" t="str">
        <f>IF($A57="","",IFERROR(RIGHT(IF(VLOOKUP($A57,BDD!$A$8:$BB$3170,52,0)=0,"",VLOOKUP($A57,BDD!$A$8:$BB$3170,52,0)),3),""))</f>
        <v/>
      </c>
      <c r="W57" s="398" t="str">
        <f>IF($A57="","",IFERROR(RIGHT(IF(VLOOKUP($A57,BDD!$A$8:$BB$3170,53,0)=0,"",VLOOKUP($A57,BDD!$A$8:$BB$3170,53,0)),3),""))</f>
        <v/>
      </c>
      <c r="X57" s="403" t="str">
        <f>IF($A57="","",IFERROR(RIGHT(IF(VLOOKUP($A57,BDD!$A$8:$BB$3170,54,0)=0,"",VLOOKUP($A57,BDD!$A$8:$BB$3170,54,0)),3),""))</f>
        <v/>
      </c>
      <c r="Y57" s="359">
        <v>33</v>
      </c>
      <c r="Z57" s="360">
        <f t="shared" si="0"/>
        <v>57</v>
      </c>
      <c r="AA57" s="370" t="s">
        <v>58</v>
      </c>
      <c r="AB57" s="361" t="str">
        <f>IF($A57="","",IF(VLOOKUP($A57,BDD!$A$8:$BB$3170,32,0)=0,"",VLOOKUP($A57,BDD!$A$8:$BB$3170,32,0)))</f>
        <v/>
      </c>
    </row>
    <row r="58" spans="1:28" s="359" customFormat="1" ht="21" customHeight="1">
      <c r="A58" s="350" t="str">
        <f>IF(AA34="","",IFERROR(INDEX(BDD!$A$8:$A$3170,MATCH(AA34&amp;"",BDD!$E$8:$E$3170,0)),IFERROR(INDEX(BDD!$A$8:$A$3170,MATCH("JN°"&amp;TEXT(AA34,"000"),BDD!$E$8:$E$3170,0)),IF(ISNUMBER(MATCH(AA34&amp;"",BDD!$A$8:$A$3170,0)),AA34&amp;"",""))))</f>
        <v/>
      </c>
      <c r="B58" s="397">
        <f>IF($A58="","",VLOOKUP($A58,BDD!$A$8:$BB$3170,3,0))</f>
        <v>0</v>
      </c>
      <c r="C58" s="363">
        <f>IF($A58="","",VLOOKUP($A58,BDD!$A$8:$BB$3170,4,0))</f>
        <v>0</v>
      </c>
      <c r="D58" s="398">
        <f>IF($A58="","",VLOOKUP($A58,BDD!$A$8:$BB$3170,12,0))</f>
        <v>0</v>
      </c>
      <c r="E58" s="398" t="str">
        <f>IF($A58="","",VLOOKUP($A58,BDD!$A$8:$BB$3170,5,0))</f>
        <v>JN°034</v>
      </c>
      <c r="F58" s="398">
        <f>IF($A58="","",VLOOKUP($A58,BDD!$A$8:$BB$3170,6,0))</f>
        <v>0</v>
      </c>
      <c r="G58" s="399">
        <f>IF($A58="","",VLOOKUP($A58,BDD!$A$8:$BB$3170,7,0))</f>
        <v>0</v>
      </c>
      <c r="H58" s="400">
        <f>IF($A58="","",VLOOKUP($A58,BDD!$A$8:$BB$3170,8,0))</f>
        <v>0</v>
      </c>
      <c r="I58" s="398">
        <f>IF($A58="","",VLOOKUP($A58,BDD!$A$8:$BB$3170,9,0))</f>
        <v>0</v>
      </c>
      <c r="J58" s="399">
        <f>IF($A58="","",VLOOKUP($A58,BDD!$A$8:$BB$3170,10,0))</f>
        <v>0</v>
      </c>
      <c r="K58" s="400">
        <f>IF($A58="","",VLOOKUP($A58,BDD!$A$8:$BB$3170,11,0))</f>
        <v>0</v>
      </c>
      <c r="L58" s="398">
        <f>IF($A58="","",VLOOKUP($A58,BDD!$A$8:$BB$3170,13,0))</f>
        <v>0</v>
      </c>
      <c r="M58" s="398">
        <f>IF($A58="","",VLOOKUP($A58,BDD!$A$8:$BB$3170,14,0))</f>
        <v>0</v>
      </c>
      <c r="N58" s="401">
        <f>IF(AB58="",IF($A58="","",VLOOKUP($A58,BDD!$A$8:$BB$3170,22,0)),VLOOKUP($A58,BDD!$A$8:$BB$3170,31,0))</f>
        <v>0</v>
      </c>
      <c r="O58" s="399">
        <f>IF(AB58="",IF($A58="","",VLOOKUP($A58,BDD!$A$8:$BB$3170,16,0)),IF($A58="","",VLOOKUP($A58,BDD!$A$8:$BB$3170,29,0)))</f>
        <v>0</v>
      </c>
      <c r="P58" s="402">
        <f>IF(AB58="",IF($A58="","",VLOOKUP($A58,BDD!$A$8:$BB$3170,17,0)),VLOOKUP($A58,BDD!$A$8:$BB$3170,30,0))</f>
        <v>0</v>
      </c>
      <c r="Q58" s="402">
        <f>IF(AB58="",IF($A58="","",VLOOKUP($A58,BDD!$A$8:$BB$3170,18,0)),VLOOKUP($A58,BDD!$A$8:$BB$3170,30,0))</f>
        <v>0</v>
      </c>
      <c r="R58" s="402">
        <f>IF(AB58="",IF($A58="","",VLOOKUP($A58,BDD!$A$8:$BB$3170,19,0)),VLOOKUP($A58,BDD!$A$8:$BB$3170,30,0))</f>
        <v>0</v>
      </c>
      <c r="S58" s="398" t="str">
        <f>IF($A58="","",IFERROR(RIGHT(IF(VLOOKUP($A58,BDD!$A$8:$BB$3170,23,0)=0,"",VLOOKUP($A58,BDD!$A$8:$BB$3170,23,0)),3),""))</f>
        <v/>
      </c>
      <c r="T58" s="398" t="str">
        <f>IF($A58="","",IFERROR(RIGHT(IF(VLOOKUP($A58,BDD!$A$8:$BB$3170,27,0)=0,"",VLOOKUP($A58,BDD!$A$8:$BB$3170,27,0)),3),""))</f>
        <v/>
      </c>
      <c r="U58" s="398" t="str">
        <f>IF($A58="","",IFERROR(RIGHT(IF(VLOOKUP($A58,BDD!$A$8:$BB$3170,51,0)=0,"",VLOOKUP($A58,BDD!$A$8:$BB$3170,51,0)),3),""))</f>
        <v/>
      </c>
      <c r="V58" s="398" t="str">
        <f>IF($A58="","",IFERROR(RIGHT(IF(VLOOKUP($A58,BDD!$A$8:$BB$3170,52,0)=0,"",VLOOKUP($A58,BDD!$A$8:$BB$3170,52,0)),3),""))</f>
        <v/>
      </c>
      <c r="W58" s="398" t="str">
        <f>IF($A58="","",IFERROR(RIGHT(IF(VLOOKUP($A58,BDD!$A$8:$BB$3170,53,0)=0,"",VLOOKUP($A58,BDD!$A$8:$BB$3170,53,0)),3),""))</f>
        <v/>
      </c>
      <c r="X58" s="403" t="str">
        <f>IF($A58="","",IFERROR(RIGHT(IF(VLOOKUP($A58,BDD!$A$8:$BB$3170,54,0)=0,"",VLOOKUP($A58,BDD!$A$8:$BB$3170,54,0)),3),""))</f>
        <v/>
      </c>
      <c r="Y58" s="359">
        <v>34</v>
      </c>
      <c r="Z58" s="360">
        <f t="shared" si="0"/>
        <v>58</v>
      </c>
      <c r="AA58" s="370" t="s">
        <v>59</v>
      </c>
      <c r="AB58" s="361" t="str">
        <f>IF($A58="","",IF(VLOOKUP($A58,BDD!$A$8:$BB$3170,32,0)=0,"",VLOOKUP($A58,BDD!$A$8:$BB$3170,32,0)))</f>
        <v/>
      </c>
    </row>
    <row r="59" spans="1:28" s="359" customFormat="1" ht="21" customHeight="1">
      <c r="A59" s="350" t="str">
        <f>IF(AA35="","",IFERROR(INDEX(BDD!$A$8:$A$3170,MATCH(AA35&amp;"",BDD!$E$8:$E$3170,0)),IFERROR(INDEX(BDD!$A$8:$A$3170,MATCH("JN°"&amp;TEXT(AA35,"000"),BDD!$E$8:$E$3170,0)),IF(ISNUMBER(MATCH(AA35&amp;"",BDD!$A$8:$A$3170,0)),AA35&amp;"",""))))</f>
        <v/>
      </c>
      <c r="B59" s="397">
        <f>IF($A59="","",VLOOKUP($A59,BDD!$A$8:$BB$3170,3,0))</f>
        <v>0</v>
      </c>
      <c r="C59" s="363">
        <f>IF($A59="","",VLOOKUP($A59,BDD!$A$8:$BB$3170,4,0))</f>
        <v>0</v>
      </c>
      <c r="D59" s="398">
        <f>IF($A59="","",VLOOKUP($A59,BDD!$A$8:$BB$3170,12,0))</f>
        <v>0</v>
      </c>
      <c r="E59" s="398" t="str">
        <f>IF($A59="","",VLOOKUP($A59,BDD!$A$8:$BB$3170,5,0))</f>
        <v>JN°035</v>
      </c>
      <c r="F59" s="398">
        <f>IF($A59="","",VLOOKUP($A59,BDD!$A$8:$BB$3170,6,0))</f>
        <v>0</v>
      </c>
      <c r="G59" s="399">
        <f>IF($A59="","",VLOOKUP($A59,BDD!$A$8:$BB$3170,7,0))</f>
        <v>0</v>
      </c>
      <c r="H59" s="398">
        <f>IF($A59="","",VLOOKUP($A59,BDD!$A$8:$BB$3170,8,0))</f>
        <v>0</v>
      </c>
      <c r="I59" s="398">
        <f>IF($A59="","",VLOOKUP($A59,BDD!$A$8:$BB$3170,9,0))</f>
        <v>0</v>
      </c>
      <c r="J59" s="399">
        <f>IF($A59="","",VLOOKUP($A59,BDD!$A$8:$BB$3170,10,0))</f>
        <v>0</v>
      </c>
      <c r="K59" s="400">
        <f>IF($A59="","",VLOOKUP($A59,BDD!$A$8:$BB$3170,11,0))</f>
        <v>0</v>
      </c>
      <c r="L59" s="398">
        <f>IF($A59="","",VLOOKUP($A59,BDD!$A$8:$BB$3170,13,0))</f>
        <v>0</v>
      </c>
      <c r="M59" s="398">
        <f>IF($A59="","",VLOOKUP($A59,BDD!$A$8:$BB$3170,14,0))</f>
        <v>0</v>
      </c>
      <c r="N59" s="401">
        <f>IF(AB59="",IF($A59="","",VLOOKUP($A59,BDD!$A$8:$BB$3170,22,0)),VLOOKUP($A59,BDD!$A$8:$BB$3170,31,0))</f>
        <v>0</v>
      </c>
      <c r="O59" s="399">
        <f>IF(AB59="",IF($A59="","",VLOOKUP($A59,BDD!$A$8:$BB$3170,16,0)),IF($A59="","",VLOOKUP($A59,BDD!$A$8:$BB$3170,29,0)))</f>
        <v>0</v>
      </c>
      <c r="P59" s="402">
        <f>IF(AB59="",IF($A59="","",VLOOKUP($A59,BDD!$A$8:$BB$3170,17,0)),VLOOKUP($A59,BDD!$A$8:$BB$3170,30,0))</f>
        <v>0</v>
      </c>
      <c r="Q59" s="402">
        <f>IF(AB59="",IF($A59="","",VLOOKUP($A59,BDD!$A$8:$BB$3170,18,0)),VLOOKUP($A59,BDD!$A$8:$BB$3170,30,0))</f>
        <v>0</v>
      </c>
      <c r="R59" s="402">
        <f>IF(AB59="",IF($A59="","",VLOOKUP($A59,BDD!$A$8:$BB$3170,19,0)),VLOOKUP($A59,BDD!$A$8:$BB$3170,30,0))</f>
        <v>0</v>
      </c>
      <c r="S59" s="398" t="str">
        <f>IF($A59="","",IFERROR(RIGHT(IF(VLOOKUP($A59,BDD!$A$8:$BB$3170,23,0)=0,"",VLOOKUP($A59,BDD!$A$8:$BB$3170,23,0)),3),""))</f>
        <v/>
      </c>
      <c r="T59" s="398" t="str">
        <f>IF($A59="","",IFERROR(RIGHT(IF(VLOOKUP($A59,BDD!$A$8:$BB$3170,27,0)=0,"",VLOOKUP($A59,BDD!$A$8:$BB$3170,27,0)),3),""))</f>
        <v/>
      </c>
      <c r="U59" s="398" t="str">
        <f>IF($A59="","",IFERROR(RIGHT(IF(VLOOKUP($A59,BDD!$A$8:$BB$3170,51,0)=0,"",VLOOKUP($A59,BDD!$A$8:$BB$3170,51,0)),3),""))</f>
        <v/>
      </c>
      <c r="V59" s="398" t="str">
        <f>IF($A59="","",IFERROR(RIGHT(IF(VLOOKUP($A59,BDD!$A$8:$BB$3170,52,0)=0,"",VLOOKUP($A59,BDD!$A$8:$BB$3170,52,0)),3),""))</f>
        <v/>
      </c>
      <c r="W59" s="398" t="str">
        <f>IF($A59="","",IFERROR(RIGHT(IF(VLOOKUP($A59,BDD!$A$8:$BB$3170,53,0)=0,"",VLOOKUP($A59,BDD!$A$8:$BB$3170,53,0)),3),""))</f>
        <v/>
      </c>
      <c r="X59" s="403" t="str">
        <f>IF($A59="","",IFERROR(RIGHT(IF(VLOOKUP($A59,BDD!$A$8:$BB$3170,54,0)=0,"",VLOOKUP($A59,BDD!$A$8:$BB$3170,54,0)),3),""))</f>
        <v/>
      </c>
      <c r="Y59" s="359">
        <v>35</v>
      </c>
      <c r="Z59" s="360">
        <f t="shared" si="0"/>
        <v>59</v>
      </c>
      <c r="AA59" s="370" t="s">
        <v>60</v>
      </c>
      <c r="AB59" s="361" t="str">
        <f>IF($A59="","",IF(VLOOKUP($A59,BDD!$A$8:$BB$3170,32,0)=0,"",VLOOKUP($A59,BDD!$A$8:$BB$3170,32,0)))</f>
        <v/>
      </c>
    </row>
    <row r="60" spans="1:28" s="359" customFormat="1" ht="21" customHeight="1">
      <c r="A60" s="350" t="str">
        <f>IF(AA36="","",IFERROR(INDEX(BDD!$A$8:$A$3170,MATCH(AA36&amp;"",BDD!$E$8:$E$3170,0)),IFERROR(INDEX(BDD!$A$8:$A$3170,MATCH("JN°"&amp;TEXT(AA36,"000"),BDD!$E$8:$E$3170,0)),IF(ISNUMBER(MATCH(AA36&amp;"",BDD!$A$8:$A$3170,0)),AA36&amp;"",""))))</f>
        <v/>
      </c>
      <c r="B60" s="397">
        <f>IF($A60="","",VLOOKUP($A60,BDD!$A$8:$BB$3170,3,0))</f>
        <v>0</v>
      </c>
      <c r="C60" s="363">
        <f>IF($A60="","",VLOOKUP($A60,BDD!$A$8:$BB$3170,4,0))</f>
        <v>0</v>
      </c>
      <c r="D60" s="398">
        <f>IF($A60="","",VLOOKUP($A60,BDD!$A$8:$BB$3170,12,0))</f>
        <v>0</v>
      </c>
      <c r="E60" s="398" t="str">
        <f>IF($A60="","",VLOOKUP($A60,BDD!$A$8:$BB$3170,5,0))</f>
        <v>JN°036</v>
      </c>
      <c r="F60" s="398">
        <f>IF($A60="","",VLOOKUP($A60,BDD!$A$8:$BB$3170,6,0))</f>
        <v>0</v>
      </c>
      <c r="G60" s="399">
        <f>IF($A60="","",VLOOKUP($A60,BDD!$A$8:$BB$3170,7,0))</f>
        <v>0</v>
      </c>
      <c r="H60" s="398">
        <f>IF($A60="","",VLOOKUP($A60,BDD!$A$8:$BB$3170,8,0))</f>
        <v>0</v>
      </c>
      <c r="I60" s="398">
        <f>IF($A60="","",VLOOKUP($A60,BDD!$A$8:$BB$3170,9,0))</f>
        <v>0</v>
      </c>
      <c r="J60" s="399">
        <f>IF($A60="","",VLOOKUP($A60,BDD!$A$8:$BB$3170,10,0))</f>
        <v>0</v>
      </c>
      <c r="K60" s="400">
        <f>IF($A60="","",VLOOKUP($A60,BDD!$A$8:$BB$3170,11,0))</f>
        <v>0</v>
      </c>
      <c r="L60" s="398">
        <f>IF($A60="","",VLOOKUP($A60,BDD!$A$8:$BB$3170,13,0))</f>
        <v>0</v>
      </c>
      <c r="M60" s="398">
        <f>IF($A60="","",VLOOKUP($A60,BDD!$A$8:$BB$3170,14,0))</f>
        <v>0</v>
      </c>
      <c r="N60" s="401">
        <f>IF(AB60="",IF($A60="","",VLOOKUP($A60,BDD!$A$8:$BB$3170,22,0)),VLOOKUP($A60,BDD!$A$8:$BB$3170,31,0))</f>
        <v>0</v>
      </c>
      <c r="O60" s="399">
        <f>IF(AB60="",IF($A60="","",VLOOKUP($A60,BDD!$A$8:$BB$3170,16,0)),IF($A60="","",VLOOKUP($A60,BDD!$A$8:$BB$3170,29,0)))</f>
        <v>0</v>
      </c>
      <c r="P60" s="402">
        <f>IF(AB60="",IF($A60="","",VLOOKUP($A60,BDD!$A$8:$BB$3170,17,0)),VLOOKUP($A60,BDD!$A$8:$BB$3170,30,0))</f>
        <v>0</v>
      </c>
      <c r="Q60" s="402">
        <f>IF(AB60="",IF($A60="","",VLOOKUP($A60,BDD!$A$8:$BB$3170,18,0)),VLOOKUP($A60,BDD!$A$8:$BB$3170,30,0))</f>
        <v>0</v>
      </c>
      <c r="R60" s="402">
        <f>IF(AB60="",IF($A60="","",VLOOKUP($A60,BDD!$A$8:$BB$3170,19,0)),VLOOKUP($A60,BDD!$A$8:$BB$3170,30,0))</f>
        <v>0</v>
      </c>
      <c r="S60" s="398" t="str">
        <f>IF($A60="","",IFERROR(RIGHT(IF(VLOOKUP($A60,BDD!$A$8:$BB$3170,23,0)=0,"",VLOOKUP($A60,BDD!$A$8:$BB$3170,23,0)),3),""))</f>
        <v/>
      </c>
      <c r="T60" s="398" t="str">
        <f>IF($A60="","",IFERROR(RIGHT(IF(VLOOKUP($A60,BDD!$A$8:$BB$3170,27,0)=0,"",VLOOKUP($A60,BDD!$A$8:$BB$3170,27,0)),3),""))</f>
        <v/>
      </c>
      <c r="U60" s="398" t="str">
        <f>IF($A60="","",IFERROR(RIGHT(IF(VLOOKUP($A60,BDD!$A$8:$BB$3170,51,0)=0,"",VLOOKUP($A60,BDD!$A$8:$BB$3170,51,0)),3),""))</f>
        <v/>
      </c>
      <c r="V60" s="398" t="str">
        <f>IF($A60="","",IFERROR(RIGHT(IF(VLOOKUP($A60,BDD!$A$8:$BB$3170,52,0)=0,"",VLOOKUP($A60,BDD!$A$8:$BB$3170,52,0)),3),""))</f>
        <v/>
      </c>
      <c r="W60" s="398" t="str">
        <f>IF($A60="","",IFERROR(RIGHT(IF(VLOOKUP($A60,BDD!$A$8:$BB$3170,53,0)=0,"",VLOOKUP($A60,BDD!$A$8:$BB$3170,53,0)),3),""))</f>
        <v/>
      </c>
      <c r="X60" s="403" t="str">
        <f>IF($A60="","",IFERROR(RIGHT(IF(VLOOKUP($A60,BDD!$A$8:$BB$3170,54,0)=0,"",VLOOKUP($A60,BDD!$A$8:$BB$3170,54,0)),3),""))</f>
        <v/>
      </c>
      <c r="Y60" s="359">
        <v>36</v>
      </c>
      <c r="Z60" s="360">
        <f t="shared" si="0"/>
        <v>60</v>
      </c>
      <c r="AA60" s="370" t="s">
        <v>61</v>
      </c>
      <c r="AB60" s="361" t="str">
        <f>IF($A60="","",IF(VLOOKUP($A60,BDD!$A$8:$BB$3170,32,0)=0,"",VLOOKUP($A60,BDD!$A$8:$BB$3170,32,0)))</f>
        <v/>
      </c>
    </row>
    <row r="61" spans="1:28" s="359" customFormat="1" ht="21" customHeight="1">
      <c r="A61" s="350" t="str">
        <f>IF(AA37="","",IFERROR(INDEX(BDD!$A$8:$A$3170,MATCH(AA37&amp;"",BDD!$E$8:$E$3170,0)),IFERROR(INDEX(BDD!$A$8:$A$3170,MATCH("JN°"&amp;TEXT(AA37,"000"),BDD!$E$8:$E$3170,0)),IF(ISNUMBER(MATCH(AA37&amp;"",BDD!$A$8:$A$3170,0)),AA37&amp;"",""))))</f>
        <v/>
      </c>
      <c r="B61" s="397">
        <f>IF($A61="","",VLOOKUP($A61,BDD!$A$8:$BB$3170,3,0))</f>
        <v>0</v>
      </c>
      <c r="C61" s="363">
        <f>IF($A61="","",VLOOKUP($A61,BDD!$A$8:$BB$3170,4,0))</f>
        <v>0</v>
      </c>
      <c r="D61" s="398">
        <f>IF($A61="","",VLOOKUP($A61,BDD!$A$8:$BB$3170,12,0))</f>
        <v>0</v>
      </c>
      <c r="E61" s="398" t="str">
        <f>IF($A61="","",VLOOKUP($A61,BDD!$A$8:$BB$3170,5,0))</f>
        <v>JN°037</v>
      </c>
      <c r="F61" s="398">
        <f>IF($A61="","",VLOOKUP($A61,BDD!$A$8:$BB$3170,6,0))</f>
        <v>0</v>
      </c>
      <c r="G61" s="399">
        <f>IF($A61="","",VLOOKUP($A61,BDD!$A$8:$BB$3170,7,0))</f>
        <v>0</v>
      </c>
      <c r="H61" s="398">
        <f>IF($A61="","",VLOOKUP($A61,BDD!$A$8:$BB$3170,8,0))</f>
        <v>0</v>
      </c>
      <c r="I61" s="398">
        <f>IF($A61="","",VLOOKUP($A61,BDD!$A$8:$BB$3170,9,0))</f>
        <v>0</v>
      </c>
      <c r="J61" s="399">
        <f>IF($A61="","",VLOOKUP($A61,BDD!$A$8:$BB$3170,10,0))</f>
        <v>0</v>
      </c>
      <c r="K61" s="400">
        <f>IF($A61="","",VLOOKUP($A61,BDD!$A$8:$BB$3170,11,0))</f>
        <v>0</v>
      </c>
      <c r="L61" s="398">
        <f>IF($A61="","",VLOOKUP($A61,BDD!$A$8:$BB$3170,13,0))</f>
        <v>0</v>
      </c>
      <c r="M61" s="398">
        <f>IF($A61="","",VLOOKUP($A61,BDD!$A$8:$BB$3170,14,0))</f>
        <v>0</v>
      </c>
      <c r="N61" s="401">
        <f>IF(AB61="",IF($A61="","",VLOOKUP($A61,BDD!$A$8:$BB$3170,22,0)),VLOOKUP($A61,BDD!$A$8:$BB$3170,31,0))</f>
        <v>0</v>
      </c>
      <c r="O61" s="399">
        <f>IF(AB61="",IF($A61="","",VLOOKUP($A61,BDD!$A$8:$BB$3170,16,0)),IF($A61="","",VLOOKUP($A61,BDD!$A$8:$BB$3170,29,0)))</f>
        <v>0</v>
      </c>
      <c r="P61" s="402">
        <f>IF(AB61="",IF($A61="","",VLOOKUP($A61,BDD!$A$8:$BB$3170,17,0)),VLOOKUP($A61,BDD!$A$8:$BB$3170,30,0))</f>
        <v>0</v>
      </c>
      <c r="Q61" s="402">
        <f>IF(AB61="",IF($A61="","",VLOOKUP($A61,BDD!$A$8:$BB$3170,18,0)),VLOOKUP($A61,BDD!$A$8:$BB$3170,30,0))</f>
        <v>0</v>
      </c>
      <c r="R61" s="402">
        <f>IF(AB61="",IF($A61="","",VLOOKUP($A61,BDD!$A$8:$BB$3170,19,0)),VLOOKUP($A61,BDD!$A$8:$BB$3170,30,0))</f>
        <v>0</v>
      </c>
      <c r="S61" s="398" t="str">
        <f>IF($A61="","",IFERROR(RIGHT(IF(VLOOKUP($A61,BDD!$A$8:$BB$3170,23,0)=0,"",VLOOKUP($A61,BDD!$A$8:$BB$3170,23,0)),3),""))</f>
        <v/>
      </c>
      <c r="T61" s="398" t="str">
        <f>IF($A61="","",IFERROR(RIGHT(IF(VLOOKUP($A61,BDD!$A$8:$BB$3170,27,0)=0,"",VLOOKUP($A61,BDD!$A$8:$BB$3170,27,0)),3),""))</f>
        <v/>
      </c>
      <c r="U61" s="398" t="str">
        <f>IF($A61="","",IFERROR(RIGHT(IF(VLOOKUP($A61,BDD!$A$8:$BB$3170,51,0)=0,"",VLOOKUP($A61,BDD!$A$8:$BB$3170,51,0)),3),""))</f>
        <v/>
      </c>
      <c r="V61" s="398" t="str">
        <f>IF($A61="","",IFERROR(RIGHT(IF(VLOOKUP($A61,BDD!$A$8:$BB$3170,52,0)=0,"",VLOOKUP($A61,BDD!$A$8:$BB$3170,52,0)),3),""))</f>
        <v/>
      </c>
      <c r="W61" s="398" t="str">
        <f>IF($A61="","",IFERROR(RIGHT(IF(VLOOKUP($A61,BDD!$A$8:$BB$3170,53,0)=0,"",VLOOKUP($A61,BDD!$A$8:$BB$3170,53,0)),3),""))</f>
        <v/>
      </c>
      <c r="X61" s="403" t="str">
        <f>IF($A61="","",IFERROR(RIGHT(IF(VLOOKUP($A61,BDD!$A$8:$BB$3170,54,0)=0,"",VLOOKUP($A61,BDD!$A$8:$BB$3170,54,0)),3),""))</f>
        <v/>
      </c>
      <c r="Y61" s="359">
        <v>37</v>
      </c>
      <c r="Z61" s="360">
        <f t="shared" si="0"/>
        <v>61</v>
      </c>
      <c r="AA61" s="370" t="s">
        <v>62</v>
      </c>
      <c r="AB61" s="361" t="str">
        <f>IF($A61="","",IF(VLOOKUP($A61,BDD!$A$8:$BB$3170,32,0)=0,"",VLOOKUP($A61,BDD!$A$8:$BB$3170,32,0)))</f>
        <v/>
      </c>
    </row>
    <row r="62" spans="1:28" s="359" customFormat="1" ht="21" customHeight="1">
      <c r="A62" s="350" t="str">
        <f>IF(AA38="","",IFERROR(INDEX(BDD!$A$8:$A$3170,MATCH(AA38&amp;"",BDD!$E$8:$E$3170,0)),IFERROR(INDEX(BDD!$A$8:$A$3170,MATCH("JN°"&amp;TEXT(AA38,"000"),BDD!$E$8:$E$3170,0)),IF(ISNUMBER(MATCH(AA38&amp;"",BDD!$A$8:$A$3170,0)),AA38&amp;"",""))))</f>
        <v/>
      </c>
      <c r="B62" s="397">
        <f>IF($A62="","",VLOOKUP($A62,BDD!$A$8:$BB$3170,3,0))</f>
        <v>0</v>
      </c>
      <c r="C62" s="363">
        <f>IF($A62="","",VLOOKUP($A62,BDD!$A$8:$BB$3170,4,0))</f>
        <v>0</v>
      </c>
      <c r="D62" s="398">
        <f>IF($A62="","",VLOOKUP($A62,BDD!$A$8:$BB$3170,12,0))</f>
        <v>0</v>
      </c>
      <c r="E62" s="398" t="str">
        <f>IF($A62="","",VLOOKUP($A62,BDD!$A$8:$BB$3170,5,0))</f>
        <v>JN°038</v>
      </c>
      <c r="F62" s="398">
        <f>IF($A62="","",VLOOKUP($A62,BDD!$A$8:$BB$3170,6,0))</f>
        <v>0</v>
      </c>
      <c r="G62" s="399">
        <f>IF($A62="","",VLOOKUP($A62,BDD!$A$8:$BB$3170,7,0))</f>
        <v>0</v>
      </c>
      <c r="H62" s="398">
        <f>IF($A62="","",VLOOKUP($A62,BDD!$A$8:$BB$3170,8,0))</f>
        <v>0</v>
      </c>
      <c r="I62" s="398">
        <f>IF($A62="","",VLOOKUP($A62,BDD!$A$8:$BB$3170,9,0))</f>
        <v>0</v>
      </c>
      <c r="J62" s="399">
        <f>IF($A62="","",VLOOKUP($A62,BDD!$A$8:$BB$3170,10,0))</f>
        <v>0</v>
      </c>
      <c r="K62" s="400">
        <f>IF($A62="","",VLOOKUP($A62,BDD!$A$8:$BB$3170,11,0))</f>
        <v>0</v>
      </c>
      <c r="L62" s="398">
        <f>IF($A62="","",VLOOKUP($A62,BDD!$A$8:$BB$3170,13,0))</f>
        <v>0</v>
      </c>
      <c r="M62" s="398">
        <f>IF($A62="","",VLOOKUP($A62,BDD!$A$8:$BB$3170,14,0))</f>
        <v>0</v>
      </c>
      <c r="N62" s="401">
        <f>IF(AB62="",IF($A62="","",VLOOKUP($A62,BDD!$A$8:$BB$3170,22,0)),VLOOKUP($A62,BDD!$A$8:$BB$3170,31,0))</f>
        <v>0</v>
      </c>
      <c r="O62" s="399">
        <f>IF(AB62="",IF($A62="","",VLOOKUP($A62,BDD!$A$8:$BB$3170,16,0)),IF($A62="","",VLOOKUP($A62,BDD!$A$8:$BB$3170,29,0)))</f>
        <v>0</v>
      </c>
      <c r="P62" s="402">
        <f>IF(AB62="",IF($A62="","",VLOOKUP($A62,BDD!$A$8:$BB$3170,17,0)),VLOOKUP($A62,BDD!$A$8:$BB$3170,30,0))</f>
        <v>0</v>
      </c>
      <c r="Q62" s="402">
        <f>IF(AB62="",IF($A62="","",VLOOKUP($A62,BDD!$A$8:$BB$3170,18,0)),VLOOKUP($A62,BDD!$A$8:$BB$3170,30,0))</f>
        <v>0</v>
      </c>
      <c r="R62" s="402">
        <f>IF(AB62="",IF($A62="","",VLOOKUP($A62,BDD!$A$8:$BB$3170,19,0)),VLOOKUP($A62,BDD!$A$8:$BB$3170,30,0))</f>
        <v>0</v>
      </c>
      <c r="S62" s="398" t="str">
        <f>IF($A62="","",IFERROR(RIGHT(IF(VLOOKUP($A62,BDD!$A$8:$BB$3170,23,0)=0,"",VLOOKUP($A62,BDD!$A$8:$BB$3170,23,0)),3),""))</f>
        <v/>
      </c>
      <c r="T62" s="398" t="str">
        <f>IF($A62="","",IFERROR(RIGHT(IF(VLOOKUP($A62,BDD!$A$8:$BB$3170,27,0)=0,"",VLOOKUP($A62,BDD!$A$8:$BB$3170,27,0)),3),""))</f>
        <v/>
      </c>
      <c r="U62" s="398" t="str">
        <f>IF($A62="","",IFERROR(RIGHT(IF(VLOOKUP($A62,BDD!$A$8:$BB$3170,51,0)=0,"",VLOOKUP($A62,BDD!$A$8:$BB$3170,51,0)),3),""))</f>
        <v/>
      </c>
      <c r="V62" s="398" t="str">
        <f>IF($A62="","",IFERROR(RIGHT(IF(VLOOKUP($A62,BDD!$A$8:$BB$3170,52,0)=0,"",VLOOKUP($A62,BDD!$A$8:$BB$3170,52,0)),3),""))</f>
        <v/>
      </c>
      <c r="W62" s="398" t="str">
        <f>IF($A62="","",IFERROR(RIGHT(IF(VLOOKUP($A62,BDD!$A$8:$BB$3170,53,0)=0,"",VLOOKUP($A62,BDD!$A$8:$BB$3170,53,0)),3),""))</f>
        <v/>
      </c>
      <c r="X62" s="403" t="str">
        <f>IF($A62="","",IFERROR(RIGHT(IF(VLOOKUP($A62,BDD!$A$8:$BB$3170,54,0)=0,"",VLOOKUP($A62,BDD!$A$8:$BB$3170,54,0)),3),""))</f>
        <v/>
      </c>
      <c r="Y62" s="359">
        <v>38</v>
      </c>
      <c r="Z62" s="360">
        <f t="shared" si="0"/>
        <v>62</v>
      </c>
      <c r="AA62" s="370" t="s">
        <v>63</v>
      </c>
      <c r="AB62" s="361" t="str">
        <f>IF($A62="","",IF(VLOOKUP($A62,BDD!$A$8:$BB$3170,32,0)=0,"",VLOOKUP($A62,BDD!$A$8:$BB$3170,32,0)))</f>
        <v/>
      </c>
    </row>
    <row r="63" spans="1:28" s="359" customFormat="1" ht="21" customHeight="1">
      <c r="A63" s="350" t="str">
        <f>IF(AA39="","",IFERROR(INDEX(BDD!$A$8:$A$3170,MATCH(AA39&amp;"",BDD!$E$8:$E$3170,0)),IFERROR(INDEX(BDD!$A$8:$A$3170,MATCH("JN°"&amp;TEXT(AA39,"000"),BDD!$E$8:$E$3170,0)),IF(ISNUMBER(MATCH(AA39&amp;"",BDD!$A$8:$A$3170,0)),AA39&amp;"",""))))</f>
        <v/>
      </c>
      <c r="B63" s="397">
        <f>IF($A63="","",VLOOKUP($A63,BDD!$A$8:$BB$3170,3,0))</f>
        <v>0</v>
      </c>
      <c r="C63" s="363">
        <f>IF($A63="","",VLOOKUP($A63,BDD!$A$8:$BB$3170,4,0))</f>
        <v>0</v>
      </c>
      <c r="D63" s="398">
        <f>IF($A63="","",VLOOKUP($A63,BDD!$A$8:$BB$3170,12,0))</f>
        <v>0</v>
      </c>
      <c r="E63" s="398" t="str">
        <f>IF($A63="","",VLOOKUP($A63,BDD!$A$8:$BB$3170,5,0))</f>
        <v>JN°039</v>
      </c>
      <c r="F63" s="398">
        <f>IF($A63="","",VLOOKUP($A63,BDD!$A$8:$BB$3170,6,0))</f>
        <v>0</v>
      </c>
      <c r="G63" s="399">
        <f>IF($A63="","",VLOOKUP($A63,BDD!$A$8:$BB$3170,7,0))</f>
        <v>0</v>
      </c>
      <c r="H63" s="398">
        <f>IF($A63="","",VLOOKUP($A63,BDD!$A$8:$BB$3170,8,0))</f>
        <v>0</v>
      </c>
      <c r="I63" s="398">
        <f>IF($A63="","",VLOOKUP($A63,BDD!$A$8:$BB$3170,9,0))</f>
        <v>0</v>
      </c>
      <c r="J63" s="399">
        <f>IF($A63="","",VLOOKUP($A63,BDD!$A$8:$BB$3170,10,0))</f>
        <v>0</v>
      </c>
      <c r="K63" s="400">
        <f>IF($A63="","",VLOOKUP($A63,BDD!$A$8:$BB$3170,11,0))</f>
        <v>0</v>
      </c>
      <c r="L63" s="398">
        <f>IF($A63="","",VLOOKUP($A63,BDD!$A$8:$BB$3170,13,0))</f>
        <v>0</v>
      </c>
      <c r="M63" s="398">
        <f>IF($A63="","",VLOOKUP($A63,BDD!$A$8:$BB$3170,14,0))</f>
        <v>0</v>
      </c>
      <c r="N63" s="401">
        <f>IF(AB63="",IF($A63="","",VLOOKUP($A63,BDD!$A$8:$BB$3170,22,0)),VLOOKUP($A63,BDD!$A$8:$BB$3170,31,0))</f>
        <v>0</v>
      </c>
      <c r="O63" s="399">
        <f>IF(AB63="",IF($A63="","",VLOOKUP($A63,BDD!$A$8:$BB$3170,16,0)),IF($A63="","",VLOOKUP($A63,BDD!$A$8:$BB$3170,29,0)))</f>
        <v>0</v>
      </c>
      <c r="P63" s="402">
        <f>IF(AB63="",IF($A63="","",VLOOKUP($A63,BDD!$A$8:$BB$3170,17,0)),VLOOKUP($A63,BDD!$A$8:$BB$3170,30,0))</f>
        <v>0</v>
      </c>
      <c r="Q63" s="402">
        <f>IF(AB63="",IF($A63="","",VLOOKUP($A63,BDD!$A$8:$BB$3170,18,0)),VLOOKUP($A63,BDD!$A$8:$BB$3170,30,0))</f>
        <v>0</v>
      </c>
      <c r="R63" s="402">
        <f>IF(AB63="",IF($A63="","",VLOOKUP($A63,BDD!$A$8:$BB$3170,19,0)),VLOOKUP($A63,BDD!$A$8:$BB$3170,30,0))</f>
        <v>0</v>
      </c>
      <c r="S63" s="398" t="str">
        <f>IF($A63="","",IFERROR(RIGHT(IF(VLOOKUP($A63,BDD!$A$8:$BB$3170,23,0)=0,"",VLOOKUP($A63,BDD!$A$8:$BB$3170,23,0)),3),""))</f>
        <v/>
      </c>
      <c r="T63" s="398" t="str">
        <f>IF($A63="","",IFERROR(RIGHT(IF(VLOOKUP($A63,BDD!$A$8:$BB$3170,27,0)=0,"",VLOOKUP($A63,BDD!$A$8:$BB$3170,27,0)),3),""))</f>
        <v/>
      </c>
      <c r="U63" s="398" t="str">
        <f>IF($A63="","",IFERROR(RIGHT(IF(VLOOKUP($A63,BDD!$A$8:$BB$3170,51,0)=0,"",VLOOKUP($A63,BDD!$A$8:$BB$3170,51,0)),3),""))</f>
        <v/>
      </c>
      <c r="V63" s="398" t="str">
        <f>IF($A63="","",IFERROR(RIGHT(IF(VLOOKUP($A63,BDD!$A$8:$BB$3170,52,0)=0,"",VLOOKUP($A63,BDD!$A$8:$BB$3170,52,0)),3),""))</f>
        <v/>
      </c>
      <c r="W63" s="398" t="str">
        <f>IF($A63="","",IFERROR(RIGHT(IF(VLOOKUP($A63,BDD!$A$8:$BB$3170,53,0)=0,"",VLOOKUP($A63,BDD!$A$8:$BB$3170,53,0)),3),""))</f>
        <v/>
      </c>
      <c r="X63" s="403" t="str">
        <f>IF($A63="","",IFERROR(RIGHT(IF(VLOOKUP($A63,BDD!$A$8:$BB$3170,54,0)=0,"",VLOOKUP($A63,BDD!$A$8:$BB$3170,54,0)),3),""))</f>
        <v/>
      </c>
      <c r="Y63" s="359">
        <v>39</v>
      </c>
      <c r="Z63" s="360">
        <f t="shared" si="0"/>
        <v>63</v>
      </c>
      <c r="AA63" s="370" t="s">
        <v>64</v>
      </c>
      <c r="AB63" s="361" t="str">
        <f>IF($A63="","",IF(VLOOKUP($A63,BDD!$A$8:$BB$3170,32,0)=0,"",VLOOKUP($A63,BDD!$A$8:$BB$3170,32,0)))</f>
        <v/>
      </c>
    </row>
    <row r="64" spans="1:28" s="359" customFormat="1" ht="21" customHeight="1">
      <c r="A64" s="350" t="str">
        <f>IF(AA40="","",IFERROR(INDEX(BDD!$A$8:$A$3170,MATCH(AA40&amp;"",BDD!$E$8:$E$3170,0)),IFERROR(INDEX(BDD!$A$8:$A$3170,MATCH("JN°"&amp;TEXT(AA40,"000"),BDD!$E$8:$E$3170,0)),IF(ISNUMBER(MATCH(AA40&amp;"",BDD!$A$8:$A$3170,0)),AA40&amp;"",""))))</f>
        <v/>
      </c>
      <c r="B64" s="397">
        <f>IF($A64="","",VLOOKUP($A64,BDD!$A$8:$BB$3170,3,0))</f>
        <v>0</v>
      </c>
      <c r="C64" s="363">
        <f>IF($A64="","",VLOOKUP($A64,BDD!$A$8:$BB$3170,4,0))</f>
        <v>0</v>
      </c>
      <c r="D64" s="398">
        <f>IF($A64="","",VLOOKUP($A64,BDD!$A$8:$BB$3170,12,0))</f>
        <v>0</v>
      </c>
      <c r="E64" s="398" t="str">
        <f>IF($A64="","",VLOOKUP($A64,BDD!$A$8:$BB$3170,5,0))</f>
        <v>JN°040</v>
      </c>
      <c r="F64" s="398">
        <f>IF($A64="","",VLOOKUP($A64,BDD!$A$8:$BB$3170,6,0))</f>
        <v>0</v>
      </c>
      <c r="G64" s="399">
        <f>IF($A64="","",VLOOKUP($A64,BDD!$A$8:$BB$3170,7,0))</f>
        <v>0</v>
      </c>
      <c r="H64" s="398">
        <f>IF($A64="","",VLOOKUP($A64,BDD!$A$8:$BB$3170,8,0))</f>
        <v>0</v>
      </c>
      <c r="I64" s="398">
        <f>IF($A64="","",VLOOKUP($A64,BDD!$A$8:$BB$3170,9,0))</f>
        <v>0</v>
      </c>
      <c r="J64" s="399">
        <f>IF($A64="","",VLOOKUP($A64,BDD!$A$8:$BB$3170,10,0))</f>
        <v>0</v>
      </c>
      <c r="K64" s="400">
        <f>IF($A64="","",VLOOKUP($A64,BDD!$A$8:$BB$3170,11,0))</f>
        <v>0</v>
      </c>
      <c r="L64" s="398">
        <f>IF($A64="","",VLOOKUP($A64,BDD!$A$8:$BB$3170,13,0))</f>
        <v>0</v>
      </c>
      <c r="M64" s="398">
        <f>IF($A64="","",VLOOKUP($A64,BDD!$A$8:$BB$3170,14,0))</f>
        <v>0</v>
      </c>
      <c r="N64" s="401">
        <f>IF(AB64="",IF($A64="","",VLOOKUP($A64,BDD!$A$8:$BB$3170,22,0)),VLOOKUP($A64,BDD!$A$8:$BB$3170,31,0))</f>
        <v>0</v>
      </c>
      <c r="O64" s="399">
        <f>IF(AB64="",IF($A64="","",VLOOKUP($A64,BDD!$A$8:$BB$3170,16,0)),IF($A64="","",VLOOKUP($A64,BDD!$A$8:$BB$3170,29,0)))</f>
        <v>0</v>
      </c>
      <c r="P64" s="402">
        <f>IF(AB64="",IF($A64="","",VLOOKUP($A64,BDD!$A$8:$BB$3170,17,0)),VLOOKUP($A64,BDD!$A$8:$BB$3170,30,0))</f>
        <v>0</v>
      </c>
      <c r="Q64" s="402">
        <f>IF(AB64="",IF($A64="","",VLOOKUP($A64,BDD!$A$8:$BB$3170,18,0)),VLOOKUP($A64,BDD!$A$8:$BB$3170,30,0))</f>
        <v>0</v>
      </c>
      <c r="R64" s="402">
        <f>IF(AB64="",IF($A64="","",VLOOKUP($A64,BDD!$A$8:$BB$3170,19,0)),VLOOKUP($A64,BDD!$A$8:$BB$3170,30,0))</f>
        <v>0</v>
      </c>
      <c r="S64" s="398" t="str">
        <f>IF($A64="","",IFERROR(RIGHT(IF(VLOOKUP($A64,BDD!$A$8:$BB$3170,23,0)=0,"",VLOOKUP($A64,BDD!$A$8:$BB$3170,23,0)),3),""))</f>
        <v/>
      </c>
      <c r="T64" s="398" t="str">
        <f>IF($A64="","",IFERROR(RIGHT(IF(VLOOKUP($A64,BDD!$A$8:$BB$3170,27,0)=0,"",VLOOKUP($A64,BDD!$A$8:$BB$3170,27,0)),3),""))</f>
        <v/>
      </c>
      <c r="U64" s="398" t="str">
        <f>IF($A64="","",IFERROR(RIGHT(IF(VLOOKUP($A64,BDD!$A$8:$BB$3170,51,0)=0,"",VLOOKUP($A64,BDD!$A$8:$BB$3170,51,0)),3),""))</f>
        <v/>
      </c>
      <c r="V64" s="398" t="str">
        <f>IF($A64="","",IFERROR(RIGHT(IF(VLOOKUP($A64,BDD!$A$8:$BB$3170,52,0)=0,"",VLOOKUP($A64,BDD!$A$8:$BB$3170,52,0)),3),""))</f>
        <v/>
      </c>
      <c r="W64" s="398" t="str">
        <f>IF($A64="","",IFERROR(RIGHT(IF(VLOOKUP($A64,BDD!$A$8:$BB$3170,53,0)=0,"",VLOOKUP($A64,BDD!$A$8:$BB$3170,53,0)),3),""))</f>
        <v/>
      </c>
      <c r="X64" s="403" t="str">
        <f>IF($A64="","",IFERROR(RIGHT(IF(VLOOKUP($A64,BDD!$A$8:$BB$3170,54,0)=0,"",VLOOKUP($A64,BDD!$A$8:$BB$3170,54,0)),3),""))</f>
        <v/>
      </c>
      <c r="Y64" s="359">
        <v>40</v>
      </c>
      <c r="Z64" s="360">
        <f t="shared" si="0"/>
        <v>64</v>
      </c>
      <c r="AA64" s="370" t="s">
        <v>65</v>
      </c>
      <c r="AB64" s="361" t="str">
        <f>IF($A64="","",IF(VLOOKUP($A64,BDD!$A$8:$BB$3170,32,0)=0,"",VLOOKUP($A64,BDD!$A$8:$BB$3170,32,0)))</f>
        <v/>
      </c>
    </row>
    <row r="65" spans="1:28" s="359" customFormat="1" ht="21" customHeight="1">
      <c r="A65" s="350" t="str">
        <f>IF(AA41="","",IFERROR(INDEX(BDD!$A$8:$A$3170,MATCH(AA41&amp;"",BDD!$E$8:$E$3170,0)),IFERROR(INDEX(BDD!$A$8:$A$3170,MATCH("JN°"&amp;TEXT(AA41,"000"),BDD!$E$8:$E$3170,0)),IF(ISNUMBER(MATCH(AA41&amp;"",BDD!$A$8:$A$3170,0)),AA41&amp;"",""))))</f>
        <v/>
      </c>
      <c r="B65" s="397">
        <f>IF($A65="","",VLOOKUP($A65,BDD!$A$8:$BB$3170,3,0))</f>
        <v>0</v>
      </c>
      <c r="C65" s="363">
        <f>IF($A65="","",VLOOKUP($A65,BDD!$A$8:$BB$3170,4,0))</f>
        <v>0</v>
      </c>
      <c r="D65" s="398">
        <f>IF($A65="","",VLOOKUP($A65,BDD!$A$8:$BB$3170,12,0))</f>
        <v>0</v>
      </c>
      <c r="E65" s="398" t="str">
        <f>IF($A65="","",VLOOKUP($A65,BDD!$A$8:$BB$3170,5,0))</f>
        <v>JN°041</v>
      </c>
      <c r="F65" s="398">
        <f>IF($A65="","",VLOOKUP($A65,BDD!$A$8:$BB$3170,6,0))</f>
        <v>0</v>
      </c>
      <c r="G65" s="399">
        <f>IF($A65="","",VLOOKUP($A65,BDD!$A$8:$BB$3170,7,0))</f>
        <v>0</v>
      </c>
      <c r="H65" s="398">
        <f>IF($A65="","",VLOOKUP($A65,BDD!$A$8:$BB$3170,8,0))</f>
        <v>0</v>
      </c>
      <c r="I65" s="398">
        <f>IF($A65="","",VLOOKUP($A65,BDD!$A$8:$BB$3170,9,0))</f>
        <v>0</v>
      </c>
      <c r="J65" s="399">
        <f>IF($A65="","",VLOOKUP($A65,BDD!$A$8:$BB$3170,10,0))</f>
        <v>0</v>
      </c>
      <c r="K65" s="400">
        <f>IF($A65="","",VLOOKUP($A65,BDD!$A$8:$BB$3170,11,0))</f>
        <v>0</v>
      </c>
      <c r="L65" s="398">
        <f>IF($A65="","",VLOOKUP($A65,BDD!$A$8:$BB$3170,13,0))</f>
        <v>0</v>
      </c>
      <c r="M65" s="398">
        <f>IF($A65="","",VLOOKUP($A65,BDD!$A$8:$BB$3170,14,0))</f>
        <v>0</v>
      </c>
      <c r="N65" s="401">
        <f>IF(AB65="",IF($A65="","",VLOOKUP($A65,BDD!$A$8:$BB$3170,22,0)),VLOOKUP($A65,BDD!$A$8:$BB$3170,31,0))</f>
        <v>0</v>
      </c>
      <c r="O65" s="399">
        <f>IF(AB65="",IF($A65="","",VLOOKUP($A65,BDD!$A$8:$BB$3170,16,0)),IF($A65="","",VLOOKUP($A65,BDD!$A$8:$BB$3170,29,0)))</f>
        <v>0</v>
      </c>
      <c r="P65" s="402">
        <f>IF(AB65="",IF($A65="","",VLOOKUP($A65,BDD!$A$8:$BB$3170,17,0)),VLOOKUP($A65,BDD!$A$8:$BB$3170,30,0))</f>
        <v>0</v>
      </c>
      <c r="Q65" s="402">
        <f>IF(AB65="",IF($A65="","",VLOOKUP($A65,BDD!$A$8:$BB$3170,18,0)),VLOOKUP($A65,BDD!$A$8:$BB$3170,30,0))</f>
        <v>0</v>
      </c>
      <c r="R65" s="402">
        <f>IF(AB65="",IF($A65="","",VLOOKUP($A65,BDD!$A$8:$BB$3170,19,0)),VLOOKUP($A65,BDD!$A$8:$BB$3170,30,0))</f>
        <v>0</v>
      </c>
      <c r="S65" s="398" t="str">
        <f>IF($A65="","",IFERROR(RIGHT(IF(VLOOKUP($A65,BDD!$A$8:$BB$3170,23,0)=0,"",VLOOKUP($A65,BDD!$A$8:$BB$3170,23,0)),3),""))</f>
        <v/>
      </c>
      <c r="T65" s="398" t="str">
        <f>IF($A65="","",IFERROR(RIGHT(IF(VLOOKUP($A65,BDD!$A$8:$BB$3170,27,0)=0,"",VLOOKUP($A65,BDD!$A$8:$BB$3170,27,0)),3),""))</f>
        <v/>
      </c>
      <c r="U65" s="398" t="str">
        <f>IF($A65="","",IFERROR(RIGHT(IF(VLOOKUP($A65,BDD!$A$8:$BB$3170,51,0)=0,"",VLOOKUP($A65,BDD!$A$8:$BB$3170,51,0)),3),""))</f>
        <v/>
      </c>
      <c r="V65" s="398" t="str">
        <f>IF($A65="","",IFERROR(RIGHT(IF(VLOOKUP($A65,BDD!$A$8:$BB$3170,52,0)=0,"",VLOOKUP($A65,BDD!$A$8:$BB$3170,52,0)),3),""))</f>
        <v/>
      </c>
      <c r="W65" s="398" t="str">
        <f>IF($A65="","",IFERROR(RIGHT(IF(VLOOKUP($A65,BDD!$A$8:$BB$3170,53,0)=0,"",VLOOKUP($A65,BDD!$A$8:$BB$3170,53,0)),3),""))</f>
        <v/>
      </c>
      <c r="X65" s="403" t="str">
        <f>IF($A65="","",IFERROR(RIGHT(IF(VLOOKUP($A65,BDD!$A$8:$BB$3170,54,0)=0,"",VLOOKUP($A65,BDD!$A$8:$BB$3170,54,0)),3),""))</f>
        <v/>
      </c>
      <c r="Y65" s="359">
        <v>41</v>
      </c>
      <c r="Z65" s="360">
        <f t="shared" si="0"/>
        <v>65</v>
      </c>
      <c r="AA65" s="370" t="s">
        <v>66</v>
      </c>
      <c r="AB65" s="361" t="str">
        <f>IF($A65="","",IF(VLOOKUP($A65,BDD!$A$8:$BB$3170,32,0)=0,"",VLOOKUP($A65,BDD!$A$8:$BB$3170,32,0)))</f>
        <v/>
      </c>
    </row>
    <row r="66" spans="1:28" s="359" customFormat="1" ht="21" customHeight="1">
      <c r="A66" s="350" t="str">
        <f>IF(AA42="","",IFERROR(INDEX(BDD!$A$8:$A$3170,MATCH(AA42&amp;"",BDD!$E$8:$E$3170,0)),IFERROR(INDEX(BDD!$A$8:$A$3170,MATCH("JN°"&amp;TEXT(AA42,"000"),BDD!$E$8:$E$3170,0)),IF(ISNUMBER(MATCH(AA42&amp;"",BDD!$A$8:$A$3170,0)),AA42&amp;"",""))))</f>
        <v/>
      </c>
      <c r="B66" s="404">
        <f>IF($A66="","",VLOOKUP($A66,BDD!$A$8:$BB$3170,3,0))</f>
        <v>0</v>
      </c>
      <c r="C66" s="372">
        <f>IF($A66="","",VLOOKUP($A66,BDD!$A$8:$BB$3170,4,0))</f>
        <v>0</v>
      </c>
      <c r="D66" s="405">
        <f>IF($A66="","",VLOOKUP($A66,BDD!$A$8:$BB$3170,12,0))</f>
        <v>0</v>
      </c>
      <c r="E66" s="405" t="str">
        <f>IF($A66="","",VLOOKUP($A66,BDD!$A$8:$BB$3170,5,0))</f>
        <v>JN°042</v>
      </c>
      <c r="F66" s="405">
        <f>IF($A66="","",VLOOKUP($A66,BDD!$A$8:$BB$3170,6,0))</f>
        <v>0</v>
      </c>
      <c r="G66" s="406">
        <f>IF($A66="","",VLOOKUP($A66,BDD!$A$8:$BB$3170,7,0))</f>
        <v>0</v>
      </c>
      <c r="H66" s="405">
        <f>IF($A66="","",VLOOKUP($A66,BDD!$A$8:$BB$3170,8,0))</f>
        <v>0</v>
      </c>
      <c r="I66" s="405">
        <f>IF($A66="","",VLOOKUP($A66,BDD!$A$8:$BB$3170,9,0))</f>
        <v>0</v>
      </c>
      <c r="J66" s="406">
        <f>IF($A66="","",VLOOKUP($A66,BDD!$A$8:$BB$3170,10,0))</f>
        <v>0</v>
      </c>
      <c r="K66" s="407">
        <f>IF($A66="","",VLOOKUP($A66,BDD!$A$8:$BB$3170,11,0))</f>
        <v>0</v>
      </c>
      <c r="L66" s="405">
        <f>IF($A66="","",VLOOKUP($A66,BDD!$A$8:$BB$3170,13,0))</f>
        <v>0</v>
      </c>
      <c r="M66" s="405">
        <f>IF($A66="","",VLOOKUP($A66,BDD!$A$8:$BB$3170,14,0))</f>
        <v>0</v>
      </c>
      <c r="N66" s="408">
        <f>IF(AB66="",IF($A66="","",VLOOKUP($A66,BDD!$A$8:$BB$3170,22,0)),VLOOKUP($A66,BDD!$A$8:$BB$3170,31,0))</f>
        <v>0</v>
      </c>
      <c r="O66" s="406">
        <f>IF(AB66="",IF($A66="","",VLOOKUP($A66,BDD!$A$8:$BB$3170,16,0)),IF($A66="","",VLOOKUP($A66,BDD!$A$8:$BB$3170,29,0)))</f>
        <v>0</v>
      </c>
      <c r="P66" s="409">
        <f>IF(AB66="",IF($A66="","",VLOOKUP($A66,BDD!$A$8:$BB$3170,17,0)),VLOOKUP($A66,BDD!$A$8:$BB$3170,30,0))</f>
        <v>0</v>
      </c>
      <c r="Q66" s="409">
        <f>IF(AB66="",IF($A66="","",VLOOKUP($A66,BDD!$A$8:$BB$3170,18,0)),VLOOKUP($A66,BDD!$A$8:$BB$3170,30,0))</f>
        <v>0</v>
      </c>
      <c r="R66" s="409">
        <f>IF(AB66="",IF($A66="","",VLOOKUP($A66,BDD!$A$8:$BB$3170,19,0)),VLOOKUP($A66,BDD!$A$8:$BB$3170,30,0))</f>
        <v>0</v>
      </c>
      <c r="S66" s="405" t="str">
        <f>IF($A66="","",IFERROR(RIGHT(IF(VLOOKUP($A66,BDD!$A$8:$BB$3170,23,0)=0,"",VLOOKUP($A66,BDD!$A$8:$BB$3170,23,0)),3),""))</f>
        <v/>
      </c>
      <c r="T66" s="405" t="str">
        <f>IF($A66="","",IFERROR(RIGHT(IF(VLOOKUP($A66,BDD!$A$8:$BB$3170,27,0)=0,"",VLOOKUP($A66,BDD!$A$8:$BB$3170,27,0)),3),""))</f>
        <v/>
      </c>
      <c r="U66" s="405" t="str">
        <f>IF($A66="","",IFERROR(RIGHT(IF(VLOOKUP($A66,BDD!$A$8:$BB$3170,51,0)=0,"",VLOOKUP($A66,BDD!$A$8:$BB$3170,51,0)),3),""))</f>
        <v/>
      </c>
      <c r="V66" s="405" t="str">
        <f>IF($A66="","",IFERROR(RIGHT(IF(VLOOKUP($A66,BDD!$A$8:$BB$3170,52,0)=0,"",VLOOKUP($A66,BDD!$A$8:$BB$3170,52,0)),3),""))</f>
        <v/>
      </c>
      <c r="W66" s="405" t="str">
        <f>IF($A66="","",IFERROR(RIGHT(IF(VLOOKUP($A66,BDD!$A$8:$BB$3170,53,0)=0,"",VLOOKUP($A66,BDD!$A$8:$BB$3170,53,0)),3),""))</f>
        <v/>
      </c>
      <c r="X66" s="410" t="str">
        <f>IF($A66="","",IFERROR(RIGHT(IF(VLOOKUP($A66,BDD!$A$8:$BB$3170,54,0)=0,"",VLOOKUP($A66,BDD!$A$8:$BB$3170,54,0)),3),""))</f>
        <v/>
      </c>
      <c r="Y66" s="359">
        <v>42</v>
      </c>
      <c r="Z66" s="360">
        <f t="shared" ref="Z66:Z129" si="3">IF(AA66="","",ROW())</f>
        <v>66</v>
      </c>
      <c r="AA66" s="370" t="s">
        <v>67</v>
      </c>
      <c r="AB66" s="361" t="str">
        <f>IF($A66="","",IF(VLOOKUP($A66,BDD!$A$8:$BB$3170,32,0)=0,"",VLOOKUP($A66,BDD!$A$8:$BB$3170,32,0)))</f>
        <v/>
      </c>
    </row>
    <row r="67" spans="1:28" ht="3" customHeight="1">
      <c r="A67" s="379"/>
      <c r="B67" s="216"/>
      <c r="C67" s="216"/>
      <c r="D67" s="216"/>
      <c r="E67" s="216"/>
      <c r="F67" s="216"/>
      <c r="G67" s="380"/>
      <c r="I67" s="216"/>
      <c r="J67" s="380"/>
      <c r="L67" s="216"/>
      <c r="M67" s="216"/>
      <c r="N67" s="216"/>
      <c r="O67" s="380"/>
      <c r="P67" s="381"/>
      <c r="Q67" s="381"/>
      <c r="R67" s="381"/>
      <c r="S67" s="216"/>
      <c r="T67" s="216"/>
      <c r="U67" s="216"/>
      <c r="V67" s="216"/>
      <c r="W67" s="216"/>
      <c r="X67" s="216"/>
      <c r="Y67" s="189">
        <v>43</v>
      </c>
      <c r="Z67" s="317">
        <f t="shared" si="3"/>
        <v>67</v>
      </c>
      <c r="AA67" s="370" t="s">
        <v>68</v>
      </c>
    </row>
    <row r="68" spans="1:28" s="382" customFormat="1" ht="20.100000000000001" customHeight="1">
      <c r="B68" s="1126" t="s">
        <v>1617</v>
      </c>
      <c r="C68" s="1126"/>
      <c r="D68" s="1126"/>
      <c r="E68" s="1126"/>
      <c r="F68" s="1126"/>
      <c r="G68" s="1126"/>
      <c r="H68" s="1126"/>
      <c r="I68" s="1126"/>
      <c r="J68" s="1126"/>
      <c r="K68" s="1126"/>
      <c r="L68" s="1115" t="s">
        <v>1777</v>
      </c>
      <c r="M68" s="1115"/>
      <c r="N68" s="1115"/>
      <c r="O68" s="1115"/>
      <c r="P68" s="1115"/>
      <c r="Q68" s="1115"/>
      <c r="R68" s="1115"/>
      <c r="S68" s="1115"/>
      <c r="T68" s="1115"/>
      <c r="U68" s="1115"/>
      <c r="V68" s="1115"/>
      <c r="W68" s="1115"/>
      <c r="X68" s="1115"/>
      <c r="Y68" s="189"/>
      <c r="Z68" s="317">
        <f t="shared" si="3"/>
        <v>68</v>
      </c>
      <c r="AA68" s="370" t="s">
        <v>69</v>
      </c>
      <c r="AB68" s="383"/>
    </row>
    <row r="69" spans="1:28" s="382" customFormat="1" ht="20.100000000000001" customHeight="1">
      <c r="B69" s="1114" t="s">
        <v>1840</v>
      </c>
      <c r="C69" s="1114"/>
      <c r="D69" s="1114"/>
      <c r="E69" s="1114"/>
      <c r="F69" s="1114"/>
      <c r="G69" s="1114"/>
      <c r="H69" s="1114"/>
      <c r="I69" s="1114"/>
      <c r="J69" s="1114"/>
      <c r="K69" s="1114"/>
      <c r="L69" s="1115"/>
      <c r="M69" s="1115"/>
      <c r="N69" s="1115"/>
      <c r="O69" s="1115"/>
      <c r="P69" s="1115"/>
      <c r="Q69" s="1115"/>
      <c r="R69" s="1115"/>
      <c r="S69" s="1115"/>
      <c r="T69" s="1115"/>
      <c r="U69" s="1115"/>
      <c r="V69" s="1115"/>
      <c r="W69" s="1115"/>
      <c r="X69" s="1115"/>
      <c r="Y69" s="189"/>
      <c r="Z69" s="317">
        <f t="shared" si="3"/>
        <v>69</v>
      </c>
      <c r="AA69" s="370" t="s">
        <v>70</v>
      </c>
      <c r="AB69" s="383"/>
    </row>
    <row r="70" spans="1:28" s="382" customFormat="1" ht="20.100000000000001" customHeight="1">
      <c r="B70" s="1114" t="s">
        <v>1841</v>
      </c>
      <c r="C70" s="1114"/>
      <c r="D70" s="1114"/>
      <c r="E70" s="1114"/>
      <c r="F70" s="1114"/>
      <c r="G70" s="1114"/>
      <c r="H70" s="1114"/>
      <c r="I70" s="1114"/>
      <c r="J70" s="1114"/>
      <c r="K70" s="1114"/>
      <c r="L70" s="1115"/>
      <c r="M70" s="1115"/>
      <c r="N70" s="1115"/>
      <c r="O70" s="1115"/>
      <c r="P70" s="1115"/>
      <c r="Q70" s="1115"/>
      <c r="R70" s="1115"/>
      <c r="S70" s="1115"/>
      <c r="T70" s="1115"/>
      <c r="U70" s="1115"/>
      <c r="V70" s="1115"/>
      <c r="W70" s="1115"/>
      <c r="X70" s="1115"/>
      <c r="Y70" s="189"/>
      <c r="Z70" s="317">
        <f t="shared" si="3"/>
        <v>70</v>
      </c>
      <c r="AA70" s="370" t="s">
        <v>71</v>
      </c>
      <c r="AB70" s="383"/>
    </row>
    <row r="71" spans="1:28" s="382" customFormat="1" ht="20.100000000000001" customHeight="1">
      <c r="B71" s="1114" t="s">
        <v>1842</v>
      </c>
      <c r="C71" s="1114"/>
      <c r="D71" s="1114"/>
      <c r="E71" s="1114"/>
      <c r="F71" s="1114"/>
      <c r="G71" s="1114"/>
      <c r="H71" s="1114"/>
      <c r="I71" s="1114"/>
      <c r="J71" s="1114"/>
      <c r="K71" s="1114"/>
      <c r="L71" s="1115"/>
      <c r="M71" s="1115"/>
      <c r="N71" s="1115"/>
      <c r="O71" s="1115"/>
      <c r="P71" s="1115"/>
      <c r="Q71" s="1115"/>
      <c r="R71" s="1115"/>
      <c r="S71" s="1115"/>
      <c r="T71" s="1115"/>
      <c r="U71" s="1115"/>
      <c r="V71" s="1115"/>
      <c r="W71" s="1115"/>
      <c r="X71" s="1115"/>
      <c r="Y71" s="189"/>
      <c r="Z71" s="317">
        <f t="shared" si="3"/>
        <v>71</v>
      </c>
      <c r="AA71" s="370" t="s">
        <v>72</v>
      </c>
      <c r="AB71" s="383"/>
    </row>
    <row r="72" spans="1:28" s="316" customFormat="1" ht="18.95" customHeight="1">
      <c r="A72" s="315"/>
      <c r="B72" s="1127"/>
      <c r="C72" s="1127"/>
      <c r="D72" s="1127"/>
      <c r="E72" s="1127"/>
      <c r="F72" s="1128" t="s">
        <v>1533</v>
      </c>
      <c r="G72" s="1129"/>
      <c r="H72" s="1129"/>
      <c r="I72" s="1129"/>
      <c r="J72" s="1129"/>
      <c r="K72" s="1129"/>
      <c r="L72" s="1129"/>
      <c r="M72" s="1129"/>
      <c r="N72" s="1129"/>
      <c r="O72" s="1129"/>
      <c r="P72" s="1129"/>
      <c r="Q72" s="1129"/>
      <c r="R72" s="1129"/>
      <c r="S72" s="1129"/>
      <c r="T72" s="1130"/>
      <c r="U72" s="1137" t="s">
        <v>1820</v>
      </c>
      <c r="V72" s="1138"/>
      <c r="W72" s="1138"/>
      <c r="X72" s="1139"/>
      <c r="Z72" s="317">
        <f t="shared" si="3"/>
        <v>72</v>
      </c>
      <c r="AA72" s="370" t="s">
        <v>73</v>
      </c>
      <c r="AB72" s="318"/>
    </row>
    <row r="73" spans="1:28" s="316" customFormat="1" ht="18.95" customHeight="1">
      <c r="A73" s="315"/>
      <c r="B73" s="1127"/>
      <c r="C73" s="1127"/>
      <c r="D73" s="1127"/>
      <c r="E73" s="1127"/>
      <c r="F73" s="1131"/>
      <c r="G73" s="1132"/>
      <c r="H73" s="1132"/>
      <c r="I73" s="1132"/>
      <c r="J73" s="1132"/>
      <c r="K73" s="1132"/>
      <c r="L73" s="1132"/>
      <c r="M73" s="1132"/>
      <c r="N73" s="1132"/>
      <c r="O73" s="1132"/>
      <c r="P73" s="1132"/>
      <c r="Q73" s="1132"/>
      <c r="R73" s="1132"/>
      <c r="S73" s="1132"/>
      <c r="T73" s="1133"/>
      <c r="U73" s="1137" t="s">
        <v>1536</v>
      </c>
      <c r="V73" s="1138"/>
      <c r="W73" s="1138"/>
      <c r="X73" s="1139"/>
      <c r="Z73" s="317">
        <f t="shared" si="3"/>
        <v>73</v>
      </c>
      <c r="AA73" s="370" t="s">
        <v>74</v>
      </c>
      <c r="AB73" s="318"/>
    </row>
    <row r="74" spans="1:28" s="316" customFormat="1" ht="18.95" customHeight="1">
      <c r="A74" s="315"/>
      <c r="B74" s="1127"/>
      <c r="C74" s="1127"/>
      <c r="D74" s="1127"/>
      <c r="E74" s="1127"/>
      <c r="F74" s="1134"/>
      <c r="G74" s="1135"/>
      <c r="H74" s="1135"/>
      <c r="I74" s="1135"/>
      <c r="J74" s="1135"/>
      <c r="K74" s="1135"/>
      <c r="L74" s="1135"/>
      <c r="M74" s="1135"/>
      <c r="N74" s="1135"/>
      <c r="O74" s="1135"/>
      <c r="P74" s="1135"/>
      <c r="Q74" s="1135"/>
      <c r="R74" s="1135"/>
      <c r="S74" s="1135"/>
      <c r="T74" s="1136"/>
      <c r="U74" s="1137" t="s">
        <v>1538</v>
      </c>
      <c r="V74" s="1138"/>
      <c r="W74" s="1138"/>
      <c r="X74" s="1139"/>
      <c r="Z74" s="317">
        <f t="shared" si="3"/>
        <v>74</v>
      </c>
      <c r="AA74" s="370" t="s">
        <v>75</v>
      </c>
      <c r="AB74" s="318"/>
    </row>
    <row r="75" spans="1:28" s="316" customFormat="1" ht="3" customHeight="1">
      <c r="A75" s="315"/>
      <c r="H75" s="319"/>
      <c r="K75" s="319"/>
      <c r="P75" s="320"/>
      <c r="Q75" s="320"/>
      <c r="R75" s="320"/>
      <c r="Z75" s="317">
        <f t="shared" si="3"/>
        <v>75</v>
      </c>
      <c r="AA75" s="370" t="s">
        <v>76</v>
      </c>
      <c r="AB75" s="318"/>
    </row>
    <row r="76" spans="1:28" s="316" customFormat="1" ht="21.75" customHeight="1">
      <c r="A76" s="315"/>
      <c r="B76" s="1116" t="s">
        <v>1821</v>
      </c>
      <c r="C76" s="1117"/>
      <c r="D76" s="1117"/>
      <c r="E76" s="1117"/>
      <c r="F76" s="1117"/>
      <c r="G76" s="1117"/>
      <c r="H76" s="1117"/>
      <c r="I76" s="1117"/>
      <c r="J76" s="1117"/>
      <c r="K76" s="1117"/>
      <c r="L76" s="1117"/>
      <c r="M76" s="1117"/>
      <c r="N76" s="1117"/>
      <c r="O76" s="1117"/>
      <c r="P76" s="1117"/>
      <c r="Q76" s="1117"/>
      <c r="R76" s="1117"/>
      <c r="S76" s="1117"/>
      <c r="T76" s="1117"/>
      <c r="U76" s="1117"/>
      <c r="V76" s="1117"/>
      <c r="W76" s="1117"/>
      <c r="X76" s="1118"/>
      <c r="Z76" s="317">
        <f t="shared" si="3"/>
        <v>76</v>
      </c>
      <c r="AA76" s="370" t="s">
        <v>77</v>
      </c>
      <c r="AB76" s="318"/>
    </row>
    <row r="77" spans="1:28" s="326" customFormat="1" ht="18.75" customHeight="1">
      <c r="A77" s="315"/>
      <c r="B77" s="321" t="s">
        <v>1822</v>
      </c>
      <c r="C77" s="322"/>
      <c r="D77" s="322"/>
      <c r="E77" s="322"/>
      <c r="F77" s="384" t="str">
        <f>$F$7</f>
        <v>MFD-ISW Vers MFD-CPF-</v>
      </c>
      <c r="H77" s="385"/>
      <c r="I77" s="323" t="s">
        <v>1823</v>
      </c>
      <c r="J77" s="324"/>
      <c r="K77" s="386" t="str">
        <f>$K$7</f>
        <v>0  ML</v>
      </c>
      <c r="M77" s="327"/>
      <c r="N77" s="328" t="s">
        <v>1824</v>
      </c>
      <c r="O77" s="329">
        <f>$O$7</f>
        <v>0</v>
      </c>
      <c r="P77" s="330" t="s">
        <v>1825</v>
      </c>
      <c r="Q77" s="331" t="s">
        <v>1826</v>
      </c>
      <c r="R77" s="332"/>
      <c r="S77" s="1119">
        <f>$S$7</f>
        <v>0</v>
      </c>
      <c r="T77" s="1119"/>
      <c r="U77" s="333" t="s">
        <v>1825</v>
      </c>
      <c r="V77" s="324" t="s">
        <v>1827</v>
      </c>
      <c r="X77" s="334" t="str">
        <f>CONCATENATE("3/",$O$1)</f>
        <v>3/6</v>
      </c>
      <c r="Z77" s="317">
        <f t="shared" si="3"/>
        <v>77</v>
      </c>
      <c r="AA77" s="370" t="s">
        <v>78</v>
      </c>
      <c r="AB77" s="333"/>
    </row>
    <row r="78" spans="1:28" s="223" customFormat="1" ht="22.5" customHeight="1">
      <c r="A78" s="387"/>
      <c r="B78" s="1120" t="s">
        <v>1828</v>
      </c>
      <c r="C78" s="1121"/>
      <c r="D78" s="1121"/>
      <c r="E78" s="1121"/>
      <c r="F78" s="1121"/>
      <c r="G78" s="1121"/>
      <c r="H78" s="1121"/>
      <c r="I78" s="1121"/>
      <c r="J78" s="1121"/>
      <c r="K78" s="1121"/>
      <c r="L78" s="1121"/>
      <c r="M78" s="1121"/>
      <c r="N78" s="1121"/>
      <c r="O78" s="1122"/>
      <c r="P78" s="1123" t="s">
        <v>1829</v>
      </c>
      <c r="Q78" s="1124"/>
      <c r="R78" s="1125"/>
      <c r="S78" s="335" t="s">
        <v>1830</v>
      </c>
      <c r="T78" s="336"/>
      <c r="U78" s="337">
        <f>$U$8</f>
        <v>0</v>
      </c>
      <c r="V78" s="336"/>
      <c r="W78" s="336"/>
      <c r="X78" s="338"/>
      <c r="Z78" s="317">
        <f t="shared" si="3"/>
        <v>78</v>
      </c>
      <c r="AA78" s="370" t="s">
        <v>79</v>
      </c>
      <c r="AB78" s="339"/>
    </row>
    <row r="79" spans="1:28" s="347" customFormat="1" ht="55.5" customHeight="1">
      <c r="A79" s="388"/>
      <c r="B79" s="340" t="s">
        <v>1831</v>
      </c>
      <c r="C79" s="341" t="s">
        <v>1492</v>
      </c>
      <c r="D79" s="341" t="s">
        <v>1500</v>
      </c>
      <c r="E79" s="341" t="s">
        <v>1493</v>
      </c>
      <c r="F79" s="341" t="s">
        <v>1494</v>
      </c>
      <c r="G79" s="341" t="s">
        <v>1832</v>
      </c>
      <c r="H79" s="341" t="s">
        <v>1833</v>
      </c>
      <c r="I79" s="341" t="s">
        <v>1497</v>
      </c>
      <c r="J79" s="341" t="s">
        <v>1498</v>
      </c>
      <c r="K79" s="341" t="s">
        <v>1499</v>
      </c>
      <c r="L79" s="341" t="s">
        <v>1501</v>
      </c>
      <c r="M79" s="341" t="s">
        <v>1502</v>
      </c>
      <c r="N79" s="343" t="s">
        <v>1519</v>
      </c>
      <c r="O79" s="341" t="s">
        <v>1504</v>
      </c>
      <c r="P79" s="344" t="s">
        <v>1516</v>
      </c>
      <c r="Q79" s="344" t="s">
        <v>1517</v>
      </c>
      <c r="R79" s="344" t="s">
        <v>1518</v>
      </c>
      <c r="S79" s="345" t="s">
        <v>1834</v>
      </c>
      <c r="T79" s="345" t="s">
        <v>1835</v>
      </c>
      <c r="U79" s="345" t="s">
        <v>1836</v>
      </c>
      <c r="V79" s="345" t="s">
        <v>1837</v>
      </c>
      <c r="W79" s="345" t="s">
        <v>1838</v>
      </c>
      <c r="X79" s="346" t="s">
        <v>1839</v>
      </c>
      <c r="Z79" s="317">
        <f t="shared" si="3"/>
        <v>79</v>
      </c>
      <c r="AA79" s="370" t="s">
        <v>80</v>
      </c>
    </row>
    <row r="80" spans="1:28" ht="3" customHeight="1">
      <c r="A80" s="389"/>
      <c r="B80" s="348"/>
      <c r="C80" s="348"/>
      <c r="D80" s="348"/>
      <c r="E80" s="348"/>
      <c r="F80" s="348"/>
      <c r="G80" s="348"/>
      <c r="H80" s="348"/>
      <c r="I80" s="348"/>
      <c r="J80" s="348"/>
      <c r="K80" s="348"/>
      <c r="L80" s="348"/>
      <c r="M80" s="348"/>
      <c r="N80" s="348"/>
      <c r="O80" s="348"/>
      <c r="P80" s="349"/>
      <c r="Q80" s="349"/>
      <c r="R80" s="349"/>
      <c r="S80" s="348"/>
      <c r="T80" s="348"/>
      <c r="U80" s="348"/>
      <c r="V80" s="348"/>
      <c r="W80" s="348"/>
      <c r="X80" s="348"/>
      <c r="Y80" s="348"/>
      <c r="Z80" s="317">
        <f t="shared" si="3"/>
        <v>80</v>
      </c>
      <c r="AA80" s="370" t="s">
        <v>81</v>
      </c>
    </row>
    <row r="81" spans="1:28" s="359" customFormat="1" ht="21" customHeight="1">
      <c r="A81" s="350" t="str">
        <f>IF(AA43="","",IFERROR(INDEX(BDD!$A$8:$A$3170,MATCH(AA43&amp;"",BDD!$E$8:$E$3170,0)),IFERROR(INDEX(BDD!$A$8:$A$3170,MATCH("JN°"&amp;TEXT(AA43,"000"),BDD!$E$8:$E$3170,0)),IF(ISNUMBER(MATCH(AA43&amp;"",BDD!$A$8:$A$3170,0)),AA43&amp;"",""))))</f>
        <v/>
      </c>
      <c r="B81" s="390">
        <f>IF($A81="","",VLOOKUP($A81,BDD!$A$8:$BB$3170,3,0))</f>
        <v>0</v>
      </c>
      <c r="C81" s="352">
        <f>IF($A81="","",VLOOKUP($A81,BDD!$A$8:$BB$3170,4,0))</f>
        <v>0</v>
      </c>
      <c r="D81" s="391">
        <f>IF($A81="","",VLOOKUP($A81,BDD!$A$8:$BB$3170,12,0))</f>
        <v>0</v>
      </c>
      <c r="E81" s="391" t="str">
        <f>IF($A81="","",VLOOKUP($A81,BDD!$A$8:$BB$3170,5,0))</f>
        <v>JN°043</v>
      </c>
      <c r="F81" s="391">
        <f>IF($A81="","",VLOOKUP($A81,BDD!$A$8:$BB$3170,6,0))</f>
        <v>0</v>
      </c>
      <c r="G81" s="392">
        <f>IF($A81="","",VLOOKUP($A81,BDD!$A$8:$BB$3170,7,0))</f>
        <v>0</v>
      </c>
      <c r="H81" s="391">
        <f>IF($A81="","",VLOOKUP($A81,BDD!$A$8:$BB$3170,8,0))</f>
        <v>0</v>
      </c>
      <c r="I81" s="391">
        <f>IF($A81="","",VLOOKUP($A81,BDD!$A$8:$BB$3170,9,0))</f>
        <v>0</v>
      </c>
      <c r="J81" s="392">
        <f>IF($A81="","",VLOOKUP($A81,BDD!$A$8:$BB$3170,10,0))</f>
        <v>0</v>
      </c>
      <c r="K81" s="393">
        <f>IF($A81="","",VLOOKUP($A81,BDD!$A$8:$BB$3170,11,0))</f>
        <v>0</v>
      </c>
      <c r="L81" s="391">
        <f>IF($A81="","",VLOOKUP($A81,BDD!$A$8:$BB$3170,13,0))</f>
        <v>0</v>
      </c>
      <c r="M81" s="391">
        <f>IF($A81="","",VLOOKUP($A81,BDD!$A$8:$BB$3170,14,0))</f>
        <v>0</v>
      </c>
      <c r="N81" s="394">
        <f>IF(AB81="",IF($A81="","",VLOOKUP($A81,BDD!$A$8:$BB$3170,22,0)),VLOOKUP($A81,BDD!$A$8:$BB$3170,31,0))</f>
        <v>0</v>
      </c>
      <c r="O81" s="392">
        <f>IF(AB81="",IF($A81="","",VLOOKUP($A81,BDD!$A$8:$BB$3170,16,0)),IF($A81="","",VLOOKUP($A81,BDD!$A$8:$BB$3170,29,0)))</f>
        <v>0</v>
      </c>
      <c r="P81" s="395">
        <f>IF(AB81="",IF($A81="","",VLOOKUP($A81,BDD!$A$8:$BB$3170,17,0)),VLOOKUP($A81,BDD!$A$8:$BB$3170,30,0))</f>
        <v>0</v>
      </c>
      <c r="Q81" s="395">
        <f>IF(AB81="",IF($A81="","",VLOOKUP($A81,BDD!$A$8:$BB$3170,18,0)),VLOOKUP($A81,BDD!$A$8:$BB$3170,30,0))</f>
        <v>0</v>
      </c>
      <c r="R81" s="395">
        <f>IF(AB81="",IF($A81="","",VLOOKUP($A81,BDD!$A$8:$BB$3170,19,0)),VLOOKUP($A81,BDD!$A$8:$BB$3170,30,0))</f>
        <v>0</v>
      </c>
      <c r="S81" s="391" t="str">
        <f>IF($A81="","",IFERROR(RIGHT(IF(VLOOKUP($A81,BDD!$A$8:$BB$3170,23,0)=0,"",VLOOKUP($A81,BDD!$A$8:$BB$3170,23,0)),3),""))</f>
        <v/>
      </c>
      <c r="T81" s="391" t="str">
        <f>IF($A81="","",IFERROR(RIGHT(IF(VLOOKUP($A81,BDD!$A$8:$BB$3170,27,0)=0,"",VLOOKUP($A81,BDD!$A$8:$BB$3170,27,0)),3),""))</f>
        <v/>
      </c>
      <c r="U81" s="391" t="str">
        <f>IF($A81="","",IFERROR(RIGHT(IF(VLOOKUP($A81,BDD!$A$8:$BB$3170,51,0)=0,"",VLOOKUP($A81,BDD!$A$8:$BB$3170,51,0)),3),""))</f>
        <v/>
      </c>
      <c r="V81" s="391" t="str">
        <f>IF($A81="","",IFERROR(RIGHT(IF(VLOOKUP($A81,BDD!$A$8:$BB$3170,52,0)=0,"",VLOOKUP($A81,BDD!$A$8:$BB$3170,52,0)),3),""))</f>
        <v/>
      </c>
      <c r="W81" s="391" t="str">
        <f>IF($A81="","",IFERROR(RIGHT(IF(VLOOKUP($A81,BDD!$A$8:$BB$3170,53,0)=0,"",VLOOKUP($A81,BDD!$A$8:$BB$3170,53,0)),3),""))</f>
        <v/>
      </c>
      <c r="X81" s="396" t="str">
        <f>IF($A81="","",IFERROR(RIGHT(IF(VLOOKUP($A81,BDD!$A$8:$BB$3170,54,0)=0,"",VLOOKUP($A81,BDD!$A$8:$BB$3170,54,0)),3),""))</f>
        <v/>
      </c>
      <c r="Y81" s="359">
        <v>43</v>
      </c>
      <c r="Z81" s="360">
        <f t="shared" si="3"/>
        <v>81</v>
      </c>
      <c r="AA81" s="370" t="s">
        <v>82</v>
      </c>
      <c r="AB81" s="411" t="str">
        <f>IF($A81="","",IF(VLOOKUP($A81,BDD!$A$8:$BB$3170,32,0)=0,"",VLOOKUP($A81,BDD!$A$8:$BB$3170,32,0)))</f>
        <v/>
      </c>
    </row>
    <row r="82" spans="1:28" s="359" customFormat="1" ht="21" customHeight="1">
      <c r="A82" s="350" t="str">
        <f>IF(AA44="","",IFERROR(INDEX(BDD!$A$8:$A$3170,MATCH(AA44&amp;"",BDD!$E$8:$E$3170,0)),IFERROR(INDEX(BDD!$A$8:$A$3170,MATCH("JN°"&amp;TEXT(AA44,"000"),BDD!$E$8:$E$3170,0)),IF(ISNUMBER(MATCH(AA44&amp;"",BDD!$A$8:$A$3170,0)),AA44&amp;"",""))))</f>
        <v/>
      </c>
      <c r="B82" s="397">
        <f>IF($A82="","",VLOOKUP($A82,BDD!$A$8:$BB$3170,3,0))</f>
        <v>0</v>
      </c>
      <c r="C82" s="363">
        <f>IF($A82="","",VLOOKUP($A82,BDD!$A$8:$BB$3170,4,0))</f>
        <v>0</v>
      </c>
      <c r="D82" s="398">
        <f>IF($A82="","",VLOOKUP($A82,BDD!$A$8:$BB$3170,12,0))</f>
        <v>0</v>
      </c>
      <c r="E82" s="398" t="str">
        <f>IF($A82="","",VLOOKUP($A82,BDD!$A$8:$BB$3170,5,0))</f>
        <v>JN°044</v>
      </c>
      <c r="F82" s="398">
        <f>IF($A82="","",VLOOKUP($A82,BDD!$A$8:$BB$3170,6,0))</f>
        <v>0</v>
      </c>
      <c r="G82" s="399">
        <f>IF($A82="","",VLOOKUP($A82,BDD!$A$8:$BB$3170,7,0))</f>
        <v>0</v>
      </c>
      <c r="H82" s="398">
        <f>IF($A82="","",VLOOKUP($A82,BDD!$A$8:$BB$3170,8,0))</f>
        <v>0</v>
      </c>
      <c r="I82" s="398">
        <f>IF($A82="","",VLOOKUP($A82,BDD!$A$8:$BB$3170,9,0))</f>
        <v>0</v>
      </c>
      <c r="J82" s="399">
        <f>IF($A82="","",VLOOKUP($A82,BDD!$A$8:$BB$3170,10,0))</f>
        <v>0</v>
      </c>
      <c r="K82" s="400">
        <f>IF($A82="","",VLOOKUP($A82,BDD!$A$8:$BB$3170,11,0))</f>
        <v>0</v>
      </c>
      <c r="L82" s="398">
        <f>IF($A82="","",VLOOKUP($A82,BDD!$A$8:$BB$3170,13,0))</f>
        <v>0</v>
      </c>
      <c r="M82" s="398">
        <f>IF($A82="","",VLOOKUP($A82,BDD!$A$8:$BB$3170,14,0))</f>
        <v>0</v>
      </c>
      <c r="N82" s="401">
        <f>IF(AB82="",IF($A82="","",VLOOKUP($A82,BDD!$A$8:$BB$3170,22,0)),VLOOKUP($A82,BDD!$A$8:$BB$3170,31,0))</f>
        <v>0</v>
      </c>
      <c r="O82" s="399">
        <f>IF(AB82="",IF($A82="","",VLOOKUP($A82,BDD!$A$8:$BB$3170,16,0)),IF($A82="","",VLOOKUP($A82,BDD!$A$8:$BB$3170,29,0)))</f>
        <v>0</v>
      </c>
      <c r="P82" s="402">
        <f>IF(AB82="",IF($A82="","",VLOOKUP($A82,BDD!$A$8:$BB$3170,17,0)),VLOOKUP($A82,BDD!$A$8:$BB$3170,30,0))</f>
        <v>0</v>
      </c>
      <c r="Q82" s="402">
        <f>IF(AB82="",IF($A82="","",VLOOKUP($A82,BDD!$A$8:$BB$3170,18,0)),VLOOKUP($A82,BDD!$A$8:$BB$3170,30,0))</f>
        <v>0</v>
      </c>
      <c r="R82" s="402">
        <f>IF(AB82="",IF($A82="","",VLOOKUP($A82,BDD!$A$8:$BB$3170,19,0)),VLOOKUP($A82,BDD!$A$8:$BB$3170,30,0))</f>
        <v>0</v>
      </c>
      <c r="S82" s="398" t="str">
        <f>IF($A82="","",IFERROR(RIGHT(IF(VLOOKUP($A82,BDD!$A$8:$BB$3170,23,0)=0,"",VLOOKUP($A82,BDD!$A$8:$BB$3170,23,0)),3),""))</f>
        <v/>
      </c>
      <c r="T82" s="398" t="str">
        <f>IF($A82="","",IFERROR(RIGHT(IF(VLOOKUP($A82,BDD!$A$8:$BB$3170,27,0)=0,"",VLOOKUP($A82,BDD!$A$8:$BB$3170,27,0)),3),""))</f>
        <v/>
      </c>
      <c r="U82" s="398" t="str">
        <f>IF($A82="","",IFERROR(RIGHT(IF(VLOOKUP($A82,BDD!$A$8:$BB$3170,51,0)=0,"",VLOOKUP($A82,BDD!$A$8:$BB$3170,51,0)),3),""))</f>
        <v/>
      </c>
      <c r="V82" s="398" t="str">
        <f>IF($A82="","",IFERROR(RIGHT(IF(VLOOKUP($A82,BDD!$A$8:$BB$3170,52,0)=0,"",VLOOKUP($A82,BDD!$A$8:$BB$3170,52,0)),3),""))</f>
        <v/>
      </c>
      <c r="W82" s="398" t="str">
        <f>IF($A82="","",IFERROR(RIGHT(IF(VLOOKUP($A82,BDD!$A$8:$BB$3170,53,0)=0,"",VLOOKUP($A82,BDD!$A$8:$BB$3170,53,0)),3),""))</f>
        <v/>
      </c>
      <c r="X82" s="403" t="str">
        <f>IF($A82="","",IFERROR(RIGHT(IF(VLOOKUP($A82,BDD!$A$8:$BB$3170,54,0)=0,"",VLOOKUP($A82,BDD!$A$8:$BB$3170,54,0)),3),""))</f>
        <v/>
      </c>
      <c r="Y82" s="359">
        <v>44</v>
      </c>
      <c r="Z82" s="360">
        <f t="shared" si="3"/>
        <v>82</v>
      </c>
      <c r="AA82" s="370" t="s">
        <v>83</v>
      </c>
      <c r="AB82" s="411" t="str">
        <f>IF($A82="","",IF(VLOOKUP($A82,BDD!$A$8:$BB$3170,32,0)=0,"",VLOOKUP($A82,BDD!$A$8:$BB$3170,32,0)))</f>
        <v/>
      </c>
    </row>
    <row r="83" spans="1:28" s="359" customFormat="1" ht="21" customHeight="1">
      <c r="A83" s="350" t="str">
        <f>IF(AA45="","",IFERROR(INDEX(BDD!$A$8:$A$3170,MATCH(AA45&amp;"",BDD!$E$8:$E$3170,0)),IFERROR(INDEX(BDD!$A$8:$A$3170,MATCH("JN°"&amp;TEXT(AA45,"000"),BDD!$E$8:$E$3170,0)),IF(ISNUMBER(MATCH(AA45&amp;"",BDD!$A$8:$A$3170,0)),AA45&amp;"",""))))</f>
        <v/>
      </c>
      <c r="B83" s="397">
        <f>IF($A83="","",VLOOKUP($A83,BDD!$A$8:$BB$3170,3,0))</f>
        <v>0</v>
      </c>
      <c r="C83" s="363">
        <f>IF($A83="","",VLOOKUP($A83,BDD!$A$8:$BB$3170,4,0))</f>
        <v>0</v>
      </c>
      <c r="D83" s="398">
        <f>IF($A83="","",VLOOKUP($A83,BDD!$A$8:$BB$3170,12,0))</f>
        <v>0</v>
      </c>
      <c r="E83" s="398" t="str">
        <f>IF($A83="","",VLOOKUP($A83,BDD!$A$8:$BB$3170,5,0))</f>
        <v>JN°045</v>
      </c>
      <c r="F83" s="398">
        <f>IF($A83="","",VLOOKUP($A83,BDD!$A$8:$BB$3170,6,0))</f>
        <v>0</v>
      </c>
      <c r="G83" s="399">
        <f>IF($A83="","",VLOOKUP($A83,BDD!$A$8:$BB$3170,7,0))</f>
        <v>0</v>
      </c>
      <c r="H83" s="398">
        <f>IF($A83="","",VLOOKUP($A83,BDD!$A$8:$BB$3170,8,0))</f>
        <v>0</v>
      </c>
      <c r="I83" s="398">
        <f>IF($A83="","",VLOOKUP($A83,BDD!$A$8:$BB$3170,9,0))</f>
        <v>0</v>
      </c>
      <c r="J83" s="399">
        <f>IF($A83="","",VLOOKUP($A83,BDD!$A$8:$BB$3170,10,0))</f>
        <v>0</v>
      </c>
      <c r="K83" s="400">
        <f>IF($A83="","",VLOOKUP($A83,BDD!$A$8:$BB$3170,11,0))</f>
        <v>0</v>
      </c>
      <c r="L83" s="398">
        <f>IF($A83="","",VLOOKUP($A83,BDD!$A$8:$BB$3170,13,0))</f>
        <v>0</v>
      </c>
      <c r="M83" s="398">
        <f>IF($A83="","",VLOOKUP($A83,BDD!$A$8:$BB$3170,14,0))</f>
        <v>0</v>
      </c>
      <c r="N83" s="401">
        <f>IF(AB83="",IF($A83="","",VLOOKUP($A83,BDD!$A$8:$BB$3170,22,0)),VLOOKUP($A83,BDD!$A$8:$BB$3170,31,0))</f>
        <v>0</v>
      </c>
      <c r="O83" s="399">
        <f>IF(AB83="",IF($A83="","",VLOOKUP($A83,BDD!$A$8:$BB$3170,16,0)),IF($A83="","",VLOOKUP($A83,BDD!$A$8:$BB$3170,29,0)))</f>
        <v>0</v>
      </c>
      <c r="P83" s="402">
        <f>IF(AB83="",IF($A83="","",VLOOKUP($A83,BDD!$A$8:$BB$3170,17,0)),VLOOKUP($A83,BDD!$A$8:$BB$3170,30,0))</f>
        <v>0</v>
      </c>
      <c r="Q83" s="402">
        <f>IF(AB83="",IF($A83="","",VLOOKUP($A83,BDD!$A$8:$BB$3170,18,0)),VLOOKUP($A83,BDD!$A$8:$BB$3170,30,0))</f>
        <v>0</v>
      </c>
      <c r="R83" s="402">
        <f>IF(AB83="",IF($A83="","",VLOOKUP($A83,BDD!$A$8:$BB$3170,19,0)),VLOOKUP($A83,BDD!$A$8:$BB$3170,30,0))</f>
        <v>0</v>
      </c>
      <c r="S83" s="398" t="str">
        <f>IF($A83="","",IFERROR(RIGHT(IF(VLOOKUP($A83,BDD!$A$8:$BB$3170,23,0)=0,"",VLOOKUP($A83,BDD!$A$8:$BB$3170,23,0)),3),""))</f>
        <v/>
      </c>
      <c r="T83" s="398" t="str">
        <f>IF($A83="","",IFERROR(RIGHT(IF(VLOOKUP($A83,BDD!$A$8:$BB$3170,27,0)=0,"",VLOOKUP($A83,BDD!$A$8:$BB$3170,27,0)),3),""))</f>
        <v/>
      </c>
      <c r="U83" s="398" t="str">
        <f>IF($A83="","",IFERROR(RIGHT(IF(VLOOKUP($A83,BDD!$A$8:$BB$3170,51,0)=0,"",VLOOKUP($A83,BDD!$A$8:$BB$3170,51,0)),3),""))</f>
        <v/>
      </c>
      <c r="V83" s="398" t="str">
        <f>IF($A83="","",IFERROR(RIGHT(IF(VLOOKUP($A83,BDD!$A$8:$BB$3170,52,0)=0,"",VLOOKUP($A83,BDD!$A$8:$BB$3170,52,0)),3),""))</f>
        <v/>
      </c>
      <c r="W83" s="398" t="str">
        <f>IF($A83="","",IFERROR(RIGHT(IF(VLOOKUP($A83,BDD!$A$8:$BB$3170,53,0)=0,"",VLOOKUP($A83,BDD!$A$8:$BB$3170,53,0)),3),""))</f>
        <v/>
      </c>
      <c r="X83" s="403" t="str">
        <f>IF($A83="","",IFERROR(RIGHT(IF(VLOOKUP($A83,BDD!$A$8:$BB$3170,54,0)=0,"",VLOOKUP($A83,BDD!$A$8:$BB$3170,54,0)),3),""))</f>
        <v/>
      </c>
      <c r="Y83" s="359">
        <v>45</v>
      </c>
      <c r="Z83" s="360">
        <f t="shared" si="3"/>
        <v>83</v>
      </c>
      <c r="AA83" s="370" t="s">
        <v>84</v>
      </c>
      <c r="AB83" s="411" t="str">
        <f>IF($A83="","",IF(VLOOKUP($A83,BDD!$A$8:$BB$3170,32,0)=0,"",VLOOKUP($A83,BDD!$A$8:$BB$3170,32,0)))</f>
        <v/>
      </c>
    </row>
    <row r="84" spans="1:28" s="359" customFormat="1" ht="21" customHeight="1">
      <c r="A84" s="350" t="str">
        <f>IF(AA46="","",IFERROR(INDEX(BDD!$A$8:$A$3170,MATCH(AA46&amp;"",BDD!$E$8:$E$3170,0)),IFERROR(INDEX(BDD!$A$8:$A$3170,MATCH("JN°"&amp;TEXT(AA46,"000"),BDD!$E$8:$E$3170,0)),IF(ISNUMBER(MATCH(AA46&amp;"",BDD!$A$8:$A$3170,0)),AA46&amp;"",""))))</f>
        <v/>
      </c>
      <c r="B84" s="397">
        <f>IF($A84="","",VLOOKUP($A84,BDD!$A$8:$BB$3170,3,0))</f>
        <v>0</v>
      </c>
      <c r="C84" s="363">
        <f>IF($A84="","",VLOOKUP($A84,BDD!$A$8:$BB$3170,4,0))</f>
        <v>0</v>
      </c>
      <c r="D84" s="398">
        <f>IF($A84="","",VLOOKUP($A84,BDD!$A$8:$BB$3170,12,0))</f>
        <v>0</v>
      </c>
      <c r="E84" s="398" t="str">
        <f>IF($A84="","",VLOOKUP($A84,BDD!$A$8:$BB$3170,5,0))</f>
        <v>JN°046</v>
      </c>
      <c r="F84" s="398">
        <f>IF($A84="","",VLOOKUP($A84,BDD!$A$8:$BB$3170,6,0))</f>
        <v>0</v>
      </c>
      <c r="G84" s="399">
        <f>IF($A84="","",VLOOKUP($A84,BDD!$A$8:$BB$3170,7,0))</f>
        <v>0</v>
      </c>
      <c r="H84" s="398">
        <f>IF($A84="","",VLOOKUP($A84,BDD!$A$8:$BB$3170,8,0))</f>
        <v>0</v>
      </c>
      <c r="I84" s="398">
        <f>IF($A84="","",VLOOKUP($A84,BDD!$A$8:$BB$3170,9,0))</f>
        <v>0</v>
      </c>
      <c r="J84" s="399">
        <f>IF($A84="","",VLOOKUP($A84,BDD!$A$8:$BB$3170,10,0))</f>
        <v>0</v>
      </c>
      <c r="K84" s="400">
        <f>IF($A84="","",VLOOKUP($A84,BDD!$A$8:$BB$3170,11,0))</f>
        <v>0</v>
      </c>
      <c r="L84" s="398">
        <f>IF($A84="","",VLOOKUP($A84,BDD!$A$8:$BB$3170,13,0))</f>
        <v>0</v>
      </c>
      <c r="M84" s="398">
        <f>IF($A84="","",VLOOKUP($A84,BDD!$A$8:$BB$3170,14,0))</f>
        <v>0</v>
      </c>
      <c r="N84" s="401">
        <f>IF(AB84="",IF($A84="","",VLOOKUP($A84,BDD!$A$8:$BB$3170,22,0)),VLOOKUP($A84,BDD!$A$8:$BB$3170,31,0))</f>
        <v>0</v>
      </c>
      <c r="O84" s="399">
        <f>IF(AB84="",IF($A84="","",VLOOKUP($A84,BDD!$A$8:$BB$3170,16,0)),IF($A84="","",VLOOKUP($A84,BDD!$A$8:$BB$3170,29,0)))</f>
        <v>0</v>
      </c>
      <c r="P84" s="402">
        <f>IF(AB84="",IF($A84="","",VLOOKUP($A84,BDD!$A$8:$BB$3170,17,0)),VLOOKUP($A84,BDD!$A$8:$BB$3170,30,0))</f>
        <v>0</v>
      </c>
      <c r="Q84" s="402">
        <f>IF(AB84="",IF($A84="","",VLOOKUP($A84,BDD!$A$8:$BB$3170,18,0)),VLOOKUP($A84,BDD!$A$8:$BB$3170,30,0))</f>
        <v>0</v>
      </c>
      <c r="R84" s="402">
        <f>IF(AB84="",IF($A84="","",VLOOKUP($A84,BDD!$A$8:$BB$3170,19,0)),VLOOKUP($A84,BDD!$A$8:$BB$3170,30,0))</f>
        <v>0</v>
      </c>
      <c r="S84" s="398" t="str">
        <f>IF($A84="","",IFERROR(RIGHT(IF(VLOOKUP($A84,BDD!$A$8:$BB$3170,23,0)=0,"",VLOOKUP($A84,BDD!$A$8:$BB$3170,23,0)),3),""))</f>
        <v/>
      </c>
      <c r="T84" s="398" t="str">
        <f>IF($A84="","",IFERROR(RIGHT(IF(VLOOKUP($A84,BDD!$A$8:$BB$3170,27,0)=0,"",VLOOKUP($A84,BDD!$A$8:$BB$3170,27,0)),3),""))</f>
        <v/>
      </c>
      <c r="U84" s="398" t="str">
        <f>IF($A84="","",IFERROR(RIGHT(IF(VLOOKUP($A84,BDD!$A$8:$BB$3170,51,0)=0,"",VLOOKUP($A84,BDD!$A$8:$BB$3170,51,0)),3),""))</f>
        <v/>
      </c>
      <c r="V84" s="398" t="str">
        <f>IF($A84="","",IFERROR(RIGHT(IF(VLOOKUP($A84,BDD!$A$8:$BB$3170,52,0)=0,"",VLOOKUP($A84,BDD!$A$8:$BB$3170,52,0)),3),""))</f>
        <v/>
      </c>
      <c r="W84" s="398" t="str">
        <f>IF($A84="","",IFERROR(RIGHT(IF(VLOOKUP($A84,BDD!$A$8:$BB$3170,53,0)=0,"",VLOOKUP($A84,BDD!$A$8:$BB$3170,53,0)),3),""))</f>
        <v/>
      </c>
      <c r="X84" s="403" t="str">
        <f>IF($A84="","",IFERROR(RIGHT(IF(VLOOKUP($A84,BDD!$A$8:$BB$3170,54,0)=0,"",VLOOKUP($A84,BDD!$A$8:$BB$3170,54,0)),3),""))</f>
        <v/>
      </c>
      <c r="Y84" s="359">
        <v>46</v>
      </c>
      <c r="Z84" s="360">
        <f t="shared" si="3"/>
        <v>84</v>
      </c>
      <c r="AA84" s="370" t="s">
        <v>85</v>
      </c>
      <c r="AB84" s="411" t="str">
        <f>IF($A84="","",IF(VLOOKUP($A84,BDD!$A$8:$BB$3170,32,0)=0,"",VLOOKUP($A84,BDD!$A$8:$BB$3170,32,0)))</f>
        <v/>
      </c>
    </row>
    <row r="85" spans="1:28" s="359" customFormat="1" ht="21" customHeight="1">
      <c r="A85" s="350" t="str">
        <f>IF(AA47="","",IFERROR(INDEX(BDD!$A$8:$A$3170,MATCH(AA47&amp;"",BDD!$E$8:$E$3170,0)),IFERROR(INDEX(BDD!$A$8:$A$3170,MATCH("JN°"&amp;TEXT(AA47,"000"),BDD!$E$8:$E$3170,0)),IF(ISNUMBER(MATCH(AA47&amp;"",BDD!$A$8:$A$3170,0)),AA47&amp;"",""))))</f>
        <v/>
      </c>
      <c r="B85" s="397">
        <f>IF($A85="","",VLOOKUP($A85,BDD!$A$8:$BB$3170,3,0))</f>
        <v>0</v>
      </c>
      <c r="C85" s="363">
        <f>IF($A85="","",VLOOKUP($A85,BDD!$A$8:$BB$3170,4,0))</f>
        <v>0</v>
      </c>
      <c r="D85" s="398">
        <f>IF($A85="","",VLOOKUP($A85,BDD!$A$8:$BB$3170,12,0))</f>
        <v>0</v>
      </c>
      <c r="E85" s="398" t="str">
        <f>IF($A85="","",VLOOKUP($A85,BDD!$A$8:$BB$3170,5,0))</f>
        <v>JN°047</v>
      </c>
      <c r="F85" s="398">
        <f>IF($A85="","",VLOOKUP($A85,BDD!$A$8:$BB$3170,6,0))</f>
        <v>0</v>
      </c>
      <c r="G85" s="399">
        <f>IF($A85="","",VLOOKUP($A85,BDD!$A$8:$BB$3170,7,0))</f>
        <v>0</v>
      </c>
      <c r="H85" s="398">
        <f>IF($A85="","",VLOOKUP($A85,BDD!$A$8:$BB$3170,8,0))</f>
        <v>0</v>
      </c>
      <c r="I85" s="398">
        <f>IF($A85="","",VLOOKUP($A85,BDD!$A$8:$BB$3170,9,0))</f>
        <v>0</v>
      </c>
      <c r="J85" s="399">
        <f>IF($A85="","",VLOOKUP($A85,BDD!$A$8:$BB$3170,10,0))</f>
        <v>0</v>
      </c>
      <c r="K85" s="400">
        <f>IF($A85="","",VLOOKUP($A85,BDD!$A$8:$BB$3170,11,0))</f>
        <v>0</v>
      </c>
      <c r="L85" s="398">
        <f>IF($A85="","",VLOOKUP($A85,BDD!$A$8:$BB$3170,13,0))</f>
        <v>0</v>
      </c>
      <c r="M85" s="398">
        <f>IF($A85="","",VLOOKUP($A85,BDD!$A$8:$BB$3170,14,0))</f>
        <v>0</v>
      </c>
      <c r="N85" s="401">
        <f>IF(AB85="",IF($A85="","",VLOOKUP($A85,BDD!$A$8:$BB$3170,22,0)),VLOOKUP($A85,BDD!$A$8:$BB$3170,31,0))</f>
        <v>0</v>
      </c>
      <c r="O85" s="399">
        <f>IF(AB85="",IF($A85="","",VLOOKUP($A85,BDD!$A$8:$BB$3170,16,0)),IF($A85="","",VLOOKUP($A85,BDD!$A$8:$BB$3170,29,0)))</f>
        <v>0</v>
      </c>
      <c r="P85" s="402">
        <f>IF(AB85="",IF($A85="","",VLOOKUP($A85,BDD!$A$8:$BB$3170,17,0)),VLOOKUP($A85,BDD!$A$8:$BB$3170,30,0))</f>
        <v>0</v>
      </c>
      <c r="Q85" s="402">
        <f>IF(AB85="",IF($A85="","",VLOOKUP($A85,BDD!$A$8:$BB$3170,18,0)),VLOOKUP($A85,BDD!$A$8:$BB$3170,30,0))</f>
        <v>0</v>
      </c>
      <c r="R85" s="402">
        <f>IF(AB85="",IF($A85="","",VLOOKUP($A85,BDD!$A$8:$BB$3170,19,0)),VLOOKUP($A85,BDD!$A$8:$BB$3170,30,0))</f>
        <v>0</v>
      </c>
      <c r="S85" s="398" t="str">
        <f>IF($A85="","",IFERROR(RIGHT(IF(VLOOKUP($A85,BDD!$A$8:$BB$3170,23,0)=0,"",VLOOKUP($A85,BDD!$A$8:$BB$3170,23,0)),3),""))</f>
        <v/>
      </c>
      <c r="T85" s="398" t="str">
        <f>IF($A85="","",IFERROR(RIGHT(IF(VLOOKUP($A85,BDD!$A$8:$BB$3170,27,0)=0,"",VLOOKUP($A85,BDD!$A$8:$BB$3170,27,0)),3),""))</f>
        <v/>
      </c>
      <c r="U85" s="398" t="str">
        <f>IF($A85="","",IFERROR(RIGHT(IF(VLOOKUP($A85,BDD!$A$8:$BB$3170,51,0)=0,"",VLOOKUP($A85,BDD!$A$8:$BB$3170,51,0)),3),""))</f>
        <v/>
      </c>
      <c r="V85" s="398" t="str">
        <f>IF($A85="","",IFERROR(RIGHT(IF(VLOOKUP($A85,BDD!$A$8:$BB$3170,52,0)=0,"",VLOOKUP($A85,BDD!$A$8:$BB$3170,52,0)),3),""))</f>
        <v/>
      </c>
      <c r="W85" s="398" t="str">
        <f>IF($A85="","",IFERROR(RIGHT(IF(VLOOKUP($A85,BDD!$A$8:$BB$3170,53,0)=0,"",VLOOKUP($A85,BDD!$A$8:$BB$3170,53,0)),3),""))</f>
        <v/>
      </c>
      <c r="X85" s="403" t="str">
        <f>IF($A85="","",IFERROR(RIGHT(IF(VLOOKUP($A85,BDD!$A$8:$BB$3170,54,0)=0,"",VLOOKUP($A85,BDD!$A$8:$BB$3170,54,0)),3),""))</f>
        <v/>
      </c>
      <c r="Y85" s="359">
        <v>47</v>
      </c>
      <c r="Z85" s="360">
        <f t="shared" si="3"/>
        <v>85</v>
      </c>
      <c r="AA85" s="370" t="s">
        <v>86</v>
      </c>
      <c r="AB85" s="411" t="str">
        <f>IF($A85="","",IF(VLOOKUP($A85,BDD!$A$8:$BB$3170,32,0)=0,"",VLOOKUP($A85,BDD!$A$8:$BB$3170,32,0)))</f>
        <v/>
      </c>
    </row>
    <row r="86" spans="1:28" s="359" customFormat="1" ht="21" customHeight="1">
      <c r="A86" s="350" t="str">
        <f>IF(AA48="","",IFERROR(INDEX(BDD!$A$8:$A$3170,MATCH(AA48&amp;"",BDD!$E$8:$E$3170,0)),IFERROR(INDEX(BDD!$A$8:$A$3170,MATCH("JN°"&amp;TEXT(AA48,"000"),BDD!$E$8:$E$3170,0)),IF(ISNUMBER(MATCH(AA48&amp;"",BDD!$A$8:$A$3170,0)),AA48&amp;"",""))))</f>
        <v/>
      </c>
      <c r="B86" s="397">
        <f>IF($A86="","",VLOOKUP($A86,BDD!$A$8:$BB$3170,3,0))</f>
        <v>0</v>
      </c>
      <c r="C86" s="363">
        <f>IF($A86="","",VLOOKUP($A86,BDD!$A$8:$BB$3170,4,0))</f>
        <v>0</v>
      </c>
      <c r="D86" s="398">
        <f>IF($A86="","",VLOOKUP($A86,BDD!$A$8:$BB$3170,12,0))</f>
        <v>0</v>
      </c>
      <c r="E86" s="398" t="str">
        <f>IF($A86="","",VLOOKUP($A86,BDD!$A$8:$BB$3170,5,0))</f>
        <v>JN°048</v>
      </c>
      <c r="F86" s="398">
        <f>IF($A86="","",VLOOKUP($A86,BDD!$A$8:$BB$3170,6,0))</f>
        <v>0</v>
      </c>
      <c r="G86" s="399">
        <f>IF($A86="","",VLOOKUP($A86,BDD!$A$8:$BB$3170,7,0))</f>
        <v>0</v>
      </c>
      <c r="H86" s="398">
        <f>IF($A86="","",VLOOKUP($A86,BDD!$A$8:$BB$3170,8,0))</f>
        <v>0</v>
      </c>
      <c r="I86" s="398">
        <f>IF($A86="","",VLOOKUP($A86,BDD!$A$8:$BB$3170,9,0))</f>
        <v>0</v>
      </c>
      <c r="J86" s="399">
        <f>IF($A86="","",VLOOKUP($A86,BDD!$A$8:$BB$3170,10,0))</f>
        <v>0</v>
      </c>
      <c r="K86" s="400">
        <f>IF($A86="","",VLOOKUP($A86,BDD!$A$8:$BB$3170,11,0))</f>
        <v>0</v>
      </c>
      <c r="L86" s="398">
        <f>IF($A86="","",VLOOKUP($A86,BDD!$A$8:$BB$3170,13,0))</f>
        <v>0</v>
      </c>
      <c r="M86" s="398">
        <f>IF($A86="","",VLOOKUP($A86,BDD!$A$8:$BB$3170,14,0))</f>
        <v>0</v>
      </c>
      <c r="N86" s="401">
        <f>IF(AB86="",IF($A86="","",VLOOKUP($A86,BDD!$A$8:$BB$3170,22,0)),VLOOKUP($A86,BDD!$A$8:$BB$3170,31,0))</f>
        <v>0</v>
      </c>
      <c r="O86" s="399">
        <f>IF(AB86="",IF($A86="","",VLOOKUP($A86,BDD!$A$8:$BB$3170,16,0)),IF($A86="","",VLOOKUP($A86,BDD!$A$8:$BB$3170,29,0)))</f>
        <v>0</v>
      </c>
      <c r="P86" s="402">
        <f>IF(AB86="",IF($A86="","",VLOOKUP($A86,BDD!$A$8:$BB$3170,17,0)),VLOOKUP($A86,BDD!$A$8:$BB$3170,30,0))</f>
        <v>0</v>
      </c>
      <c r="Q86" s="402">
        <f>IF(AB86="",IF($A86="","",VLOOKUP($A86,BDD!$A$8:$BB$3170,18,0)),VLOOKUP($A86,BDD!$A$8:$BB$3170,30,0))</f>
        <v>0</v>
      </c>
      <c r="R86" s="402">
        <f>IF(AB86="",IF($A86="","",VLOOKUP($A86,BDD!$A$8:$BB$3170,19,0)),VLOOKUP($A86,BDD!$A$8:$BB$3170,30,0))</f>
        <v>0</v>
      </c>
      <c r="S86" s="398" t="str">
        <f>IF($A86="","",IFERROR(RIGHT(IF(VLOOKUP($A86,BDD!$A$8:$BB$3170,23,0)=0,"",VLOOKUP($A86,BDD!$A$8:$BB$3170,23,0)),3),""))</f>
        <v/>
      </c>
      <c r="T86" s="398" t="str">
        <f>IF($A86="","",IFERROR(RIGHT(IF(VLOOKUP($A86,BDD!$A$8:$BB$3170,27,0)=0,"",VLOOKUP($A86,BDD!$A$8:$BB$3170,27,0)),3),""))</f>
        <v/>
      </c>
      <c r="U86" s="398" t="str">
        <f>IF($A86="","",IFERROR(RIGHT(IF(VLOOKUP($A86,BDD!$A$8:$BB$3170,51,0)=0,"",VLOOKUP($A86,BDD!$A$8:$BB$3170,51,0)),3),""))</f>
        <v/>
      </c>
      <c r="V86" s="398" t="str">
        <f>IF($A86="","",IFERROR(RIGHT(IF(VLOOKUP($A86,BDD!$A$8:$BB$3170,52,0)=0,"",VLOOKUP($A86,BDD!$A$8:$BB$3170,52,0)),3),""))</f>
        <v/>
      </c>
      <c r="W86" s="398" t="str">
        <f>IF($A86="","",IFERROR(RIGHT(IF(VLOOKUP($A86,BDD!$A$8:$BB$3170,53,0)=0,"",VLOOKUP($A86,BDD!$A$8:$BB$3170,53,0)),3),""))</f>
        <v/>
      </c>
      <c r="X86" s="403" t="str">
        <f>IF($A86="","",IFERROR(RIGHT(IF(VLOOKUP($A86,BDD!$A$8:$BB$3170,54,0)=0,"",VLOOKUP($A86,BDD!$A$8:$BB$3170,54,0)),3),""))</f>
        <v/>
      </c>
      <c r="Y86" s="359">
        <v>48</v>
      </c>
      <c r="Z86" s="360">
        <f t="shared" si="3"/>
        <v>86</v>
      </c>
      <c r="AA86" s="370" t="s">
        <v>87</v>
      </c>
      <c r="AB86" s="411" t="str">
        <f>IF($A86="","",IF(VLOOKUP($A86,BDD!$A$8:$BB$3170,32,0)=0,"",VLOOKUP($A86,BDD!$A$8:$BB$3170,32,0)))</f>
        <v/>
      </c>
    </row>
    <row r="87" spans="1:28" s="359" customFormat="1" ht="21" customHeight="1">
      <c r="A87" s="350" t="str">
        <f>IF(AA49="","",IFERROR(INDEX(BDD!$A$8:$A$3170,MATCH(AA49&amp;"",BDD!$E$8:$E$3170,0)),IFERROR(INDEX(BDD!$A$8:$A$3170,MATCH("JN°"&amp;TEXT(AA49,"000"),BDD!$E$8:$E$3170,0)),IF(ISNUMBER(MATCH(AA49&amp;"",BDD!$A$8:$A$3170,0)),AA49&amp;"",""))))</f>
        <v/>
      </c>
      <c r="B87" s="397">
        <f>IF($A87="","",VLOOKUP($A87,BDD!$A$8:$BB$3170,3,0))</f>
        <v>0</v>
      </c>
      <c r="C87" s="363">
        <f>IF($A87="","",VLOOKUP($A87,BDD!$A$8:$BB$3170,4,0))</f>
        <v>0</v>
      </c>
      <c r="D87" s="398">
        <f>IF($A87="","",VLOOKUP($A87,BDD!$A$8:$BB$3170,12,0))</f>
        <v>0</v>
      </c>
      <c r="E87" s="398" t="str">
        <f>IF($A87="","",VLOOKUP($A87,BDD!$A$8:$BB$3170,5,0))</f>
        <v>JN°049</v>
      </c>
      <c r="F87" s="398">
        <f>IF($A87="","",VLOOKUP($A87,BDD!$A$8:$BB$3170,6,0))</f>
        <v>0</v>
      </c>
      <c r="G87" s="399">
        <f>IF($A87="","",VLOOKUP($A87,BDD!$A$8:$BB$3170,7,0))</f>
        <v>0</v>
      </c>
      <c r="H87" s="400">
        <f>IF($A87="","",VLOOKUP($A87,BDD!$A$8:$BB$3170,8,0))</f>
        <v>0</v>
      </c>
      <c r="I87" s="398">
        <f>IF($A87="","",VLOOKUP($A87,BDD!$A$8:$BB$3170,9,0))</f>
        <v>0</v>
      </c>
      <c r="J87" s="399">
        <f>IF($A87="","",VLOOKUP($A87,BDD!$A$8:$BB$3170,10,0))</f>
        <v>0</v>
      </c>
      <c r="K87" s="400">
        <f>IF($A87="","",VLOOKUP($A87,BDD!$A$8:$BB$3170,11,0))</f>
        <v>0</v>
      </c>
      <c r="L87" s="398">
        <f>IF($A87="","",VLOOKUP($A87,BDD!$A$8:$BB$3170,13,0))</f>
        <v>0</v>
      </c>
      <c r="M87" s="398">
        <f>IF($A87="","",VLOOKUP($A87,BDD!$A$8:$BB$3170,14,0))</f>
        <v>0</v>
      </c>
      <c r="N87" s="401">
        <f>IF(AB87="",IF($A87="","",VLOOKUP($A87,BDD!$A$8:$BB$3170,22,0)),VLOOKUP($A87,BDD!$A$8:$BB$3170,31,0))</f>
        <v>0</v>
      </c>
      <c r="O87" s="399">
        <f>IF(AB87="",IF($A87="","",VLOOKUP($A87,BDD!$A$8:$BB$3170,16,0)),IF($A87="","",VLOOKUP($A87,BDD!$A$8:$BB$3170,29,0)))</f>
        <v>0</v>
      </c>
      <c r="P87" s="402">
        <f>IF(AB87="",IF($A87="","",VLOOKUP($A87,BDD!$A$8:$BB$3170,17,0)),VLOOKUP($A87,BDD!$A$8:$BB$3170,30,0))</f>
        <v>0</v>
      </c>
      <c r="Q87" s="402">
        <f>IF(AB87="",IF($A87="","",VLOOKUP($A87,BDD!$A$8:$BB$3170,18,0)),VLOOKUP($A87,BDD!$A$8:$BB$3170,30,0))</f>
        <v>0</v>
      </c>
      <c r="R87" s="402">
        <f>IF(AB87="",IF($A87="","",VLOOKUP($A87,BDD!$A$8:$BB$3170,19,0)),VLOOKUP($A87,BDD!$A$8:$BB$3170,30,0))</f>
        <v>0</v>
      </c>
      <c r="S87" s="398" t="str">
        <f>IF($A87="","",IFERROR(RIGHT(IF(VLOOKUP($A87,BDD!$A$8:$BB$3170,23,0)=0,"",VLOOKUP($A87,BDD!$A$8:$BB$3170,23,0)),3),""))</f>
        <v/>
      </c>
      <c r="T87" s="398" t="str">
        <f>IF($A87="","",IFERROR(RIGHT(IF(VLOOKUP($A87,BDD!$A$8:$BB$3170,27,0)=0,"",VLOOKUP($A87,BDD!$A$8:$BB$3170,27,0)),3),""))</f>
        <v/>
      </c>
      <c r="U87" s="398" t="str">
        <f>IF($A87="","",IFERROR(RIGHT(IF(VLOOKUP($A87,BDD!$A$8:$BB$3170,51,0)=0,"",VLOOKUP($A87,BDD!$A$8:$BB$3170,51,0)),3),""))</f>
        <v/>
      </c>
      <c r="V87" s="398" t="str">
        <f>IF($A87="","",IFERROR(RIGHT(IF(VLOOKUP($A87,BDD!$A$8:$BB$3170,52,0)=0,"",VLOOKUP($A87,BDD!$A$8:$BB$3170,52,0)),3),""))</f>
        <v/>
      </c>
      <c r="W87" s="398" t="str">
        <f>IF($A87="","",IFERROR(RIGHT(IF(VLOOKUP($A87,BDD!$A$8:$BB$3170,53,0)=0,"",VLOOKUP($A87,BDD!$A$8:$BB$3170,53,0)),3),""))</f>
        <v/>
      </c>
      <c r="X87" s="403" t="str">
        <f>IF($A87="","",IFERROR(RIGHT(IF(VLOOKUP($A87,BDD!$A$8:$BB$3170,54,0)=0,"",VLOOKUP($A87,BDD!$A$8:$BB$3170,54,0)),3),""))</f>
        <v/>
      </c>
      <c r="Y87" s="359">
        <v>49</v>
      </c>
      <c r="Z87" s="360">
        <f t="shared" si="3"/>
        <v>87</v>
      </c>
      <c r="AA87" s="370" t="s">
        <v>88</v>
      </c>
      <c r="AB87" s="411" t="str">
        <f>IF($A87="","",IF(VLOOKUP($A87,BDD!$A$8:$BB$3170,32,0)=0,"",VLOOKUP($A87,BDD!$A$8:$BB$3170,32,0)))</f>
        <v/>
      </c>
    </row>
    <row r="88" spans="1:28" s="359" customFormat="1" ht="21" customHeight="1">
      <c r="A88" s="350" t="str">
        <f>IF(AA50="","",IFERROR(INDEX(BDD!$A$8:$A$3170,MATCH(AA50&amp;"",BDD!$E$8:$E$3170,0)),IFERROR(INDEX(BDD!$A$8:$A$3170,MATCH("JN°"&amp;TEXT(AA50,"000"),BDD!$E$8:$E$3170,0)),IF(ISNUMBER(MATCH(AA50&amp;"",BDD!$A$8:$A$3170,0)),AA50&amp;"",""))))</f>
        <v/>
      </c>
      <c r="B88" s="397">
        <f>IF($A88="","",VLOOKUP($A88,BDD!$A$8:$BB$3170,3,0))</f>
        <v>0</v>
      </c>
      <c r="C88" s="363">
        <f>IF($A88="","",VLOOKUP($A88,BDD!$A$8:$BB$3170,4,0))</f>
        <v>0</v>
      </c>
      <c r="D88" s="398">
        <f>IF($A88="","",VLOOKUP($A88,BDD!$A$8:$BB$3170,12,0))</f>
        <v>0</v>
      </c>
      <c r="E88" s="398" t="str">
        <f>IF($A88="","",VLOOKUP($A88,BDD!$A$8:$BB$3170,5,0))</f>
        <v>JN°050</v>
      </c>
      <c r="F88" s="398">
        <f>IF($A88="","",VLOOKUP($A88,BDD!$A$8:$BB$3170,6,0))</f>
        <v>0</v>
      </c>
      <c r="G88" s="399">
        <f>IF($A88="","",VLOOKUP($A88,BDD!$A$8:$BB$3170,7,0))</f>
        <v>0</v>
      </c>
      <c r="H88" s="398">
        <f>IF($A88="","",VLOOKUP($A88,BDD!$A$8:$BB$3170,8,0))</f>
        <v>0</v>
      </c>
      <c r="I88" s="398">
        <f>IF($A88="","",VLOOKUP($A88,BDD!$A$8:$BB$3170,9,0))</f>
        <v>0</v>
      </c>
      <c r="J88" s="399">
        <f>IF($A88="","",VLOOKUP($A88,BDD!$A$8:$BB$3170,10,0))</f>
        <v>0</v>
      </c>
      <c r="K88" s="400">
        <f>IF($A88="","",VLOOKUP($A88,BDD!$A$8:$BB$3170,11,0))</f>
        <v>0</v>
      </c>
      <c r="L88" s="398">
        <f>IF($A88="","",VLOOKUP($A88,BDD!$A$8:$BB$3170,13,0))</f>
        <v>0</v>
      </c>
      <c r="M88" s="398">
        <f>IF($A88="","",VLOOKUP($A88,BDD!$A$8:$BB$3170,14,0))</f>
        <v>0</v>
      </c>
      <c r="N88" s="401">
        <f>IF(AB88="",IF($A88="","",VLOOKUP($A88,BDD!$A$8:$BB$3170,22,0)),VLOOKUP($A88,BDD!$A$8:$BB$3170,31,0))</f>
        <v>0</v>
      </c>
      <c r="O88" s="399">
        <f>IF(AB88="",IF($A88="","",VLOOKUP($A88,BDD!$A$8:$BB$3170,16,0)),IF($A88="","",VLOOKUP($A88,BDD!$A$8:$BB$3170,29,0)))</f>
        <v>0</v>
      </c>
      <c r="P88" s="402">
        <f>IF(AB88="",IF($A88="","",VLOOKUP($A88,BDD!$A$8:$BB$3170,17,0)),VLOOKUP($A88,BDD!$A$8:$BB$3170,30,0))</f>
        <v>0</v>
      </c>
      <c r="Q88" s="402">
        <f>IF(AB88="",IF($A88="","",VLOOKUP($A88,BDD!$A$8:$BB$3170,18,0)),VLOOKUP($A88,BDD!$A$8:$BB$3170,30,0))</f>
        <v>0</v>
      </c>
      <c r="R88" s="402">
        <f>IF(AB88="",IF($A88="","",VLOOKUP($A88,BDD!$A$8:$BB$3170,19,0)),VLOOKUP($A88,BDD!$A$8:$BB$3170,30,0))</f>
        <v>0</v>
      </c>
      <c r="S88" s="398" t="str">
        <f>IF($A88="","",IFERROR(RIGHT(IF(VLOOKUP($A88,BDD!$A$8:$BB$3170,23,0)=0,"",VLOOKUP($A88,BDD!$A$8:$BB$3170,23,0)),3),""))</f>
        <v/>
      </c>
      <c r="T88" s="398" t="str">
        <f>IF($A88="","",IFERROR(RIGHT(IF(VLOOKUP($A88,BDD!$A$8:$BB$3170,27,0)=0,"",VLOOKUP($A88,BDD!$A$8:$BB$3170,27,0)),3),""))</f>
        <v/>
      </c>
      <c r="U88" s="398" t="str">
        <f>IF($A88="","",IFERROR(RIGHT(IF(VLOOKUP($A88,BDD!$A$8:$BB$3170,51,0)=0,"",VLOOKUP($A88,BDD!$A$8:$BB$3170,51,0)),3),""))</f>
        <v/>
      </c>
      <c r="V88" s="398" t="str">
        <f>IF($A88="","",IFERROR(RIGHT(IF(VLOOKUP($A88,BDD!$A$8:$BB$3170,52,0)=0,"",VLOOKUP($A88,BDD!$A$8:$BB$3170,52,0)),3),""))</f>
        <v/>
      </c>
      <c r="W88" s="398" t="str">
        <f>IF($A88="","",IFERROR(RIGHT(IF(VLOOKUP($A88,BDD!$A$8:$BB$3170,53,0)=0,"",VLOOKUP($A88,BDD!$A$8:$BB$3170,53,0)),3),""))</f>
        <v/>
      </c>
      <c r="X88" s="403" t="str">
        <f>IF($A88="","",IFERROR(RIGHT(IF(VLOOKUP($A88,BDD!$A$8:$BB$3170,54,0)=0,"",VLOOKUP($A88,BDD!$A$8:$BB$3170,54,0)),3),""))</f>
        <v/>
      </c>
      <c r="Y88" s="359">
        <v>50</v>
      </c>
      <c r="Z88" s="360">
        <f t="shared" si="3"/>
        <v>88</v>
      </c>
      <c r="AA88" s="370" t="s">
        <v>89</v>
      </c>
      <c r="AB88" s="411" t="str">
        <f>IF($A88="","",IF(VLOOKUP($A88,BDD!$A$8:$BB$3170,32,0)=0,"",VLOOKUP($A88,BDD!$A$8:$BB$3170,32,0)))</f>
        <v/>
      </c>
    </row>
    <row r="89" spans="1:28" s="359" customFormat="1" ht="21" customHeight="1">
      <c r="A89" s="350" t="str">
        <f>IF(AA51="","",IFERROR(INDEX(BDD!$A$8:$A$3170,MATCH(AA51&amp;"",BDD!$E$8:$E$3170,0)),IFERROR(INDEX(BDD!$A$8:$A$3170,MATCH("JN°"&amp;TEXT(AA51,"000"),BDD!$E$8:$E$3170,0)),IF(ISNUMBER(MATCH(AA51&amp;"",BDD!$A$8:$A$3170,0)),AA51&amp;"",""))))</f>
        <v/>
      </c>
      <c r="B89" s="397">
        <f>IF($A89="","",VLOOKUP($A89,BDD!$A$8:$BB$3170,3,0))</f>
        <v>0</v>
      </c>
      <c r="C89" s="363">
        <f>IF($A89="","",VLOOKUP($A89,BDD!$A$8:$BB$3170,4,0))</f>
        <v>0</v>
      </c>
      <c r="D89" s="398">
        <f>IF($A89="","",VLOOKUP($A89,BDD!$A$8:$BB$3170,12,0))</f>
        <v>0</v>
      </c>
      <c r="E89" s="398" t="str">
        <f>IF($A89="","",VLOOKUP($A89,BDD!$A$8:$BB$3170,5,0))</f>
        <v>JN°051</v>
      </c>
      <c r="F89" s="398">
        <f>IF($A89="","",VLOOKUP($A89,BDD!$A$8:$BB$3170,6,0))</f>
        <v>0</v>
      </c>
      <c r="G89" s="399">
        <f>IF($A89="","",VLOOKUP($A89,BDD!$A$8:$BB$3170,7,0))</f>
        <v>0</v>
      </c>
      <c r="H89" s="400">
        <f>IF($A89="","",VLOOKUP($A89,BDD!$A$8:$BB$3170,8,0))</f>
        <v>0</v>
      </c>
      <c r="I89" s="398">
        <f>IF($A89="","",VLOOKUP($A89,BDD!$A$8:$BB$3170,9,0))</f>
        <v>0</v>
      </c>
      <c r="J89" s="399">
        <f>IF($A89="","",VLOOKUP($A89,BDD!$A$8:$BB$3170,10,0))</f>
        <v>0</v>
      </c>
      <c r="K89" s="400">
        <f>IF($A89="","",VLOOKUP($A89,BDD!$A$8:$BB$3170,11,0))</f>
        <v>0</v>
      </c>
      <c r="L89" s="398">
        <f>IF($A89="","",VLOOKUP($A89,BDD!$A$8:$BB$3170,13,0))</f>
        <v>0</v>
      </c>
      <c r="M89" s="398">
        <f>IF($A89="","",VLOOKUP($A89,BDD!$A$8:$BB$3170,14,0))</f>
        <v>0</v>
      </c>
      <c r="N89" s="401">
        <f>IF(AB89="",IF($A89="","",VLOOKUP($A89,BDD!$A$8:$BB$3170,22,0)),VLOOKUP($A89,BDD!$A$8:$BB$3170,31,0))</f>
        <v>0</v>
      </c>
      <c r="O89" s="399">
        <f>IF(AB89="",IF($A89="","",VLOOKUP($A89,BDD!$A$8:$BB$3170,16,0)),IF($A89="","",VLOOKUP($A89,BDD!$A$8:$BB$3170,29,0)))</f>
        <v>0</v>
      </c>
      <c r="P89" s="402">
        <f>IF(AB89="",IF($A89="","",VLOOKUP($A89,BDD!$A$8:$BB$3170,17,0)),VLOOKUP($A89,BDD!$A$8:$BB$3170,30,0))</f>
        <v>0</v>
      </c>
      <c r="Q89" s="402">
        <f>IF(AB89="",IF($A89="","",VLOOKUP($A89,BDD!$A$8:$BB$3170,18,0)),VLOOKUP($A89,BDD!$A$8:$BB$3170,30,0))</f>
        <v>0</v>
      </c>
      <c r="R89" s="402">
        <f>IF(AB89="",IF($A89="","",VLOOKUP($A89,BDD!$A$8:$BB$3170,19,0)),VLOOKUP($A89,BDD!$A$8:$BB$3170,30,0))</f>
        <v>0</v>
      </c>
      <c r="S89" s="398" t="str">
        <f>IF($A89="","",IFERROR(RIGHT(IF(VLOOKUP($A89,BDD!$A$8:$BB$3170,23,0)=0,"",VLOOKUP($A89,BDD!$A$8:$BB$3170,23,0)),3),""))</f>
        <v/>
      </c>
      <c r="T89" s="398" t="str">
        <f>IF($A89="","",IFERROR(RIGHT(IF(VLOOKUP($A89,BDD!$A$8:$BB$3170,27,0)=0,"",VLOOKUP($A89,BDD!$A$8:$BB$3170,27,0)),3),""))</f>
        <v/>
      </c>
      <c r="U89" s="398" t="str">
        <f>IF($A89="","",IFERROR(RIGHT(IF(VLOOKUP($A89,BDD!$A$8:$BB$3170,51,0)=0,"",VLOOKUP($A89,BDD!$A$8:$BB$3170,51,0)),3),""))</f>
        <v/>
      </c>
      <c r="V89" s="398" t="str">
        <f>IF($A89="","",IFERROR(RIGHT(IF(VLOOKUP($A89,BDD!$A$8:$BB$3170,52,0)=0,"",VLOOKUP($A89,BDD!$A$8:$BB$3170,52,0)),3),""))</f>
        <v/>
      </c>
      <c r="W89" s="398" t="str">
        <f>IF($A89="","",IFERROR(RIGHT(IF(VLOOKUP($A89,BDD!$A$8:$BB$3170,53,0)=0,"",VLOOKUP($A89,BDD!$A$8:$BB$3170,53,0)),3),""))</f>
        <v/>
      </c>
      <c r="X89" s="403" t="str">
        <f>IF($A89="","",IFERROR(RIGHT(IF(VLOOKUP($A89,BDD!$A$8:$BB$3170,54,0)=0,"",VLOOKUP($A89,BDD!$A$8:$BB$3170,54,0)),3),""))</f>
        <v/>
      </c>
      <c r="Y89" s="359">
        <v>51</v>
      </c>
      <c r="Z89" s="360">
        <f t="shared" si="3"/>
        <v>89</v>
      </c>
      <c r="AA89" s="370" t="s">
        <v>90</v>
      </c>
      <c r="AB89" s="411" t="str">
        <f>IF($A89="","",IF(VLOOKUP($A89,BDD!$A$8:$BB$3170,32,0)=0,"",VLOOKUP($A89,BDD!$A$8:$BB$3170,32,0)))</f>
        <v/>
      </c>
    </row>
    <row r="90" spans="1:28" s="359" customFormat="1" ht="21" customHeight="1">
      <c r="A90" s="350" t="str">
        <f>IF(AA52="","",IFERROR(INDEX(BDD!$A$8:$A$3170,MATCH(AA52&amp;"",BDD!$E$8:$E$3170,0)),IFERROR(INDEX(BDD!$A$8:$A$3170,MATCH("JN°"&amp;TEXT(AA52,"000"),BDD!$E$8:$E$3170,0)),IF(ISNUMBER(MATCH(AA52&amp;"",BDD!$A$8:$A$3170,0)),AA52&amp;"",""))))</f>
        <v/>
      </c>
      <c r="B90" s="397">
        <f>IF($A90="","",VLOOKUP($A90,BDD!$A$8:$BB$3170,3,0))</f>
        <v>0</v>
      </c>
      <c r="C90" s="363">
        <f>IF($A90="","",VLOOKUP($A90,BDD!$A$8:$BB$3170,4,0))</f>
        <v>0</v>
      </c>
      <c r="D90" s="398">
        <f>IF($A90="","",VLOOKUP($A90,BDD!$A$8:$BB$3170,12,0))</f>
        <v>0</v>
      </c>
      <c r="E90" s="398" t="str">
        <f>IF($A90="","",VLOOKUP($A90,BDD!$A$8:$BB$3170,5,0))</f>
        <v>JN°052</v>
      </c>
      <c r="F90" s="398">
        <f>IF($A90="","",VLOOKUP($A90,BDD!$A$8:$BB$3170,6,0))</f>
        <v>0</v>
      </c>
      <c r="G90" s="399">
        <f>IF($A90="","",VLOOKUP($A90,BDD!$A$8:$BB$3170,7,0))</f>
        <v>0</v>
      </c>
      <c r="H90" s="398">
        <f>IF($A90="","",VLOOKUP($A90,BDD!$A$8:$BB$3170,8,0))</f>
        <v>0</v>
      </c>
      <c r="I90" s="398">
        <f>IF($A90="","",VLOOKUP($A90,BDD!$A$8:$BB$3170,9,0))</f>
        <v>0</v>
      </c>
      <c r="J90" s="399">
        <f>IF($A90="","",VLOOKUP($A90,BDD!$A$8:$BB$3170,10,0))</f>
        <v>0</v>
      </c>
      <c r="K90" s="400">
        <f>IF($A90="","",VLOOKUP($A90,BDD!$A$8:$BB$3170,11,0))</f>
        <v>0</v>
      </c>
      <c r="L90" s="398">
        <f>IF($A90="","",VLOOKUP($A90,BDD!$A$8:$BB$3170,13,0))</f>
        <v>0</v>
      </c>
      <c r="M90" s="398">
        <f>IF($A90="","",VLOOKUP($A90,BDD!$A$8:$BB$3170,14,0))</f>
        <v>0</v>
      </c>
      <c r="N90" s="401">
        <f>IF(AB90="",IF($A90="","",VLOOKUP($A90,BDD!$A$8:$BB$3170,22,0)),VLOOKUP($A90,BDD!$A$8:$BB$3170,31,0))</f>
        <v>0</v>
      </c>
      <c r="O90" s="399">
        <f>IF(AB90="",IF($A90="","",VLOOKUP($A90,BDD!$A$8:$BB$3170,16,0)),IF($A90="","",VLOOKUP($A90,BDD!$A$8:$BB$3170,29,0)))</f>
        <v>0</v>
      </c>
      <c r="P90" s="402">
        <f>IF(AB90="",IF($A90="","",VLOOKUP($A90,BDD!$A$8:$BB$3170,17,0)),VLOOKUP($A90,BDD!$A$8:$BB$3170,30,0))</f>
        <v>0</v>
      </c>
      <c r="Q90" s="402">
        <f>IF(AB90="",IF($A90="","",VLOOKUP($A90,BDD!$A$8:$BB$3170,18,0)),VLOOKUP($A90,BDD!$A$8:$BB$3170,30,0))</f>
        <v>0</v>
      </c>
      <c r="R90" s="402">
        <f>IF(AB90="",IF($A90="","",VLOOKUP($A90,BDD!$A$8:$BB$3170,19,0)),VLOOKUP($A90,BDD!$A$8:$BB$3170,30,0))</f>
        <v>0</v>
      </c>
      <c r="S90" s="398" t="str">
        <f>IF($A90="","",IFERROR(RIGHT(IF(VLOOKUP($A90,BDD!$A$8:$BB$3170,23,0)=0,"",VLOOKUP($A90,BDD!$A$8:$BB$3170,23,0)),3),""))</f>
        <v/>
      </c>
      <c r="T90" s="398" t="str">
        <f>IF($A90="","",IFERROR(RIGHT(IF(VLOOKUP($A90,BDD!$A$8:$BB$3170,27,0)=0,"",VLOOKUP($A90,BDD!$A$8:$BB$3170,27,0)),3),""))</f>
        <v/>
      </c>
      <c r="U90" s="398" t="str">
        <f>IF($A90="","",IFERROR(RIGHT(IF(VLOOKUP($A90,BDD!$A$8:$BB$3170,51,0)=0,"",VLOOKUP($A90,BDD!$A$8:$BB$3170,51,0)),3),""))</f>
        <v/>
      </c>
      <c r="V90" s="398" t="str">
        <f>IF($A90="","",IFERROR(RIGHT(IF(VLOOKUP($A90,BDD!$A$8:$BB$3170,52,0)=0,"",VLOOKUP($A90,BDD!$A$8:$BB$3170,52,0)),3),""))</f>
        <v/>
      </c>
      <c r="W90" s="398" t="str">
        <f>IF($A90="","",IFERROR(RIGHT(IF(VLOOKUP($A90,BDD!$A$8:$BB$3170,53,0)=0,"",VLOOKUP($A90,BDD!$A$8:$BB$3170,53,0)),3),""))</f>
        <v/>
      </c>
      <c r="X90" s="403" t="str">
        <f>IF($A90="","",IFERROR(RIGHT(IF(VLOOKUP($A90,BDD!$A$8:$BB$3170,54,0)=0,"",VLOOKUP($A90,BDD!$A$8:$BB$3170,54,0)),3),""))</f>
        <v/>
      </c>
      <c r="Y90" s="359">
        <v>52</v>
      </c>
      <c r="Z90" s="360">
        <f t="shared" si="3"/>
        <v>90</v>
      </c>
      <c r="AA90" s="370" t="s">
        <v>91</v>
      </c>
      <c r="AB90" s="411" t="str">
        <f>IF($A90="","",IF(VLOOKUP($A90,BDD!$A$8:$BB$3170,32,0)=0,"",VLOOKUP($A90,BDD!$A$8:$BB$3170,32,0)))</f>
        <v/>
      </c>
    </row>
    <row r="91" spans="1:28" s="359" customFormat="1" ht="21" customHeight="1">
      <c r="A91" s="350" t="str">
        <f>IF(AA53="","",IFERROR(INDEX(BDD!$A$8:$A$3170,MATCH(AA53&amp;"",BDD!$E$8:$E$3170,0)),IFERROR(INDEX(BDD!$A$8:$A$3170,MATCH("JN°"&amp;TEXT(AA53,"000"),BDD!$E$8:$E$3170,0)),IF(ISNUMBER(MATCH(AA53&amp;"",BDD!$A$8:$A$3170,0)),AA53&amp;"",""))))</f>
        <v/>
      </c>
      <c r="B91" s="397">
        <f>IF($A91="","",VLOOKUP($A91,BDD!$A$8:$BB$3170,3,0))</f>
        <v>0</v>
      </c>
      <c r="C91" s="363">
        <f>IF($A91="","",VLOOKUP($A91,BDD!$A$8:$BB$3170,4,0))</f>
        <v>0</v>
      </c>
      <c r="D91" s="398">
        <f>IF($A91="","",VLOOKUP($A91,BDD!$A$8:$BB$3170,12,0))</f>
        <v>0</v>
      </c>
      <c r="E91" s="398" t="str">
        <f>IF($A91="","",VLOOKUP($A91,BDD!$A$8:$BB$3170,5,0))</f>
        <v>JN°053</v>
      </c>
      <c r="F91" s="398">
        <f>IF($A91="","",VLOOKUP($A91,BDD!$A$8:$BB$3170,6,0))</f>
        <v>0</v>
      </c>
      <c r="G91" s="399">
        <f>IF($A91="","",VLOOKUP($A91,BDD!$A$8:$BB$3170,7,0))</f>
        <v>0</v>
      </c>
      <c r="H91" s="398">
        <f>IF($A91="","",VLOOKUP($A91,BDD!$A$8:$BB$3170,8,0))</f>
        <v>0</v>
      </c>
      <c r="I91" s="398">
        <f>IF($A91="","",VLOOKUP($A91,BDD!$A$8:$BB$3170,9,0))</f>
        <v>0</v>
      </c>
      <c r="J91" s="399">
        <f>IF($A91="","",VLOOKUP($A91,BDD!$A$8:$BB$3170,10,0))</f>
        <v>0</v>
      </c>
      <c r="K91" s="400">
        <f>IF($A91="","",VLOOKUP($A91,BDD!$A$8:$BB$3170,11,0))</f>
        <v>0</v>
      </c>
      <c r="L91" s="398">
        <f>IF($A91="","",VLOOKUP($A91,BDD!$A$8:$BB$3170,13,0))</f>
        <v>0</v>
      </c>
      <c r="M91" s="398">
        <f>IF($A91="","",VLOOKUP($A91,BDD!$A$8:$BB$3170,14,0))</f>
        <v>0</v>
      </c>
      <c r="N91" s="401">
        <f>IF(AB91="",IF($A91="","",VLOOKUP($A91,BDD!$A$8:$BB$3170,22,0)),VLOOKUP($A91,BDD!$A$8:$BB$3170,31,0))</f>
        <v>0</v>
      </c>
      <c r="O91" s="399">
        <f>IF(AB91="",IF($A91="","",VLOOKUP($A91,BDD!$A$8:$BB$3170,16,0)),IF($A91="","",VLOOKUP($A91,BDD!$A$8:$BB$3170,29,0)))</f>
        <v>0</v>
      </c>
      <c r="P91" s="402">
        <f>IF(AB91="",IF($A91="","",VLOOKUP($A91,BDD!$A$8:$BB$3170,17,0)),VLOOKUP($A91,BDD!$A$8:$BB$3170,30,0))</f>
        <v>0</v>
      </c>
      <c r="Q91" s="402">
        <f>IF(AB91="",IF($A91="","",VLOOKUP($A91,BDD!$A$8:$BB$3170,18,0)),VLOOKUP($A91,BDD!$A$8:$BB$3170,30,0))</f>
        <v>0</v>
      </c>
      <c r="R91" s="402">
        <f>IF(AB91="",IF($A91="","",VLOOKUP($A91,BDD!$A$8:$BB$3170,19,0)),VLOOKUP($A91,BDD!$A$8:$BB$3170,30,0))</f>
        <v>0</v>
      </c>
      <c r="S91" s="398" t="str">
        <f>IF($A91="","",IFERROR(RIGHT(IF(VLOOKUP($A91,BDD!$A$8:$BB$3170,23,0)=0,"",VLOOKUP($A91,BDD!$A$8:$BB$3170,23,0)),3),""))</f>
        <v/>
      </c>
      <c r="T91" s="398" t="str">
        <f>IF($A91="","",IFERROR(RIGHT(IF(VLOOKUP($A91,BDD!$A$8:$BB$3170,27,0)=0,"",VLOOKUP($A91,BDD!$A$8:$BB$3170,27,0)),3),""))</f>
        <v/>
      </c>
      <c r="U91" s="398" t="str">
        <f>IF($A91="","",IFERROR(RIGHT(IF(VLOOKUP($A91,BDD!$A$8:$BB$3170,51,0)=0,"",VLOOKUP($A91,BDD!$A$8:$BB$3170,51,0)),3),""))</f>
        <v/>
      </c>
      <c r="V91" s="398" t="str">
        <f>IF($A91="","",IFERROR(RIGHT(IF(VLOOKUP($A91,BDD!$A$8:$BB$3170,52,0)=0,"",VLOOKUP($A91,BDD!$A$8:$BB$3170,52,0)),3),""))</f>
        <v/>
      </c>
      <c r="W91" s="398" t="str">
        <f>IF($A91="","",IFERROR(RIGHT(IF(VLOOKUP($A91,BDD!$A$8:$BB$3170,53,0)=0,"",VLOOKUP($A91,BDD!$A$8:$BB$3170,53,0)),3),""))</f>
        <v/>
      </c>
      <c r="X91" s="403" t="str">
        <f>IF($A91="","",IFERROR(RIGHT(IF(VLOOKUP($A91,BDD!$A$8:$BB$3170,54,0)=0,"",VLOOKUP($A91,BDD!$A$8:$BB$3170,54,0)),3),""))</f>
        <v/>
      </c>
      <c r="Y91" s="359">
        <v>53</v>
      </c>
      <c r="Z91" s="360">
        <f t="shared" si="3"/>
        <v>91</v>
      </c>
      <c r="AA91" s="370" t="s">
        <v>92</v>
      </c>
      <c r="AB91" s="411" t="str">
        <f>IF($A91="","",IF(VLOOKUP($A91,BDD!$A$8:$BB$3170,32,0)=0,"",VLOOKUP($A91,BDD!$A$8:$BB$3170,32,0)))</f>
        <v/>
      </c>
    </row>
    <row r="92" spans="1:28" s="359" customFormat="1" ht="21" customHeight="1">
      <c r="A92" s="350" t="str">
        <f>IF(AA54="","",IFERROR(INDEX(BDD!$A$8:$A$3170,MATCH(AA54&amp;"",BDD!$E$8:$E$3170,0)),IFERROR(INDEX(BDD!$A$8:$A$3170,MATCH("JN°"&amp;TEXT(AA54,"000"),BDD!$E$8:$E$3170,0)),IF(ISNUMBER(MATCH(AA54&amp;"",BDD!$A$8:$A$3170,0)),AA54&amp;"",""))))</f>
        <v/>
      </c>
      <c r="B92" s="397">
        <f>IF($A92="","",VLOOKUP($A92,BDD!$A$8:$BB$3170,3,0))</f>
        <v>0</v>
      </c>
      <c r="C92" s="363">
        <f>IF($A92="","",VLOOKUP($A92,BDD!$A$8:$BB$3170,4,0))</f>
        <v>0</v>
      </c>
      <c r="D92" s="398">
        <f>IF($A92="","",VLOOKUP($A92,BDD!$A$8:$BB$3170,12,0))</f>
        <v>0</v>
      </c>
      <c r="E92" s="398" t="str">
        <f>IF($A92="","",VLOOKUP($A92,BDD!$A$8:$BB$3170,5,0))</f>
        <v>JN°054</v>
      </c>
      <c r="F92" s="398">
        <f>IF($A92="","",VLOOKUP($A92,BDD!$A$8:$BB$3170,6,0))</f>
        <v>0</v>
      </c>
      <c r="G92" s="399">
        <f>IF($A92="","",VLOOKUP($A92,BDD!$A$8:$BB$3170,7,0))</f>
        <v>0</v>
      </c>
      <c r="H92" s="398">
        <f>IF($A92="","",VLOOKUP($A92,BDD!$A$8:$BB$3170,8,0))</f>
        <v>0</v>
      </c>
      <c r="I92" s="398">
        <f>IF($A92="","",VLOOKUP($A92,BDD!$A$8:$BB$3170,9,0))</f>
        <v>0</v>
      </c>
      <c r="J92" s="399">
        <f>IF($A92="","",VLOOKUP($A92,BDD!$A$8:$BB$3170,10,0))</f>
        <v>0</v>
      </c>
      <c r="K92" s="400">
        <f>IF($A92="","",VLOOKUP($A92,BDD!$A$8:$BB$3170,11,0))</f>
        <v>0</v>
      </c>
      <c r="L92" s="398">
        <f>IF($A92="","",VLOOKUP($A92,BDD!$A$8:$BB$3170,13,0))</f>
        <v>0</v>
      </c>
      <c r="M92" s="398">
        <f>IF($A92="","",VLOOKUP($A92,BDD!$A$8:$BB$3170,14,0))</f>
        <v>0</v>
      </c>
      <c r="N92" s="401">
        <f>IF(AB92="",IF($A92="","",VLOOKUP($A92,BDD!$A$8:$BB$3170,22,0)),VLOOKUP($A92,BDD!$A$8:$BB$3170,31,0))</f>
        <v>0</v>
      </c>
      <c r="O92" s="399">
        <f>IF(AB92="",IF($A92="","",VLOOKUP($A92,BDD!$A$8:$BB$3170,16,0)),IF($A92="","",VLOOKUP($A92,BDD!$A$8:$BB$3170,29,0)))</f>
        <v>0</v>
      </c>
      <c r="P92" s="402">
        <f>IF(AB92="",IF($A92="","",VLOOKUP($A92,BDD!$A$8:$BB$3170,17,0)),VLOOKUP($A92,BDD!$A$8:$BB$3170,30,0))</f>
        <v>0</v>
      </c>
      <c r="Q92" s="402">
        <f>IF(AB92="",IF($A92="","",VLOOKUP($A92,BDD!$A$8:$BB$3170,18,0)),VLOOKUP($A92,BDD!$A$8:$BB$3170,30,0))</f>
        <v>0</v>
      </c>
      <c r="R92" s="402">
        <f>IF(AB92="",IF($A92="","",VLOOKUP($A92,BDD!$A$8:$BB$3170,19,0)),VLOOKUP($A92,BDD!$A$8:$BB$3170,30,0))</f>
        <v>0</v>
      </c>
      <c r="S92" s="398" t="str">
        <f>IF($A92="","",IFERROR(RIGHT(IF(VLOOKUP($A92,BDD!$A$8:$BB$3170,23,0)=0,"",VLOOKUP($A92,BDD!$A$8:$BB$3170,23,0)),3),""))</f>
        <v/>
      </c>
      <c r="T92" s="398" t="str">
        <f>IF($A92="","",IFERROR(RIGHT(IF(VLOOKUP($A92,BDD!$A$8:$BB$3170,27,0)=0,"",VLOOKUP($A92,BDD!$A$8:$BB$3170,27,0)),3),""))</f>
        <v/>
      </c>
      <c r="U92" s="398" t="str">
        <f>IF($A92="","",IFERROR(RIGHT(IF(VLOOKUP($A92,BDD!$A$8:$BB$3170,51,0)=0,"",VLOOKUP($A92,BDD!$A$8:$BB$3170,51,0)),3),""))</f>
        <v/>
      </c>
      <c r="V92" s="398" t="str">
        <f>IF($A92="","",IFERROR(RIGHT(IF(VLOOKUP($A92,BDD!$A$8:$BB$3170,52,0)=0,"",VLOOKUP($A92,BDD!$A$8:$BB$3170,52,0)),3),""))</f>
        <v/>
      </c>
      <c r="W92" s="398" t="str">
        <f>IF($A92="","",IFERROR(RIGHT(IF(VLOOKUP($A92,BDD!$A$8:$BB$3170,53,0)=0,"",VLOOKUP($A92,BDD!$A$8:$BB$3170,53,0)),3),""))</f>
        <v/>
      </c>
      <c r="X92" s="403" t="str">
        <f>IF($A92="","",IFERROR(RIGHT(IF(VLOOKUP($A92,BDD!$A$8:$BB$3170,54,0)=0,"",VLOOKUP($A92,BDD!$A$8:$BB$3170,54,0)),3),""))</f>
        <v/>
      </c>
      <c r="Y92" s="359">
        <v>54</v>
      </c>
      <c r="Z92" s="360">
        <f t="shared" si="3"/>
        <v>92</v>
      </c>
      <c r="AA92" s="370" t="s">
        <v>93</v>
      </c>
      <c r="AB92" s="411" t="str">
        <f>IF($A92="","",IF(VLOOKUP($A92,BDD!$A$8:$BB$3170,32,0)=0,"",VLOOKUP($A92,BDD!$A$8:$BB$3170,32,0)))</f>
        <v/>
      </c>
    </row>
    <row r="93" spans="1:28" s="359" customFormat="1" ht="21" customHeight="1">
      <c r="A93" s="350" t="str">
        <f>IF(AA55="","",IFERROR(INDEX(BDD!$A$8:$A$3170,MATCH(AA55&amp;"",BDD!$E$8:$E$3170,0)),IFERROR(INDEX(BDD!$A$8:$A$3170,MATCH("JN°"&amp;TEXT(AA55,"000"),BDD!$E$8:$E$3170,0)),IF(ISNUMBER(MATCH(AA55&amp;"",BDD!$A$8:$A$3170,0)),AA55&amp;"",""))))</f>
        <v/>
      </c>
      <c r="B93" s="397">
        <f>IF($A93="","",VLOOKUP($A93,BDD!$A$8:$BB$3170,3,0))</f>
        <v>0</v>
      </c>
      <c r="C93" s="363">
        <f>IF($A93="","",VLOOKUP($A93,BDD!$A$8:$BB$3170,4,0))</f>
        <v>0</v>
      </c>
      <c r="D93" s="398">
        <f>IF($A93="","",VLOOKUP($A93,BDD!$A$8:$BB$3170,12,0))</f>
        <v>0</v>
      </c>
      <c r="E93" s="398" t="str">
        <f>IF($A93="","",VLOOKUP($A93,BDD!$A$8:$BB$3170,5,0))</f>
        <v>JN°055</v>
      </c>
      <c r="F93" s="398">
        <f>IF($A93="","",VLOOKUP($A93,BDD!$A$8:$BB$3170,6,0))</f>
        <v>0</v>
      </c>
      <c r="G93" s="399">
        <f>IF($A93="","",VLOOKUP($A93,BDD!$A$8:$BB$3170,7,0))</f>
        <v>0</v>
      </c>
      <c r="H93" s="400">
        <f>IF($A93="","",VLOOKUP($A93,BDD!$A$8:$BB$3170,8,0))</f>
        <v>0</v>
      </c>
      <c r="I93" s="398">
        <f>IF($A93="","",VLOOKUP($A93,BDD!$A$8:$BB$3170,9,0))</f>
        <v>0</v>
      </c>
      <c r="J93" s="399">
        <f>IF($A93="","",VLOOKUP($A93,BDD!$A$8:$BB$3170,10,0))</f>
        <v>0</v>
      </c>
      <c r="K93" s="400">
        <f>IF($A93="","",VLOOKUP($A93,BDD!$A$8:$BB$3170,11,0))</f>
        <v>0</v>
      </c>
      <c r="L93" s="398">
        <f>IF($A93="","",VLOOKUP($A93,BDD!$A$8:$BB$3170,13,0))</f>
        <v>0</v>
      </c>
      <c r="M93" s="398">
        <f>IF($A93="","",VLOOKUP($A93,BDD!$A$8:$BB$3170,14,0))</f>
        <v>0</v>
      </c>
      <c r="N93" s="401">
        <f>IF(AB93="",IF($A93="","",VLOOKUP($A93,BDD!$A$8:$BB$3170,22,0)),VLOOKUP($A93,BDD!$A$8:$BB$3170,31,0))</f>
        <v>0</v>
      </c>
      <c r="O93" s="399">
        <f>IF(AB93="",IF($A93="","",VLOOKUP($A93,BDD!$A$8:$BB$3170,16,0)),IF($A93="","",VLOOKUP($A93,BDD!$A$8:$BB$3170,29,0)))</f>
        <v>0</v>
      </c>
      <c r="P93" s="402">
        <f>IF(AB93="",IF($A93="","",VLOOKUP($A93,BDD!$A$8:$BB$3170,17,0)),VLOOKUP($A93,BDD!$A$8:$BB$3170,30,0))</f>
        <v>0</v>
      </c>
      <c r="Q93" s="402">
        <f>IF(AB93="",IF($A93="","",VLOOKUP($A93,BDD!$A$8:$BB$3170,18,0)),VLOOKUP($A93,BDD!$A$8:$BB$3170,30,0))</f>
        <v>0</v>
      </c>
      <c r="R93" s="402">
        <f>IF(AB93="",IF($A93="","",VLOOKUP($A93,BDD!$A$8:$BB$3170,19,0)),VLOOKUP($A93,BDD!$A$8:$BB$3170,30,0))</f>
        <v>0</v>
      </c>
      <c r="S93" s="398" t="str">
        <f>IF($A93="","",IFERROR(RIGHT(IF(VLOOKUP($A93,BDD!$A$8:$BB$3170,23,0)=0,"",VLOOKUP($A93,BDD!$A$8:$BB$3170,23,0)),3),""))</f>
        <v/>
      </c>
      <c r="T93" s="398" t="str">
        <f>IF($A93="","",IFERROR(RIGHT(IF(VLOOKUP($A93,BDD!$A$8:$BB$3170,27,0)=0,"",VLOOKUP($A93,BDD!$A$8:$BB$3170,27,0)),3),""))</f>
        <v/>
      </c>
      <c r="U93" s="398" t="str">
        <f>IF($A93="","",IFERROR(RIGHT(IF(VLOOKUP($A93,BDD!$A$8:$BB$3170,51,0)=0,"",VLOOKUP($A93,BDD!$A$8:$BB$3170,51,0)),3),""))</f>
        <v/>
      </c>
      <c r="V93" s="398" t="str">
        <f>IF($A93="","",IFERROR(RIGHT(IF(VLOOKUP($A93,BDD!$A$8:$BB$3170,52,0)=0,"",VLOOKUP($A93,BDD!$A$8:$BB$3170,52,0)),3),""))</f>
        <v/>
      </c>
      <c r="W93" s="398" t="str">
        <f>IF($A93="","",IFERROR(RIGHT(IF(VLOOKUP($A93,BDD!$A$8:$BB$3170,53,0)=0,"",VLOOKUP($A93,BDD!$A$8:$BB$3170,53,0)),3),""))</f>
        <v/>
      </c>
      <c r="X93" s="403" t="str">
        <f>IF($A93="","",IFERROR(RIGHT(IF(VLOOKUP($A93,BDD!$A$8:$BB$3170,54,0)=0,"",VLOOKUP($A93,BDD!$A$8:$BB$3170,54,0)),3),""))</f>
        <v/>
      </c>
      <c r="Y93" s="359">
        <v>55</v>
      </c>
      <c r="Z93" s="360">
        <f t="shared" si="3"/>
        <v>93</v>
      </c>
      <c r="AA93" s="370" t="s">
        <v>94</v>
      </c>
      <c r="AB93" s="411" t="str">
        <f>IF($A93="","",IF(VLOOKUP($A93,BDD!$A$8:$BB$3170,32,0)=0,"",VLOOKUP($A93,BDD!$A$8:$BB$3170,32,0)))</f>
        <v/>
      </c>
    </row>
    <row r="94" spans="1:28" s="359" customFormat="1" ht="21" customHeight="1">
      <c r="A94" s="350" t="str">
        <f>IF(AA56="","",IFERROR(INDEX(BDD!$A$8:$A$3170,MATCH(AA56&amp;"",BDD!$E$8:$E$3170,0)),IFERROR(INDEX(BDD!$A$8:$A$3170,MATCH("JN°"&amp;TEXT(AA56,"000"),BDD!$E$8:$E$3170,0)),IF(ISNUMBER(MATCH(AA56&amp;"",BDD!$A$8:$A$3170,0)),AA56&amp;"",""))))</f>
        <v/>
      </c>
      <c r="B94" s="397">
        <f>IF($A94="","",VLOOKUP($A94,BDD!$A$8:$BB$3170,3,0))</f>
        <v>0</v>
      </c>
      <c r="C94" s="363">
        <f>IF($A94="","",VLOOKUP($A94,BDD!$A$8:$BB$3170,4,0))</f>
        <v>0</v>
      </c>
      <c r="D94" s="398">
        <f>IF($A94="","",VLOOKUP($A94,BDD!$A$8:$BB$3170,12,0))</f>
        <v>0</v>
      </c>
      <c r="E94" s="398" t="str">
        <f>IF($A94="","",VLOOKUP($A94,BDD!$A$8:$BB$3170,5,0))</f>
        <v>JN°056</v>
      </c>
      <c r="F94" s="398">
        <f>IF($A94="","",VLOOKUP($A94,BDD!$A$8:$BB$3170,6,0))</f>
        <v>0</v>
      </c>
      <c r="G94" s="399">
        <f>IF($A94="","",VLOOKUP($A94,BDD!$A$8:$BB$3170,7,0))</f>
        <v>0</v>
      </c>
      <c r="H94" s="398">
        <f>IF($A94="","",VLOOKUP($A94,BDD!$A$8:$BB$3170,8,0))</f>
        <v>0</v>
      </c>
      <c r="I94" s="398">
        <f>IF($A94="","",VLOOKUP($A94,BDD!$A$8:$BB$3170,9,0))</f>
        <v>0</v>
      </c>
      <c r="J94" s="399">
        <f>IF($A94="","",VLOOKUP($A94,BDD!$A$8:$BB$3170,10,0))</f>
        <v>0</v>
      </c>
      <c r="K94" s="400">
        <f>IF($A94="","",VLOOKUP($A94,BDD!$A$8:$BB$3170,11,0))</f>
        <v>0</v>
      </c>
      <c r="L94" s="398">
        <f>IF($A94="","",VLOOKUP($A94,BDD!$A$8:$BB$3170,13,0))</f>
        <v>0</v>
      </c>
      <c r="M94" s="398">
        <f>IF($A94="","",VLOOKUP($A94,BDD!$A$8:$BB$3170,14,0))</f>
        <v>0</v>
      </c>
      <c r="N94" s="401">
        <f>IF(AB94="",IF($A94="","",VLOOKUP($A94,BDD!$A$8:$BB$3170,22,0)),VLOOKUP($A94,BDD!$A$8:$BB$3170,31,0))</f>
        <v>0</v>
      </c>
      <c r="O94" s="399">
        <f>IF(AB94="",IF($A94="","",VLOOKUP($A94,BDD!$A$8:$BB$3170,16,0)),IF($A94="","",VLOOKUP($A94,BDD!$A$8:$BB$3170,29,0)))</f>
        <v>0</v>
      </c>
      <c r="P94" s="402">
        <f>IF(AB94="",IF($A94="","",VLOOKUP($A94,BDD!$A$8:$BB$3170,17,0)),VLOOKUP($A94,BDD!$A$8:$BB$3170,30,0))</f>
        <v>0</v>
      </c>
      <c r="Q94" s="402">
        <f>IF(AB94="",IF($A94="","",VLOOKUP($A94,BDD!$A$8:$BB$3170,18,0)),VLOOKUP($A94,BDD!$A$8:$BB$3170,30,0))</f>
        <v>0</v>
      </c>
      <c r="R94" s="402">
        <f>IF(AB94="",IF($A94="","",VLOOKUP($A94,BDD!$A$8:$BB$3170,19,0)),VLOOKUP($A94,BDD!$A$8:$BB$3170,30,0))</f>
        <v>0</v>
      </c>
      <c r="S94" s="398" t="str">
        <f>IF($A94="","",IFERROR(RIGHT(IF(VLOOKUP($A94,BDD!$A$8:$BB$3170,23,0)=0,"",VLOOKUP($A94,BDD!$A$8:$BB$3170,23,0)),3),""))</f>
        <v/>
      </c>
      <c r="T94" s="398" t="str">
        <f>IF($A94="","",IFERROR(RIGHT(IF(VLOOKUP($A94,BDD!$A$8:$BB$3170,27,0)=0,"",VLOOKUP($A94,BDD!$A$8:$BB$3170,27,0)),3),""))</f>
        <v/>
      </c>
      <c r="U94" s="398" t="str">
        <f>IF($A94="","",IFERROR(RIGHT(IF(VLOOKUP($A94,BDD!$A$8:$BB$3170,51,0)=0,"",VLOOKUP($A94,BDD!$A$8:$BB$3170,51,0)),3),""))</f>
        <v/>
      </c>
      <c r="V94" s="398" t="str">
        <f>IF($A94="","",IFERROR(RIGHT(IF(VLOOKUP($A94,BDD!$A$8:$BB$3170,52,0)=0,"",VLOOKUP($A94,BDD!$A$8:$BB$3170,52,0)),3),""))</f>
        <v/>
      </c>
      <c r="W94" s="398" t="str">
        <f>IF($A94="","",IFERROR(RIGHT(IF(VLOOKUP($A94,BDD!$A$8:$BB$3170,53,0)=0,"",VLOOKUP($A94,BDD!$A$8:$BB$3170,53,0)),3),""))</f>
        <v/>
      </c>
      <c r="X94" s="403" t="str">
        <f>IF($A94="","",IFERROR(RIGHT(IF(VLOOKUP($A94,BDD!$A$8:$BB$3170,54,0)=0,"",VLOOKUP($A94,BDD!$A$8:$BB$3170,54,0)),3),""))</f>
        <v/>
      </c>
      <c r="Y94" s="359">
        <v>56</v>
      </c>
      <c r="Z94" s="360">
        <f t="shared" si="3"/>
        <v>94</v>
      </c>
      <c r="AA94" s="370" t="s">
        <v>95</v>
      </c>
      <c r="AB94" s="411" t="str">
        <f>IF($A94="","",IF(VLOOKUP($A94,BDD!$A$8:$BB$3170,32,0)=0,"",VLOOKUP($A94,BDD!$A$8:$BB$3170,32,0)))</f>
        <v/>
      </c>
    </row>
    <row r="95" spans="1:28" s="359" customFormat="1" ht="21" customHeight="1">
      <c r="A95" s="350" t="str">
        <f>IF(AA57="","",IFERROR(INDEX(BDD!$A$8:$A$3170,MATCH(AA57&amp;"",BDD!$E$8:$E$3170,0)),IFERROR(INDEX(BDD!$A$8:$A$3170,MATCH("JN°"&amp;TEXT(AA57,"000"),BDD!$E$8:$E$3170,0)),IF(ISNUMBER(MATCH(AA57&amp;"",BDD!$A$8:$A$3170,0)),AA57&amp;"",""))))</f>
        <v/>
      </c>
      <c r="B95" s="397">
        <f>IF($A95="","",VLOOKUP($A95,BDD!$A$8:$BB$3170,3,0))</f>
        <v>0</v>
      </c>
      <c r="C95" s="363">
        <f>IF($A95="","",VLOOKUP($A95,BDD!$A$8:$BB$3170,4,0))</f>
        <v>0</v>
      </c>
      <c r="D95" s="398">
        <f>IF($A95="","",VLOOKUP($A95,BDD!$A$8:$BB$3170,12,0))</f>
        <v>0</v>
      </c>
      <c r="E95" s="398" t="str">
        <f>IF($A95="","",VLOOKUP($A95,BDD!$A$8:$BB$3170,5,0))</f>
        <v>JN°057</v>
      </c>
      <c r="F95" s="398">
        <f>IF($A95="","",VLOOKUP($A95,BDD!$A$8:$BB$3170,6,0))</f>
        <v>0</v>
      </c>
      <c r="G95" s="399">
        <f>IF($A95="","",VLOOKUP($A95,BDD!$A$8:$BB$3170,7,0))</f>
        <v>0</v>
      </c>
      <c r="H95" s="398">
        <f>IF($A95="","",VLOOKUP($A95,BDD!$A$8:$BB$3170,8,0))</f>
        <v>0</v>
      </c>
      <c r="I95" s="398">
        <f>IF($A95="","",VLOOKUP($A95,BDD!$A$8:$BB$3170,9,0))</f>
        <v>0</v>
      </c>
      <c r="J95" s="399">
        <f>IF($A95="","",VLOOKUP($A95,BDD!$A$8:$BB$3170,10,0))</f>
        <v>0</v>
      </c>
      <c r="K95" s="400">
        <f>IF($A95="","",VLOOKUP($A95,BDD!$A$8:$BB$3170,11,0))</f>
        <v>0</v>
      </c>
      <c r="L95" s="398">
        <f>IF($A95="","",VLOOKUP($A95,BDD!$A$8:$BB$3170,13,0))</f>
        <v>0</v>
      </c>
      <c r="M95" s="398">
        <f>IF($A95="","",VLOOKUP($A95,BDD!$A$8:$BB$3170,14,0))</f>
        <v>0</v>
      </c>
      <c r="N95" s="401">
        <f>IF(AB95="",IF($A95="","",VLOOKUP($A95,BDD!$A$8:$BB$3170,22,0)),VLOOKUP($A95,BDD!$A$8:$BB$3170,31,0))</f>
        <v>0</v>
      </c>
      <c r="O95" s="399">
        <f>IF(AB95="",IF($A95="","",VLOOKUP($A95,BDD!$A$8:$BB$3170,16,0)),IF($A95="","",VLOOKUP($A95,BDD!$A$8:$BB$3170,29,0)))</f>
        <v>0</v>
      </c>
      <c r="P95" s="402">
        <f>IF(AB95="",IF($A95="","",VLOOKUP($A95,BDD!$A$8:$BB$3170,17,0)),VLOOKUP($A95,BDD!$A$8:$BB$3170,30,0))</f>
        <v>0</v>
      </c>
      <c r="Q95" s="402">
        <f>IF(AB95="",IF($A95="","",VLOOKUP($A95,BDD!$A$8:$BB$3170,18,0)),VLOOKUP($A95,BDD!$A$8:$BB$3170,30,0))</f>
        <v>0</v>
      </c>
      <c r="R95" s="402">
        <f>IF(AB95="",IF($A95="","",VLOOKUP($A95,BDD!$A$8:$BB$3170,19,0)),VLOOKUP($A95,BDD!$A$8:$BB$3170,30,0))</f>
        <v>0</v>
      </c>
      <c r="S95" s="398" t="str">
        <f>IF($A95="","",IFERROR(RIGHT(IF(VLOOKUP($A95,BDD!$A$8:$BB$3170,23,0)=0,"",VLOOKUP($A95,BDD!$A$8:$BB$3170,23,0)),3),""))</f>
        <v/>
      </c>
      <c r="T95" s="398" t="str">
        <f>IF($A95="","",IFERROR(RIGHT(IF(VLOOKUP($A95,BDD!$A$8:$BB$3170,27,0)=0,"",VLOOKUP($A95,BDD!$A$8:$BB$3170,27,0)),3),""))</f>
        <v/>
      </c>
      <c r="U95" s="398" t="str">
        <f>IF($A95="","",IFERROR(RIGHT(IF(VLOOKUP($A95,BDD!$A$8:$BB$3170,51,0)=0,"",VLOOKUP($A95,BDD!$A$8:$BB$3170,51,0)),3),""))</f>
        <v/>
      </c>
      <c r="V95" s="398" t="str">
        <f>IF($A95="","",IFERROR(RIGHT(IF(VLOOKUP($A95,BDD!$A$8:$BB$3170,52,0)=0,"",VLOOKUP($A95,BDD!$A$8:$BB$3170,52,0)),3),""))</f>
        <v/>
      </c>
      <c r="W95" s="398" t="str">
        <f>IF($A95="","",IFERROR(RIGHT(IF(VLOOKUP($A95,BDD!$A$8:$BB$3170,53,0)=0,"",VLOOKUP($A95,BDD!$A$8:$BB$3170,53,0)),3),""))</f>
        <v/>
      </c>
      <c r="X95" s="403" t="str">
        <f>IF($A95="","",IFERROR(RIGHT(IF(VLOOKUP($A95,BDD!$A$8:$BB$3170,54,0)=0,"",VLOOKUP($A95,BDD!$A$8:$BB$3170,54,0)),3),""))</f>
        <v/>
      </c>
      <c r="Y95" s="359">
        <v>57</v>
      </c>
      <c r="Z95" s="360">
        <f t="shared" si="3"/>
        <v>95</v>
      </c>
      <c r="AA95" s="370" t="s">
        <v>96</v>
      </c>
      <c r="AB95" s="411" t="str">
        <f>IF($A95="","",IF(VLOOKUP($A95,BDD!$A$8:$BB$3170,32,0)=0,"",VLOOKUP($A95,BDD!$A$8:$BB$3170,32,0)))</f>
        <v/>
      </c>
    </row>
    <row r="96" spans="1:28" s="359" customFormat="1" ht="21" customHeight="1">
      <c r="A96" s="350" t="str">
        <f>IF(AA58="","",IFERROR(INDEX(BDD!$A$8:$A$3170,MATCH(AA58&amp;"",BDD!$E$8:$E$3170,0)),IFERROR(INDEX(BDD!$A$8:$A$3170,MATCH("JN°"&amp;TEXT(AA58,"000"),BDD!$E$8:$E$3170,0)),IF(ISNUMBER(MATCH(AA58&amp;"",BDD!$A$8:$A$3170,0)),AA58&amp;"",""))))</f>
        <v/>
      </c>
      <c r="B96" s="397">
        <f>IF($A96="","",VLOOKUP($A96,BDD!$A$8:$BB$3170,3,0))</f>
        <v>0</v>
      </c>
      <c r="C96" s="363">
        <f>IF($A96="","",VLOOKUP($A96,BDD!$A$8:$BB$3170,4,0))</f>
        <v>0</v>
      </c>
      <c r="D96" s="398">
        <f>IF($A96="","",VLOOKUP($A96,BDD!$A$8:$BB$3170,12,0))</f>
        <v>0</v>
      </c>
      <c r="E96" s="398" t="str">
        <f>IF($A96="","",VLOOKUP($A96,BDD!$A$8:$BB$3170,5,0))</f>
        <v>JN°058</v>
      </c>
      <c r="F96" s="398">
        <f>IF($A96="","",VLOOKUP($A96,BDD!$A$8:$BB$3170,6,0))</f>
        <v>0</v>
      </c>
      <c r="G96" s="399">
        <f>IF($A96="","",VLOOKUP($A96,BDD!$A$8:$BB$3170,7,0))</f>
        <v>0</v>
      </c>
      <c r="H96" s="398">
        <f>IF($A96="","",VLOOKUP($A96,BDD!$A$8:$BB$3170,8,0))</f>
        <v>0</v>
      </c>
      <c r="I96" s="398">
        <f>IF($A96="","",VLOOKUP($A96,BDD!$A$8:$BB$3170,9,0))</f>
        <v>0</v>
      </c>
      <c r="J96" s="399">
        <f>IF($A96="","",VLOOKUP($A96,BDD!$A$8:$BB$3170,10,0))</f>
        <v>0</v>
      </c>
      <c r="K96" s="400">
        <f>IF($A96="","",VLOOKUP($A96,BDD!$A$8:$BB$3170,11,0))</f>
        <v>0</v>
      </c>
      <c r="L96" s="398">
        <f>IF($A96="","",VLOOKUP($A96,BDD!$A$8:$BB$3170,13,0))</f>
        <v>0</v>
      </c>
      <c r="M96" s="398">
        <f>IF($A96="","",VLOOKUP($A96,BDD!$A$8:$BB$3170,14,0))</f>
        <v>0</v>
      </c>
      <c r="N96" s="401">
        <f>IF(AB96="",IF($A96="","",VLOOKUP($A96,BDD!$A$8:$BB$3170,22,0)),VLOOKUP($A96,BDD!$A$8:$BB$3170,31,0))</f>
        <v>0</v>
      </c>
      <c r="O96" s="399">
        <f>IF(AB96="",IF($A96="","",VLOOKUP($A96,BDD!$A$8:$BB$3170,16,0)),IF($A96="","",VLOOKUP($A96,BDD!$A$8:$BB$3170,29,0)))</f>
        <v>0</v>
      </c>
      <c r="P96" s="402">
        <f>IF(AB96="",IF($A96="","",VLOOKUP($A96,BDD!$A$8:$BB$3170,17,0)),VLOOKUP($A96,BDD!$A$8:$BB$3170,30,0))</f>
        <v>0</v>
      </c>
      <c r="Q96" s="402">
        <f>IF(AB96="",IF($A96="","",VLOOKUP($A96,BDD!$A$8:$BB$3170,18,0)),VLOOKUP($A96,BDD!$A$8:$BB$3170,30,0))</f>
        <v>0</v>
      </c>
      <c r="R96" s="402">
        <f>IF(AB96="",IF($A96="","",VLOOKUP($A96,BDD!$A$8:$BB$3170,19,0)),VLOOKUP($A96,BDD!$A$8:$BB$3170,30,0))</f>
        <v>0</v>
      </c>
      <c r="S96" s="398" t="str">
        <f>IF($A96="","",IFERROR(RIGHT(IF(VLOOKUP($A96,BDD!$A$8:$BB$3170,23,0)=0,"",VLOOKUP($A96,BDD!$A$8:$BB$3170,23,0)),3),""))</f>
        <v/>
      </c>
      <c r="T96" s="398" t="str">
        <f>IF($A96="","",IFERROR(RIGHT(IF(VLOOKUP($A96,BDD!$A$8:$BB$3170,27,0)=0,"",VLOOKUP($A96,BDD!$A$8:$BB$3170,27,0)),3),""))</f>
        <v/>
      </c>
      <c r="U96" s="398" t="str">
        <f>IF($A96="","",IFERROR(RIGHT(IF(VLOOKUP($A96,BDD!$A$8:$BB$3170,51,0)=0,"",VLOOKUP($A96,BDD!$A$8:$BB$3170,51,0)),3),""))</f>
        <v/>
      </c>
      <c r="V96" s="398" t="str">
        <f>IF($A96="","",IFERROR(RIGHT(IF(VLOOKUP($A96,BDD!$A$8:$BB$3170,52,0)=0,"",VLOOKUP($A96,BDD!$A$8:$BB$3170,52,0)),3),""))</f>
        <v/>
      </c>
      <c r="W96" s="398" t="str">
        <f>IF($A96="","",IFERROR(RIGHT(IF(VLOOKUP($A96,BDD!$A$8:$BB$3170,53,0)=0,"",VLOOKUP($A96,BDD!$A$8:$BB$3170,53,0)),3),""))</f>
        <v/>
      </c>
      <c r="X96" s="403" t="str">
        <f>IF($A96="","",IFERROR(RIGHT(IF(VLOOKUP($A96,BDD!$A$8:$BB$3170,54,0)=0,"",VLOOKUP($A96,BDD!$A$8:$BB$3170,54,0)),3),""))</f>
        <v/>
      </c>
      <c r="Y96" s="359">
        <v>58</v>
      </c>
      <c r="Z96" s="360">
        <f t="shared" si="3"/>
        <v>96</v>
      </c>
      <c r="AA96" s="370" t="s">
        <v>97</v>
      </c>
      <c r="AB96" s="411" t="str">
        <f>IF($A96="","",IF(VLOOKUP($A96,BDD!$A$8:$BB$3170,32,0)=0,"",VLOOKUP($A96,BDD!$A$8:$BB$3170,32,0)))</f>
        <v/>
      </c>
    </row>
    <row r="97" spans="1:28" s="359" customFormat="1" ht="21" customHeight="1">
      <c r="A97" s="350" t="str">
        <f>IF(AA59="","",IFERROR(INDEX(BDD!$A$8:$A$3170,MATCH(AA59&amp;"",BDD!$E$8:$E$3170,0)),IFERROR(INDEX(BDD!$A$8:$A$3170,MATCH("JN°"&amp;TEXT(AA59,"000"),BDD!$E$8:$E$3170,0)),IF(ISNUMBER(MATCH(AA59&amp;"",BDD!$A$8:$A$3170,0)),AA59&amp;"",""))))</f>
        <v/>
      </c>
      <c r="B97" s="397">
        <f>IF($A97="","",VLOOKUP($A97,BDD!$A$8:$BB$3170,3,0))</f>
        <v>0</v>
      </c>
      <c r="C97" s="363">
        <f>IF($A97="","",VLOOKUP($A97,BDD!$A$8:$BB$3170,4,0))</f>
        <v>0</v>
      </c>
      <c r="D97" s="398">
        <f>IF($A97="","",VLOOKUP($A97,BDD!$A$8:$BB$3170,12,0))</f>
        <v>0</v>
      </c>
      <c r="E97" s="398" t="str">
        <f>IF($A97="","",VLOOKUP($A97,BDD!$A$8:$BB$3170,5,0))</f>
        <v>JN°059</v>
      </c>
      <c r="F97" s="398">
        <f>IF($A97="","",VLOOKUP($A97,BDD!$A$8:$BB$3170,6,0))</f>
        <v>0</v>
      </c>
      <c r="G97" s="399">
        <f>IF($A97="","",VLOOKUP($A97,BDD!$A$8:$BB$3170,7,0))</f>
        <v>0</v>
      </c>
      <c r="H97" s="398">
        <f>IF($A97="","",VLOOKUP($A97,BDD!$A$8:$BB$3170,8,0))</f>
        <v>0</v>
      </c>
      <c r="I97" s="398">
        <f>IF($A97="","",VLOOKUP($A97,BDD!$A$8:$BB$3170,9,0))</f>
        <v>0</v>
      </c>
      <c r="J97" s="399">
        <f>IF($A97="","",VLOOKUP($A97,BDD!$A$8:$BB$3170,10,0))</f>
        <v>0</v>
      </c>
      <c r="K97" s="400">
        <f>IF($A97="","",VLOOKUP($A97,BDD!$A$8:$BB$3170,11,0))</f>
        <v>0</v>
      </c>
      <c r="L97" s="398">
        <f>IF($A97="","",VLOOKUP($A97,BDD!$A$8:$BB$3170,13,0))</f>
        <v>0</v>
      </c>
      <c r="M97" s="398">
        <f>IF($A97="","",VLOOKUP($A97,BDD!$A$8:$BB$3170,14,0))</f>
        <v>0</v>
      </c>
      <c r="N97" s="401">
        <f>IF(AB97="",IF($A97="","",VLOOKUP($A97,BDD!$A$8:$BB$3170,22,0)),VLOOKUP($A97,BDD!$A$8:$BB$3170,31,0))</f>
        <v>0</v>
      </c>
      <c r="O97" s="399">
        <f>IF(AB97="",IF($A97="","",VLOOKUP($A97,BDD!$A$8:$BB$3170,16,0)),IF($A97="","",VLOOKUP($A97,BDD!$A$8:$BB$3170,29,0)))</f>
        <v>0</v>
      </c>
      <c r="P97" s="402">
        <f>IF(AB97="",IF($A97="","",VLOOKUP($A97,BDD!$A$8:$BB$3170,17,0)),VLOOKUP($A97,BDD!$A$8:$BB$3170,30,0))</f>
        <v>0</v>
      </c>
      <c r="Q97" s="402">
        <f>IF(AB97="",IF($A97="","",VLOOKUP($A97,BDD!$A$8:$BB$3170,18,0)),VLOOKUP($A97,BDD!$A$8:$BB$3170,30,0))</f>
        <v>0</v>
      </c>
      <c r="R97" s="402">
        <f>IF(AB97="",IF($A97="","",VLOOKUP($A97,BDD!$A$8:$BB$3170,19,0)),VLOOKUP($A97,BDD!$A$8:$BB$3170,30,0))</f>
        <v>0</v>
      </c>
      <c r="S97" s="398" t="str">
        <f>IF($A97="","",IFERROR(RIGHT(IF(VLOOKUP($A97,BDD!$A$8:$BB$3170,23,0)=0,"",VLOOKUP($A97,BDD!$A$8:$BB$3170,23,0)),3),""))</f>
        <v/>
      </c>
      <c r="T97" s="398" t="str">
        <f>IF($A97="","",IFERROR(RIGHT(IF(VLOOKUP($A97,BDD!$A$8:$BB$3170,27,0)=0,"",VLOOKUP($A97,BDD!$A$8:$BB$3170,27,0)),3),""))</f>
        <v/>
      </c>
      <c r="U97" s="398" t="str">
        <f>IF($A97="","",IFERROR(RIGHT(IF(VLOOKUP($A97,BDD!$A$8:$BB$3170,51,0)=0,"",VLOOKUP($A97,BDD!$A$8:$BB$3170,51,0)),3),""))</f>
        <v/>
      </c>
      <c r="V97" s="398" t="str">
        <f>IF($A97="","",IFERROR(RIGHT(IF(VLOOKUP($A97,BDD!$A$8:$BB$3170,52,0)=0,"",VLOOKUP($A97,BDD!$A$8:$BB$3170,52,0)),3),""))</f>
        <v/>
      </c>
      <c r="W97" s="398" t="str">
        <f>IF($A97="","",IFERROR(RIGHT(IF(VLOOKUP($A97,BDD!$A$8:$BB$3170,53,0)=0,"",VLOOKUP($A97,BDD!$A$8:$BB$3170,53,0)),3),""))</f>
        <v/>
      </c>
      <c r="X97" s="403" t="str">
        <f>IF($A97="","",IFERROR(RIGHT(IF(VLOOKUP($A97,BDD!$A$8:$BB$3170,54,0)=0,"",VLOOKUP($A97,BDD!$A$8:$BB$3170,54,0)),3),""))</f>
        <v/>
      </c>
      <c r="Y97" s="359">
        <v>59</v>
      </c>
      <c r="Z97" s="360">
        <f t="shared" si="3"/>
        <v>97</v>
      </c>
      <c r="AA97" s="370" t="s">
        <v>98</v>
      </c>
      <c r="AB97" s="411" t="str">
        <f>IF($A97="","",IF(VLOOKUP($A97,BDD!$A$8:$BB$3170,32,0)=0,"",VLOOKUP($A97,BDD!$A$8:$BB$3170,32,0)))</f>
        <v/>
      </c>
    </row>
    <row r="98" spans="1:28" s="359" customFormat="1" ht="21" customHeight="1">
      <c r="A98" s="350" t="str">
        <f>IF(AA60="","",IFERROR(INDEX(BDD!$A$8:$A$3170,MATCH(AA60&amp;"",BDD!$E$8:$E$3170,0)),IFERROR(INDEX(BDD!$A$8:$A$3170,MATCH("JN°"&amp;TEXT(AA60,"000"),BDD!$E$8:$E$3170,0)),IF(ISNUMBER(MATCH(AA60&amp;"",BDD!$A$8:$A$3170,0)),AA60&amp;"",""))))</f>
        <v/>
      </c>
      <c r="B98" s="397">
        <f>IF($A98="","",VLOOKUP($A98,BDD!$A$8:$BB$3170,3,0))</f>
        <v>0</v>
      </c>
      <c r="C98" s="363">
        <f>IF($A98="","",VLOOKUP($A98,BDD!$A$8:$BB$3170,4,0))</f>
        <v>0</v>
      </c>
      <c r="D98" s="398">
        <f>IF($A98="","",VLOOKUP($A98,BDD!$A$8:$BB$3170,12,0))</f>
        <v>0</v>
      </c>
      <c r="E98" s="398" t="str">
        <f>IF($A98="","",VLOOKUP($A98,BDD!$A$8:$BB$3170,5,0))</f>
        <v>JN°060</v>
      </c>
      <c r="F98" s="398">
        <f>IF($A98="","",VLOOKUP($A98,BDD!$A$8:$BB$3170,6,0))</f>
        <v>0</v>
      </c>
      <c r="G98" s="399">
        <f>IF($A98="","",VLOOKUP($A98,BDD!$A$8:$BB$3170,7,0))</f>
        <v>0</v>
      </c>
      <c r="H98" s="398">
        <f>IF($A98="","",VLOOKUP($A98,BDD!$A$8:$BB$3170,8,0))</f>
        <v>0</v>
      </c>
      <c r="I98" s="398">
        <f>IF($A98="","",VLOOKUP($A98,BDD!$A$8:$BB$3170,9,0))</f>
        <v>0</v>
      </c>
      <c r="J98" s="399">
        <f>IF($A98="","",VLOOKUP($A98,BDD!$A$8:$BB$3170,10,0))</f>
        <v>0</v>
      </c>
      <c r="K98" s="400">
        <f>IF($A98="","",VLOOKUP($A98,BDD!$A$8:$BB$3170,11,0))</f>
        <v>0</v>
      </c>
      <c r="L98" s="398">
        <f>IF($A98="","",VLOOKUP($A98,BDD!$A$8:$BB$3170,13,0))</f>
        <v>0</v>
      </c>
      <c r="M98" s="398">
        <f>IF($A98="","",VLOOKUP($A98,BDD!$A$8:$BB$3170,14,0))</f>
        <v>0</v>
      </c>
      <c r="N98" s="401">
        <f>IF(AB98="",IF($A98="","",VLOOKUP($A98,BDD!$A$8:$BB$3170,22,0)),VLOOKUP($A98,BDD!$A$8:$BB$3170,31,0))</f>
        <v>0</v>
      </c>
      <c r="O98" s="399">
        <f>IF(AB98="",IF($A98="","",VLOOKUP($A98,BDD!$A$8:$BB$3170,16,0)),IF($A98="","",VLOOKUP($A98,BDD!$A$8:$BB$3170,29,0)))</f>
        <v>0</v>
      </c>
      <c r="P98" s="402">
        <f>IF(AB98="",IF($A98="","",VLOOKUP($A98,BDD!$A$8:$BB$3170,17,0)),VLOOKUP($A98,BDD!$A$8:$BB$3170,30,0))</f>
        <v>0</v>
      </c>
      <c r="Q98" s="402">
        <f>IF(AB98="",IF($A98="","",VLOOKUP($A98,BDD!$A$8:$BB$3170,18,0)),VLOOKUP($A98,BDD!$A$8:$BB$3170,30,0))</f>
        <v>0</v>
      </c>
      <c r="R98" s="402">
        <f>IF(AB98="",IF($A98="","",VLOOKUP($A98,BDD!$A$8:$BB$3170,19,0)),VLOOKUP($A98,BDD!$A$8:$BB$3170,30,0))</f>
        <v>0</v>
      </c>
      <c r="S98" s="398" t="str">
        <f>IF($A98="","",IFERROR(RIGHT(IF(VLOOKUP($A98,BDD!$A$8:$BB$3170,23,0)=0,"",VLOOKUP($A98,BDD!$A$8:$BB$3170,23,0)),3),""))</f>
        <v/>
      </c>
      <c r="T98" s="398" t="str">
        <f>IF($A98="","",IFERROR(RIGHT(IF(VLOOKUP($A98,BDD!$A$8:$BB$3170,27,0)=0,"",VLOOKUP($A98,BDD!$A$8:$BB$3170,27,0)),3),""))</f>
        <v/>
      </c>
      <c r="U98" s="398" t="str">
        <f>IF($A98="","",IFERROR(RIGHT(IF(VLOOKUP($A98,BDD!$A$8:$BB$3170,51,0)=0,"",VLOOKUP($A98,BDD!$A$8:$BB$3170,51,0)),3),""))</f>
        <v/>
      </c>
      <c r="V98" s="398" t="str">
        <f>IF($A98="","",IFERROR(RIGHT(IF(VLOOKUP($A98,BDD!$A$8:$BB$3170,52,0)=0,"",VLOOKUP($A98,BDD!$A$8:$BB$3170,52,0)),3),""))</f>
        <v/>
      </c>
      <c r="W98" s="398" t="str">
        <f>IF($A98="","",IFERROR(RIGHT(IF(VLOOKUP($A98,BDD!$A$8:$BB$3170,53,0)=0,"",VLOOKUP($A98,BDD!$A$8:$BB$3170,53,0)),3),""))</f>
        <v/>
      </c>
      <c r="X98" s="403" t="str">
        <f>IF($A98="","",IFERROR(RIGHT(IF(VLOOKUP($A98,BDD!$A$8:$BB$3170,54,0)=0,"",VLOOKUP($A98,BDD!$A$8:$BB$3170,54,0)),3),""))</f>
        <v/>
      </c>
      <c r="Y98" s="359">
        <v>60</v>
      </c>
      <c r="Z98" s="360">
        <f t="shared" si="3"/>
        <v>98</v>
      </c>
      <c r="AA98" s="370" t="s">
        <v>99</v>
      </c>
      <c r="AB98" s="411" t="str">
        <f>IF($A98="","",IF(VLOOKUP($A98,BDD!$A$8:$BB$3170,32,0)=0,"",VLOOKUP($A98,BDD!$A$8:$BB$3170,32,0)))</f>
        <v/>
      </c>
    </row>
    <row r="99" spans="1:28" s="359" customFormat="1" ht="21" customHeight="1">
      <c r="A99" s="350" t="str">
        <f>IF(AA61="","",IFERROR(INDEX(BDD!$A$8:$A$3170,MATCH(AA61&amp;"",BDD!$E$8:$E$3170,0)),IFERROR(INDEX(BDD!$A$8:$A$3170,MATCH("JN°"&amp;TEXT(AA61,"000"),BDD!$E$8:$E$3170,0)),IF(ISNUMBER(MATCH(AA61&amp;"",BDD!$A$8:$A$3170,0)),AA61&amp;"",""))))</f>
        <v/>
      </c>
      <c r="B99" s="397">
        <f>IF($A99="","",VLOOKUP($A99,BDD!$A$8:$BB$3170,3,0))</f>
        <v>0</v>
      </c>
      <c r="C99" s="363">
        <f>IF($A99="","",VLOOKUP($A99,BDD!$A$8:$BB$3170,4,0))</f>
        <v>0</v>
      </c>
      <c r="D99" s="398">
        <f>IF($A99="","",VLOOKUP($A99,BDD!$A$8:$BB$3170,12,0))</f>
        <v>0</v>
      </c>
      <c r="E99" s="398" t="str">
        <f>IF($A99="","",VLOOKUP($A99,BDD!$A$8:$BB$3170,5,0))</f>
        <v>JN°061</v>
      </c>
      <c r="F99" s="398">
        <f>IF($A99="","",VLOOKUP($A99,BDD!$A$8:$BB$3170,6,0))</f>
        <v>0</v>
      </c>
      <c r="G99" s="399">
        <f>IF($A99="","",VLOOKUP($A99,BDD!$A$8:$BB$3170,7,0))</f>
        <v>0</v>
      </c>
      <c r="H99" s="398">
        <f>IF($A99="","",VLOOKUP($A99,BDD!$A$8:$BB$3170,8,0))</f>
        <v>0</v>
      </c>
      <c r="I99" s="398">
        <f>IF($A99="","",VLOOKUP($A99,BDD!$A$8:$BB$3170,9,0))</f>
        <v>0</v>
      </c>
      <c r="J99" s="399">
        <f>IF($A99="","",VLOOKUP($A99,BDD!$A$8:$BB$3170,10,0))</f>
        <v>0</v>
      </c>
      <c r="K99" s="400">
        <f>IF($A99="","",VLOOKUP($A99,BDD!$A$8:$BB$3170,11,0))</f>
        <v>0</v>
      </c>
      <c r="L99" s="398">
        <f>IF($A99="","",VLOOKUP($A99,BDD!$A$8:$BB$3170,13,0))</f>
        <v>0</v>
      </c>
      <c r="M99" s="398">
        <f>IF($A99="","",VLOOKUP($A99,BDD!$A$8:$BB$3170,14,0))</f>
        <v>0</v>
      </c>
      <c r="N99" s="401">
        <f>IF(AB99="",IF($A99="","",VLOOKUP($A99,BDD!$A$8:$BB$3170,22,0)),VLOOKUP($A99,BDD!$A$8:$BB$3170,31,0))</f>
        <v>0</v>
      </c>
      <c r="O99" s="399">
        <f>IF(AB99="",IF($A99="","",VLOOKUP($A99,BDD!$A$8:$BB$3170,16,0)),IF($A99="","",VLOOKUP($A99,BDD!$A$8:$BB$3170,29,0)))</f>
        <v>0</v>
      </c>
      <c r="P99" s="402">
        <f>IF(AB99="",IF($A99="","",VLOOKUP($A99,BDD!$A$8:$BB$3170,17,0)),VLOOKUP($A99,BDD!$A$8:$BB$3170,30,0))</f>
        <v>0</v>
      </c>
      <c r="Q99" s="402">
        <f>IF(AB99="",IF($A99="","",VLOOKUP($A99,BDD!$A$8:$BB$3170,18,0)),VLOOKUP($A99,BDD!$A$8:$BB$3170,30,0))</f>
        <v>0</v>
      </c>
      <c r="R99" s="402">
        <f>IF(AB99="",IF($A99="","",VLOOKUP($A99,BDD!$A$8:$BB$3170,19,0)),VLOOKUP($A99,BDD!$A$8:$BB$3170,30,0))</f>
        <v>0</v>
      </c>
      <c r="S99" s="398" t="str">
        <f>IF($A99="","",IFERROR(RIGHT(IF(VLOOKUP($A99,BDD!$A$8:$BB$3170,23,0)=0,"",VLOOKUP($A99,BDD!$A$8:$BB$3170,23,0)),3),""))</f>
        <v/>
      </c>
      <c r="T99" s="398" t="str">
        <f>IF($A99="","",IFERROR(RIGHT(IF(VLOOKUP($A99,BDD!$A$8:$BB$3170,27,0)=0,"",VLOOKUP($A99,BDD!$A$8:$BB$3170,27,0)),3),""))</f>
        <v/>
      </c>
      <c r="U99" s="398" t="str">
        <f>IF($A99="","",IFERROR(RIGHT(IF(VLOOKUP($A99,BDD!$A$8:$BB$3170,51,0)=0,"",VLOOKUP($A99,BDD!$A$8:$BB$3170,51,0)),3),""))</f>
        <v/>
      </c>
      <c r="V99" s="398" t="str">
        <f>IF($A99="","",IFERROR(RIGHT(IF(VLOOKUP($A99,BDD!$A$8:$BB$3170,52,0)=0,"",VLOOKUP($A99,BDD!$A$8:$BB$3170,52,0)),3),""))</f>
        <v/>
      </c>
      <c r="W99" s="398" t="str">
        <f>IF($A99="","",IFERROR(RIGHT(IF(VLOOKUP($A99,BDD!$A$8:$BB$3170,53,0)=0,"",VLOOKUP($A99,BDD!$A$8:$BB$3170,53,0)),3),""))</f>
        <v/>
      </c>
      <c r="X99" s="403" t="str">
        <f>IF($A99="","",IFERROR(RIGHT(IF(VLOOKUP($A99,BDD!$A$8:$BB$3170,54,0)=0,"",VLOOKUP($A99,BDD!$A$8:$BB$3170,54,0)),3),""))</f>
        <v/>
      </c>
      <c r="Y99" s="359">
        <v>61</v>
      </c>
      <c r="Z99" s="360">
        <f t="shared" si="3"/>
        <v>99</v>
      </c>
      <c r="AA99" s="370" t="s">
        <v>100</v>
      </c>
      <c r="AB99" s="411" t="str">
        <f>IF($A99="","",IF(VLOOKUP($A99,BDD!$A$8:$BB$3170,32,0)=0,"",VLOOKUP($A99,BDD!$A$8:$BB$3170,32,0)))</f>
        <v/>
      </c>
    </row>
    <row r="100" spans="1:28" s="359" customFormat="1" ht="21" customHeight="1">
      <c r="A100" s="350" t="str">
        <f>IF(AA62="","",IFERROR(INDEX(BDD!$A$8:$A$3170,MATCH(AA62&amp;"",BDD!$E$8:$E$3170,0)),IFERROR(INDEX(BDD!$A$8:$A$3170,MATCH("JN°"&amp;TEXT(AA62,"000"),BDD!$E$8:$E$3170,0)),IF(ISNUMBER(MATCH(AA62&amp;"",BDD!$A$8:$A$3170,0)),AA62&amp;"",""))))</f>
        <v/>
      </c>
      <c r="B100" s="397">
        <f>IF($A100="","",VLOOKUP($A100,BDD!$A$8:$BB$3170,3,0))</f>
        <v>0</v>
      </c>
      <c r="C100" s="363">
        <f>IF($A100="","",VLOOKUP($A100,BDD!$A$8:$BB$3170,4,0))</f>
        <v>0</v>
      </c>
      <c r="D100" s="398">
        <f>IF($A100="","",VLOOKUP($A100,BDD!$A$8:$BB$3170,12,0))</f>
        <v>0</v>
      </c>
      <c r="E100" s="398" t="str">
        <f>IF($A100="","",VLOOKUP($A100,BDD!$A$8:$BB$3170,5,0))</f>
        <v>JN°062</v>
      </c>
      <c r="F100" s="398">
        <f>IF($A100="","",VLOOKUP($A100,BDD!$A$8:$BB$3170,6,0))</f>
        <v>0</v>
      </c>
      <c r="G100" s="399">
        <f>IF($A100="","",VLOOKUP($A100,BDD!$A$8:$BB$3170,7,0))</f>
        <v>0</v>
      </c>
      <c r="H100" s="398">
        <f>IF($A100="","",VLOOKUP($A100,BDD!$A$8:$BB$3170,8,0))</f>
        <v>0</v>
      </c>
      <c r="I100" s="398">
        <f>IF($A100="","",VLOOKUP($A100,BDD!$A$8:$BB$3170,9,0))</f>
        <v>0</v>
      </c>
      <c r="J100" s="399">
        <f>IF($A100="","",VLOOKUP($A100,BDD!$A$8:$BB$3170,10,0))</f>
        <v>0</v>
      </c>
      <c r="K100" s="400">
        <f>IF($A100="","",VLOOKUP($A100,BDD!$A$8:$BB$3170,11,0))</f>
        <v>0</v>
      </c>
      <c r="L100" s="398">
        <f>IF($A100="","",VLOOKUP($A100,BDD!$A$8:$BB$3170,13,0))</f>
        <v>0</v>
      </c>
      <c r="M100" s="398">
        <f>IF($A100="","",VLOOKUP($A100,BDD!$A$8:$BB$3170,14,0))</f>
        <v>0</v>
      </c>
      <c r="N100" s="401">
        <f>IF(AB100="",IF($A100="","",VLOOKUP($A100,BDD!$A$8:$BB$3170,22,0)),VLOOKUP($A100,BDD!$A$8:$BB$3170,31,0))</f>
        <v>0</v>
      </c>
      <c r="O100" s="399">
        <f>IF(AB100="",IF($A100="","",VLOOKUP($A100,BDD!$A$8:$BB$3170,16,0)),IF($A100="","",VLOOKUP($A100,BDD!$A$8:$BB$3170,29,0)))</f>
        <v>0</v>
      </c>
      <c r="P100" s="402">
        <f>IF(AB100="",IF($A100="","",VLOOKUP($A100,BDD!$A$8:$BB$3170,17,0)),VLOOKUP($A100,BDD!$A$8:$BB$3170,30,0))</f>
        <v>0</v>
      </c>
      <c r="Q100" s="402">
        <f>IF(AB100="",IF($A100="","",VLOOKUP($A100,BDD!$A$8:$BB$3170,18,0)),VLOOKUP($A100,BDD!$A$8:$BB$3170,30,0))</f>
        <v>0</v>
      </c>
      <c r="R100" s="402">
        <f>IF(AB100="",IF($A100="","",VLOOKUP($A100,BDD!$A$8:$BB$3170,19,0)),VLOOKUP($A100,BDD!$A$8:$BB$3170,30,0))</f>
        <v>0</v>
      </c>
      <c r="S100" s="398" t="str">
        <f>IF($A100="","",IFERROR(RIGHT(IF(VLOOKUP($A100,BDD!$A$8:$BB$3170,23,0)=0,"",VLOOKUP($A100,BDD!$A$8:$BB$3170,23,0)),3),""))</f>
        <v/>
      </c>
      <c r="T100" s="398" t="str">
        <f>IF($A100="","",IFERROR(RIGHT(IF(VLOOKUP($A100,BDD!$A$8:$BB$3170,27,0)=0,"",VLOOKUP($A100,BDD!$A$8:$BB$3170,27,0)),3),""))</f>
        <v/>
      </c>
      <c r="U100" s="398" t="str">
        <f>IF($A100="","",IFERROR(RIGHT(IF(VLOOKUP($A100,BDD!$A$8:$BB$3170,51,0)=0,"",VLOOKUP($A100,BDD!$A$8:$BB$3170,51,0)),3),""))</f>
        <v/>
      </c>
      <c r="V100" s="398" t="str">
        <f>IF($A100="","",IFERROR(RIGHT(IF(VLOOKUP($A100,BDD!$A$8:$BB$3170,52,0)=0,"",VLOOKUP($A100,BDD!$A$8:$BB$3170,52,0)),3),""))</f>
        <v/>
      </c>
      <c r="W100" s="398" t="str">
        <f>IF($A100="","",IFERROR(RIGHT(IF(VLOOKUP($A100,BDD!$A$8:$BB$3170,53,0)=0,"",VLOOKUP($A100,BDD!$A$8:$BB$3170,53,0)),3),""))</f>
        <v/>
      </c>
      <c r="X100" s="403" t="str">
        <f>IF($A100="","",IFERROR(RIGHT(IF(VLOOKUP($A100,BDD!$A$8:$BB$3170,54,0)=0,"",VLOOKUP($A100,BDD!$A$8:$BB$3170,54,0)),3),""))</f>
        <v/>
      </c>
      <c r="Y100" s="359">
        <v>62</v>
      </c>
      <c r="Z100" s="360">
        <f t="shared" si="3"/>
        <v>100</v>
      </c>
      <c r="AA100" s="370" t="s">
        <v>101</v>
      </c>
      <c r="AB100" s="411" t="str">
        <f>IF($A100="","",IF(VLOOKUP($A100,BDD!$A$8:$BB$3170,32,0)=0,"",VLOOKUP($A100,BDD!$A$8:$BB$3170,32,0)))</f>
        <v/>
      </c>
    </row>
    <row r="101" spans="1:28" s="359" customFormat="1" ht="21" customHeight="1">
      <c r="A101" s="350" t="str">
        <f>IF(AA63="","",IFERROR(INDEX(BDD!$A$8:$A$3170,MATCH(AA63&amp;"",BDD!$E$8:$E$3170,0)),IFERROR(INDEX(BDD!$A$8:$A$3170,MATCH("JN°"&amp;TEXT(AA63,"000"),BDD!$E$8:$E$3170,0)),IF(ISNUMBER(MATCH(AA63&amp;"",BDD!$A$8:$A$3170,0)),AA63&amp;"",""))))</f>
        <v/>
      </c>
      <c r="B101" s="404">
        <f>IF($A101="","",VLOOKUP($A101,BDD!$A$8:$BB$3170,3,0))</f>
        <v>0</v>
      </c>
      <c r="C101" s="372">
        <f>IF($A101="","",VLOOKUP($A101,BDD!$A$8:$BB$3170,4,0))</f>
        <v>0</v>
      </c>
      <c r="D101" s="405">
        <f>IF($A101="","",VLOOKUP($A101,BDD!$A$8:$BB$3170,12,0))</f>
        <v>0</v>
      </c>
      <c r="E101" s="405" t="str">
        <f>IF($A101="","",VLOOKUP($A101,BDD!$A$8:$BB$3170,5,0))</f>
        <v>JN°063</v>
      </c>
      <c r="F101" s="405">
        <f>IF($A101="","",VLOOKUP($A101,BDD!$A$8:$BB$3170,6,0))</f>
        <v>0</v>
      </c>
      <c r="G101" s="406">
        <f>IF($A101="","",VLOOKUP($A101,BDD!$A$8:$BB$3170,7,0))</f>
        <v>0</v>
      </c>
      <c r="H101" s="405">
        <f>IF($A101="","",VLOOKUP($A101,BDD!$A$8:$BB$3170,8,0))</f>
        <v>0</v>
      </c>
      <c r="I101" s="405">
        <f>IF($A101="","",VLOOKUP($A101,BDD!$A$8:$BB$3170,9,0))</f>
        <v>0</v>
      </c>
      <c r="J101" s="406">
        <f>IF($A101="","",VLOOKUP($A101,BDD!$A$8:$BB$3170,10,0))</f>
        <v>0</v>
      </c>
      <c r="K101" s="407">
        <f>IF($A101="","",VLOOKUP($A101,BDD!$A$8:$BB$3170,11,0))</f>
        <v>0</v>
      </c>
      <c r="L101" s="405">
        <f>IF($A101="","",VLOOKUP($A101,BDD!$A$8:$BB$3170,13,0))</f>
        <v>0</v>
      </c>
      <c r="M101" s="405">
        <f>IF($A101="","",VLOOKUP($A101,BDD!$A$8:$BB$3170,14,0))</f>
        <v>0</v>
      </c>
      <c r="N101" s="408">
        <f>IF(AB101="",IF($A101="","",VLOOKUP($A101,BDD!$A$8:$BB$3170,22,0)),VLOOKUP($A101,BDD!$A$8:$BB$3170,31,0))</f>
        <v>0</v>
      </c>
      <c r="O101" s="406">
        <f>IF(AB101="",IF($A101="","",VLOOKUP($A101,BDD!$A$8:$BB$3170,16,0)),IF($A101="","",VLOOKUP($A101,BDD!$A$8:$BB$3170,29,0)))</f>
        <v>0</v>
      </c>
      <c r="P101" s="409">
        <f>IF(AB101="",IF($A101="","",VLOOKUP($A101,BDD!$A$8:$BB$3170,17,0)),VLOOKUP($A101,BDD!$A$8:$BB$3170,30,0))</f>
        <v>0</v>
      </c>
      <c r="Q101" s="409">
        <f>IF(AB101="",IF($A101="","",VLOOKUP($A101,BDD!$A$8:$BB$3170,18,0)),VLOOKUP($A101,BDD!$A$8:$BB$3170,30,0))</f>
        <v>0</v>
      </c>
      <c r="R101" s="409">
        <f>IF(AB101="",IF($A101="","",VLOOKUP($A101,BDD!$A$8:$BB$3170,19,0)),VLOOKUP($A101,BDD!$A$8:$BB$3170,30,0))</f>
        <v>0</v>
      </c>
      <c r="S101" s="405" t="str">
        <f>IF($A101="","",IFERROR(RIGHT(IF(VLOOKUP($A101,BDD!$A$8:$BB$3170,23,0)=0,"",VLOOKUP($A101,BDD!$A$8:$BB$3170,23,0)),3),""))</f>
        <v/>
      </c>
      <c r="T101" s="405" t="str">
        <f>IF($A101="","",IFERROR(RIGHT(IF(VLOOKUP($A101,BDD!$A$8:$BB$3170,27,0)=0,"",VLOOKUP($A101,BDD!$A$8:$BB$3170,27,0)),3),""))</f>
        <v/>
      </c>
      <c r="U101" s="405" t="str">
        <f>IF($A101="","",IFERROR(RIGHT(IF(VLOOKUP($A101,BDD!$A$8:$BB$3170,51,0)=0,"",VLOOKUP($A101,BDD!$A$8:$BB$3170,51,0)),3),""))</f>
        <v/>
      </c>
      <c r="V101" s="405" t="str">
        <f>IF($A101="","",IFERROR(RIGHT(IF(VLOOKUP($A101,BDD!$A$8:$BB$3170,52,0)=0,"",VLOOKUP($A101,BDD!$A$8:$BB$3170,52,0)),3),""))</f>
        <v/>
      </c>
      <c r="W101" s="405" t="str">
        <f>IF($A101="","",IFERROR(RIGHT(IF(VLOOKUP($A101,BDD!$A$8:$BB$3170,53,0)=0,"",VLOOKUP($A101,BDD!$A$8:$BB$3170,53,0)),3),""))</f>
        <v/>
      </c>
      <c r="X101" s="410" t="str">
        <f>IF($A101="","",IFERROR(RIGHT(IF(VLOOKUP($A101,BDD!$A$8:$BB$3170,54,0)=0,"",VLOOKUP($A101,BDD!$A$8:$BB$3170,54,0)),3),""))</f>
        <v/>
      </c>
      <c r="Y101" s="359">
        <v>63</v>
      </c>
      <c r="Z101" s="360">
        <f t="shared" si="3"/>
        <v>101</v>
      </c>
      <c r="AA101" s="370" t="s">
        <v>102</v>
      </c>
      <c r="AB101" s="411" t="str">
        <f>IF($A101="","",IF(VLOOKUP($A101,BDD!$A$8:$BB$3170,32,0)=0,"",VLOOKUP($A101,BDD!$A$8:$BB$3170,32,0)))</f>
        <v/>
      </c>
    </row>
    <row r="102" spans="1:28" ht="3" customHeight="1">
      <c r="A102" s="379"/>
      <c r="B102" s="216"/>
      <c r="C102" s="216"/>
      <c r="D102" s="216"/>
      <c r="E102" s="216"/>
      <c r="F102" s="216"/>
      <c r="G102" s="380"/>
      <c r="I102" s="216"/>
      <c r="J102" s="380"/>
      <c r="L102" s="216"/>
      <c r="M102" s="216"/>
      <c r="N102" s="216"/>
      <c r="O102" s="380"/>
      <c r="P102" s="381"/>
      <c r="Q102" s="381"/>
      <c r="R102" s="381"/>
      <c r="S102" s="216"/>
      <c r="T102" s="216"/>
      <c r="U102" s="216"/>
      <c r="V102" s="216"/>
      <c r="W102" s="216"/>
      <c r="X102" s="216"/>
      <c r="Y102" s="189">
        <v>64</v>
      </c>
      <c r="Z102" s="317">
        <f t="shared" si="3"/>
        <v>102</v>
      </c>
      <c r="AA102" s="370" t="s">
        <v>103</v>
      </c>
    </row>
    <row r="103" spans="1:28" s="382" customFormat="1" ht="20.100000000000001" customHeight="1">
      <c r="B103" s="1126" t="s">
        <v>1617</v>
      </c>
      <c r="C103" s="1126"/>
      <c r="D103" s="1126"/>
      <c r="E103" s="1126"/>
      <c r="F103" s="1126"/>
      <c r="G103" s="1126"/>
      <c r="H103" s="1126"/>
      <c r="I103" s="1126"/>
      <c r="J103" s="1126"/>
      <c r="K103" s="1126"/>
      <c r="L103" s="1115" t="s">
        <v>1777</v>
      </c>
      <c r="M103" s="1115"/>
      <c r="N103" s="1115"/>
      <c r="O103" s="1115"/>
      <c r="P103" s="1115"/>
      <c r="Q103" s="1115"/>
      <c r="R103" s="1115"/>
      <c r="S103" s="1115"/>
      <c r="T103" s="1115"/>
      <c r="U103" s="1115"/>
      <c r="V103" s="1115"/>
      <c r="W103" s="1115"/>
      <c r="X103" s="1115"/>
      <c r="Y103" s="189"/>
      <c r="Z103" s="317">
        <f t="shared" si="3"/>
        <v>103</v>
      </c>
      <c r="AA103" s="370" t="s">
        <v>104</v>
      </c>
      <c r="AB103" s="383"/>
    </row>
    <row r="104" spans="1:28" s="382" customFormat="1" ht="20.100000000000001" customHeight="1">
      <c r="B104" s="1114" t="s">
        <v>1840</v>
      </c>
      <c r="C104" s="1114"/>
      <c r="D104" s="1114"/>
      <c r="E104" s="1114"/>
      <c r="F104" s="1114"/>
      <c r="G104" s="1114"/>
      <c r="H104" s="1114"/>
      <c r="I104" s="1114"/>
      <c r="J104" s="1114"/>
      <c r="K104" s="1114"/>
      <c r="L104" s="1115"/>
      <c r="M104" s="1115"/>
      <c r="N104" s="1115"/>
      <c r="O104" s="1115"/>
      <c r="P104" s="1115"/>
      <c r="Q104" s="1115"/>
      <c r="R104" s="1115"/>
      <c r="S104" s="1115"/>
      <c r="T104" s="1115"/>
      <c r="U104" s="1115"/>
      <c r="V104" s="1115"/>
      <c r="W104" s="1115"/>
      <c r="X104" s="1115"/>
      <c r="Y104" s="189"/>
      <c r="Z104" s="317">
        <f t="shared" si="3"/>
        <v>104</v>
      </c>
      <c r="AA104" s="370" t="s">
        <v>105</v>
      </c>
      <c r="AB104" s="383"/>
    </row>
    <row r="105" spans="1:28" s="382" customFormat="1" ht="20.100000000000001" customHeight="1">
      <c r="B105" s="1114" t="s">
        <v>1841</v>
      </c>
      <c r="C105" s="1114"/>
      <c r="D105" s="1114"/>
      <c r="E105" s="1114"/>
      <c r="F105" s="1114"/>
      <c r="G105" s="1114"/>
      <c r="H105" s="1114"/>
      <c r="I105" s="1114"/>
      <c r="J105" s="1114"/>
      <c r="K105" s="1114"/>
      <c r="L105" s="1115"/>
      <c r="M105" s="1115"/>
      <c r="N105" s="1115"/>
      <c r="O105" s="1115"/>
      <c r="P105" s="1115"/>
      <c r="Q105" s="1115"/>
      <c r="R105" s="1115"/>
      <c r="S105" s="1115"/>
      <c r="T105" s="1115"/>
      <c r="U105" s="1115"/>
      <c r="V105" s="1115"/>
      <c r="W105" s="1115"/>
      <c r="X105" s="1115"/>
      <c r="Y105" s="189"/>
      <c r="Z105" s="317">
        <f t="shared" si="3"/>
        <v>105</v>
      </c>
      <c r="AA105" s="370" t="s">
        <v>106</v>
      </c>
      <c r="AB105" s="383"/>
    </row>
    <row r="106" spans="1:28" s="382" customFormat="1" ht="20.100000000000001" customHeight="1">
      <c r="B106" s="1114" t="s">
        <v>1842</v>
      </c>
      <c r="C106" s="1114"/>
      <c r="D106" s="1114"/>
      <c r="E106" s="1114"/>
      <c r="F106" s="1114"/>
      <c r="G106" s="1114"/>
      <c r="H106" s="1114"/>
      <c r="I106" s="1114"/>
      <c r="J106" s="1114"/>
      <c r="K106" s="1114"/>
      <c r="L106" s="1115"/>
      <c r="M106" s="1115"/>
      <c r="N106" s="1115"/>
      <c r="O106" s="1115"/>
      <c r="P106" s="1115"/>
      <c r="Q106" s="1115"/>
      <c r="R106" s="1115"/>
      <c r="S106" s="1115"/>
      <c r="T106" s="1115"/>
      <c r="U106" s="1115"/>
      <c r="V106" s="1115"/>
      <c r="W106" s="1115"/>
      <c r="X106" s="1115"/>
      <c r="Y106" s="189"/>
      <c r="Z106" s="317">
        <f t="shared" si="3"/>
        <v>106</v>
      </c>
      <c r="AA106" s="370" t="s">
        <v>107</v>
      </c>
      <c r="AB106" s="383"/>
    </row>
    <row r="107" spans="1:28" s="316" customFormat="1" ht="18.95" customHeight="1">
      <c r="A107" s="315"/>
      <c r="B107" s="1127"/>
      <c r="C107" s="1127"/>
      <c r="D107" s="1127"/>
      <c r="E107" s="1127"/>
      <c r="F107" s="1128" t="s">
        <v>1533</v>
      </c>
      <c r="G107" s="1129"/>
      <c r="H107" s="1129"/>
      <c r="I107" s="1129"/>
      <c r="J107" s="1129"/>
      <c r="K107" s="1129"/>
      <c r="L107" s="1129"/>
      <c r="M107" s="1129"/>
      <c r="N107" s="1129"/>
      <c r="O107" s="1129"/>
      <c r="P107" s="1129"/>
      <c r="Q107" s="1129"/>
      <c r="R107" s="1129"/>
      <c r="S107" s="1129"/>
      <c r="T107" s="1130"/>
      <c r="U107" s="1137" t="s">
        <v>1820</v>
      </c>
      <c r="V107" s="1138"/>
      <c r="W107" s="1138"/>
      <c r="X107" s="1139"/>
      <c r="Y107" s="189"/>
      <c r="Z107" s="317">
        <f t="shared" si="3"/>
        <v>107</v>
      </c>
      <c r="AA107" s="370" t="s">
        <v>108</v>
      </c>
      <c r="AB107" s="318"/>
    </row>
    <row r="108" spans="1:28" s="316" customFormat="1" ht="18.95" customHeight="1">
      <c r="A108" s="315"/>
      <c r="B108" s="1127"/>
      <c r="C108" s="1127"/>
      <c r="D108" s="1127"/>
      <c r="E108" s="1127"/>
      <c r="F108" s="1131"/>
      <c r="G108" s="1132"/>
      <c r="H108" s="1132"/>
      <c r="I108" s="1132"/>
      <c r="J108" s="1132"/>
      <c r="K108" s="1132"/>
      <c r="L108" s="1132"/>
      <c r="M108" s="1132"/>
      <c r="N108" s="1132"/>
      <c r="O108" s="1132"/>
      <c r="P108" s="1132"/>
      <c r="Q108" s="1132"/>
      <c r="R108" s="1132"/>
      <c r="S108" s="1132"/>
      <c r="T108" s="1133"/>
      <c r="U108" s="1137" t="s">
        <v>1536</v>
      </c>
      <c r="V108" s="1138"/>
      <c r="W108" s="1138"/>
      <c r="X108" s="1139"/>
      <c r="Y108" s="189"/>
      <c r="Z108" s="317">
        <f t="shared" si="3"/>
        <v>108</v>
      </c>
      <c r="AA108" s="370" t="s">
        <v>109</v>
      </c>
      <c r="AB108" s="318"/>
    </row>
    <row r="109" spans="1:28" s="316" customFormat="1" ht="18.95" customHeight="1">
      <c r="A109" s="315"/>
      <c r="B109" s="1127"/>
      <c r="C109" s="1127"/>
      <c r="D109" s="1127"/>
      <c r="E109" s="1127"/>
      <c r="F109" s="1134"/>
      <c r="G109" s="1135"/>
      <c r="H109" s="1135"/>
      <c r="I109" s="1135"/>
      <c r="J109" s="1135"/>
      <c r="K109" s="1135"/>
      <c r="L109" s="1135"/>
      <c r="M109" s="1135"/>
      <c r="N109" s="1135"/>
      <c r="O109" s="1135"/>
      <c r="P109" s="1135"/>
      <c r="Q109" s="1135"/>
      <c r="R109" s="1135"/>
      <c r="S109" s="1135"/>
      <c r="T109" s="1136"/>
      <c r="U109" s="1137" t="s">
        <v>1538</v>
      </c>
      <c r="V109" s="1138"/>
      <c r="W109" s="1138"/>
      <c r="X109" s="1139"/>
      <c r="Y109" s="189"/>
      <c r="Z109" s="317">
        <f t="shared" si="3"/>
        <v>109</v>
      </c>
      <c r="AA109" s="370" t="s">
        <v>110</v>
      </c>
      <c r="AB109" s="318"/>
    </row>
    <row r="110" spans="1:28" s="316" customFormat="1" ht="3" customHeight="1">
      <c r="A110" s="315"/>
      <c r="H110" s="319"/>
      <c r="K110" s="319"/>
      <c r="P110" s="320"/>
      <c r="Q110" s="320"/>
      <c r="R110" s="320"/>
      <c r="Y110" s="189"/>
      <c r="Z110" s="317">
        <f t="shared" si="3"/>
        <v>110</v>
      </c>
      <c r="AA110" s="370" t="s">
        <v>111</v>
      </c>
      <c r="AB110" s="318"/>
    </row>
    <row r="111" spans="1:28" s="316" customFormat="1" ht="21.75" customHeight="1">
      <c r="A111" s="315"/>
      <c r="B111" s="1116" t="s">
        <v>1821</v>
      </c>
      <c r="C111" s="1117"/>
      <c r="D111" s="1117"/>
      <c r="E111" s="1117"/>
      <c r="F111" s="1117"/>
      <c r="G111" s="1117"/>
      <c r="H111" s="1117"/>
      <c r="I111" s="1117"/>
      <c r="J111" s="1117"/>
      <c r="K111" s="1117"/>
      <c r="L111" s="1117"/>
      <c r="M111" s="1117"/>
      <c r="N111" s="1117"/>
      <c r="O111" s="1117"/>
      <c r="P111" s="1117"/>
      <c r="Q111" s="1117"/>
      <c r="R111" s="1117"/>
      <c r="S111" s="1117"/>
      <c r="T111" s="1117"/>
      <c r="U111" s="1117"/>
      <c r="V111" s="1117"/>
      <c r="W111" s="1117"/>
      <c r="X111" s="1118"/>
      <c r="Y111" s="189"/>
      <c r="Z111" s="317">
        <f t="shared" si="3"/>
        <v>111</v>
      </c>
      <c r="AA111" s="370" t="s">
        <v>112</v>
      </c>
      <c r="AB111" s="318"/>
    </row>
    <row r="112" spans="1:28" s="326" customFormat="1" ht="18.75" customHeight="1">
      <c r="A112" s="315"/>
      <c r="B112" s="321" t="s">
        <v>1822</v>
      </c>
      <c r="C112" s="322"/>
      <c r="D112" s="322"/>
      <c r="E112" s="322"/>
      <c r="F112" s="384" t="str">
        <f>$F$7</f>
        <v>MFD-ISW Vers MFD-CPF-</v>
      </c>
      <c r="H112" s="385"/>
      <c r="I112" s="323" t="s">
        <v>1823</v>
      </c>
      <c r="J112" s="324"/>
      <c r="K112" s="386" t="str">
        <f>$K$7</f>
        <v>0  ML</v>
      </c>
      <c r="M112" s="327"/>
      <c r="N112" s="328" t="s">
        <v>1824</v>
      </c>
      <c r="O112" s="329">
        <f>$O$7</f>
        <v>0</v>
      </c>
      <c r="P112" s="330" t="s">
        <v>1825</v>
      </c>
      <c r="Q112" s="331" t="s">
        <v>1826</v>
      </c>
      <c r="R112" s="332"/>
      <c r="S112" s="1119">
        <f>$S$7</f>
        <v>0</v>
      </c>
      <c r="T112" s="1119"/>
      <c r="U112" s="333" t="s">
        <v>1825</v>
      </c>
      <c r="V112" s="324" t="s">
        <v>1827</v>
      </c>
      <c r="X112" s="334" t="str">
        <f>CONCATENATE("4/",$O$1)</f>
        <v>4/6</v>
      </c>
      <c r="Y112" s="189"/>
      <c r="Z112" s="317" t="str">
        <f t="shared" si="3"/>
        <v/>
      </c>
      <c r="AA112" s="370"/>
      <c r="AB112" s="333"/>
    </row>
    <row r="113" spans="1:28" s="223" customFormat="1" ht="22.5" customHeight="1">
      <c r="A113" s="387"/>
      <c r="B113" s="1120" t="s">
        <v>1828</v>
      </c>
      <c r="C113" s="1121"/>
      <c r="D113" s="1121"/>
      <c r="E113" s="1121"/>
      <c r="F113" s="1121"/>
      <c r="G113" s="1121"/>
      <c r="H113" s="1121"/>
      <c r="I113" s="1121"/>
      <c r="J113" s="1121"/>
      <c r="K113" s="1121"/>
      <c r="L113" s="1121"/>
      <c r="M113" s="1121"/>
      <c r="N113" s="1121"/>
      <c r="O113" s="1122"/>
      <c r="P113" s="1123" t="s">
        <v>1829</v>
      </c>
      <c r="Q113" s="1124"/>
      <c r="R113" s="1125"/>
      <c r="S113" s="335" t="s">
        <v>1830</v>
      </c>
      <c r="T113" s="336"/>
      <c r="U113" s="337">
        <f>$U$8</f>
        <v>0</v>
      </c>
      <c r="V113" s="336"/>
      <c r="W113" s="336"/>
      <c r="X113" s="338"/>
      <c r="Y113" s="189"/>
      <c r="Z113" s="317" t="str">
        <f t="shared" si="3"/>
        <v/>
      </c>
      <c r="AA113" s="370"/>
      <c r="AB113" s="339"/>
    </row>
    <row r="114" spans="1:28" s="347" customFormat="1" ht="55.5" customHeight="1">
      <c r="A114" s="388"/>
      <c r="B114" s="340" t="s">
        <v>1831</v>
      </c>
      <c r="C114" s="341" t="s">
        <v>1492</v>
      </c>
      <c r="D114" s="341" t="s">
        <v>1500</v>
      </c>
      <c r="E114" s="341" t="s">
        <v>1493</v>
      </c>
      <c r="F114" s="341" t="s">
        <v>1494</v>
      </c>
      <c r="G114" s="341" t="s">
        <v>1832</v>
      </c>
      <c r="H114" s="341" t="s">
        <v>1833</v>
      </c>
      <c r="I114" s="341" t="s">
        <v>1497</v>
      </c>
      <c r="J114" s="341" t="s">
        <v>1498</v>
      </c>
      <c r="K114" s="341" t="s">
        <v>1499</v>
      </c>
      <c r="L114" s="341" t="s">
        <v>1501</v>
      </c>
      <c r="M114" s="341" t="s">
        <v>1502</v>
      </c>
      <c r="N114" s="343" t="s">
        <v>1519</v>
      </c>
      <c r="O114" s="341" t="s">
        <v>1504</v>
      </c>
      <c r="P114" s="344" t="s">
        <v>1516</v>
      </c>
      <c r="Q114" s="344" t="s">
        <v>1517</v>
      </c>
      <c r="R114" s="344" t="s">
        <v>1518</v>
      </c>
      <c r="S114" s="345" t="s">
        <v>1834</v>
      </c>
      <c r="T114" s="345" t="s">
        <v>1835</v>
      </c>
      <c r="U114" s="345" t="s">
        <v>1836</v>
      </c>
      <c r="V114" s="345" t="s">
        <v>1837</v>
      </c>
      <c r="W114" s="345" t="s">
        <v>1838</v>
      </c>
      <c r="X114" s="346" t="s">
        <v>1839</v>
      </c>
      <c r="Y114" s="189"/>
      <c r="Z114" s="317" t="str">
        <f t="shared" si="3"/>
        <v/>
      </c>
      <c r="AA114" s="370"/>
    </row>
    <row r="115" spans="1:28" ht="3" customHeight="1">
      <c r="A115" s="389"/>
      <c r="B115" s="348"/>
      <c r="C115" s="348"/>
      <c r="D115" s="348"/>
      <c r="E115" s="348"/>
      <c r="F115" s="348"/>
      <c r="G115" s="348"/>
      <c r="H115" s="348"/>
      <c r="I115" s="348"/>
      <c r="J115" s="348"/>
      <c r="K115" s="348"/>
      <c r="L115" s="348"/>
      <c r="M115" s="348"/>
      <c r="N115" s="348"/>
      <c r="O115" s="348"/>
      <c r="P115" s="349"/>
      <c r="Q115" s="349"/>
      <c r="R115" s="349"/>
      <c r="S115" s="348"/>
      <c r="T115" s="348"/>
      <c r="U115" s="348"/>
      <c r="V115" s="348"/>
      <c r="W115" s="348"/>
      <c r="X115" s="348"/>
      <c r="Y115" s="189">
        <v>77</v>
      </c>
      <c r="Z115" s="317" t="str">
        <f t="shared" si="3"/>
        <v/>
      </c>
      <c r="AA115" s="370"/>
    </row>
    <row r="116" spans="1:28" s="359" customFormat="1" ht="21" customHeight="1">
      <c r="A116" s="350" t="str">
        <f>IF(AA64="","",IFERROR(INDEX(BDD!$A$8:$A$3170,MATCH(AA64&amp;"",BDD!$E$8:$E$3170,0)),IFERROR(INDEX(BDD!$A$8:$A$3170,MATCH("JN°"&amp;TEXT(AA64,"000"),BDD!$E$8:$E$3170,0)),IF(ISNUMBER(MATCH(AA64&amp;"",BDD!$A$8:$A$3170,0)),AA64&amp;"",""))))</f>
        <v/>
      </c>
      <c r="B116" s="390">
        <f>IF($A116="","",VLOOKUP($A116,BDD!$A$8:$BB$3170,3,0))</f>
        <v>0</v>
      </c>
      <c r="C116" s="352">
        <f>IF($A116="","",VLOOKUP($A116,BDD!$A$8:$BB$3170,4,0))</f>
        <v>0</v>
      </c>
      <c r="D116" s="391">
        <f>IF($A116="","",VLOOKUP($A116,BDD!$A$8:$BB$3170,12,0))</f>
        <v>0</v>
      </c>
      <c r="E116" s="391" t="str">
        <f>IF($A116="","",VLOOKUP($A116,BDD!$A$8:$BB$3170,5,0))</f>
        <v>JN°064</v>
      </c>
      <c r="F116" s="391">
        <f>IF($A116="","",VLOOKUP($A116,BDD!$A$8:$BB$3170,6,0))</f>
        <v>0</v>
      </c>
      <c r="G116" s="392">
        <f>IF($A116="","",VLOOKUP($A116,BDD!$A$8:$BB$3170,7,0))</f>
        <v>0</v>
      </c>
      <c r="H116" s="391">
        <f>IF($A116="","",VLOOKUP($A116,BDD!$A$8:$BB$3170,8,0))</f>
        <v>0</v>
      </c>
      <c r="I116" s="391">
        <f>IF($A116="","",VLOOKUP($A116,BDD!$A$8:$BB$3170,9,0))</f>
        <v>0</v>
      </c>
      <c r="J116" s="392">
        <f>IF($A116="","",VLOOKUP($A116,BDD!$A$8:$BB$3170,10,0))</f>
        <v>0</v>
      </c>
      <c r="K116" s="393">
        <f>IF($A116="","",VLOOKUP($A116,BDD!$A$8:$BB$3170,11,0))</f>
        <v>0</v>
      </c>
      <c r="L116" s="391">
        <f>IF($A116="","",VLOOKUP($A116,BDD!$A$8:$BB$3170,13,0))</f>
        <v>0</v>
      </c>
      <c r="M116" s="391">
        <f>IF($A116="","",VLOOKUP($A116,BDD!$A$8:$BB$3170,14,0))</f>
        <v>0</v>
      </c>
      <c r="N116" s="394">
        <f>IF(AB116="",IF($A116="","",VLOOKUP($A116,BDD!$A$8:$BB$3170,22,0)),VLOOKUP($A116,BDD!$A$8:$BB$3170,31,0))</f>
        <v>0</v>
      </c>
      <c r="O116" s="392">
        <f>IF(AB116="",IF($A116="","",VLOOKUP($A116,BDD!$A$8:$BB$3170,16,0)),IF($A116="","",VLOOKUP($A116,BDD!$A$8:$BB$3170,29,0)))</f>
        <v>0</v>
      </c>
      <c r="P116" s="395">
        <f>IF(AB116="",IF($A116="","",VLOOKUP($A116,BDD!$A$8:$BB$3170,17,0)),VLOOKUP($A116,BDD!$A$8:$BB$3170,30,0))</f>
        <v>0</v>
      </c>
      <c r="Q116" s="395">
        <f>IF(AB116="",IF($A116="","",VLOOKUP($A116,BDD!$A$8:$BB$3170,18,0)),VLOOKUP($A116,BDD!$A$8:$BB$3170,30,0))</f>
        <v>0</v>
      </c>
      <c r="R116" s="395">
        <f>IF(AB116="",IF($A116="","",VLOOKUP($A116,BDD!$A$8:$BB$3170,19,0)),VLOOKUP($A116,BDD!$A$8:$BB$3170,30,0))</f>
        <v>0</v>
      </c>
      <c r="S116" s="391" t="str">
        <f>IF($A116="","",IFERROR(RIGHT(IF(VLOOKUP($A116,BDD!$A$8:$BB$3170,23,0)=0,"",VLOOKUP($A116,BDD!$A$8:$BB$3170,23,0)),3),""))</f>
        <v/>
      </c>
      <c r="T116" s="391" t="str">
        <f>IF($A116="","",IFERROR(RIGHT(IF(VLOOKUP($A116,BDD!$A$8:$BB$3170,27,0)=0,"",VLOOKUP($A116,BDD!$A$8:$BB$3170,27,0)),3),""))</f>
        <v/>
      </c>
      <c r="U116" s="391" t="str">
        <f>IF($A116="","",IFERROR(RIGHT(IF(VLOOKUP($A116,BDD!$A$8:$BB$3170,51,0)=0,"",VLOOKUP($A116,BDD!$A$8:$BB$3170,51,0)),3),""))</f>
        <v/>
      </c>
      <c r="V116" s="391" t="str">
        <f>IF($A116="","",IFERROR(RIGHT(IF(VLOOKUP($A116,BDD!$A$8:$BB$3170,52,0)=0,"",VLOOKUP($A116,BDD!$A$8:$BB$3170,52,0)),3),""))</f>
        <v/>
      </c>
      <c r="W116" s="391" t="str">
        <f>IF($A116="","",IFERROR(RIGHT(IF(VLOOKUP($A116,BDD!$A$8:$BB$3170,53,0)=0,"",VLOOKUP($A116,BDD!$A$8:$BB$3170,53,0)),3),""))</f>
        <v/>
      </c>
      <c r="X116" s="396" t="str">
        <f>IF($A116="","",IFERROR(RIGHT(IF(VLOOKUP($A116,BDD!$A$8:$BB$3170,54,0)=0,"",VLOOKUP($A116,BDD!$A$8:$BB$3170,54,0)),3),""))</f>
        <v/>
      </c>
      <c r="Y116" s="359">
        <v>64</v>
      </c>
      <c r="Z116" s="360" t="str">
        <f t="shared" si="3"/>
        <v/>
      </c>
      <c r="AA116" s="370"/>
      <c r="AB116" s="411" t="str">
        <f>IF($A116="","",IF(VLOOKUP($A116,BDD!$A$8:$BB$3170,32,0)=0,"",VLOOKUP($A116,BDD!$A$8:$BB$3170,32,0)))</f>
        <v/>
      </c>
    </row>
    <row r="117" spans="1:28" s="359" customFormat="1" ht="21" customHeight="1">
      <c r="A117" s="350" t="str">
        <f>IF(AA65="","",IFERROR(INDEX(BDD!$A$8:$A$3170,MATCH(AA65&amp;"",BDD!$E$8:$E$3170,0)),IFERROR(INDEX(BDD!$A$8:$A$3170,MATCH("JN°"&amp;TEXT(AA65,"000"),BDD!$E$8:$E$3170,0)),IF(ISNUMBER(MATCH(AA65&amp;"",BDD!$A$8:$A$3170,0)),AA65&amp;"",""))))</f>
        <v/>
      </c>
      <c r="B117" s="397">
        <f>IF($A117="","",VLOOKUP($A117,BDD!$A$8:$BB$3170,3,0))</f>
        <v>0</v>
      </c>
      <c r="C117" s="363">
        <f>IF($A117="","",VLOOKUP($A117,BDD!$A$8:$BB$3170,4,0))</f>
        <v>0</v>
      </c>
      <c r="D117" s="398">
        <f>IF($A117="","",VLOOKUP($A117,BDD!$A$8:$BB$3170,12,0))</f>
        <v>0</v>
      </c>
      <c r="E117" s="398" t="str">
        <f>IF($A117="","",VLOOKUP($A117,BDD!$A$8:$BB$3170,5,0))</f>
        <v>JN°065</v>
      </c>
      <c r="F117" s="398">
        <f>IF($A117="","",VLOOKUP($A117,BDD!$A$8:$BB$3170,6,0))</f>
        <v>0</v>
      </c>
      <c r="G117" s="399">
        <f>IF($A117="","",VLOOKUP($A117,BDD!$A$8:$BB$3170,7,0))</f>
        <v>0</v>
      </c>
      <c r="H117" s="398">
        <f>IF($A117="","",VLOOKUP($A117,BDD!$A$8:$BB$3170,8,0))</f>
        <v>0</v>
      </c>
      <c r="I117" s="398">
        <f>IF($A117="","",VLOOKUP($A117,BDD!$A$8:$BB$3170,9,0))</f>
        <v>0</v>
      </c>
      <c r="J117" s="399">
        <f>IF($A117="","",VLOOKUP($A117,BDD!$A$8:$BB$3170,10,0))</f>
        <v>0</v>
      </c>
      <c r="K117" s="400">
        <f>IF($A117="","",VLOOKUP($A117,BDD!$A$8:$BB$3170,11,0))</f>
        <v>0</v>
      </c>
      <c r="L117" s="398">
        <f>IF($A117="","",VLOOKUP($A117,BDD!$A$8:$BB$3170,13,0))</f>
        <v>0</v>
      </c>
      <c r="M117" s="398">
        <f>IF($A117="","",VLOOKUP($A117,BDD!$A$8:$BB$3170,14,0))</f>
        <v>0</v>
      </c>
      <c r="N117" s="401">
        <f>IF(AB117="",IF($A117="","",VLOOKUP($A117,BDD!$A$8:$BB$3170,22,0)),VLOOKUP($A117,BDD!$A$8:$BB$3170,31,0))</f>
        <v>0</v>
      </c>
      <c r="O117" s="399">
        <f>IF(AB117="",IF($A117="","",VLOOKUP($A117,BDD!$A$8:$BB$3170,16,0)),IF($A117="","",VLOOKUP($A117,BDD!$A$8:$BB$3170,29,0)))</f>
        <v>0</v>
      </c>
      <c r="P117" s="402">
        <f>IF(AB117="",IF($A117="","",VLOOKUP($A117,BDD!$A$8:$BB$3170,17,0)),VLOOKUP($A117,BDD!$A$8:$BB$3170,30,0))</f>
        <v>0</v>
      </c>
      <c r="Q117" s="402">
        <f>IF(AB117="",IF($A117="","",VLOOKUP($A117,BDD!$A$8:$BB$3170,18,0)),VLOOKUP($A117,BDD!$A$8:$BB$3170,30,0))</f>
        <v>0</v>
      </c>
      <c r="R117" s="402">
        <f>IF(AB117="",IF($A117="","",VLOOKUP($A117,BDD!$A$8:$BB$3170,19,0)),VLOOKUP($A117,BDD!$A$8:$BB$3170,30,0))</f>
        <v>0</v>
      </c>
      <c r="S117" s="398" t="str">
        <f>IF($A117="","",IFERROR(RIGHT(IF(VLOOKUP($A117,BDD!$A$8:$BB$3170,23,0)=0,"",VLOOKUP($A117,BDD!$A$8:$BB$3170,23,0)),3),""))</f>
        <v/>
      </c>
      <c r="T117" s="398" t="str">
        <f>IF($A117="","",IFERROR(RIGHT(IF(VLOOKUP($A117,BDD!$A$8:$BB$3170,27,0)=0,"",VLOOKUP($A117,BDD!$A$8:$BB$3170,27,0)),3),""))</f>
        <v/>
      </c>
      <c r="U117" s="398" t="str">
        <f>IF($A117="","",IFERROR(RIGHT(IF(VLOOKUP($A117,BDD!$A$8:$BB$3170,51,0)=0,"",VLOOKUP($A117,BDD!$A$8:$BB$3170,51,0)),3),""))</f>
        <v/>
      </c>
      <c r="V117" s="398" t="str">
        <f>IF($A117="","",IFERROR(RIGHT(IF(VLOOKUP($A117,BDD!$A$8:$BB$3170,52,0)=0,"",VLOOKUP($A117,BDD!$A$8:$BB$3170,52,0)),3),""))</f>
        <v/>
      </c>
      <c r="W117" s="398" t="str">
        <f>IF($A117="","",IFERROR(RIGHT(IF(VLOOKUP($A117,BDD!$A$8:$BB$3170,53,0)=0,"",VLOOKUP($A117,BDD!$A$8:$BB$3170,53,0)),3),""))</f>
        <v/>
      </c>
      <c r="X117" s="403" t="str">
        <f>IF($A117="","",IFERROR(RIGHT(IF(VLOOKUP($A117,BDD!$A$8:$BB$3170,54,0)=0,"",VLOOKUP($A117,BDD!$A$8:$BB$3170,54,0)),3),""))</f>
        <v/>
      </c>
      <c r="Y117" s="359">
        <v>65</v>
      </c>
      <c r="Z117" s="360" t="str">
        <f t="shared" si="3"/>
        <v/>
      </c>
      <c r="AA117" s="370"/>
      <c r="AB117" s="411" t="str">
        <f>IF($A117="","",IF(VLOOKUP($A117,BDD!$A$8:$BB$3170,32,0)=0,"",VLOOKUP($A117,BDD!$A$8:$BB$3170,32,0)))</f>
        <v/>
      </c>
    </row>
    <row r="118" spans="1:28" s="359" customFormat="1" ht="21" customHeight="1">
      <c r="A118" s="350" t="str">
        <f>IF(AA66="","",IFERROR(INDEX(BDD!$A$8:$A$3170,MATCH(AA66&amp;"",BDD!$E$8:$E$3170,0)),IFERROR(INDEX(BDD!$A$8:$A$3170,MATCH("JN°"&amp;TEXT(AA66,"000"),BDD!$E$8:$E$3170,0)),IF(ISNUMBER(MATCH(AA66&amp;"",BDD!$A$8:$A$3170,0)),AA66&amp;"",""))))</f>
        <v/>
      </c>
      <c r="B118" s="397">
        <f>IF($A118="","",VLOOKUP($A118,BDD!$A$8:$BB$3170,3,0))</f>
        <v>0</v>
      </c>
      <c r="C118" s="363">
        <f>IF($A118="","",VLOOKUP($A118,BDD!$A$8:$BB$3170,4,0))</f>
        <v>0</v>
      </c>
      <c r="D118" s="398">
        <f>IF($A118="","",VLOOKUP($A118,BDD!$A$8:$BB$3170,12,0))</f>
        <v>0</v>
      </c>
      <c r="E118" s="398" t="str">
        <f>IF($A118="","",VLOOKUP($A118,BDD!$A$8:$BB$3170,5,0))</f>
        <v>JN°066</v>
      </c>
      <c r="F118" s="398">
        <f>IF($A118="","",VLOOKUP($A118,BDD!$A$8:$BB$3170,6,0))</f>
        <v>0</v>
      </c>
      <c r="G118" s="399">
        <f>IF($A118="","",VLOOKUP($A118,BDD!$A$8:$BB$3170,7,0))</f>
        <v>0</v>
      </c>
      <c r="H118" s="398">
        <f>IF($A118="","",VLOOKUP($A118,BDD!$A$8:$BB$3170,8,0))</f>
        <v>0</v>
      </c>
      <c r="I118" s="398">
        <f>IF($A118="","",VLOOKUP($A118,BDD!$A$8:$BB$3170,9,0))</f>
        <v>0</v>
      </c>
      <c r="J118" s="399">
        <f>IF($A118="","",VLOOKUP($A118,BDD!$A$8:$BB$3170,10,0))</f>
        <v>0</v>
      </c>
      <c r="K118" s="400">
        <f>IF($A118="","",VLOOKUP($A118,BDD!$A$8:$BB$3170,11,0))</f>
        <v>0</v>
      </c>
      <c r="L118" s="398">
        <f>IF($A118="","",VLOOKUP($A118,BDD!$A$8:$BB$3170,13,0))</f>
        <v>0</v>
      </c>
      <c r="M118" s="398">
        <f>IF($A118="","",VLOOKUP($A118,BDD!$A$8:$BB$3170,14,0))</f>
        <v>0</v>
      </c>
      <c r="N118" s="401">
        <f>IF(AB118="",IF($A118="","",VLOOKUP($A118,BDD!$A$8:$BB$3170,22,0)),VLOOKUP($A118,BDD!$A$8:$BB$3170,31,0))</f>
        <v>0</v>
      </c>
      <c r="O118" s="399">
        <f>IF(AB118="",IF($A118="","",VLOOKUP($A118,BDD!$A$8:$BB$3170,16,0)),IF($A118="","",VLOOKUP($A118,BDD!$A$8:$BB$3170,29,0)))</f>
        <v>0</v>
      </c>
      <c r="P118" s="402">
        <f>IF(AB118="",IF($A118="","",VLOOKUP($A118,BDD!$A$8:$BB$3170,17,0)),VLOOKUP($A118,BDD!$A$8:$BB$3170,30,0))</f>
        <v>0</v>
      </c>
      <c r="Q118" s="402">
        <f>IF(AB118="",IF($A118="","",VLOOKUP($A118,BDD!$A$8:$BB$3170,18,0)),VLOOKUP($A118,BDD!$A$8:$BB$3170,30,0))</f>
        <v>0</v>
      </c>
      <c r="R118" s="402">
        <f>IF(AB118="",IF($A118="","",VLOOKUP($A118,BDD!$A$8:$BB$3170,19,0)),VLOOKUP($A118,BDD!$A$8:$BB$3170,30,0))</f>
        <v>0</v>
      </c>
      <c r="S118" s="398" t="str">
        <f>IF($A118="","",IFERROR(RIGHT(IF(VLOOKUP($A118,BDD!$A$8:$BB$3170,23,0)=0,"",VLOOKUP($A118,BDD!$A$8:$BB$3170,23,0)),3),""))</f>
        <v/>
      </c>
      <c r="T118" s="398" t="str">
        <f>IF($A118="","",IFERROR(RIGHT(IF(VLOOKUP($A118,BDD!$A$8:$BB$3170,27,0)=0,"",VLOOKUP($A118,BDD!$A$8:$BB$3170,27,0)),3),""))</f>
        <v/>
      </c>
      <c r="U118" s="398" t="str">
        <f>IF($A118="","",IFERROR(RIGHT(IF(VLOOKUP($A118,BDD!$A$8:$BB$3170,51,0)=0,"",VLOOKUP($A118,BDD!$A$8:$BB$3170,51,0)),3),""))</f>
        <v/>
      </c>
      <c r="V118" s="398" t="str">
        <f>IF($A118="","",IFERROR(RIGHT(IF(VLOOKUP($A118,BDD!$A$8:$BB$3170,52,0)=0,"",VLOOKUP($A118,BDD!$A$8:$BB$3170,52,0)),3),""))</f>
        <v/>
      </c>
      <c r="W118" s="398" t="str">
        <f>IF($A118="","",IFERROR(RIGHT(IF(VLOOKUP($A118,BDD!$A$8:$BB$3170,53,0)=0,"",VLOOKUP($A118,BDD!$A$8:$BB$3170,53,0)),3),""))</f>
        <v/>
      </c>
      <c r="X118" s="403" t="str">
        <f>IF($A118="","",IFERROR(RIGHT(IF(VLOOKUP($A118,BDD!$A$8:$BB$3170,54,0)=0,"",VLOOKUP($A118,BDD!$A$8:$BB$3170,54,0)),3),""))</f>
        <v/>
      </c>
      <c r="Y118" s="359">
        <v>66</v>
      </c>
      <c r="Z118" s="360" t="str">
        <f t="shared" si="3"/>
        <v/>
      </c>
      <c r="AA118" s="370"/>
      <c r="AB118" s="411" t="str">
        <f>IF($A118="","",IF(VLOOKUP($A118,BDD!$A$8:$BB$3170,32,0)=0,"",VLOOKUP($A118,BDD!$A$8:$BB$3170,32,0)))</f>
        <v/>
      </c>
    </row>
    <row r="119" spans="1:28" s="359" customFormat="1" ht="21" customHeight="1">
      <c r="A119" s="350" t="str">
        <f>IF(AA67="","",IFERROR(INDEX(BDD!$A$8:$A$3170,MATCH(AA67&amp;"",BDD!$E$8:$E$3170,0)),IFERROR(INDEX(BDD!$A$8:$A$3170,MATCH("JN°"&amp;TEXT(AA67,"000"),BDD!$E$8:$E$3170,0)),IF(ISNUMBER(MATCH(AA67&amp;"",BDD!$A$8:$A$3170,0)),AA67&amp;"",""))))</f>
        <v/>
      </c>
      <c r="B119" s="397">
        <f>IF($A119="","",VLOOKUP($A119,BDD!$A$8:$BB$3170,3,0))</f>
        <v>0</v>
      </c>
      <c r="C119" s="363">
        <f>IF($A119="","",VLOOKUP($A119,BDD!$A$8:$BB$3170,4,0))</f>
        <v>0</v>
      </c>
      <c r="D119" s="398">
        <f>IF($A119="","",VLOOKUP($A119,BDD!$A$8:$BB$3170,12,0))</f>
        <v>0</v>
      </c>
      <c r="E119" s="398" t="str">
        <f>IF($A119="","",VLOOKUP($A119,BDD!$A$8:$BB$3170,5,0))</f>
        <v>JN°067</v>
      </c>
      <c r="F119" s="398">
        <f>IF($A119="","",VLOOKUP($A119,BDD!$A$8:$BB$3170,6,0))</f>
        <v>0</v>
      </c>
      <c r="G119" s="399">
        <f>IF($A119="","",VLOOKUP($A119,BDD!$A$8:$BB$3170,7,0))</f>
        <v>0</v>
      </c>
      <c r="H119" s="398">
        <f>IF($A119="","",VLOOKUP($A119,BDD!$A$8:$BB$3170,8,0))</f>
        <v>0</v>
      </c>
      <c r="I119" s="398">
        <f>IF($A119="","",VLOOKUP($A119,BDD!$A$8:$BB$3170,9,0))</f>
        <v>0</v>
      </c>
      <c r="J119" s="399">
        <f>IF($A119="","",VLOOKUP($A119,BDD!$A$8:$BB$3170,10,0))</f>
        <v>0</v>
      </c>
      <c r="K119" s="400">
        <f>IF($A119="","",VLOOKUP($A119,BDD!$A$8:$BB$3170,11,0))</f>
        <v>0</v>
      </c>
      <c r="L119" s="398">
        <f>IF($A119="","",VLOOKUP($A119,BDD!$A$8:$BB$3170,13,0))</f>
        <v>0</v>
      </c>
      <c r="M119" s="398">
        <f>IF($A119="","",VLOOKUP($A119,BDD!$A$8:$BB$3170,14,0))</f>
        <v>0</v>
      </c>
      <c r="N119" s="401">
        <f>IF(AB119="",IF($A119="","",VLOOKUP($A119,BDD!$A$8:$BB$3170,22,0)),VLOOKUP($A119,BDD!$A$8:$BB$3170,31,0))</f>
        <v>0</v>
      </c>
      <c r="O119" s="399">
        <f>IF(AB119="",IF($A119="","",VLOOKUP($A119,BDD!$A$8:$BB$3170,16,0)),IF($A119="","",VLOOKUP($A119,BDD!$A$8:$BB$3170,29,0)))</f>
        <v>0</v>
      </c>
      <c r="P119" s="402">
        <f>IF(AB119="",IF($A119="","",VLOOKUP($A119,BDD!$A$8:$BB$3170,17,0)),VLOOKUP($A119,BDD!$A$8:$BB$3170,30,0))</f>
        <v>0</v>
      </c>
      <c r="Q119" s="402">
        <f>IF(AB119="",IF($A119="","",VLOOKUP($A119,BDD!$A$8:$BB$3170,18,0)),VLOOKUP($A119,BDD!$A$8:$BB$3170,30,0))</f>
        <v>0</v>
      </c>
      <c r="R119" s="402">
        <f>IF(AB119="",IF($A119="","",VLOOKUP($A119,BDD!$A$8:$BB$3170,19,0)),VLOOKUP($A119,BDD!$A$8:$BB$3170,30,0))</f>
        <v>0</v>
      </c>
      <c r="S119" s="398" t="str">
        <f>IF($A119="","",IFERROR(RIGHT(IF(VLOOKUP($A119,BDD!$A$8:$BB$3170,23,0)=0,"",VLOOKUP($A119,BDD!$A$8:$BB$3170,23,0)),3),""))</f>
        <v/>
      </c>
      <c r="T119" s="398" t="str">
        <f>IF($A119="","",IFERROR(RIGHT(IF(VLOOKUP($A119,BDD!$A$8:$BB$3170,27,0)=0,"",VLOOKUP($A119,BDD!$A$8:$BB$3170,27,0)),3),""))</f>
        <v/>
      </c>
      <c r="U119" s="398" t="str">
        <f>IF($A119="","",IFERROR(RIGHT(IF(VLOOKUP($A119,BDD!$A$8:$BB$3170,51,0)=0,"",VLOOKUP($A119,BDD!$A$8:$BB$3170,51,0)),3),""))</f>
        <v/>
      </c>
      <c r="V119" s="398" t="str">
        <f>IF($A119="","",IFERROR(RIGHT(IF(VLOOKUP($A119,BDD!$A$8:$BB$3170,52,0)=0,"",VLOOKUP($A119,BDD!$A$8:$BB$3170,52,0)),3),""))</f>
        <v/>
      </c>
      <c r="W119" s="398" t="str">
        <f>IF($A119="","",IFERROR(RIGHT(IF(VLOOKUP($A119,BDD!$A$8:$BB$3170,53,0)=0,"",VLOOKUP($A119,BDD!$A$8:$BB$3170,53,0)),3),""))</f>
        <v/>
      </c>
      <c r="X119" s="403" t="str">
        <f>IF($A119="","",IFERROR(RIGHT(IF(VLOOKUP($A119,BDD!$A$8:$BB$3170,54,0)=0,"",VLOOKUP($A119,BDD!$A$8:$BB$3170,54,0)),3),""))</f>
        <v/>
      </c>
      <c r="Y119" s="359">
        <v>67</v>
      </c>
      <c r="Z119" s="360" t="str">
        <f t="shared" si="3"/>
        <v/>
      </c>
      <c r="AA119" s="370"/>
      <c r="AB119" s="411" t="str">
        <f>IF($A119="","",IF(VLOOKUP($A119,BDD!$A$8:$BB$3170,32,0)=0,"",VLOOKUP($A119,BDD!$A$8:$BB$3170,32,0)))</f>
        <v/>
      </c>
    </row>
    <row r="120" spans="1:28" s="359" customFormat="1" ht="21" customHeight="1">
      <c r="A120" s="350" t="str">
        <f>IF(AA68="","",IFERROR(INDEX(BDD!$A$8:$A$3170,MATCH(AA68&amp;"",BDD!$E$8:$E$3170,0)),IFERROR(INDEX(BDD!$A$8:$A$3170,MATCH("JN°"&amp;TEXT(AA68,"000"),BDD!$E$8:$E$3170,0)),IF(ISNUMBER(MATCH(AA68&amp;"",BDD!$A$8:$A$3170,0)),AA68&amp;"",""))))</f>
        <v/>
      </c>
      <c r="B120" s="397">
        <f>IF($A120="","",VLOOKUP($A120,BDD!$A$8:$BB$3170,3,0))</f>
        <v>0</v>
      </c>
      <c r="C120" s="363">
        <f>IF($A120="","",VLOOKUP($A120,BDD!$A$8:$BB$3170,4,0))</f>
        <v>0</v>
      </c>
      <c r="D120" s="398">
        <f>IF($A120="","",VLOOKUP($A120,BDD!$A$8:$BB$3170,12,0))</f>
        <v>0</v>
      </c>
      <c r="E120" s="398" t="str">
        <f>IF($A120="","",VLOOKUP($A120,BDD!$A$8:$BB$3170,5,0))</f>
        <v>JN°068</v>
      </c>
      <c r="F120" s="398">
        <f>IF($A120="","",VLOOKUP($A120,BDD!$A$8:$BB$3170,6,0))</f>
        <v>0</v>
      </c>
      <c r="G120" s="399">
        <f>IF($A120="","",VLOOKUP($A120,BDD!$A$8:$BB$3170,7,0))</f>
        <v>0</v>
      </c>
      <c r="H120" s="398">
        <f>IF($A120="","",VLOOKUP($A120,BDD!$A$8:$BB$3170,8,0))</f>
        <v>0</v>
      </c>
      <c r="I120" s="398">
        <f>IF($A120="","",VLOOKUP($A120,BDD!$A$8:$BB$3170,9,0))</f>
        <v>0</v>
      </c>
      <c r="J120" s="399">
        <f>IF($A120="","",VLOOKUP($A120,BDD!$A$8:$BB$3170,10,0))</f>
        <v>0</v>
      </c>
      <c r="K120" s="400">
        <f>IF($A120="","",VLOOKUP($A120,BDD!$A$8:$BB$3170,11,0))</f>
        <v>0</v>
      </c>
      <c r="L120" s="398">
        <f>IF($A120="","",VLOOKUP($A120,BDD!$A$8:$BB$3170,13,0))</f>
        <v>0</v>
      </c>
      <c r="M120" s="398">
        <f>IF($A120="","",VLOOKUP($A120,BDD!$A$8:$BB$3170,14,0))</f>
        <v>0</v>
      </c>
      <c r="N120" s="401">
        <f>IF(AB120="",IF($A120="","",VLOOKUP($A120,BDD!$A$8:$BB$3170,22,0)),VLOOKUP($A120,BDD!$A$8:$BB$3170,31,0))</f>
        <v>0</v>
      </c>
      <c r="O120" s="399">
        <f>IF(AB120="",IF($A120="","",VLOOKUP($A120,BDD!$A$8:$BB$3170,16,0)),IF($A120="","",VLOOKUP($A120,BDD!$A$8:$BB$3170,29,0)))</f>
        <v>0</v>
      </c>
      <c r="P120" s="402">
        <f>IF(AB120="",IF($A120="","",VLOOKUP($A120,BDD!$A$8:$BB$3170,17,0)),VLOOKUP($A120,BDD!$A$8:$BB$3170,30,0))</f>
        <v>0</v>
      </c>
      <c r="Q120" s="402">
        <f>IF(AB120="",IF($A120="","",VLOOKUP($A120,BDD!$A$8:$BB$3170,18,0)),VLOOKUP($A120,BDD!$A$8:$BB$3170,30,0))</f>
        <v>0</v>
      </c>
      <c r="R120" s="402">
        <f>IF(AB120="",IF($A120="","",VLOOKUP($A120,BDD!$A$8:$BB$3170,19,0)),VLOOKUP($A120,BDD!$A$8:$BB$3170,30,0))</f>
        <v>0</v>
      </c>
      <c r="S120" s="398" t="str">
        <f>IF($A120="","",IFERROR(RIGHT(IF(VLOOKUP($A120,BDD!$A$8:$BB$3170,23,0)=0,"",VLOOKUP($A120,BDD!$A$8:$BB$3170,23,0)),3),""))</f>
        <v/>
      </c>
      <c r="T120" s="398" t="str">
        <f>IF($A120="","",IFERROR(RIGHT(IF(VLOOKUP($A120,BDD!$A$8:$BB$3170,27,0)=0,"",VLOOKUP($A120,BDD!$A$8:$BB$3170,27,0)),3),""))</f>
        <v/>
      </c>
      <c r="U120" s="398" t="str">
        <f>IF($A120="","",IFERROR(RIGHT(IF(VLOOKUP($A120,BDD!$A$8:$BB$3170,51,0)=0,"",VLOOKUP($A120,BDD!$A$8:$BB$3170,51,0)),3),""))</f>
        <v/>
      </c>
      <c r="V120" s="398" t="str">
        <f>IF($A120="","",IFERROR(RIGHT(IF(VLOOKUP($A120,BDD!$A$8:$BB$3170,52,0)=0,"",VLOOKUP($A120,BDD!$A$8:$BB$3170,52,0)),3),""))</f>
        <v/>
      </c>
      <c r="W120" s="398" t="str">
        <f>IF($A120="","",IFERROR(RIGHT(IF(VLOOKUP($A120,BDD!$A$8:$BB$3170,53,0)=0,"",VLOOKUP($A120,BDD!$A$8:$BB$3170,53,0)),3),""))</f>
        <v/>
      </c>
      <c r="X120" s="403" t="str">
        <f>IF($A120="","",IFERROR(RIGHT(IF(VLOOKUP($A120,BDD!$A$8:$BB$3170,54,0)=0,"",VLOOKUP($A120,BDD!$A$8:$BB$3170,54,0)),3),""))</f>
        <v/>
      </c>
      <c r="Y120" s="359">
        <v>68</v>
      </c>
      <c r="Z120" s="360" t="str">
        <f t="shared" si="3"/>
        <v/>
      </c>
      <c r="AA120" s="370"/>
      <c r="AB120" s="411" t="str">
        <f>IF($A120="","",IF(VLOOKUP($A120,BDD!$A$8:$BB$3170,32,0)=0,"",VLOOKUP($A120,BDD!$A$8:$BB$3170,32,0)))</f>
        <v/>
      </c>
    </row>
    <row r="121" spans="1:28" s="359" customFormat="1" ht="21" customHeight="1">
      <c r="A121" s="350" t="str">
        <f>IF(AA69="","",IFERROR(INDEX(BDD!$A$8:$A$3170,MATCH(AA69&amp;"",BDD!$E$8:$E$3170,0)),IFERROR(INDEX(BDD!$A$8:$A$3170,MATCH("JN°"&amp;TEXT(AA69,"000"),BDD!$E$8:$E$3170,0)),IF(ISNUMBER(MATCH(AA69&amp;"",BDD!$A$8:$A$3170,0)),AA69&amp;"",""))))</f>
        <v/>
      </c>
      <c r="B121" s="397">
        <f>IF($A121="","",VLOOKUP($A121,BDD!$A$8:$BB$3170,3,0))</f>
        <v>0</v>
      </c>
      <c r="C121" s="363">
        <f>IF($A121="","",VLOOKUP($A121,BDD!$A$8:$BB$3170,4,0))</f>
        <v>0</v>
      </c>
      <c r="D121" s="398">
        <f>IF($A121="","",VLOOKUP($A121,BDD!$A$8:$BB$3170,12,0))</f>
        <v>0</v>
      </c>
      <c r="E121" s="398" t="str">
        <f>IF($A121="","",VLOOKUP($A121,BDD!$A$8:$BB$3170,5,0))</f>
        <v>JN°069</v>
      </c>
      <c r="F121" s="398">
        <f>IF($A121="","",VLOOKUP($A121,BDD!$A$8:$BB$3170,6,0))</f>
        <v>0</v>
      </c>
      <c r="G121" s="399">
        <f>IF($A121="","",VLOOKUP($A121,BDD!$A$8:$BB$3170,7,0))</f>
        <v>0</v>
      </c>
      <c r="H121" s="398">
        <f>IF($A121="","",VLOOKUP($A121,BDD!$A$8:$BB$3170,8,0))</f>
        <v>0</v>
      </c>
      <c r="I121" s="398">
        <f>IF($A121="","",VLOOKUP($A121,BDD!$A$8:$BB$3170,9,0))</f>
        <v>0</v>
      </c>
      <c r="J121" s="399">
        <f>IF($A121="","",VLOOKUP($A121,BDD!$A$8:$BB$3170,10,0))</f>
        <v>0</v>
      </c>
      <c r="K121" s="400">
        <f>IF($A121="","",VLOOKUP($A121,BDD!$A$8:$BB$3170,11,0))</f>
        <v>0</v>
      </c>
      <c r="L121" s="398">
        <f>IF($A121="","",VLOOKUP($A121,BDD!$A$8:$BB$3170,13,0))</f>
        <v>0</v>
      </c>
      <c r="M121" s="398">
        <f>IF($A121="","",VLOOKUP($A121,BDD!$A$8:$BB$3170,14,0))</f>
        <v>0</v>
      </c>
      <c r="N121" s="401">
        <f>IF(AB121="",IF($A121="","",VLOOKUP($A121,BDD!$A$8:$BB$3170,22,0)),VLOOKUP($A121,BDD!$A$8:$BB$3170,31,0))</f>
        <v>0</v>
      </c>
      <c r="O121" s="399">
        <f>IF(AB121="",IF($A121="","",VLOOKUP($A121,BDD!$A$8:$BB$3170,16,0)),IF($A121="","",VLOOKUP($A121,BDD!$A$8:$BB$3170,29,0)))</f>
        <v>0</v>
      </c>
      <c r="P121" s="402">
        <f>IF(AB121="",IF($A121="","",VLOOKUP($A121,BDD!$A$8:$BB$3170,17,0)),VLOOKUP($A121,BDD!$A$8:$BB$3170,30,0))</f>
        <v>0</v>
      </c>
      <c r="Q121" s="402">
        <f>IF(AB121="",IF($A121="","",VLOOKUP($A121,BDD!$A$8:$BB$3170,18,0)),VLOOKUP($A121,BDD!$A$8:$BB$3170,30,0))</f>
        <v>0</v>
      </c>
      <c r="R121" s="402">
        <f>IF(AB121="",IF($A121="","",VLOOKUP($A121,BDD!$A$8:$BB$3170,19,0)),VLOOKUP($A121,BDD!$A$8:$BB$3170,30,0))</f>
        <v>0</v>
      </c>
      <c r="S121" s="398" t="str">
        <f>IF($A121="","",IFERROR(RIGHT(IF(VLOOKUP($A121,BDD!$A$8:$BB$3170,23,0)=0,"",VLOOKUP($A121,BDD!$A$8:$BB$3170,23,0)),3),""))</f>
        <v/>
      </c>
      <c r="T121" s="398" t="str">
        <f>IF($A121="","",IFERROR(RIGHT(IF(VLOOKUP($A121,BDD!$A$8:$BB$3170,27,0)=0,"",VLOOKUP($A121,BDD!$A$8:$BB$3170,27,0)),3),""))</f>
        <v/>
      </c>
      <c r="U121" s="398" t="str">
        <f>IF($A121="","",IFERROR(RIGHT(IF(VLOOKUP($A121,BDD!$A$8:$BB$3170,51,0)=0,"",VLOOKUP($A121,BDD!$A$8:$BB$3170,51,0)),3),""))</f>
        <v/>
      </c>
      <c r="V121" s="398" t="str">
        <f>IF($A121="","",IFERROR(RIGHT(IF(VLOOKUP($A121,BDD!$A$8:$BB$3170,52,0)=0,"",VLOOKUP($A121,BDD!$A$8:$BB$3170,52,0)),3),""))</f>
        <v/>
      </c>
      <c r="W121" s="398" t="str">
        <f>IF($A121="","",IFERROR(RIGHT(IF(VLOOKUP($A121,BDD!$A$8:$BB$3170,53,0)=0,"",VLOOKUP($A121,BDD!$A$8:$BB$3170,53,0)),3),""))</f>
        <v/>
      </c>
      <c r="X121" s="403" t="str">
        <f>IF($A121="","",IFERROR(RIGHT(IF(VLOOKUP($A121,BDD!$A$8:$BB$3170,54,0)=0,"",VLOOKUP($A121,BDD!$A$8:$BB$3170,54,0)),3),""))</f>
        <v/>
      </c>
      <c r="Y121" s="359">
        <v>69</v>
      </c>
      <c r="Z121" s="360" t="str">
        <f t="shared" si="3"/>
        <v/>
      </c>
      <c r="AA121" s="370"/>
      <c r="AB121" s="411" t="str">
        <f>IF($A121="","",IF(VLOOKUP($A121,BDD!$A$8:$BB$3170,32,0)=0,"",VLOOKUP($A121,BDD!$A$8:$BB$3170,32,0)))</f>
        <v/>
      </c>
    </row>
    <row r="122" spans="1:28" s="359" customFormat="1" ht="21" customHeight="1">
      <c r="A122" s="350" t="str">
        <f>IF(AA70="","",IFERROR(INDEX(BDD!$A$8:$A$3170,MATCH(AA70&amp;"",BDD!$E$8:$E$3170,0)),IFERROR(INDEX(BDD!$A$8:$A$3170,MATCH("JN°"&amp;TEXT(AA70,"000"),BDD!$E$8:$E$3170,0)),IF(ISNUMBER(MATCH(AA70&amp;"",BDD!$A$8:$A$3170,0)),AA70&amp;"",""))))</f>
        <v/>
      </c>
      <c r="B122" s="397">
        <f>IF($A122="","",VLOOKUP($A122,BDD!$A$8:$BB$3170,3,0))</f>
        <v>0</v>
      </c>
      <c r="C122" s="363">
        <f>IF($A122="","",VLOOKUP($A122,BDD!$A$8:$BB$3170,4,0))</f>
        <v>0</v>
      </c>
      <c r="D122" s="398">
        <f>IF($A122="","",VLOOKUP($A122,BDD!$A$8:$BB$3170,12,0))</f>
        <v>0</v>
      </c>
      <c r="E122" s="398" t="str">
        <f>IF($A122="","",VLOOKUP($A122,BDD!$A$8:$BB$3170,5,0))</f>
        <v>JN°070</v>
      </c>
      <c r="F122" s="398">
        <f>IF($A122="","",VLOOKUP($A122,BDD!$A$8:$BB$3170,6,0))</f>
        <v>0</v>
      </c>
      <c r="G122" s="399">
        <f>IF($A122="","",VLOOKUP($A122,BDD!$A$8:$BB$3170,7,0))</f>
        <v>0</v>
      </c>
      <c r="H122" s="400">
        <f>IF($A122="","",VLOOKUP($A122,BDD!$A$8:$BB$3170,8,0))</f>
        <v>0</v>
      </c>
      <c r="I122" s="398">
        <f>IF($A122="","",VLOOKUP($A122,BDD!$A$8:$BB$3170,9,0))</f>
        <v>0</v>
      </c>
      <c r="J122" s="399">
        <f>IF($A122="","",VLOOKUP($A122,BDD!$A$8:$BB$3170,10,0))</f>
        <v>0</v>
      </c>
      <c r="K122" s="400">
        <f>IF($A122="","",VLOOKUP($A122,BDD!$A$8:$BB$3170,11,0))</f>
        <v>0</v>
      </c>
      <c r="L122" s="398">
        <f>IF($A122="","",VLOOKUP($A122,BDD!$A$8:$BB$3170,13,0))</f>
        <v>0</v>
      </c>
      <c r="M122" s="398">
        <f>IF($A122="","",VLOOKUP($A122,BDD!$A$8:$BB$3170,14,0))</f>
        <v>0</v>
      </c>
      <c r="N122" s="401">
        <f>IF(AB122="",IF($A122="","",VLOOKUP($A122,BDD!$A$8:$BB$3170,22,0)),VLOOKUP($A122,BDD!$A$8:$BB$3170,31,0))</f>
        <v>0</v>
      </c>
      <c r="O122" s="399">
        <f>IF(AB122="",IF($A122="","",VLOOKUP($A122,BDD!$A$8:$BB$3170,16,0)),IF($A122="","",VLOOKUP($A122,BDD!$A$8:$BB$3170,29,0)))</f>
        <v>0</v>
      </c>
      <c r="P122" s="402">
        <f>IF(AB122="",IF($A122="","",VLOOKUP($A122,BDD!$A$8:$BB$3170,17,0)),VLOOKUP($A122,BDD!$A$8:$BB$3170,30,0))</f>
        <v>0</v>
      </c>
      <c r="Q122" s="402">
        <f>IF(AB122="",IF($A122="","",VLOOKUP($A122,BDD!$A$8:$BB$3170,18,0)),VLOOKUP($A122,BDD!$A$8:$BB$3170,30,0))</f>
        <v>0</v>
      </c>
      <c r="R122" s="402">
        <f>IF(AB122="",IF($A122="","",VLOOKUP($A122,BDD!$A$8:$BB$3170,19,0)),VLOOKUP($A122,BDD!$A$8:$BB$3170,30,0))</f>
        <v>0</v>
      </c>
      <c r="S122" s="398" t="str">
        <f>IF($A122="","",IFERROR(RIGHT(IF(VLOOKUP($A122,BDD!$A$8:$BB$3170,23,0)=0,"",VLOOKUP($A122,BDD!$A$8:$BB$3170,23,0)),3),""))</f>
        <v/>
      </c>
      <c r="T122" s="398" t="str">
        <f>IF($A122="","",IFERROR(RIGHT(IF(VLOOKUP($A122,BDD!$A$8:$BB$3170,27,0)=0,"",VLOOKUP($A122,BDD!$A$8:$BB$3170,27,0)),3),""))</f>
        <v/>
      </c>
      <c r="U122" s="398" t="str">
        <f>IF($A122="","",IFERROR(RIGHT(IF(VLOOKUP($A122,BDD!$A$8:$BB$3170,51,0)=0,"",VLOOKUP($A122,BDD!$A$8:$BB$3170,51,0)),3),""))</f>
        <v/>
      </c>
      <c r="V122" s="398" t="str">
        <f>IF($A122="","",IFERROR(RIGHT(IF(VLOOKUP($A122,BDD!$A$8:$BB$3170,52,0)=0,"",VLOOKUP($A122,BDD!$A$8:$BB$3170,52,0)),3),""))</f>
        <v/>
      </c>
      <c r="W122" s="398" t="str">
        <f>IF($A122="","",IFERROR(RIGHT(IF(VLOOKUP($A122,BDD!$A$8:$BB$3170,53,0)=0,"",VLOOKUP($A122,BDD!$A$8:$BB$3170,53,0)),3),""))</f>
        <v/>
      </c>
      <c r="X122" s="403" t="str">
        <f>IF($A122="","",IFERROR(RIGHT(IF(VLOOKUP($A122,BDD!$A$8:$BB$3170,54,0)=0,"",VLOOKUP($A122,BDD!$A$8:$BB$3170,54,0)),3),""))</f>
        <v/>
      </c>
      <c r="Y122" s="359">
        <v>70</v>
      </c>
      <c r="Z122" s="360" t="str">
        <f t="shared" si="3"/>
        <v/>
      </c>
      <c r="AA122" s="370"/>
      <c r="AB122" s="411" t="str">
        <f>IF($A122="","",IF(VLOOKUP($A122,BDD!$A$8:$BB$3170,32,0)=0,"",VLOOKUP($A122,BDD!$A$8:$BB$3170,32,0)))</f>
        <v/>
      </c>
    </row>
    <row r="123" spans="1:28" s="359" customFormat="1" ht="21" customHeight="1">
      <c r="A123" s="350" t="str">
        <f>IF(AA71="","",IFERROR(INDEX(BDD!$A$8:$A$3170,MATCH(AA71&amp;"",BDD!$E$8:$E$3170,0)),IFERROR(INDEX(BDD!$A$8:$A$3170,MATCH("JN°"&amp;TEXT(AA71,"000"),BDD!$E$8:$E$3170,0)),IF(ISNUMBER(MATCH(AA71&amp;"",BDD!$A$8:$A$3170,0)),AA71&amp;"",""))))</f>
        <v/>
      </c>
      <c r="B123" s="397">
        <f>IF($A123="","",VLOOKUP($A123,BDD!$A$8:$BB$3170,3,0))</f>
        <v>0</v>
      </c>
      <c r="C123" s="363">
        <f>IF($A123="","",VLOOKUP($A123,BDD!$A$8:$BB$3170,4,0))</f>
        <v>0</v>
      </c>
      <c r="D123" s="398">
        <f>IF($A123="","",VLOOKUP($A123,BDD!$A$8:$BB$3170,12,0))</f>
        <v>0</v>
      </c>
      <c r="E123" s="398" t="str">
        <f>IF($A123="","",VLOOKUP($A123,BDD!$A$8:$BB$3170,5,0))</f>
        <v>JN°071</v>
      </c>
      <c r="F123" s="398">
        <f>IF($A123="","",VLOOKUP($A123,BDD!$A$8:$BB$3170,6,0))</f>
        <v>0</v>
      </c>
      <c r="G123" s="399">
        <f>IF($A123="","",VLOOKUP($A123,BDD!$A$8:$BB$3170,7,0))</f>
        <v>0</v>
      </c>
      <c r="H123" s="398">
        <f>IF($A123="","",VLOOKUP($A123,BDD!$A$8:$BB$3170,8,0))</f>
        <v>0</v>
      </c>
      <c r="I123" s="398">
        <f>IF($A123="","",VLOOKUP($A123,BDD!$A$8:$BB$3170,9,0))</f>
        <v>0</v>
      </c>
      <c r="J123" s="399">
        <f>IF($A123="","",VLOOKUP($A123,BDD!$A$8:$BB$3170,10,0))</f>
        <v>0</v>
      </c>
      <c r="K123" s="400">
        <f>IF($A123="","",VLOOKUP($A123,BDD!$A$8:$BB$3170,11,0))</f>
        <v>0</v>
      </c>
      <c r="L123" s="398">
        <f>IF($A123="","",VLOOKUP($A123,BDD!$A$8:$BB$3170,13,0))</f>
        <v>0</v>
      </c>
      <c r="M123" s="398">
        <f>IF($A123="","",VLOOKUP($A123,BDD!$A$8:$BB$3170,14,0))</f>
        <v>0</v>
      </c>
      <c r="N123" s="401">
        <f>IF(AB123="",IF($A123="","",VLOOKUP($A123,BDD!$A$8:$BB$3170,22,0)),VLOOKUP($A123,BDD!$A$8:$BB$3170,31,0))</f>
        <v>0</v>
      </c>
      <c r="O123" s="399">
        <f>IF(AB123="",IF($A123="","",VLOOKUP($A123,BDD!$A$8:$BB$3170,16,0)),IF($A123="","",VLOOKUP($A123,BDD!$A$8:$BB$3170,29,0)))</f>
        <v>0</v>
      </c>
      <c r="P123" s="402">
        <f>IF(AB123="",IF($A123="","",VLOOKUP($A123,BDD!$A$8:$BB$3170,17,0)),VLOOKUP($A123,BDD!$A$8:$BB$3170,30,0))</f>
        <v>0</v>
      </c>
      <c r="Q123" s="402">
        <f>IF(AB123="",IF($A123="","",VLOOKUP($A123,BDD!$A$8:$BB$3170,18,0)),VLOOKUP($A123,BDD!$A$8:$BB$3170,30,0))</f>
        <v>0</v>
      </c>
      <c r="R123" s="402">
        <f>IF(AB123="",IF($A123="","",VLOOKUP($A123,BDD!$A$8:$BB$3170,19,0)),VLOOKUP($A123,BDD!$A$8:$BB$3170,30,0))</f>
        <v>0</v>
      </c>
      <c r="S123" s="398" t="str">
        <f>IF($A123="","",IFERROR(RIGHT(IF(VLOOKUP($A123,BDD!$A$8:$BB$3170,23,0)=0,"",VLOOKUP($A123,BDD!$A$8:$BB$3170,23,0)),3),""))</f>
        <v/>
      </c>
      <c r="T123" s="398" t="str">
        <f>IF($A123="","",IFERROR(RIGHT(IF(VLOOKUP($A123,BDD!$A$8:$BB$3170,27,0)=0,"",VLOOKUP($A123,BDD!$A$8:$BB$3170,27,0)),3),""))</f>
        <v/>
      </c>
      <c r="U123" s="398" t="str">
        <f>IF($A123="","",IFERROR(RIGHT(IF(VLOOKUP($A123,BDD!$A$8:$BB$3170,51,0)=0,"",VLOOKUP($A123,BDD!$A$8:$BB$3170,51,0)),3),""))</f>
        <v/>
      </c>
      <c r="V123" s="398" t="str">
        <f>IF($A123="","",IFERROR(RIGHT(IF(VLOOKUP($A123,BDD!$A$8:$BB$3170,52,0)=0,"",VLOOKUP($A123,BDD!$A$8:$BB$3170,52,0)),3),""))</f>
        <v/>
      </c>
      <c r="W123" s="398" t="str">
        <f>IF($A123="","",IFERROR(RIGHT(IF(VLOOKUP($A123,BDD!$A$8:$BB$3170,53,0)=0,"",VLOOKUP($A123,BDD!$A$8:$BB$3170,53,0)),3),""))</f>
        <v/>
      </c>
      <c r="X123" s="403" t="str">
        <f>IF($A123="","",IFERROR(RIGHT(IF(VLOOKUP($A123,BDD!$A$8:$BB$3170,54,0)=0,"",VLOOKUP($A123,BDD!$A$8:$BB$3170,54,0)),3),""))</f>
        <v/>
      </c>
      <c r="Y123" s="359">
        <v>71</v>
      </c>
      <c r="Z123" s="360" t="str">
        <f t="shared" si="3"/>
        <v/>
      </c>
      <c r="AA123" s="370"/>
      <c r="AB123" s="411" t="str">
        <f>IF($A123="","",IF(VLOOKUP($A123,BDD!$A$8:$BB$3170,32,0)=0,"",VLOOKUP($A123,BDD!$A$8:$BB$3170,32,0)))</f>
        <v/>
      </c>
    </row>
    <row r="124" spans="1:28" s="359" customFormat="1" ht="21" customHeight="1">
      <c r="A124" s="350" t="str">
        <f>IF(AA72="","",IFERROR(INDEX(BDD!$A$8:$A$3170,MATCH(AA72&amp;"",BDD!$E$8:$E$3170,0)),IFERROR(INDEX(BDD!$A$8:$A$3170,MATCH("JN°"&amp;TEXT(AA72,"000"),BDD!$E$8:$E$3170,0)),IF(ISNUMBER(MATCH(AA72&amp;"",BDD!$A$8:$A$3170,0)),AA72&amp;"",""))))</f>
        <v/>
      </c>
      <c r="B124" s="397">
        <f>IF($A124="","",VLOOKUP($A124,BDD!$A$8:$BB$3170,3,0))</f>
        <v>0</v>
      </c>
      <c r="C124" s="363">
        <f>IF($A124="","",VLOOKUP($A124,BDD!$A$8:$BB$3170,4,0))</f>
        <v>0</v>
      </c>
      <c r="D124" s="398">
        <f>IF($A124="","",VLOOKUP($A124,BDD!$A$8:$BB$3170,12,0))</f>
        <v>0</v>
      </c>
      <c r="E124" s="398" t="str">
        <f>IF($A124="","",VLOOKUP($A124,BDD!$A$8:$BB$3170,5,0))</f>
        <v>JN°072</v>
      </c>
      <c r="F124" s="398">
        <f>IF($A124="","",VLOOKUP($A124,BDD!$A$8:$BB$3170,6,0))</f>
        <v>0</v>
      </c>
      <c r="G124" s="399">
        <f>IF($A124="","",VLOOKUP($A124,BDD!$A$8:$BB$3170,7,0))</f>
        <v>0</v>
      </c>
      <c r="H124" s="400">
        <f>IF($A124="","",VLOOKUP($A124,BDD!$A$8:$BB$3170,8,0))</f>
        <v>0</v>
      </c>
      <c r="I124" s="398">
        <f>IF($A124="","",VLOOKUP($A124,BDD!$A$8:$BB$3170,9,0))</f>
        <v>0</v>
      </c>
      <c r="J124" s="399">
        <f>IF($A124="","",VLOOKUP($A124,BDD!$A$8:$BB$3170,10,0))</f>
        <v>0</v>
      </c>
      <c r="K124" s="400">
        <f>IF($A124="","",VLOOKUP($A124,BDD!$A$8:$BB$3170,11,0))</f>
        <v>0</v>
      </c>
      <c r="L124" s="398">
        <f>IF($A124="","",VLOOKUP($A124,BDD!$A$8:$BB$3170,13,0))</f>
        <v>0</v>
      </c>
      <c r="M124" s="398">
        <f>IF($A124="","",VLOOKUP($A124,BDD!$A$8:$BB$3170,14,0))</f>
        <v>0</v>
      </c>
      <c r="N124" s="401">
        <f>IF(AB124="",IF($A124="","",VLOOKUP($A124,BDD!$A$8:$BB$3170,22,0)),VLOOKUP($A124,BDD!$A$8:$BB$3170,31,0))</f>
        <v>0</v>
      </c>
      <c r="O124" s="399">
        <f>IF(AB124="",IF($A124="","",VLOOKUP($A124,BDD!$A$8:$BB$3170,16,0)),IF($A124="","",VLOOKUP($A124,BDD!$A$8:$BB$3170,29,0)))</f>
        <v>0</v>
      </c>
      <c r="P124" s="402">
        <f>IF(AB124="",IF($A124="","",VLOOKUP($A124,BDD!$A$8:$BB$3170,17,0)),VLOOKUP($A124,BDD!$A$8:$BB$3170,30,0))</f>
        <v>0</v>
      </c>
      <c r="Q124" s="402">
        <f>IF(AB124="",IF($A124="","",VLOOKUP($A124,BDD!$A$8:$BB$3170,18,0)),VLOOKUP($A124,BDD!$A$8:$BB$3170,30,0))</f>
        <v>0</v>
      </c>
      <c r="R124" s="402">
        <f>IF(AB124="",IF($A124="","",VLOOKUP($A124,BDD!$A$8:$BB$3170,19,0)),VLOOKUP($A124,BDD!$A$8:$BB$3170,30,0))</f>
        <v>0</v>
      </c>
      <c r="S124" s="398" t="str">
        <f>IF($A124="","",IFERROR(RIGHT(IF(VLOOKUP($A124,BDD!$A$8:$BB$3170,23,0)=0,"",VLOOKUP($A124,BDD!$A$8:$BB$3170,23,0)),3),""))</f>
        <v/>
      </c>
      <c r="T124" s="398" t="str">
        <f>IF($A124="","",IFERROR(RIGHT(IF(VLOOKUP($A124,BDD!$A$8:$BB$3170,27,0)=0,"",VLOOKUP($A124,BDD!$A$8:$BB$3170,27,0)),3),""))</f>
        <v/>
      </c>
      <c r="U124" s="398" t="str">
        <f>IF($A124="","",IFERROR(RIGHT(IF(VLOOKUP($A124,BDD!$A$8:$BB$3170,51,0)=0,"",VLOOKUP($A124,BDD!$A$8:$BB$3170,51,0)),3),""))</f>
        <v/>
      </c>
      <c r="V124" s="398" t="str">
        <f>IF($A124="","",IFERROR(RIGHT(IF(VLOOKUP($A124,BDD!$A$8:$BB$3170,52,0)=0,"",VLOOKUP($A124,BDD!$A$8:$BB$3170,52,0)),3),""))</f>
        <v/>
      </c>
      <c r="W124" s="398" t="str">
        <f>IF($A124="","",IFERROR(RIGHT(IF(VLOOKUP($A124,BDD!$A$8:$BB$3170,53,0)=0,"",VLOOKUP($A124,BDD!$A$8:$BB$3170,53,0)),3),""))</f>
        <v/>
      </c>
      <c r="X124" s="403" t="str">
        <f>IF($A124="","",IFERROR(RIGHT(IF(VLOOKUP($A124,BDD!$A$8:$BB$3170,54,0)=0,"",VLOOKUP($A124,BDD!$A$8:$BB$3170,54,0)),3),""))</f>
        <v/>
      </c>
      <c r="Y124" s="359">
        <v>72</v>
      </c>
      <c r="Z124" s="360" t="str">
        <f t="shared" si="3"/>
        <v/>
      </c>
      <c r="AA124" s="370"/>
      <c r="AB124" s="411" t="str">
        <f>IF($A124="","",IF(VLOOKUP($A124,BDD!$A$8:$BB$3170,32,0)=0,"",VLOOKUP($A124,BDD!$A$8:$BB$3170,32,0)))</f>
        <v/>
      </c>
    </row>
    <row r="125" spans="1:28" s="359" customFormat="1" ht="21" customHeight="1">
      <c r="A125" s="350" t="str">
        <f>IF(AA73="","",IFERROR(INDEX(BDD!$A$8:$A$3170,MATCH(AA73&amp;"",BDD!$E$8:$E$3170,0)),IFERROR(INDEX(BDD!$A$8:$A$3170,MATCH("JN°"&amp;TEXT(AA73,"000"),BDD!$E$8:$E$3170,0)),IF(ISNUMBER(MATCH(AA73&amp;"",BDD!$A$8:$A$3170,0)),AA73&amp;"",""))))</f>
        <v/>
      </c>
      <c r="B125" s="397">
        <f>IF($A125="","",VLOOKUP($A125,BDD!$A$8:$BB$3170,3,0))</f>
        <v>0</v>
      </c>
      <c r="C125" s="363">
        <f>IF($A125="","",VLOOKUP($A125,BDD!$A$8:$BB$3170,4,0))</f>
        <v>0</v>
      </c>
      <c r="D125" s="398">
        <f>IF($A125="","",VLOOKUP($A125,BDD!$A$8:$BB$3170,12,0))</f>
        <v>0</v>
      </c>
      <c r="E125" s="398" t="str">
        <f>IF($A125="","",VLOOKUP($A125,BDD!$A$8:$BB$3170,5,0))</f>
        <v>JN°073</v>
      </c>
      <c r="F125" s="398">
        <f>IF($A125="","",VLOOKUP($A125,BDD!$A$8:$BB$3170,6,0))</f>
        <v>0</v>
      </c>
      <c r="G125" s="399">
        <f>IF($A125="","",VLOOKUP($A125,BDD!$A$8:$BB$3170,7,0))</f>
        <v>0</v>
      </c>
      <c r="H125" s="398">
        <f>IF($A125="","",VLOOKUP($A125,BDD!$A$8:$BB$3170,8,0))</f>
        <v>0</v>
      </c>
      <c r="I125" s="398">
        <f>IF($A125="","",VLOOKUP($A125,BDD!$A$8:$BB$3170,9,0))</f>
        <v>0</v>
      </c>
      <c r="J125" s="399">
        <f>IF($A125="","",VLOOKUP($A125,BDD!$A$8:$BB$3170,10,0))</f>
        <v>0</v>
      </c>
      <c r="K125" s="400">
        <f>IF($A125="","",VLOOKUP($A125,BDD!$A$8:$BB$3170,11,0))</f>
        <v>0</v>
      </c>
      <c r="L125" s="398">
        <f>IF($A125="","",VLOOKUP($A125,BDD!$A$8:$BB$3170,13,0))</f>
        <v>0</v>
      </c>
      <c r="M125" s="398">
        <f>IF($A125="","",VLOOKUP($A125,BDD!$A$8:$BB$3170,14,0))</f>
        <v>0</v>
      </c>
      <c r="N125" s="401">
        <f>IF(AB125="",IF($A125="","",VLOOKUP($A125,BDD!$A$8:$BB$3170,22,0)),VLOOKUP($A125,BDD!$A$8:$BB$3170,31,0))</f>
        <v>0</v>
      </c>
      <c r="O125" s="399">
        <f>IF(AB125="",IF($A125="","",VLOOKUP($A125,BDD!$A$8:$BB$3170,16,0)),IF($A125="","",VLOOKUP($A125,BDD!$A$8:$BB$3170,29,0)))</f>
        <v>0</v>
      </c>
      <c r="P125" s="402">
        <f>IF(AB125="",IF($A125="","",VLOOKUP($A125,BDD!$A$8:$BB$3170,17,0)),VLOOKUP($A125,BDD!$A$8:$BB$3170,30,0))</f>
        <v>0</v>
      </c>
      <c r="Q125" s="402">
        <f>IF(AB125="",IF($A125="","",VLOOKUP($A125,BDD!$A$8:$BB$3170,18,0)),VLOOKUP($A125,BDD!$A$8:$BB$3170,30,0))</f>
        <v>0</v>
      </c>
      <c r="R125" s="402">
        <f>IF(AB125="",IF($A125="","",VLOOKUP($A125,BDD!$A$8:$BB$3170,19,0)),VLOOKUP($A125,BDD!$A$8:$BB$3170,30,0))</f>
        <v>0</v>
      </c>
      <c r="S125" s="398" t="str">
        <f>IF($A125="","",IFERROR(RIGHT(IF(VLOOKUP($A125,BDD!$A$8:$BB$3170,23,0)=0,"",VLOOKUP($A125,BDD!$A$8:$BB$3170,23,0)),3),""))</f>
        <v/>
      </c>
      <c r="T125" s="398" t="str">
        <f>IF($A125="","",IFERROR(RIGHT(IF(VLOOKUP($A125,BDD!$A$8:$BB$3170,27,0)=0,"",VLOOKUP($A125,BDD!$A$8:$BB$3170,27,0)),3),""))</f>
        <v/>
      </c>
      <c r="U125" s="398" t="str">
        <f>IF($A125="","",IFERROR(RIGHT(IF(VLOOKUP($A125,BDD!$A$8:$BB$3170,51,0)=0,"",VLOOKUP($A125,BDD!$A$8:$BB$3170,51,0)),3),""))</f>
        <v/>
      </c>
      <c r="V125" s="398" t="str">
        <f>IF($A125="","",IFERROR(RIGHT(IF(VLOOKUP($A125,BDD!$A$8:$BB$3170,52,0)=0,"",VLOOKUP($A125,BDD!$A$8:$BB$3170,52,0)),3),""))</f>
        <v/>
      </c>
      <c r="W125" s="398" t="str">
        <f>IF($A125="","",IFERROR(RIGHT(IF(VLOOKUP($A125,BDD!$A$8:$BB$3170,53,0)=0,"",VLOOKUP($A125,BDD!$A$8:$BB$3170,53,0)),3),""))</f>
        <v/>
      </c>
      <c r="X125" s="403" t="str">
        <f>IF($A125="","",IFERROR(RIGHT(IF(VLOOKUP($A125,BDD!$A$8:$BB$3170,54,0)=0,"",VLOOKUP($A125,BDD!$A$8:$BB$3170,54,0)),3),""))</f>
        <v/>
      </c>
      <c r="Y125" s="359">
        <v>73</v>
      </c>
      <c r="Z125" s="360" t="str">
        <f t="shared" si="3"/>
        <v/>
      </c>
      <c r="AA125" s="370"/>
      <c r="AB125" s="411" t="str">
        <f>IF($A125="","",IF(VLOOKUP($A125,BDD!$A$8:$BB$3170,32,0)=0,"",VLOOKUP($A125,BDD!$A$8:$BB$3170,32,0)))</f>
        <v/>
      </c>
    </row>
    <row r="126" spans="1:28" s="359" customFormat="1" ht="21" customHeight="1">
      <c r="A126" s="350" t="str">
        <f>IF(AA74="","",IFERROR(INDEX(BDD!$A$8:$A$3170,MATCH(AA74&amp;"",BDD!$E$8:$E$3170,0)),IFERROR(INDEX(BDD!$A$8:$A$3170,MATCH("JN°"&amp;TEXT(AA74,"000"),BDD!$E$8:$E$3170,0)),IF(ISNUMBER(MATCH(AA74&amp;"",BDD!$A$8:$A$3170,0)),AA74&amp;"",""))))</f>
        <v/>
      </c>
      <c r="B126" s="397">
        <f>IF($A126="","",VLOOKUP($A126,BDD!$A$8:$BB$3170,3,0))</f>
        <v>0</v>
      </c>
      <c r="C126" s="363">
        <f>IF($A126="","",VLOOKUP($A126,BDD!$A$8:$BB$3170,4,0))</f>
        <v>0</v>
      </c>
      <c r="D126" s="398">
        <f>IF($A126="","",VLOOKUP($A126,BDD!$A$8:$BB$3170,12,0))</f>
        <v>0</v>
      </c>
      <c r="E126" s="398" t="str">
        <f>IF($A126="","",VLOOKUP($A126,BDD!$A$8:$BB$3170,5,0))</f>
        <v>JN°074</v>
      </c>
      <c r="F126" s="398">
        <f>IF($A126="","",VLOOKUP($A126,BDD!$A$8:$BB$3170,6,0))</f>
        <v>0</v>
      </c>
      <c r="G126" s="399">
        <f>IF($A126="","",VLOOKUP($A126,BDD!$A$8:$BB$3170,7,0))</f>
        <v>0</v>
      </c>
      <c r="H126" s="398">
        <f>IF($A126="","",VLOOKUP($A126,BDD!$A$8:$BB$3170,8,0))</f>
        <v>0</v>
      </c>
      <c r="I126" s="398">
        <f>IF($A126="","",VLOOKUP($A126,BDD!$A$8:$BB$3170,9,0))</f>
        <v>0</v>
      </c>
      <c r="J126" s="399">
        <f>IF($A126="","",VLOOKUP($A126,BDD!$A$8:$BB$3170,10,0))</f>
        <v>0</v>
      </c>
      <c r="K126" s="400">
        <f>IF($A126="","",VLOOKUP($A126,BDD!$A$8:$BB$3170,11,0))</f>
        <v>0</v>
      </c>
      <c r="L126" s="398">
        <f>IF($A126="","",VLOOKUP($A126,BDD!$A$8:$BB$3170,13,0))</f>
        <v>0</v>
      </c>
      <c r="M126" s="398">
        <f>IF($A126="","",VLOOKUP($A126,BDD!$A$8:$BB$3170,14,0))</f>
        <v>0</v>
      </c>
      <c r="N126" s="401">
        <f>IF(AB126="",IF($A126="","",VLOOKUP($A126,BDD!$A$8:$BB$3170,22,0)),VLOOKUP($A126,BDD!$A$8:$BB$3170,31,0))</f>
        <v>0</v>
      </c>
      <c r="O126" s="399">
        <f>IF(AB126="",IF($A126="","",VLOOKUP($A126,BDD!$A$8:$BB$3170,16,0)),IF($A126="","",VLOOKUP($A126,BDD!$A$8:$BB$3170,29,0)))</f>
        <v>0</v>
      </c>
      <c r="P126" s="402">
        <f>IF(AB126="",IF($A126="","",VLOOKUP($A126,BDD!$A$8:$BB$3170,17,0)),VLOOKUP($A126,BDD!$A$8:$BB$3170,30,0))</f>
        <v>0</v>
      </c>
      <c r="Q126" s="402">
        <f>IF(AB126="",IF($A126="","",VLOOKUP($A126,BDD!$A$8:$BB$3170,18,0)),VLOOKUP($A126,BDD!$A$8:$BB$3170,30,0))</f>
        <v>0</v>
      </c>
      <c r="R126" s="402">
        <f>IF(AB126="",IF($A126="","",VLOOKUP($A126,BDD!$A$8:$BB$3170,19,0)),VLOOKUP($A126,BDD!$A$8:$BB$3170,30,0))</f>
        <v>0</v>
      </c>
      <c r="S126" s="398" t="str">
        <f>IF($A126="","",IFERROR(RIGHT(IF(VLOOKUP($A126,BDD!$A$8:$BB$3170,23,0)=0,"",VLOOKUP($A126,BDD!$A$8:$BB$3170,23,0)),3),""))</f>
        <v/>
      </c>
      <c r="T126" s="398" t="str">
        <f>IF($A126="","",IFERROR(RIGHT(IF(VLOOKUP($A126,BDD!$A$8:$BB$3170,27,0)=0,"",VLOOKUP($A126,BDD!$A$8:$BB$3170,27,0)),3),""))</f>
        <v/>
      </c>
      <c r="U126" s="398" t="str">
        <f>IF($A126="","",IFERROR(RIGHT(IF(VLOOKUP($A126,BDD!$A$8:$BB$3170,51,0)=0,"",VLOOKUP($A126,BDD!$A$8:$BB$3170,51,0)),3),""))</f>
        <v/>
      </c>
      <c r="V126" s="398" t="str">
        <f>IF($A126="","",IFERROR(RIGHT(IF(VLOOKUP($A126,BDD!$A$8:$BB$3170,52,0)=0,"",VLOOKUP($A126,BDD!$A$8:$BB$3170,52,0)),3),""))</f>
        <v/>
      </c>
      <c r="W126" s="398" t="str">
        <f>IF($A126="","",IFERROR(RIGHT(IF(VLOOKUP($A126,BDD!$A$8:$BB$3170,53,0)=0,"",VLOOKUP($A126,BDD!$A$8:$BB$3170,53,0)),3),""))</f>
        <v/>
      </c>
      <c r="X126" s="403" t="str">
        <f>IF($A126="","",IFERROR(RIGHT(IF(VLOOKUP($A126,BDD!$A$8:$BB$3170,54,0)=0,"",VLOOKUP($A126,BDD!$A$8:$BB$3170,54,0)),3),""))</f>
        <v/>
      </c>
      <c r="Y126" s="359">
        <v>74</v>
      </c>
      <c r="Z126" s="360" t="str">
        <f t="shared" si="3"/>
        <v/>
      </c>
      <c r="AA126" s="412"/>
      <c r="AB126" s="411" t="str">
        <f>IF($A126="","",IF(VLOOKUP($A126,BDD!$A$8:$BB$3170,32,0)=0,"",VLOOKUP($A126,BDD!$A$8:$BB$3170,32,0)))</f>
        <v/>
      </c>
    </row>
    <row r="127" spans="1:28" s="359" customFormat="1" ht="21" customHeight="1">
      <c r="A127" s="350" t="str">
        <f>IF(AA75="","",IFERROR(INDEX(BDD!$A$8:$A$3170,MATCH(AA75&amp;"",BDD!$E$8:$E$3170,0)),IFERROR(INDEX(BDD!$A$8:$A$3170,MATCH("JN°"&amp;TEXT(AA75,"000"),BDD!$E$8:$E$3170,0)),IF(ISNUMBER(MATCH(AA75&amp;"",BDD!$A$8:$A$3170,0)),AA75&amp;"",""))))</f>
        <v/>
      </c>
      <c r="B127" s="397">
        <f>IF($A127="","",VLOOKUP($A127,BDD!$A$8:$BB$3170,3,0))</f>
        <v>0</v>
      </c>
      <c r="C127" s="363">
        <f>IF($A127="","",VLOOKUP($A127,BDD!$A$8:$BB$3170,4,0))</f>
        <v>0</v>
      </c>
      <c r="D127" s="398">
        <f>IF($A127="","",VLOOKUP($A127,BDD!$A$8:$BB$3170,12,0))</f>
        <v>0</v>
      </c>
      <c r="E127" s="398" t="str">
        <f>IF($A127="","",VLOOKUP($A127,BDD!$A$8:$BB$3170,5,0))</f>
        <v>JN°075</v>
      </c>
      <c r="F127" s="398">
        <f>IF($A127="","",VLOOKUP($A127,BDD!$A$8:$BB$3170,6,0))</f>
        <v>0</v>
      </c>
      <c r="G127" s="399">
        <f>IF($A127="","",VLOOKUP($A127,BDD!$A$8:$BB$3170,7,0))</f>
        <v>0</v>
      </c>
      <c r="H127" s="398">
        <f>IF($A127="","",VLOOKUP($A127,BDD!$A$8:$BB$3170,8,0))</f>
        <v>0</v>
      </c>
      <c r="I127" s="398">
        <f>IF($A127="","",VLOOKUP($A127,BDD!$A$8:$BB$3170,9,0))</f>
        <v>0</v>
      </c>
      <c r="J127" s="399">
        <f>IF($A127="","",VLOOKUP($A127,BDD!$A$8:$BB$3170,10,0))</f>
        <v>0</v>
      </c>
      <c r="K127" s="400">
        <f>IF($A127="","",VLOOKUP($A127,BDD!$A$8:$BB$3170,11,0))</f>
        <v>0</v>
      </c>
      <c r="L127" s="398">
        <f>IF($A127="","",VLOOKUP($A127,BDD!$A$8:$BB$3170,13,0))</f>
        <v>0</v>
      </c>
      <c r="M127" s="398">
        <f>IF($A127="","",VLOOKUP($A127,BDD!$A$8:$BB$3170,14,0))</f>
        <v>0</v>
      </c>
      <c r="N127" s="401">
        <f>IF(AB127="",IF($A127="","",VLOOKUP($A127,BDD!$A$8:$BB$3170,22,0)),VLOOKUP($A127,BDD!$A$8:$BB$3170,31,0))</f>
        <v>0</v>
      </c>
      <c r="O127" s="399">
        <f>IF(AB127="",IF($A127="","",VLOOKUP($A127,BDD!$A$8:$BB$3170,16,0)),IF($A127="","",VLOOKUP($A127,BDD!$A$8:$BB$3170,29,0)))</f>
        <v>0</v>
      </c>
      <c r="P127" s="402">
        <f>IF(AB127="",IF($A127="","",VLOOKUP($A127,BDD!$A$8:$BB$3170,17,0)),VLOOKUP($A127,BDD!$A$8:$BB$3170,30,0))</f>
        <v>0</v>
      </c>
      <c r="Q127" s="402">
        <f>IF(AB127="",IF($A127="","",VLOOKUP($A127,BDD!$A$8:$BB$3170,18,0)),VLOOKUP($A127,BDD!$A$8:$BB$3170,30,0))</f>
        <v>0</v>
      </c>
      <c r="R127" s="402">
        <f>IF(AB127="",IF($A127="","",VLOOKUP($A127,BDD!$A$8:$BB$3170,19,0)),VLOOKUP($A127,BDD!$A$8:$BB$3170,30,0))</f>
        <v>0</v>
      </c>
      <c r="S127" s="398" t="str">
        <f>IF($A127="","",IFERROR(RIGHT(IF(VLOOKUP($A127,BDD!$A$8:$BB$3170,23,0)=0,"",VLOOKUP($A127,BDD!$A$8:$BB$3170,23,0)),3),""))</f>
        <v/>
      </c>
      <c r="T127" s="398" t="str">
        <f>IF($A127="","",IFERROR(RIGHT(IF(VLOOKUP($A127,BDD!$A$8:$BB$3170,27,0)=0,"",VLOOKUP($A127,BDD!$A$8:$BB$3170,27,0)),3),""))</f>
        <v/>
      </c>
      <c r="U127" s="398" t="str">
        <f>IF($A127="","",IFERROR(RIGHT(IF(VLOOKUP($A127,BDD!$A$8:$BB$3170,51,0)=0,"",VLOOKUP($A127,BDD!$A$8:$BB$3170,51,0)),3),""))</f>
        <v/>
      </c>
      <c r="V127" s="398" t="str">
        <f>IF($A127="","",IFERROR(RIGHT(IF(VLOOKUP($A127,BDD!$A$8:$BB$3170,52,0)=0,"",VLOOKUP($A127,BDD!$A$8:$BB$3170,52,0)),3),""))</f>
        <v/>
      </c>
      <c r="W127" s="398" t="str">
        <f>IF($A127="","",IFERROR(RIGHT(IF(VLOOKUP($A127,BDD!$A$8:$BB$3170,53,0)=0,"",VLOOKUP($A127,BDD!$A$8:$BB$3170,53,0)),3),""))</f>
        <v/>
      </c>
      <c r="X127" s="403" t="str">
        <f>IF($A127="","",IFERROR(RIGHT(IF(VLOOKUP($A127,BDD!$A$8:$BB$3170,54,0)=0,"",VLOOKUP($A127,BDD!$A$8:$BB$3170,54,0)),3),""))</f>
        <v/>
      </c>
      <c r="Y127" s="359">
        <v>75</v>
      </c>
      <c r="Z127" s="360" t="str">
        <f t="shared" si="3"/>
        <v/>
      </c>
      <c r="AA127" s="370"/>
      <c r="AB127" s="411" t="str">
        <f>IF($A127="","",IF(VLOOKUP($A127,BDD!$A$8:$BB$3170,32,0)=0,"",VLOOKUP($A127,BDD!$A$8:$BB$3170,32,0)))</f>
        <v/>
      </c>
    </row>
    <row r="128" spans="1:28" s="359" customFormat="1" ht="21" customHeight="1">
      <c r="A128" s="350" t="str">
        <f>IF(AA76="","",IFERROR(INDEX(BDD!$A$8:$A$3170,MATCH(AA76&amp;"",BDD!$E$8:$E$3170,0)),IFERROR(INDEX(BDD!$A$8:$A$3170,MATCH("JN°"&amp;TEXT(AA76,"000"),BDD!$E$8:$E$3170,0)),IF(ISNUMBER(MATCH(AA76&amp;"",BDD!$A$8:$A$3170,0)),AA76&amp;"",""))))</f>
        <v/>
      </c>
      <c r="B128" s="397">
        <f>IF($A128="","",VLOOKUP($A128,BDD!$A$8:$BB$3170,3,0))</f>
        <v>0</v>
      </c>
      <c r="C128" s="363">
        <f>IF($A128="","",VLOOKUP($A128,BDD!$A$8:$BB$3170,4,0))</f>
        <v>0</v>
      </c>
      <c r="D128" s="398">
        <f>IF($A128="","",VLOOKUP($A128,BDD!$A$8:$BB$3170,12,0))</f>
        <v>0</v>
      </c>
      <c r="E128" s="398" t="str">
        <f>IF($A128="","",VLOOKUP($A128,BDD!$A$8:$BB$3170,5,0))</f>
        <v>JN°076</v>
      </c>
      <c r="F128" s="398">
        <f>IF($A128="","",VLOOKUP($A128,BDD!$A$8:$BB$3170,6,0))</f>
        <v>0</v>
      </c>
      <c r="G128" s="399">
        <f>IF($A128="","",VLOOKUP($A128,BDD!$A$8:$BB$3170,7,0))</f>
        <v>0</v>
      </c>
      <c r="H128" s="400">
        <f>IF($A128="","",VLOOKUP($A128,BDD!$A$8:$BB$3170,8,0))</f>
        <v>0</v>
      </c>
      <c r="I128" s="398">
        <f>IF($A128="","",VLOOKUP($A128,BDD!$A$8:$BB$3170,9,0))</f>
        <v>0</v>
      </c>
      <c r="J128" s="399">
        <f>IF($A128="","",VLOOKUP($A128,BDD!$A$8:$BB$3170,10,0))</f>
        <v>0</v>
      </c>
      <c r="K128" s="400">
        <f>IF($A128="","",VLOOKUP($A128,BDD!$A$8:$BB$3170,11,0))</f>
        <v>0</v>
      </c>
      <c r="L128" s="398">
        <f>IF($A128="","",VLOOKUP($A128,BDD!$A$8:$BB$3170,13,0))</f>
        <v>0</v>
      </c>
      <c r="M128" s="398">
        <f>IF($A128="","",VLOOKUP($A128,BDD!$A$8:$BB$3170,14,0))</f>
        <v>0</v>
      </c>
      <c r="N128" s="401">
        <f>IF(AB128="",IF($A128="","",VLOOKUP($A128,BDD!$A$8:$BB$3170,22,0)),VLOOKUP($A128,BDD!$A$8:$BB$3170,31,0))</f>
        <v>0</v>
      </c>
      <c r="O128" s="399">
        <f>IF(AB128="",IF($A128="","",VLOOKUP($A128,BDD!$A$8:$BB$3170,16,0)),IF($A128="","",VLOOKUP($A128,BDD!$A$8:$BB$3170,29,0)))</f>
        <v>0</v>
      </c>
      <c r="P128" s="402">
        <f>IF(AB128="",IF($A128="","",VLOOKUP($A128,BDD!$A$8:$BB$3170,17,0)),VLOOKUP($A128,BDD!$A$8:$BB$3170,30,0))</f>
        <v>0</v>
      </c>
      <c r="Q128" s="402">
        <f>IF(AB128="",IF($A128="","",VLOOKUP($A128,BDD!$A$8:$BB$3170,18,0)),VLOOKUP($A128,BDD!$A$8:$BB$3170,30,0))</f>
        <v>0</v>
      </c>
      <c r="R128" s="402">
        <f>IF(AB128="",IF($A128="","",VLOOKUP($A128,BDD!$A$8:$BB$3170,19,0)),VLOOKUP($A128,BDD!$A$8:$BB$3170,30,0))</f>
        <v>0</v>
      </c>
      <c r="S128" s="398" t="str">
        <f>IF($A128="","",IFERROR(RIGHT(IF(VLOOKUP($A128,BDD!$A$8:$BB$3170,23,0)=0,"",VLOOKUP($A128,BDD!$A$8:$BB$3170,23,0)),3),""))</f>
        <v/>
      </c>
      <c r="T128" s="398" t="str">
        <f>IF($A128="","",IFERROR(RIGHT(IF(VLOOKUP($A128,BDD!$A$8:$BB$3170,27,0)=0,"",VLOOKUP($A128,BDD!$A$8:$BB$3170,27,0)),3),""))</f>
        <v/>
      </c>
      <c r="U128" s="398" t="str">
        <f>IF($A128="","",IFERROR(RIGHT(IF(VLOOKUP($A128,BDD!$A$8:$BB$3170,51,0)=0,"",VLOOKUP($A128,BDD!$A$8:$BB$3170,51,0)),3),""))</f>
        <v/>
      </c>
      <c r="V128" s="398" t="str">
        <f>IF($A128="","",IFERROR(RIGHT(IF(VLOOKUP($A128,BDD!$A$8:$BB$3170,52,0)=0,"",VLOOKUP($A128,BDD!$A$8:$BB$3170,52,0)),3),""))</f>
        <v/>
      </c>
      <c r="W128" s="398" t="str">
        <f>IF($A128="","",IFERROR(RIGHT(IF(VLOOKUP($A128,BDD!$A$8:$BB$3170,53,0)=0,"",VLOOKUP($A128,BDD!$A$8:$BB$3170,53,0)),3),""))</f>
        <v/>
      </c>
      <c r="X128" s="403" t="str">
        <f>IF($A128="","",IFERROR(RIGHT(IF(VLOOKUP($A128,BDD!$A$8:$BB$3170,54,0)=0,"",VLOOKUP($A128,BDD!$A$8:$BB$3170,54,0)),3),""))</f>
        <v/>
      </c>
      <c r="Y128" s="359">
        <v>76</v>
      </c>
      <c r="Z128" s="360" t="str">
        <f t="shared" si="3"/>
        <v/>
      </c>
      <c r="AA128" s="370"/>
      <c r="AB128" s="411" t="str">
        <f>IF($A128="","",IF(VLOOKUP($A128,BDD!$A$8:$BB$3170,32,0)=0,"",VLOOKUP($A128,BDD!$A$8:$BB$3170,32,0)))</f>
        <v/>
      </c>
    </row>
    <row r="129" spans="1:28" s="359" customFormat="1" ht="21" customHeight="1">
      <c r="A129" s="350" t="str">
        <f>IF(AA77="","",IFERROR(INDEX(BDD!$A$8:$A$3170,MATCH(AA77&amp;"",BDD!$E$8:$E$3170,0)),IFERROR(INDEX(BDD!$A$8:$A$3170,MATCH("JN°"&amp;TEXT(AA77,"000"),BDD!$E$8:$E$3170,0)),IF(ISNUMBER(MATCH(AA77&amp;"",BDD!$A$8:$A$3170,0)),AA77&amp;"",""))))</f>
        <v/>
      </c>
      <c r="B129" s="397">
        <f>IF($A129="","",VLOOKUP($A129,BDD!$A$8:$BB$3170,3,0))</f>
        <v>0</v>
      </c>
      <c r="C129" s="363">
        <f>IF($A129="","",VLOOKUP($A129,BDD!$A$8:$BB$3170,4,0))</f>
        <v>0</v>
      </c>
      <c r="D129" s="398">
        <f>IF($A129="","",VLOOKUP($A129,BDD!$A$8:$BB$3170,12,0))</f>
        <v>0</v>
      </c>
      <c r="E129" s="398" t="str">
        <f>IF($A129="","",VLOOKUP($A129,BDD!$A$8:$BB$3170,5,0))</f>
        <v>JN°077</v>
      </c>
      <c r="F129" s="398">
        <f>IF($A129="","",VLOOKUP($A129,BDD!$A$8:$BB$3170,6,0))</f>
        <v>0</v>
      </c>
      <c r="G129" s="399">
        <f>IF($A129="","",VLOOKUP($A129,BDD!$A$8:$BB$3170,7,0))</f>
        <v>0</v>
      </c>
      <c r="H129" s="398">
        <f>IF($A129="","",VLOOKUP($A129,BDD!$A$8:$BB$3170,8,0))</f>
        <v>0</v>
      </c>
      <c r="I129" s="398">
        <f>IF($A129="","",VLOOKUP($A129,BDD!$A$8:$BB$3170,9,0))</f>
        <v>0</v>
      </c>
      <c r="J129" s="399">
        <f>IF($A129="","",VLOOKUP($A129,BDD!$A$8:$BB$3170,10,0))</f>
        <v>0</v>
      </c>
      <c r="K129" s="400">
        <f>IF($A129="","",VLOOKUP($A129,BDD!$A$8:$BB$3170,11,0))</f>
        <v>0</v>
      </c>
      <c r="L129" s="398">
        <f>IF($A129="","",VLOOKUP($A129,BDD!$A$8:$BB$3170,13,0))</f>
        <v>0</v>
      </c>
      <c r="M129" s="398">
        <f>IF($A129="","",VLOOKUP($A129,BDD!$A$8:$BB$3170,14,0))</f>
        <v>0</v>
      </c>
      <c r="N129" s="401">
        <f>IF(AB129="",IF($A129="","",VLOOKUP($A129,BDD!$A$8:$BB$3170,22,0)),VLOOKUP($A129,BDD!$A$8:$BB$3170,31,0))</f>
        <v>0</v>
      </c>
      <c r="O129" s="399">
        <f>IF(AB129="",IF($A129="","",VLOOKUP($A129,BDD!$A$8:$BB$3170,16,0)),IF($A129="","",VLOOKUP($A129,BDD!$A$8:$BB$3170,29,0)))</f>
        <v>0</v>
      </c>
      <c r="P129" s="402">
        <f>IF(AB129="",IF($A129="","",VLOOKUP($A129,BDD!$A$8:$BB$3170,17,0)),VLOOKUP($A129,BDD!$A$8:$BB$3170,30,0))</f>
        <v>0</v>
      </c>
      <c r="Q129" s="402">
        <f>IF(AB129="",IF($A129="","",VLOOKUP($A129,BDD!$A$8:$BB$3170,18,0)),VLOOKUP($A129,BDD!$A$8:$BB$3170,30,0))</f>
        <v>0</v>
      </c>
      <c r="R129" s="402">
        <f>IF(AB129="",IF($A129="","",VLOOKUP($A129,BDD!$A$8:$BB$3170,19,0)),VLOOKUP($A129,BDD!$A$8:$BB$3170,30,0))</f>
        <v>0</v>
      </c>
      <c r="S129" s="398" t="str">
        <f>IF($A129="","",IFERROR(RIGHT(IF(VLOOKUP($A129,BDD!$A$8:$BB$3170,23,0)=0,"",VLOOKUP($A129,BDD!$A$8:$BB$3170,23,0)),3),""))</f>
        <v/>
      </c>
      <c r="T129" s="398" t="str">
        <f>IF($A129="","",IFERROR(RIGHT(IF(VLOOKUP($A129,BDD!$A$8:$BB$3170,27,0)=0,"",VLOOKUP($A129,BDD!$A$8:$BB$3170,27,0)),3),""))</f>
        <v/>
      </c>
      <c r="U129" s="398" t="str">
        <f>IF($A129="","",IFERROR(RIGHT(IF(VLOOKUP($A129,BDD!$A$8:$BB$3170,51,0)=0,"",VLOOKUP($A129,BDD!$A$8:$BB$3170,51,0)),3),""))</f>
        <v/>
      </c>
      <c r="V129" s="398" t="str">
        <f>IF($A129="","",IFERROR(RIGHT(IF(VLOOKUP($A129,BDD!$A$8:$BB$3170,52,0)=0,"",VLOOKUP($A129,BDD!$A$8:$BB$3170,52,0)),3),""))</f>
        <v/>
      </c>
      <c r="W129" s="398" t="str">
        <f>IF($A129="","",IFERROR(RIGHT(IF(VLOOKUP($A129,BDD!$A$8:$BB$3170,53,0)=0,"",VLOOKUP($A129,BDD!$A$8:$BB$3170,53,0)),3),""))</f>
        <v/>
      </c>
      <c r="X129" s="403" t="str">
        <f>IF($A129="","",IFERROR(RIGHT(IF(VLOOKUP($A129,BDD!$A$8:$BB$3170,54,0)=0,"",VLOOKUP($A129,BDD!$A$8:$BB$3170,54,0)),3),""))</f>
        <v/>
      </c>
      <c r="Y129" s="359">
        <v>77</v>
      </c>
      <c r="Z129" s="360" t="str">
        <f t="shared" si="3"/>
        <v/>
      </c>
      <c r="AA129" s="370"/>
      <c r="AB129" s="411" t="str">
        <f>IF($A129="","",IF(VLOOKUP($A129,BDD!$A$8:$BB$3170,32,0)=0,"",VLOOKUP($A129,BDD!$A$8:$BB$3170,32,0)))</f>
        <v/>
      </c>
    </row>
    <row r="130" spans="1:28" s="359" customFormat="1" ht="21" customHeight="1">
      <c r="A130" s="350" t="str">
        <f>IF(AA78="","",IFERROR(INDEX(BDD!$A$8:$A$3170,MATCH(AA78&amp;"",BDD!$E$8:$E$3170,0)),IFERROR(INDEX(BDD!$A$8:$A$3170,MATCH("JN°"&amp;TEXT(AA78,"000"),BDD!$E$8:$E$3170,0)),IF(ISNUMBER(MATCH(AA78&amp;"",BDD!$A$8:$A$3170,0)),AA78&amp;"",""))))</f>
        <v/>
      </c>
      <c r="B130" s="397">
        <f>IF($A130="","",VLOOKUP($A130,BDD!$A$8:$BB$3170,3,0))</f>
        <v>0</v>
      </c>
      <c r="C130" s="363">
        <f>IF($A130="","",VLOOKUP($A130,BDD!$A$8:$BB$3170,4,0))</f>
        <v>0</v>
      </c>
      <c r="D130" s="398">
        <f>IF($A130="","",VLOOKUP($A130,BDD!$A$8:$BB$3170,12,0))</f>
        <v>0</v>
      </c>
      <c r="E130" s="398" t="str">
        <f>IF($A130="","",VLOOKUP($A130,BDD!$A$8:$BB$3170,5,0))</f>
        <v>JN°078</v>
      </c>
      <c r="F130" s="398">
        <f>IF($A130="","",VLOOKUP($A130,BDD!$A$8:$BB$3170,6,0))</f>
        <v>0</v>
      </c>
      <c r="G130" s="399">
        <f>IF($A130="","",VLOOKUP($A130,BDD!$A$8:$BB$3170,7,0))</f>
        <v>0</v>
      </c>
      <c r="H130" s="398">
        <f>IF($A130="","",VLOOKUP($A130,BDD!$A$8:$BB$3170,8,0))</f>
        <v>0</v>
      </c>
      <c r="I130" s="398">
        <f>IF($A130="","",VLOOKUP($A130,BDD!$A$8:$BB$3170,9,0))</f>
        <v>0</v>
      </c>
      <c r="J130" s="399">
        <f>IF($A130="","",VLOOKUP($A130,BDD!$A$8:$BB$3170,10,0))</f>
        <v>0</v>
      </c>
      <c r="K130" s="400">
        <f>IF($A130="","",VLOOKUP($A130,BDD!$A$8:$BB$3170,11,0))</f>
        <v>0</v>
      </c>
      <c r="L130" s="398">
        <f>IF($A130="","",VLOOKUP($A130,BDD!$A$8:$BB$3170,13,0))</f>
        <v>0</v>
      </c>
      <c r="M130" s="398">
        <f>IF($A130="","",VLOOKUP($A130,BDD!$A$8:$BB$3170,14,0))</f>
        <v>0</v>
      </c>
      <c r="N130" s="401">
        <f>IF(AB130="",IF($A130="","",VLOOKUP($A130,BDD!$A$8:$BB$3170,22,0)),VLOOKUP($A130,BDD!$A$8:$BB$3170,31,0))</f>
        <v>0</v>
      </c>
      <c r="O130" s="399">
        <f>IF(AB130="",IF($A130="","",VLOOKUP($A130,BDD!$A$8:$BB$3170,16,0)),IF($A130="","",VLOOKUP($A130,BDD!$A$8:$BB$3170,29,0)))</f>
        <v>0</v>
      </c>
      <c r="P130" s="402">
        <f>IF(AB130="",IF($A130="","",VLOOKUP($A130,BDD!$A$8:$BB$3170,17,0)),VLOOKUP($A130,BDD!$A$8:$BB$3170,30,0))</f>
        <v>0</v>
      </c>
      <c r="Q130" s="402">
        <f>IF(AB130="",IF($A130="","",VLOOKUP($A130,BDD!$A$8:$BB$3170,18,0)),VLOOKUP($A130,BDD!$A$8:$BB$3170,30,0))</f>
        <v>0</v>
      </c>
      <c r="R130" s="402">
        <f>IF(AB130="",IF($A130="","",VLOOKUP($A130,BDD!$A$8:$BB$3170,19,0)),VLOOKUP($A130,BDD!$A$8:$BB$3170,30,0))</f>
        <v>0</v>
      </c>
      <c r="S130" s="398" t="str">
        <f>IF($A130="","",IFERROR(RIGHT(IF(VLOOKUP($A130,BDD!$A$8:$BB$3170,23,0)=0,"",VLOOKUP($A130,BDD!$A$8:$BB$3170,23,0)),3),""))</f>
        <v/>
      </c>
      <c r="T130" s="398" t="str">
        <f>IF($A130="","",IFERROR(RIGHT(IF(VLOOKUP($A130,BDD!$A$8:$BB$3170,27,0)=0,"",VLOOKUP($A130,BDD!$A$8:$BB$3170,27,0)),3),""))</f>
        <v/>
      </c>
      <c r="U130" s="398" t="str">
        <f>IF($A130="","",IFERROR(RIGHT(IF(VLOOKUP($A130,BDD!$A$8:$BB$3170,51,0)=0,"",VLOOKUP($A130,BDD!$A$8:$BB$3170,51,0)),3),""))</f>
        <v/>
      </c>
      <c r="V130" s="398" t="str">
        <f>IF($A130="","",IFERROR(RIGHT(IF(VLOOKUP($A130,BDD!$A$8:$BB$3170,52,0)=0,"",VLOOKUP($A130,BDD!$A$8:$BB$3170,52,0)),3),""))</f>
        <v/>
      </c>
      <c r="W130" s="398" t="str">
        <f>IF($A130="","",IFERROR(RIGHT(IF(VLOOKUP($A130,BDD!$A$8:$BB$3170,53,0)=0,"",VLOOKUP($A130,BDD!$A$8:$BB$3170,53,0)),3),""))</f>
        <v/>
      </c>
      <c r="X130" s="403" t="str">
        <f>IF($A130="","",IFERROR(RIGHT(IF(VLOOKUP($A130,BDD!$A$8:$BB$3170,54,0)=0,"",VLOOKUP($A130,BDD!$A$8:$BB$3170,54,0)),3),""))</f>
        <v/>
      </c>
      <c r="Y130" s="359">
        <v>78</v>
      </c>
      <c r="Z130" s="360" t="str">
        <f t="shared" ref="Z130:Z193" si="6">IF(AA130="","",ROW())</f>
        <v/>
      </c>
      <c r="AA130" s="370"/>
      <c r="AB130" s="411" t="str">
        <f>IF($A130="","",IF(VLOOKUP($A130,BDD!$A$8:$BB$3170,32,0)=0,"",VLOOKUP($A130,BDD!$A$8:$BB$3170,32,0)))</f>
        <v/>
      </c>
    </row>
    <row r="131" spans="1:28" s="359" customFormat="1" ht="21" customHeight="1">
      <c r="A131" s="350" t="str">
        <f>IF(AA79="","",IFERROR(INDEX(BDD!$A$8:$A$3170,MATCH(AA79&amp;"",BDD!$E$8:$E$3170,0)),IFERROR(INDEX(BDD!$A$8:$A$3170,MATCH("JN°"&amp;TEXT(AA79,"000"),BDD!$E$8:$E$3170,0)),IF(ISNUMBER(MATCH(AA79&amp;"",BDD!$A$8:$A$3170,0)),AA79&amp;"",""))))</f>
        <v/>
      </c>
      <c r="B131" s="397">
        <f>IF($A131="","",VLOOKUP($A131,BDD!$A$8:$BB$3170,3,0))</f>
        <v>0</v>
      </c>
      <c r="C131" s="363">
        <f>IF($A131="","",VLOOKUP($A131,BDD!$A$8:$BB$3170,4,0))</f>
        <v>0</v>
      </c>
      <c r="D131" s="398">
        <f>IF($A131="","",VLOOKUP($A131,BDD!$A$8:$BB$3170,12,0))</f>
        <v>0</v>
      </c>
      <c r="E131" s="398" t="str">
        <f>IF($A131="","",VLOOKUP($A131,BDD!$A$8:$BB$3170,5,0))</f>
        <v>JN°079</v>
      </c>
      <c r="F131" s="398">
        <f>IF($A131="","",VLOOKUP($A131,BDD!$A$8:$BB$3170,6,0))</f>
        <v>0</v>
      </c>
      <c r="G131" s="399">
        <f>IF($A131="","",VLOOKUP($A131,BDD!$A$8:$BB$3170,7,0))</f>
        <v>0</v>
      </c>
      <c r="H131" s="398">
        <f>IF($A131="","",VLOOKUP($A131,BDD!$A$8:$BB$3170,8,0))</f>
        <v>0</v>
      </c>
      <c r="I131" s="398">
        <f>IF($A131="","",VLOOKUP($A131,BDD!$A$8:$BB$3170,9,0))</f>
        <v>0</v>
      </c>
      <c r="J131" s="399">
        <f>IF($A131="","",VLOOKUP($A131,BDD!$A$8:$BB$3170,10,0))</f>
        <v>0</v>
      </c>
      <c r="K131" s="400">
        <f>IF($A131="","",VLOOKUP($A131,BDD!$A$8:$BB$3170,11,0))</f>
        <v>0</v>
      </c>
      <c r="L131" s="398">
        <f>IF($A131="","",VLOOKUP($A131,BDD!$A$8:$BB$3170,13,0))</f>
        <v>0</v>
      </c>
      <c r="M131" s="398">
        <f>IF($A131="","",VLOOKUP($A131,BDD!$A$8:$BB$3170,14,0))</f>
        <v>0</v>
      </c>
      <c r="N131" s="401">
        <f>IF(AB131="",IF($A131="","",VLOOKUP($A131,BDD!$A$8:$BB$3170,22,0)),VLOOKUP($A131,BDD!$A$8:$BB$3170,31,0))</f>
        <v>0</v>
      </c>
      <c r="O131" s="399">
        <f>IF(AB131="",IF($A131="","",VLOOKUP($A131,BDD!$A$8:$BB$3170,16,0)),IF($A131="","",VLOOKUP($A131,BDD!$A$8:$BB$3170,29,0)))</f>
        <v>0</v>
      </c>
      <c r="P131" s="402">
        <f>IF(AB131="",IF($A131="","",VLOOKUP($A131,BDD!$A$8:$BB$3170,17,0)),VLOOKUP($A131,BDD!$A$8:$BB$3170,30,0))</f>
        <v>0</v>
      </c>
      <c r="Q131" s="402">
        <f>IF(AB131="",IF($A131="","",VLOOKUP($A131,BDD!$A$8:$BB$3170,18,0)),VLOOKUP($A131,BDD!$A$8:$BB$3170,30,0))</f>
        <v>0</v>
      </c>
      <c r="R131" s="402">
        <f>IF(AB131="",IF($A131="","",VLOOKUP($A131,BDD!$A$8:$BB$3170,19,0)),VLOOKUP($A131,BDD!$A$8:$BB$3170,30,0))</f>
        <v>0</v>
      </c>
      <c r="S131" s="398" t="str">
        <f>IF($A131="","",IFERROR(RIGHT(IF(VLOOKUP($A131,BDD!$A$8:$BB$3170,23,0)=0,"",VLOOKUP($A131,BDD!$A$8:$BB$3170,23,0)),3),""))</f>
        <v/>
      </c>
      <c r="T131" s="398" t="str">
        <f>IF($A131="","",IFERROR(RIGHT(IF(VLOOKUP($A131,BDD!$A$8:$BB$3170,27,0)=0,"",VLOOKUP($A131,BDD!$A$8:$BB$3170,27,0)),3),""))</f>
        <v/>
      </c>
      <c r="U131" s="398" t="str">
        <f>IF($A131="","",IFERROR(RIGHT(IF(VLOOKUP($A131,BDD!$A$8:$BB$3170,51,0)=0,"",VLOOKUP($A131,BDD!$A$8:$BB$3170,51,0)),3),""))</f>
        <v/>
      </c>
      <c r="V131" s="398" t="str">
        <f>IF($A131="","",IFERROR(RIGHT(IF(VLOOKUP($A131,BDD!$A$8:$BB$3170,52,0)=0,"",VLOOKUP($A131,BDD!$A$8:$BB$3170,52,0)),3),""))</f>
        <v/>
      </c>
      <c r="W131" s="398" t="str">
        <f>IF($A131="","",IFERROR(RIGHT(IF(VLOOKUP($A131,BDD!$A$8:$BB$3170,53,0)=0,"",VLOOKUP($A131,BDD!$A$8:$BB$3170,53,0)),3),""))</f>
        <v/>
      </c>
      <c r="X131" s="403" t="str">
        <f>IF($A131="","",IFERROR(RIGHT(IF(VLOOKUP($A131,BDD!$A$8:$BB$3170,54,0)=0,"",VLOOKUP($A131,BDD!$A$8:$BB$3170,54,0)),3),""))</f>
        <v/>
      </c>
      <c r="Y131" s="359">
        <v>79</v>
      </c>
      <c r="Z131" s="360" t="str">
        <f t="shared" si="6"/>
        <v/>
      </c>
      <c r="AA131" s="370"/>
      <c r="AB131" s="411" t="str">
        <f>IF($A131="","",IF(VLOOKUP($A131,BDD!$A$8:$BB$3170,32,0)=0,"",VLOOKUP($A131,BDD!$A$8:$BB$3170,32,0)))</f>
        <v/>
      </c>
    </row>
    <row r="132" spans="1:28" s="359" customFormat="1" ht="21" customHeight="1">
      <c r="A132" s="350" t="str">
        <f>IF(AA80="","",IFERROR(INDEX(BDD!$A$8:$A$3170,MATCH(AA80&amp;"",BDD!$E$8:$E$3170,0)),IFERROR(INDEX(BDD!$A$8:$A$3170,MATCH("JN°"&amp;TEXT(AA80,"000"),BDD!$E$8:$E$3170,0)),IF(ISNUMBER(MATCH(AA80&amp;"",BDD!$A$8:$A$3170,0)),AA80&amp;"",""))))</f>
        <v/>
      </c>
      <c r="B132" s="397">
        <f>IF($A132="","",VLOOKUP($A132,BDD!$A$8:$BB$3170,3,0))</f>
        <v>0</v>
      </c>
      <c r="C132" s="363">
        <f>IF($A132="","",VLOOKUP($A132,BDD!$A$8:$BB$3170,4,0))</f>
        <v>0</v>
      </c>
      <c r="D132" s="398">
        <f>IF($A132="","",VLOOKUP($A132,BDD!$A$8:$BB$3170,12,0))</f>
        <v>0</v>
      </c>
      <c r="E132" s="398" t="str">
        <f>IF($A132="","",VLOOKUP($A132,BDD!$A$8:$BB$3170,5,0))</f>
        <v>JN°080</v>
      </c>
      <c r="F132" s="398">
        <f>IF($A132="","",VLOOKUP($A132,BDD!$A$8:$BB$3170,6,0))</f>
        <v>0</v>
      </c>
      <c r="G132" s="399">
        <f>IF($A132="","",VLOOKUP($A132,BDD!$A$8:$BB$3170,7,0))</f>
        <v>0</v>
      </c>
      <c r="H132" s="398">
        <f>IF($A132="","",VLOOKUP($A132,BDD!$A$8:$BB$3170,8,0))</f>
        <v>0</v>
      </c>
      <c r="I132" s="398">
        <f>IF($A132="","",VLOOKUP($A132,BDD!$A$8:$BB$3170,9,0))</f>
        <v>0</v>
      </c>
      <c r="J132" s="399">
        <f>IF($A132="","",VLOOKUP($A132,BDD!$A$8:$BB$3170,10,0))</f>
        <v>0</v>
      </c>
      <c r="K132" s="400">
        <f>IF($A132="","",VLOOKUP($A132,BDD!$A$8:$BB$3170,11,0))</f>
        <v>0</v>
      </c>
      <c r="L132" s="398">
        <f>IF($A132="","",VLOOKUP($A132,BDD!$A$8:$BB$3170,13,0))</f>
        <v>0</v>
      </c>
      <c r="M132" s="398">
        <f>IF($A132="","",VLOOKUP($A132,BDD!$A$8:$BB$3170,14,0))</f>
        <v>0</v>
      </c>
      <c r="N132" s="401">
        <f>IF(AB132="",IF($A132="","",VLOOKUP($A132,BDD!$A$8:$BB$3170,22,0)),VLOOKUP($A132,BDD!$A$8:$BB$3170,31,0))</f>
        <v>0</v>
      </c>
      <c r="O132" s="399">
        <f>IF(AB132="",IF($A132="","",VLOOKUP($A132,BDD!$A$8:$BB$3170,16,0)),IF($A132="","",VLOOKUP($A132,BDD!$A$8:$BB$3170,29,0)))</f>
        <v>0</v>
      </c>
      <c r="P132" s="402">
        <f>IF(AB132="",IF($A132="","",VLOOKUP($A132,BDD!$A$8:$BB$3170,17,0)),VLOOKUP($A132,BDD!$A$8:$BB$3170,30,0))</f>
        <v>0</v>
      </c>
      <c r="Q132" s="402">
        <f>IF(AB132="",IF($A132="","",VLOOKUP($A132,BDD!$A$8:$BB$3170,18,0)),VLOOKUP($A132,BDD!$A$8:$BB$3170,30,0))</f>
        <v>0</v>
      </c>
      <c r="R132" s="402">
        <f>IF(AB132="",IF($A132="","",VLOOKUP($A132,BDD!$A$8:$BB$3170,19,0)),VLOOKUP($A132,BDD!$A$8:$BB$3170,30,0))</f>
        <v>0</v>
      </c>
      <c r="S132" s="398" t="str">
        <f>IF($A132="","",IFERROR(RIGHT(IF(VLOOKUP($A132,BDD!$A$8:$BB$3170,23,0)=0,"",VLOOKUP($A132,BDD!$A$8:$BB$3170,23,0)),3),""))</f>
        <v/>
      </c>
      <c r="T132" s="398" t="str">
        <f>IF($A132="","",IFERROR(RIGHT(IF(VLOOKUP($A132,BDD!$A$8:$BB$3170,27,0)=0,"",VLOOKUP($A132,BDD!$A$8:$BB$3170,27,0)),3),""))</f>
        <v/>
      </c>
      <c r="U132" s="398" t="str">
        <f>IF($A132="","",IFERROR(RIGHT(IF(VLOOKUP($A132,BDD!$A$8:$BB$3170,51,0)=0,"",VLOOKUP($A132,BDD!$A$8:$BB$3170,51,0)),3),""))</f>
        <v/>
      </c>
      <c r="V132" s="398" t="str">
        <f>IF($A132="","",IFERROR(RIGHT(IF(VLOOKUP($A132,BDD!$A$8:$BB$3170,52,0)=0,"",VLOOKUP($A132,BDD!$A$8:$BB$3170,52,0)),3),""))</f>
        <v/>
      </c>
      <c r="W132" s="398" t="str">
        <f>IF($A132="","",IFERROR(RIGHT(IF(VLOOKUP($A132,BDD!$A$8:$BB$3170,53,0)=0,"",VLOOKUP($A132,BDD!$A$8:$BB$3170,53,0)),3),""))</f>
        <v/>
      </c>
      <c r="X132" s="403" t="str">
        <f>IF($A132="","",IFERROR(RIGHT(IF(VLOOKUP($A132,BDD!$A$8:$BB$3170,54,0)=0,"",VLOOKUP($A132,BDD!$A$8:$BB$3170,54,0)),3),""))</f>
        <v/>
      </c>
      <c r="Y132" s="359">
        <v>80</v>
      </c>
      <c r="Z132" s="360" t="str">
        <f t="shared" si="6"/>
        <v/>
      </c>
      <c r="AA132" s="370"/>
      <c r="AB132" s="411" t="str">
        <f>IF($A132="","",IF(VLOOKUP($A132,BDD!$A$8:$BB$3170,32,0)=0,"",VLOOKUP($A132,BDD!$A$8:$BB$3170,32,0)))</f>
        <v/>
      </c>
    </row>
    <row r="133" spans="1:28" s="359" customFormat="1" ht="21" customHeight="1">
      <c r="A133" s="350" t="str">
        <f>IF(AA81="","",IFERROR(INDEX(BDD!$A$8:$A$3170,MATCH(AA81&amp;"",BDD!$E$8:$E$3170,0)),IFERROR(INDEX(BDD!$A$8:$A$3170,MATCH("JN°"&amp;TEXT(AA81,"000"),BDD!$E$8:$E$3170,0)),IF(ISNUMBER(MATCH(AA81&amp;"",BDD!$A$8:$A$3170,0)),AA81&amp;"",""))))</f>
        <v/>
      </c>
      <c r="B133" s="397">
        <f>IF($A133="","",VLOOKUP($A133,BDD!$A$8:$BB$3170,3,0))</f>
        <v>0</v>
      </c>
      <c r="C133" s="363">
        <f>IF($A133="","",VLOOKUP($A133,BDD!$A$8:$BB$3170,4,0))</f>
        <v>0</v>
      </c>
      <c r="D133" s="398">
        <f>IF($A133="","",VLOOKUP($A133,BDD!$A$8:$BB$3170,12,0))</f>
        <v>0</v>
      </c>
      <c r="E133" s="398" t="str">
        <f>IF($A133="","",VLOOKUP($A133,BDD!$A$8:$BB$3170,5,0))</f>
        <v>JN°081</v>
      </c>
      <c r="F133" s="398">
        <f>IF($A133="","",VLOOKUP($A133,BDD!$A$8:$BB$3170,6,0))</f>
        <v>0</v>
      </c>
      <c r="G133" s="399">
        <f>IF($A133="","",VLOOKUP($A133,BDD!$A$8:$BB$3170,7,0))</f>
        <v>0</v>
      </c>
      <c r="H133" s="398">
        <f>IF($A133="","",VLOOKUP($A133,BDD!$A$8:$BB$3170,8,0))</f>
        <v>0</v>
      </c>
      <c r="I133" s="398">
        <f>IF($A133="","",VLOOKUP($A133,BDD!$A$8:$BB$3170,9,0))</f>
        <v>0</v>
      </c>
      <c r="J133" s="399">
        <f>IF($A133="","",VLOOKUP($A133,BDD!$A$8:$BB$3170,10,0))</f>
        <v>0</v>
      </c>
      <c r="K133" s="400">
        <f>IF($A133="","",VLOOKUP($A133,BDD!$A$8:$BB$3170,11,0))</f>
        <v>0</v>
      </c>
      <c r="L133" s="398">
        <f>IF($A133="","",VLOOKUP($A133,BDD!$A$8:$BB$3170,13,0))</f>
        <v>0</v>
      </c>
      <c r="M133" s="398">
        <f>IF($A133="","",VLOOKUP($A133,BDD!$A$8:$BB$3170,14,0))</f>
        <v>0</v>
      </c>
      <c r="N133" s="401">
        <f>IF(AB133="",IF($A133="","",VLOOKUP($A133,BDD!$A$8:$BB$3170,22,0)),VLOOKUP($A133,BDD!$A$8:$BB$3170,31,0))</f>
        <v>0</v>
      </c>
      <c r="O133" s="399">
        <f>IF(AB133="",IF($A133="","",VLOOKUP($A133,BDD!$A$8:$BB$3170,16,0)),IF($A133="","",VLOOKUP($A133,BDD!$A$8:$BB$3170,29,0)))</f>
        <v>0</v>
      </c>
      <c r="P133" s="402">
        <f>IF(AB133="",IF($A133="","",VLOOKUP($A133,BDD!$A$8:$BB$3170,17,0)),VLOOKUP($A133,BDD!$A$8:$BB$3170,30,0))</f>
        <v>0</v>
      </c>
      <c r="Q133" s="402">
        <f>IF(AB133="",IF($A133="","",VLOOKUP($A133,BDD!$A$8:$BB$3170,18,0)),VLOOKUP($A133,BDD!$A$8:$BB$3170,30,0))</f>
        <v>0</v>
      </c>
      <c r="R133" s="402">
        <f>IF(AB133="",IF($A133="","",VLOOKUP($A133,BDD!$A$8:$BB$3170,19,0)),VLOOKUP($A133,BDD!$A$8:$BB$3170,30,0))</f>
        <v>0</v>
      </c>
      <c r="S133" s="398" t="str">
        <f>IF($A133="","",IFERROR(RIGHT(IF(VLOOKUP($A133,BDD!$A$8:$BB$3170,23,0)=0,"",VLOOKUP($A133,BDD!$A$8:$BB$3170,23,0)),3),""))</f>
        <v/>
      </c>
      <c r="T133" s="398" t="str">
        <f>IF($A133="","",IFERROR(RIGHT(IF(VLOOKUP($A133,BDD!$A$8:$BB$3170,27,0)=0,"",VLOOKUP($A133,BDD!$A$8:$BB$3170,27,0)),3),""))</f>
        <v/>
      </c>
      <c r="U133" s="398" t="str">
        <f>IF($A133="","",IFERROR(RIGHT(IF(VLOOKUP($A133,BDD!$A$8:$BB$3170,51,0)=0,"",VLOOKUP($A133,BDD!$A$8:$BB$3170,51,0)),3),""))</f>
        <v/>
      </c>
      <c r="V133" s="398" t="str">
        <f>IF($A133="","",IFERROR(RIGHT(IF(VLOOKUP($A133,BDD!$A$8:$BB$3170,52,0)=0,"",VLOOKUP($A133,BDD!$A$8:$BB$3170,52,0)),3),""))</f>
        <v/>
      </c>
      <c r="W133" s="398" t="str">
        <f>IF($A133="","",IFERROR(RIGHT(IF(VLOOKUP($A133,BDD!$A$8:$BB$3170,53,0)=0,"",VLOOKUP($A133,BDD!$A$8:$BB$3170,53,0)),3),""))</f>
        <v/>
      </c>
      <c r="X133" s="403" t="str">
        <f>IF($A133="","",IFERROR(RIGHT(IF(VLOOKUP($A133,BDD!$A$8:$BB$3170,54,0)=0,"",VLOOKUP($A133,BDD!$A$8:$BB$3170,54,0)),3),""))</f>
        <v/>
      </c>
      <c r="Y133" s="359">
        <v>81</v>
      </c>
      <c r="Z133" s="360" t="str">
        <f t="shared" si="6"/>
        <v/>
      </c>
      <c r="AA133" s="370"/>
      <c r="AB133" s="411" t="str">
        <f>IF($A133="","",IF(VLOOKUP($A133,BDD!$A$8:$BB$3170,32,0)=0,"",VLOOKUP($A133,BDD!$A$8:$BB$3170,32,0)))</f>
        <v/>
      </c>
    </row>
    <row r="134" spans="1:28" s="359" customFormat="1" ht="21" customHeight="1">
      <c r="A134" s="350" t="str">
        <f>IF(AA82="","",IFERROR(INDEX(BDD!$A$8:$A$3170,MATCH(AA82&amp;"",BDD!$E$8:$E$3170,0)),IFERROR(INDEX(BDD!$A$8:$A$3170,MATCH("JN°"&amp;TEXT(AA82,"000"),BDD!$E$8:$E$3170,0)),IF(ISNUMBER(MATCH(AA82&amp;"",BDD!$A$8:$A$3170,0)),AA82&amp;"",""))))</f>
        <v/>
      </c>
      <c r="B134" s="397">
        <f>IF($A134="","",VLOOKUP($A134,BDD!$A$8:$BB$3170,3,0))</f>
        <v>0</v>
      </c>
      <c r="C134" s="363">
        <f>IF($A134="","",VLOOKUP($A134,BDD!$A$8:$BB$3170,4,0))</f>
        <v>0</v>
      </c>
      <c r="D134" s="398">
        <f>IF($A134="","",VLOOKUP($A134,BDD!$A$8:$BB$3170,12,0))</f>
        <v>0</v>
      </c>
      <c r="E134" s="398" t="str">
        <f>IF($A134="","",VLOOKUP($A134,BDD!$A$8:$BB$3170,5,0))</f>
        <v>JN°082</v>
      </c>
      <c r="F134" s="398">
        <f>IF($A134="","",VLOOKUP($A134,BDD!$A$8:$BB$3170,6,0))</f>
        <v>0</v>
      </c>
      <c r="G134" s="399">
        <f>IF($A134="","",VLOOKUP($A134,BDD!$A$8:$BB$3170,7,0))</f>
        <v>0</v>
      </c>
      <c r="H134" s="398">
        <f>IF($A134="","",VLOOKUP($A134,BDD!$A$8:$BB$3170,8,0))</f>
        <v>0</v>
      </c>
      <c r="I134" s="398">
        <f>IF($A134="","",VLOOKUP($A134,BDD!$A$8:$BB$3170,9,0))</f>
        <v>0</v>
      </c>
      <c r="J134" s="399">
        <f>IF($A134="","",VLOOKUP($A134,BDD!$A$8:$BB$3170,10,0))</f>
        <v>0</v>
      </c>
      <c r="K134" s="400">
        <f>IF($A134="","",VLOOKUP($A134,BDD!$A$8:$BB$3170,11,0))</f>
        <v>0</v>
      </c>
      <c r="L134" s="398">
        <f>IF($A134="","",VLOOKUP($A134,BDD!$A$8:$BB$3170,13,0))</f>
        <v>0</v>
      </c>
      <c r="M134" s="398">
        <f>IF($A134="","",VLOOKUP($A134,BDD!$A$8:$BB$3170,14,0))</f>
        <v>0</v>
      </c>
      <c r="N134" s="401">
        <f>IF(AB134="",IF($A134="","",VLOOKUP($A134,BDD!$A$8:$BB$3170,22,0)),VLOOKUP($A134,BDD!$A$8:$BB$3170,31,0))</f>
        <v>0</v>
      </c>
      <c r="O134" s="399">
        <f>IF(AB134="",IF($A134="","",VLOOKUP($A134,BDD!$A$8:$BB$3170,16,0)),IF($A134="","",VLOOKUP($A134,BDD!$A$8:$BB$3170,29,0)))</f>
        <v>0</v>
      </c>
      <c r="P134" s="402">
        <f>IF(AB134="",IF($A134="","",VLOOKUP($A134,BDD!$A$8:$BB$3170,17,0)),VLOOKUP($A134,BDD!$A$8:$BB$3170,30,0))</f>
        <v>0</v>
      </c>
      <c r="Q134" s="402">
        <f>IF(AB134="",IF($A134="","",VLOOKUP($A134,BDD!$A$8:$BB$3170,18,0)),VLOOKUP($A134,BDD!$A$8:$BB$3170,30,0))</f>
        <v>0</v>
      </c>
      <c r="R134" s="402">
        <f>IF(AB134="",IF($A134="","",VLOOKUP($A134,BDD!$A$8:$BB$3170,19,0)),VLOOKUP($A134,BDD!$A$8:$BB$3170,30,0))</f>
        <v>0</v>
      </c>
      <c r="S134" s="398" t="str">
        <f>IF($A134="","",IFERROR(RIGHT(IF(VLOOKUP($A134,BDD!$A$8:$BB$3170,23,0)=0,"",VLOOKUP($A134,BDD!$A$8:$BB$3170,23,0)),3),""))</f>
        <v/>
      </c>
      <c r="T134" s="398" t="str">
        <f>IF($A134="","",IFERROR(RIGHT(IF(VLOOKUP($A134,BDD!$A$8:$BB$3170,27,0)=0,"",VLOOKUP($A134,BDD!$A$8:$BB$3170,27,0)),3),""))</f>
        <v/>
      </c>
      <c r="U134" s="398" t="str">
        <f>IF($A134="","",IFERROR(RIGHT(IF(VLOOKUP($A134,BDD!$A$8:$BB$3170,51,0)=0,"",VLOOKUP($A134,BDD!$A$8:$BB$3170,51,0)),3),""))</f>
        <v/>
      </c>
      <c r="V134" s="398" t="str">
        <f>IF($A134="","",IFERROR(RIGHT(IF(VLOOKUP($A134,BDD!$A$8:$BB$3170,52,0)=0,"",VLOOKUP($A134,BDD!$A$8:$BB$3170,52,0)),3),""))</f>
        <v/>
      </c>
      <c r="W134" s="398" t="str">
        <f>IF($A134="","",IFERROR(RIGHT(IF(VLOOKUP($A134,BDD!$A$8:$BB$3170,53,0)=0,"",VLOOKUP($A134,BDD!$A$8:$BB$3170,53,0)),3),""))</f>
        <v/>
      </c>
      <c r="X134" s="403" t="str">
        <f>IF($A134="","",IFERROR(RIGHT(IF(VLOOKUP($A134,BDD!$A$8:$BB$3170,54,0)=0,"",VLOOKUP($A134,BDD!$A$8:$BB$3170,54,0)),3),""))</f>
        <v/>
      </c>
      <c r="Y134" s="359">
        <v>82</v>
      </c>
      <c r="Z134" s="360" t="str">
        <f t="shared" si="6"/>
        <v/>
      </c>
      <c r="AA134" s="370"/>
      <c r="AB134" s="411" t="str">
        <f>IF($A134="","",IF(VLOOKUP($A134,BDD!$A$8:$BB$3170,32,0)=0,"",VLOOKUP($A134,BDD!$A$8:$BB$3170,32,0)))</f>
        <v/>
      </c>
    </row>
    <row r="135" spans="1:28" s="359" customFormat="1" ht="21" customHeight="1">
      <c r="A135" s="350" t="str">
        <f>IF(AA83="","",IFERROR(INDEX(BDD!$A$8:$A$3170,MATCH(AA83&amp;"",BDD!$E$8:$E$3170,0)),IFERROR(INDEX(BDD!$A$8:$A$3170,MATCH("JN°"&amp;TEXT(AA83,"000"),BDD!$E$8:$E$3170,0)),IF(ISNUMBER(MATCH(AA83&amp;"",BDD!$A$8:$A$3170,0)),AA83&amp;"",""))))</f>
        <v/>
      </c>
      <c r="B135" s="397">
        <f>IF($A135="","",VLOOKUP($A135,BDD!$A$8:$BB$3170,3,0))</f>
        <v>0</v>
      </c>
      <c r="C135" s="363">
        <f>IF($A135="","",VLOOKUP($A135,BDD!$A$8:$BB$3170,4,0))</f>
        <v>0</v>
      </c>
      <c r="D135" s="398">
        <f>IF($A135="","",VLOOKUP($A135,BDD!$A$8:$BB$3170,12,0))</f>
        <v>0</v>
      </c>
      <c r="E135" s="398" t="str">
        <f>IF($A135="","",VLOOKUP($A135,BDD!$A$8:$BB$3170,5,0))</f>
        <v>JN°083</v>
      </c>
      <c r="F135" s="398">
        <f>IF($A135="","",VLOOKUP($A135,BDD!$A$8:$BB$3170,6,0))</f>
        <v>0</v>
      </c>
      <c r="G135" s="399">
        <f>IF($A135="","",VLOOKUP($A135,BDD!$A$8:$BB$3170,7,0))</f>
        <v>0</v>
      </c>
      <c r="H135" s="398">
        <f>IF($A135="","",VLOOKUP($A135,BDD!$A$8:$BB$3170,8,0))</f>
        <v>0</v>
      </c>
      <c r="I135" s="398">
        <f>IF($A135="","",VLOOKUP($A135,BDD!$A$8:$BB$3170,9,0))</f>
        <v>0</v>
      </c>
      <c r="J135" s="399">
        <f>IF($A135="","",VLOOKUP($A135,BDD!$A$8:$BB$3170,10,0))</f>
        <v>0</v>
      </c>
      <c r="K135" s="400">
        <f>IF($A135="","",VLOOKUP($A135,BDD!$A$8:$BB$3170,11,0))</f>
        <v>0</v>
      </c>
      <c r="L135" s="398">
        <f>IF($A135="","",VLOOKUP($A135,BDD!$A$8:$BB$3170,13,0))</f>
        <v>0</v>
      </c>
      <c r="M135" s="398">
        <f>IF($A135="","",VLOOKUP($A135,BDD!$A$8:$BB$3170,14,0))</f>
        <v>0</v>
      </c>
      <c r="N135" s="401">
        <f>IF(AB135="",IF($A135="","",VLOOKUP($A135,BDD!$A$8:$BB$3170,22,0)),VLOOKUP($A135,BDD!$A$8:$BB$3170,31,0))</f>
        <v>0</v>
      </c>
      <c r="O135" s="399">
        <f>IF(AB135="",IF($A135="","",VLOOKUP($A135,BDD!$A$8:$BB$3170,16,0)),IF($A135="","",VLOOKUP($A135,BDD!$A$8:$BB$3170,29,0)))</f>
        <v>0</v>
      </c>
      <c r="P135" s="402">
        <f>IF(AB135="",IF($A135="","",VLOOKUP($A135,BDD!$A$8:$BB$3170,17,0)),VLOOKUP($A135,BDD!$A$8:$BB$3170,30,0))</f>
        <v>0</v>
      </c>
      <c r="Q135" s="402">
        <f>IF(AB135="",IF($A135="","",VLOOKUP($A135,BDD!$A$8:$BB$3170,18,0)),VLOOKUP($A135,BDD!$A$8:$BB$3170,30,0))</f>
        <v>0</v>
      </c>
      <c r="R135" s="402">
        <f>IF(AB135="",IF($A135="","",VLOOKUP($A135,BDD!$A$8:$BB$3170,19,0)),VLOOKUP($A135,BDD!$A$8:$BB$3170,30,0))</f>
        <v>0</v>
      </c>
      <c r="S135" s="398" t="str">
        <f>IF($A135="","",IFERROR(RIGHT(IF(VLOOKUP($A135,BDD!$A$8:$BB$3170,23,0)=0,"",VLOOKUP($A135,BDD!$A$8:$BB$3170,23,0)),3),""))</f>
        <v/>
      </c>
      <c r="T135" s="398" t="str">
        <f>IF($A135="","",IFERROR(RIGHT(IF(VLOOKUP($A135,BDD!$A$8:$BB$3170,27,0)=0,"",VLOOKUP($A135,BDD!$A$8:$BB$3170,27,0)),3),""))</f>
        <v/>
      </c>
      <c r="U135" s="398" t="str">
        <f>IF($A135="","",IFERROR(RIGHT(IF(VLOOKUP($A135,BDD!$A$8:$BB$3170,51,0)=0,"",VLOOKUP($A135,BDD!$A$8:$BB$3170,51,0)),3),""))</f>
        <v/>
      </c>
      <c r="V135" s="398" t="str">
        <f>IF($A135="","",IFERROR(RIGHT(IF(VLOOKUP($A135,BDD!$A$8:$BB$3170,52,0)=0,"",VLOOKUP($A135,BDD!$A$8:$BB$3170,52,0)),3),""))</f>
        <v/>
      </c>
      <c r="W135" s="398" t="str">
        <f>IF($A135="","",IFERROR(RIGHT(IF(VLOOKUP($A135,BDD!$A$8:$BB$3170,53,0)=0,"",VLOOKUP($A135,BDD!$A$8:$BB$3170,53,0)),3),""))</f>
        <v/>
      </c>
      <c r="X135" s="403" t="str">
        <f>IF($A135="","",IFERROR(RIGHT(IF(VLOOKUP($A135,BDD!$A$8:$BB$3170,54,0)=0,"",VLOOKUP($A135,BDD!$A$8:$BB$3170,54,0)),3),""))</f>
        <v/>
      </c>
      <c r="Y135" s="359">
        <v>83</v>
      </c>
      <c r="Z135" s="360" t="str">
        <f t="shared" si="6"/>
        <v/>
      </c>
      <c r="AA135" s="370"/>
      <c r="AB135" s="411" t="str">
        <f>IF($A135="","",IF(VLOOKUP($A135,BDD!$A$8:$BB$3170,32,0)=0,"",VLOOKUP($A135,BDD!$A$8:$BB$3170,32,0)))</f>
        <v/>
      </c>
    </row>
    <row r="136" spans="1:28" s="359" customFormat="1" ht="21" customHeight="1">
      <c r="A136" s="350" t="str">
        <f>IF(AA84="","",IFERROR(INDEX(BDD!$A$8:$A$3170,MATCH(AA84&amp;"",BDD!$E$8:$E$3170,0)),IFERROR(INDEX(BDD!$A$8:$A$3170,MATCH("JN°"&amp;TEXT(AA84,"000"),BDD!$E$8:$E$3170,0)),IF(ISNUMBER(MATCH(AA84&amp;"",BDD!$A$8:$A$3170,0)),AA84&amp;"",""))))</f>
        <v/>
      </c>
      <c r="B136" s="404">
        <f>IF($A136="","",VLOOKUP($A136,BDD!$A$8:$BB$3170,3,0))</f>
        <v>0</v>
      </c>
      <c r="C136" s="372">
        <f>IF($A136="","",VLOOKUP($A136,BDD!$A$8:$BB$3170,4,0))</f>
        <v>0</v>
      </c>
      <c r="D136" s="405">
        <f>IF($A136="","",VLOOKUP($A136,BDD!$A$8:$BB$3170,12,0))</f>
        <v>0</v>
      </c>
      <c r="E136" s="405" t="str">
        <f>IF($A136="","",VLOOKUP($A136,BDD!$A$8:$BB$3170,5,0))</f>
        <v>JN°084</v>
      </c>
      <c r="F136" s="405">
        <f>IF($A136="","",VLOOKUP($A136,BDD!$A$8:$BB$3170,6,0))</f>
        <v>0</v>
      </c>
      <c r="G136" s="406">
        <f>IF($A136="","",VLOOKUP($A136,BDD!$A$8:$BB$3170,7,0))</f>
        <v>0</v>
      </c>
      <c r="H136" s="405">
        <f>IF($A136="","",VLOOKUP($A136,BDD!$A$8:$BB$3170,8,0))</f>
        <v>0</v>
      </c>
      <c r="I136" s="405">
        <f>IF($A136="","",VLOOKUP($A136,BDD!$A$8:$BB$3170,9,0))</f>
        <v>0</v>
      </c>
      <c r="J136" s="406">
        <f>IF($A136="","",VLOOKUP($A136,BDD!$A$8:$BB$3170,10,0))</f>
        <v>0</v>
      </c>
      <c r="K136" s="407">
        <f>IF($A136="","",VLOOKUP($A136,BDD!$A$8:$BB$3170,11,0))</f>
        <v>0</v>
      </c>
      <c r="L136" s="405">
        <f>IF($A136="","",VLOOKUP($A136,BDD!$A$8:$BB$3170,13,0))</f>
        <v>0</v>
      </c>
      <c r="M136" s="405">
        <f>IF($A136="","",VLOOKUP($A136,BDD!$A$8:$BB$3170,14,0))</f>
        <v>0</v>
      </c>
      <c r="N136" s="408">
        <f>IF(AB136="",IF($A136="","",VLOOKUP($A136,BDD!$A$8:$BB$3170,22,0)),VLOOKUP($A136,BDD!$A$8:$BB$3170,31,0))</f>
        <v>0</v>
      </c>
      <c r="O136" s="406">
        <f>IF(AB136="",IF($A136="","",VLOOKUP($A136,BDD!$A$8:$BB$3170,16,0)),IF($A136="","",VLOOKUP($A136,BDD!$A$8:$BB$3170,29,0)))</f>
        <v>0</v>
      </c>
      <c r="P136" s="409">
        <f>IF(AB136="",IF($A136="","",VLOOKUP($A136,BDD!$A$8:$BB$3170,17,0)),VLOOKUP($A136,BDD!$A$8:$BB$3170,30,0))</f>
        <v>0</v>
      </c>
      <c r="Q136" s="409">
        <f>IF(AB136="",IF($A136="","",VLOOKUP($A136,BDD!$A$8:$BB$3170,18,0)),VLOOKUP($A136,BDD!$A$8:$BB$3170,30,0))</f>
        <v>0</v>
      </c>
      <c r="R136" s="409">
        <f>IF(AB136="",IF($A136="","",VLOOKUP($A136,BDD!$A$8:$BB$3170,19,0)),VLOOKUP($A136,BDD!$A$8:$BB$3170,30,0))</f>
        <v>0</v>
      </c>
      <c r="S136" s="405" t="str">
        <f>IF($A136="","",IFERROR(RIGHT(IF(VLOOKUP($A136,BDD!$A$8:$BB$3170,23,0)=0,"",VLOOKUP($A136,BDD!$A$8:$BB$3170,23,0)),3),""))</f>
        <v/>
      </c>
      <c r="T136" s="405" t="str">
        <f>IF($A136="","",IFERROR(RIGHT(IF(VLOOKUP($A136,BDD!$A$8:$BB$3170,27,0)=0,"",VLOOKUP($A136,BDD!$A$8:$BB$3170,27,0)),3),""))</f>
        <v/>
      </c>
      <c r="U136" s="405" t="str">
        <f>IF($A136="","",IFERROR(RIGHT(IF(VLOOKUP($A136,BDD!$A$8:$BB$3170,51,0)=0,"",VLOOKUP($A136,BDD!$A$8:$BB$3170,51,0)),3),""))</f>
        <v/>
      </c>
      <c r="V136" s="405" t="str">
        <f>IF($A136="","",IFERROR(RIGHT(IF(VLOOKUP($A136,BDD!$A$8:$BB$3170,52,0)=0,"",VLOOKUP($A136,BDD!$A$8:$BB$3170,52,0)),3),""))</f>
        <v/>
      </c>
      <c r="W136" s="405" t="str">
        <f>IF($A136="","",IFERROR(RIGHT(IF(VLOOKUP($A136,BDD!$A$8:$BB$3170,53,0)=0,"",VLOOKUP($A136,BDD!$A$8:$BB$3170,53,0)),3),""))</f>
        <v/>
      </c>
      <c r="X136" s="410" t="str">
        <f>IF($A136="","",IFERROR(RIGHT(IF(VLOOKUP($A136,BDD!$A$8:$BB$3170,54,0)=0,"",VLOOKUP($A136,BDD!$A$8:$BB$3170,54,0)),3),""))</f>
        <v/>
      </c>
      <c r="Y136" s="359">
        <v>84</v>
      </c>
      <c r="Z136" s="360" t="str">
        <f t="shared" si="6"/>
        <v/>
      </c>
      <c r="AA136" s="370"/>
      <c r="AB136" s="411" t="str">
        <f>IF($A136="","",IF(VLOOKUP($A136,BDD!$A$8:$BB$3170,32,0)=0,"",VLOOKUP($A136,BDD!$A$8:$BB$3170,32,0)))</f>
        <v/>
      </c>
    </row>
    <row r="137" spans="1:28" ht="3" customHeight="1">
      <c r="A137" s="379"/>
      <c r="B137" s="216"/>
      <c r="C137" s="216"/>
      <c r="D137" s="216"/>
      <c r="E137" s="216"/>
      <c r="F137" s="216"/>
      <c r="G137" s="380"/>
      <c r="I137" s="216"/>
      <c r="J137" s="380"/>
      <c r="L137" s="216"/>
      <c r="M137" s="216"/>
      <c r="N137" s="216"/>
      <c r="O137" s="380"/>
      <c r="P137" s="381"/>
      <c r="Q137" s="381"/>
      <c r="R137" s="381"/>
      <c r="S137" s="216"/>
      <c r="T137" s="216"/>
      <c r="U137" s="216"/>
      <c r="V137" s="216"/>
      <c r="W137" s="216"/>
      <c r="X137" s="216"/>
      <c r="Y137" s="189">
        <v>22</v>
      </c>
      <c r="Z137" s="317" t="str">
        <f t="shared" si="6"/>
        <v/>
      </c>
      <c r="AA137" s="370"/>
    </row>
    <row r="138" spans="1:28" s="382" customFormat="1" ht="20.100000000000001" customHeight="1">
      <c r="B138" s="1126" t="s">
        <v>1617</v>
      </c>
      <c r="C138" s="1126"/>
      <c r="D138" s="1126"/>
      <c r="E138" s="1126"/>
      <c r="F138" s="1126"/>
      <c r="G138" s="1126"/>
      <c r="H138" s="1126"/>
      <c r="I138" s="1126"/>
      <c r="J138" s="1126"/>
      <c r="K138" s="1126"/>
      <c r="L138" s="1115" t="s">
        <v>1777</v>
      </c>
      <c r="M138" s="1115"/>
      <c r="N138" s="1115"/>
      <c r="O138" s="1115"/>
      <c r="P138" s="1115"/>
      <c r="Q138" s="1115"/>
      <c r="R138" s="1115"/>
      <c r="S138" s="1115"/>
      <c r="T138" s="1115"/>
      <c r="U138" s="1115"/>
      <c r="V138" s="1115"/>
      <c r="W138" s="1115"/>
      <c r="X138" s="1115"/>
      <c r="Y138" s="189"/>
      <c r="Z138" s="317" t="str">
        <f t="shared" si="6"/>
        <v/>
      </c>
      <c r="AA138" s="370"/>
      <c r="AB138" s="383"/>
    </row>
    <row r="139" spans="1:28" s="382" customFormat="1" ht="20.100000000000001" customHeight="1">
      <c r="B139" s="1114" t="s">
        <v>1840</v>
      </c>
      <c r="C139" s="1114"/>
      <c r="D139" s="1114"/>
      <c r="E139" s="1114"/>
      <c r="F139" s="1114"/>
      <c r="G139" s="1114"/>
      <c r="H139" s="1114"/>
      <c r="I139" s="1114"/>
      <c r="J139" s="1114"/>
      <c r="K139" s="1114"/>
      <c r="L139" s="1115"/>
      <c r="M139" s="1115"/>
      <c r="N139" s="1115"/>
      <c r="O139" s="1115"/>
      <c r="P139" s="1115"/>
      <c r="Q139" s="1115"/>
      <c r="R139" s="1115"/>
      <c r="S139" s="1115"/>
      <c r="T139" s="1115"/>
      <c r="U139" s="1115"/>
      <c r="V139" s="1115"/>
      <c r="W139" s="1115"/>
      <c r="X139" s="1115"/>
      <c r="Y139" s="189"/>
      <c r="Z139" s="317" t="str">
        <f t="shared" si="6"/>
        <v/>
      </c>
      <c r="AA139" s="370"/>
      <c r="AB139" s="383"/>
    </row>
    <row r="140" spans="1:28" s="382" customFormat="1" ht="20.100000000000001" customHeight="1">
      <c r="B140" s="1114" t="s">
        <v>1841</v>
      </c>
      <c r="C140" s="1114"/>
      <c r="D140" s="1114"/>
      <c r="E140" s="1114"/>
      <c r="F140" s="1114"/>
      <c r="G140" s="1114"/>
      <c r="H140" s="1114"/>
      <c r="I140" s="1114"/>
      <c r="J140" s="1114"/>
      <c r="K140" s="1114"/>
      <c r="L140" s="1115"/>
      <c r="M140" s="1115"/>
      <c r="N140" s="1115"/>
      <c r="O140" s="1115"/>
      <c r="P140" s="1115"/>
      <c r="Q140" s="1115"/>
      <c r="R140" s="1115"/>
      <c r="S140" s="1115"/>
      <c r="T140" s="1115"/>
      <c r="U140" s="1115"/>
      <c r="V140" s="1115"/>
      <c r="W140" s="1115"/>
      <c r="X140" s="1115"/>
      <c r="Y140" s="189"/>
      <c r="Z140" s="317" t="str">
        <f t="shared" si="6"/>
        <v/>
      </c>
      <c r="AA140" s="370"/>
      <c r="AB140" s="383"/>
    </row>
    <row r="141" spans="1:28" s="382" customFormat="1" ht="20.100000000000001" customHeight="1">
      <c r="B141" s="1114" t="s">
        <v>1842</v>
      </c>
      <c r="C141" s="1114"/>
      <c r="D141" s="1114"/>
      <c r="E141" s="1114"/>
      <c r="F141" s="1114"/>
      <c r="G141" s="1114"/>
      <c r="H141" s="1114"/>
      <c r="I141" s="1114"/>
      <c r="J141" s="1114"/>
      <c r="K141" s="1114"/>
      <c r="L141" s="1115"/>
      <c r="M141" s="1115"/>
      <c r="N141" s="1115"/>
      <c r="O141" s="1115"/>
      <c r="P141" s="1115"/>
      <c r="Q141" s="1115"/>
      <c r="R141" s="1115"/>
      <c r="S141" s="1115"/>
      <c r="T141" s="1115"/>
      <c r="U141" s="1115"/>
      <c r="V141" s="1115"/>
      <c r="W141" s="1115"/>
      <c r="X141" s="1115"/>
      <c r="Y141" s="189"/>
      <c r="Z141" s="317" t="str">
        <f t="shared" si="6"/>
        <v/>
      </c>
      <c r="AA141" s="370"/>
      <c r="AB141" s="383"/>
    </row>
    <row r="142" spans="1:28" s="316" customFormat="1" ht="18.95" customHeight="1">
      <c r="A142" s="315"/>
      <c r="B142" s="1127"/>
      <c r="C142" s="1127"/>
      <c r="D142" s="1127"/>
      <c r="E142" s="1127"/>
      <c r="F142" s="1128" t="s">
        <v>1533</v>
      </c>
      <c r="G142" s="1129"/>
      <c r="H142" s="1129"/>
      <c r="I142" s="1129"/>
      <c r="J142" s="1129"/>
      <c r="K142" s="1129"/>
      <c r="L142" s="1129"/>
      <c r="M142" s="1129"/>
      <c r="N142" s="1129"/>
      <c r="O142" s="1129"/>
      <c r="P142" s="1129"/>
      <c r="Q142" s="1129"/>
      <c r="R142" s="1129"/>
      <c r="S142" s="1129"/>
      <c r="T142" s="1130"/>
      <c r="U142" s="1137" t="s">
        <v>1820</v>
      </c>
      <c r="V142" s="1138"/>
      <c r="W142" s="1138"/>
      <c r="X142" s="1139"/>
      <c r="Z142" s="317" t="str">
        <f t="shared" si="6"/>
        <v/>
      </c>
      <c r="AA142" s="370"/>
      <c r="AB142" s="318"/>
    </row>
    <row r="143" spans="1:28" s="316" customFormat="1" ht="18.95" customHeight="1">
      <c r="A143" s="315"/>
      <c r="B143" s="1127"/>
      <c r="C143" s="1127"/>
      <c r="D143" s="1127"/>
      <c r="E143" s="1127"/>
      <c r="F143" s="1131"/>
      <c r="G143" s="1132"/>
      <c r="H143" s="1132"/>
      <c r="I143" s="1132"/>
      <c r="J143" s="1132"/>
      <c r="K143" s="1132"/>
      <c r="L143" s="1132"/>
      <c r="M143" s="1132"/>
      <c r="N143" s="1132"/>
      <c r="O143" s="1132"/>
      <c r="P143" s="1132"/>
      <c r="Q143" s="1132"/>
      <c r="R143" s="1132"/>
      <c r="S143" s="1132"/>
      <c r="T143" s="1133"/>
      <c r="U143" s="1137" t="s">
        <v>1536</v>
      </c>
      <c r="V143" s="1138"/>
      <c r="W143" s="1138"/>
      <c r="X143" s="1139"/>
      <c r="Z143" s="317" t="str">
        <f t="shared" si="6"/>
        <v/>
      </c>
      <c r="AA143" s="370"/>
      <c r="AB143" s="318"/>
    </row>
    <row r="144" spans="1:28" s="316" customFormat="1" ht="18.95" customHeight="1">
      <c r="A144" s="315"/>
      <c r="B144" s="1127"/>
      <c r="C144" s="1127"/>
      <c r="D144" s="1127"/>
      <c r="E144" s="1127"/>
      <c r="F144" s="1134"/>
      <c r="G144" s="1135"/>
      <c r="H144" s="1135"/>
      <c r="I144" s="1135"/>
      <c r="J144" s="1135"/>
      <c r="K144" s="1135"/>
      <c r="L144" s="1135"/>
      <c r="M144" s="1135"/>
      <c r="N144" s="1135"/>
      <c r="O144" s="1135"/>
      <c r="P144" s="1135"/>
      <c r="Q144" s="1135"/>
      <c r="R144" s="1135"/>
      <c r="S144" s="1135"/>
      <c r="T144" s="1136"/>
      <c r="U144" s="1137" t="s">
        <v>1538</v>
      </c>
      <c r="V144" s="1138"/>
      <c r="W144" s="1138"/>
      <c r="X144" s="1139"/>
      <c r="Z144" s="317" t="str">
        <f t="shared" si="6"/>
        <v/>
      </c>
      <c r="AA144" s="370"/>
      <c r="AB144" s="318"/>
    </row>
    <row r="145" spans="1:28" s="316" customFormat="1" ht="3" customHeight="1">
      <c r="A145" s="315"/>
      <c r="H145" s="319"/>
      <c r="K145" s="319"/>
      <c r="P145" s="320"/>
      <c r="Q145" s="320"/>
      <c r="R145" s="320"/>
      <c r="Z145" s="317" t="str">
        <f t="shared" si="6"/>
        <v/>
      </c>
      <c r="AA145" s="370"/>
      <c r="AB145" s="318"/>
    </row>
    <row r="146" spans="1:28" s="316" customFormat="1" ht="21.75" customHeight="1">
      <c r="A146" s="315"/>
      <c r="B146" s="1116" t="s">
        <v>1821</v>
      </c>
      <c r="C146" s="1117"/>
      <c r="D146" s="1117"/>
      <c r="E146" s="1117"/>
      <c r="F146" s="1117"/>
      <c r="G146" s="1117"/>
      <c r="H146" s="1117"/>
      <c r="I146" s="1117"/>
      <c r="J146" s="1117"/>
      <c r="K146" s="1117"/>
      <c r="L146" s="1117"/>
      <c r="M146" s="1117"/>
      <c r="N146" s="1117"/>
      <c r="O146" s="1117"/>
      <c r="P146" s="1117"/>
      <c r="Q146" s="1117"/>
      <c r="R146" s="1117"/>
      <c r="S146" s="1117"/>
      <c r="T146" s="1117"/>
      <c r="U146" s="1117"/>
      <c r="V146" s="1117"/>
      <c r="W146" s="1117"/>
      <c r="X146" s="1118"/>
      <c r="Z146" s="317" t="str">
        <f t="shared" si="6"/>
        <v/>
      </c>
      <c r="AA146" s="370"/>
      <c r="AB146" s="318"/>
    </row>
    <row r="147" spans="1:28" s="326" customFormat="1" ht="18.75" customHeight="1">
      <c r="A147" s="315"/>
      <c r="B147" s="321" t="s">
        <v>1822</v>
      </c>
      <c r="C147" s="322"/>
      <c r="D147" s="322"/>
      <c r="E147" s="322"/>
      <c r="F147" s="384" t="str">
        <f>$F$7</f>
        <v>MFD-ISW Vers MFD-CPF-</v>
      </c>
      <c r="H147" s="385"/>
      <c r="I147" s="323" t="s">
        <v>1823</v>
      </c>
      <c r="J147" s="324"/>
      <c r="K147" s="386" t="str">
        <f>$K$7</f>
        <v>0  ML</v>
      </c>
      <c r="M147" s="327"/>
      <c r="N147" s="328" t="s">
        <v>1824</v>
      </c>
      <c r="O147" s="329">
        <f>$O$7</f>
        <v>0</v>
      </c>
      <c r="P147" s="330" t="s">
        <v>1825</v>
      </c>
      <c r="Q147" s="331" t="s">
        <v>1826</v>
      </c>
      <c r="R147" s="332"/>
      <c r="S147" s="1119">
        <f>$S$7</f>
        <v>0</v>
      </c>
      <c r="T147" s="1119"/>
      <c r="U147" s="333" t="s">
        <v>1825</v>
      </c>
      <c r="V147" s="324" t="s">
        <v>1827</v>
      </c>
      <c r="X147" s="334" t="str">
        <f>CONCATENATE("5/",$O$1)</f>
        <v>5/6</v>
      </c>
      <c r="Z147" s="317" t="str">
        <f t="shared" si="6"/>
        <v/>
      </c>
      <c r="AA147" s="370"/>
      <c r="AB147" s="333"/>
    </row>
    <row r="148" spans="1:28" s="223" customFormat="1" ht="22.5" customHeight="1">
      <c r="A148" s="387"/>
      <c r="B148" s="1120" t="s">
        <v>1828</v>
      </c>
      <c r="C148" s="1121"/>
      <c r="D148" s="1121"/>
      <c r="E148" s="1121"/>
      <c r="F148" s="1121"/>
      <c r="G148" s="1121"/>
      <c r="H148" s="1121"/>
      <c r="I148" s="1121"/>
      <c r="J148" s="1121"/>
      <c r="K148" s="1121"/>
      <c r="L148" s="1121"/>
      <c r="M148" s="1121"/>
      <c r="N148" s="1121"/>
      <c r="O148" s="1122"/>
      <c r="P148" s="1123" t="s">
        <v>1829</v>
      </c>
      <c r="Q148" s="1124"/>
      <c r="R148" s="1125"/>
      <c r="S148" s="335" t="s">
        <v>1830</v>
      </c>
      <c r="T148" s="336"/>
      <c r="U148" s="337">
        <f>$U$8</f>
        <v>0</v>
      </c>
      <c r="V148" s="336"/>
      <c r="W148" s="336"/>
      <c r="X148" s="338"/>
      <c r="Z148" s="317" t="str">
        <f t="shared" si="6"/>
        <v/>
      </c>
      <c r="AA148" s="370"/>
      <c r="AB148" s="339"/>
    </row>
    <row r="149" spans="1:28" s="347" customFormat="1" ht="55.5" customHeight="1">
      <c r="A149" s="388"/>
      <c r="B149" s="340" t="s">
        <v>1831</v>
      </c>
      <c r="C149" s="341" t="s">
        <v>1492</v>
      </c>
      <c r="D149" s="341" t="s">
        <v>1500</v>
      </c>
      <c r="E149" s="341" t="s">
        <v>1493</v>
      </c>
      <c r="F149" s="341" t="s">
        <v>1494</v>
      </c>
      <c r="G149" s="341" t="s">
        <v>1832</v>
      </c>
      <c r="H149" s="341" t="s">
        <v>1833</v>
      </c>
      <c r="I149" s="341" t="s">
        <v>1497</v>
      </c>
      <c r="J149" s="341" t="s">
        <v>1498</v>
      </c>
      <c r="K149" s="341" t="s">
        <v>1499</v>
      </c>
      <c r="L149" s="341" t="s">
        <v>1501</v>
      </c>
      <c r="M149" s="341" t="s">
        <v>1502</v>
      </c>
      <c r="N149" s="343" t="s">
        <v>1519</v>
      </c>
      <c r="O149" s="341" t="s">
        <v>1504</v>
      </c>
      <c r="P149" s="344" t="s">
        <v>1516</v>
      </c>
      <c r="Q149" s="344" t="s">
        <v>1517</v>
      </c>
      <c r="R149" s="344" t="s">
        <v>1518</v>
      </c>
      <c r="S149" s="345" t="s">
        <v>1834</v>
      </c>
      <c r="T149" s="345" t="s">
        <v>1835</v>
      </c>
      <c r="U149" s="345" t="s">
        <v>1836</v>
      </c>
      <c r="V149" s="345" t="s">
        <v>1837</v>
      </c>
      <c r="W149" s="345" t="s">
        <v>1838</v>
      </c>
      <c r="X149" s="346" t="s">
        <v>1839</v>
      </c>
      <c r="Z149" s="317" t="str">
        <f t="shared" si="6"/>
        <v/>
      </c>
      <c r="AA149" s="370"/>
    </row>
    <row r="150" spans="1:28" ht="3" customHeight="1">
      <c r="A150" s="389"/>
      <c r="B150" s="348"/>
      <c r="C150" s="348"/>
      <c r="D150" s="348"/>
      <c r="E150" s="348"/>
      <c r="F150" s="348"/>
      <c r="G150" s="348"/>
      <c r="H150" s="348"/>
      <c r="I150" s="348"/>
      <c r="J150" s="348"/>
      <c r="K150" s="348"/>
      <c r="L150" s="348"/>
      <c r="M150" s="348"/>
      <c r="N150" s="348"/>
      <c r="O150" s="348"/>
      <c r="P150" s="349"/>
      <c r="Q150" s="349"/>
      <c r="R150" s="349"/>
      <c r="S150" s="348"/>
      <c r="T150" s="348"/>
      <c r="U150" s="348"/>
      <c r="V150" s="348"/>
      <c r="W150" s="348"/>
      <c r="X150" s="348"/>
      <c r="Y150" s="348"/>
      <c r="Z150" s="317" t="str">
        <f t="shared" si="6"/>
        <v/>
      </c>
      <c r="AA150" s="370"/>
    </row>
    <row r="151" spans="1:28" s="359" customFormat="1" ht="21" customHeight="1">
      <c r="A151" s="350" t="str">
        <f>IF(AA85="","",IFERROR(INDEX(BDD!$A$8:$A$3170,MATCH(AA85&amp;"",BDD!$E$8:$E$3170,0)),IFERROR(INDEX(BDD!$A$8:$A$3170,MATCH("JN°"&amp;TEXT(AA85,"000"),BDD!$E$8:$E$3170,0)),IF(ISNUMBER(MATCH(AA85&amp;"",BDD!$A$8:$A$3170,0)),AA85&amp;"",""))))</f>
        <v/>
      </c>
      <c r="B151" s="390">
        <f>IF($A151="","",VLOOKUP($A151,BDD!$A$8:$BB$3170,3,0))</f>
        <v>0</v>
      </c>
      <c r="C151" s="352">
        <f>IF($A151="","",VLOOKUP($A151,BDD!$A$8:$BB$3170,4,0))</f>
        <v>0</v>
      </c>
      <c r="D151" s="391">
        <f>IF($A151="","",VLOOKUP($A151,BDD!$A$8:$BB$3170,12,0))</f>
        <v>0</v>
      </c>
      <c r="E151" s="391" t="str">
        <f>IF($A151="","",VLOOKUP($A151,BDD!$A$8:$BB$3170,5,0))</f>
        <v>JN°085</v>
      </c>
      <c r="F151" s="391">
        <f>IF($A151="","",VLOOKUP($A151,BDD!$A$8:$BB$3170,6,0))</f>
        <v>0</v>
      </c>
      <c r="G151" s="392">
        <f>IF($A151="","",VLOOKUP($A151,BDD!$A$8:$BB$3170,7,0))</f>
        <v>0</v>
      </c>
      <c r="H151" s="391">
        <f>IF($A151="","",VLOOKUP($A151,BDD!$A$8:$BB$3170,8,0))</f>
        <v>0</v>
      </c>
      <c r="I151" s="391">
        <f>IF($A151="","",VLOOKUP($A151,BDD!$A$8:$BB$3170,9,0))</f>
        <v>0</v>
      </c>
      <c r="J151" s="392">
        <f>IF($A151="","",VLOOKUP($A151,BDD!$A$8:$BB$3170,10,0))</f>
        <v>0</v>
      </c>
      <c r="K151" s="393">
        <f>IF($A151="","",VLOOKUP($A151,BDD!$A$8:$BB$3170,11,0))</f>
        <v>0</v>
      </c>
      <c r="L151" s="391">
        <f>IF($A151="","",VLOOKUP($A151,BDD!$A$8:$BB$3170,13,0))</f>
        <v>0</v>
      </c>
      <c r="M151" s="391">
        <f>IF($A151="","",VLOOKUP($A151,BDD!$A$8:$BB$3170,14,0))</f>
        <v>0</v>
      </c>
      <c r="N151" s="394">
        <f>IF(AB151="",IF($A151="","",VLOOKUP($A151,BDD!$A$8:$BB$3170,22,0)),VLOOKUP($A151,BDD!$A$8:$BB$3170,31,0))</f>
        <v>0</v>
      </c>
      <c r="O151" s="392">
        <f>IF(AB151="",IF($A151="","",VLOOKUP($A151,BDD!$A$8:$BB$3170,16,0)),IF($A151="","",VLOOKUP($A151,BDD!$A$8:$BB$3170,29,0)))</f>
        <v>0</v>
      </c>
      <c r="P151" s="395">
        <f>IF(AB151="",IF($A151="","",VLOOKUP($A151,BDD!$A$8:$BB$3170,17,0)),VLOOKUP($A151,BDD!$A$8:$BB$3170,30,0))</f>
        <v>0</v>
      </c>
      <c r="Q151" s="395">
        <f>IF(AB151="",IF($A151="","",VLOOKUP($A151,BDD!$A$8:$BB$3170,18,0)),VLOOKUP($A151,BDD!$A$8:$BB$3170,30,0))</f>
        <v>0</v>
      </c>
      <c r="R151" s="395">
        <f>IF(AB151="",IF($A151="","",VLOOKUP($A151,BDD!$A$8:$BB$3170,19,0)),VLOOKUP($A151,BDD!$A$8:$BB$3170,30,0))</f>
        <v>0</v>
      </c>
      <c r="S151" s="391" t="str">
        <f>IF($A151="","",IFERROR(RIGHT(IF(VLOOKUP($A151,BDD!$A$8:$BB$3170,23,0)=0,"",VLOOKUP($A151,BDD!$A$8:$BB$3170,23,0)),3),""))</f>
        <v/>
      </c>
      <c r="T151" s="391" t="str">
        <f>IF($A151="","",IFERROR(RIGHT(IF(VLOOKUP($A151,BDD!$A$8:$BB$3170,27,0)=0,"",VLOOKUP($A151,BDD!$A$8:$BB$3170,27,0)),3),""))</f>
        <v/>
      </c>
      <c r="U151" s="391" t="str">
        <f>IF($A151="","",IFERROR(RIGHT(IF(VLOOKUP($A151,BDD!$A$8:$BB$3170,51,0)=0,"",VLOOKUP($A151,BDD!$A$8:$BB$3170,51,0)),3),""))</f>
        <v/>
      </c>
      <c r="V151" s="391" t="str">
        <f>IF($A151="","",IFERROR(RIGHT(IF(VLOOKUP($A151,BDD!$A$8:$BB$3170,52,0)=0,"",VLOOKUP($A151,BDD!$A$8:$BB$3170,52,0)),3),""))</f>
        <v/>
      </c>
      <c r="W151" s="391" t="str">
        <f>IF($A151="","",IFERROR(RIGHT(IF(VLOOKUP($A151,BDD!$A$8:$BB$3170,53,0)=0,"",VLOOKUP($A151,BDD!$A$8:$BB$3170,53,0)),3),""))</f>
        <v/>
      </c>
      <c r="X151" s="396" t="str">
        <f>IF($A151="","",IFERROR(RIGHT(IF(VLOOKUP($A151,BDD!$A$8:$BB$3170,54,0)=0,"",VLOOKUP($A151,BDD!$A$8:$BB$3170,54,0)),3),""))</f>
        <v/>
      </c>
      <c r="Y151" s="359">
        <v>85</v>
      </c>
      <c r="Z151" s="360" t="str">
        <f t="shared" si="6"/>
        <v/>
      </c>
      <c r="AA151" s="370"/>
      <c r="AB151" s="411" t="str">
        <f>IF($A151="","",IF(VLOOKUP($A151,BDD!$A$8:$BB$3170,32,0)=0,"",VLOOKUP($A151,BDD!$A$8:$BB$3170,32,0)))</f>
        <v/>
      </c>
    </row>
    <row r="152" spans="1:28" s="359" customFormat="1" ht="21" customHeight="1">
      <c r="A152" s="350" t="str">
        <f>IF(AA86="","",IFERROR(INDEX(BDD!$A$8:$A$3170,MATCH(AA86&amp;"",BDD!$E$8:$E$3170,0)),IFERROR(INDEX(BDD!$A$8:$A$3170,MATCH("JN°"&amp;TEXT(AA86,"000"),BDD!$E$8:$E$3170,0)),IF(ISNUMBER(MATCH(AA86&amp;"",BDD!$A$8:$A$3170,0)),AA86&amp;"",""))))</f>
        <v/>
      </c>
      <c r="B152" s="397">
        <f>IF($A152="","",VLOOKUP($A152,BDD!$A$8:$BB$3170,3,0))</f>
        <v>0</v>
      </c>
      <c r="C152" s="363">
        <f>IF($A152="","",VLOOKUP($A152,BDD!$A$8:$BB$3170,4,0))</f>
        <v>0</v>
      </c>
      <c r="D152" s="398">
        <f>IF($A152="","",VLOOKUP($A152,BDD!$A$8:$BB$3170,12,0))</f>
        <v>0</v>
      </c>
      <c r="E152" s="398" t="str">
        <f>IF($A152="","",VLOOKUP($A152,BDD!$A$8:$BB$3170,5,0))</f>
        <v>JN°086</v>
      </c>
      <c r="F152" s="398">
        <f>IF($A152="","",VLOOKUP($A152,BDD!$A$8:$BB$3170,6,0))</f>
        <v>0</v>
      </c>
      <c r="G152" s="399">
        <f>IF($A152="","",VLOOKUP($A152,BDD!$A$8:$BB$3170,7,0))</f>
        <v>0</v>
      </c>
      <c r="H152" s="398">
        <f>IF($A152="","",VLOOKUP($A152,BDD!$A$8:$BB$3170,8,0))</f>
        <v>0</v>
      </c>
      <c r="I152" s="398">
        <f>IF($A152="","",VLOOKUP($A152,BDD!$A$8:$BB$3170,9,0))</f>
        <v>0</v>
      </c>
      <c r="J152" s="399">
        <f>IF($A152="","",VLOOKUP($A152,BDD!$A$8:$BB$3170,10,0))</f>
        <v>0</v>
      </c>
      <c r="K152" s="400">
        <f>IF($A152="","",VLOOKUP($A152,BDD!$A$8:$BB$3170,11,0))</f>
        <v>0</v>
      </c>
      <c r="L152" s="398">
        <f>IF($A152="","",VLOOKUP($A152,BDD!$A$8:$BB$3170,13,0))</f>
        <v>0</v>
      </c>
      <c r="M152" s="398">
        <f>IF($A152="","",VLOOKUP($A152,BDD!$A$8:$BB$3170,14,0))</f>
        <v>0</v>
      </c>
      <c r="N152" s="401">
        <f>IF(AB152="",IF($A152="","",VLOOKUP($A152,BDD!$A$8:$BB$3170,22,0)),VLOOKUP($A152,BDD!$A$8:$BB$3170,31,0))</f>
        <v>0</v>
      </c>
      <c r="O152" s="399">
        <f>IF(AB152="",IF($A152="","",VLOOKUP($A152,BDD!$A$8:$BB$3170,16,0)),IF($A152="","",VLOOKUP($A152,BDD!$A$8:$BB$3170,29,0)))</f>
        <v>0</v>
      </c>
      <c r="P152" s="402">
        <f>IF(AB152="",IF($A152="","",VLOOKUP($A152,BDD!$A$8:$BB$3170,17,0)),VLOOKUP($A152,BDD!$A$8:$BB$3170,30,0))</f>
        <v>0</v>
      </c>
      <c r="Q152" s="402">
        <f>IF(AB152="",IF($A152="","",VLOOKUP($A152,BDD!$A$8:$BB$3170,18,0)),VLOOKUP($A152,BDD!$A$8:$BB$3170,30,0))</f>
        <v>0</v>
      </c>
      <c r="R152" s="402">
        <f>IF(AB152="",IF($A152="","",VLOOKUP($A152,BDD!$A$8:$BB$3170,19,0)),VLOOKUP($A152,BDD!$A$8:$BB$3170,30,0))</f>
        <v>0</v>
      </c>
      <c r="S152" s="398" t="str">
        <f>IF($A152="","",IFERROR(RIGHT(IF(VLOOKUP($A152,BDD!$A$8:$BB$3170,23,0)=0,"",VLOOKUP($A152,BDD!$A$8:$BB$3170,23,0)),3),""))</f>
        <v/>
      </c>
      <c r="T152" s="398" t="str">
        <f>IF($A152="","",IFERROR(RIGHT(IF(VLOOKUP($A152,BDD!$A$8:$BB$3170,27,0)=0,"",VLOOKUP($A152,BDD!$A$8:$BB$3170,27,0)),3),""))</f>
        <v/>
      </c>
      <c r="U152" s="398" t="str">
        <f>IF($A152="","",IFERROR(RIGHT(IF(VLOOKUP($A152,BDD!$A$8:$BB$3170,51,0)=0,"",VLOOKUP($A152,BDD!$A$8:$BB$3170,51,0)),3),""))</f>
        <v/>
      </c>
      <c r="V152" s="398" t="str">
        <f>IF($A152="","",IFERROR(RIGHT(IF(VLOOKUP($A152,BDD!$A$8:$BB$3170,52,0)=0,"",VLOOKUP($A152,BDD!$A$8:$BB$3170,52,0)),3),""))</f>
        <v/>
      </c>
      <c r="W152" s="398" t="str">
        <f>IF($A152="","",IFERROR(RIGHT(IF(VLOOKUP($A152,BDD!$A$8:$BB$3170,53,0)=0,"",VLOOKUP($A152,BDD!$A$8:$BB$3170,53,0)),3),""))</f>
        <v/>
      </c>
      <c r="X152" s="403" t="str">
        <f>IF($A152="","",IFERROR(RIGHT(IF(VLOOKUP($A152,BDD!$A$8:$BB$3170,54,0)=0,"",VLOOKUP($A152,BDD!$A$8:$BB$3170,54,0)),3),""))</f>
        <v/>
      </c>
      <c r="Y152" s="359">
        <v>86</v>
      </c>
      <c r="Z152" s="360" t="str">
        <f t="shared" si="6"/>
        <v/>
      </c>
      <c r="AA152" s="370"/>
      <c r="AB152" s="411" t="str">
        <f>IF($A152="","",IF(VLOOKUP($A152,BDD!$A$8:$BB$3170,32,0)=0,"",VLOOKUP($A152,BDD!$A$8:$BB$3170,32,0)))</f>
        <v/>
      </c>
    </row>
    <row r="153" spans="1:28" s="359" customFormat="1" ht="21" customHeight="1">
      <c r="A153" s="350" t="str">
        <f>IF(AA87="","",IFERROR(INDEX(BDD!$A$8:$A$3170,MATCH(AA87&amp;"",BDD!$E$8:$E$3170,0)),IFERROR(INDEX(BDD!$A$8:$A$3170,MATCH("JN°"&amp;TEXT(AA87,"000"),BDD!$E$8:$E$3170,0)),IF(ISNUMBER(MATCH(AA87&amp;"",BDD!$A$8:$A$3170,0)),AA87&amp;"",""))))</f>
        <v/>
      </c>
      <c r="B153" s="397">
        <f>IF($A153="","",VLOOKUP($A153,BDD!$A$8:$BB$3170,3,0))</f>
        <v>0</v>
      </c>
      <c r="C153" s="363">
        <f>IF($A153="","",VLOOKUP($A153,BDD!$A$8:$BB$3170,4,0))</f>
        <v>0</v>
      </c>
      <c r="D153" s="398">
        <f>IF($A153="","",VLOOKUP($A153,BDD!$A$8:$BB$3170,12,0))</f>
        <v>0</v>
      </c>
      <c r="E153" s="398" t="str">
        <f>IF($A153="","",VLOOKUP($A153,BDD!$A$8:$BB$3170,5,0))</f>
        <v>JN°087</v>
      </c>
      <c r="F153" s="398">
        <f>IF($A153="","",VLOOKUP($A153,BDD!$A$8:$BB$3170,6,0))</f>
        <v>0</v>
      </c>
      <c r="G153" s="399">
        <f>IF($A153="","",VLOOKUP($A153,BDD!$A$8:$BB$3170,7,0))</f>
        <v>0</v>
      </c>
      <c r="H153" s="398">
        <f>IF($A153="","",VLOOKUP($A153,BDD!$A$8:$BB$3170,8,0))</f>
        <v>0</v>
      </c>
      <c r="I153" s="398">
        <f>IF($A153="","",VLOOKUP($A153,BDD!$A$8:$BB$3170,9,0))</f>
        <v>0</v>
      </c>
      <c r="J153" s="399">
        <f>IF($A153="","",VLOOKUP($A153,BDD!$A$8:$BB$3170,10,0))</f>
        <v>0</v>
      </c>
      <c r="K153" s="400">
        <f>IF($A153="","",VLOOKUP($A153,BDD!$A$8:$BB$3170,11,0))</f>
        <v>0</v>
      </c>
      <c r="L153" s="398">
        <f>IF($A153="","",VLOOKUP($A153,BDD!$A$8:$BB$3170,13,0))</f>
        <v>0</v>
      </c>
      <c r="M153" s="398">
        <f>IF($A153="","",VLOOKUP($A153,BDD!$A$8:$BB$3170,14,0))</f>
        <v>0</v>
      </c>
      <c r="N153" s="401">
        <f>IF(AB153="",IF($A153="","",VLOOKUP($A153,BDD!$A$8:$BB$3170,22,0)),VLOOKUP($A153,BDD!$A$8:$BB$3170,31,0))</f>
        <v>0</v>
      </c>
      <c r="O153" s="399">
        <f>IF(AB153="",IF($A153="","",VLOOKUP($A153,BDD!$A$8:$BB$3170,16,0)),IF($A153="","",VLOOKUP($A153,BDD!$A$8:$BB$3170,29,0)))</f>
        <v>0</v>
      </c>
      <c r="P153" s="402">
        <f>IF(AB153="",IF($A153="","",VLOOKUP($A153,BDD!$A$8:$BB$3170,17,0)),VLOOKUP($A153,BDD!$A$8:$BB$3170,30,0))</f>
        <v>0</v>
      </c>
      <c r="Q153" s="402">
        <f>IF(AB153="",IF($A153="","",VLOOKUP($A153,BDD!$A$8:$BB$3170,18,0)),VLOOKUP($A153,BDD!$A$8:$BB$3170,30,0))</f>
        <v>0</v>
      </c>
      <c r="R153" s="402">
        <f>IF(AB153="",IF($A153="","",VLOOKUP($A153,BDD!$A$8:$BB$3170,19,0)),VLOOKUP($A153,BDD!$A$8:$BB$3170,30,0))</f>
        <v>0</v>
      </c>
      <c r="S153" s="398" t="str">
        <f>IF($A153="","",IFERROR(RIGHT(IF(VLOOKUP($A153,BDD!$A$8:$BB$3170,23,0)=0,"",VLOOKUP($A153,BDD!$A$8:$BB$3170,23,0)),3),""))</f>
        <v/>
      </c>
      <c r="T153" s="398" t="str">
        <f>IF($A153="","",IFERROR(RIGHT(IF(VLOOKUP($A153,BDD!$A$8:$BB$3170,27,0)=0,"",VLOOKUP($A153,BDD!$A$8:$BB$3170,27,0)),3),""))</f>
        <v/>
      </c>
      <c r="U153" s="398" t="str">
        <f>IF($A153="","",IFERROR(RIGHT(IF(VLOOKUP($A153,BDD!$A$8:$BB$3170,51,0)=0,"",VLOOKUP($A153,BDD!$A$8:$BB$3170,51,0)),3),""))</f>
        <v/>
      </c>
      <c r="V153" s="398" t="str">
        <f>IF($A153="","",IFERROR(RIGHT(IF(VLOOKUP($A153,BDD!$A$8:$BB$3170,52,0)=0,"",VLOOKUP($A153,BDD!$A$8:$BB$3170,52,0)),3),""))</f>
        <v/>
      </c>
      <c r="W153" s="398" t="str">
        <f>IF($A153="","",IFERROR(RIGHT(IF(VLOOKUP($A153,BDD!$A$8:$BB$3170,53,0)=0,"",VLOOKUP($A153,BDD!$A$8:$BB$3170,53,0)),3),""))</f>
        <v/>
      </c>
      <c r="X153" s="403" t="str">
        <f>IF($A153="","",IFERROR(RIGHT(IF(VLOOKUP($A153,BDD!$A$8:$BB$3170,54,0)=0,"",VLOOKUP($A153,BDD!$A$8:$BB$3170,54,0)),3),""))</f>
        <v/>
      </c>
      <c r="Y153" s="359">
        <v>87</v>
      </c>
      <c r="Z153" s="360" t="str">
        <f t="shared" si="6"/>
        <v/>
      </c>
      <c r="AA153" s="370"/>
      <c r="AB153" s="411" t="str">
        <f>IF($A153="","",IF(VLOOKUP($A153,BDD!$A$8:$BB$3170,32,0)=0,"",VLOOKUP($A153,BDD!$A$8:$BB$3170,32,0)))</f>
        <v/>
      </c>
    </row>
    <row r="154" spans="1:28" s="359" customFormat="1" ht="21" customHeight="1">
      <c r="A154" s="350" t="str">
        <f>IF(AA88="","",IFERROR(INDEX(BDD!$A$8:$A$3170,MATCH(AA88&amp;"",BDD!$E$8:$E$3170,0)),IFERROR(INDEX(BDD!$A$8:$A$3170,MATCH("JN°"&amp;TEXT(AA88,"000"),BDD!$E$8:$E$3170,0)),IF(ISNUMBER(MATCH(AA88&amp;"",BDD!$A$8:$A$3170,0)),AA88&amp;"",""))))</f>
        <v/>
      </c>
      <c r="B154" s="397">
        <f>IF($A154="","",VLOOKUP($A154,BDD!$A$8:$BB$3170,3,0))</f>
        <v>0</v>
      </c>
      <c r="C154" s="363">
        <f>IF($A154="","",VLOOKUP($A154,BDD!$A$8:$BB$3170,4,0))</f>
        <v>0</v>
      </c>
      <c r="D154" s="398">
        <f>IF($A154="","",VLOOKUP($A154,BDD!$A$8:$BB$3170,12,0))</f>
        <v>0</v>
      </c>
      <c r="E154" s="398" t="str">
        <f>IF($A154="","",VLOOKUP($A154,BDD!$A$8:$BB$3170,5,0))</f>
        <v>JN°088</v>
      </c>
      <c r="F154" s="398">
        <f>IF($A154="","",VLOOKUP($A154,BDD!$A$8:$BB$3170,6,0))</f>
        <v>0</v>
      </c>
      <c r="G154" s="399">
        <f>IF($A154="","",VLOOKUP($A154,BDD!$A$8:$BB$3170,7,0))</f>
        <v>0</v>
      </c>
      <c r="H154" s="398">
        <f>IF($A154="","",VLOOKUP($A154,BDD!$A$8:$BB$3170,8,0))</f>
        <v>0</v>
      </c>
      <c r="I154" s="398">
        <f>IF($A154="","",VLOOKUP($A154,BDD!$A$8:$BB$3170,9,0))</f>
        <v>0</v>
      </c>
      <c r="J154" s="399">
        <f>IF($A154="","",VLOOKUP($A154,BDD!$A$8:$BB$3170,10,0))</f>
        <v>0</v>
      </c>
      <c r="K154" s="400">
        <f>IF($A154="","",VLOOKUP($A154,BDD!$A$8:$BB$3170,11,0))</f>
        <v>0</v>
      </c>
      <c r="L154" s="398">
        <f>IF($A154="","",VLOOKUP($A154,BDD!$A$8:$BB$3170,13,0))</f>
        <v>0</v>
      </c>
      <c r="M154" s="398">
        <f>IF($A154="","",VLOOKUP($A154,BDD!$A$8:$BB$3170,14,0))</f>
        <v>0</v>
      </c>
      <c r="N154" s="401">
        <f>IF(AB154="",IF($A154="","",VLOOKUP($A154,BDD!$A$8:$BB$3170,22,0)),VLOOKUP($A154,BDD!$A$8:$BB$3170,31,0))</f>
        <v>0</v>
      </c>
      <c r="O154" s="399">
        <f>IF(AB154="",IF($A154="","",VLOOKUP($A154,BDD!$A$8:$BB$3170,16,0)),IF($A154="","",VLOOKUP($A154,BDD!$A$8:$BB$3170,29,0)))</f>
        <v>0</v>
      </c>
      <c r="P154" s="402">
        <f>IF(AB154="",IF($A154="","",VLOOKUP($A154,BDD!$A$8:$BB$3170,17,0)),VLOOKUP($A154,BDD!$A$8:$BB$3170,30,0))</f>
        <v>0</v>
      </c>
      <c r="Q154" s="402">
        <f>IF(AB154="",IF($A154="","",VLOOKUP($A154,BDD!$A$8:$BB$3170,18,0)),VLOOKUP($A154,BDD!$A$8:$BB$3170,30,0))</f>
        <v>0</v>
      </c>
      <c r="R154" s="402">
        <f>IF(AB154="",IF($A154="","",VLOOKUP($A154,BDD!$A$8:$BB$3170,19,0)),VLOOKUP($A154,BDD!$A$8:$BB$3170,30,0))</f>
        <v>0</v>
      </c>
      <c r="S154" s="398" t="str">
        <f>IF($A154="","",IFERROR(RIGHT(IF(VLOOKUP($A154,BDD!$A$8:$BB$3170,23,0)=0,"",VLOOKUP($A154,BDD!$A$8:$BB$3170,23,0)),3),""))</f>
        <v/>
      </c>
      <c r="T154" s="398" t="str">
        <f>IF($A154="","",IFERROR(RIGHT(IF(VLOOKUP($A154,BDD!$A$8:$BB$3170,27,0)=0,"",VLOOKUP($A154,BDD!$A$8:$BB$3170,27,0)),3),""))</f>
        <v/>
      </c>
      <c r="U154" s="398" t="str">
        <f>IF($A154="","",IFERROR(RIGHT(IF(VLOOKUP($A154,BDD!$A$8:$BB$3170,51,0)=0,"",VLOOKUP($A154,BDD!$A$8:$BB$3170,51,0)),3),""))</f>
        <v/>
      </c>
      <c r="V154" s="398" t="str">
        <f>IF($A154="","",IFERROR(RIGHT(IF(VLOOKUP($A154,BDD!$A$8:$BB$3170,52,0)=0,"",VLOOKUP($A154,BDD!$A$8:$BB$3170,52,0)),3),""))</f>
        <v/>
      </c>
      <c r="W154" s="398" t="str">
        <f>IF($A154="","",IFERROR(RIGHT(IF(VLOOKUP($A154,BDD!$A$8:$BB$3170,53,0)=0,"",VLOOKUP($A154,BDD!$A$8:$BB$3170,53,0)),3),""))</f>
        <v/>
      </c>
      <c r="X154" s="403" t="str">
        <f>IF($A154="","",IFERROR(RIGHT(IF(VLOOKUP($A154,BDD!$A$8:$BB$3170,54,0)=0,"",VLOOKUP($A154,BDD!$A$8:$BB$3170,54,0)),3),""))</f>
        <v/>
      </c>
      <c r="Y154" s="359">
        <v>88</v>
      </c>
      <c r="Z154" s="360" t="str">
        <f t="shared" si="6"/>
        <v/>
      </c>
      <c r="AA154" s="370"/>
      <c r="AB154" s="411" t="str">
        <f>IF($A154="","",IF(VLOOKUP($A154,BDD!$A$8:$BB$3170,32,0)=0,"",VLOOKUP($A154,BDD!$A$8:$BB$3170,32,0)))</f>
        <v/>
      </c>
    </row>
    <row r="155" spans="1:28" s="359" customFormat="1" ht="21" customHeight="1">
      <c r="A155" s="350" t="str">
        <f>IF(AA89="","",IFERROR(INDEX(BDD!$A$8:$A$3170,MATCH(AA89&amp;"",BDD!$E$8:$E$3170,0)),IFERROR(INDEX(BDD!$A$8:$A$3170,MATCH("JN°"&amp;TEXT(AA89,"000"),BDD!$E$8:$E$3170,0)),IF(ISNUMBER(MATCH(AA89&amp;"",BDD!$A$8:$A$3170,0)),AA89&amp;"",""))))</f>
        <v/>
      </c>
      <c r="B155" s="397">
        <f>IF($A155="","",VLOOKUP($A155,BDD!$A$8:$BB$3170,3,0))</f>
        <v>0</v>
      </c>
      <c r="C155" s="363">
        <f>IF($A155="","",VLOOKUP($A155,BDD!$A$8:$BB$3170,4,0))</f>
        <v>0</v>
      </c>
      <c r="D155" s="398">
        <f>IF($A155="","",VLOOKUP($A155,BDD!$A$8:$BB$3170,12,0))</f>
        <v>0</v>
      </c>
      <c r="E155" s="398" t="str">
        <f>IF($A155="","",VLOOKUP($A155,BDD!$A$8:$BB$3170,5,0))</f>
        <v>JN°089</v>
      </c>
      <c r="F155" s="398">
        <f>IF($A155="","",VLOOKUP($A155,BDD!$A$8:$BB$3170,6,0))</f>
        <v>0</v>
      </c>
      <c r="G155" s="399">
        <f>IF($A155="","",VLOOKUP($A155,BDD!$A$8:$BB$3170,7,0))</f>
        <v>0</v>
      </c>
      <c r="H155" s="398">
        <f>IF($A155="","",VLOOKUP($A155,BDD!$A$8:$BB$3170,8,0))</f>
        <v>0</v>
      </c>
      <c r="I155" s="398">
        <f>IF($A155="","",VLOOKUP($A155,BDD!$A$8:$BB$3170,9,0))</f>
        <v>0</v>
      </c>
      <c r="J155" s="399">
        <f>IF($A155="","",VLOOKUP($A155,BDD!$A$8:$BB$3170,10,0))</f>
        <v>0</v>
      </c>
      <c r="K155" s="400">
        <f>IF($A155="","",VLOOKUP($A155,BDD!$A$8:$BB$3170,11,0))</f>
        <v>0</v>
      </c>
      <c r="L155" s="398">
        <f>IF($A155="","",VLOOKUP($A155,BDD!$A$8:$BB$3170,13,0))</f>
        <v>0</v>
      </c>
      <c r="M155" s="398">
        <f>IF($A155="","",VLOOKUP($A155,BDD!$A$8:$BB$3170,14,0))</f>
        <v>0</v>
      </c>
      <c r="N155" s="401">
        <f>IF(AB155="",IF($A155="","",VLOOKUP($A155,BDD!$A$8:$BB$3170,22,0)),VLOOKUP($A155,BDD!$A$8:$BB$3170,31,0))</f>
        <v>0</v>
      </c>
      <c r="O155" s="399">
        <f>IF(AB155="",IF($A155="","",VLOOKUP($A155,BDD!$A$8:$BB$3170,16,0)),IF($A155="","",VLOOKUP($A155,BDD!$A$8:$BB$3170,29,0)))</f>
        <v>0</v>
      </c>
      <c r="P155" s="402">
        <f>IF(AB155="",IF($A155="","",VLOOKUP($A155,BDD!$A$8:$BB$3170,17,0)),VLOOKUP($A155,BDD!$A$8:$BB$3170,30,0))</f>
        <v>0</v>
      </c>
      <c r="Q155" s="402">
        <f>IF(AB155="",IF($A155="","",VLOOKUP($A155,BDD!$A$8:$BB$3170,18,0)),VLOOKUP($A155,BDD!$A$8:$BB$3170,30,0))</f>
        <v>0</v>
      </c>
      <c r="R155" s="402">
        <f>IF(AB155="",IF($A155="","",VLOOKUP($A155,BDD!$A$8:$BB$3170,19,0)),VLOOKUP($A155,BDD!$A$8:$BB$3170,30,0))</f>
        <v>0</v>
      </c>
      <c r="S155" s="398" t="str">
        <f>IF($A155="","",IFERROR(RIGHT(IF(VLOOKUP($A155,BDD!$A$8:$BB$3170,23,0)=0,"",VLOOKUP($A155,BDD!$A$8:$BB$3170,23,0)),3),""))</f>
        <v/>
      </c>
      <c r="T155" s="398" t="str">
        <f>IF($A155="","",IFERROR(RIGHT(IF(VLOOKUP($A155,BDD!$A$8:$BB$3170,27,0)=0,"",VLOOKUP($A155,BDD!$A$8:$BB$3170,27,0)),3),""))</f>
        <v/>
      </c>
      <c r="U155" s="398" t="str">
        <f>IF($A155="","",IFERROR(RIGHT(IF(VLOOKUP($A155,BDD!$A$8:$BB$3170,51,0)=0,"",VLOOKUP($A155,BDD!$A$8:$BB$3170,51,0)),3),""))</f>
        <v/>
      </c>
      <c r="V155" s="398" t="str">
        <f>IF($A155="","",IFERROR(RIGHT(IF(VLOOKUP($A155,BDD!$A$8:$BB$3170,52,0)=0,"",VLOOKUP($A155,BDD!$A$8:$BB$3170,52,0)),3),""))</f>
        <v/>
      </c>
      <c r="W155" s="398" t="str">
        <f>IF($A155="","",IFERROR(RIGHT(IF(VLOOKUP($A155,BDD!$A$8:$BB$3170,53,0)=0,"",VLOOKUP($A155,BDD!$A$8:$BB$3170,53,0)),3),""))</f>
        <v/>
      </c>
      <c r="X155" s="403" t="str">
        <f>IF($A155="","",IFERROR(RIGHT(IF(VLOOKUP($A155,BDD!$A$8:$BB$3170,54,0)=0,"",VLOOKUP($A155,BDD!$A$8:$BB$3170,54,0)),3),""))</f>
        <v/>
      </c>
      <c r="Y155" s="359">
        <v>89</v>
      </c>
      <c r="Z155" s="360" t="str">
        <f t="shared" si="6"/>
        <v/>
      </c>
      <c r="AA155" s="370"/>
      <c r="AB155" s="411" t="str">
        <f>IF($A155="","",IF(VLOOKUP($A155,BDD!$A$8:$BB$3170,32,0)=0,"",VLOOKUP($A155,BDD!$A$8:$BB$3170,32,0)))</f>
        <v/>
      </c>
    </row>
    <row r="156" spans="1:28" s="359" customFormat="1" ht="21" customHeight="1">
      <c r="A156" s="350" t="str">
        <f>IF(AA90="","",IFERROR(INDEX(BDD!$A$8:$A$3170,MATCH(AA90&amp;"",BDD!$E$8:$E$3170,0)),IFERROR(INDEX(BDD!$A$8:$A$3170,MATCH("JN°"&amp;TEXT(AA90,"000"),BDD!$E$8:$E$3170,0)),IF(ISNUMBER(MATCH(AA90&amp;"",BDD!$A$8:$A$3170,0)),AA90&amp;"",""))))</f>
        <v/>
      </c>
      <c r="B156" s="397">
        <f>IF($A156="","",VLOOKUP($A156,BDD!$A$8:$BB$3170,3,0))</f>
        <v>0</v>
      </c>
      <c r="C156" s="363">
        <f>IF($A156="","",VLOOKUP($A156,BDD!$A$8:$BB$3170,4,0))</f>
        <v>0</v>
      </c>
      <c r="D156" s="398">
        <f>IF($A156="","",VLOOKUP($A156,BDD!$A$8:$BB$3170,12,0))</f>
        <v>0</v>
      </c>
      <c r="E156" s="398" t="str">
        <f>IF($A156="","",VLOOKUP($A156,BDD!$A$8:$BB$3170,5,0))</f>
        <v>JN°090</v>
      </c>
      <c r="F156" s="398">
        <f>IF($A156="","",VLOOKUP($A156,BDD!$A$8:$BB$3170,6,0))</f>
        <v>0</v>
      </c>
      <c r="G156" s="399">
        <f>IF($A156="","",VLOOKUP($A156,BDD!$A$8:$BB$3170,7,0))</f>
        <v>0</v>
      </c>
      <c r="H156" s="398">
        <f>IF($A156="","",VLOOKUP($A156,BDD!$A$8:$BB$3170,8,0))</f>
        <v>0</v>
      </c>
      <c r="I156" s="398">
        <f>IF($A156="","",VLOOKUP($A156,BDD!$A$8:$BB$3170,9,0))</f>
        <v>0</v>
      </c>
      <c r="J156" s="399">
        <f>IF($A156="","",VLOOKUP($A156,BDD!$A$8:$BB$3170,10,0))</f>
        <v>0</v>
      </c>
      <c r="K156" s="400">
        <f>IF($A156="","",VLOOKUP($A156,BDD!$A$8:$BB$3170,11,0))</f>
        <v>0</v>
      </c>
      <c r="L156" s="398">
        <f>IF($A156="","",VLOOKUP($A156,BDD!$A$8:$BB$3170,13,0))</f>
        <v>0</v>
      </c>
      <c r="M156" s="398">
        <f>IF($A156="","",VLOOKUP($A156,BDD!$A$8:$BB$3170,14,0))</f>
        <v>0</v>
      </c>
      <c r="N156" s="401">
        <f>IF(AB156="",IF($A156="","",VLOOKUP($A156,BDD!$A$8:$BB$3170,22,0)),VLOOKUP($A156,BDD!$A$8:$BB$3170,31,0))</f>
        <v>0</v>
      </c>
      <c r="O156" s="399">
        <f>IF(AB156="",IF($A156="","",VLOOKUP($A156,BDD!$A$8:$BB$3170,16,0)),IF($A156="","",VLOOKUP($A156,BDD!$A$8:$BB$3170,29,0)))</f>
        <v>0</v>
      </c>
      <c r="P156" s="402">
        <f>IF(AB156="",IF($A156="","",VLOOKUP($A156,BDD!$A$8:$BB$3170,17,0)),VLOOKUP($A156,BDD!$A$8:$BB$3170,30,0))</f>
        <v>0</v>
      </c>
      <c r="Q156" s="402">
        <f>IF(AB156="",IF($A156="","",VLOOKUP($A156,BDD!$A$8:$BB$3170,18,0)),VLOOKUP($A156,BDD!$A$8:$BB$3170,30,0))</f>
        <v>0</v>
      </c>
      <c r="R156" s="402">
        <f>IF(AB156="",IF($A156="","",VLOOKUP($A156,BDD!$A$8:$BB$3170,19,0)),VLOOKUP($A156,BDD!$A$8:$BB$3170,30,0))</f>
        <v>0</v>
      </c>
      <c r="S156" s="398" t="str">
        <f>IF($A156="","",IFERROR(RIGHT(IF(VLOOKUP($A156,BDD!$A$8:$BB$3170,23,0)=0,"",VLOOKUP($A156,BDD!$A$8:$BB$3170,23,0)),3),""))</f>
        <v/>
      </c>
      <c r="T156" s="398" t="str">
        <f>IF($A156="","",IFERROR(RIGHT(IF(VLOOKUP($A156,BDD!$A$8:$BB$3170,27,0)=0,"",VLOOKUP($A156,BDD!$A$8:$BB$3170,27,0)),3),""))</f>
        <v/>
      </c>
      <c r="U156" s="398" t="str">
        <f>IF($A156="","",IFERROR(RIGHT(IF(VLOOKUP($A156,BDD!$A$8:$BB$3170,51,0)=0,"",VLOOKUP($A156,BDD!$A$8:$BB$3170,51,0)),3),""))</f>
        <v/>
      </c>
      <c r="V156" s="398" t="str">
        <f>IF($A156="","",IFERROR(RIGHT(IF(VLOOKUP($A156,BDD!$A$8:$BB$3170,52,0)=0,"",VLOOKUP($A156,BDD!$A$8:$BB$3170,52,0)),3),""))</f>
        <v/>
      </c>
      <c r="W156" s="398" t="str">
        <f>IF($A156="","",IFERROR(RIGHT(IF(VLOOKUP($A156,BDD!$A$8:$BB$3170,53,0)=0,"",VLOOKUP($A156,BDD!$A$8:$BB$3170,53,0)),3),""))</f>
        <v/>
      </c>
      <c r="X156" s="403" t="str">
        <f>IF($A156="","",IFERROR(RIGHT(IF(VLOOKUP($A156,BDD!$A$8:$BB$3170,54,0)=0,"",VLOOKUP($A156,BDD!$A$8:$BB$3170,54,0)),3),""))</f>
        <v/>
      </c>
      <c r="Y156" s="359">
        <v>90</v>
      </c>
      <c r="Z156" s="360" t="str">
        <f t="shared" si="6"/>
        <v/>
      </c>
      <c r="AA156" s="370"/>
      <c r="AB156" s="411" t="str">
        <f>IF($A156="","",IF(VLOOKUP($A156,BDD!$A$8:$BB$3170,32,0)=0,"",VLOOKUP($A156,BDD!$A$8:$BB$3170,32,0)))</f>
        <v/>
      </c>
    </row>
    <row r="157" spans="1:28" s="359" customFormat="1" ht="21" customHeight="1">
      <c r="A157" s="350" t="str">
        <f>IF(AA91="","",IFERROR(INDEX(BDD!$A$8:$A$3170,MATCH(AA91&amp;"",BDD!$E$8:$E$3170,0)),IFERROR(INDEX(BDD!$A$8:$A$3170,MATCH("JN°"&amp;TEXT(AA91,"000"),BDD!$E$8:$E$3170,0)),IF(ISNUMBER(MATCH(AA91&amp;"",BDD!$A$8:$A$3170,0)),AA91&amp;"",""))))</f>
        <v/>
      </c>
      <c r="B157" s="397">
        <f>IF($A157="","",VLOOKUP($A157,BDD!$A$8:$BB$3170,3,0))</f>
        <v>0</v>
      </c>
      <c r="C157" s="363">
        <f>IF($A157="","",VLOOKUP($A157,BDD!$A$8:$BB$3170,4,0))</f>
        <v>0</v>
      </c>
      <c r="D157" s="398">
        <f>IF($A157="","",VLOOKUP($A157,BDD!$A$8:$BB$3170,12,0))</f>
        <v>0</v>
      </c>
      <c r="E157" s="398" t="str">
        <f>IF($A157="","",VLOOKUP($A157,BDD!$A$8:$BB$3170,5,0))</f>
        <v>JN°091</v>
      </c>
      <c r="F157" s="398">
        <f>IF($A157="","",VLOOKUP($A157,BDD!$A$8:$BB$3170,6,0))</f>
        <v>0</v>
      </c>
      <c r="G157" s="399">
        <f>IF($A157="","",VLOOKUP($A157,BDD!$A$8:$BB$3170,7,0))</f>
        <v>0</v>
      </c>
      <c r="H157" s="400">
        <f>IF($A157="","",VLOOKUP($A157,BDD!$A$8:$BB$3170,8,0))</f>
        <v>0</v>
      </c>
      <c r="I157" s="398">
        <f>IF($A157="","",VLOOKUP($A157,BDD!$A$8:$BB$3170,9,0))</f>
        <v>0</v>
      </c>
      <c r="J157" s="399">
        <f>IF($A157="","",VLOOKUP($A157,BDD!$A$8:$BB$3170,10,0))</f>
        <v>0</v>
      </c>
      <c r="K157" s="400">
        <f>IF($A157="","",VLOOKUP($A157,BDD!$A$8:$BB$3170,11,0))</f>
        <v>0</v>
      </c>
      <c r="L157" s="398">
        <f>IF($A157="","",VLOOKUP($A157,BDD!$A$8:$BB$3170,13,0))</f>
        <v>0</v>
      </c>
      <c r="M157" s="398">
        <f>IF($A157="","",VLOOKUP($A157,BDD!$A$8:$BB$3170,14,0))</f>
        <v>0</v>
      </c>
      <c r="N157" s="401">
        <f>IF(AB157="",IF($A157="","",VLOOKUP($A157,BDD!$A$8:$BB$3170,22,0)),VLOOKUP($A157,BDD!$A$8:$BB$3170,31,0))</f>
        <v>0</v>
      </c>
      <c r="O157" s="399">
        <f>IF(AB157="",IF($A157="","",VLOOKUP($A157,BDD!$A$8:$BB$3170,16,0)),IF($A157="","",VLOOKUP($A157,BDD!$A$8:$BB$3170,29,0)))</f>
        <v>0</v>
      </c>
      <c r="P157" s="402">
        <f>IF(AB157="",IF($A157="","",VLOOKUP($A157,BDD!$A$8:$BB$3170,17,0)),VLOOKUP($A157,BDD!$A$8:$BB$3170,30,0))</f>
        <v>0</v>
      </c>
      <c r="Q157" s="402">
        <f>IF(AB157="",IF($A157="","",VLOOKUP($A157,BDD!$A$8:$BB$3170,18,0)),VLOOKUP($A157,BDD!$A$8:$BB$3170,30,0))</f>
        <v>0</v>
      </c>
      <c r="R157" s="402">
        <f>IF(AB157="",IF($A157="","",VLOOKUP($A157,BDD!$A$8:$BB$3170,19,0)),VLOOKUP($A157,BDD!$A$8:$BB$3170,30,0))</f>
        <v>0</v>
      </c>
      <c r="S157" s="398" t="str">
        <f>IF($A157="","",IFERROR(RIGHT(IF(VLOOKUP($A157,BDD!$A$8:$BB$3170,23,0)=0,"",VLOOKUP($A157,BDD!$A$8:$BB$3170,23,0)),3),""))</f>
        <v/>
      </c>
      <c r="T157" s="398" t="str">
        <f>IF($A157="","",IFERROR(RIGHT(IF(VLOOKUP($A157,BDD!$A$8:$BB$3170,27,0)=0,"",VLOOKUP($A157,BDD!$A$8:$BB$3170,27,0)),3),""))</f>
        <v/>
      </c>
      <c r="U157" s="398" t="str">
        <f>IF($A157="","",IFERROR(RIGHT(IF(VLOOKUP($A157,BDD!$A$8:$BB$3170,51,0)=0,"",VLOOKUP($A157,BDD!$A$8:$BB$3170,51,0)),3),""))</f>
        <v/>
      </c>
      <c r="V157" s="398" t="str">
        <f>IF($A157="","",IFERROR(RIGHT(IF(VLOOKUP($A157,BDD!$A$8:$BB$3170,52,0)=0,"",VLOOKUP($A157,BDD!$A$8:$BB$3170,52,0)),3),""))</f>
        <v/>
      </c>
      <c r="W157" s="398" t="str">
        <f>IF($A157="","",IFERROR(RIGHT(IF(VLOOKUP($A157,BDD!$A$8:$BB$3170,53,0)=0,"",VLOOKUP($A157,BDD!$A$8:$BB$3170,53,0)),3),""))</f>
        <v/>
      </c>
      <c r="X157" s="403" t="str">
        <f>IF($A157="","",IFERROR(RIGHT(IF(VLOOKUP($A157,BDD!$A$8:$BB$3170,54,0)=0,"",VLOOKUP($A157,BDD!$A$8:$BB$3170,54,0)),3),""))</f>
        <v/>
      </c>
      <c r="Y157" s="359">
        <v>91</v>
      </c>
      <c r="Z157" s="360" t="str">
        <f t="shared" si="6"/>
        <v/>
      </c>
      <c r="AA157" s="370"/>
      <c r="AB157" s="411" t="str">
        <f>IF($A157="","",IF(VLOOKUP($A157,BDD!$A$8:$BB$3170,32,0)=0,"",VLOOKUP($A157,BDD!$A$8:$BB$3170,32,0)))</f>
        <v/>
      </c>
    </row>
    <row r="158" spans="1:28" s="359" customFormat="1" ht="21" customHeight="1">
      <c r="A158" s="350" t="str">
        <f>IF(AA92="","",IFERROR(INDEX(BDD!$A$8:$A$3170,MATCH(AA92&amp;"",BDD!$E$8:$E$3170,0)),IFERROR(INDEX(BDD!$A$8:$A$3170,MATCH("JN°"&amp;TEXT(AA92,"000"),BDD!$E$8:$E$3170,0)),IF(ISNUMBER(MATCH(AA92&amp;"",BDD!$A$8:$A$3170,0)),AA92&amp;"",""))))</f>
        <v/>
      </c>
      <c r="B158" s="397">
        <f>IF($A158="","",VLOOKUP($A158,BDD!$A$8:$BB$3170,3,0))</f>
        <v>0</v>
      </c>
      <c r="C158" s="363">
        <f>IF($A158="","",VLOOKUP($A158,BDD!$A$8:$BB$3170,4,0))</f>
        <v>0</v>
      </c>
      <c r="D158" s="398">
        <f>IF($A158="","",VLOOKUP($A158,BDD!$A$8:$BB$3170,12,0))</f>
        <v>0</v>
      </c>
      <c r="E158" s="398" t="str">
        <f>IF($A158="","",VLOOKUP($A158,BDD!$A$8:$BB$3170,5,0))</f>
        <v>JN°092</v>
      </c>
      <c r="F158" s="398">
        <f>IF($A158="","",VLOOKUP($A158,BDD!$A$8:$BB$3170,6,0))</f>
        <v>0</v>
      </c>
      <c r="G158" s="399">
        <f>IF($A158="","",VLOOKUP($A158,BDD!$A$8:$BB$3170,7,0))</f>
        <v>0</v>
      </c>
      <c r="H158" s="398">
        <f>IF($A158="","",VLOOKUP($A158,BDD!$A$8:$BB$3170,8,0))</f>
        <v>0</v>
      </c>
      <c r="I158" s="398">
        <f>IF($A158="","",VLOOKUP($A158,BDD!$A$8:$BB$3170,9,0))</f>
        <v>0</v>
      </c>
      <c r="J158" s="399">
        <f>IF($A158="","",VLOOKUP($A158,BDD!$A$8:$BB$3170,10,0))</f>
        <v>0</v>
      </c>
      <c r="K158" s="400">
        <f>IF($A158="","",VLOOKUP($A158,BDD!$A$8:$BB$3170,11,0))</f>
        <v>0</v>
      </c>
      <c r="L158" s="398">
        <f>IF($A158="","",VLOOKUP($A158,BDD!$A$8:$BB$3170,13,0))</f>
        <v>0</v>
      </c>
      <c r="M158" s="398">
        <f>IF($A158="","",VLOOKUP($A158,BDD!$A$8:$BB$3170,14,0))</f>
        <v>0</v>
      </c>
      <c r="N158" s="401">
        <f>IF(AB158="",IF($A158="","",VLOOKUP($A158,BDD!$A$8:$BB$3170,22,0)),VLOOKUP($A158,BDD!$A$8:$BB$3170,31,0))</f>
        <v>0</v>
      </c>
      <c r="O158" s="399">
        <f>IF(AB158="",IF($A158="","",VLOOKUP($A158,BDD!$A$8:$BB$3170,16,0)),IF($A158="","",VLOOKUP($A158,BDD!$A$8:$BB$3170,29,0)))</f>
        <v>0</v>
      </c>
      <c r="P158" s="402">
        <f>IF(AB158="",IF($A158="","",VLOOKUP($A158,BDD!$A$8:$BB$3170,17,0)),VLOOKUP($A158,BDD!$A$8:$BB$3170,30,0))</f>
        <v>0</v>
      </c>
      <c r="Q158" s="402">
        <f>IF(AB158="",IF($A158="","",VLOOKUP($A158,BDD!$A$8:$BB$3170,18,0)),VLOOKUP($A158,BDD!$A$8:$BB$3170,30,0))</f>
        <v>0</v>
      </c>
      <c r="R158" s="402">
        <f>IF(AB158="",IF($A158="","",VLOOKUP($A158,BDD!$A$8:$BB$3170,19,0)),VLOOKUP($A158,BDD!$A$8:$BB$3170,30,0))</f>
        <v>0</v>
      </c>
      <c r="S158" s="398" t="str">
        <f>IF($A158="","",IFERROR(RIGHT(IF(VLOOKUP($A158,BDD!$A$8:$BB$3170,23,0)=0,"",VLOOKUP($A158,BDD!$A$8:$BB$3170,23,0)),3),""))</f>
        <v/>
      </c>
      <c r="T158" s="398" t="str">
        <f>IF($A158="","",IFERROR(RIGHT(IF(VLOOKUP($A158,BDD!$A$8:$BB$3170,27,0)=0,"",VLOOKUP($A158,BDD!$A$8:$BB$3170,27,0)),3),""))</f>
        <v/>
      </c>
      <c r="U158" s="398" t="str">
        <f>IF($A158="","",IFERROR(RIGHT(IF(VLOOKUP($A158,BDD!$A$8:$BB$3170,51,0)=0,"",VLOOKUP($A158,BDD!$A$8:$BB$3170,51,0)),3),""))</f>
        <v/>
      </c>
      <c r="V158" s="398" t="str">
        <f>IF($A158="","",IFERROR(RIGHT(IF(VLOOKUP($A158,BDD!$A$8:$BB$3170,52,0)=0,"",VLOOKUP($A158,BDD!$A$8:$BB$3170,52,0)),3),""))</f>
        <v/>
      </c>
      <c r="W158" s="398" t="str">
        <f>IF($A158="","",IFERROR(RIGHT(IF(VLOOKUP($A158,BDD!$A$8:$BB$3170,53,0)=0,"",VLOOKUP($A158,BDD!$A$8:$BB$3170,53,0)),3),""))</f>
        <v/>
      </c>
      <c r="X158" s="403" t="str">
        <f>IF($A158="","",IFERROR(RIGHT(IF(VLOOKUP($A158,BDD!$A$8:$BB$3170,54,0)=0,"",VLOOKUP($A158,BDD!$A$8:$BB$3170,54,0)),3),""))</f>
        <v/>
      </c>
      <c r="Y158" s="359">
        <v>92</v>
      </c>
      <c r="Z158" s="360" t="str">
        <f t="shared" si="6"/>
        <v/>
      </c>
      <c r="AA158" s="370"/>
      <c r="AB158" s="411" t="str">
        <f>IF($A158="","",IF(VLOOKUP($A158,BDD!$A$8:$BB$3170,32,0)=0,"",VLOOKUP($A158,BDD!$A$8:$BB$3170,32,0)))</f>
        <v/>
      </c>
    </row>
    <row r="159" spans="1:28" s="359" customFormat="1" ht="21" customHeight="1">
      <c r="A159" s="350" t="str">
        <f>IF(AA93="","",IFERROR(INDEX(BDD!$A$8:$A$3170,MATCH(AA93&amp;"",BDD!$E$8:$E$3170,0)),IFERROR(INDEX(BDD!$A$8:$A$3170,MATCH("JN°"&amp;TEXT(AA93,"000"),BDD!$E$8:$E$3170,0)),IF(ISNUMBER(MATCH(AA93&amp;"",BDD!$A$8:$A$3170,0)),AA93&amp;"",""))))</f>
        <v/>
      </c>
      <c r="B159" s="397">
        <f>IF($A159="","",VLOOKUP($A159,BDD!$A$8:$BB$3170,3,0))</f>
        <v>0</v>
      </c>
      <c r="C159" s="363">
        <f>IF($A159="","",VLOOKUP($A159,BDD!$A$8:$BB$3170,4,0))</f>
        <v>0</v>
      </c>
      <c r="D159" s="398">
        <f>IF($A159="","",VLOOKUP($A159,BDD!$A$8:$BB$3170,12,0))</f>
        <v>0</v>
      </c>
      <c r="E159" s="398" t="str">
        <f>IF($A159="","",VLOOKUP($A159,BDD!$A$8:$BB$3170,5,0))</f>
        <v>JN°093</v>
      </c>
      <c r="F159" s="398">
        <f>IF($A159="","",VLOOKUP($A159,BDD!$A$8:$BB$3170,6,0))</f>
        <v>0</v>
      </c>
      <c r="G159" s="399">
        <f>IF($A159="","",VLOOKUP($A159,BDD!$A$8:$BB$3170,7,0))</f>
        <v>0</v>
      </c>
      <c r="H159" s="400">
        <f>IF($A159="","",VLOOKUP($A159,BDD!$A$8:$BB$3170,8,0))</f>
        <v>0</v>
      </c>
      <c r="I159" s="398">
        <f>IF($A159="","",VLOOKUP($A159,BDD!$A$8:$BB$3170,9,0))</f>
        <v>0</v>
      </c>
      <c r="J159" s="399">
        <f>IF($A159="","",VLOOKUP($A159,BDD!$A$8:$BB$3170,10,0))</f>
        <v>0</v>
      </c>
      <c r="K159" s="400">
        <f>IF($A159="","",VLOOKUP($A159,BDD!$A$8:$BB$3170,11,0))</f>
        <v>0</v>
      </c>
      <c r="L159" s="398">
        <f>IF($A159="","",VLOOKUP($A159,BDD!$A$8:$BB$3170,13,0))</f>
        <v>0</v>
      </c>
      <c r="M159" s="398">
        <f>IF($A159="","",VLOOKUP($A159,BDD!$A$8:$BB$3170,14,0))</f>
        <v>0</v>
      </c>
      <c r="N159" s="401">
        <f>IF(AB159="",IF($A159="","",VLOOKUP($A159,BDD!$A$8:$BB$3170,22,0)),VLOOKUP($A159,BDD!$A$8:$BB$3170,31,0))</f>
        <v>0</v>
      </c>
      <c r="O159" s="399">
        <f>IF(AB159="",IF($A159="","",VLOOKUP($A159,BDD!$A$8:$BB$3170,16,0)),IF($A159="","",VLOOKUP($A159,BDD!$A$8:$BB$3170,29,0)))</f>
        <v>0</v>
      </c>
      <c r="P159" s="402">
        <f>IF(AB159="",IF($A159="","",VLOOKUP($A159,BDD!$A$8:$BB$3170,17,0)),VLOOKUP($A159,BDD!$A$8:$BB$3170,30,0))</f>
        <v>0</v>
      </c>
      <c r="Q159" s="402">
        <f>IF(AB159="",IF($A159="","",VLOOKUP($A159,BDD!$A$8:$BB$3170,18,0)),VLOOKUP($A159,BDD!$A$8:$BB$3170,30,0))</f>
        <v>0</v>
      </c>
      <c r="R159" s="402">
        <f>IF(AB159="",IF($A159="","",VLOOKUP($A159,BDD!$A$8:$BB$3170,19,0)),VLOOKUP($A159,BDD!$A$8:$BB$3170,30,0))</f>
        <v>0</v>
      </c>
      <c r="S159" s="398" t="str">
        <f>IF($A159="","",IFERROR(RIGHT(IF(VLOOKUP($A159,BDD!$A$8:$BB$3170,23,0)=0,"",VLOOKUP($A159,BDD!$A$8:$BB$3170,23,0)),3),""))</f>
        <v/>
      </c>
      <c r="T159" s="398" t="str">
        <f>IF($A159="","",IFERROR(RIGHT(IF(VLOOKUP($A159,BDD!$A$8:$BB$3170,27,0)=0,"",VLOOKUP($A159,BDD!$A$8:$BB$3170,27,0)),3),""))</f>
        <v/>
      </c>
      <c r="U159" s="398" t="str">
        <f>IF($A159="","",IFERROR(RIGHT(IF(VLOOKUP($A159,BDD!$A$8:$BB$3170,51,0)=0,"",VLOOKUP($A159,BDD!$A$8:$BB$3170,51,0)),3),""))</f>
        <v/>
      </c>
      <c r="V159" s="398" t="str">
        <f>IF($A159="","",IFERROR(RIGHT(IF(VLOOKUP($A159,BDD!$A$8:$BB$3170,52,0)=0,"",VLOOKUP($A159,BDD!$A$8:$BB$3170,52,0)),3),""))</f>
        <v/>
      </c>
      <c r="W159" s="398" t="str">
        <f>IF($A159="","",IFERROR(RIGHT(IF(VLOOKUP($A159,BDD!$A$8:$BB$3170,53,0)=0,"",VLOOKUP($A159,BDD!$A$8:$BB$3170,53,0)),3),""))</f>
        <v/>
      </c>
      <c r="X159" s="403" t="str">
        <f>IF($A159="","",IFERROR(RIGHT(IF(VLOOKUP($A159,BDD!$A$8:$BB$3170,54,0)=0,"",VLOOKUP($A159,BDD!$A$8:$BB$3170,54,0)),3),""))</f>
        <v/>
      </c>
      <c r="Y159" s="359">
        <v>93</v>
      </c>
      <c r="Z159" s="360" t="str">
        <f t="shared" si="6"/>
        <v/>
      </c>
      <c r="AA159" s="370"/>
      <c r="AB159" s="411" t="str">
        <f>IF($A159="","",IF(VLOOKUP($A159,BDD!$A$8:$BB$3170,32,0)=0,"",VLOOKUP($A159,BDD!$A$8:$BB$3170,32,0)))</f>
        <v/>
      </c>
    </row>
    <row r="160" spans="1:28" s="359" customFormat="1" ht="21" customHeight="1">
      <c r="A160" s="350" t="str">
        <f>IF(AA94="","",IFERROR(INDEX(BDD!$A$8:$A$3170,MATCH(AA94&amp;"",BDD!$E$8:$E$3170,0)),IFERROR(INDEX(BDD!$A$8:$A$3170,MATCH("JN°"&amp;TEXT(AA94,"000"),BDD!$E$8:$E$3170,0)),IF(ISNUMBER(MATCH(AA94&amp;"",BDD!$A$8:$A$3170,0)),AA94&amp;"",""))))</f>
        <v/>
      </c>
      <c r="B160" s="397">
        <f>IF($A160="","",VLOOKUP($A160,BDD!$A$8:$BB$3170,3,0))</f>
        <v>0</v>
      </c>
      <c r="C160" s="363">
        <f>IF($A160="","",VLOOKUP($A160,BDD!$A$8:$BB$3170,4,0))</f>
        <v>0</v>
      </c>
      <c r="D160" s="398">
        <f>IF($A160="","",VLOOKUP($A160,BDD!$A$8:$BB$3170,12,0))</f>
        <v>0</v>
      </c>
      <c r="E160" s="398" t="str">
        <f>IF($A160="","",VLOOKUP($A160,BDD!$A$8:$BB$3170,5,0))</f>
        <v>JN°094</v>
      </c>
      <c r="F160" s="398">
        <f>IF($A160="","",VLOOKUP($A160,BDD!$A$8:$BB$3170,6,0))</f>
        <v>0</v>
      </c>
      <c r="G160" s="399">
        <f>IF($A160="","",VLOOKUP($A160,BDD!$A$8:$BB$3170,7,0))</f>
        <v>0</v>
      </c>
      <c r="H160" s="398">
        <f>IF($A160="","",VLOOKUP($A160,BDD!$A$8:$BB$3170,8,0))</f>
        <v>0</v>
      </c>
      <c r="I160" s="398">
        <f>IF($A160="","",VLOOKUP($A160,BDD!$A$8:$BB$3170,9,0))</f>
        <v>0</v>
      </c>
      <c r="J160" s="399">
        <f>IF($A160="","",VLOOKUP($A160,BDD!$A$8:$BB$3170,10,0))</f>
        <v>0</v>
      </c>
      <c r="K160" s="400">
        <f>IF($A160="","",VLOOKUP($A160,BDD!$A$8:$BB$3170,11,0))</f>
        <v>0</v>
      </c>
      <c r="L160" s="398">
        <f>IF($A160="","",VLOOKUP($A160,BDD!$A$8:$BB$3170,13,0))</f>
        <v>0</v>
      </c>
      <c r="M160" s="398">
        <f>IF($A160="","",VLOOKUP($A160,BDD!$A$8:$BB$3170,14,0))</f>
        <v>0</v>
      </c>
      <c r="N160" s="401">
        <f>IF(AB160="",IF($A160="","",VLOOKUP($A160,BDD!$A$8:$BB$3170,22,0)),VLOOKUP($A160,BDD!$A$8:$BB$3170,31,0))</f>
        <v>0</v>
      </c>
      <c r="O160" s="399">
        <f>IF(AB160="",IF($A160="","",VLOOKUP($A160,BDD!$A$8:$BB$3170,16,0)),IF($A160="","",VLOOKUP($A160,BDD!$A$8:$BB$3170,29,0)))</f>
        <v>0</v>
      </c>
      <c r="P160" s="402">
        <f>IF(AB160="",IF($A160="","",VLOOKUP($A160,BDD!$A$8:$BB$3170,17,0)),VLOOKUP($A160,BDD!$A$8:$BB$3170,30,0))</f>
        <v>0</v>
      </c>
      <c r="Q160" s="402">
        <f>IF(AB160="",IF($A160="","",VLOOKUP($A160,BDD!$A$8:$BB$3170,18,0)),VLOOKUP($A160,BDD!$A$8:$BB$3170,30,0))</f>
        <v>0</v>
      </c>
      <c r="R160" s="402">
        <f>IF(AB160="",IF($A160="","",VLOOKUP($A160,BDD!$A$8:$BB$3170,19,0)),VLOOKUP($A160,BDD!$A$8:$BB$3170,30,0))</f>
        <v>0</v>
      </c>
      <c r="S160" s="398" t="str">
        <f>IF($A160="","",IFERROR(RIGHT(IF(VLOOKUP($A160,BDD!$A$8:$BB$3170,23,0)=0,"",VLOOKUP($A160,BDD!$A$8:$BB$3170,23,0)),3),""))</f>
        <v/>
      </c>
      <c r="T160" s="398" t="str">
        <f>IF($A160="","",IFERROR(RIGHT(IF(VLOOKUP($A160,BDD!$A$8:$BB$3170,27,0)=0,"",VLOOKUP($A160,BDD!$A$8:$BB$3170,27,0)),3),""))</f>
        <v/>
      </c>
      <c r="U160" s="398" t="str">
        <f>IF($A160="","",IFERROR(RIGHT(IF(VLOOKUP($A160,BDD!$A$8:$BB$3170,51,0)=0,"",VLOOKUP($A160,BDD!$A$8:$BB$3170,51,0)),3),""))</f>
        <v/>
      </c>
      <c r="V160" s="398" t="str">
        <f>IF($A160="","",IFERROR(RIGHT(IF(VLOOKUP($A160,BDD!$A$8:$BB$3170,52,0)=0,"",VLOOKUP($A160,BDD!$A$8:$BB$3170,52,0)),3),""))</f>
        <v/>
      </c>
      <c r="W160" s="398" t="str">
        <f>IF($A160="","",IFERROR(RIGHT(IF(VLOOKUP($A160,BDD!$A$8:$BB$3170,53,0)=0,"",VLOOKUP($A160,BDD!$A$8:$BB$3170,53,0)),3),""))</f>
        <v/>
      </c>
      <c r="X160" s="403" t="str">
        <f>IF($A160="","",IFERROR(RIGHT(IF(VLOOKUP($A160,BDD!$A$8:$BB$3170,54,0)=0,"",VLOOKUP($A160,BDD!$A$8:$BB$3170,54,0)),3),""))</f>
        <v/>
      </c>
      <c r="Y160" s="359">
        <v>94</v>
      </c>
      <c r="Z160" s="360" t="str">
        <f t="shared" si="6"/>
        <v/>
      </c>
      <c r="AA160" s="370"/>
      <c r="AB160" s="411" t="str">
        <f>IF($A160="","",IF(VLOOKUP($A160,BDD!$A$8:$BB$3170,32,0)=0,"",VLOOKUP($A160,BDD!$A$8:$BB$3170,32,0)))</f>
        <v/>
      </c>
    </row>
    <row r="161" spans="1:28" s="359" customFormat="1" ht="21" customHeight="1">
      <c r="A161" s="350" t="str">
        <f>IF(AA95="","",IFERROR(INDEX(BDD!$A$8:$A$3170,MATCH(AA95&amp;"",BDD!$E$8:$E$3170,0)),IFERROR(INDEX(BDD!$A$8:$A$3170,MATCH("JN°"&amp;TEXT(AA95,"000"),BDD!$E$8:$E$3170,0)),IF(ISNUMBER(MATCH(AA95&amp;"",BDD!$A$8:$A$3170,0)),AA95&amp;"",""))))</f>
        <v/>
      </c>
      <c r="B161" s="397">
        <f>IF($A161="","",VLOOKUP($A161,BDD!$A$8:$BB$3170,3,0))</f>
        <v>0</v>
      </c>
      <c r="C161" s="363">
        <f>IF($A161="","",VLOOKUP($A161,BDD!$A$8:$BB$3170,4,0))</f>
        <v>0</v>
      </c>
      <c r="D161" s="398">
        <f>IF($A161="","",VLOOKUP($A161,BDD!$A$8:$BB$3170,12,0))</f>
        <v>0</v>
      </c>
      <c r="E161" s="398" t="str">
        <f>IF($A161="","",VLOOKUP($A161,BDD!$A$8:$BB$3170,5,0))</f>
        <v>JN°095</v>
      </c>
      <c r="F161" s="398">
        <f>IF($A161="","",VLOOKUP($A161,BDD!$A$8:$BB$3170,6,0))</f>
        <v>0</v>
      </c>
      <c r="G161" s="399">
        <f>IF($A161="","",VLOOKUP($A161,BDD!$A$8:$BB$3170,7,0))</f>
        <v>0</v>
      </c>
      <c r="H161" s="398">
        <f>IF($A161="","",VLOOKUP($A161,BDD!$A$8:$BB$3170,8,0))</f>
        <v>0</v>
      </c>
      <c r="I161" s="398">
        <f>IF($A161="","",VLOOKUP($A161,BDD!$A$8:$BB$3170,9,0))</f>
        <v>0</v>
      </c>
      <c r="J161" s="399">
        <f>IF($A161="","",VLOOKUP($A161,BDD!$A$8:$BB$3170,10,0))</f>
        <v>0</v>
      </c>
      <c r="K161" s="400">
        <f>IF($A161="","",VLOOKUP($A161,BDD!$A$8:$BB$3170,11,0))</f>
        <v>0</v>
      </c>
      <c r="L161" s="398">
        <f>IF($A161="","",VLOOKUP($A161,BDD!$A$8:$BB$3170,13,0))</f>
        <v>0</v>
      </c>
      <c r="M161" s="398">
        <f>IF($A161="","",VLOOKUP($A161,BDD!$A$8:$BB$3170,14,0))</f>
        <v>0</v>
      </c>
      <c r="N161" s="401">
        <f>IF(AB161="",IF($A161="","",VLOOKUP($A161,BDD!$A$8:$BB$3170,22,0)),VLOOKUP($A161,BDD!$A$8:$BB$3170,31,0))</f>
        <v>0</v>
      </c>
      <c r="O161" s="399">
        <f>IF(AB161="",IF($A161="","",VLOOKUP($A161,BDD!$A$8:$BB$3170,16,0)),IF($A161="","",VLOOKUP($A161,BDD!$A$8:$BB$3170,29,0)))</f>
        <v>0</v>
      </c>
      <c r="P161" s="402">
        <f>IF(AB161="",IF($A161="","",VLOOKUP($A161,BDD!$A$8:$BB$3170,17,0)),VLOOKUP($A161,BDD!$A$8:$BB$3170,30,0))</f>
        <v>0</v>
      </c>
      <c r="Q161" s="402">
        <f>IF(AB161="",IF($A161="","",VLOOKUP($A161,BDD!$A$8:$BB$3170,18,0)),VLOOKUP($A161,BDD!$A$8:$BB$3170,30,0))</f>
        <v>0</v>
      </c>
      <c r="R161" s="402">
        <f>IF(AB161="",IF($A161="","",VLOOKUP($A161,BDD!$A$8:$BB$3170,19,0)),VLOOKUP($A161,BDD!$A$8:$BB$3170,30,0))</f>
        <v>0</v>
      </c>
      <c r="S161" s="398" t="str">
        <f>IF($A161="","",IFERROR(RIGHT(IF(VLOOKUP($A161,BDD!$A$8:$BB$3170,23,0)=0,"",VLOOKUP($A161,BDD!$A$8:$BB$3170,23,0)),3),""))</f>
        <v/>
      </c>
      <c r="T161" s="398" t="str">
        <f>IF($A161="","",IFERROR(RIGHT(IF(VLOOKUP($A161,BDD!$A$8:$BB$3170,27,0)=0,"",VLOOKUP($A161,BDD!$A$8:$BB$3170,27,0)),3),""))</f>
        <v/>
      </c>
      <c r="U161" s="398" t="str">
        <f>IF($A161="","",IFERROR(RIGHT(IF(VLOOKUP($A161,BDD!$A$8:$BB$3170,51,0)=0,"",VLOOKUP($A161,BDD!$A$8:$BB$3170,51,0)),3),""))</f>
        <v/>
      </c>
      <c r="V161" s="398" t="str">
        <f>IF($A161="","",IFERROR(RIGHT(IF(VLOOKUP($A161,BDD!$A$8:$BB$3170,52,0)=0,"",VLOOKUP($A161,BDD!$A$8:$BB$3170,52,0)),3),""))</f>
        <v/>
      </c>
      <c r="W161" s="398" t="str">
        <f>IF($A161="","",IFERROR(RIGHT(IF(VLOOKUP($A161,BDD!$A$8:$BB$3170,53,0)=0,"",VLOOKUP($A161,BDD!$A$8:$BB$3170,53,0)),3),""))</f>
        <v/>
      </c>
      <c r="X161" s="403" t="str">
        <f>IF($A161="","",IFERROR(RIGHT(IF(VLOOKUP($A161,BDD!$A$8:$BB$3170,54,0)=0,"",VLOOKUP($A161,BDD!$A$8:$BB$3170,54,0)),3),""))</f>
        <v/>
      </c>
      <c r="Y161" s="359">
        <v>95</v>
      </c>
      <c r="Z161" s="360" t="str">
        <f t="shared" si="6"/>
        <v/>
      </c>
      <c r="AA161" s="370"/>
      <c r="AB161" s="411" t="str">
        <f>IF($A161="","",IF(VLOOKUP($A161,BDD!$A$8:$BB$3170,32,0)=0,"",VLOOKUP($A161,BDD!$A$8:$BB$3170,32,0)))</f>
        <v/>
      </c>
    </row>
    <row r="162" spans="1:28" s="359" customFormat="1" ht="21" customHeight="1">
      <c r="A162" s="350" t="str">
        <f>IF(AA96="","",IFERROR(INDEX(BDD!$A$8:$A$3170,MATCH(AA96&amp;"",BDD!$E$8:$E$3170,0)),IFERROR(INDEX(BDD!$A$8:$A$3170,MATCH("JN°"&amp;TEXT(AA96,"000"),BDD!$E$8:$E$3170,0)),IF(ISNUMBER(MATCH(AA96&amp;"",BDD!$A$8:$A$3170,0)),AA96&amp;"",""))))</f>
        <v/>
      </c>
      <c r="B162" s="397">
        <f>IF($A162="","",VLOOKUP($A162,BDD!$A$8:$BB$3170,3,0))</f>
        <v>0</v>
      </c>
      <c r="C162" s="363">
        <f>IF($A162="","",VLOOKUP($A162,BDD!$A$8:$BB$3170,4,0))</f>
        <v>0</v>
      </c>
      <c r="D162" s="398">
        <f>IF($A162="","",VLOOKUP($A162,BDD!$A$8:$BB$3170,12,0))</f>
        <v>0</v>
      </c>
      <c r="E162" s="398" t="str">
        <f>IF($A162="","",VLOOKUP($A162,BDD!$A$8:$BB$3170,5,0))</f>
        <v>JN°096</v>
      </c>
      <c r="F162" s="398">
        <f>IF($A162="","",VLOOKUP($A162,BDD!$A$8:$BB$3170,6,0))</f>
        <v>0</v>
      </c>
      <c r="G162" s="399">
        <f>IF($A162="","",VLOOKUP($A162,BDD!$A$8:$BB$3170,7,0))</f>
        <v>0</v>
      </c>
      <c r="H162" s="398">
        <f>IF($A162="","",VLOOKUP($A162,BDD!$A$8:$BB$3170,8,0))</f>
        <v>0</v>
      </c>
      <c r="I162" s="398">
        <f>IF($A162="","",VLOOKUP($A162,BDD!$A$8:$BB$3170,9,0))</f>
        <v>0</v>
      </c>
      <c r="J162" s="399">
        <f>IF($A162="","",VLOOKUP($A162,BDD!$A$8:$BB$3170,10,0))</f>
        <v>0</v>
      </c>
      <c r="K162" s="400">
        <f>IF($A162="","",VLOOKUP($A162,BDD!$A$8:$BB$3170,11,0))</f>
        <v>0</v>
      </c>
      <c r="L162" s="398">
        <f>IF($A162="","",VLOOKUP($A162,BDD!$A$8:$BB$3170,13,0))</f>
        <v>0</v>
      </c>
      <c r="M162" s="398">
        <f>IF($A162="","",VLOOKUP($A162,BDD!$A$8:$BB$3170,14,0))</f>
        <v>0</v>
      </c>
      <c r="N162" s="401">
        <f>IF(AB162="",IF($A162="","",VLOOKUP($A162,BDD!$A$8:$BB$3170,22,0)),VLOOKUP($A162,BDD!$A$8:$BB$3170,31,0))</f>
        <v>0</v>
      </c>
      <c r="O162" s="399">
        <f>IF(AB162="",IF($A162="","",VLOOKUP($A162,BDD!$A$8:$BB$3170,16,0)),IF($A162="","",VLOOKUP($A162,BDD!$A$8:$BB$3170,29,0)))</f>
        <v>0</v>
      </c>
      <c r="P162" s="402">
        <f>IF(AB162="",IF($A162="","",VLOOKUP($A162,BDD!$A$8:$BB$3170,17,0)),VLOOKUP($A162,BDD!$A$8:$BB$3170,30,0))</f>
        <v>0</v>
      </c>
      <c r="Q162" s="402">
        <f>IF(AB162="",IF($A162="","",VLOOKUP($A162,BDD!$A$8:$BB$3170,18,0)),VLOOKUP($A162,BDD!$A$8:$BB$3170,30,0))</f>
        <v>0</v>
      </c>
      <c r="R162" s="402">
        <f>IF(AB162="",IF($A162="","",VLOOKUP($A162,BDD!$A$8:$BB$3170,19,0)),VLOOKUP($A162,BDD!$A$8:$BB$3170,30,0))</f>
        <v>0</v>
      </c>
      <c r="S162" s="398" t="str">
        <f>IF($A162="","",IFERROR(RIGHT(IF(VLOOKUP($A162,BDD!$A$8:$BB$3170,23,0)=0,"",VLOOKUP($A162,BDD!$A$8:$BB$3170,23,0)),3),""))</f>
        <v/>
      </c>
      <c r="T162" s="398" t="str">
        <f>IF($A162="","",IFERROR(RIGHT(IF(VLOOKUP($A162,BDD!$A$8:$BB$3170,27,0)=0,"",VLOOKUP($A162,BDD!$A$8:$BB$3170,27,0)),3),""))</f>
        <v/>
      </c>
      <c r="U162" s="398" t="str">
        <f>IF($A162="","",IFERROR(RIGHT(IF(VLOOKUP($A162,BDD!$A$8:$BB$3170,51,0)=0,"",VLOOKUP($A162,BDD!$A$8:$BB$3170,51,0)),3),""))</f>
        <v/>
      </c>
      <c r="V162" s="398" t="str">
        <f>IF($A162="","",IFERROR(RIGHT(IF(VLOOKUP($A162,BDD!$A$8:$BB$3170,52,0)=0,"",VLOOKUP($A162,BDD!$A$8:$BB$3170,52,0)),3),""))</f>
        <v/>
      </c>
      <c r="W162" s="398" t="str">
        <f>IF($A162="","",IFERROR(RIGHT(IF(VLOOKUP($A162,BDD!$A$8:$BB$3170,53,0)=0,"",VLOOKUP($A162,BDD!$A$8:$BB$3170,53,0)),3),""))</f>
        <v/>
      </c>
      <c r="X162" s="403" t="str">
        <f>IF($A162="","",IFERROR(RIGHT(IF(VLOOKUP($A162,BDD!$A$8:$BB$3170,54,0)=0,"",VLOOKUP($A162,BDD!$A$8:$BB$3170,54,0)),3),""))</f>
        <v/>
      </c>
      <c r="Y162" s="359">
        <v>96</v>
      </c>
      <c r="Z162" s="360" t="str">
        <f t="shared" si="6"/>
        <v/>
      </c>
      <c r="AA162" s="370"/>
      <c r="AB162" s="411" t="str">
        <f>IF($A162="","",IF(VLOOKUP($A162,BDD!$A$8:$BB$3170,32,0)=0,"",VLOOKUP($A162,BDD!$A$8:$BB$3170,32,0)))</f>
        <v/>
      </c>
    </row>
    <row r="163" spans="1:28" s="359" customFormat="1" ht="21" customHeight="1">
      <c r="A163" s="350" t="str">
        <f>IF(AA97="","",IFERROR(INDEX(BDD!$A$8:$A$3170,MATCH(AA97&amp;"",BDD!$E$8:$E$3170,0)),IFERROR(INDEX(BDD!$A$8:$A$3170,MATCH("JN°"&amp;TEXT(AA97,"000"),BDD!$E$8:$E$3170,0)),IF(ISNUMBER(MATCH(AA97&amp;"",BDD!$A$8:$A$3170,0)),AA97&amp;"",""))))</f>
        <v/>
      </c>
      <c r="B163" s="397">
        <f>IF($A163="","",VLOOKUP($A163,BDD!$A$8:$BB$3170,3,0))</f>
        <v>0</v>
      </c>
      <c r="C163" s="363">
        <f>IF($A163="","",VLOOKUP($A163,BDD!$A$8:$BB$3170,4,0))</f>
        <v>0</v>
      </c>
      <c r="D163" s="398">
        <f>IF($A163="","",VLOOKUP($A163,BDD!$A$8:$BB$3170,12,0))</f>
        <v>0</v>
      </c>
      <c r="E163" s="398" t="str">
        <f>IF($A163="","",VLOOKUP($A163,BDD!$A$8:$BB$3170,5,0))</f>
        <v>JN°097</v>
      </c>
      <c r="F163" s="398">
        <f>IF($A163="","",VLOOKUP($A163,BDD!$A$8:$BB$3170,6,0))</f>
        <v>0</v>
      </c>
      <c r="G163" s="399">
        <f>IF($A163="","",VLOOKUP($A163,BDD!$A$8:$BB$3170,7,0))</f>
        <v>0</v>
      </c>
      <c r="H163" s="400">
        <f>IF($A163="","",VLOOKUP($A163,BDD!$A$8:$BB$3170,8,0))</f>
        <v>0</v>
      </c>
      <c r="I163" s="398">
        <f>IF($A163="","",VLOOKUP($A163,BDD!$A$8:$BB$3170,9,0))</f>
        <v>0</v>
      </c>
      <c r="J163" s="399">
        <f>IF($A163="","",VLOOKUP($A163,BDD!$A$8:$BB$3170,10,0))</f>
        <v>0</v>
      </c>
      <c r="K163" s="400">
        <f>IF($A163="","",VLOOKUP($A163,BDD!$A$8:$BB$3170,11,0))</f>
        <v>0</v>
      </c>
      <c r="L163" s="398">
        <f>IF($A163="","",VLOOKUP($A163,BDD!$A$8:$BB$3170,13,0))</f>
        <v>0</v>
      </c>
      <c r="M163" s="398">
        <f>IF($A163="","",VLOOKUP($A163,BDD!$A$8:$BB$3170,14,0))</f>
        <v>0</v>
      </c>
      <c r="N163" s="401">
        <f>IF(AB163="",IF($A163="","",VLOOKUP($A163,BDD!$A$8:$BB$3170,22,0)),VLOOKUP($A163,BDD!$A$8:$BB$3170,31,0))</f>
        <v>0</v>
      </c>
      <c r="O163" s="399">
        <f>IF(AB163="",IF($A163="","",VLOOKUP($A163,BDD!$A$8:$BB$3170,16,0)),IF($A163="","",VLOOKUP($A163,BDD!$A$8:$BB$3170,29,0)))</f>
        <v>0</v>
      </c>
      <c r="P163" s="402">
        <f>IF(AB163="",IF($A163="","",VLOOKUP($A163,BDD!$A$8:$BB$3170,17,0)),VLOOKUP($A163,BDD!$A$8:$BB$3170,30,0))</f>
        <v>0</v>
      </c>
      <c r="Q163" s="402">
        <f>IF(AB163="",IF($A163="","",VLOOKUP($A163,BDD!$A$8:$BB$3170,18,0)),VLOOKUP($A163,BDD!$A$8:$BB$3170,30,0))</f>
        <v>0</v>
      </c>
      <c r="R163" s="402">
        <f>IF(AB163="",IF($A163="","",VLOOKUP($A163,BDD!$A$8:$BB$3170,19,0)),VLOOKUP($A163,BDD!$A$8:$BB$3170,30,0))</f>
        <v>0</v>
      </c>
      <c r="S163" s="398" t="str">
        <f>IF($A163="","",IFERROR(RIGHT(IF(VLOOKUP($A163,BDD!$A$8:$BB$3170,23,0)=0,"",VLOOKUP($A163,BDD!$A$8:$BB$3170,23,0)),3),""))</f>
        <v/>
      </c>
      <c r="T163" s="398" t="str">
        <f>IF($A163="","",IFERROR(RIGHT(IF(VLOOKUP($A163,BDD!$A$8:$BB$3170,27,0)=0,"",VLOOKUP($A163,BDD!$A$8:$BB$3170,27,0)),3),""))</f>
        <v/>
      </c>
      <c r="U163" s="398" t="str">
        <f>IF($A163="","",IFERROR(RIGHT(IF(VLOOKUP($A163,BDD!$A$8:$BB$3170,51,0)=0,"",VLOOKUP($A163,BDD!$A$8:$BB$3170,51,0)),3),""))</f>
        <v/>
      </c>
      <c r="V163" s="398" t="str">
        <f>IF($A163="","",IFERROR(RIGHT(IF(VLOOKUP($A163,BDD!$A$8:$BB$3170,52,0)=0,"",VLOOKUP($A163,BDD!$A$8:$BB$3170,52,0)),3),""))</f>
        <v/>
      </c>
      <c r="W163" s="398" t="str">
        <f>IF($A163="","",IFERROR(RIGHT(IF(VLOOKUP($A163,BDD!$A$8:$BB$3170,53,0)=0,"",VLOOKUP($A163,BDD!$A$8:$BB$3170,53,0)),3),""))</f>
        <v/>
      </c>
      <c r="X163" s="403" t="str">
        <f>IF($A163="","",IFERROR(RIGHT(IF(VLOOKUP($A163,BDD!$A$8:$BB$3170,54,0)=0,"",VLOOKUP($A163,BDD!$A$8:$BB$3170,54,0)),3),""))</f>
        <v/>
      </c>
      <c r="Y163" s="359">
        <v>97</v>
      </c>
      <c r="Z163" s="360" t="str">
        <f t="shared" si="6"/>
        <v/>
      </c>
      <c r="AA163" s="370"/>
      <c r="AB163" s="411" t="str">
        <f>IF($A163="","",IF(VLOOKUP($A163,BDD!$A$8:$BB$3170,32,0)=0,"",VLOOKUP($A163,BDD!$A$8:$BB$3170,32,0)))</f>
        <v/>
      </c>
    </row>
    <row r="164" spans="1:28" s="359" customFormat="1" ht="21" customHeight="1">
      <c r="A164" s="350" t="str">
        <f>IF(AA98="","",IFERROR(INDEX(BDD!$A$8:$A$3170,MATCH(AA98&amp;"",BDD!$E$8:$E$3170,0)),IFERROR(INDEX(BDD!$A$8:$A$3170,MATCH("JN°"&amp;TEXT(AA98,"000"),BDD!$E$8:$E$3170,0)),IF(ISNUMBER(MATCH(AA98&amp;"",BDD!$A$8:$A$3170,0)),AA98&amp;"",""))))</f>
        <v/>
      </c>
      <c r="B164" s="397">
        <f>IF($A164="","",VLOOKUP($A164,BDD!$A$8:$BB$3170,3,0))</f>
        <v>0</v>
      </c>
      <c r="C164" s="363">
        <f>IF($A164="","",VLOOKUP($A164,BDD!$A$8:$BB$3170,4,0))</f>
        <v>0</v>
      </c>
      <c r="D164" s="398">
        <f>IF($A164="","",VLOOKUP($A164,BDD!$A$8:$BB$3170,12,0))</f>
        <v>0</v>
      </c>
      <c r="E164" s="398" t="str">
        <f>IF($A164="","",VLOOKUP($A164,BDD!$A$8:$BB$3170,5,0))</f>
        <v>JN°098</v>
      </c>
      <c r="F164" s="398">
        <f>IF($A164="","",VLOOKUP($A164,BDD!$A$8:$BB$3170,6,0))</f>
        <v>0</v>
      </c>
      <c r="G164" s="399">
        <f>IF($A164="","",VLOOKUP($A164,BDD!$A$8:$BB$3170,7,0))</f>
        <v>0</v>
      </c>
      <c r="H164" s="398">
        <f>IF($A164="","",VLOOKUP($A164,BDD!$A$8:$BB$3170,8,0))</f>
        <v>0</v>
      </c>
      <c r="I164" s="398">
        <f>IF($A164="","",VLOOKUP($A164,BDD!$A$8:$BB$3170,9,0))</f>
        <v>0</v>
      </c>
      <c r="J164" s="399">
        <f>IF($A164="","",VLOOKUP($A164,BDD!$A$8:$BB$3170,10,0))</f>
        <v>0</v>
      </c>
      <c r="K164" s="400">
        <f>IF($A164="","",VLOOKUP($A164,BDD!$A$8:$BB$3170,11,0))</f>
        <v>0</v>
      </c>
      <c r="L164" s="398">
        <f>IF($A164="","",VLOOKUP($A164,BDD!$A$8:$BB$3170,13,0))</f>
        <v>0</v>
      </c>
      <c r="M164" s="398">
        <f>IF($A164="","",VLOOKUP($A164,BDD!$A$8:$BB$3170,14,0))</f>
        <v>0</v>
      </c>
      <c r="N164" s="401">
        <f>IF(AB164="",IF($A164="","",VLOOKUP($A164,BDD!$A$8:$BB$3170,22,0)),VLOOKUP($A164,BDD!$A$8:$BB$3170,31,0))</f>
        <v>0</v>
      </c>
      <c r="O164" s="399">
        <f>IF(AB164="",IF($A164="","",VLOOKUP($A164,BDD!$A$8:$BB$3170,16,0)),IF($A164="","",VLOOKUP($A164,BDD!$A$8:$BB$3170,29,0)))</f>
        <v>0</v>
      </c>
      <c r="P164" s="402">
        <f>IF(AB164="",IF($A164="","",VLOOKUP($A164,BDD!$A$8:$BB$3170,17,0)),VLOOKUP($A164,BDD!$A$8:$BB$3170,30,0))</f>
        <v>0</v>
      </c>
      <c r="Q164" s="402">
        <f>IF(AB164="",IF($A164="","",VLOOKUP($A164,BDD!$A$8:$BB$3170,18,0)),VLOOKUP($A164,BDD!$A$8:$BB$3170,30,0))</f>
        <v>0</v>
      </c>
      <c r="R164" s="402">
        <f>IF(AB164="",IF($A164="","",VLOOKUP($A164,BDD!$A$8:$BB$3170,19,0)),VLOOKUP($A164,BDD!$A$8:$BB$3170,30,0))</f>
        <v>0</v>
      </c>
      <c r="S164" s="398" t="str">
        <f>IF($A164="","",IFERROR(RIGHT(IF(VLOOKUP($A164,BDD!$A$8:$BB$3170,23,0)=0,"",VLOOKUP($A164,BDD!$A$8:$BB$3170,23,0)),3),""))</f>
        <v/>
      </c>
      <c r="T164" s="398" t="str">
        <f>IF($A164="","",IFERROR(RIGHT(IF(VLOOKUP($A164,BDD!$A$8:$BB$3170,27,0)=0,"",VLOOKUP($A164,BDD!$A$8:$BB$3170,27,0)),3),""))</f>
        <v/>
      </c>
      <c r="U164" s="398" t="str">
        <f>IF($A164="","",IFERROR(RIGHT(IF(VLOOKUP($A164,BDD!$A$8:$BB$3170,51,0)=0,"",VLOOKUP($A164,BDD!$A$8:$BB$3170,51,0)),3),""))</f>
        <v/>
      </c>
      <c r="V164" s="398" t="str">
        <f>IF($A164="","",IFERROR(RIGHT(IF(VLOOKUP($A164,BDD!$A$8:$BB$3170,52,0)=0,"",VLOOKUP($A164,BDD!$A$8:$BB$3170,52,0)),3),""))</f>
        <v/>
      </c>
      <c r="W164" s="398" t="str">
        <f>IF($A164="","",IFERROR(RIGHT(IF(VLOOKUP($A164,BDD!$A$8:$BB$3170,53,0)=0,"",VLOOKUP($A164,BDD!$A$8:$BB$3170,53,0)),3),""))</f>
        <v/>
      </c>
      <c r="X164" s="403" t="str">
        <f>IF($A164="","",IFERROR(RIGHT(IF(VLOOKUP($A164,BDD!$A$8:$BB$3170,54,0)=0,"",VLOOKUP($A164,BDD!$A$8:$BB$3170,54,0)),3),""))</f>
        <v/>
      </c>
      <c r="Y164" s="359">
        <v>98</v>
      </c>
      <c r="Z164" s="360" t="str">
        <f t="shared" si="6"/>
        <v/>
      </c>
      <c r="AA164" s="370"/>
      <c r="AB164" s="411" t="str">
        <f>IF($A164="","",IF(VLOOKUP($A164,BDD!$A$8:$BB$3170,32,0)=0,"",VLOOKUP($A164,BDD!$A$8:$BB$3170,32,0)))</f>
        <v/>
      </c>
    </row>
    <row r="165" spans="1:28" s="359" customFormat="1" ht="21" customHeight="1">
      <c r="A165" s="350" t="str">
        <f>IF(AA99="","",IFERROR(INDEX(BDD!$A$8:$A$3170,MATCH(AA99&amp;"",BDD!$E$8:$E$3170,0)),IFERROR(INDEX(BDD!$A$8:$A$3170,MATCH("JN°"&amp;TEXT(AA99,"000"),BDD!$E$8:$E$3170,0)),IF(ISNUMBER(MATCH(AA99&amp;"",BDD!$A$8:$A$3170,0)),AA99&amp;"",""))))</f>
        <v/>
      </c>
      <c r="B165" s="397">
        <f>IF($A165="","",VLOOKUP($A165,BDD!$A$8:$BB$3170,3,0))</f>
        <v>0</v>
      </c>
      <c r="C165" s="363">
        <f>IF($A165="","",VLOOKUP($A165,BDD!$A$8:$BB$3170,4,0))</f>
        <v>0</v>
      </c>
      <c r="D165" s="398">
        <f>IF($A165="","",VLOOKUP($A165,BDD!$A$8:$BB$3170,12,0))</f>
        <v>0</v>
      </c>
      <c r="E165" s="398" t="str">
        <f>IF($A165="","",VLOOKUP($A165,BDD!$A$8:$BB$3170,5,0))</f>
        <v>JN°099</v>
      </c>
      <c r="F165" s="398">
        <f>IF($A165="","",VLOOKUP($A165,BDD!$A$8:$BB$3170,6,0))</f>
        <v>0</v>
      </c>
      <c r="G165" s="399">
        <f>IF($A165="","",VLOOKUP($A165,BDD!$A$8:$BB$3170,7,0))</f>
        <v>0</v>
      </c>
      <c r="H165" s="398">
        <f>IF($A165="","",VLOOKUP($A165,BDD!$A$8:$BB$3170,8,0))</f>
        <v>0</v>
      </c>
      <c r="I165" s="398">
        <f>IF($A165="","",VLOOKUP($A165,BDD!$A$8:$BB$3170,9,0))</f>
        <v>0</v>
      </c>
      <c r="J165" s="399">
        <f>IF($A165="","",VLOOKUP($A165,BDD!$A$8:$BB$3170,10,0))</f>
        <v>0</v>
      </c>
      <c r="K165" s="400">
        <f>IF($A165="","",VLOOKUP($A165,BDD!$A$8:$BB$3170,11,0))</f>
        <v>0</v>
      </c>
      <c r="L165" s="398">
        <f>IF($A165="","",VLOOKUP($A165,BDD!$A$8:$BB$3170,13,0))</f>
        <v>0</v>
      </c>
      <c r="M165" s="398">
        <f>IF($A165="","",VLOOKUP($A165,BDD!$A$8:$BB$3170,14,0))</f>
        <v>0</v>
      </c>
      <c r="N165" s="401">
        <f>IF(AB165="",IF($A165="","",VLOOKUP($A165,BDD!$A$8:$BB$3170,22,0)),VLOOKUP($A165,BDD!$A$8:$BB$3170,31,0))</f>
        <v>0</v>
      </c>
      <c r="O165" s="399">
        <f>IF(AB165="",IF($A165="","",VLOOKUP($A165,BDD!$A$8:$BB$3170,16,0)),IF($A165="","",VLOOKUP($A165,BDD!$A$8:$BB$3170,29,0)))</f>
        <v>0</v>
      </c>
      <c r="P165" s="402">
        <f>IF(AB165="",IF($A165="","",VLOOKUP($A165,BDD!$A$8:$BB$3170,17,0)),VLOOKUP($A165,BDD!$A$8:$BB$3170,30,0))</f>
        <v>0</v>
      </c>
      <c r="Q165" s="402">
        <f>IF(AB165="",IF($A165="","",VLOOKUP($A165,BDD!$A$8:$BB$3170,18,0)),VLOOKUP($A165,BDD!$A$8:$BB$3170,30,0))</f>
        <v>0</v>
      </c>
      <c r="R165" s="402">
        <f>IF(AB165="",IF($A165="","",VLOOKUP($A165,BDD!$A$8:$BB$3170,19,0)),VLOOKUP($A165,BDD!$A$8:$BB$3170,30,0))</f>
        <v>0</v>
      </c>
      <c r="S165" s="398" t="str">
        <f>IF($A165="","",IFERROR(RIGHT(IF(VLOOKUP($A165,BDD!$A$8:$BB$3170,23,0)=0,"",VLOOKUP($A165,BDD!$A$8:$BB$3170,23,0)),3),""))</f>
        <v/>
      </c>
      <c r="T165" s="398" t="str">
        <f>IF($A165="","",IFERROR(RIGHT(IF(VLOOKUP($A165,BDD!$A$8:$BB$3170,27,0)=0,"",VLOOKUP($A165,BDD!$A$8:$BB$3170,27,0)),3),""))</f>
        <v/>
      </c>
      <c r="U165" s="398" t="str">
        <f>IF($A165="","",IFERROR(RIGHT(IF(VLOOKUP($A165,BDD!$A$8:$BB$3170,51,0)=0,"",VLOOKUP($A165,BDD!$A$8:$BB$3170,51,0)),3),""))</f>
        <v/>
      </c>
      <c r="V165" s="398" t="str">
        <f>IF($A165="","",IFERROR(RIGHT(IF(VLOOKUP($A165,BDD!$A$8:$BB$3170,52,0)=0,"",VLOOKUP($A165,BDD!$A$8:$BB$3170,52,0)),3),""))</f>
        <v/>
      </c>
      <c r="W165" s="398" t="str">
        <f>IF($A165="","",IFERROR(RIGHT(IF(VLOOKUP($A165,BDD!$A$8:$BB$3170,53,0)=0,"",VLOOKUP($A165,BDD!$A$8:$BB$3170,53,0)),3),""))</f>
        <v/>
      </c>
      <c r="X165" s="403" t="str">
        <f>IF($A165="","",IFERROR(RIGHT(IF(VLOOKUP($A165,BDD!$A$8:$BB$3170,54,0)=0,"",VLOOKUP($A165,BDD!$A$8:$BB$3170,54,0)),3),""))</f>
        <v/>
      </c>
      <c r="Y165" s="359">
        <v>99</v>
      </c>
      <c r="Z165" s="360" t="str">
        <f t="shared" si="6"/>
        <v/>
      </c>
      <c r="AA165" s="370"/>
      <c r="AB165" s="411" t="str">
        <f>IF($A165="","",IF(VLOOKUP($A165,BDD!$A$8:$BB$3170,32,0)=0,"",VLOOKUP($A165,BDD!$A$8:$BB$3170,32,0)))</f>
        <v/>
      </c>
    </row>
    <row r="166" spans="1:28" s="359" customFormat="1" ht="21" customHeight="1">
      <c r="A166" s="350" t="str">
        <f>IF(AA100="","",IFERROR(INDEX(BDD!$A$8:$A$3170,MATCH(AA100&amp;"",BDD!$E$8:$E$3170,0)),IFERROR(INDEX(BDD!$A$8:$A$3170,MATCH("JN°"&amp;TEXT(AA100,"000"),BDD!$E$8:$E$3170,0)),IF(ISNUMBER(MATCH(AA100&amp;"",BDD!$A$8:$A$3170,0)),AA100&amp;"",""))))</f>
        <v/>
      </c>
      <c r="B166" s="397">
        <f>IF($A166="","",VLOOKUP($A166,BDD!$A$8:$BB$3170,3,0))</f>
        <v>0</v>
      </c>
      <c r="C166" s="363">
        <f>IF($A166="","",VLOOKUP($A166,BDD!$A$8:$BB$3170,4,0))</f>
        <v>0</v>
      </c>
      <c r="D166" s="398">
        <f>IF($A166="","",VLOOKUP($A166,BDD!$A$8:$BB$3170,12,0))</f>
        <v>0</v>
      </c>
      <c r="E166" s="398" t="str">
        <f>IF($A166="","",VLOOKUP($A166,BDD!$A$8:$BB$3170,5,0))</f>
        <v>JN°100</v>
      </c>
      <c r="F166" s="398">
        <f>IF($A166="","",VLOOKUP($A166,BDD!$A$8:$BB$3170,6,0))</f>
        <v>0</v>
      </c>
      <c r="G166" s="399">
        <f>IF($A166="","",VLOOKUP($A166,BDD!$A$8:$BB$3170,7,0))</f>
        <v>0</v>
      </c>
      <c r="H166" s="398">
        <f>IF($A166="","",VLOOKUP($A166,BDD!$A$8:$BB$3170,8,0))</f>
        <v>0</v>
      </c>
      <c r="I166" s="398">
        <f>IF($A166="","",VLOOKUP($A166,BDD!$A$8:$BB$3170,9,0))</f>
        <v>0</v>
      </c>
      <c r="J166" s="399">
        <f>IF($A166="","",VLOOKUP($A166,BDD!$A$8:$BB$3170,10,0))</f>
        <v>0</v>
      </c>
      <c r="K166" s="400">
        <f>IF($A166="","",VLOOKUP($A166,BDD!$A$8:$BB$3170,11,0))</f>
        <v>0</v>
      </c>
      <c r="L166" s="398">
        <f>IF($A166="","",VLOOKUP($A166,BDD!$A$8:$BB$3170,13,0))</f>
        <v>0</v>
      </c>
      <c r="M166" s="398">
        <f>IF($A166="","",VLOOKUP($A166,BDD!$A$8:$BB$3170,14,0))</f>
        <v>0</v>
      </c>
      <c r="N166" s="401">
        <f>IF(AB166="",IF($A166="","",VLOOKUP($A166,BDD!$A$8:$BB$3170,22,0)),VLOOKUP($A166,BDD!$A$8:$BB$3170,31,0))</f>
        <v>0</v>
      </c>
      <c r="O166" s="399">
        <f>IF(AB166="",IF($A166="","",VLOOKUP($A166,BDD!$A$8:$BB$3170,16,0)),IF($A166="","",VLOOKUP($A166,BDD!$A$8:$BB$3170,29,0)))</f>
        <v>0</v>
      </c>
      <c r="P166" s="402">
        <f>IF(AB166="",IF($A166="","",VLOOKUP($A166,BDD!$A$8:$BB$3170,17,0)),VLOOKUP($A166,BDD!$A$8:$BB$3170,30,0))</f>
        <v>0</v>
      </c>
      <c r="Q166" s="402">
        <f>IF(AB166="",IF($A166="","",VLOOKUP($A166,BDD!$A$8:$BB$3170,18,0)),VLOOKUP($A166,BDD!$A$8:$BB$3170,30,0))</f>
        <v>0</v>
      </c>
      <c r="R166" s="402">
        <f>IF(AB166="",IF($A166="","",VLOOKUP($A166,BDD!$A$8:$BB$3170,19,0)),VLOOKUP($A166,BDD!$A$8:$BB$3170,30,0))</f>
        <v>0</v>
      </c>
      <c r="S166" s="398" t="str">
        <f>IF($A166="","",IFERROR(RIGHT(IF(VLOOKUP($A166,BDD!$A$8:$BB$3170,23,0)=0,"",VLOOKUP($A166,BDD!$A$8:$BB$3170,23,0)),3),""))</f>
        <v/>
      </c>
      <c r="T166" s="398" t="str">
        <f>IF($A166="","",IFERROR(RIGHT(IF(VLOOKUP($A166,BDD!$A$8:$BB$3170,27,0)=0,"",VLOOKUP($A166,BDD!$A$8:$BB$3170,27,0)),3),""))</f>
        <v/>
      </c>
      <c r="U166" s="398" t="str">
        <f>IF($A166="","",IFERROR(RIGHT(IF(VLOOKUP($A166,BDD!$A$8:$BB$3170,51,0)=0,"",VLOOKUP($A166,BDD!$A$8:$BB$3170,51,0)),3),""))</f>
        <v/>
      </c>
      <c r="V166" s="398" t="str">
        <f>IF($A166="","",IFERROR(RIGHT(IF(VLOOKUP($A166,BDD!$A$8:$BB$3170,52,0)=0,"",VLOOKUP($A166,BDD!$A$8:$BB$3170,52,0)),3),""))</f>
        <v/>
      </c>
      <c r="W166" s="398" t="str">
        <f>IF($A166="","",IFERROR(RIGHT(IF(VLOOKUP($A166,BDD!$A$8:$BB$3170,53,0)=0,"",VLOOKUP($A166,BDD!$A$8:$BB$3170,53,0)),3),""))</f>
        <v/>
      </c>
      <c r="X166" s="403" t="str">
        <f>IF($A166="","",IFERROR(RIGHT(IF(VLOOKUP($A166,BDD!$A$8:$BB$3170,54,0)=0,"",VLOOKUP($A166,BDD!$A$8:$BB$3170,54,0)),3),""))</f>
        <v/>
      </c>
      <c r="Y166" s="359">
        <v>100</v>
      </c>
      <c r="Z166" s="360" t="str">
        <f t="shared" si="6"/>
        <v/>
      </c>
      <c r="AA166" s="370"/>
      <c r="AB166" s="411" t="str">
        <f>IF($A166="","",IF(VLOOKUP($A166,BDD!$A$8:$BB$3170,32,0)=0,"",VLOOKUP($A166,BDD!$A$8:$BB$3170,32,0)))</f>
        <v/>
      </c>
    </row>
    <row r="167" spans="1:28" s="359" customFormat="1" ht="21" customHeight="1">
      <c r="A167" s="350" t="str">
        <f>IF(AA101="","",IFERROR(INDEX(BDD!$A$8:$A$3170,MATCH(AA101&amp;"",BDD!$E$8:$E$3170,0)),IFERROR(INDEX(BDD!$A$8:$A$3170,MATCH("JN°"&amp;TEXT(AA101,"000"),BDD!$E$8:$E$3170,0)),IF(ISNUMBER(MATCH(AA101&amp;"",BDD!$A$8:$A$3170,0)),AA101&amp;"",""))))</f>
        <v/>
      </c>
      <c r="B167" s="397">
        <f>IF($A167="","",VLOOKUP($A167,BDD!$A$8:$BB$3170,3,0))</f>
        <v>0</v>
      </c>
      <c r="C167" s="363">
        <f>IF($A167="","",VLOOKUP($A167,BDD!$A$8:$BB$3170,4,0))</f>
        <v>0</v>
      </c>
      <c r="D167" s="398">
        <f>IF($A167="","",VLOOKUP($A167,BDD!$A$8:$BB$3170,12,0))</f>
        <v>0</v>
      </c>
      <c r="E167" s="398" t="str">
        <f>IF($A167="","",VLOOKUP($A167,BDD!$A$8:$BB$3170,5,0))</f>
        <v>JN°101</v>
      </c>
      <c r="F167" s="398">
        <f>IF($A167="","",VLOOKUP($A167,BDD!$A$8:$BB$3170,6,0))</f>
        <v>0</v>
      </c>
      <c r="G167" s="399">
        <f>IF($A167="","",VLOOKUP($A167,BDD!$A$8:$BB$3170,7,0))</f>
        <v>0</v>
      </c>
      <c r="H167" s="398">
        <f>IF($A167="","",VLOOKUP($A167,BDD!$A$8:$BB$3170,8,0))</f>
        <v>0</v>
      </c>
      <c r="I167" s="398">
        <f>IF($A167="","",VLOOKUP($A167,BDD!$A$8:$BB$3170,9,0))</f>
        <v>0</v>
      </c>
      <c r="J167" s="399">
        <f>IF($A167="","",VLOOKUP($A167,BDD!$A$8:$BB$3170,10,0))</f>
        <v>0</v>
      </c>
      <c r="K167" s="400">
        <f>IF($A167="","",VLOOKUP($A167,BDD!$A$8:$BB$3170,11,0))</f>
        <v>0</v>
      </c>
      <c r="L167" s="398">
        <f>IF($A167="","",VLOOKUP($A167,BDD!$A$8:$BB$3170,13,0))</f>
        <v>0</v>
      </c>
      <c r="M167" s="398">
        <f>IF($A167="","",VLOOKUP($A167,BDD!$A$8:$BB$3170,14,0))</f>
        <v>0</v>
      </c>
      <c r="N167" s="401">
        <f>IF(AB167="",IF($A167="","",VLOOKUP($A167,BDD!$A$8:$BB$3170,22,0)),VLOOKUP($A167,BDD!$A$8:$BB$3170,31,0))</f>
        <v>0</v>
      </c>
      <c r="O167" s="399">
        <f>IF(AB167="",IF($A167="","",VLOOKUP($A167,BDD!$A$8:$BB$3170,16,0)),IF($A167="","",VLOOKUP($A167,BDD!$A$8:$BB$3170,29,0)))</f>
        <v>0</v>
      </c>
      <c r="P167" s="402">
        <f>IF(AB167="",IF($A167="","",VLOOKUP($A167,BDD!$A$8:$BB$3170,17,0)),VLOOKUP($A167,BDD!$A$8:$BB$3170,30,0))</f>
        <v>0</v>
      </c>
      <c r="Q167" s="402">
        <f>IF(AB167="",IF($A167="","",VLOOKUP($A167,BDD!$A$8:$BB$3170,18,0)),VLOOKUP($A167,BDD!$A$8:$BB$3170,30,0))</f>
        <v>0</v>
      </c>
      <c r="R167" s="402">
        <f>IF(AB167="",IF($A167="","",VLOOKUP($A167,BDD!$A$8:$BB$3170,19,0)),VLOOKUP($A167,BDD!$A$8:$BB$3170,30,0))</f>
        <v>0</v>
      </c>
      <c r="S167" s="398" t="str">
        <f>IF($A167="","",IFERROR(RIGHT(IF(VLOOKUP($A167,BDD!$A$8:$BB$3170,23,0)=0,"",VLOOKUP($A167,BDD!$A$8:$BB$3170,23,0)),3),""))</f>
        <v/>
      </c>
      <c r="T167" s="398" t="str">
        <f>IF($A167="","",IFERROR(RIGHT(IF(VLOOKUP($A167,BDD!$A$8:$BB$3170,27,0)=0,"",VLOOKUP($A167,BDD!$A$8:$BB$3170,27,0)),3),""))</f>
        <v/>
      </c>
      <c r="U167" s="398" t="str">
        <f>IF($A167="","",IFERROR(RIGHT(IF(VLOOKUP($A167,BDD!$A$8:$BB$3170,51,0)=0,"",VLOOKUP($A167,BDD!$A$8:$BB$3170,51,0)),3),""))</f>
        <v/>
      </c>
      <c r="V167" s="398" t="str">
        <f>IF($A167="","",IFERROR(RIGHT(IF(VLOOKUP($A167,BDD!$A$8:$BB$3170,52,0)=0,"",VLOOKUP($A167,BDD!$A$8:$BB$3170,52,0)),3),""))</f>
        <v/>
      </c>
      <c r="W167" s="398" t="str">
        <f>IF($A167="","",IFERROR(RIGHT(IF(VLOOKUP($A167,BDD!$A$8:$BB$3170,53,0)=0,"",VLOOKUP($A167,BDD!$A$8:$BB$3170,53,0)),3),""))</f>
        <v/>
      </c>
      <c r="X167" s="403" t="str">
        <f>IF($A167="","",IFERROR(RIGHT(IF(VLOOKUP($A167,BDD!$A$8:$BB$3170,54,0)=0,"",VLOOKUP($A167,BDD!$A$8:$BB$3170,54,0)),3),""))</f>
        <v/>
      </c>
      <c r="Y167" s="359">
        <v>101</v>
      </c>
      <c r="Z167" s="360" t="str">
        <f t="shared" si="6"/>
        <v/>
      </c>
      <c r="AA167" s="370"/>
      <c r="AB167" s="411" t="str">
        <f>IF($A167="","",IF(VLOOKUP($A167,BDD!$A$8:$BB$3170,32,0)=0,"",VLOOKUP($A167,BDD!$A$8:$BB$3170,32,0)))</f>
        <v/>
      </c>
    </row>
    <row r="168" spans="1:28" s="359" customFormat="1" ht="21" customHeight="1">
      <c r="A168" s="350" t="str">
        <f>IF(AA102="","",IFERROR(INDEX(BDD!$A$8:$A$3170,MATCH(AA102&amp;"",BDD!$E$8:$E$3170,0)),IFERROR(INDEX(BDD!$A$8:$A$3170,MATCH("JN°"&amp;TEXT(AA102,"000"),BDD!$E$8:$E$3170,0)),IF(ISNUMBER(MATCH(AA102&amp;"",BDD!$A$8:$A$3170,0)),AA102&amp;"",""))))</f>
        <v/>
      </c>
      <c r="B168" s="397">
        <f>IF($A168="","",VLOOKUP($A168,BDD!$A$8:$BB$3170,3,0))</f>
        <v>0</v>
      </c>
      <c r="C168" s="363">
        <f>IF($A168="","",VLOOKUP($A168,BDD!$A$8:$BB$3170,4,0))</f>
        <v>0</v>
      </c>
      <c r="D168" s="398">
        <f>IF($A168="","",VLOOKUP($A168,BDD!$A$8:$BB$3170,12,0))</f>
        <v>0</v>
      </c>
      <c r="E168" s="398" t="str">
        <f>IF($A168="","",VLOOKUP($A168,BDD!$A$8:$BB$3170,5,0))</f>
        <v>JN°102</v>
      </c>
      <c r="F168" s="398">
        <f>IF($A168="","",VLOOKUP($A168,BDD!$A$8:$BB$3170,6,0))</f>
        <v>0</v>
      </c>
      <c r="G168" s="399">
        <f>IF($A168="","",VLOOKUP($A168,BDD!$A$8:$BB$3170,7,0))</f>
        <v>0</v>
      </c>
      <c r="H168" s="398">
        <f>IF($A168="","",VLOOKUP($A168,BDD!$A$8:$BB$3170,8,0))</f>
        <v>0</v>
      </c>
      <c r="I168" s="398">
        <f>IF($A168="","",VLOOKUP($A168,BDD!$A$8:$BB$3170,9,0))</f>
        <v>0</v>
      </c>
      <c r="J168" s="399">
        <f>IF($A168="","",VLOOKUP($A168,BDD!$A$8:$BB$3170,10,0))</f>
        <v>0</v>
      </c>
      <c r="K168" s="400">
        <f>IF($A168="","",VLOOKUP($A168,BDD!$A$8:$BB$3170,11,0))</f>
        <v>0</v>
      </c>
      <c r="L168" s="398">
        <f>IF($A168="","",VLOOKUP($A168,BDD!$A$8:$BB$3170,13,0))</f>
        <v>0</v>
      </c>
      <c r="M168" s="398">
        <f>IF($A168="","",VLOOKUP($A168,BDD!$A$8:$BB$3170,14,0))</f>
        <v>0</v>
      </c>
      <c r="N168" s="401">
        <f>IF(AB168="",IF($A168="","",VLOOKUP($A168,BDD!$A$8:$BB$3170,22,0)),VLOOKUP($A168,BDD!$A$8:$BB$3170,31,0))</f>
        <v>0</v>
      </c>
      <c r="O168" s="399">
        <f>IF(AB168="",IF($A168="","",VLOOKUP($A168,BDD!$A$8:$BB$3170,16,0)),IF($A168="","",VLOOKUP($A168,BDD!$A$8:$BB$3170,29,0)))</f>
        <v>0</v>
      </c>
      <c r="P168" s="402">
        <f>IF(AB168="",IF($A168="","",VLOOKUP($A168,BDD!$A$8:$BB$3170,17,0)),VLOOKUP($A168,BDD!$A$8:$BB$3170,30,0))</f>
        <v>0</v>
      </c>
      <c r="Q168" s="402">
        <f>IF(AB168="",IF($A168="","",VLOOKUP($A168,BDD!$A$8:$BB$3170,18,0)),VLOOKUP($A168,BDD!$A$8:$BB$3170,30,0))</f>
        <v>0</v>
      </c>
      <c r="R168" s="402">
        <f>IF(AB168="",IF($A168="","",VLOOKUP($A168,BDD!$A$8:$BB$3170,19,0)),VLOOKUP($A168,BDD!$A$8:$BB$3170,30,0))</f>
        <v>0</v>
      </c>
      <c r="S168" s="398" t="str">
        <f>IF($A168="","",IFERROR(RIGHT(IF(VLOOKUP($A168,BDD!$A$8:$BB$3170,23,0)=0,"",VLOOKUP($A168,BDD!$A$8:$BB$3170,23,0)),3),""))</f>
        <v/>
      </c>
      <c r="T168" s="398" t="str">
        <f>IF($A168="","",IFERROR(RIGHT(IF(VLOOKUP($A168,BDD!$A$8:$BB$3170,27,0)=0,"",VLOOKUP($A168,BDD!$A$8:$BB$3170,27,0)),3),""))</f>
        <v/>
      </c>
      <c r="U168" s="398" t="str">
        <f>IF($A168="","",IFERROR(RIGHT(IF(VLOOKUP($A168,BDD!$A$8:$BB$3170,51,0)=0,"",VLOOKUP($A168,BDD!$A$8:$BB$3170,51,0)),3),""))</f>
        <v/>
      </c>
      <c r="V168" s="398" t="str">
        <f>IF($A168="","",IFERROR(RIGHT(IF(VLOOKUP($A168,BDD!$A$8:$BB$3170,52,0)=0,"",VLOOKUP($A168,BDD!$A$8:$BB$3170,52,0)),3),""))</f>
        <v/>
      </c>
      <c r="W168" s="398" t="str">
        <f>IF($A168="","",IFERROR(RIGHT(IF(VLOOKUP($A168,BDD!$A$8:$BB$3170,53,0)=0,"",VLOOKUP($A168,BDD!$A$8:$BB$3170,53,0)),3),""))</f>
        <v/>
      </c>
      <c r="X168" s="403" t="str">
        <f>IF($A168="","",IFERROR(RIGHT(IF(VLOOKUP($A168,BDD!$A$8:$BB$3170,54,0)=0,"",VLOOKUP($A168,BDD!$A$8:$BB$3170,54,0)),3),""))</f>
        <v/>
      </c>
      <c r="Y168" s="359">
        <v>102</v>
      </c>
      <c r="Z168" s="360" t="str">
        <f t="shared" si="6"/>
        <v/>
      </c>
      <c r="AA168" s="370"/>
      <c r="AB168" s="411" t="str">
        <f>IF($A168="","",IF(VLOOKUP($A168,BDD!$A$8:$BB$3170,32,0)=0,"",VLOOKUP($A168,BDD!$A$8:$BB$3170,32,0)))</f>
        <v/>
      </c>
    </row>
    <row r="169" spans="1:28" s="359" customFormat="1" ht="21" customHeight="1">
      <c r="A169" s="350" t="str">
        <f>IF(AA103="","",IFERROR(INDEX(BDD!$A$8:$A$3170,MATCH(AA103&amp;"",BDD!$E$8:$E$3170,0)),IFERROR(INDEX(BDD!$A$8:$A$3170,MATCH("JN°"&amp;TEXT(AA103,"000"),BDD!$E$8:$E$3170,0)),IF(ISNUMBER(MATCH(AA103&amp;"",BDD!$A$8:$A$3170,0)),AA103&amp;"",""))))</f>
        <v/>
      </c>
      <c r="B169" s="397">
        <f>IF($A169="","",VLOOKUP($A169,BDD!$A$8:$BB$3170,3,0))</f>
        <v>0</v>
      </c>
      <c r="C169" s="363">
        <f>IF($A169="","",VLOOKUP($A169,BDD!$A$8:$BB$3170,4,0))</f>
        <v>0</v>
      </c>
      <c r="D169" s="398">
        <f>IF($A169="","",VLOOKUP($A169,BDD!$A$8:$BB$3170,12,0))</f>
        <v>0</v>
      </c>
      <c r="E169" s="398" t="str">
        <f>IF($A169="","",VLOOKUP($A169,BDD!$A$8:$BB$3170,5,0))</f>
        <v>JN°103</v>
      </c>
      <c r="F169" s="398">
        <f>IF($A169="","",VLOOKUP($A169,BDD!$A$8:$BB$3170,6,0))</f>
        <v>0</v>
      </c>
      <c r="G169" s="399">
        <f>IF($A169="","",VLOOKUP($A169,BDD!$A$8:$BB$3170,7,0))</f>
        <v>0</v>
      </c>
      <c r="H169" s="398">
        <f>IF($A169="","",VLOOKUP($A169,BDD!$A$8:$BB$3170,8,0))</f>
        <v>0</v>
      </c>
      <c r="I169" s="398">
        <f>IF($A169="","",VLOOKUP($A169,BDD!$A$8:$BB$3170,9,0))</f>
        <v>0</v>
      </c>
      <c r="J169" s="399">
        <f>IF($A169="","",VLOOKUP($A169,BDD!$A$8:$BB$3170,10,0))</f>
        <v>0</v>
      </c>
      <c r="K169" s="400">
        <f>IF($A169="","",VLOOKUP($A169,BDD!$A$8:$BB$3170,11,0))</f>
        <v>0</v>
      </c>
      <c r="L169" s="398">
        <f>IF($A169="","",VLOOKUP($A169,BDD!$A$8:$BB$3170,13,0))</f>
        <v>0</v>
      </c>
      <c r="M169" s="398">
        <f>IF($A169="","",VLOOKUP($A169,BDD!$A$8:$BB$3170,14,0))</f>
        <v>0</v>
      </c>
      <c r="N169" s="401">
        <f>IF(AB169="",IF($A169="","",VLOOKUP($A169,BDD!$A$8:$BB$3170,22,0)),VLOOKUP($A169,BDD!$A$8:$BB$3170,31,0))</f>
        <v>0</v>
      </c>
      <c r="O169" s="399">
        <f>IF(AB169="",IF($A169="","",VLOOKUP($A169,BDD!$A$8:$BB$3170,16,0)),IF($A169="","",VLOOKUP($A169,BDD!$A$8:$BB$3170,29,0)))</f>
        <v>0</v>
      </c>
      <c r="P169" s="402">
        <f>IF(AB169="",IF($A169="","",VLOOKUP($A169,BDD!$A$8:$BB$3170,17,0)),VLOOKUP($A169,BDD!$A$8:$BB$3170,30,0))</f>
        <v>0</v>
      </c>
      <c r="Q169" s="402">
        <f>IF(AB169="",IF($A169="","",VLOOKUP($A169,BDD!$A$8:$BB$3170,18,0)),VLOOKUP($A169,BDD!$A$8:$BB$3170,30,0))</f>
        <v>0</v>
      </c>
      <c r="R169" s="402">
        <f>IF(AB169="",IF($A169="","",VLOOKUP($A169,BDD!$A$8:$BB$3170,19,0)),VLOOKUP($A169,BDD!$A$8:$BB$3170,30,0))</f>
        <v>0</v>
      </c>
      <c r="S169" s="398" t="str">
        <f>IF($A169="","",IFERROR(RIGHT(IF(VLOOKUP($A169,BDD!$A$8:$BB$3170,23,0)=0,"",VLOOKUP($A169,BDD!$A$8:$BB$3170,23,0)),3),""))</f>
        <v/>
      </c>
      <c r="T169" s="398" t="str">
        <f>IF($A169="","",IFERROR(RIGHT(IF(VLOOKUP($A169,BDD!$A$8:$BB$3170,27,0)=0,"",VLOOKUP($A169,BDD!$A$8:$BB$3170,27,0)),3),""))</f>
        <v/>
      </c>
      <c r="U169" s="398" t="str">
        <f>IF($A169="","",IFERROR(RIGHT(IF(VLOOKUP($A169,BDD!$A$8:$BB$3170,51,0)=0,"",VLOOKUP($A169,BDD!$A$8:$BB$3170,51,0)),3),""))</f>
        <v/>
      </c>
      <c r="V169" s="398" t="str">
        <f>IF($A169="","",IFERROR(RIGHT(IF(VLOOKUP($A169,BDD!$A$8:$BB$3170,52,0)=0,"",VLOOKUP($A169,BDD!$A$8:$BB$3170,52,0)),3),""))</f>
        <v/>
      </c>
      <c r="W169" s="398" t="str">
        <f>IF($A169="","",IFERROR(RIGHT(IF(VLOOKUP($A169,BDD!$A$8:$BB$3170,53,0)=0,"",VLOOKUP($A169,BDD!$A$8:$BB$3170,53,0)),3),""))</f>
        <v/>
      </c>
      <c r="X169" s="403" t="str">
        <f>IF($A169="","",IFERROR(RIGHT(IF(VLOOKUP($A169,BDD!$A$8:$BB$3170,54,0)=0,"",VLOOKUP($A169,BDD!$A$8:$BB$3170,54,0)),3),""))</f>
        <v/>
      </c>
      <c r="Y169" s="359">
        <v>103</v>
      </c>
      <c r="Z169" s="360" t="str">
        <f t="shared" si="6"/>
        <v/>
      </c>
      <c r="AA169" s="370"/>
      <c r="AB169" s="411" t="str">
        <f>IF($A169="","",IF(VLOOKUP($A169,BDD!$A$8:$BB$3170,32,0)=0,"",VLOOKUP($A169,BDD!$A$8:$BB$3170,32,0)))</f>
        <v/>
      </c>
    </row>
    <row r="170" spans="1:28" s="359" customFormat="1" ht="21" customHeight="1">
      <c r="A170" s="350" t="str">
        <f>IF(AA104="","",IFERROR(INDEX(BDD!$A$8:$A$3170,MATCH(AA104&amp;"",BDD!$E$8:$E$3170,0)),IFERROR(INDEX(BDD!$A$8:$A$3170,MATCH("JN°"&amp;TEXT(AA104,"000"),BDD!$E$8:$E$3170,0)),IF(ISNUMBER(MATCH(AA104&amp;"",BDD!$A$8:$A$3170,0)),AA104&amp;"",""))))</f>
        <v/>
      </c>
      <c r="B170" s="397">
        <f>IF($A170="","",VLOOKUP($A170,BDD!$A$8:$BB$3170,3,0))</f>
        <v>0</v>
      </c>
      <c r="C170" s="363">
        <f>IF($A170="","",VLOOKUP($A170,BDD!$A$8:$BB$3170,4,0))</f>
        <v>0</v>
      </c>
      <c r="D170" s="398">
        <f>IF($A170="","",VLOOKUP($A170,BDD!$A$8:$BB$3170,12,0))</f>
        <v>0</v>
      </c>
      <c r="E170" s="398" t="str">
        <f>IF($A170="","",VLOOKUP($A170,BDD!$A$8:$BB$3170,5,0))</f>
        <v>JN°104</v>
      </c>
      <c r="F170" s="398">
        <f>IF($A170="","",VLOOKUP($A170,BDD!$A$8:$BB$3170,6,0))</f>
        <v>0</v>
      </c>
      <c r="G170" s="399">
        <f>IF($A170="","",VLOOKUP($A170,BDD!$A$8:$BB$3170,7,0))</f>
        <v>0</v>
      </c>
      <c r="H170" s="398">
        <f>IF($A170="","",VLOOKUP($A170,BDD!$A$8:$BB$3170,8,0))</f>
        <v>0</v>
      </c>
      <c r="I170" s="398">
        <f>IF($A170="","",VLOOKUP($A170,BDD!$A$8:$BB$3170,9,0))</f>
        <v>0</v>
      </c>
      <c r="J170" s="399">
        <f>IF($A170="","",VLOOKUP($A170,BDD!$A$8:$BB$3170,10,0))</f>
        <v>0</v>
      </c>
      <c r="K170" s="400">
        <f>IF($A170="","",VLOOKUP($A170,BDD!$A$8:$BB$3170,11,0))</f>
        <v>0</v>
      </c>
      <c r="L170" s="398">
        <f>IF($A170="","",VLOOKUP($A170,BDD!$A$8:$BB$3170,13,0))</f>
        <v>0</v>
      </c>
      <c r="M170" s="398">
        <f>IF($A170="","",VLOOKUP($A170,BDD!$A$8:$BB$3170,14,0))</f>
        <v>0</v>
      </c>
      <c r="N170" s="401">
        <f>IF(AB170="",IF($A170="","",VLOOKUP($A170,BDD!$A$8:$BB$3170,22,0)),VLOOKUP($A170,BDD!$A$8:$BB$3170,31,0))</f>
        <v>0</v>
      </c>
      <c r="O170" s="399">
        <f>IF(AB170="",IF($A170="","",VLOOKUP($A170,BDD!$A$8:$BB$3170,16,0)),IF($A170="","",VLOOKUP($A170,BDD!$A$8:$BB$3170,29,0)))</f>
        <v>0</v>
      </c>
      <c r="P170" s="402">
        <f>IF(AB170="",IF($A170="","",VLOOKUP($A170,BDD!$A$8:$BB$3170,17,0)),VLOOKUP($A170,BDD!$A$8:$BB$3170,30,0))</f>
        <v>0</v>
      </c>
      <c r="Q170" s="402">
        <f>IF(AB170="",IF($A170="","",VLOOKUP($A170,BDD!$A$8:$BB$3170,18,0)),VLOOKUP($A170,BDD!$A$8:$BB$3170,30,0))</f>
        <v>0</v>
      </c>
      <c r="R170" s="402">
        <f>IF(AB170="",IF($A170="","",VLOOKUP($A170,BDD!$A$8:$BB$3170,19,0)),VLOOKUP($A170,BDD!$A$8:$BB$3170,30,0))</f>
        <v>0</v>
      </c>
      <c r="S170" s="398" t="str">
        <f>IF($A170="","",IFERROR(RIGHT(IF(VLOOKUP($A170,BDD!$A$8:$BB$3170,23,0)=0,"",VLOOKUP($A170,BDD!$A$8:$BB$3170,23,0)),3),""))</f>
        <v/>
      </c>
      <c r="T170" s="398" t="str">
        <f>IF($A170="","",IFERROR(RIGHT(IF(VLOOKUP($A170,BDD!$A$8:$BB$3170,27,0)=0,"",VLOOKUP($A170,BDD!$A$8:$BB$3170,27,0)),3),""))</f>
        <v/>
      </c>
      <c r="U170" s="398" t="str">
        <f>IF($A170="","",IFERROR(RIGHT(IF(VLOOKUP($A170,BDD!$A$8:$BB$3170,51,0)=0,"",VLOOKUP($A170,BDD!$A$8:$BB$3170,51,0)),3),""))</f>
        <v/>
      </c>
      <c r="V170" s="398" t="str">
        <f>IF($A170="","",IFERROR(RIGHT(IF(VLOOKUP($A170,BDD!$A$8:$BB$3170,52,0)=0,"",VLOOKUP($A170,BDD!$A$8:$BB$3170,52,0)),3),""))</f>
        <v/>
      </c>
      <c r="W170" s="398" t="str">
        <f>IF($A170="","",IFERROR(RIGHT(IF(VLOOKUP($A170,BDD!$A$8:$BB$3170,53,0)=0,"",VLOOKUP($A170,BDD!$A$8:$BB$3170,53,0)),3),""))</f>
        <v/>
      </c>
      <c r="X170" s="403" t="str">
        <f>IF($A170="","",IFERROR(RIGHT(IF(VLOOKUP($A170,BDD!$A$8:$BB$3170,54,0)=0,"",VLOOKUP($A170,BDD!$A$8:$BB$3170,54,0)),3),""))</f>
        <v/>
      </c>
      <c r="Y170" s="359">
        <v>104</v>
      </c>
      <c r="Z170" s="360" t="str">
        <f t="shared" si="6"/>
        <v/>
      </c>
      <c r="AA170" s="370"/>
      <c r="AB170" s="411" t="str">
        <f>IF($A170="","",IF(VLOOKUP($A170,BDD!$A$8:$BB$3170,32,0)=0,"",VLOOKUP($A170,BDD!$A$8:$BB$3170,32,0)))</f>
        <v/>
      </c>
    </row>
    <row r="171" spans="1:28" s="359" customFormat="1" ht="21" customHeight="1">
      <c r="A171" s="350" t="str">
        <f>IF(AA105="","",IFERROR(INDEX(BDD!$A$8:$A$3170,MATCH(AA105&amp;"",BDD!$E$8:$E$3170,0)),IFERROR(INDEX(BDD!$A$8:$A$3170,MATCH("JN°"&amp;TEXT(AA105,"000"),BDD!$E$8:$E$3170,0)),IF(ISNUMBER(MATCH(AA105&amp;"",BDD!$A$8:$A$3170,0)),AA105&amp;"",""))))</f>
        <v/>
      </c>
      <c r="B171" s="404">
        <f>IF($A171="","",VLOOKUP($A171,BDD!$A$8:$BB$3170,3,0))</f>
        <v>0</v>
      </c>
      <c r="C171" s="372">
        <f>IF($A171="","",VLOOKUP($A171,BDD!$A$8:$BB$3170,4,0))</f>
        <v>0</v>
      </c>
      <c r="D171" s="405">
        <f>IF($A171="","",VLOOKUP($A171,BDD!$A$8:$BB$3170,12,0))</f>
        <v>0</v>
      </c>
      <c r="E171" s="405" t="str">
        <f>IF($A171="","",VLOOKUP($A171,BDD!$A$8:$BB$3170,5,0))</f>
        <v>JN°105</v>
      </c>
      <c r="F171" s="405">
        <f>IF($A171="","",VLOOKUP($A171,BDD!$A$8:$BB$3170,6,0))</f>
        <v>0</v>
      </c>
      <c r="G171" s="406">
        <f>IF($A171="","",VLOOKUP($A171,BDD!$A$8:$BB$3170,7,0))</f>
        <v>0</v>
      </c>
      <c r="H171" s="405">
        <f>IF($A171="","",VLOOKUP($A171,BDD!$A$8:$BB$3170,8,0))</f>
        <v>0</v>
      </c>
      <c r="I171" s="405">
        <f>IF($A171="","",VLOOKUP($A171,BDD!$A$8:$BB$3170,9,0))</f>
        <v>0</v>
      </c>
      <c r="J171" s="406">
        <f>IF($A171="","",VLOOKUP($A171,BDD!$A$8:$BB$3170,10,0))</f>
        <v>0</v>
      </c>
      <c r="K171" s="407">
        <f>IF($A171="","",VLOOKUP($A171,BDD!$A$8:$BB$3170,11,0))</f>
        <v>0</v>
      </c>
      <c r="L171" s="405">
        <f>IF($A171="","",VLOOKUP($A171,BDD!$A$8:$BB$3170,13,0))</f>
        <v>0</v>
      </c>
      <c r="M171" s="405">
        <f>IF($A171="","",VLOOKUP($A171,BDD!$A$8:$BB$3170,14,0))</f>
        <v>0</v>
      </c>
      <c r="N171" s="408">
        <f>IF(AB171="",IF($A171="","",VLOOKUP($A171,BDD!$A$8:$BB$3170,22,0)),VLOOKUP($A171,BDD!$A$8:$BB$3170,31,0))</f>
        <v>0</v>
      </c>
      <c r="O171" s="406">
        <f>IF(AB171="",IF($A171="","",VLOOKUP($A171,BDD!$A$8:$BB$3170,16,0)),IF($A171="","",VLOOKUP($A171,BDD!$A$8:$BB$3170,29,0)))</f>
        <v>0</v>
      </c>
      <c r="P171" s="409">
        <f>IF(AB171="",IF($A171="","",VLOOKUP($A171,BDD!$A$8:$BB$3170,17,0)),VLOOKUP($A171,BDD!$A$8:$BB$3170,30,0))</f>
        <v>0</v>
      </c>
      <c r="Q171" s="409">
        <f>IF(AB171="",IF($A171="","",VLOOKUP($A171,BDD!$A$8:$BB$3170,18,0)),VLOOKUP($A171,BDD!$A$8:$BB$3170,30,0))</f>
        <v>0</v>
      </c>
      <c r="R171" s="409">
        <f>IF(AB171="",IF($A171="","",VLOOKUP($A171,BDD!$A$8:$BB$3170,19,0)),VLOOKUP($A171,BDD!$A$8:$BB$3170,30,0))</f>
        <v>0</v>
      </c>
      <c r="S171" s="405" t="str">
        <f>IF($A171="","",IFERROR(RIGHT(IF(VLOOKUP($A171,BDD!$A$8:$BB$3170,23,0)=0,"",VLOOKUP($A171,BDD!$A$8:$BB$3170,23,0)),3),""))</f>
        <v/>
      </c>
      <c r="T171" s="405" t="str">
        <f>IF($A171="","",IFERROR(RIGHT(IF(VLOOKUP($A171,BDD!$A$8:$BB$3170,27,0)=0,"",VLOOKUP($A171,BDD!$A$8:$BB$3170,27,0)),3),""))</f>
        <v/>
      </c>
      <c r="U171" s="405" t="str">
        <f>IF($A171="","",IFERROR(RIGHT(IF(VLOOKUP($A171,BDD!$A$8:$BB$3170,51,0)=0,"",VLOOKUP($A171,BDD!$A$8:$BB$3170,51,0)),3),""))</f>
        <v/>
      </c>
      <c r="V171" s="405" t="str">
        <f>IF($A171="","",IFERROR(RIGHT(IF(VLOOKUP($A171,BDD!$A$8:$BB$3170,52,0)=0,"",VLOOKUP($A171,BDD!$A$8:$BB$3170,52,0)),3),""))</f>
        <v/>
      </c>
      <c r="W171" s="405" t="str">
        <f>IF($A171="","",IFERROR(RIGHT(IF(VLOOKUP($A171,BDD!$A$8:$BB$3170,53,0)=0,"",VLOOKUP($A171,BDD!$A$8:$BB$3170,53,0)),3),""))</f>
        <v/>
      </c>
      <c r="X171" s="410" t="str">
        <f>IF($A171="","",IFERROR(RIGHT(IF(VLOOKUP($A171,BDD!$A$8:$BB$3170,54,0)=0,"",VLOOKUP($A171,BDD!$A$8:$BB$3170,54,0)),3),""))</f>
        <v/>
      </c>
      <c r="Y171" s="359">
        <v>105</v>
      </c>
      <c r="Z171" s="360" t="str">
        <f t="shared" si="6"/>
        <v/>
      </c>
      <c r="AA171" s="370"/>
      <c r="AB171" s="411" t="str">
        <f>IF($A171="","",IF(VLOOKUP($A171,BDD!$A$8:$BB$3170,32,0)=0,"",VLOOKUP($A171,BDD!$A$8:$BB$3170,32,0)))</f>
        <v/>
      </c>
    </row>
    <row r="172" spans="1:28" ht="3" customHeight="1">
      <c r="A172" s="379"/>
      <c r="B172" s="216"/>
      <c r="C172" s="216"/>
      <c r="D172" s="216"/>
      <c r="E172" s="216"/>
      <c r="F172" s="216"/>
      <c r="G172" s="380"/>
      <c r="I172" s="216"/>
      <c r="J172" s="380"/>
      <c r="L172" s="216"/>
      <c r="M172" s="216"/>
      <c r="N172" s="216"/>
      <c r="O172" s="380"/>
      <c r="P172" s="381"/>
      <c r="Q172" s="381"/>
      <c r="R172" s="381"/>
      <c r="S172" s="216"/>
      <c r="T172" s="216"/>
      <c r="U172" s="216"/>
      <c r="V172" s="216"/>
      <c r="W172" s="216"/>
      <c r="X172" s="216"/>
      <c r="Y172" s="189">
        <v>22</v>
      </c>
      <c r="Z172" s="317" t="str">
        <f t="shared" si="6"/>
        <v/>
      </c>
      <c r="AA172" s="370"/>
      <c r="AB172" s="413" t="str">
        <f>IF($A172="","",IF(VLOOKUP($A172,BDD!$A$8:$BB$3170,32,0)=0,"",VLOOKUP($A172,BDD!$A$8:$BB$3170,32,0)))</f>
        <v/>
      </c>
    </row>
    <row r="173" spans="1:28" s="382" customFormat="1" ht="20.100000000000001" customHeight="1">
      <c r="B173" s="1126" t="s">
        <v>1617</v>
      </c>
      <c r="C173" s="1126"/>
      <c r="D173" s="1126"/>
      <c r="E173" s="1126"/>
      <c r="F173" s="1126"/>
      <c r="G173" s="1126"/>
      <c r="H173" s="1126"/>
      <c r="I173" s="1126"/>
      <c r="J173" s="1126"/>
      <c r="K173" s="1126"/>
      <c r="L173" s="1115" t="s">
        <v>1777</v>
      </c>
      <c r="M173" s="1115"/>
      <c r="N173" s="1115"/>
      <c r="O173" s="1115"/>
      <c r="P173" s="1115"/>
      <c r="Q173" s="1115"/>
      <c r="R173" s="1115"/>
      <c r="S173" s="1115"/>
      <c r="T173" s="1115"/>
      <c r="U173" s="1115"/>
      <c r="V173" s="1115"/>
      <c r="W173" s="1115"/>
      <c r="X173" s="1115"/>
      <c r="Y173" s="189"/>
      <c r="Z173" s="317" t="str">
        <f t="shared" si="6"/>
        <v/>
      </c>
      <c r="AA173" s="370"/>
      <c r="AB173" s="413" t="str">
        <f>IF($A173="","",IF(VLOOKUP($A173,BDD!$A$8:$BB$3170,32,0)=0,"",VLOOKUP($A173,BDD!$A$8:$BB$3170,32,0)))</f>
        <v/>
      </c>
    </row>
    <row r="174" spans="1:28" s="382" customFormat="1" ht="20.100000000000001" customHeight="1">
      <c r="B174" s="1114" t="s">
        <v>1840</v>
      </c>
      <c r="C174" s="1114"/>
      <c r="D174" s="1114"/>
      <c r="E174" s="1114"/>
      <c r="F174" s="1114"/>
      <c r="G174" s="1114"/>
      <c r="H174" s="1114"/>
      <c r="I174" s="1114"/>
      <c r="J174" s="1114"/>
      <c r="K174" s="1114"/>
      <c r="L174" s="1115"/>
      <c r="M174" s="1115"/>
      <c r="N174" s="1115"/>
      <c r="O174" s="1115"/>
      <c r="P174" s="1115"/>
      <c r="Q174" s="1115"/>
      <c r="R174" s="1115"/>
      <c r="S174" s="1115"/>
      <c r="T174" s="1115"/>
      <c r="U174" s="1115"/>
      <c r="V174" s="1115"/>
      <c r="W174" s="1115"/>
      <c r="X174" s="1115"/>
      <c r="Y174" s="189"/>
      <c r="Z174" s="317" t="str">
        <f t="shared" si="6"/>
        <v/>
      </c>
      <c r="AA174" s="370"/>
      <c r="AB174" s="413" t="str">
        <f>IF($A174="","",IF(VLOOKUP($A174,BDD!$A$8:$BB$3170,32,0)=0,"",VLOOKUP($A174,BDD!$A$8:$BB$3170,32,0)))</f>
        <v/>
      </c>
    </row>
    <row r="175" spans="1:28" s="382" customFormat="1" ht="20.100000000000001" customHeight="1">
      <c r="B175" s="1114" t="s">
        <v>1841</v>
      </c>
      <c r="C175" s="1114"/>
      <c r="D175" s="1114"/>
      <c r="E175" s="1114"/>
      <c r="F175" s="1114"/>
      <c r="G175" s="1114"/>
      <c r="H175" s="1114"/>
      <c r="I175" s="1114"/>
      <c r="J175" s="1114"/>
      <c r="K175" s="1114"/>
      <c r="L175" s="1115"/>
      <c r="M175" s="1115"/>
      <c r="N175" s="1115"/>
      <c r="O175" s="1115"/>
      <c r="P175" s="1115"/>
      <c r="Q175" s="1115"/>
      <c r="R175" s="1115"/>
      <c r="S175" s="1115"/>
      <c r="T175" s="1115"/>
      <c r="U175" s="1115"/>
      <c r="V175" s="1115"/>
      <c r="W175" s="1115"/>
      <c r="X175" s="1115"/>
      <c r="Y175" s="189"/>
      <c r="Z175" s="317" t="str">
        <f t="shared" si="6"/>
        <v/>
      </c>
      <c r="AA175" s="370"/>
      <c r="AB175" s="413" t="str">
        <f>IF($A175="","",IF(VLOOKUP($A175,BDD!$A$8:$BB$3170,32,0)=0,"",VLOOKUP($A175,BDD!$A$8:$BB$3170,32,0)))</f>
        <v/>
      </c>
    </row>
    <row r="176" spans="1:28" s="382" customFormat="1" ht="20.100000000000001" customHeight="1">
      <c r="B176" s="1114" t="s">
        <v>1842</v>
      </c>
      <c r="C176" s="1114"/>
      <c r="D176" s="1114"/>
      <c r="E176" s="1114"/>
      <c r="F176" s="1114"/>
      <c r="G176" s="1114"/>
      <c r="H176" s="1114"/>
      <c r="I176" s="1114"/>
      <c r="J176" s="1114"/>
      <c r="K176" s="1114"/>
      <c r="L176" s="1115"/>
      <c r="M176" s="1115"/>
      <c r="N176" s="1115"/>
      <c r="O176" s="1115"/>
      <c r="P176" s="1115"/>
      <c r="Q176" s="1115"/>
      <c r="R176" s="1115"/>
      <c r="S176" s="1115"/>
      <c r="T176" s="1115"/>
      <c r="U176" s="1115"/>
      <c r="V176" s="1115"/>
      <c r="W176" s="1115"/>
      <c r="X176" s="1115"/>
      <c r="Y176" s="189"/>
      <c r="Z176" s="317" t="str">
        <f t="shared" si="6"/>
        <v/>
      </c>
      <c r="AA176" s="370"/>
      <c r="AB176" s="413" t="str">
        <f>IF($A176="","",IF(VLOOKUP($A176,BDD!$A$8:$BB$3170,32,0)=0,"",VLOOKUP($A176,BDD!$A$8:$BB$3170,32,0)))</f>
        <v/>
      </c>
    </row>
    <row r="177" spans="1:28" s="316" customFormat="1" ht="18.95" customHeight="1">
      <c r="A177" s="315"/>
      <c r="B177" s="1127"/>
      <c r="C177" s="1127"/>
      <c r="D177" s="1127"/>
      <c r="E177" s="1127"/>
      <c r="F177" s="1128" t="s">
        <v>1533</v>
      </c>
      <c r="G177" s="1129"/>
      <c r="H177" s="1129"/>
      <c r="I177" s="1129"/>
      <c r="J177" s="1129"/>
      <c r="K177" s="1129"/>
      <c r="L177" s="1129"/>
      <c r="M177" s="1129"/>
      <c r="N177" s="1129"/>
      <c r="O177" s="1129"/>
      <c r="P177" s="1129"/>
      <c r="Q177" s="1129"/>
      <c r="R177" s="1129"/>
      <c r="S177" s="1129"/>
      <c r="T177" s="1130"/>
      <c r="U177" s="1137" t="s">
        <v>1820</v>
      </c>
      <c r="V177" s="1138"/>
      <c r="W177" s="1138"/>
      <c r="X177" s="1139"/>
      <c r="Z177" s="317" t="str">
        <f t="shared" si="6"/>
        <v/>
      </c>
      <c r="AA177" s="370"/>
      <c r="AB177" s="413" t="str">
        <f>IF($A177="","",IF(VLOOKUP($A177,BDD!$A$8:$BB$3170,32,0)=0,"",VLOOKUP($A177,BDD!$A$8:$BB$3170,32,0)))</f>
        <v/>
      </c>
    </row>
    <row r="178" spans="1:28" s="316" customFormat="1" ht="18.95" customHeight="1">
      <c r="A178" s="315"/>
      <c r="B178" s="1127"/>
      <c r="C178" s="1127"/>
      <c r="D178" s="1127"/>
      <c r="E178" s="1127"/>
      <c r="F178" s="1131"/>
      <c r="G178" s="1132"/>
      <c r="H178" s="1132"/>
      <c r="I178" s="1132"/>
      <c r="J178" s="1132"/>
      <c r="K178" s="1132"/>
      <c r="L178" s="1132"/>
      <c r="M178" s="1132"/>
      <c r="N178" s="1132"/>
      <c r="O178" s="1132"/>
      <c r="P178" s="1132"/>
      <c r="Q178" s="1132"/>
      <c r="R178" s="1132"/>
      <c r="S178" s="1132"/>
      <c r="T178" s="1133"/>
      <c r="U178" s="1137" t="s">
        <v>1536</v>
      </c>
      <c r="V178" s="1138"/>
      <c r="W178" s="1138"/>
      <c r="X178" s="1139"/>
      <c r="Z178" s="317" t="str">
        <f t="shared" si="6"/>
        <v/>
      </c>
      <c r="AA178" s="370"/>
      <c r="AB178" s="413" t="str">
        <f>IF($A178="","",IF(VLOOKUP($A178,BDD!$A$8:$BB$3170,32,0)=0,"",VLOOKUP($A178,BDD!$A$8:$BB$3170,32,0)))</f>
        <v/>
      </c>
    </row>
    <row r="179" spans="1:28" s="316" customFormat="1" ht="18.95" customHeight="1">
      <c r="A179" s="315"/>
      <c r="B179" s="1127"/>
      <c r="C179" s="1127"/>
      <c r="D179" s="1127"/>
      <c r="E179" s="1127"/>
      <c r="F179" s="1134"/>
      <c r="G179" s="1135"/>
      <c r="H179" s="1135"/>
      <c r="I179" s="1135"/>
      <c r="J179" s="1135"/>
      <c r="K179" s="1135"/>
      <c r="L179" s="1135"/>
      <c r="M179" s="1135"/>
      <c r="N179" s="1135"/>
      <c r="O179" s="1135"/>
      <c r="P179" s="1135"/>
      <c r="Q179" s="1135"/>
      <c r="R179" s="1135"/>
      <c r="S179" s="1135"/>
      <c r="T179" s="1136"/>
      <c r="U179" s="1137" t="s">
        <v>1538</v>
      </c>
      <c r="V179" s="1138"/>
      <c r="W179" s="1138"/>
      <c r="X179" s="1139"/>
      <c r="Z179" s="317" t="str">
        <f t="shared" si="6"/>
        <v/>
      </c>
      <c r="AA179" s="370"/>
      <c r="AB179" s="413" t="str">
        <f>IF($A179="","",IF(VLOOKUP($A179,BDD!$A$8:$BB$3170,32,0)=0,"",VLOOKUP($A179,BDD!$A$8:$BB$3170,32,0)))</f>
        <v/>
      </c>
    </row>
    <row r="180" spans="1:28" s="316" customFormat="1" ht="3" customHeight="1">
      <c r="A180" s="315"/>
      <c r="H180" s="319"/>
      <c r="K180" s="319"/>
      <c r="P180" s="320"/>
      <c r="Q180" s="320"/>
      <c r="R180" s="320"/>
      <c r="Z180" s="317" t="str">
        <f t="shared" si="6"/>
        <v/>
      </c>
      <c r="AA180" s="370"/>
      <c r="AB180" s="413" t="str">
        <f>IF($A180="","",IF(VLOOKUP($A180,BDD!$A$8:$BB$3170,32,0)=0,"",VLOOKUP($A180,BDD!$A$8:$BB$3170,32,0)))</f>
        <v/>
      </c>
    </row>
    <row r="181" spans="1:28" s="316" customFormat="1" ht="21.75" customHeight="1">
      <c r="A181" s="315"/>
      <c r="B181" s="1116" t="s">
        <v>1821</v>
      </c>
      <c r="C181" s="1117"/>
      <c r="D181" s="1117"/>
      <c r="E181" s="1117"/>
      <c r="F181" s="1117"/>
      <c r="G181" s="1117"/>
      <c r="H181" s="1117"/>
      <c r="I181" s="1117"/>
      <c r="J181" s="1117"/>
      <c r="K181" s="1117"/>
      <c r="L181" s="1117"/>
      <c r="M181" s="1117"/>
      <c r="N181" s="1117"/>
      <c r="O181" s="1117"/>
      <c r="P181" s="1117"/>
      <c r="Q181" s="1117"/>
      <c r="R181" s="1117"/>
      <c r="S181" s="1117"/>
      <c r="T181" s="1117"/>
      <c r="U181" s="1117"/>
      <c r="V181" s="1117"/>
      <c r="W181" s="1117"/>
      <c r="X181" s="1118"/>
      <c r="Z181" s="317" t="str">
        <f t="shared" si="6"/>
        <v/>
      </c>
      <c r="AA181" s="370"/>
      <c r="AB181" s="413" t="str">
        <f>IF($A181="","",IF(VLOOKUP($A181,BDD!$A$8:$BB$3170,32,0)=0,"",VLOOKUP($A181,BDD!$A$8:$BB$3170,32,0)))</f>
        <v/>
      </c>
    </row>
    <row r="182" spans="1:28" s="326" customFormat="1" ht="18.75" customHeight="1">
      <c r="A182" s="315"/>
      <c r="B182" s="321" t="s">
        <v>1822</v>
      </c>
      <c r="C182" s="322"/>
      <c r="D182" s="322"/>
      <c r="E182" s="322"/>
      <c r="F182" s="384" t="str">
        <f>$F$7</f>
        <v>MFD-ISW Vers MFD-CPF-</v>
      </c>
      <c r="H182" s="385"/>
      <c r="I182" s="323" t="s">
        <v>1823</v>
      </c>
      <c r="J182" s="324"/>
      <c r="K182" s="386" t="str">
        <f>$K$7</f>
        <v>0  ML</v>
      </c>
      <c r="M182" s="327"/>
      <c r="N182" s="328" t="s">
        <v>1824</v>
      </c>
      <c r="O182" s="329">
        <f>$O$7</f>
        <v>0</v>
      </c>
      <c r="P182" s="330" t="s">
        <v>1825</v>
      </c>
      <c r="Q182" s="331" t="s">
        <v>1826</v>
      </c>
      <c r="R182" s="332"/>
      <c r="S182" s="1119">
        <f>$S$7</f>
        <v>0</v>
      </c>
      <c r="T182" s="1119"/>
      <c r="U182" s="333" t="s">
        <v>1825</v>
      </c>
      <c r="V182" s="324" t="s">
        <v>1827</v>
      </c>
      <c r="X182" s="334" t="str">
        <f>CONCATENATE("6/",$O$1)</f>
        <v>6/6</v>
      </c>
      <c r="Z182" s="317" t="str">
        <f t="shared" si="6"/>
        <v/>
      </c>
      <c r="AA182" s="370"/>
      <c r="AB182" s="413" t="str">
        <f>IF($A182="","",IF(VLOOKUP($A182,BDD!$A$8:$BB$3170,32,0)=0,"",VLOOKUP($A182,BDD!$A$8:$BB$3170,32,0)))</f>
        <v/>
      </c>
    </row>
    <row r="183" spans="1:28" s="223" customFormat="1" ht="22.5" customHeight="1">
      <c r="A183" s="387"/>
      <c r="B183" s="1120" t="s">
        <v>1828</v>
      </c>
      <c r="C183" s="1121"/>
      <c r="D183" s="1121"/>
      <c r="E183" s="1121"/>
      <c r="F183" s="1121"/>
      <c r="G183" s="1121"/>
      <c r="H183" s="1121"/>
      <c r="I183" s="1121"/>
      <c r="J183" s="1121"/>
      <c r="K183" s="1121"/>
      <c r="L183" s="1121"/>
      <c r="M183" s="1121"/>
      <c r="N183" s="1121"/>
      <c r="O183" s="1122"/>
      <c r="P183" s="1123" t="s">
        <v>1829</v>
      </c>
      <c r="Q183" s="1124"/>
      <c r="R183" s="1125"/>
      <c r="S183" s="335" t="s">
        <v>1830</v>
      </c>
      <c r="T183" s="336"/>
      <c r="U183" s="337">
        <f>$U$8</f>
        <v>0</v>
      </c>
      <c r="V183" s="336"/>
      <c r="W183" s="336"/>
      <c r="X183" s="338"/>
      <c r="Z183" s="317" t="str">
        <f t="shared" si="6"/>
        <v/>
      </c>
      <c r="AA183" s="370"/>
      <c r="AB183" s="413" t="str">
        <f>IF($A183="","",IF(VLOOKUP($A183,BDD!$A$8:$BB$3170,32,0)=0,"",VLOOKUP($A183,BDD!$A$8:$BB$3170,32,0)))</f>
        <v/>
      </c>
    </row>
    <row r="184" spans="1:28" s="347" customFormat="1" ht="55.5" customHeight="1">
      <c r="A184" s="388"/>
      <c r="B184" s="340" t="s">
        <v>1831</v>
      </c>
      <c r="C184" s="341" t="s">
        <v>1492</v>
      </c>
      <c r="D184" s="341" t="s">
        <v>1500</v>
      </c>
      <c r="E184" s="341" t="s">
        <v>1493</v>
      </c>
      <c r="F184" s="341" t="s">
        <v>1494</v>
      </c>
      <c r="G184" s="341" t="s">
        <v>1832</v>
      </c>
      <c r="H184" s="341" t="s">
        <v>1833</v>
      </c>
      <c r="I184" s="341" t="s">
        <v>1497</v>
      </c>
      <c r="J184" s="341" t="s">
        <v>1498</v>
      </c>
      <c r="K184" s="341" t="s">
        <v>1499</v>
      </c>
      <c r="L184" s="341" t="s">
        <v>1501</v>
      </c>
      <c r="M184" s="341" t="s">
        <v>1502</v>
      </c>
      <c r="N184" s="343" t="s">
        <v>1519</v>
      </c>
      <c r="O184" s="341" t="s">
        <v>1504</v>
      </c>
      <c r="P184" s="344" t="s">
        <v>1516</v>
      </c>
      <c r="Q184" s="344" t="s">
        <v>1517</v>
      </c>
      <c r="R184" s="344" t="s">
        <v>1518</v>
      </c>
      <c r="S184" s="345" t="s">
        <v>1834</v>
      </c>
      <c r="T184" s="345" t="s">
        <v>1835</v>
      </c>
      <c r="U184" s="345" t="s">
        <v>1836</v>
      </c>
      <c r="V184" s="345" t="s">
        <v>1837</v>
      </c>
      <c r="W184" s="345" t="s">
        <v>1838</v>
      </c>
      <c r="X184" s="346" t="s">
        <v>1839</v>
      </c>
      <c r="Z184" s="317" t="str">
        <f t="shared" si="6"/>
        <v/>
      </c>
      <c r="AA184" s="370"/>
      <c r="AB184" s="413" t="str">
        <f>IF($A184="","",IF(VLOOKUP($A184,BDD!$A$8:$BB$3170,32,0)=0,"",VLOOKUP($A184,BDD!$A$8:$BB$3170,32,0)))</f>
        <v/>
      </c>
    </row>
    <row r="185" spans="1:28" ht="3" customHeight="1">
      <c r="A185" s="389"/>
      <c r="B185" s="348"/>
      <c r="C185" s="348"/>
      <c r="D185" s="348"/>
      <c r="E185" s="348"/>
      <c r="F185" s="348"/>
      <c r="G185" s="348"/>
      <c r="H185" s="348"/>
      <c r="I185" s="348"/>
      <c r="J185" s="348"/>
      <c r="K185" s="348"/>
      <c r="L185" s="348"/>
      <c r="M185" s="348"/>
      <c r="N185" s="348"/>
      <c r="O185" s="348"/>
      <c r="P185" s="349"/>
      <c r="Q185" s="349"/>
      <c r="R185" s="349"/>
      <c r="S185" s="348"/>
      <c r="T185" s="348"/>
      <c r="U185" s="348"/>
      <c r="V185" s="348"/>
      <c r="W185" s="348"/>
      <c r="X185" s="348"/>
      <c r="Y185" s="348"/>
      <c r="Z185" s="317" t="str">
        <f t="shared" si="6"/>
        <v/>
      </c>
      <c r="AA185" s="370"/>
      <c r="AB185" s="413" t="str">
        <f>IF($A185="","",IF(VLOOKUP($A185,BDD!$A$8:$BB$3170,32,0)=0,"",VLOOKUP($A185,BDD!$A$8:$BB$3170,32,0)))</f>
        <v/>
      </c>
    </row>
    <row r="186" spans="1:28" s="359" customFormat="1" ht="21" customHeight="1">
      <c r="A186" s="350" t="str">
        <f>IF(AA106="","",IFERROR(INDEX(BDD!$A$8:$A$3170,MATCH(AA106&amp;"",BDD!$E$8:$E$3170,0)),IFERROR(INDEX(BDD!$A$8:$A$3170,MATCH("JN°"&amp;TEXT(AA106,"000"),BDD!$E$8:$E$3170,0)),IF(ISNUMBER(MATCH(AA106&amp;"",BDD!$A$8:$A$3170,0)),AA106&amp;"",""))))</f>
        <v/>
      </c>
      <c r="B186" s="390">
        <f>IF($A186="","",VLOOKUP($A186,BDD!$A$8:$BB$3170,3,0))</f>
        <v>0</v>
      </c>
      <c r="C186" s="352">
        <f>IF($A186="","",VLOOKUP($A186,BDD!$A$8:$BB$3170,4,0))</f>
        <v>0</v>
      </c>
      <c r="D186" s="391">
        <f>IF($A186="","",VLOOKUP($A186,BDD!$A$8:$BB$3170,12,0))</f>
        <v>0</v>
      </c>
      <c r="E186" s="391" t="str">
        <f>IF($A186="","",VLOOKUP($A186,BDD!$A$8:$BB$3170,5,0))</f>
        <v>JN°106</v>
      </c>
      <c r="F186" s="391">
        <f>IF($A186="","",VLOOKUP($A186,BDD!$A$8:$BB$3170,6,0))</f>
        <v>0</v>
      </c>
      <c r="G186" s="392">
        <f>IF($A186="","",VLOOKUP($A186,BDD!$A$8:$BB$3170,7,0))</f>
        <v>0</v>
      </c>
      <c r="H186" s="391">
        <f>IF($A186="","",VLOOKUP($A186,BDD!$A$8:$BB$3170,8,0))</f>
        <v>0</v>
      </c>
      <c r="I186" s="391">
        <f>IF($A186="","",VLOOKUP($A186,BDD!$A$8:$BB$3170,9,0))</f>
        <v>0</v>
      </c>
      <c r="J186" s="392">
        <f>IF($A186="","",VLOOKUP($A186,BDD!$A$8:$BB$3170,10,0))</f>
        <v>0</v>
      </c>
      <c r="K186" s="393">
        <f>IF($A186="","",VLOOKUP($A186,BDD!$A$8:$BB$3170,11,0))</f>
        <v>0</v>
      </c>
      <c r="L186" s="391">
        <f>IF($A186="","",VLOOKUP($A186,BDD!$A$8:$BB$3170,13,0))</f>
        <v>0</v>
      </c>
      <c r="M186" s="391">
        <f>IF($A186="","",VLOOKUP($A186,BDD!$A$8:$BB$3170,14,0))</f>
        <v>0</v>
      </c>
      <c r="N186" s="394">
        <f>IF(AB186="",IF($A186="","",VLOOKUP($A186,BDD!$A$8:$BB$3170,22,0)),VLOOKUP($A186,BDD!$A$8:$BB$3170,31,0))</f>
        <v>0</v>
      </c>
      <c r="O186" s="392">
        <f>IF(AB186="",IF($A186="","",VLOOKUP($A186,BDD!$A$8:$BB$3170,16,0)),IF($A186="","",VLOOKUP($A186,BDD!$A$8:$BB$3170,29,0)))</f>
        <v>0</v>
      </c>
      <c r="P186" s="395">
        <f>IF(AB186="",IF($A186="","",VLOOKUP($A186,BDD!$A$8:$BB$3170,17,0)),VLOOKUP($A186,BDD!$A$8:$BB$3170,30,0))</f>
        <v>0</v>
      </c>
      <c r="Q186" s="395">
        <f>IF(AB186="",IF($A186="","",VLOOKUP($A186,BDD!$A$8:$BB$3170,18,0)),VLOOKUP($A186,BDD!$A$8:$BB$3170,30,0))</f>
        <v>0</v>
      </c>
      <c r="R186" s="395">
        <f>IF(AB186="",IF($A186="","",VLOOKUP($A186,BDD!$A$8:$BB$3170,19,0)),VLOOKUP($A186,BDD!$A$8:$BB$3170,30,0))</f>
        <v>0</v>
      </c>
      <c r="S186" s="391" t="str">
        <f>IF($A186="","",IFERROR(RIGHT(IF(VLOOKUP($A186,BDD!$A$8:$BB$3170,23,0)=0,"",VLOOKUP($A186,BDD!$A$8:$BB$3170,23,0)),3),""))</f>
        <v/>
      </c>
      <c r="T186" s="391" t="str">
        <f>IF($A186="","",IFERROR(RIGHT(IF(VLOOKUP($A186,BDD!$A$8:$BB$3170,27,0)=0,"",VLOOKUP($A186,BDD!$A$8:$BB$3170,27,0)),3),""))</f>
        <v/>
      </c>
      <c r="U186" s="391" t="str">
        <f>IF($A186="","",IFERROR(RIGHT(IF(VLOOKUP($A186,BDD!$A$8:$BB$3170,51,0)=0,"",VLOOKUP($A186,BDD!$A$8:$BB$3170,51,0)),3),""))</f>
        <v/>
      </c>
      <c r="V186" s="391" t="str">
        <f>IF($A186="","",IFERROR(RIGHT(IF(VLOOKUP($A186,BDD!$A$8:$BB$3170,52,0)=0,"",VLOOKUP($A186,BDD!$A$8:$BB$3170,52,0)),3),""))</f>
        <v/>
      </c>
      <c r="W186" s="391" t="str">
        <f>IF($A186="","",IFERROR(RIGHT(IF(VLOOKUP($A186,BDD!$A$8:$BB$3170,53,0)=0,"",VLOOKUP($A186,BDD!$A$8:$BB$3170,53,0)),3),""))</f>
        <v/>
      </c>
      <c r="X186" s="396" t="str">
        <f>IF($A186="","",IFERROR(RIGHT(IF(VLOOKUP($A186,BDD!$A$8:$BB$3170,54,0)=0,"",VLOOKUP($A186,BDD!$A$8:$BB$3170,54,0)),3),""))</f>
        <v/>
      </c>
      <c r="Y186" s="359">
        <v>106</v>
      </c>
      <c r="Z186" s="360" t="str">
        <f t="shared" si="6"/>
        <v/>
      </c>
      <c r="AA186" s="370"/>
      <c r="AB186" s="411" t="str">
        <f>IF($A186="","",IF(VLOOKUP($A186,BDD!$A$8:$BB$3170,32,0)=0,"",VLOOKUP($A186,BDD!$A$8:$BB$3170,32,0)))</f>
        <v/>
      </c>
    </row>
    <row r="187" spans="1:28" s="359" customFormat="1" ht="21" customHeight="1">
      <c r="A187" s="350" t="str">
        <f>IF(AA107="","",IFERROR(INDEX(BDD!$A$8:$A$3170,MATCH(AA107&amp;"",BDD!$E$8:$E$3170,0)),IFERROR(INDEX(BDD!$A$8:$A$3170,MATCH("JN°"&amp;TEXT(AA107,"000"),BDD!$E$8:$E$3170,0)),IF(ISNUMBER(MATCH(AA107&amp;"",BDD!$A$8:$A$3170,0)),AA107&amp;"",""))))</f>
        <v/>
      </c>
      <c r="B187" s="397">
        <f>IF($A187="","",VLOOKUP($A187,BDD!$A$8:$BB$3170,3,0))</f>
        <v>0</v>
      </c>
      <c r="C187" s="363">
        <f>IF($A187="","",VLOOKUP($A187,BDD!$A$8:$BB$3170,4,0))</f>
        <v>0</v>
      </c>
      <c r="D187" s="398">
        <f>IF($A187="","",VLOOKUP($A187,BDD!$A$8:$BB$3170,12,0))</f>
        <v>0</v>
      </c>
      <c r="E187" s="398" t="str">
        <f>IF($A187="","",VLOOKUP($A187,BDD!$A$8:$BB$3170,5,0))</f>
        <v>JN°107</v>
      </c>
      <c r="F187" s="398">
        <f>IF($A187="","",VLOOKUP($A187,BDD!$A$8:$BB$3170,6,0))</f>
        <v>0</v>
      </c>
      <c r="G187" s="399">
        <f>IF($A187="","",VLOOKUP($A187,BDD!$A$8:$BB$3170,7,0))</f>
        <v>0</v>
      </c>
      <c r="H187" s="398">
        <f>IF($A187="","",VLOOKUP($A187,BDD!$A$8:$BB$3170,8,0))</f>
        <v>0</v>
      </c>
      <c r="I187" s="398">
        <f>IF($A187="","",VLOOKUP($A187,BDD!$A$8:$BB$3170,9,0))</f>
        <v>0</v>
      </c>
      <c r="J187" s="399">
        <f>IF($A187="","",VLOOKUP($A187,BDD!$A$8:$BB$3170,10,0))</f>
        <v>0</v>
      </c>
      <c r="K187" s="400">
        <f>IF($A187="","",VLOOKUP($A187,BDD!$A$8:$BB$3170,11,0))</f>
        <v>0</v>
      </c>
      <c r="L187" s="398">
        <f>IF($A187="","",VLOOKUP($A187,BDD!$A$8:$BB$3170,13,0))</f>
        <v>0</v>
      </c>
      <c r="M187" s="398">
        <f>IF($A187="","",VLOOKUP($A187,BDD!$A$8:$BB$3170,14,0))</f>
        <v>0</v>
      </c>
      <c r="N187" s="401">
        <f>IF(AB187="",IF($A187="","",VLOOKUP($A187,BDD!$A$8:$BB$3170,22,0)),VLOOKUP($A187,BDD!$A$8:$BB$3170,31,0))</f>
        <v>0</v>
      </c>
      <c r="O187" s="399">
        <f>IF(AB187="",IF($A187="","",VLOOKUP($A187,BDD!$A$8:$BB$3170,16,0)),IF($A187="","",VLOOKUP($A187,BDD!$A$8:$BB$3170,29,0)))</f>
        <v>0</v>
      </c>
      <c r="P187" s="402">
        <f>IF(AB187="",IF($A187="","",VLOOKUP($A187,BDD!$A$8:$BB$3170,17,0)),VLOOKUP($A187,BDD!$A$8:$BB$3170,30,0))</f>
        <v>0</v>
      </c>
      <c r="Q187" s="402">
        <f>IF(AB187="",IF($A187="","",VLOOKUP($A187,BDD!$A$8:$BB$3170,18,0)),VLOOKUP($A187,BDD!$A$8:$BB$3170,30,0))</f>
        <v>0</v>
      </c>
      <c r="R187" s="402">
        <f>IF(AB187="",IF($A187="","",VLOOKUP($A187,BDD!$A$8:$BB$3170,19,0)),VLOOKUP($A187,BDD!$A$8:$BB$3170,30,0))</f>
        <v>0</v>
      </c>
      <c r="S187" s="398" t="str">
        <f>IF($A187="","",IFERROR(RIGHT(IF(VLOOKUP($A187,BDD!$A$8:$BB$3170,23,0)=0,"",VLOOKUP($A187,BDD!$A$8:$BB$3170,23,0)),3),""))</f>
        <v/>
      </c>
      <c r="T187" s="398" t="str">
        <f>IF($A187="","",IFERROR(RIGHT(IF(VLOOKUP($A187,BDD!$A$8:$BB$3170,27,0)=0,"",VLOOKUP($A187,BDD!$A$8:$BB$3170,27,0)),3),""))</f>
        <v/>
      </c>
      <c r="U187" s="398" t="str">
        <f>IF($A187="","",IFERROR(RIGHT(IF(VLOOKUP($A187,BDD!$A$8:$BB$3170,51,0)=0,"",VLOOKUP($A187,BDD!$A$8:$BB$3170,51,0)),3),""))</f>
        <v/>
      </c>
      <c r="V187" s="398" t="str">
        <f>IF($A187="","",IFERROR(RIGHT(IF(VLOOKUP($A187,BDD!$A$8:$BB$3170,52,0)=0,"",VLOOKUP($A187,BDD!$A$8:$BB$3170,52,0)),3),""))</f>
        <v/>
      </c>
      <c r="W187" s="398" t="str">
        <f>IF($A187="","",IFERROR(RIGHT(IF(VLOOKUP($A187,BDD!$A$8:$BB$3170,53,0)=0,"",VLOOKUP($A187,BDD!$A$8:$BB$3170,53,0)),3),""))</f>
        <v/>
      </c>
      <c r="X187" s="403" t="str">
        <f>IF($A187="","",IFERROR(RIGHT(IF(VLOOKUP($A187,BDD!$A$8:$BB$3170,54,0)=0,"",VLOOKUP($A187,BDD!$A$8:$BB$3170,54,0)),3),""))</f>
        <v/>
      </c>
      <c r="Y187" s="359">
        <v>107</v>
      </c>
      <c r="Z187" s="360" t="str">
        <f t="shared" si="6"/>
        <v/>
      </c>
      <c r="AA187" s="370"/>
      <c r="AB187" s="411" t="str">
        <f>IF($A187="","",IF(VLOOKUP($A187,BDD!$A$8:$BB$3170,32,0)=0,"",VLOOKUP($A187,BDD!$A$8:$BB$3170,32,0)))</f>
        <v/>
      </c>
    </row>
    <row r="188" spans="1:28" s="359" customFormat="1" ht="21" customHeight="1">
      <c r="A188" s="350" t="str">
        <f>IF(AA108="","",IFERROR(INDEX(BDD!$A$8:$A$3170,MATCH(AA108&amp;"",BDD!$E$8:$E$3170,0)),IFERROR(INDEX(BDD!$A$8:$A$3170,MATCH("JN°"&amp;TEXT(AA108,"000"),BDD!$E$8:$E$3170,0)),IF(ISNUMBER(MATCH(AA108&amp;"",BDD!$A$8:$A$3170,0)),AA108&amp;"",""))))</f>
        <v/>
      </c>
      <c r="B188" s="397">
        <f>IF($A188="","",VLOOKUP($A188,BDD!$A$8:$BB$3170,3,0))</f>
        <v>0</v>
      </c>
      <c r="C188" s="363">
        <f>IF($A188="","",VLOOKUP($A188,BDD!$A$8:$BB$3170,4,0))</f>
        <v>0</v>
      </c>
      <c r="D188" s="398">
        <f>IF($A188="","",VLOOKUP($A188,BDD!$A$8:$BB$3170,12,0))</f>
        <v>0</v>
      </c>
      <c r="E188" s="398" t="str">
        <f>IF($A188="","",VLOOKUP($A188,BDD!$A$8:$BB$3170,5,0))</f>
        <v>JN°108</v>
      </c>
      <c r="F188" s="398">
        <f>IF($A188="","",VLOOKUP($A188,BDD!$A$8:$BB$3170,6,0))</f>
        <v>0</v>
      </c>
      <c r="G188" s="399">
        <f>IF($A188="","",VLOOKUP($A188,BDD!$A$8:$BB$3170,7,0))</f>
        <v>0</v>
      </c>
      <c r="H188" s="398">
        <f>IF($A188="","",VLOOKUP($A188,BDD!$A$8:$BB$3170,8,0))</f>
        <v>0</v>
      </c>
      <c r="I188" s="398">
        <f>IF($A188="","",VLOOKUP($A188,BDD!$A$8:$BB$3170,9,0))</f>
        <v>0</v>
      </c>
      <c r="J188" s="399">
        <f>IF($A188="","",VLOOKUP($A188,BDD!$A$8:$BB$3170,10,0))</f>
        <v>0</v>
      </c>
      <c r="K188" s="400">
        <f>IF($A188="","",VLOOKUP($A188,BDD!$A$8:$BB$3170,11,0))</f>
        <v>0</v>
      </c>
      <c r="L188" s="398">
        <f>IF($A188="","",VLOOKUP($A188,BDD!$A$8:$BB$3170,13,0))</f>
        <v>0</v>
      </c>
      <c r="M188" s="398">
        <f>IF($A188="","",VLOOKUP($A188,BDD!$A$8:$BB$3170,14,0))</f>
        <v>0</v>
      </c>
      <c r="N188" s="401">
        <f>IF(AB188="",IF($A188="","",VLOOKUP($A188,BDD!$A$8:$BB$3170,22,0)),VLOOKUP($A188,BDD!$A$8:$BB$3170,31,0))</f>
        <v>0</v>
      </c>
      <c r="O188" s="399">
        <f>IF(AB188="",IF($A188="","",VLOOKUP($A188,BDD!$A$8:$BB$3170,16,0)),IF($A188="","",VLOOKUP($A188,BDD!$A$8:$BB$3170,29,0)))</f>
        <v>0</v>
      </c>
      <c r="P188" s="402">
        <f>IF(AB188="",IF($A188="","",VLOOKUP($A188,BDD!$A$8:$BB$3170,17,0)),VLOOKUP($A188,BDD!$A$8:$BB$3170,30,0))</f>
        <v>0</v>
      </c>
      <c r="Q188" s="402">
        <f>IF(AB188="",IF($A188="","",VLOOKUP($A188,BDD!$A$8:$BB$3170,18,0)),VLOOKUP($A188,BDD!$A$8:$BB$3170,30,0))</f>
        <v>0</v>
      </c>
      <c r="R188" s="402">
        <f>IF(AB188="",IF($A188="","",VLOOKUP($A188,BDD!$A$8:$BB$3170,19,0)),VLOOKUP($A188,BDD!$A$8:$BB$3170,30,0))</f>
        <v>0</v>
      </c>
      <c r="S188" s="398" t="str">
        <f>IF($A188="","",IFERROR(RIGHT(IF(VLOOKUP($A188,BDD!$A$8:$BB$3170,23,0)=0,"",VLOOKUP($A188,BDD!$A$8:$BB$3170,23,0)),3),""))</f>
        <v/>
      </c>
      <c r="T188" s="398" t="str">
        <f>IF($A188="","",IFERROR(RIGHT(IF(VLOOKUP($A188,BDD!$A$8:$BB$3170,27,0)=0,"",VLOOKUP($A188,BDD!$A$8:$BB$3170,27,0)),3),""))</f>
        <v/>
      </c>
      <c r="U188" s="398" t="str">
        <f>IF($A188="","",IFERROR(RIGHT(IF(VLOOKUP($A188,BDD!$A$8:$BB$3170,51,0)=0,"",VLOOKUP($A188,BDD!$A$8:$BB$3170,51,0)),3),""))</f>
        <v/>
      </c>
      <c r="V188" s="398" t="str">
        <f>IF($A188="","",IFERROR(RIGHT(IF(VLOOKUP($A188,BDD!$A$8:$BB$3170,52,0)=0,"",VLOOKUP($A188,BDD!$A$8:$BB$3170,52,0)),3),""))</f>
        <v/>
      </c>
      <c r="W188" s="398" t="str">
        <f>IF($A188="","",IFERROR(RIGHT(IF(VLOOKUP($A188,BDD!$A$8:$BB$3170,53,0)=0,"",VLOOKUP($A188,BDD!$A$8:$BB$3170,53,0)),3),""))</f>
        <v/>
      </c>
      <c r="X188" s="403" t="str">
        <f>IF($A188="","",IFERROR(RIGHT(IF(VLOOKUP($A188,BDD!$A$8:$BB$3170,54,0)=0,"",VLOOKUP($A188,BDD!$A$8:$BB$3170,54,0)),3),""))</f>
        <v/>
      </c>
      <c r="Y188" s="359">
        <v>108</v>
      </c>
      <c r="Z188" s="360" t="str">
        <f t="shared" si="6"/>
        <v/>
      </c>
      <c r="AA188" s="370"/>
      <c r="AB188" s="411" t="str">
        <f>IF($A188="","",IF(VLOOKUP($A188,BDD!$A$8:$BB$3170,32,0)=0,"",VLOOKUP($A188,BDD!$A$8:$BB$3170,32,0)))</f>
        <v/>
      </c>
    </row>
    <row r="189" spans="1:28" s="359" customFormat="1" ht="21" customHeight="1">
      <c r="A189" s="350" t="str">
        <f>IF(AA109="","",IFERROR(INDEX(BDD!$A$8:$A$3170,MATCH(AA109&amp;"",BDD!$E$8:$E$3170,0)),IFERROR(INDEX(BDD!$A$8:$A$3170,MATCH("JN°"&amp;TEXT(AA109,"000"),BDD!$E$8:$E$3170,0)),IF(ISNUMBER(MATCH(AA109&amp;"",BDD!$A$8:$A$3170,0)),AA109&amp;"",""))))</f>
        <v/>
      </c>
      <c r="B189" s="397">
        <f>IF($A189="","",VLOOKUP($A189,BDD!$A$8:$BB$3170,3,0))</f>
        <v>0</v>
      </c>
      <c r="C189" s="363">
        <f>IF($A189="","",VLOOKUP($A189,BDD!$A$8:$BB$3170,4,0))</f>
        <v>0</v>
      </c>
      <c r="D189" s="398">
        <f>IF($A189="","",VLOOKUP($A189,BDD!$A$8:$BB$3170,12,0))</f>
        <v>0</v>
      </c>
      <c r="E189" s="398" t="str">
        <f>IF($A189="","",VLOOKUP($A189,BDD!$A$8:$BB$3170,5,0))</f>
        <v>JN°109</v>
      </c>
      <c r="F189" s="398">
        <f>IF($A189="","",VLOOKUP($A189,BDD!$A$8:$BB$3170,6,0))</f>
        <v>0</v>
      </c>
      <c r="G189" s="399">
        <f>IF($A189="","",VLOOKUP($A189,BDD!$A$8:$BB$3170,7,0))</f>
        <v>0</v>
      </c>
      <c r="H189" s="398">
        <f>IF($A189="","",VLOOKUP($A189,BDD!$A$8:$BB$3170,8,0))</f>
        <v>0</v>
      </c>
      <c r="I189" s="398">
        <f>IF($A189="","",VLOOKUP($A189,BDD!$A$8:$BB$3170,9,0))</f>
        <v>0</v>
      </c>
      <c r="J189" s="399">
        <f>IF($A189="","",VLOOKUP($A189,BDD!$A$8:$BB$3170,10,0))</f>
        <v>0</v>
      </c>
      <c r="K189" s="400">
        <f>IF($A189="","",VLOOKUP($A189,BDD!$A$8:$BB$3170,11,0))</f>
        <v>0</v>
      </c>
      <c r="L189" s="398">
        <f>IF($A189="","",VLOOKUP($A189,BDD!$A$8:$BB$3170,13,0))</f>
        <v>0</v>
      </c>
      <c r="M189" s="398">
        <f>IF($A189="","",VLOOKUP($A189,BDD!$A$8:$BB$3170,14,0))</f>
        <v>0</v>
      </c>
      <c r="N189" s="401">
        <f>IF(AB189="",IF($A189="","",VLOOKUP($A189,BDD!$A$8:$BB$3170,22,0)),VLOOKUP($A189,BDD!$A$8:$BB$3170,31,0))</f>
        <v>0</v>
      </c>
      <c r="O189" s="399">
        <f>IF(AB189="",IF($A189="","",VLOOKUP($A189,BDD!$A$8:$BB$3170,16,0)),IF($A189="","",VLOOKUP($A189,BDD!$A$8:$BB$3170,29,0)))</f>
        <v>0</v>
      </c>
      <c r="P189" s="402">
        <f>IF(AB189="",IF($A189="","",VLOOKUP($A189,BDD!$A$8:$BB$3170,17,0)),VLOOKUP($A189,BDD!$A$8:$BB$3170,30,0))</f>
        <v>0</v>
      </c>
      <c r="Q189" s="402">
        <f>IF(AB189="",IF($A189="","",VLOOKUP($A189,BDD!$A$8:$BB$3170,18,0)),VLOOKUP($A189,BDD!$A$8:$BB$3170,30,0))</f>
        <v>0</v>
      </c>
      <c r="R189" s="402">
        <f>IF(AB189="",IF($A189="","",VLOOKUP($A189,BDD!$A$8:$BB$3170,19,0)),VLOOKUP($A189,BDD!$A$8:$BB$3170,30,0))</f>
        <v>0</v>
      </c>
      <c r="S189" s="398" t="str">
        <f>IF($A189="","",IFERROR(RIGHT(IF(VLOOKUP($A189,BDD!$A$8:$BB$3170,23,0)=0,"",VLOOKUP($A189,BDD!$A$8:$BB$3170,23,0)),3),""))</f>
        <v/>
      </c>
      <c r="T189" s="398" t="str">
        <f>IF($A189="","",IFERROR(RIGHT(IF(VLOOKUP($A189,BDD!$A$8:$BB$3170,27,0)=0,"",VLOOKUP($A189,BDD!$A$8:$BB$3170,27,0)),3),""))</f>
        <v/>
      </c>
      <c r="U189" s="398" t="str">
        <f>IF($A189="","",IFERROR(RIGHT(IF(VLOOKUP($A189,BDD!$A$8:$BB$3170,51,0)=0,"",VLOOKUP($A189,BDD!$A$8:$BB$3170,51,0)),3),""))</f>
        <v/>
      </c>
      <c r="V189" s="398" t="str">
        <f>IF($A189="","",IFERROR(RIGHT(IF(VLOOKUP($A189,BDD!$A$8:$BB$3170,52,0)=0,"",VLOOKUP($A189,BDD!$A$8:$BB$3170,52,0)),3),""))</f>
        <v/>
      </c>
      <c r="W189" s="398" t="str">
        <f>IF($A189="","",IFERROR(RIGHT(IF(VLOOKUP($A189,BDD!$A$8:$BB$3170,53,0)=0,"",VLOOKUP($A189,BDD!$A$8:$BB$3170,53,0)),3),""))</f>
        <v/>
      </c>
      <c r="X189" s="403" t="str">
        <f>IF($A189="","",IFERROR(RIGHT(IF(VLOOKUP($A189,BDD!$A$8:$BB$3170,54,0)=0,"",VLOOKUP($A189,BDD!$A$8:$BB$3170,54,0)),3),""))</f>
        <v/>
      </c>
      <c r="Y189" s="359">
        <v>109</v>
      </c>
      <c r="Z189" s="360" t="str">
        <f t="shared" si="6"/>
        <v/>
      </c>
      <c r="AA189" s="370"/>
      <c r="AB189" s="411" t="str">
        <f>IF($A189="","",IF(VLOOKUP($A189,BDD!$A$8:$BB$3170,32,0)=0,"",VLOOKUP($A189,BDD!$A$8:$BB$3170,32,0)))</f>
        <v/>
      </c>
    </row>
    <row r="190" spans="1:28" s="359" customFormat="1" ht="21" customHeight="1">
      <c r="A190" s="350" t="str">
        <f>IF(AA110="","",IFERROR(INDEX(BDD!$A$8:$A$3170,MATCH(AA110&amp;"",BDD!$E$8:$E$3170,0)),IFERROR(INDEX(BDD!$A$8:$A$3170,MATCH("JN°"&amp;TEXT(AA110,"000"),BDD!$E$8:$E$3170,0)),IF(ISNUMBER(MATCH(AA110&amp;"",BDD!$A$8:$A$3170,0)),AA110&amp;"",""))))</f>
        <v/>
      </c>
      <c r="B190" s="397">
        <f>IF($A190="","",VLOOKUP($A190,BDD!$A$8:$BB$3170,3,0))</f>
        <v>0</v>
      </c>
      <c r="C190" s="363">
        <f>IF($A190="","",VLOOKUP($A190,BDD!$A$8:$BB$3170,4,0))</f>
        <v>0</v>
      </c>
      <c r="D190" s="398">
        <f>IF($A190="","",VLOOKUP($A190,BDD!$A$8:$BB$3170,12,0))</f>
        <v>0</v>
      </c>
      <c r="E190" s="398" t="str">
        <f>IF($A190="","",VLOOKUP($A190,BDD!$A$8:$BB$3170,5,0))</f>
        <v>JN°110</v>
      </c>
      <c r="F190" s="398">
        <f>IF($A190="","",VLOOKUP($A190,BDD!$A$8:$BB$3170,6,0))</f>
        <v>0</v>
      </c>
      <c r="G190" s="399">
        <f>IF($A190="","",VLOOKUP($A190,BDD!$A$8:$BB$3170,7,0))</f>
        <v>0</v>
      </c>
      <c r="H190" s="398">
        <f>IF($A190="","",VLOOKUP($A190,BDD!$A$8:$BB$3170,8,0))</f>
        <v>0</v>
      </c>
      <c r="I190" s="398">
        <f>IF($A190="","",VLOOKUP($A190,BDD!$A$8:$BB$3170,9,0))</f>
        <v>0</v>
      </c>
      <c r="J190" s="399">
        <f>IF($A190="","",VLOOKUP($A190,BDD!$A$8:$BB$3170,10,0))</f>
        <v>0</v>
      </c>
      <c r="K190" s="400">
        <f>IF($A190="","",VLOOKUP($A190,BDD!$A$8:$BB$3170,11,0))</f>
        <v>0</v>
      </c>
      <c r="L190" s="398">
        <f>IF($A190="","",VLOOKUP($A190,BDD!$A$8:$BB$3170,13,0))</f>
        <v>0</v>
      </c>
      <c r="M190" s="398">
        <f>IF($A190="","",VLOOKUP($A190,BDD!$A$8:$BB$3170,14,0))</f>
        <v>0</v>
      </c>
      <c r="N190" s="401">
        <f>IF(AB190="",IF($A190="","",VLOOKUP($A190,BDD!$A$8:$BB$3170,22,0)),VLOOKUP($A190,BDD!$A$8:$BB$3170,31,0))</f>
        <v>0</v>
      </c>
      <c r="O190" s="399">
        <f>IF(AB190="",IF($A190="","",VLOOKUP($A190,BDD!$A$8:$BB$3170,16,0)),IF($A190="","",VLOOKUP($A190,BDD!$A$8:$BB$3170,29,0)))</f>
        <v>0</v>
      </c>
      <c r="P190" s="402">
        <f>IF(AB190="",IF($A190="","",VLOOKUP($A190,BDD!$A$8:$BB$3170,17,0)),VLOOKUP($A190,BDD!$A$8:$BB$3170,30,0))</f>
        <v>0</v>
      </c>
      <c r="Q190" s="402">
        <f>IF(AB190="",IF($A190="","",VLOOKUP($A190,BDD!$A$8:$BB$3170,18,0)),VLOOKUP($A190,BDD!$A$8:$BB$3170,30,0))</f>
        <v>0</v>
      </c>
      <c r="R190" s="402">
        <f>IF(AB190="",IF($A190="","",VLOOKUP($A190,BDD!$A$8:$BB$3170,19,0)),VLOOKUP($A190,BDD!$A$8:$BB$3170,30,0))</f>
        <v>0</v>
      </c>
      <c r="S190" s="398" t="str">
        <f>IF($A190="","",IFERROR(RIGHT(IF(VLOOKUP($A190,BDD!$A$8:$BB$3170,23,0)=0,"",VLOOKUP($A190,BDD!$A$8:$BB$3170,23,0)),3),""))</f>
        <v/>
      </c>
      <c r="T190" s="398" t="str">
        <f>IF($A190="","",IFERROR(RIGHT(IF(VLOOKUP($A190,BDD!$A$8:$BB$3170,27,0)=0,"",VLOOKUP($A190,BDD!$A$8:$BB$3170,27,0)),3),""))</f>
        <v/>
      </c>
      <c r="U190" s="398" t="str">
        <f>IF($A190="","",IFERROR(RIGHT(IF(VLOOKUP($A190,BDD!$A$8:$BB$3170,51,0)=0,"",VLOOKUP($A190,BDD!$A$8:$BB$3170,51,0)),3),""))</f>
        <v/>
      </c>
      <c r="V190" s="398" t="str">
        <f>IF($A190="","",IFERROR(RIGHT(IF(VLOOKUP($A190,BDD!$A$8:$BB$3170,52,0)=0,"",VLOOKUP($A190,BDD!$A$8:$BB$3170,52,0)),3),""))</f>
        <v/>
      </c>
      <c r="W190" s="398" t="str">
        <f>IF($A190="","",IFERROR(RIGHT(IF(VLOOKUP($A190,BDD!$A$8:$BB$3170,53,0)=0,"",VLOOKUP($A190,BDD!$A$8:$BB$3170,53,0)),3),""))</f>
        <v/>
      </c>
      <c r="X190" s="403" t="str">
        <f>IF($A190="","",IFERROR(RIGHT(IF(VLOOKUP($A190,BDD!$A$8:$BB$3170,54,0)=0,"",VLOOKUP($A190,BDD!$A$8:$BB$3170,54,0)),3),""))</f>
        <v/>
      </c>
      <c r="Y190" s="359">
        <v>110</v>
      </c>
      <c r="Z190" s="360" t="str">
        <f t="shared" si="6"/>
        <v/>
      </c>
      <c r="AA190" s="370"/>
      <c r="AB190" s="411" t="str">
        <f>IF($A190="","",IF(VLOOKUP($A190,BDD!$A$8:$BB$3170,32,0)=0,"",VLOOKUP($A190,BDD!$A$8:$BB$3170,32,0)))</f>
        <v/>
      </c>
    </row>
    <row r="191" spans="1:28" s="359" customFormat="1" ht="21" customHeight="1">
      <c r="A191" s="350" t="str">
        <f>IF(AA111="","",IFERROR(INDEX(BDD!$A$8:$A$3170,MATCH(AA111&amp;"",BDD!$E$8:$E$3170,0)),IFERROR(INDEX(BDD!$A$8:$A$3170,MATCH("JN°"&amp;TEXT(AA111,"000"),BDD!$E$8:$E$3170,0)),IF(ISNUMBER(MATCH(AA111&amp;"",BDD!$A$8:$A$3170,0)),AA111&amp;"",""))))</f>
        <v/>
      </c>
      <c r="B191" s="397">
        <f>IF($A191="","",VLOOKUP($A191,BDD!$A$8:$BB$3170,3,0))</f>
        <v>0</v>
      </c>
      <c r="C191" s="363">
        <f>IF($A191="","",VLOOKUP($A191,BDD!$A$8:$BB$3170,4,0))</f>
        <v>0</v>
      </c>
      <c r="D191" s="398">
        <f>IF($A191="","",VLOOKUP($A191,BDD!$A$8:$BB$3170,12,0))</f>
        <v>0</v>
      </c>
      <c r="E191" s="398" t="str">
        <f>IF($A191="","",VLOOKUP($A191,BDD!$A$8:$BB$3170,5,0))</f>
        <v>JN°111</v>
      </c>
      <c r="F191" s="398">
        <f>IF($A191="","",VLOOKUP($A191,BDD!$A$8:$BB$3170,6,0))</f>
        <v>0</v>
      </c>
      <c r="G191" s="399">
        <f>IF($A191="","",VLOOKUP($A191,BDD!$A$8:$BB$3170,7,0))</f>
        <v>0</v>
      </c>
      <c r="H191" s="398">
        <f>IF($A191="","",VLOOKUP($A191,BDD!$A$8:$BB$3170,8,0))</f>
        <v>0</v>
      </c>
      <c r="I191" s="398">
        <f>IF($A191="","",VLOOKUP($A191,BDD!$A$8:$BB$3170,9,0))</f>
        <v>0</v>
      </c>
      <c r="J191" s="399">
        <f>IF($A191="","",VLOOKUP($A191,BDD!$A$8:$BB$3170,10,0))</f>
        <v>0</v>
      </c>
      <c r="K191" s="400">
        <f>IF($A191="","",VLOOKUP($A191,BDD!$A$8:$BB$3170,11,0))</f>
        <v>0</v>
      </c>
      <c r="L191" s="398">
        <f>IF($A191="","",VLOOKUP($A191,BDD!$A$8:$BB$3170,13,0))</f>
        <v>0</v>
      </c>
      <c r="M191" s="398">
        <f>IF($A191="","",VLOOKUP($A191,BDD!$A$8:$BB$3170,14,0))</f>
        <v>0</v>
      </c>
      <c r="N191" s="401">
        <f>IF(AB191="",IF($A191="","",VLOOKUP($A191,BDD!$A$8:$BB$3170,22,0)),VLOOKUP($A191,BDD!$A$8:$BB$3170,31,0))</f>
        <v>0</v>
      </c>
      <c r="O191" s="399">
        <f>IF(AB191="",IF($A191="","",VLOOKUP($A191,BDD!$A$8:$BB$3170,16,0)),IF($A191="","",VLOOKUP($A191,BDD!$A$8:$BB$3170,29,0)))</f>
        <v>0</v>
      </c>
      <c r="P191" s="402">
        <f>IF(AB191="",IF($A191="","",VLOOKUP($A191,BDD!$A$8:$BB$3170,17,0)),VLOOKUP($A191,BDD!$A$8:$BB$3170,30,0))</f>
        <v>0</v>
      </c>
      <c r="Q191" s="402">
        <f>IF(AB191="",IF($A191="","",VLOOKUP($A191,BDD!$A$8:$BB$3170,18,0)),VLOOKUP($A191,BDD!$A$8:$BB$3170,30,0))</f>
        <v>0</v>
      </c>
      <c r="R191" s="402">
        <f>IF(AB191="",IF($A191="","",VLOOKUP($A191,BDD!$A$8:$BB$3170,19,0)),VLOOKUP($A191,BDD!$A$8:$BB$3170,30,0))</f>
        <v>0</v>
      </c>
      <c r="S191" s="398" t="str">
        <f>IF($A191="","",IFERROR(RIGHT(IF(VLOOKUP($A191,BDD!$A$8:$BB$3170,23,0)=0,"",VLOOKUP($A191,BDD!$A$8:$BB$3170,23,0)),3),""))</f>
        <v/>
      </c>
      <c r="T191" s="398" t="str">
        <f>IF($A191="","",IFERROR(RIGHT(IF(VLOOKUP($A191,BDD!$A$8:$BB$3170,27,0)=0,"",VLOOKUP($A191,BDD!$A$8:$BB$3170,27,0)),3),""))</f>
        <v/>
      </c>
      <c r="U191" s="398" t="str">
        <f>IF($A191="","",IFERROR(RIGHT(IF(VLOOKUP($A191,BDD!$A$8:$BB$3170,51,0)=0,"",VLOOKUP($A191,BDD!$A$8:$BB$3170,51,0)),3),""))</f>
        <v/>
      </c>
      <c r="V191" s="398" t="str">
        <f>IF($A191="","",IFERROR(RIGHT(IF(VLOOKUP($A191,BDD!$A$8:$BB$3170,52,0)=0,"",VLOOKUP($A191,BDD!$A$8:$BB$3170,52,0)),3),""))</f>
        <v/>
      </c>
      <c r="W191" s="398" t="str">
        <f>IF($A191="","",IFERROR(RIGHT(IF(VLOOKUP($A191,BDD!$A$8:$BB$3170,53,0)=0,"",VLOOKUP($A191,BDD!$A$8:$BB$3170,53,0)),3),""))</f>
        <v/>
      </c>
      <c r="X191" s="403" t="str">
        <f>IF($A191="","",IFERROR(RIGHT(IF(VLOOKUP($A191,BDD!$A$8:$BB$3170,54,0)=0,"",VLOOKUP($A191,BDD!$A$8:$BB$3170,54,0)),3),""))</f>
        <v/>
      </c>
      <c r="Y191" s="359">
        <v>111</v>
      </c>
      <c r="Z191" s="360" t="str">
        <f t="shared" si="6"/>
        <v/>
      </c>
      <c r="AA191" s="370"/>
      <c r="AB191" s="411" t="str">
        <f>IF($A191="","",IF(VLOOKUP($A191,BDD!$A$8:$BB$3170,32,0)=0,"",VLOOKUP($A191,BDD!$A$8:$BB$3170,32,0)))</f>
        <v/>
      </c>
    </row>
    <row r="192" spans="1:28" s="359" customFormat="1" ht="21" customHeight="1">
      <c r="A192" s="350" t="str">
        <f>IF(AA112="","",IFERROR(INDEX(BDD!$A$8:$A$3170,MATCH(AA112&amp;"",BDD!$E$8:$E$3170,0)),IFERROR(INDEX(BDD!$A$8:$A$3170,MATCH("JN°"&amp;TEXT(AA112,"000"),BDD!$E$8:$E$3170,0)),IF(ISNUMBER(MATCH(AA112&amp;"",BDD!$A$8:$A$3170,0)),AA112&amp;"",""))))</f>
        <v/>
      </c>
      <c r="B192" s="397" t="str">
        <f>IF($A192="","",VLOOKUP($A192,BDD!$A$8:$BB$3170,3,0))</f>
        <v/>
      </c>
      <c r="C192" s="363" t="str">
        <f>IF($A192="","",VLOOKUP($A192,BDD!$A$8:$BB$3170,4,0))</f>
        <v/>
      </c>
      <c r="D192" s="398" t="str">
        <f>IF($A192="","",VLOOKUP($A192,BDD!$A$8:$BB$3170,12,0))</f>
        <v/>
      </c>
      <c r="E192" s="398" t="str">
        <f>IF($A192="","",VLOOKUP($A192,BDD!$A$8:$BB$3170,5,0))</f>
        <v/>
      </c>
      <c r="F192" s="398" t="str">
        <f>IF($A192="","",VLOOKUP($A192,BDD!$A$8:$BB$3170,6,0))</f>
        <v/>
      </c>
      <c r="G192" s="399" t="str">
        <f>IF($A192="","",VLOOKUP($A192,BDD!$A$8:$BB$3170,7,0))</f>
        <v/>
      </c>
      <c r="H192" s="400" t="str">
        <f>IF($A192="","",VLOOKUP($A192,BDD!$A$8:$BB$3170,8,0))</f>
        <v/>
      </c>
      <c r="I192" s="398" t="str">
        <f>IF($A192="","",VLOOKUP($A192,BDD!$A$8:$BB$3170,9,0))</f>
        <v/>
      </c>
      <c r="J192" s="399" t="str">
        <f>IF($A192="","",VLOOKUP($A192,BDD!$A$8:$BB$3170,10,0))</f>
        <v/>
      </c>
      <c r="K192" s="400" t="str">
        <f>IF($A192="","",VLOOKUP($A192,BDD!$A$8:$BB$3170,11,0))</f>
        <v/>
      </c>
      <c r="L192" s="398" t="str">
        <f>IF($A192="","",VLOOKUP($A192,BDD!$A$8:$BB$3170,13,0))</f>
        <v/>
      </c>
      <c r="M192" s="398" t="str">
        <f>IF($A192="","",VLOOKUP($A192,BDD!$A$8:$BB$3170,14,0))</f>
        <v/>
      </c>
      <c r="N192" s="401" t="str">
        <f>IF(AB192="",IF($A192="","",VLOOKUP($A192,BDD!$A$8:$BB$3170,22,0)),VLOOKUP($A192,BDD!$A$8:$BB$3170,31,0))</f>
        <v/>
      </c>
      <c r="O192" s="399" t="str">
        <f>IF(AB192="",IF($A192="","",VLOOKUP($A192,BDD!$A$8:$BB$3170,16,0)),IF($A192="","",VLOOKUP($A192,BDD!$A$8:$BB$3170,29,0)))</f>
        <v/>
      </c>
      <c r="P192" s="402" t="str">
        <f>IF(AB192="",IF($A192="","",VLOOKUP($A192,BDD!$A$8:$BB$3170,17,0)),VLOOKUP($A192,BDD!$A$8:$BB$3170,30,0))</f>
        <v/>
      </c>
      <c r="Q192" s="402" t="str">
        <f>IF(AB192="",IF($A192="","",VLOOKUP($A192,BDD!$A$8:$BB$3170,18,0)),VLOOKUP($A192,BDD!$A$8:$BB$3170,30,0))</f>
        <v/>
      </c>
      <c r="R192" s="402" t="str">
        <f>IF(AB192="",IF($A192="","",VLOOKUP($A192,BDD!$A$8:$BB$3170,19,0)),VLOOKUP($A192,BDD!$A$8:$BB$3170,30,0))</f>
        <v/>
      </c>
      <c r="S192" s="398" t="str">
        <f>IF($A192="","",IFERROR(RIGHT(IF(VLOOKUP($A192,BDD!$A$8:$BB$3170,23,0)=0,"",VLOOKUP($A192,BDD!$A$8:$BB$3170,23,0)),3),""))</f>
        <v/>
      </c>
      <c r="T192" s="398" t="str">
        <f>IF($A192="","",IFERROR(RIGHT(IF(VLOOKUP($A192,BDD!$A$8:$BB$3170,27,0)=0,"",VLOOKUP($A192,BDD!$A$8:$BB$3170,27,0)),3),""))</f>
        <v/>
      </c>
      <c r="U192" s="398" t="str">
        <f>IF($A192="","",IFERROR(RIGHT(IF(VLOOKUP($A192,BDD!$A$8:$BB$3170,51,0)=0,"",VLOOKUP($A192,BDD!$A$8:$BB$3170,51,0)),3),""))</f>
        <v/>
      </c>
      <c r="V192" s="398" t="str">
        <f>IF($A192="","",IFERROR(RIGHT(IF(VLOOKUP($A192,BDD!$A$8:$BB$3170,52,0)=0,"",VLOOKUP($A192,BDD!$A$8:$BB$3170,52,0)),3),""))</f>
        <v/>
      </c>
      <c r="W192" s="398" t="str">
        <f>IF($A192="","",IFERROR(RIGHT(IF(VLOOKUP($A192,BDD!$A$8:$BB$3170,53,0)=0,"",VLOOKUP($A192,BDD!$A$8:$BB$3170,53,0)),3),""))</f>
        <v/>
      </c>
      <c r="X192" s="403" t="str">
        <f>IF($A192="","",IFERROR(RIGHT(IF(VLOOKUP($A192,BDD!$A$8:$BB$3170,54,0)=0,"",VLOOKUP($A192,BDD!$A$8:$BB$3170,54,0)),3),""))</f>
        <v/>
      </c>
      <c r="Y192" s="359">
        <v>112</v>
      </c>
      <c r="Z192" s="360" t="str">
        <f t="shared" si="6"/>
        <v/>
      </c>
      <c r="AA192" s="370"/>
      <c r="AB192" s="411" t="str">
        <f>IF($A192="","",IF(VLOOKUP($A192,BDD!$A$8:$BB$3170,32,0)=0,"",VLOOKUP($A192,BDD!$A$8:$BB$3170,32,0)))</f>
        <v/>
      </c>
    </row>
    <row r="193" spans="1:28" s="359" customFormat="1" ht="21" customHeight="1">
      <c r="A193" s="350" t="str">
        <f>IF(AA113="","",IFERROR(INDEX(BDD!$A$8:$A$3170,MATCH(AA113&amp;"",BDD!$E$8:$E$3170,0)),IFERROR(INDEX(BDD!$A$8:$A$3170,MATCH("JN°"&amp;TEXT(AA113,"000"),BDD!$E$8:$E$3170,0)),IF(ISNUMBER(MATCH(AA113&amp;"",BDD!$A$8:$A$3170,0)),AA113&amp;"",""))))</f>
        <v/>
      </c>
      <c r="B193" s="397" t="str">
        <f>IF($A193="","",VLOOKUP($A193,BDD!$A$8:$BB$3170,3,0))</f>
        <v/>
      </c>
      <c r="C193" s="363" t="str">
        <f>IF($A193="","",VLOOKUP($A193,BDD!$A$8:$BB$3170,4,0))</f>
        <v/>
      </c>
      <c r="D193" s="398" t="str">
        <f>IF($A193="","",VLOOKUP($A193,BDD!$A$8:$BB$3170,12,0))</f>
        <v/>
      </c>
      <c r="E193" s="398" t="str">
        <f>IF($A193="","",VLOOKUP($A193,BDD!$A$8:$BB$3170,5,0))</f>
        <v/>
      </c>
      <c r="F193" s="398" t="str">
        <f>IF($A193="","",VLOOKUP($A193,BDD!$A$8:$BB$3170,6,0))</f>
        <v/>
      </c>
      <c r="G193" s="399" t="str">
        <f>IF($A193="","",VLOOKUP($A193,BDD!$A$8:$BB$3170,7,0))</f>
        <v/>
      </c>
      <c r="H193" s="398" t="str">
        <f>IF($A193="","",VLOOKUP($A193,BDD!$A$8:$BB$3170,8,0))</f>
        <v/>
      </c>
      <c r="I193" s="398" t="str">
        <f>IF($A193="","",VLOOKUP($A193,BDD!$A$8:$BB$3170,9,0))</f>
        <v/>
      </c>
      <c r="J193" s="399" t="str">
        <f>IF($A193="","",VLOOKUP($A193,BDD!$A$8:$BB$3170,10,0))</f>
        <v/>
      </c>
      <c r="K193" s="400" t="str">
        <f>IF($A193="","",VLOOKUP($A193,BDD!$A$8:$BB$3170,11,0))</f>
        <v/>
      </c>
      <c r="L193" s="398" t="str">
        <f>IF($A193="","",VLOOKUP($A193,BDD!$A$8:$BB$3170,13,0))</f>
        <v/>
      </c>
      <c r="M193" s="398" t="str">
        <f>IF($A193="","",VLOOKUP($A193,BDD!$A$8:$BB$3170,14,0))</f>
        <v/>
      </c>
      <c r="N193" s="401" t="str">
        <f>IF(AB193="",IF($A193="","",VLOOKUP($A193,BDD!$A$8:$BB$3170,22,0)),VLOOKUP($A193,BDD!$A$8:$BB$3170,31,0))</f>
        <v/>
      </c>
      <c r="O193" s="399" t="str">
        <f>IF(AB193="",IF($A193="","",VLOOKUP($A193,BDD!$A$8:$BB$3170,16,0)),IF($A193="","",VLOOKUP($A193,BDD!$A$8:$BB$3170,29,0)))</f>
        <v/>
      </c>
      <c r="P193" s="402" t="str">
        <f>IF(AB193="",IF($A193="","",VLOOKUP($A193,BDD!$A$8:$BB$3170,17,0)),VLOOKUP($A193,BDD!$A$8:$BB$3170,30,0))</f>
        <v/>
      </c>
      <c r="Q193" s="402" t="str">
        <f>IF(AB193="",IF($A193="","",VLOOKUP($A193,BDD!$A$8:$BB$3170,18,0)),VLOOKUP($A193,BDD!$A$8:$BB$3170,30,0))</f>
        <v/>
      </c>
      <c r="R193" s="402" t="str">
        <f>IF(AB193="",IF($A193="","",VLOOKUP($A193,BDD!$A$8:$BB$3170,19,0)),VLOOKUP($A193,BDD!$A$8:$BB$3170,30,0))</f>
        <v/>
      </c>
      <c r="S193" s="398" t="str">
        <f>IF($A193="","",IFERROR(RIGHT(IF(VLOOKUP($A193,BDD!$A$8:$BB$3170,23,0)=0,"",VLOOKUP($A193,BDD!$A$8:$BB$3170,23,0)),3),""))</f>
        <v/>
      </c>
      <c r="T193" s="398" t="str">
        <f>IF($A193="","",IFERROR(RIGHT(IF(VLOOKUP($A193,BDD!$A$8:$BB$3170,27,0)=0,"",VLOOKUP($A193,BDD!$A$8:$BB$3170,27,0)),3),""))</f>
        <v/>
      </c>
      <c r="U193" s="398" t="str">
        <f>IF($A193="","",IFERROR(RIGHT(IF(VLOOKUP($A193,BDD!$A$8:$BB$3170,51,0)=0,"",VLOOKUP($A193,BDD!$A$8:$BB$3170,51,0)),3),""))</f>
        <v/>
      </c>
      <c r="V193" s="398" t="str">
        <f>IF($A193="","",IFERROR(RIGHT(IF(VLOOKUP($A193,BDD!$A$8:$BB$3170,52,0)=0,"",VLOOKUP($A193,BDD!$A$8:$BB$3170,52,0)),3),""))</f>
        <v/>
      </c>
      <c r="W193" s="398" t="str">
        <f>IF($A193="","",IFERROR(RIGHT(IF(VLOOKUP($A193,BDD!$A$8:$BB$3170,53,0)=0,"",VLOOKUP($A193,BDD!$A$8:$BB$3170,53,0)),3),""))</f>
        <v/>
      </c>
      <c r="X193" s="403" t="str">
        <f>IF($A193="","",IFERROR(RIGHT(IF(VLOOKUP($A193,BDD!$A$8:$BB$3170,54,0)=0,"",VLOOKUP($A193,BDD!$A$8:$BB$3170,54,0)),3),""))</f>
        <v/>
      </c>
      <c r="Y193" s="359">
        <v>113</v>
      </c>
      <c r="Z193" s="360" t="str">
        <f t="shared" si="6"/>
        <v/>
      </c>
      <c r="AA193" s="370"/>
      <c r="AB193" s="411" t="str">
        <f>IF($A193="","",IF(VLOOKUP($A193,BDD!$A$8:$BB$3170,32,0)=0,"",VLOOKUP($A193,BDD!$A$8:$BB$3170,32,0)))</f>
        <v/>
      </c>
    </row>
    <row r="194" spans="1:28" s="359" customFormat="1" ht="21" customHeight="1">
      <c r="A194" s="350" t="str">
        <f>IF(AA114="","",IFERROR(INDEX(BDD!$A$8:$A$3170,MATCH(AA114&amp;"",BDD!$E$8:$E$3170,0)),IFERROR(INDEX(BDD!$A$8:$A$3170,MATCH("JN°"&amp;TEXT(AA114,"000"),BDD!$E$8:$E$3170,0)),IF(ISNUMBER(MATCH(AA114&amp;"",BDD!$A$8:$A$3170,0)),AA114&amp;"",""))))</f>
        <v/>
      </c>
      <c r="B194" s="397" t="str">
        <f>IF($A194="","",VLOOKUP($A194,BDD!$A$8:$BB$3170,3,0))</f>
        <v/>
      </c>
      <c r="C194" s="363" t="str">
        <f>IF($A194="","",VLOOKUP($A194,BDD!$A$8:$BB$3170,4,0))</f>
        <v/>
      </c>
      <c r="D194" s="398" t="str">
        <f>IF($A194="","",VLOOKUP($A194,BDD!$A$8:$BB$3170,12,0))</f>
        <v/>
      </c>
      <c r="E194" s="398" t="str">
        <f>IF($A194="","",VLOOKUP($A194,BDD!$A$8:$BB$3170,5,0))</f>
        <v/>
      </c>
      <c r="F194" s="398" t="str">
        <f>IF($A194="","",VLOOKUP($A194,BDD!$A$8:$BB$3170,6,0))</f>
        <v/>
      </c>
      <c r="G194" s="399" t="str">
        <f>IF($A194="","",VLOOKUP($A194,BDD!$A$8:$BB$3170,7,0))</f>
        <v/>
      </c>
      <c r="H194" s="400" t="str">
        <f>IF($A194="","",VLOOKUP($A194,BDD!$A$8:$BB$3170,8,0))</f>
        <v/>
      </c>
      <c r="I194" s="398" t="str">
        <f>IF($A194="","",VLOOKUP($A194,BDD!$A$8:$BB$3170,9,0))</f>
        <v/>
      </c>
      <c r="J194" s="399" t="str">
        <f>IF($A194="","",VLOOKUP($A194,BDD!$A$8:$BB$3170,10,0))</f>
        <v/>
      </c>
      <c r="K194" s="400" t="str">
        <f>IF($A194="","",VLOOKUP($A194,BDD!$A$8:$BB$3170,11,0))</f>
        <v/>
      </c>
      <c r="L194" s="398" t="str">
        <f>IF($A194="","",VLOOKUP($A194,BDD!$A$8:$BB$3170,13,0))</f>
        <v/>
      </c>
      <c r="M194" s="398" t="str">
        <f>IF($A194="","",VLOOKUP($A194,BDD!$A$8:$BB$3170,14,0))</f>
        <v/>
      </c>
      <c r="N194" s="401" t="str">
        <f>IF(AB194="",IF($A194="","",VLOOKUP($A194,BDD!$A$8:$BB$3170,22,0)),VLOOKUP($A194,BDD!$A$8:$BB$3170,31,0))</f>
        <v/>
      </c>
      <c r="O194" s="399" t="str">
        <f>IF(AB194="",IF($A194="","",VLOOKUP($A194,BDD!$A$8:$BB$3170,16,0)),IF($A194="","",VLOOKUP($A194,BDD!$A$8:$BB$3170,29,0)))</f>
        <v/>
      </c>
      <c r="P194" s="402" t="str">
        <f>IF(AB194="",IF($A194="","",VLOOKUP($A194,BDD!$A$8:$BB$3170,17,0)),VLOOKUP($A194,BDD!$A$8:$BB$3170,30,0))</f>
        <v/>
      </c>
      <c r="Q194" s="402" t="str">
        <f>IF(AB194="",IF($A194="","",VLOOKUP($A194,BDD!$A$8:$BB$3170,18,0)),VLOOKUP($A194,BDD!$A$8:$BB$3170,30,0))</f>
        <v/>
      </c>
      <c r="R194" s="402" t="str">
        <f>IF(AB194="",IF($A194="","",VLOOKUP($A194,BDD!$A$8:$BB$3170,19,0)),VLOOKUP($A194,BDD!$A$8:$BB$3170,30,0))</f>
        <v/>
      </c>
      <c r="S194" s="398" t="str">
        <f>IF($A194="","",IFERROR(RIGHT(IF(VLOOKUP($A194,BDD!$A$8:$BB$3170,23,0)=0,"",VLOOKUP($A194,BDD!$A$8:$BB$3170,23,0)),3),""))</f>
        <v/>
      </c>
      <c r="T194" s="398" t="str">
        <f>IF($A194="","",IFERROR(RIGHT(IF(VLOOKUP($A194,BDD!$A$8:$BB$3170,27,0)=0,"",VLOOKUP($A194,BDD!$A$8:$BB$3170,27,0)),3),""))</f>
        <v/>
      </c>
      <c r="U194" s="398" t="str">
        <f>IF($A194="","",IFERROR(RIGHT(IF(VLOOKUP($A194,BDD!$A$8:$BB$3170,51,0)=0,"",VLOOKUP($A194,BDD!$A$8:$BB$3170,51,0)),3),""))</f>
        <v/>
      </c>
      <c r="V194" s="398" t="str">
        <f>IF($A194="","",IFERROR(RIGHT(IF(VLOOKUP($A194,BDD!$A$8:$BB$3170,52,0)=0,"",VLOOKUP($A194,BDD!$A$8:$BB$3170,52,0)),3),""))</f>
        <v/>
      </c>
      <c r="W194" s="398" t="str">
        <f>IF($A194="","",IFERROR(RIGHT(IF(VLOOKUP($A194,BDD!$A$8:$BB$3170,53,0)=0,"",VLOOKUP($A194,BDD!$A$8:$BB$3170,53,0)),3),""))</f>
        <v/>
      </c>
      <c r="X194" s="403" t="str">
        <f>IF($A194="","",IFERROR(RIGHT(IF(VLOOKUP($A194,BDD!$A$8:$BB$3170,54,0)=0,"",VLOOKUP($A194,BDD!$A$8:$BB$3170,54,0)),3),""))</f>
        <v/>
      </c>
      <c r="Y194" s="359">
        <v>114</v>
      </c>
      <c r="Z194" s="360" t="str">
        <f t="shared" ref="Z194:Z257" si="9">IF(AA194="","",ROW())</f>
        <v/>
      </c>
      <c r="AA194" s="370"/>
      <c r="AB194" s="411" t="str">
        <f>IF($A194="","",IF(VLOOKUP($A194,BDD!$A$8:$BB$3170,32,0)=0,"",VLOOKUP($A194,BDD!$A$8:$BB$3170,32,0)))</f>
        <v/>
      </c>
    </row>
    <row r="195" spans="1:28" s="359" customFormat="1" ht="21" customHeight="1">
      <c r="A195" s="350" t="str">
        <f>IF(AA115="","",IFERROR(INDEX(BDD!$A$8:$A$3170,MATCH(AA115&amp;"",BDD!$E$8:$E$3170,0)),IFERROR(INDEX(BDD!$A$8:$A$3170,MATCH("JN°"&amp;TEXT(AA115,"000"),BDD!$E$8:$E$3170,0)),IF(ISNUMBER(MATCH(AA115&amp;"",BDD!$A$8:$A$3170,0)),AA115&amp;"",""))))</f>
        <v/>
      </c>
      <c r="B195" s="397" t="str">
        <f>IF($A195="","",VLOOKUP($A195,BDD!$A$8:$BB$3170,3,0))</f>
        <v/>
      </c>
      <c r="C195" s="363" t="str">
        <f>IF($A195="","",VLOOKUP($A195,BDD!$A$8:$BB$3170,4,0))</f>
        <v/>
      </c>
      <c r="D195" s="398" t="str">
        <f>IF($A195="","",VLOOKUP($A195,BDD!$A$8:$BB$3170,12,0))</f>
        <v/>
      </c>
      <c r="E195" s="398" t="str">
        <f>IF($A195="","",VLOOKUP($A195,BDD!$A$8:$BB$3170,5,0))</f>
        <v/>
      </c>
      <c r="F195" s="398" t="str">
        <f>IF($A195="","",VLOOKUP($A195,BDD!$A$8:$BB$3170,6,0))</f>
        <v/>
      </c>
      <c r="G195" s="399" t="str">
        <f>IF($A195="","",VLOOKUP($A195,BDD!$A$8:$BB$3170,7,0))</f>
        <v/>
      </c>
      <c r="H195" s="398" t="str">
        <f>IF($A195="","",VLOOKUP($A195,BDD!$A$8:$BB$3170,8,0))</f>
        <v/>
      </c>
      <c r="I195" s="398" t="str">
        <f>IF($A195="","",VLOOKUP($A195,BDD!$A$8:$BB$3170,9,0))</f>
        <v/>
      </c>
      <c r="J195" s="399" t="str">
        <f>IF($A195="","",VLOOKUP($A195,BDD!$A$8:$BB$3170,10,0))</f>
        <v/>
      </c>
      <c r="K195" s="400" t="str">
        <f>IF($A195="","",VLOOKUP($A195,BDD!$A$8:$BB$3170,11,0))</f>
        <v/>
      </c>
      <c r="L195" s="398" t="str">
        <f>IF($A195="","",VLOOKUP($A195,BDD!$A$8:$BB$3170,13,0))</f>
        <v/>
      </c>
      <c r="M195" s="398" t="str">
        <f>IF($A195="","",VLOOKUP($A195,BDD!$A$8:$BB$3170,14,0))</f>
        <v/>
      </c>
      <c r="N195" s="401" t="str">
        <f>IF(AB195="",IF($A195="","",VLOOKUP($A195,BDD!$A$8:$BB$3170,22,0)),VLOOKUP($A195,BDD!$A$8:$BB$3170,31,0))</f>
        <v/>
      </c>
      <c r="O195" s="399" t="str">
        <f>IF(AB195="",IF($A195="","",VLOOKUP($A195,BDD!$A$8:$BB$3170,16,0)),IF($A195="","",VLOOKUP($A195,BDD!$A$8:$BB$3170,29,0)))</f>
        <v/>
      </c>
      <c r="P195" s="402" t="str">
        <f>IF(AB195="",IF($A195="","",VLOOKUP($A195,BDD!$A$8:$BB$3170,17,0)),VLOOKUP($A195,BDD!$A$8:$BB$3170,30,0))</f>
        <v/>
      </c>
      <c r="Q195" s="402" t="str">
        <f>IF(AB195="",IF($A195="","",VLOOKUP($A195,BDD!$A$8:$BB$3170,18,0)),VLOOKUP($A195,BDD!$A$8:$BB$3170,30,0))</f>
        <v/>
      </c>
      <c r="R195" s="402" t="str">
        <f>IF(AB195="",IF($A195="","",VLOOKUP($A195,BDD!$A$8:$BB$3170,19,0)),VLOOKUP($A195,BDD!$A$8:$BB$3170,30,0))</f>
        <v/>
      </c>
      <c r="S195" s="398" t="str">
        <f>IF($A195="","",IFERROR(RIGHT(IF(VLOOKUP($A195,BDD!$A$8:$BB$3170,23,0)=0,"",VLOOKUP($A195,BDD!$A$8:$BB$3170,23,0)),3),""))</f>
        <v/>
      </c>
      <c r="T195" s="398" t="str">
        <f>IF($A195="","",IFERROR(RIGHT(IF(VLOOKUP($A195,BDD!$A$8:$BB$3170,27,0)=0,"",VLOOKUP($A195,BDD!$A$8:$BB$3170,27,0)),3),""))</f>
        <v/>
      </c>
      <c r="U195" s="398" t="str">
        <f>IF($A195="","",IFERROR(RIGHT(IF(VLOOKUP($A195,BDD!$A$8:$BB$3170,51,0)=0,"",VLOOKUP($A195,BDD!$A$8:$BB$3170,51,0)),3),""))</f>
        <v/>
      </c>
      <c r="V195" s="398" t="str">
        <f>IF($A195="","",IFERROR(RIGHT(IF(VLOOKUP($A195,BDD!$A$8:$BB$3170,52,0)=0,"",VLOOKUP($A195,BDD!$A$8:$BB$3170,52,0)),3),""))</f>
        <v/>
      </c>
      <c r="W195" s="398" t="str">
        <f>IF($A195="","",IFERROR(RIGHT(IF(VLOOKUP($A195,BDD!$A$8:$BB$3170,53,0)=0,"",VLOOKUP($A195,BDD!$A$8:$BB$3170,53,0)),3),""))</f>
        <v/>
      </c>
      <c r="X195" s="403" t="str">
        <f>IF($A195="","",IFERROR(RIGHT(IF(VLOOKUP($A195,BDD!$A$8:$BB$3170,54,0)=0,"",VLOOKUP($A195,BDD!$A$8:$BB$3170,54,0)),3),""))</f>
        <v/>
      </c>
      <c r="Y195" s="359">
        <v>115</v>
      </c>
      <c r="Z195" s="360" t="str">
        <f t="shared" si="9"/>
        <v/>
      </c>
      <c r="AA195" s="370"/>
      <c r="AB195" s="411" t="str">
        <f>IF($A195="","",IF(VLOOKUP($A195,BDD!$A$8:$BB$3170,32,0)=0,"",VLOOKUP($A195,BDD!$A$8:$BB$3170,32,0)))</f>
        <v/>
      </c>
    </row>
    <row r="196" spans="1:28" s="359" customFormat="1" ht="21" customHeight="1">
      <c r="A196" s="350" t="str">
        <f>IF(AA116="","",IFERROR(INDEX(BDD!$A$8:$A$3170,MATCH(AA116&amp;"",BDD!$E$8:$E$3170,0)),IFERROR(INDEX(BDD!$A$8:$A$3170,MATCH("JN°"&amp;TEXT(AA116,"000"),BDD!$E$8:$E$3170,0)),IF(ISNUMBER(MATCH(AA116&amp;"",BDD!$A$8:$A$3170,0)),AA116&amp;"",""))))</f>
        <v/>
      </c>
      <c r="B196" s="397" t="str">
        <f>IF($A196="","",VLOOKUP($A196,BDD!$A$8:$BB$3170,3,0))</f>
        <v/>
      </c>
      <c r="C196" s="363" t="str">
        <f>IF($A196="","",VLOOKUP($A196,BDD!$A$8:$BB$3170,4,0))</f>
        <v/>
      </c>
      <c r="D196" s="398" t="str">
        <f>IF($A196="","",VLOOKUP($A196,BDD!$A$8:$BB$3170,12,0))</f>
        <v/>
      </c>
      <c r="E196" s="398" t="str">
        <f>IF($A196="","",VLOOKUP($A196,BDD!$A$8:$BB$3170,5,0))</f>
        <v/>
      </c>
      <c r="F196" s="398" t="str">
        <f>IF($A196="","",VLOOKUP($A196,BDD!$A$8:$BB$3170,6,0))</f>
        <v/>
      </c>
      <c r="G196" s="399" t="str">
        <f>IF($A196="","",VLOOKUP($A196,BDD!$A$8:$BB$3170,7,0))</f>
        <v/>
      </c>
      <c r="H196" s="398" t="str">
        <f>IF($A196="","",VLOOKUP($A196,BDD!$A$8:$BB$3170,8,0))</f>
        <v/>
      </c>
      <c r="I196" s="398" t="str">
        <f>IF($A196="","",VLOOKUP($A196,BDD!$A$8:$BB$3170,9,0))</f>
        <v/>
      </c>
      <c r="J196" s="399" t="str">
        <f>IF($A196="","",VLOOKUP($A196,BDD!$A$8:$BB$3170,10,0))</f>
        <v/>
      </c>
      <c r="K196" s="400" t="str">
        <f>IF($A196="","",VLOOKUP($A196,BDD!$A$8:$BB$3170,11,0))</f>
        <v/>
      </c>
      <c r="L196" s="398" t="str">
        <f>IF($A196="","",VLOOKUP($A196,BDD!$A$8:$BB$3170,13,0))</f>
        <v/>
      </c>
      <c r="M196" s="398" t="str">
        <f>IF($A196="","",VLOOKUP($A196,BDD!$A$8:$BB$3170,14,0))</f>
        <v/>
      </c>
      <c r="N196" s="401" t="str">
        <f>IF(AB196="",IF($A196="","",VLOOKUP($A196,BDD!$A$8:$BB$3170,22,0)),VLOOKUP($A196,BDD!$A$8:$BB$3170,31,0))</f>
        <v/>
      </c>
      <c r="O196" s="399" t="str">
        <f>IF(AB196="",IF($A196="","",VLOOKUP($A196,BDD!$A$8:$BB$3170,16,0)),IF($A196="","",VLOOKUP($A196,BDD!$A$8:$BB$3170,29,0)))</f>
        <v/>
      </c>
      <c r="P196" s="402" t="str">
        <f>IF(AB196="",IF($A196="","",VLOOKUP($A196,BDD!$A$8:$BB$3170,17,0)),VLOOKUP($A196,BDD!$A$8:$BB$3170,30,0))</f>
        <v/>
      </c>
      <c r="Q196" s="402" t="str">
        <f>IF(AB196="",IF($A196="","",VLOOKUP($A196,BDD!$A$8:$BB$3170,18,0)),VLOOKUP($A196,BDD!$A$8:$BB$3170,30,0))</f>
        <v/>
      </c>
      <c r="R196" s="402" t="str">
        <f>IF(AB196="",IF($A196="","",VLOOKUP($A196,BDD!$A$8:$BB$3170,19,0)),VLOOKUP($A196,BDD!$A$8:$BB$3170,30,0))</f>
        <v/>
      </c>
      <c r="S196" s="398" t="str">
        <f>IF($A196="","",IFERROR(RIGHT(IF(VLOOKUP($A196,BDD!$A$8:$BB$3170,23,0)=0,"",VLOOKUP($A196,BDD!$A$8:$BB$3170,23,0)),3),""))</f>
        <v/>
      </c>
      <c r="T196" s="398" t="str">
        <f>IF($A196="","",IFERROR(RIGHT(IF(VLOOKUP($A196,BDD!$A$8:$BB$3170,27,0)=0,"",VLOOKUP($A196,BDD!$A$8:$BB$3170,27,0)),3),""))</f>
        <v/>
      </c>
      <c r="U196" s="398" t="str">
        <f>IF($A196="","",IFERROR(RIGHT(IF(VLOOKUP($A196,BDD!$A$8:$BB$3170,51,0)=0,"",VLOOKUP($A196,BDD!$A$8:$BB$3170,51,0)),3),""))</f>
        <v/>
      </c>
      <c r="V196" s="398" t="str">
        <f>IF($A196="","",IFERROR(RIGHT(IF(VLOOKUP($A196,BDD!$A$8:$BB$3170,52,0)=0,"",VLOOKUP($A196,BDD!$A$8:$BB$3170,52,0)),3),""))</f>
        <v/>
      </c>
      <c r="W196" s="398" t="str">
        <f>IF($A196="","",IFERROR(RIGHT(IF(VLOOKUP($A196,BDD!$A$8:$BB$3170,53,0)=0,"",VLOOKUP($A196,BDD!$A$8:$BB$3170,53,0)),3),""))</f>
        <v/>
      </c>
      <c r="X196" s="403" t="str">
        <f>IF($A196="","",IFERROR(RIGHT(IF(VLOOKUP($A196,BDD!$A$8:$BB$3170,54,0)=0,"",VLOOKUP($A196,BDD!$A$8:$BB$3170,54,0)),3),""))</f>
        <v/>
      </c>
      <c r="Y196" s="359">
        <v>116</v>
      </c>
      <c r="Z196" s="360" t="str">
        <f t="shared" si="9"/>
        <v/>
      </c>
      <c r="AA196" s="370"/>
      <c r="AB196" s="411" t="str">
        <f>IF($A196="","",IF(VLOOKUP($A196,BDD!$A$8:$BB$3170,32,0)=0,"",VLOOKUP($A196,BDD!$A$8:$BB$3170,32,0)))</f>
        <v/>
      </c>
    </row>
    <row r="197" spans="1:28" s="359" customFormat="1" ht="21" customHeight="1">
      <c r="A197" s="350" t="str">
        <f>IF(AA117="","",IFERROR(INDEX(BDD!$A$8:$A$3170,MATCH(AA117&amp;"",BDD!$E$8:$E$3170,0)),IFERROR(INDEX(BDD!$A$8:$A$3170,MATCH("JN°"&amp;TEXT(AA117,"000"),BDD!$E$8:$E$3170,0)),IF(ISNUMBER(MATCH(AA117&amp;"",BDD!$A$8:$A$3170,0)),AA117&amp;"",""))))</f>
        <v/>
      </c>
      <c r="B197" s="397" t="str">
        <f>IF($A197="","",VLOOKUP($A197,BDD!$A$8:$BB$3170,3,0))</f>
        <v/>
      </c>
      <c r="C197" s="363" t="str">
        <f>IF($A197="","",VLOOKUP($A197,BDD!$A$8:$BB$3170,4,0))</f>
        <v/>
      </c>
      <c r="D197" s="398" t="str">
        <f>IF($A197="","",VLOOKUP($A197,BDD!$A$8:$BB$3170,12,0))</f>
        <v/>
      </c>
      <c r="E197" s="398" t="str">
        <f>IF($A197="","",VLOOKUP($A197,BDD!$A$8:$BB$3170,5,0))</f>
        <v/>
      </c>
      <c r="F197" s="398" t="str">
        <f>IF($A197="","",VLOOKUP($A197,BDD!$A$8:$BB$3170,6,0))</f>
        <v/>
      </c>
      <c r="G197" s="399" t="str">
        <f>IF($A197="","",VLOOKUP($A197,BDD!$A$8:$BB$3170,7,0))</f>
        <v/>
      </c>
      <c r="H197" s="398" t="str">
        <f>IF($A197="","",VLOOKUP($A197,BDD!$A$8:$BB$3170,8,0))</f>
        <v/>
      </c>
      <c r="I197" s="398" t="str">
        <f>IF($A197="","",VLOOKUP($A197,BDD!$A$8:$BB$3170,9,0))</f>
        <v/>
      </c>
      <c r="J197" s="399" t="str">
        <f>IF($A197="","",VLOOKUP($A197,BDD!$A$8:$BB$3170,10,0))</f>
        <v/>
      </c>
      <c r="K197" s="400" t="str">
        <f>IF($A197="","",VLOOKUP($A197,BDD!$A$8:$BB$3170,11,0))</f>
        <v/>
      </c>
      <c r="L197" s="398" t="str">
        <f>IF($A197="","",VLOOKUP($A197,BDD!$A$8:$BB$3170,13,0))</f>
        <v/>
      </c>
      <c r="M197" s="398" t="str">
        <f>IF($A197="","",VLOOKUP($A197,BDD!$A$8:$BB$3170,14,0))</f>
        <v/>
      </c>
      <c r="N197" s="401" t="str">
        <f>IF(AB197="",IF($A197="","",VLOOKUP($A197,BDD!$A$8:$BB$3170,22,0)),VLOOKUP($A197,BDD!$A$8:$BB$3170,31,0))</f>
        <v/>
      </c>
      <c r="O197" s="399" t="str">
        <f>IF(AB197="",IF($A197="","",VLOOKUP($A197,BDD!$A$8:$BB$3170,16,0)),IF($A197="","",VLOOKUP($A197,BDD!$A$8:$BB$3170,29,0)))</f>
        <v/>
      </c>
      <c r="P197" s="402" t="str">
        <f>IF(AB197="",IF($A197="","",VLOOKUP($A197,BDD!$A$8:$BB$3170,17,0)),VLOOKUP($A197,BDD!$A$8:$BB$3170,30,0))</f>
        <v/>
      </c>
      <c r="Q197" s="402" t="str">
        <f>IF(AB197="",IF($A197="","",VLOOKUP($A197,BDD!$A$8:$BB$3170,18,0)),VLOOKUP($A197,BDD!$A$8:$BB$3170,30,0))</f>
        <v/>
      </c>
      <c r="R197" s="402" t="str">
        <f>IF(AB197="",IF($A197="","",VLOOKUP($A197,BDD!$A$8:$BB$3170,19,0)),VLOOKUP($A197,BDD!$A$8:$BB$3170,30,0))</f>
        <v/>
      </c>
      <c r="S197" s="398" t="str">
        <f>IF($A197="","",IFERROR(RIGHT(IF(VLOOKUP($A197,BDD!$A$8:$BB$3170,23,0)=0,"",VLOOKUP($A197,BDD!$A$8:$BB$3170,23,0)),3),""))</f>
        <v/>
      </c>
      <c r="T197" s="398" t="str">
        <f>IF($A197="","",IFERROR(RIGHT(IF(VLOOKUP($A197,BDD!$A$8:$BB$3170,27,0)=0,"",VLOOKUP($A197,BDD!$A$8:$BB$3170,27,0)),3),""))</f>
        <v/>
      </c>
      <c r="U197" s="398" t="str">
        <f>IF($A197="","",IFERROR(RIGHT(IF(VLOOKUP($A197,BDD!$A$8:$BB$3170,51,0)=0,"",VLOOKUP($A197,BDD!$A$8:$BB$3170,51,0)),3),""))</f>
        <v/>
      </c>
      <c r="V197" s="398" t="str">
        <f>IF($A197="","",IFERROR(RIGHT(IF(VLOOKUP($A197,BDD!$A$8:$BB$3170,52,0)=0,"",VLOOKUP($A197,BDD!$A$8:$BB$3170,52,0)),3),""))</f>
        <v/>
      </c>
      <c r="W197" s="398" t="str">
        <f>IF($A197="","",IFERROR(RIGHT(IF(VLOOKUP($A197,BDD!$A$8:$BB$3170,53,0)=0,"",VLOOKUP($A197,BDD!$A$8:$BB$3170,53,0)),3),""))</f>
        <v/>
      </c>
      <c r="X197" s="403" t="str">
        <f>IF($A197="","",IFERROR(RIGHT(IF(VLOOKUP($A197,BDD!$A$8:$BB$3170,54,0)=0,"",VLOOKUP($A197,BDD!$A$8:$BB$3170,54,0)),3),""))</f>
        <v/>
      </c>
      <c r="Y197" s="359">
        <v>117</v>
      </c>
      <c r="Z197" s="360" t="str">
        <f t="shared" si="9"/>
        <v/>
      </c>
      <c r="AA197" s="370"/>
      <c r="AB197" s="411" t="str">
        <f>IF($A197="","",IF(VLOOKUP($A197,BDD!$A$8:$BB$3170,32,0)=0,"",VLOOKUP($A197,BDD!$A$8:$BB$3170,32,0)))</f>
        <v/>
      </c>
    </row>
    <row r="198" spans="1:28" s="359" customFormat="1" ht="21" customHeight="1">
      <c r="A198" s="350" t="str">
        <f>IF(AA118="","",IFERROR(INDEX(BDD!$A$8:$A$3170,MATCH(AA118&amp;"",BDD!$E$8:$E$3170,0)),IFERROR(INDEX(BDD!$A$8:$A$3170,MATCH("JN°"&amp;TEXT(AA118,"000"),BDD!$E$8:$E$3170,0)),IF(ISNUMBER(MATCH(AA118&amp;"",BDD!$A$8:$A$3170,0)),AA118&amp;"",""))))</f>
        <v/>
      </c>
      <c r="B198" s="397" t="str">
        <f>IF($A198="","",VLOOKUP($A198,BDD!$A$8:$BB$3170,3,0))</f>
        <v/>
      </c>
      <c r="C198" s="363" t="str">
        <f>IF($A198="","",VLOOKUP($A198,BDD!$A$8:$BB$3170,4,0))</f>
        <v/>
      </c>
      <c r="D198" s="398" t="str">
        <f>IF($A198="","",VLOOKUP($A198,BDD!$A$8:$BB$3170,12,0))</f>
        <v/>
      </c>
      <c r="E198" s="398" t="str">
        <f>IF($A198="","",VLOOKUP($A198,BDD!$A$8:$BB$3170,5,0))</f>
        <v/>
      </c>
      <c r="F198" s="398" t="str">
        <f>IF($A198="","",VLOOKUP($A198,BDD!$A$8:$BB$3170,6,0))</f>
        <v/>
      </c>
      <c r="G198" s="399" t="str">
        <f>IF($A198="","",VLOOKUP($A198,BDD!$A$8:$BB$3170,7,0))</f>
        <v/>
      </c>
      <c r="H198" s="400" t="str">
        <f>IF($A198="","",VLOOKUP($A198,BDD!$A$8:$BB$3170,8,0))</f>
        <v/>
      </c>
      <c r="I198" s="398" t="str">
        <f>IF($A198="","",VLOOKUP($A198,BDD!$A$8:$BB$3170,9,0))</f>
        <v/>
      </c>
      <c r="J198" s="399" t="str">
        <f>IF($A198="","",VLOOKUP($A198,BDD!$A$8:$BB$3170,10,0))</f>
        <v/>
      </c>
      <c r="K198" s="400" t="str">
        <f>IF($A198="","",VLOOKUP($A198,BDD!$A$8:$BB$3170,11,0))</f>
        <v/>
      </c>
      <c r="L198" s="398" t="str">
        <f>IF($A198="","",VLOOKUP($A198,BDD!$A$8:$BB$3170,13,0))</f>
        <v/>
      </c>
      <c r="M198" s="398" t="str">
        <f>IF($A198="","",VLOOKUP($A198,BDD!$A$8:$BB$3170,14,0))</f>
        <v/>
      </c>
      <c r="N198" s="401" t="str">
        <f>IF(AB198="",IF($A198="","",VLOOKUP($A198,BDD!$A$8:$BB$3170,22,0)),VLOOKUP($A198,BDD!$A$8:$BB$3170,31,0))</f>
        <v/>
      </c>
      <c r="O198" s="399" t="str">
        <f>IF(AB198="",IF($A198="","",VLOOKUP($A198,BDD!$A$8:$BB$3170,16,0)),IF($A198="","",VLOOKUP($A198,BDD!$A$8:$BB$3170,29,0)))</f>
        <v/>
      </c>
      <c r="P198" s="402" t="str">
        <f>IF(AB198="",IF($A198="","",VLOOKUP($A198,BDD!$A$8:$BB$3170,17,0)),VLOOKUP($A198,BDD!$A$8:$BB$3170,30,0))</f>
        <v/>
      </c>
      <c r="Q198" s="402" t="str">
        <f>IF(AB198="",IF($A198="","",VLOOKUP($A198,BDD!$A$8:$BB$3170,18,0)),VLOOKUP($A198,BDD!$A$8:$BB$3170,30,0))</f>
        <v/>
      </c>
      <c r="R198" s="402" t="str">
        <f>IF(AB198="",IF($A198="","",VLOOKUP($A198,BDD!$A$8:$BB$3170,19,0)),VLOOKUP($A198,BDD!$A$8:$BB$3170,30,0))</f>
        <v/>
      </c>
      <c r="S198" s="398" t="str">
        <f>IF($A198="","",IFERROR(RIGHT(IF(VLOOKUP($A198,BDD!$A$8:$BB$3170,23,0)=0,"",VLOOKUP($A198,BDD!$A$8:$BB$3170,23,0)),3),""))</f>
        <v/>
      </c>
      <c r="T198" s="398" t="str">
        <f>IF($A198="","",IFERROR(RIGHT(IF(VLOOKUP($A198,BDD!$A$8:$BB$3170,27,0)=0,"",VLOOKUP($A198,BDD!$A$8:$BB$3170,27,0)),3),""))</f>
        <v/>
      </c>
      <c r="U198" s="398" t="str">
        <f>IF($A198="","",IFERROR(RIGHT(IF(VLOOKUP($A198,BDD!$A$8:$BB$3170,51,0)=0,"",VLOOKUP($A198,BDD!$A$8:$BB$3170,51,0)),3),""))</f>
        <v/>
      </c>
      <c r="V198" s="398" t="str">
        <f>IF($A198="","",IFERROR(RIGHT(IF(VLOOKUP($A198,BDD!$A$8:$BB$3170,52,0)=0,"",VLOOKUP($A198,BDD!$A$8:$BB$3170,52,0)),3),""))</f>
        <v/>
      </c>
      <c r="W198" s="398" t="str">
        <f>IF($A198="","",IFERROR(RIGHT(IF(VLOOKUP($A198,BDD!$A$8:$BB$3170,53,0)=0,"",VLOOKUP($A198,BDD!$A$8:$BB$3170,53,0)),3),""))</f>
        <v/>
      </c>
      <c r="X198" s="403" t="str">
        <f>IF($A198="","",IFERROR(RIGHT(IF(VLOOKUP($A198,BDD!$A$8:$BB$3170,54,0)=0,"",VLOOKUP($A198,BDD!$A$8:$BB$3170,54,0)),3),""))</f>
        <v/>
      </c>
      <c r="Y198" s="359">
        <v>118</v>
      </c>
      <c r="Z198" s="360" t="str">
        <f t="shared" si="9"/>
        <v/>
      </c>
      <c r="AA198" s="370"/>
      <c r="AB198" s="411" t="str">
        <f>IF($A198="","",IF(VLOOKUP($A198,BDD!$A$8:$BB$3170,32,0)=0,"",VLOOKUP($A198,BDD!$A$8:$BB$3170,32,0)))</f>
        <v/>
      </c>
    </row>
    <row r="199" spans="1:28" s="359" customFormat="1" ht="21" customHeight="1">
      <c r="A199" s="350" t="str">
        <f>IF(AA119="","",IFERROR(INDEX(BDD!$A$8:$A$3170,MATCH(AA119&amp;"",BDD!$E$8:$E$3170,0)),IFERROR(INDEX(BDD!$A$8:$A$3170,MATCH("JN°"&amp;TEXT(AA119,"000"),BDD!$E$8:$E$3170,0)),IF(ISNUMBER(MATCH(AA119&amp;"",BDD!$A$8:$A$3170,0)),AA119&amp;"",""))))</f>
        <v/>
      </c>
      <c r="B199" s="397" t="str">
        <f>IF($A199="","",VLOOKUP($A199,BDD!$A$8:$BB$3170,3,0))</f>
        <v/>
      </c>
      <c r="C199" s="363" t="str">
        <f>IF($A199="","",VLOOKUP($A199,BDD!$A$8:$BB$3170,4,0))</f>
        <v/>
      </c>
      <c r="D199" s="398" t="str">
        <f>IF($A199="","",VLOOKUP($A199,BDD!$A$8:$BB$3170,12,0))</f>
        <v/>
      </c>
      <c r="E199" s="398" t="str">
        <f>IF($A199="","",VLOOKUP($A199,BDD!$A$8:$BB$3170,5,0))</f>
        <v/>
      </c>
      <c r="F199" s="398" t="str">
        <f>IF($A199="","",VLOOKUP($A199,BDD!$A$8:$BB$3170,6,0))</f>
        <v/>
      </c>
      <c r="G199" s="399" t="str">
        <f>IF($A199="","",VLOOKUP($A199,BDD!$A$8:$BB$3170,7,0))</f>
        <v/>
      </c>
      <c r="H199" s="398" t="str">
        <f>IF($A199="","",VLOOKUP($A199,BDD!$A$8:$BB$3170,8,0))</f>
        <v/>
      </c>
      <c r="I199" s="398" t="str">
        <f>IF($A199="","",VLOOKUP($A199,BDD!$A$8:$BB$3170,9,0))</f>
        <v/>
      </c>
      <c r="J199" s="399" t="str">
        <f>IF($A199="","",VLOOKUP($A199,BDD!$A$8:$BB$3170,10,0))</f>
        <v/>
      </c>
      <c r="K199" s="400" t="str">
        <f>IF($A199="","",VLOOKUP($A199,BDD!$A$8:$BB$3170,11,0))</f>
        <v/>
      </c>
      <c r="L199" s="398" t="str">
        <f>IF($A199="","",VLOOKUP($A199,BDD!$A$8:$BB$3170,13,0))</f>
        <v/>
      </c>
      <c r="M199" s="398" t="str">
        <f>IF($A199="","",VLOOKUP($A199,BDD!$A$8:$BB$3170,14,0))</f>
        <v/>
      </c>
      <c r="N199" s="401" t="str">
        <f>IF(AB199="",IF($A199="","",VLOOKUP($A199,BDD!$A$8:$BB$3170,22,0)),VLOOKUP($A199,BDD!$A$8:$BB$3170,31,0))</f>
        <v/>
      </c>
      <c r="O199" s="399" t="str">
        <f>IF(AB199="",IF($A199="","",VLOOKUP($A199,BDD!$A$8:$BB$3170,16,0)),IF($A199="","",VLOOKUP($A199,BDD!$A$8:$BB$3170,29,0)))</f>
        <v/>
      </c>
      <c r="P199" s="402" t="str">
        <f>IF(AB199="",IF($A199="","",VLOOKUP($A199,BDD!$A$8:$BB$3170,17,0)),VLOOKUP($A199,BDD!$A$8:$BB$3170,30,0))</f>
        <v/>
      </c>
      <c r="Q199" s="402" t="str">
        <f>IF(AB199="",IF($A199="","",VLOOKUP($A199,BDD!$A$8:$BB$3170,18,0)),VLOOKUP($A199,BDD!$A$8:$BB$3170,30,0))</f>
        <v/>
      </c>
      <c r="R199" s="402" t="str">
        <f>IF(AB199="",IF($A199="","",VLOOKUP($A199,BDD!$A$8:$BB$3170,19,0)),VLOOKUP($A199,BDD!$A$8:$BB$3170,30,0))</f>
        <v/>
      </c>
      <c r="S199" s="398" t="str">
        <f>IF($A199="","",IFERROR(RIGHT(IF(VLOOKUP($A199,BDD!$A$8:$BB$3170,23,0)=0,"",VLOOKUP($A199,BDD!$A$8:$BB$3170,23,0)),3),""))</f>
        <v/>
      </c>
      <c r="T199" s="398" t="str">
        <f>IF($A199="","",IFERROR(RIGHT(IF(VLOOKUP($A199,BDD!$A$8:$BB$3170,27,0)=0,"",VLOOKUP($A199,BDD!$A$8:$BB$3170,27,0)),3),""))</f>
        <v/>
      </c>
      <c r="U199" s="398" t="str">
        <f>IF($A199="","",IFERROR(RIGHT(IF(VLOOKUP($A199,BDD!$A$8:$BB$3170,51,0)=0,"",VLOOKUP($A199,BDD!$A$8:$BB$3170,51,0)),3),""))</f>
        <v/>
      </c>
      <c r="V199" s="398" t="str">
        <f>IF($A199="","",IFERROR(RIGHT(IF(VLOOKUP($A199,BDD!$A$8:$BB$3170,52,0)=0,"",VLOOKUP($A199,BDD!$A$8:$BB$3170,52,0)),3),""))</f>
        <v/>
      </c>
      <c r="W199" s="398" t="str">
        <f>IF($A199="","",IFERROR(RIGHT(IF(VLOOKUP($A199,BDD!$A$8:$BB$3170,53,0)=0,"",VLOOKUP($A199,BDD!$A$8:$BB$3170,53,0)),3),""))</f>
        <v/>
      </c>
      <c r="X199" s="403" t="str">
        <f>IF($A199="","",IFERROR(RIGHT(IF(VLOOKUP($A199,BDD!$A$8:$BB$3170,54,0)=0,"",VLOOKUP($A199,BDD!$A$8:$BB$3170,54,0)),3),""))</f>
        <v/>
      </c>
      <c r="Y199" s="359">
        <v>119</v>
      </c>
      <c r="Z199" s="360" t="str">
        <f t="shared" si="9"/>
        <v/>
      </c>
      <c r="AA199" s="370"/>
      <c r="AB199" s="411" t="str">
        <f>IF($A199="","",IF(VLOOKUP($A199,BDD!$A$8:$BB$3170,32,0)=0,"",VLOOKUP($A199,BDD!$A$8:$BB$3170,32,0)))</f>
        <v/>
      </c>
    </row>
    <row r="200" spans="1:28" s="359" customFormat="1" ht="21" customHeight="1">
      <c r="A200" s="350" t="str">
        <f>IF(AA120="","",IFERROR(INDEX(BDD!$A$8:$A$3170,MATCH(AA120&amp;"",BDD!$E$8:$E$3170,0)),IFERROR(INDEX(BDD!$A$8:$A$3170,MATCH("JN°"&amp;TEXT(AA120,"000"),BDD!$E$8:$E$3170,0)),IF(ISNUMBER(MATCH(AA120&amp;"",BDD!$A$8:$A$3170,0)),AA120&amp;"",""))))</f>
        <v/>
      </c>
      <c r="B200" s="397" t="str">
        <f>IF($A200="","",VLOOKUP($A200,BDD!$A$8:$BB$3170,3,0))</f>
        <v/>
      </c>
      <c r="C200" s="363" t="str">
        <f>IF($A200="","",VLOOKUP($A200,BDD!$A$8:$BB$3170,4,0))</f>
        <v/>
      </c>
      <c r="D200" s="398" t="str">
        <f>IF($A200="","",VLOOKUP($A200,BDD!$A$8:$BB$3170,12,0))</f>
        <v/>
      </c>
      <c r="E200" s="398" t="str">
        <f>IF($A200="","",VLOOKUP($A200,BDD!$A$8:$BB$3170,5,0))</f>
        <v/>
      </c>
      <c r="F200" s="398" t="str">
        <f>IF($A200="","",VLOOKUP($A200,BDD!$A$8:$BB$3170,6,0))</f>
        <v/>
      </c>
      <c r="G200" s="399" t="str">
        <f>IF($A200="","",VLOOKUP($A200,BDD!$A$8:$BB$3170,7,0))</f>
        <v/>
      </c>
      <c r="H200" s="398" t="str">
        <f>IF($A200="","",VLOOKUP($A200,BDD!$A$8:$BB$3170,8,0))</f>
        <v/>
      </c>
      <c r="I200" s="398" t="str">
        <f>IF($A200="","",VLOOKUP($A200,BDD!$A$8:$BB$3170,9,0))</f>
        <v/>
      </c>
      <c r="J200" s="399" t="str">
        <f>IF($A200="","",VLOOKUP($A200,BDD!$A$8:$BB$3170,10,0))</f>
        <v/>
      </c>
      <c r="K200" s="400" t="str">
        <f>IF($A200="","",VLOOKUP($A200,BDD!$A$8:$BB$3170,11,0))</f>
        <v/>
      </c>
      <c r="L200" s="398" t="str">
        <f>IF($A200="","",VLOOKUP($A200,BDD!$A$8:$BB$3170,13,0))</f>
        <v/>
      </c>
      <c r="M200" s="398" t="str">
        <f>IF($A200="","",VLOOKUP($A200,BDD!$A$8:$BB$3170,14,0))</f>
        <v/>
      </c>
      <c r="N200" s="401" t="str">
        <f>IF(AB200="",IF($A200="","",VLOOKUP($A200,BDD!$A$8:$BB$3170,22,0)),VLOOKUP($A200,BDD!$A$8:$BB$3170,31,0))</f>
        <v/>
      </c>
      <c r="O200" s="399" t="str">
        <f>IF(AB200="",IF($A200="","",VLOOKUP($A200,BDD!$A$8:$BB$3170,16,0)),IF($A200="","",VLOOKUP($A200,BDD!$A$8:$BB$3170,29,0)))</f>
        <v/>
      </c>
      <c r="P200" s="402" t="str">
        <f>IF(AB200="",IF($A200="","",VLOOKUP($A200,BDD!$A$8:$BB$3170,17,0)),VLOOKUP($A200,BDD!$A$8:$BB$3170,30,0))</f>
        <v/>
      </c>
      <c r="Q200" s="402" t="str">
        <f>IF(AB200="",IF($A200="","",VLOOKUP($A200,BDD!$A$8:$BB$3170,18,0)),VLOOKUP($A200,BDD!$A$8:$BB$3170,30,0))</f>
        <v/>
      </c>
      <c r="R200" s="402" t="str">
        <f>IF(AB200="",IF($A200="","",VLOOKUP($A200,BDD!$A$8:$BB$3170,19,0)),VLOOKUP($A200,BDD!$A$8:$BB$3170,30,0))</f>
        <v/>
      </c>
      <c r="S200" s="398" t="str">
        <f>IF($A200="","",IFERROR(RIGHT(IF(VLOOKUP($A200,BDD!$A$8:$BB$3170,23,0)=0,"",VLOOKUP($A200,BDD!$A$8:$BB$3170,23,0)),3),""))</f>
        <v/>
      </c>
      <c r="T200" s="398" t="str">
        <f>IF($A200="","",IFERROR(RIGHT(IF(VLOOKUP($A200,BDD!$A$8:$BB$3170,27,0)=0,"",VLOOKUP($A200,BDD!$A$8:$BB$3170,27,0)),3),""))</f>
        <v/>
      </c>
      <c r="U200" s="398" t="str">
        <f>IF($A200="","",IFERROR(RIGHT(IF(VLOOKUP($A200,BDD!$A$8:$BB$3170,51,0)=0,"",VLOOKUP($A200,BDD!$A$8:$BB$3170,51,0)),3),""))</f>
        <v/>
      </c>
      <c r="V200" s="398" t="str">
        <f>IF($A200="","",IFERROR(RIGHT(IF(VLOOKUP($A200,BDD!$A$8:$BB$3170,52,0)=0,"",VLOOKUP($A200,BDD!$A$8:$BB$3170,52,0)),3),""))</f>
        <v/>
      </c>
      <c r="W200" s="398" t="str">
        <f>IF($A200="","",IFERROR(RIGHT(IF(VLOOKUP($A200,BDD!$A$8:$BB$3170,53,0)=0,"",VLOOKUP($A200,BDD!$A$8:$BB$3170,53,0)),3),""))</f>
        <v/>
      </c>
      <c r="X200" s="403" t="str">
        <f>IF($A200="","",IFERROR(RIGHT(IF(VLOOKUP($A200,BDD!$A$8:$BB$3170,54,0)=0,"",VLOOKUP($A200,BDD!$A$8:$BB$3170,54,0)),3),""))</f>
        <v/>
      </c>
      <c r="Y200" s="359">
        <v>120</v>
      </c>
      <c r="Z200" s="360" t="str">
        <f t="shared" si="9"/>
        <v/>
      </c>
      <c r="AA200" s="370"/>
      <c r="AB200" s="411" t="str">
        <f>IF($A200="","",IF(VLOOKUP($A200,BDD!$A$8:$BB$3170,32,0)=0,"",VLOOKUP($A200,BDD!$A$8:$BB$3170,32,0)))</f>
        <v/>
      </c>
    </row>
    <row r="201" spans="1:28" s="359" customFormat="1" ht="21" customHeight="1">
      <c r="A201" s="350" t="str">
        <f>IF(AA121="","",IFERROR(INDEX(BDD!$A$8:$A$3170,MATCH(AA121&amp;"",BDD!$E$8:$E$3170,0)),IFERROR(INDEX(BDD!$A$8:$A$3170,MATCH("JN°"&amp;TEXT(AA121,"000"),BDD!$E$8:$E$3170,0)),IF(ISNUMBER(MATCH(AA121&amp;"",BDD!$A$8:$A$3170,0)),AA121&amp;"",""))))</f>
        <v/>
      </c>
      <c r="B201" s="397" t="str">
        <f>IF($A201="","",VLOOKUP($A201,BDD!$A$8:$BB$3170,3,0))</f>
        <v/>
      </c>
      <c r="C201" s="363" t="str">
        <f>IF($A201="","",VLOOKUP($A201,BDD!$A$8:$BB$3170,4,0))</f>
        <v/>
      </c>
      <c r="D201" s="398" t="str">
        <f>IF($A201="","",VLOOKUP($A201,BDD!$A$8:$BB$3170,12,0))</f>
        <v/>
      </c>
      <c r="E201" s="398" t="str">
        <f>IF($A201="","",VLOOKUP($A201,BDD!$A$8:$BB$3170,5,0))</f>
        <v/>
      </c>
      <c r="F201" s="398" t="str">
        <f>IF($A201="","",VLOOKUP($A201,BDD!$A$8:$BB$3170,6,0))</f>
        <v/>
      </c>
      <c r="G201" s="399" t="str">
        <f>IF($A201="","",VLOOKUP($A201,BDD!$A$8:$BB$3170,7,0))</f>
        <v/>
      </c>
      <c r="H201" s="398" t="str">
        <f>IF($A201="","",VLOOKUP($A201,BDD!$A$8:$BB$3170,8,0))</f>
        <v/>
      </c>
      <c r="I201" s="398" t="str">
        <f>IF($A201="","",VLOOKUP($A201,BDD!$A$8:$BB$3170,9,0))</f>
        <v/>
      </c>
      <c r="J201" s="399" t="str">
        <f>IF($A201="","",VLOOKUP($A201,BDD!$A$8:$BB$3170,10,0))</f>
        <v/>
      </c>
      <c r="K201" s="400" t="str">
        <f>IF($A201="","",VLOOKUP($A201,BDD!$A$8:$BB$3170,11,0))</f>
        <v/>
      </c>
      <c r="L201" s="398" t="str">
        <f>IF($A201="","",VLOOKUP($A201,BDD!$A$8:$BB$3170,13,0))</f>
        <v/>
      </c>
      <c r="M201" s="398" t="str">
        <f>IF($A201="","",VLOOKUP($A201,BDD!$A$8:$BB$3170,14,0))</f>
        <v/>
      </c>
      <c r="N201" s="401" t="str">
        <f>IF(AB201="",IF($A201="","",VLOOKUP($A201,BDD!$A$8:$BB$3170,22,0)),VLOOKUP($A201,BDD!$A$8:$BB$3170,31,0))</f>
        <v/>
      </c>
      <c r="O201" s="399" t="str">
        <f>IF(AB201="",IF($A201="","",VLOOKUP($A201,BDD!$A$8:$BB$3170,16,0)),IF($A201="","",VLOOKUP($A201,BDD!$A$8:$BB$3170,29,0)))</f>
        <v/>
      </c>
      <c r="P201" s="402" t="str">
        <f>IF(AB201="",IF($A201="","",VLOOKUP($A201,BDD!$A$8:$BB$3170,17,0)),VLOOKUP($A201,BDD!$A$8:$BB$3170,30,0))</f>
        <v/>
      </c>
      <c r="Q201" s="402" t="str">
        <f>IF(AB201="",IF($A201="","",VLOOKUP($A201,BDD!$A$8:$BB$3170,18,0)),VLOOKUP($A201,BDD!$A$8:$BB$3170,30,0))</f>
        <v/>
      </c>
      <c r="R201" s="402" t="str">
        <f>IF(AB201="",IF($A201="","",VLOOKUP($A201,BDD!$A$8:$BB$3170,19,0)),VLOOKUP($A201,BDD!$A$8:$BB$3170,30,0))</f>
        <v/>
      </c>
      <c r="S201" s="398" t="str">
        <f>IF($A201="","",IFERROR(RIGHT(IF(VLOOKUP($A201,BDD!$A$8:$BB$3170,23,0)=0,"",VLOOKUP($A201,BDD!$A$8:$BB$3170,23,0)),3),""))</f>
        <v/>
      </c>
      <c r="T201" s="398" t="str">
        <f>IF($A201="","",IFERROR(RIGHT(IF(VLOOKUP($A201,BDD!$A$8:$BB$3170,27,0)=0,"",VLOOKUP($A201,BDD!$A$8:$BB$3170,27,0)),3),""))</f>
        <v/>
      </c>
      <c r="U201" s="398" t="str">
        <f>IF($A201="","",IFERROR(RIGHT(IF(VLOOKUP($A201,BDD!$A$8:$BB$3170,51,0)=0,"",VLOOKUP($A201,BDD!$A$8:$BB$3170,51,0)),3),""))</f>
        <v/>
      </c>
      <c r="V201" s="398" t="str">
        <f>IF($A201="","",IFERROR(RIGHT(IF(VLOOKUP($A201,BDD!$A$8:$BB$3170,52,0)=0,"",VLOOKUP($A201,BDD!$A$8:$BB$3170,52,0)),3),""))</f>
        <v/>
      </c>
      <c r="W201" s="398" t="str">
        <f>IF($A201="","",IFERROR(RIGHT(IF(VLOOKUP($A201,BDD!$A$8:$BB$3170,53,0)=0,"",VLOOKUP($A201,BDD!$A$8:$BB$3170,53,0)),3),""))</f>
        <v/>
      </c>
      <c r="X201" s="403" t="str">
        <f>IF($A201="","",IFERROR(RIGHT(IF(VLOOKUP($A201,BDD!$A$8:$BB$3170,54,0)=0,"",VLOOKUP($A201,BDD!$A$8:$BB$3170,54,0)),3),""))</f>
        <v/>
      </c>
      <c r="Y201" s="359">
        <v>121</v>
      </c>
      <c r="Z201" s="360" t="str">
        <f t="shared" si="9"/>
        <v/>
      </c>
      <c r="AA201" s="370"/>
      <c r="AB201" s="411" t="str">
        <f>IF($A201="","",IF(VLOOKUP($A201,BDD!$A$8:$BB$3170,32,0)=0,"",VLOOKUP($A201,BDD!$A$8:$BB$3170,32,0)))</f>
        <v/>
      </c>
    </row>
    <row r="202" spans="1:28" s="359" customFormat="1" ht="21" customHeight="1">
      <c r="A202" s="350" t="str">
        <f>IF(AA122="","",IFERROR(INDEX(BDD!$A$8:$A$3170,MATCH(AA122&amp;"",BDD!$E$8:$E$3170,0)),IFERROR(INDEX(BDD!$A$8:$A$3170,MATCH("JN°"&amp;TEXT(AA122,"000"),BDD!$E$8:$E$3170,0)),IF(ISNUMBER(MATCH(AA122&amp;"",BDD!$A$8:$A$3170,0)),AA122&amp;"",""))))</f>
        <v/>
      </c>
      <c r="B202" s="397" t="str">
        <f>IF($A202="","",VLOOKUP($A202,BDD!$A$8:$BB$3170,3,0))</f>
        <v/>
      </c>
      <c r="C202" s="363" t="str">
        <f>IF($A202="","",VLOOKUP($A202,BDD!$A$8:$BB$3170,4,0))</f>
        <v/>
      </c>
      <c r="D202" s="398" t="str">
        <f>IF($A202="","",VLOOKUP($A202,BDD!$A$8:$BB$3170,12,0))</f>
        <v/>
      </c>
      <c r="E202" s="398" t="str">
        <f>IF($A202="","",VLOOKUP($A202,BDD!$A$8:$BB$3170,5,0))</f>
        <v/>
      </c>
      <c r="F202" s="398" t="str">
        <f>IF($A202="","",VLOOKUP($A202,BDD!$A$8:$BB$3170,6,0))</f>
        <v/>
      </c>
      <c r="G202" s="399" t="str">
        <f>IF($A202="","",VLOOKUP($A202,BDD!$A$8:$BB$3170,7,0))</f>
        <v/>
      </c>
      <c r="H202" s="398" t="str">
        <f>IF($A202="","",VLOOKUP($A202,BDD!$A$8:$BB$3170,8,0))</f>
        <v/>
      </c>
      <c r="I202" s="398" t="str">
        <f>IF($A202="","",VLOOKUP($A202,BDD!$A$8:$BB$3170,9,0))</f>
        <v/>
      </c>
      <c r="J202" s="399" t="str">
        <f>IF($A202="","",VLOOKUP($A202,BDD!$A$8:$BB$3170,10,0))</f>
        <v/>
      </c>
      <c r="K202" s="400" t="str">
        <f>IF($A202="","",VLOOKUP($A202,BDD!$A$8:$BB$3170,11,0))</f>
        <v/>
      </c>
      <c r="L202" s="398" t="str">
        <f>IF($A202="","",VLOOKUP($A202,BDD!$A$8:$BB$3170,13,0))</f>
        <v/>
      </c>
      <c r="M202" s="398" t="str">
        <f>IF($A202="","",VLOOKUP($A202,BDD!$A$8:$BB$3170,14,0))</f>
        <v/>
      </c>
      <c r="N202" s="401" t="str">
        <f>IF(AB202="",IF($A202="","",VLOOKUP($A202,BDD!$A$8:$BB$3170,22,0)),VLOOKUP($A202,BDD!$A$8:$BB$3170,31,0))</f>
        <v/>
      </c>
      <c r="O202" s="399" t="str">
        <f>IF(AB202="",IF($A202="","",VLOOKUP($A202,BDD!$A$8:$BB$3170,16,0)),IF($A202="","",VLOOKUP($A202,BDD!$A$8:$BB$3170,29,0)))</f>
        <v/>
      </c>
      <c r="P202" s="402" t="str">
        <f>IF(AB202="",IF($A202="","",VLOOKUP($A202,BDD!$A$8:$BB$3170,17,0)),VLOOKUP($A202,BDD!$A$8:$BB$3170,30,0))</f>
        <v/>
      </c>
      <c r="Q202" s="402" t="str">
        <f>IF(AB202="",IF($A202="","",VLOOKUP($A202,BDD!$A$8:$BB$3170,18,0)),VLOOKUP($A202,BDD!$A$8:$BB$3170,30,0))</f>
        <v/>
      </c>
      <c r="R202" s="402" t="str">
        <f>IF(AB202="",IF($A202="","",VLOOKUP($A202,BDD!$A$8:$BB$3170,19,0)),VLOOKUP($A202,BDD!$A$8:$BB$3170,30,0))</f>
        <v/>
      </c>
      <c r="S202" s="398" t="str">
        <f>IF($A202="","",IFERROR(RIGHT(IF(VLOOKUP($A202,BDD!$A$8:$BB$3170,23,0)=0,"",VLOOKUP($A202,BDD!$A$8:$BB$3170,23,0)),3),""))</f>
        <v/>
      </c>
      <c r="T202" s="398" t="str">
        <f>IF($A202="","",IFERROR(RIGHT(IF(VLOOKUP($A202,BDD!$A$8:$BB$3170,27,0)=0,"",VLOOKUP($A202,BDD!$A$8:$BB$3170,27,0)),3),""))</f>
        <v/>
      </c>
      <c r="U202" s="398" t="str">
        <f>IF($A202="","",IFERROR(RIGHT(IF(VLOOKUP($A202,BDD!$A$8:$BB$3170,51,0)=0,"",VLOOKUP($A202,BDD!$A$8:$BB$3170,51,0)),3),""))</f>
        <v/>
      </c>
      <c r="V202" s="398" t="str">
        <f>IF($A202="","",IFERROR(RIGHT(IF(VLOOKUP($A202,BDD!$A$8:$BB$3170,52,0)=0,"",VLOOKUP($A202,BDD!$A$8:$BB$3170,52,0)),3),""))</f>
        <v/>
      </c>
      <c r="W202" s="398" t="str">
        <f>IF($A202="","",IFERROR(RIGHT(IF(VLOOKUP($A202,BDD!$A$8:$BB$3170,53,0)=0,"",VLOOKUP($A202,BDD!$A$8:$BB$3170,53,0)),3),""))</f>
        <v/>
      </c>
      <c r="X202" s="403" t="str">
        <f>IF($A202="","",IFERROR(RIGHT(IF(VLOOKUP($A202,BDD!$A$8:$BB$3170,54,0)=0,"",VLOOKUP($A202,BDD!$A$8:$BB$3170,54,0)),3),""))</f>
        <v/>
      </c>
      <c r="Y202" s="359">
        <v>122</v>
      </c>
      <c r="Z202" s="360" t="str">
        <f t="shared" si="9"/>
        <v/>
      </c>
      <c r="AA202" s="370"/>
      <c r="AB202" s="411" t="str">
        <f>IF($A202="","",IF(VLOOKUP($A202,BDD!$A$8:$BB$3170,32,0)=0,"",VLOOKUP($A202,BDD!$A$8:$BB$3170,32,0)))</f>
        <v/>
      </c>
    </row>
    <row r="203" spans="1:28" s="359" customFormat="1" ht="21" customHeight="1">
      <c r="A203" s="350" t="str">
        <f>IF(AA123="","",IFERROR(INDEX(BDD!$A$8:$A$3170,MATCH(AA123&amp;"",BDD!$E$8:$E$3170,0)),IFERROR(INDEX(BDD!$A$8:$A$3170,MATCH("JN°"&amp;TEXT(AA123,"000"),BDD!$E$8:$E$3170,0)),IF(ISNUMBER(MATCH(AA123&amp;"",BDD!$A$8:$A$3170,0)),AA123&amp;"",""))))</f>
        <v/>
      </c>
      <c r="B203" s="397" t="str">
        <f>IF($A203="","",VLOOKUP($A203,BDD!$A$8:$BB$3170,3,0))</f>
        <v/>
      </c>
      <c r="C203" s="363" t="str">
        <f>IF($A203="","",VLOOKUP($A203,BDD!$A$8:$BB$3170,4,0))</f>
        <v/>
      </c>
      <c r="D203" s="398" t="str">
        <f>IF($A203="","",VLOOKUP($A203,BDD!$A$8:$BB$3170,12,0))</f>
        <v/>
      </c>
      <c r="E203" s="398" t="str">
        <f>IF($A203="","",VLOOKUP($A203,BDD!$A$8:$BB$3170,5,0))</f>
        <v/>
      </c>
      <c r="F203" s="398" t="str">
        <f>IF($A203="","",VLOOKUP($A203,BDD!$A$8:$BB$3170,6,0))</f>
        <v/>
      </c>
      <c r="G203" s="399" t="str">
        <f>IF($A203="","",VLOOKUP($A203,BDD!$A$8:$BB$3170,7,0))</f>
        <v/>
      </c>
      <c r="H203" s="398" t="str">
        <f>IF($A203="","",VLOOKUP($A203,BDD!$A$8:$BB$3170,8,0))</f>
        <v/>
      </c>
      <c r="I203" s="398" t="str">
        <f>IF($A203="","",VLOOKUP($A203,BDD!$A$8:$BB$3170,9,0))</f>
        <v/>
      </c>
      <c r="J203" s="399" t="str">
        <f>IF($A203="","",VLOOKUP($A203,BDD!$A$8:$BB$3170,10,0))</f>
        <v/>
      </c>
      <c r="K203" s="400" t="str">
        <f>IF($A203="","",VLOOKUP($A203,BDD!$A$8:$BB$3170,11,0))</f>
        <v/>
      </c>
      <c r="L203" s="398" t="str">
        <f>IF($A203="","",VLOOKUP($A203,BDD!$A$8:$BB$3170,13,0))</f>
        <v/>
      </c>
      <c r="M203" s="398" t="str">
        <f>IF($A203="","",VLOOKUP($A203,BDD!$A$8:$BB$3170,14,0))</f>
        <v/>
      </c>
      <c r="N203" s="401" t="str">
        <f>IF(AB203="",IF($A203="","",VLOOKUP($A203,BDD!$A$8:$BB$3170,22,0)),VLOOKUP($A203,BDD!$A$8:$BB$3170,31,0))</f>
        <v/>
      </c>
      <c r="O203" s="399" t="str">
        <f>IF(AB203="",IF($A203="","",VLOOKUP($A203,BDD!$A$8:$BB$3170,16,0)),IF($A203="","",VLOOKUP($A203,BDD!$A$8:$BB$3170,29,0)))</f>
        <v/>
      </c>
      <c r="P203" s="402" t="str">
        <f>IF(AB203="",IF($A203="","",VLOOKUP($A203,BDD!$A$8:$BB$3170,17,0)),VLOOKUP($A203,BDD!$A$8:$BB$3170,30,0))</f>
        <v/>
      </c>
      <c r="Q203" s="402" t="str">
        <f>IF(AB203="",IF($A203="","",VLOOKUP($A203,BDD!$A$8:$BB$3170,18,0)),VLOOKUP($A203,BDD!$A$8:$BB$3170,30,0))</f>
        <v/>
      </c>
      <c r="R203" s="402" t="str">
        <f>IF(AB203="",IF($A203="","",VLOOKUP($A203,BDD!$A$8:$BB$3170,19,0)),VLOOKUP($A203,BDD!$A$8:$BB$3170,30,0))</f>
        <v/>
      </c>
      <c r="S203" s="398" t="str">
        <f>IF($A203="","",IFERROR(RIGHT(IF(VLOOKUP($A203,BDD!$A$8:$BB$3170,23,0)=0,"",VLOOKUP($A203,BDD!$A$8:$BB$3170,23,0)),3),""))</f>
        <v/>
      </c>
      <c r="T203" s="398" t="str">
        <f>IF($A203="","",IFERROR(RIGHT(IF(VLOOKUP($A203,BDD!$A$8:$BB$3170,27,0)=0,"",VLOOKUP($A203,BDD!$A$8:$BB$3170,27,0)),3),""))</f>
        <v/>
      </c>
      <c r="U203" s="398" t="str">
        <f>IF($A203="","",IFERROR(RIGHT(IF(VLOOKUP($A203,BDD!$A$8:$BB$3170,51,0)=0,"",VLOOKUP($A203,BDD!$A$8:$BB$3170,51,0)),3),""))</f>
        <v/>
      </c>
      <c r="V203" s="398" t="str">
        <f>IF($A203="","",IFERROR(RIGHT(IF(VLOOKUP($A203,BDD!$A$8:$BB$3170,52,0)=0,"",VLOOKUP($A203,BDD!$A$8:$BB$3170,52,0)),3),""))</f>
        <v/>
      </c>
      <c r="W203" s="398" t="str">
        <f>IF($A203="","",IFERROR(RIGHT(IF(VLOOKUP($A203,BDD!$A$8:$BB$3170,53,0)=0,"",VLOOKUP($A203,BDD!$A$8:$BB$3170,53,0)),3),""))</f>
        <v/>
      </c>
      <c r="X203" s="403" t="str">
        <f>IF($A203="","",IFERROR(RIGHT(IF(VLOOKUP($A203,BDD!$A$8:$BB$3170,54,0)=0,"",VLOOKUP($A203,BDD!$A$8:$BB$3170,54,0)),3),""))</f>
        <v/>
      </c>
      <c r="Y203" s="359">
        <v>123</v>
      </c>
      <c r="Z203" s="360" t="str">
        <f t="shared" si="9"/>
        <v/>
      </c>
      <c r="AA203" s="370"/>
      <c r="AB203" s="411" t="str">
        <f>IF($A203="","",IF(VLOOKUP($A203,BDD!$A$8:$BB$3170,32,0)=0,"",VLOOKUP($A203,BDD!$A$8:$BB$3170,32,0)))</f>
        <v/>
      </c>
    </row>
    <row r="204" spans="1:28" s="359" customFormat="1" ht="21" customHeight="1">
      <c r="A204" s="350" t="str">
        <f>IF(AA124="","",IFERROR(INDEX(BDD!$A$8:$A$3170,MATCH(AA124&amp;"",BDD!$E$8:$E$3170,0)),IFERROR(INDEX(BDD!$A$8:$A$3170,MATCH("JN°"&amp;TEXT(AA124,"000"),BDD!$E$8:$E$3170,0)),IF(ISNUMBER(MATCH(AA124&amp;"",BDD!$A$8:$A$3170,0)),AA124&amp;"",""))))</f>
        <v/>
      </c>
      <c r="B204" s="397" t="str">
        <f>IF($A204="","",VLOOKUP($A204,BDD!$A$8:$BB$3170,3,0))</f>
        <v/>
      </c>
      <c r="C204" s="363" t="str">
        <f>IF($A204="","",VLOOKUP($A204,BDD!$A$8:$BB$3170,4,0))</f>
        <v/>
      </c>
      <c r="D204" s="398" t="str">
        <f>IF($A204="","",VLOOKUP($A204,BDD!$A$8:$BB$3170,12,0))</f>
        <v/>
      </c>
      <c r="E204" s="398" t="str">
        <f>IF($A204="","",VLOOKUP($A204,BDD!$A$8:$BB$3170,5,0))</f>
        <v/>
      </c>
      <c r="F204" s="398" t="str">
        <f>IF($A204="","",VLOOKUP($A204,BDD!$A$8:$BB$3170,6,0))</f>
        <v/>
      </c>
      <c r="G204" s="399" t="str">
        <f>IF($A204="","",VLOOKUP($A204,BDD!$A$8:$BB$3170,7,0))</f>
        <v/>
      </c>
      <c r="H204" s="398" t="str">
        <f>IF($A204="","",VLOOKUP($A204,BDD!$A$8:$BB$3170,8,0))</f>
        <v/>
      </c>
      <c r="I204" s="398" t="str">
        <f>IF($A204="","",VLOOKUP($A204,BDD!$A$8:$BB$3170,9,0))</f>
        <v/>
      </c>
      <c r="J204" s="399" t="str">
        <f>IF($A204="","",VLOOKUP($A204,BDD!$A$8:$BB$3170,10,0))</f>
        <v/>
      </c>
      <c r="K204" s="400" t="str">
        <f>IF($A204="","",VLOOKUP($A204,BDD!$A$8:$BB$3170,11,0))</f>
        <v/>
      </c>
      <c r="L204" s="398" t="str">
        <f>IF($A204="","",VLOOKUP($A204,BDD!$A$8:$BB$3170,13,0))</f>
        <v/>
      </c>
      <c r="M204" s="398" t="str">
        <f>IF($A204="","",VLOOKUP($A204,BDD!$A$8:$BB$3170,14,0))</f>
        <v/>
      </c>
      <c r="N204" s="401" t="str">
        <f>IF(AB204="",IF($A204="","",VLOOKUP($A204,BDD!$A$8:$BB$3170,22,0)),VLOOKUP($A204,BDD!$A$8:$BB$3170,31,0))</f>
        <v/>
      </c>
      <c r="O204" s="399" t="str">
        <f>IF(AB204="",IF($A204="","",VLOOKUP($A204,BDD!$A$8:$BB$3170,16,0)),IF($A204="","",VLOOKUP($A204,BDD!$A$8:$BB$3170,29,0)))</f>
        <v/>
      </c>
      <c r="P204" s="402" t="str">
        <f>IF(AB204="",IF($A204="","",VLOOKUP($A204,BDD!$A$8:$BB$3170,17,0)),VLOOKUP($A204,BDD!$A$8:$BB$3170,30,0))</f>
        <v/>
      </c>
      <c r="Q204" s="402" t="str">
        <f>IF(AB204="",IF($A204="","",VLOOKUP($A204,BDD!$A$8:$BB$3170,18,0)),VLOOKUP($A204,BDD!$A$8:$BB$3170,30,0))</f>
        <v/>
      </c>
      <c r="R204" s="402" t="str">
        <f>IF(AB204="",IF($A204="","",VLOOKUP($A204,BDD!$A$8:$BB$3170,19,0)),VLOOKUP($A204,BDD!$A$8:$BB$3170,30,0))</f>
        <v/>
      </c>
      <c r="S204" s="398" t="str">
        <f>IF($A204="","",IFERROR(RIGHT(IF(VLOOKUP($A204,BDD!$A$8:$BB$3170,23,0)=0,"",VLOOKUP($A204,BDD!$A$8:$BB$3170,23,0)),3),""))</f>
        <v/>
      </c>
      <c r="T204" s="398" t="str">
        <f>IF($A204="","",IFERROR(RIGHT(IF(VLOOKUP($A204,BDD!$A$8:$BB$3170,27,0)=0,"",VLOOKUP($A204,BDD!$A$8:$BB$3170,27,0)),3),""))</f>
        <v/>
      </c>
      <c r="U204" s="398" t="str">
        <f>IF($A204="","",IFERROR(RIGHT(IF(VLOOKUP($A204,BDD!$A$8:$BB$3170,51,0)=0,"",VLOOKUP($A204,BDD!$A$8:$BB$3170,51,0)),3),""))</f>
        <v/>
      </c>
      <c r="V204" s="398" t="str">
        <f>IF($A204="","",IFERROR(RIGHT(IF(VLOOKUP($A204,BDD!$A$8:$BB$3170,52,0)=0,"",VLOOKUP($A204,BDD!$A$8:$BB$3170,52,0)),3),""))</f>
        <v/>
      </c>
      <c r="W204" s="398" t="str">
        <f>IF($A204="","",IFERROR(RIGHT(IF(VLOOKUP($A204,BDD!$A$8:$BB$3170,53,0)=0,"",VLOOKUP($A204,BDD!$A$8:$BB$3170,53,0)),3),""))</f>
        <v/>
      </c>
      <c r="X204" s="403" t="str">
        <f>IF($A204="","",IFERROR(RIGHT(IF(VLOOKUP($A204,BDD!$A$8:$BB$3170,54,0)=0,"",VLOOKUP($A204,BDD!$A$8:$BB$3170,54,0)),3),""))</f>
        <v/>
      </c>
      <c r="Y204" s="359">
        <v>124</v>
      </c>
      <c r="Z204" s="360" t="str">
        <f t="shared" si="9"/>
        <v/>
      </c>
      <c r="AA204" s="370"/>
      <c r="AB204" s="411" t="str">
        <f>IF($A204="","",IF(VLOOKUP($A204,BDD!$A$8:$BB$3170,32,0)=0,"",VLOOKUP($A204,BDD!$A$8:$BB$3170,32,0)))</f>
        <v/>
      </c>
    </row>
    <row r="205" spans="1:28" s="359" customFormat="1" ht="21" customHeight="1">
      <c r="A205" s="350" t="str">
        <f>IF(AA125="","",IFERROR(INDEX(BDD!$A$8:$A$3170,MATCH(AA125&amp;"",BDD!$E$8:$E$3170,0)),IFERROR(INDEX(BDD!$A$8:$A$3170,MATCH("JN°"&amp;TEXT(AA125,"000"),BDD!$E$8:$E$3170,0)),IF(ISNUMBER(MATCH(AA125&amp;"",BDD!$A$8:$A$3170,0)),AA125&amp;"",""))))</f>
        <v/>
      </c>
      <c r="B205" s="397" t="str">
        <f>IF($A205="","",VLOOKUP($A205,BDD!$A$8:$BB$3170,3,0))</f>
        <v/>
      </c>
      <c r="C205" s="363" t="str">
        <f>IF($A205="","",VLOOKUP($A205,BDD!$A$8:$BB$3170,4,0))</f>
        <v/>
      </c>
      <c r="D205" s="398" t="str">
        <f>IF($A205="","",VLOOKUP($A205,BDD!$A$8:$BB$3170,12,0))</f>
        <v/>
      </c>
      <c r="E205" s="398" t="str">
        <f>IF($A205="","",VLOOKUP($A205,BDD!$A$8:$BB$3170,5,0))</f>
        <v/>
      </c>
      <c r="F205" s="398" t="str">
        <f>IF($A205="","",VLOOKUP($A205,BDD!$A$8:$BB$3170,6,0))</f>
        <v/>
      </c>
      <c r="G205" s="399" t="str">
        <f>IF($A205="","",VLOOKUP($A205,BDD!$A$8:$BB$3170,7,0))</f>
        <v/>
      </c>
      <c r="H205" s="398" t="str">
        <f>IF($A205="","",VLOOKUP($A205,BDD!$A$8:$BB$3170,8,0))</f>
        <v/>
      </c>
      <c r="I205" s="398" t="str">
        <f>IF($A205="","",VLOOKUP($A205,BDD!$A$8:$BB$3170,9,0))</f>
        <v/>
      </c>
      <c r="J205" s="399" t="str">
        <f>IF($A205="","",VLOOKUP($A205,BDD!$A$8:$BB$3170,10,0))</f>
        <v/>
      </c>
      <c r="K205" s="400" t="str">
        <f>IF($A205="","",VLOOKUP($A205,BDD!$A$8:$BB$3170,11,0))</f>
        <v/>
      </c>
      <c r="L205" s="398" t="str">
        <f>IF($A205="","",VLOOKUP($A205,BDD!$A$8:$BB$3170,13,0))</f>
        <v/>
      </c>
      <c r="M205" s="398" t="str">
        <f>IF($A205="","",VLOOKUP($A205,BDD!$A$8:$BB$3170,14,0))</f>
        <v/>
      </c>
      <c r="N205" s="401" t="str">
        <f>IF(AB205="",IF($A205="","",VLOOKUP($A205,BDD!$A$8:$BB$3170,22,0)),VLOOKUP($A205,BDD!$A$8:$BB$3170,31,0))</f>
        <v/>
      </c>
      <c r="O205" s="399" t="str">
        <f>IF(AB205="",IF($A205="","",VLOOKUP($A205,BDD!$A$8:$BB$3170,16,0)),IF($A205="","",VLOOKUP($A205,BDD!$A$8:$BB$3170,29,0)))</f>
        <v/>
      </c>
      <c r="P205" s="402" t="str">
        <f>IF(AB205="",IF($A205="","",VLOOKUP($A205,BDD!$A$8:$BB$3170,17,0)),VLOOKUP($A205,BDD!$A$8:$BB$3170,30,0))</f>
        <v/>
      </c>
      <c r="Q205" s="402" t="str">
        <f>IF(AB205="",IF($A205="","",VLOOKUP($A205,BDD!$A$8:$BB$3170,18,0)),VLOOKUP($A205,BDD!$A$8:$BB$3170,30,0))</f>
        <v/>
      </c>
      <c r="R205" s="402" t="str">
        <f>IF(AB205="",IF($A205="","",VLOOKUP($A205,BDD!$A$8:$BB$3170,19,0)),VLOOKUP($A205,BDD!$A$8:$BB$3170,30,0))</f>
        <v/>
      </c>
      <c r="S205" s="398" t="str">
        <f>IF($A205="","",IFERROR(RIGHT(IF(VLOOKUP($A205,BDD!$A$8:$BB$3170,23,0)=0,"",VLOOKUP($A205,BDD!$A$8:$BB$3170,23,0)),3),""))</f>
        <v/>
      </c>
      <c r="T205" s="398" t="str">
        <f>IF($A205="","",IFERROR(RIGHT(IF(VLOOKUP($A205,BDD!$A$8:$BB$3170,27,0)=0,"",VLOOKUP($A205,BDD!$A$8:$BB$3170,27,0)),3),""))</f>
        <v/>
      </c>
      <c r="U205" s="398" t="str">
        <f>IF($A205="","",IFERROR(RIGHT(IF(VLOOKUP($A205,BDD!$A$8:$BB$3170,51,0)=0,"",VLOOKUP($A205,BDD!$A$8:$BB$3170,51,0)),3),""))</f>
        <v/>
      </c>
      <c r="V205" s="398" t="str">
        <f>IF($A205="","",IFERROR(RIGHT(IF(VLOOKUP($A205,BDD!$A$8:$BB$3170,52,0)=0,"",VLOOKUP($A205,BDD!$A$8:$BB$3170,52,0)),3),""))</f>
        <v/>
      </c>
      <c r="W205" s="398" t="str">
        <f>IF($A205="","",IFERROR(RIGHT(IF(VLOOKUP($A205,BDD!$A$8:$BB$3170,53,0)=0,"",VLOOKUP($A205,BDD!$A$8:$BB$3170,53,0)),3),""))</f>
        <v/>
      </c>
      <c r="X205" s="403" t="str">
        <f>IF($A205="","",IFERROR(RIGHT(IF(VLOOKUP($A205,BDD!$A$8:$BB$3170,54,0)=0,"",VLOOKUP($A205,BDD!$A$8:$BB$3170,54,0)),3),""))</f>
        <v/>
      </c>
      <c r="Y205" s="359">
        <v>125</v>
      </c>
      <c r="Z205" s="360" t="str">
        <f t="shared" si="9"/>
        <v/>
      </c>
      <c r="AA205" s="370"/>
      <c r="AB205" s="411" t="str">
        <f>IF($A205="","",IF(VLOOKUP($A205,BDD!$A$8:$BB$3170,32,0)=0,"",VLOOKUP($A205,BDD!$A$8:$BB$3170,32,0)))</f>
        <v/>
      </c>
    </row>
    <row r="206" spans="1:28" s="359" customFormat="1" ht="21" customHeight="1">
      <c r="A206" s="350" t="str">
        <f>IF(AA126="","",IFERROR(INDEX(BDD!$A$8:$A$3170,MATCH(AA126&amp;"",BDD!$E$8:$E$3170,0)),IFERROR(INDEX(BDD!$A$8:$A$3170,MATCH("JN°"&amp;TEXT(AA126,"000"),BDD!$E$8:$E$3170,0)),IF(ISNUMBER(MATCH(AA126&amp;"",BDD!$A$8:$A$3170,0)),AA126&amp;"",""))))</f>
        <v/>
      </c>
      <c r="B206" s="404" t="str">
        <f>IF($A206="","",VLOOKUP($A206,BDD!$A$8:$BB$3170,3,0))</f>
        <v/>
      </c>
      <c r="C206" s="372" t="str">
        <f>IF($A206="","",VLOOKUP($A206,BDD!$A$8:$BB$3170,4,0))</f>
        <v/>
      </c>
      <c r="D206" s="405" t="str">
        <f>IF($A206="","",VLOOKUP($A206,BDD!$A$8:$BB$3170,12,0))</f>
        <v/>
      </c>
      <c r="E206" s="405" t="str">
        <f>IF($A206="","",VLOOKUP($A206,BDD!$A$8:$BB$3170,5,0))</f>
        <v/>
      </c>
      <c r="F206" s="405" t="str">
        <f>IF($A206="","",VLOOKUP($A206,BDD!$A$8:$BB$3170,6,0))</f>
        <v/>
      </c>
      <c r="G206" s="406" t="str">
        <f>IF($A206="","",VLOOKUP($A206,BDD!$A$8:$BB$3170,7,0))</f>
        <v/>
      </c>
      <c r="H206" s="405" t="str">
        <f>IF($A206="","",VLOOKUP($A206,BDD!$A$8:$BB$3170,8,0))</f>
        <v/>
      </c>
      <c r="I206" s="405" t="str">
        <f>IF($A206="","",VLOOKUP($A206,BDD!$A$8:$BB$3170,9,0))</f>
        <v/>
      </c>
      <c r="J206" s="406" t="str">
        <f>IF($A206="","",VLOOKUP($A206,BDD!$A$8:$BB$3170,10,0))</f>
        <v/>
      </c>
      <c r="K206" s="407" t="str">
        <f>IF($A206="","",VLOOKUP($A206,BDD!$A$8:$BB$3170,11,0))</f>
        <v/>
      </c>
      <c r="L206" s="405" t="str">
        <f>IF($A206="","",VLOOKUP($A206,BDD!$A$8:$BB$3170,13,0))</f>
        <v/>
      </c>
      <c r="M206" s="405" t="str">
        <f>IF($A206="","",VLOOKUP($A206,BDD!$A$8:$BB$3170,14,0))</f>
        <v/>
      </c>
      <c r="N206" s="408" t="str">
        <f>IF(AB206="",IF($A206="","",VLOOKUP($A206,BDD!$A$8:$BB$3170,22,0)),VLOOKUP($A206,BDD!$A$8:$BB$3170,31,0))</f>
        <v/>
      </c>
      <c r="O206" s="406" t="str">
        <f>IF(AB206="",IF($A206="","",VLOOKUP($A206,BDD!$A$8:$BB$3170,16,0)),IF($A206="","",VLOOKUP($A206,BDD!$A$8:$BB$3170,29,0)))</f>
        <v/>
      </c>
      <c r="P206" s="409" t="str">
        <f>IF(AB206="",IF($A206="","",VLOOKUP($A206,BDD!$A$8:$BB$3170,17,0)),VLOOKUP($A206,BDD!$A$8:$BB$3170,30,0))</f>
        <v/>
      </c>
      <c r="Q206" s="409" t="str">
        <f>IF(AB206="",IF($A206="","",VLOOKUP($A206,BDD!$A$8:$BB$3170,18,0)),VLOOKUP($A206,BDD!$A$8:$BB$3170,30,0))</f>
        <v/>
      </c>
      <c r="R206" s="409" t="str">
        <f>IF(AB206="",IF($A206="","",VLOOKUP($A206,BDD!$A$8:$BB$3170,19,0)),VLOOKUP($A206,BDD!$A$8:$BB$3170,30,0))</f>
        <v/>
      </c>
      <c r="S206" s="405" t="str">
        <f>IF($A206="","",IFERROR(RIGHT(IF(VLOOKUP($A206,BDD!$A$8:$BB$3170,23,0)=0,"",VLOOKUP($A206,BDD!$A$8:$BB$3170,23,0)),3),""))</f>
        <v/>
      </c>
      <c r="T206" s="405" t="str">
        <f>IF($A206="","",IFERROR(RIGHT(IF(VLOOKUP($A206,BDD!$A$8:$BB$3170,27,0)=0,"",VLOOKUP($A206,BDD!$A$8:$BB$3170,27,0)),3),""))</f>
        <v/>
      </c>
      <c r="U206" s="405" t="str">
        <f>IF($A206="","",IFERROR(RIGHT(IF(VLOOKUP($A206,BDD!$A$8:$BB$3170,51,0)=0,"",VLOOKUP($A206,BDD!$A$8:$BB$3170,51,0)),3),""))</f>
        <v/>
      </c>
      <c r="V206" s="405" t="str">
        <f>IF($A206="","",IFERROR(RIGHT(IF(VLOOKUP($A206,BDD!$A$8:$BB$3170,52,0)=0,"",VLOOKUP($A206,BDD!$A$8:$BB$3170,52,0)),3),""))</f>
        <v/>
      </c>
      <c r="W206" s="405" t="str">
        <f>IF($A206="","",IFERROR(RIGHT(IF(VLOOKUP($A206,BDD!$A$8:$BB$3170,53,0)=0,"",VLOOKUP($A206,BDD!$A$8:$BB$3170,53,0)),3),""))</f>
        <v/>
      </c>
      <c r="X206" s="410" t="str">
        <f>IF($A206="","",IFERROR(RIGHT(IF(VLOOKUP($A206,BDD!$A$8:$BB$3170,54,0)=0,"",VLOOKUP($A206,BDD!$A$8:$BB$3170,54,0)),3),""))</f>
        <v/>
      </c>
      <c r="Y206" s="359">
        <v>126</v>
      </c>
      <c r="Z206" s="360" t="str">
        <f t="shared" si="9"/>
        <v/>
      </c>
      <c r="AA206" s="370"/>
      <c r="AB206" s="411" t="str">
        <f>IF($A206="","",IF(VLOOKUP($A206,BDD!$A$8:$BB$3170,32,0)=0,"",VLOOKUP($A206,BDD!$A$8:$BB$3170,32,0)))</f>
        <v/>
      </c>
    </row>
    <row r="207" spans="1:28" ht="3" customHeight="1">
      <c r="A207" s="379"/>
      <c r="B207" s="216"/>
      <c r="C207" s="216"/>
      <c r="D207" s="216"/>
      <c r="E207" s="216"/>
      <c r="F207" s="216"/>
      <c r="G207" s="380"/>
      <c r="I207" s="216"/>
      <c r="J207" s="380"/>
      <c r="L207" s="216"/>
      <c r="M207" s="216"/>
      <c r="N207" s="216"/>
      <c r="O207" s="380"/>
      <c r="P207" s="381"/>
      <c r="Q207" s="381"/>
      <c r="R207" s="381"/>
      <c r="S207" s="216"/>
      <c r="T207" s="216"/>
      <c r="U207" s="216"/>
      <c r="V207" s="216"/>
      <c r="W207" s="216"/>
      <c r="X207" s="216"/>
      <c r="Y207" s="189">
        <v>22</v>
      </c>
      <c r="Z207" s="317" t="str">
        <f t="shared" si="9"/>
        <v/>
      </c>
      <c r="AA207" s="370"/>
      <c r="AB207" s="414"/>
    </row>
    <row r="208" spans="1:28" s="382" customFormat="1" ht="20.100000000000001" customHeight="1">
      <c r="B208" s="1126" t="s">
        <v>1617</v>
      </c>
      <c r="C208" s="1126"/>
      <c r="D208" s="1126"/>
      <c r="E208" s="1126"/>
      <c r="F208" s="1126"/>
      <c r="G208" s="1126"/>
      <c r="H208" s="1126"/>
      <c r="I208" s="1126"/>
      <c r="J208" s="1126"/>
      <c r="K208" s="1126"/>
      <c r="L208" s="1115" t="s">
        <v>1777</v>
      </c>
      <c r="M208" s="1115"/>
      <c r="N208" s="1115"/>
      <c r="O208" s="1115"/>
      <c r="P208" s="1115"/>
      <c r="Q208" s="1115"/>
      <c r="R208" s="1115"/>
      <c r="S208" s="1115"/>
      <c r="T208" s="1115"/>
      <c r="U208" s="1115"/>
      <c r="V208" s="1115"/>
      <c r="W208" s="1115"/>
      <c r="X208" s="1115"/>
      <c r="Y208" s="189"/>
      <c r="Z208" s="317" t="str">
        <f t="shared" si="9"/>
        <v/>
      </c>
      <c r="AA208" s="370"/>
      <c r="AB208" s="414"/>
    </row>
    <row r="209" spans="1:28" s="382" customFormat="1" ht="20.100000000000001" customHeight="1">
      <c r="B209" s="1114" t="s">
        <v>1840</v>
      </c>
      <c r="C209" s="1114"/>
      <c r="D209" s="1114"/>
      <c r="E209" s="1114"/>
      <c r="F209" s="1114"/>
      <c r="G209" s="1114"/>
      <c r="H209" s="1114"/>
      <c r="I209" s="1114"/>
      <c r="J209" s="1114"/>
      <c r="K209" s="1114"/>
      <c r="L209" s="1115"/>
      <c r="M209" s="1115"/>
      <c r="N209" s="1115"/>
      <c r="O209" s="1115"/>
      <c r="P209" s="1115"/>
      <c r="Q209" s="1115"/>
      <c r="R209" s="1115"/>
      <c r="S209" s="1115"/>
      <c r="T209" s="1115"/>
      <c r="U209" s="1115"/>
      <c r="V209" s="1115"/>
      <c r="W209" s="1115"/>
      <c r="X209" s="1115"/>
      <c r="Y209" s="189"/>
      <c r="Z209" s="317" t="str">
        <f t="shared" si="9"/>
        <v/>
      </c>
      <c r="AA209" s="370"/>
      <c r="AB209" s="414"/>
    </row>
    <row r="210" spans="1:28" s="382" customFormat="1" ht="20.100000000000001" customHeight="1">
      <c r="B210" s="1114" t="s">
        <v>1841</v>
      </c>
      <c r="C210" s="1114"/>
      <c r="D210" s="1114"/>
      <c r="E210" s="1114"/>
      <c r="F210" s="1114"/>
      <c r="G210" s="1114"/>
      <c r="H210" s="1114"/>
      <c r="I210" s="1114"/>
      <c r="J210" s="1114"/>
      <c r="K210" s="1114"/>
      <c r="L210" s="1115"/>
      <c r="M210" s="1115"/>
      <c r="N210" s="1115"/>
      <c r="O210" s="1115"/>
      <c r="P210" s="1115"/>
      <c r="Q210" s="1115"/>
      <c r="R210" s="1115"/>
      <c r="S210" s="1115"/>
      <c r="T210" s="1115"/>
      <c r="U210" s="1115"/>
      <c r="V210" s="1115"/>
      <c r="W210" s="1115"/>
      <c r="X210" s="1115"/>
      <c r="Y210" s="189"/>
      <c r="Z210" s="317" t="str">
        <f t="shared" si="9"/>
        <v/>
      </c>
      <c r="AA210" s="370"/>
      <c r="AB210" s="414"/>
    </row>
    <row r="211" spans="1:28" s="382" customFormat="1" ht="20.100000000000001" customHeight="1">
      <c r="B211" s="1114" t="s">
        <v>1842</v>
      </c>
      <c r="C211" s="1114"/>
      <c r="D211" s="1114"/>
      <c r="E211" s="1114"/>
      <c r="F211" s="1114"/>
      <c r="G211" s="1114"/>
      <c r="H211" s="1114"/>
      <c r="I211" s="1114"/>
      <c r="J211" s="1114"/>
      <c r="K211" s="1114"/>
      <c r="L211" s="1115"/>
      <c r="M211" s="1115"/>
      <c r="N211" s="1115"/>
      <c r="O211" s="1115"/>
      <c r="P211" s="1115"/>
      <c r="Q211" s="1115"/>
      <c r="R211" s="1115"/>
      <c r="S211" s="1115"/>
      <c r="T211" s="1115"/>
      <c r="U211" s="1115"/>
      <c r="V211" s="1115"/>
      <c r="W211" s="1115"/>
      <c r="X211" s="1115"/>
      <c r="Y211" s="189"/>
      <c r="Z211" s="317" t="str">
        <f t="shared" si="9"/>
        <v/>
      </c>
      <c r="AA211" s="370"/>
      <c r="AB211" s="414"/>
    </row>
    <row r="212" spans="1:28" s="316" customFormat="1" ht="18.95" customHeight="1">
      <c r="A212" s="315"/>
      <c r="B212" s="1127"/>
      <c r="C212" s="1127"/>
      <c r="D212" s="1127"/>
      <c r="E212" s="1127"/>
      <c r="F212" s="1128" t="s">
        <v>1533</v>
      </c>
      <c r="G212" s="1129"/>
      <c r="H212" s="1129"/>
      <c r="I212" s="1129"/>
      <c r="J212" s="1129"/>
      <c r="K212" s="1129"/>
      <c r="L212" s="1129"/>
      <c r="M212" s="1129"/>
      <c r="N212" s="1129"/>
      <c r="O212" s="1129"/>
      <c r="P212" s="1129"/>
      <c r="Q212" s="1129"/>
      <c r="R212" s="1129"/>
      <c r="S212" s="1129"/>
      <c r="T212" s="1130"/>
      <c r="U212" s="1137" t="s">
        <v>1820</v>
      </c>
      <c r="V212" s="1138"/>
      <c r="W212" s="1138"/>
      <c r="X212" s="1139"/>
      <c r="Z212" s="317" t="str">
        <f t="shared" si="9"/>
        <v/>
      </c>
      <c r="AA212" s="370"/>
      <c r="AB212" s="414"/>
    </row>
    <row r="213" spans="1:28" s="316" customFormat="1" ht="18.95" customHeight="1">
      <c r="A213" s="315"/>
      <c r="B213" s="1127"/>
      <c r="C213" s="1127"/>
      <c r="D213" s="1127"/>
      <c r="E213" s="1127"/>
      <c r="F213" s="1131"/>
      <c r="G213" s="1132"/>
      <c r="H213" s="1132"/>
      <c r="I213" s="1132"/>
      <c r="J213" s="1132"/>
      <c r="K213" s="1132"/>
      <c r="L213" s="1132"/>
      <c r="M213" s="1132"/>
      <c r="N213" s="1132"/>
      <c r="O213" s="1132"/>
      <c r="P213" s="1132"/>
      <c r="Q213" s="1132"/>
      <c r="R213" s="1132"/>
      <c r="S213" s="1132"/>
      <c r="T213" s="1133"/>
      <c r="U213" s="1137" t="s">
        <v>1536</v>
      </c>
      <c r="V213" s="1138"/>
      <c r="W213" s="1138"/>
      <c r="X213" s="1139"/>
      <c r="Z213" s="317" t="str">
        <f t="shared" si="9"/>
        <v/>
      </c>
      <c r="AA213" s="370"/>
      <c r="AB213" s="414"/>
    </row>
    <row r="214" spans="1:28" s="316" customFormat="1" ht="18.95" customHeight="1">
      <c r="A214" s="315"/>
      <c r="B214" s="1127"/>
      <c r="C214" s="1127"/>
      <c r="D214" s="1127"/>
      <c r="E214" s="1127"/>
      <c r="F214" s="1134"/>
      <c r="G214" s="1135"/>
      <c r="H214" s="1135"/>
      <c r="I214" s="1135"/>
      <c r="J214" s="1135"/>
      <c r="K214" s="1135"/>
      <c r="L214" s="1135"/>
      <c r="M214" s="1135"/>
      <c r="N214" s="1135"/>
      <c r="O214" s="1135"/>
      <c r="P214" s="1135"/>
      <c r="Q214" s="1135"/>
      <c r="R214" s="1135"/>
      <c r="S214" s="1135"/>
      <c r="T214" s="1136"/>
      <c r="U214" s="1137" t="s">
        <v>1538</v>
      </c>
      <c r="V214" s="1138"/>
      <c r="W214" s="1138"/>
      <c r="X214" s="1139"/>
      <c r="Z214" s="317" t="str">
        <f t="shared" si="9"/>
        <v/>
      </c>
      <c r="AA214" s="370"/>
      <c r="AB214" s="414"/>
    </row>
    <row r="215" spans="1:28" s="316" customFormat="1" ht="3" customHeight="1">
      <c r="A215" s="315"/>
      <c r="H215" s="319"/>
      <c r="K215" s="319"/>
      <c r="P215" s="320"/>
      <c r="Q215" s="320"/>
      <c r="R215" s="320"/>
      <c r="Z215" s="317" t="str">
        <f t="shared" si="9"/>
        <v/>
      </c>
      <c r="AA215" s="370"/>
      <c r="AB215" s="414"/>
    </row>
    <row r="216" spans="1:28" s="316" customFormat="1" ht="21.75" customHeight="1">
      <c r="A216" s="315"/>
      <c r="B216" s="1116" t="s">
        <v>1821</v>
      </c>
      <c r="C216" s="1117"/>
      <c r="D216" s="1117"/>
      <c r="E216" s="1117"/>
      <c r="F216" s="1117"/>
      <c r="G216" s="1117"/>
      <c r="H216" s="1117"/>
      <c r="I216" s="1117"/>
      <c r="J216" s="1117"/>
      <c r="K216" s="1117"/>
      <c r="L216" s="1117"/>
      <c r="M216" s="1117"/>
      <c r="N216" s="1117"/>
      <c r="O216" s="1117"/>
      <c r="P216" s="1117"/>
      <c r="Q216" s="1117"/>
      <c r="R216" s="1117"/>
      <c r="S216" s="1117"/>
      <c r="T216" s="1117"/>
      <c r="U216" s="1117"/>
      <c r="V216" s="1117"/>
      <c r="W216" s="1117"/>
      <c r="X216" s="1118"/>
      <c r="Z216" s="317" t="str">
        <f t="shared" si="9"/>
        <v/>
      </c>
      <c r="AA216" s="370"/>
      <c r="AB216" s="414"/>
    </row>
    <row r="217" spans="1:28" s="326" customFormat="1" ht="18.75" customHeight="1">
      <c r="A217" s="315"/>
      <c r="B217" s="321" t="s">
        <v>1822</v>
      </c>
      <c r="C217" s="322"/>
      <c r="D217" s="322"/>
      <c r="E217" s="322"/>
      <c r="F217" s="384" t="str">
        <f>$F$7</f>
        <v>MFD-ISW Vers MFD-CPF-</v>
      </c>
      <c r="H217" s="385"/>
      <c r="I217" s="323" t="s">
        <v>1823</v>
      </c>
      <c r="J217" s="324"/>
      <c r="K217" s="386" t="str">
        <f>$K$7</f>
        <v>0  ML</v>
      </c>
      <c r="M217" s="327"/>
      <c r="N217" s="328" t="s">
        <v>1824</v>
      </c>
      <c r="O217" s="329">
        <f>$O$7</f>
        <v>0</v>
      </c>
      <c r="P217" s="330" t="s">
        <v>1825</v>
      </c>
      <c r="Q217" s="331" t="s">
        <v>1826</v>
      </c>
      <c r="R217" s="332"/>
      <c r="S217" s="1119">
        <f>$S$7</f>
        <v>0</v>
      </c>
      <c r="T217" s="1119"/>
      <c r="U217" s="333" t="s">
        <v>1825</v>
      </c>
      <c r="V217" s="324" t="s">
        <v>1827</v>
      </c>
      <c r="X217" s="334" t="str">
        <f>CONCATENATE("7/",$O$1)</f>
        <v>7/6</v>
      </c>
      <c r="Z217" s="317" t="str">
        <f t="shared" si="9"/>
        <v/>
      </c>
      <c r="AA217" s="370"/>
      <c r="AB217" s="414"/>
    </row>
    <row r="218" spans="1:28" s="223" customFormat="1" ht="22.5" customHeight="1">
      <c r="A218" s="387"/>
      <c r="B218" s="1120" t="s">
        <v>1828</v>
      </c>
      <c r="C218" s="1121"/>
      <c r="D218" s="1121"/>
      <c r="E218" s="1121"/>
      <c r="F218" s="1121"/>
      <c r="G218" s="1121"/>
      <c r="H218" s="1121"/>
      <c r="I218" s="1121"/>
      <c r="J218" s="1121"/>
      <c r="K218" s="1121"/>
      <c r="L218" s="1121"/>
      <c r="M218" s="1121"/>
      <c r="N218" s="1121"/>
      <c r="O218" s="1122"/>
      <c r="P218" s="1123" t="s">
        <v>1829</v>
      </c>
      <c r="Q218" s="1124"/>
      <c r="R218" s="1125"/>
      <c r="S218" s="335" t="s">
        <v>1830</v>
      </c>
      <c r="T218" s="336"/>
      <c r="U218" s="337">
        <f>$U$8</f>
        <v>0</v>
      </c>
      <c r="V218" s="336"/>
      <c r="W218" s="336"/>
      <c r="X218" s="338"/>
      <c r="Z218" s="317" t="str">
        <f t="shared" si="9"/>
        <v/>
      </c>
      <c r="AA218" s="370"/>
      <c r="AB218" s="414"/>
    </row>
    <row r="219" spans="1:28" s="347" customFormat="1" ht="55.5" customHeight="1">
      <c r="A219" s="388"/>
      <c r="B219" s="340" t="s">
        <v>1831</v>
      </c>
      <c r="C219" s="341" t="s">
        <v>1492</v>
      </c>
      <c r="D219" s="341" t="s">
        <v>1500</v>
      </c>
      <c r="E219" s="341" t="s">
        <v>1493</v>
      </c>
      <c r="F219" s="341" t="s">
        <v>1494</v>
      </c>
      <c r="G219" s="341" t="s">
        <v>1832</v>
      </c>
      <c r="H219" s="341" t="s">
        <v>1833</v>
      </c>
      <c r="I219" s="341" t="s">
        <v>1497</v>
      </c>
      <c r="J219" s="341" t="s">
        <v>1498</v>
      </c>
      <c r="K219" s="341" t="s">
        <v>1499</v>
      </c>
      <c r="L219" s="341" t="s">
        <v>1501</v>
      </c>
      <c r="M219" s="341" t="s">
        <v>1502</v>
      </c>
      <c r="N219" s="343" t="s">
        <v>1519</v>
      </c>
      <c r="O219" s="341" t="s">
        <v>1504</v>
      </c>
      <c r="P219" s="344" t="s">
        <v>1516</v>
      </c>
      <c r="Q219" s="344" t="s">
        <v>1517</v>
      </c>
      <c r="R219" s="344" t="s">
        <v>1518</v>
      </c>
      <c r="S219" s="345" t="s">
        <v>1834</v>
      </c>
      <c r="T219" s="345" t="s">
        <v>1835</v>
      </c>
      <c r="U219" s="345" t="s">
        <v>1836</v>
      </c>
      <c r="V219" s="345" t="s">
        <v>1837</v>
      </c>
      <c r="W219" s="345" t="s">
        <v>1838</v>
      </c>
      <c r="X219" s="346" t="s">
        <v>1839</v>
      </c>
      <c r="Z219" s="317" t="str">
        <f t="shared" si="9"/>
        <v/>
      </c>
      <c r="AA219" s="370"/>
      <c r="AB219" s="414"/>
    </row>
    <row r="220" spans="1:28" ht="3" customHeight="1">
      <c r="A220" s="389"/>
      <c r="B220" s="348"/>
      <c r="C220" s="348"/>
      <c r="D220" s="348"/>
      <c r="E220" s="348"/>
      <c r="F220" s="348"/>
      <c r="G220" s="348"/>
      <c r="H220" s="348"/>
      <c r="I220" s="348"/>
      <c r="J220" s="348"/>
      <c r="K220" s="348"/>
      <c r="L220" s="348"/>
      <c r="M220" s="348"/>
      <c r="N220" s="348"/>
      <c r="O220" s="348"/>
      <c r="P220" s="349"/>
      <c r="Q220" s="349"/>
      <c r="R220" s="349"/>
      <c r="S220" s="348"/>
      <c r="T220" s="348"/>
      <c r="U220" s="348"/>
      <c r="V220" s="348"/>
      <c r="W220" s="348"/>
      <c r="X220" s="348"/>
      <c r="Y220" s="348"/>
      <c r="Z220" s="317" t="str">
        <f t="shared" si="9"/>
        <v/>
      </c>
      <c r="AA220" s="370"/>
      <c r="AB220" s="414"/>
    </row>
    <row r="221" spans="1:28" s="359" customFormat="1" ht="21" customHeight="1">
      <c r="A221" s="350" t="str">
        <f>IF(AA127="","",IFERROR(INDEX(BDD!$A$8:$A$3170,MATCH(AA127&amp;"",BDD!$E$8:$E$3170,0)),IFERROR(INDEX(BDD!$A$8:$A$3170,MATCH("JN°"&amp;TEXT(AA127,"000"),BDD!$E$8:$E$3170,0)),IF(ISNUMBER(MATCH(AA127&amp;"",BDD!$A$8:$A$3170,0)),AA127&amp;"",""))))</f>
        <v/>
      </c>
      <c r="B221" s="390" t="str">
        <f>IF($A221="","",VLOOKUP($A221,BDD!$A$8:$BB$3170,3,0))</f>
        <v/>
      </c>
      <c r="C221" s="352" t="str">
        <f>IF($A221="","",VLOOKUP($A221,BDD!$A$8:$BB$3170,4,0))</f>
        <v/>
      </c>
      <c r="D221" s="391" t="str">
        <f>IF($A221="","",VLOOKUP($A221,BDD!$A$8:$BB$3170,12,0))</f>
        <v/>
      </c>
      <c r="E221" s="391" t="str">
        <f>IF($A221="","",VLOOKUP($A221,BDD!$A$8:$BB$3170,5,0))</f>
        <v/>
      </c>
      <c r="F221" s="391" t="str">
        <f>IF($A221="","",VLOOKUP($A221,BDD!$A$8:$BB$3170,6,0))</f>
        <v/>
      </c>
      <c r="G221" s="392" t="str">
        <f>IF($A221="","",VLOOKUP($A221,BDD!$A$8:$BB$3170,7,0))</f>
        <v/>
      </c>
      <c r="H221" s="391" t="str">
        <f>IF($A221="","",VLOOKUP($A221,BDD!$A$8:$BB$3170,8,0))</f>
        <v/>
      </c>
      <c r="I221" s="391" t="str">
        <f>IF($A221="","",VLOOKUP($A221,BDD!$A$8:$BB$3170,9,0))</f>
        <v/>
      </c>
      <c r="J221" s="392" t="str">
        <f>IF($A221="","",VLOOKUP($A221,BDD!$A$8:$BB$3170,10,0))</f>
        <v/>
      </c>
      <c r="K221" s="393" t="str">
        <f>IF($A221="","",VLOOKUP($A221,BDD!$A$8:$BB$3170,11,0))</f>
        <v/>
      </c>
      <c r="L221" s="391" t="str">
        <f>IF($A221="","",VLOOKUP($A221,BDD!$A$8:$BB$3170,13,0))</f>
        <v/>
      </c>
      <c r="M221" s="391" t="str">
        <f>IF($A221="","",VLOOKUP($A221,BDD!$A$8:$BB$3170,14,0))</f>
        <v/>
      </c>
      <c r="N221" s="394" t="str">
        <f>IF(AB221="",IF($A221="","",VLOOKUP($A221,BDD!$A$8:$BB$3170,22,0)),VLOOKUP($A221,BDD!$A$8:$BB$3170,31,0))</f>
        <v/>
      </c>
      <c r="O221" s="392" t="str">
        <f>IF(AB221="",IF($A221="","",VLOOKUP($A221,BDD!$A$8:$BB$3170,16,0)),IF($A221="","",VLOOKUP($A221,BDD!$A$8:$BB$3170,29,0)))</f>
        <v/>
      </c>
      <c r="P221" s="395" t="str">
        <f>IF(AB221="",IF($A221="","",VLOOKUP($A221,BDD!$A$8:$BB$3170,17,0)),VLOOKUP($A221,BDD!$A$8:$BB$3170,30,0))</f>
        <v/>
      </c>
      <c r="Q221" s="395" t="str">
        <f>IF(AB221="",IF($A221="","",VLOOKUP($A221,BDD!$A$8:$BB$3170,18,0)),VLOOKUP($A221,BDD!$A$8:$BB$3170,30,0))</f>
        <v/>
      </c>
      <c r="R221" s="395" t="str">
        <f>IF(AB221="",IF($A221="","",VLOOKUP($A221,BDD!$A$8:$BB$3170,19,0)),VLOOKUP($A221,BDD!$A$8:$BB$3170,30,0))</f>
        <v/>
      </c>
      <c r="S221" s="391" t="str">
        <f>IF($A221="","",IFERROR(RIGHT(IF(VLOOKUP($A221,BDD!$A$8:$BB$3170,23,0)=0,"",VLOOKUP($A221,BDD!$A$8:$BB$3170,23,0)),3),""))</f>
        <v/>
      </c>
      <c r="T221" s="391" t="str">
        <f>IF($A221="","",IFERROR(RIGHT(IF(VLOOKUP($A221,BDD!$A$8:$BB$3170,27,0)=0,"",VLOOKUP($A221,BDD!$A$8:$BB$3170,27,0)),3),""))</f>
        <v/>
      </c>
      <c r="U221" s="391" t="str">
        <f>IF($A221="","",IFERROR(RIGHT(IF(VLOOKUP($A221,BDD!$A$8:$BB$3170,51,0)=0,"",VLOOKUP($A221,BDD!$A$8:$BB$3170,51,0)),3),""))</f>
        <v/>
      </c>
      <c r="V221" s="391" t="str">
        <f>IF($A221="","",IFERROR(RIGHT(IF(VLOOKUP($A221,BDD!$A$8:$BB$3170,52,0)=0,"",VLOOKUP($A221,BDD!$A$8:$BB$3170,52,0)),3),""))</f>
        <v/>
      </c>
      <c r="W221" s="391" t="str">
        <f>IF($A221="","",IFERROR(RIGHT(IF(VLOOKUP($A221,BDD!$A$8:$BB$3170,53,0)=0,"",VLOOKUP($A221,BDD!$A$8:$BB$3170,53,0)),3),""))</f>
        <v/>
      </c>
      <c r="X221" s="396" t="str">
        <f>IF($A221="","",IFERROR(RIGHT(IF(VLOOKUP($A221,BDD!$A$8:$BB$3170,54,0)=0,"",VLOOKUP($A221,BDD!$A$8:$BB$3170,54,0)),3),""))</f>
        <v/>
      </c>
      <c r="Y221" s="359">
        <v>127</v>
      </c>
      <c r="Z221" s="360" t="str">
        <f t="shared" si="9"/>
        <v/>
      </c>
      <c r="AA221" s="370"/>
      <c r="AB221" s="411" t="str">
        <f>IF($A221="","",IF(VLOOKUP($A221,BDD!$A$8:$BB$3170,32,0)=0,"",VLOOKUP($A221,BDD!$A$8:$BB$3170,32,0)))</f>
        <v/>
      </c>
    </row>
    <row r="222" spans="1:28" s="359" customFormat="1" ht="21" customHeight="1">
      <c r="A222" s="350" t="str">
        <f>IF(AA128="","",IFERROR(INDEX(BDD!$A$8:$A$3170,MATCH(AA128&amp;"",BDD!$E$8:$E$3170,0)),IFERROR(INDEX(BDD!$A$8:$A$3170,MATCH("JN°"&amp;TEXT(AA128,"000"),BDD!$E$8:$E$3170,0)),IF(ISNUMBER(MATCH(AA128&amp;"",BDD!$A$8:$A$3170,0)),AA128&amp;"",""))))</f>
        <v/>
      </c>
      <c r="B222" s="397" t="str">
        <f>IF($A222="","",VLOOKUP($A222,BDD!$A$8:$BB$3170,3,0))</f>
        <v/>
      </c>
      <c r="C222" s="363" t="str">
        <f>IF($A222="","",VLOOKUP($A222,BDD!$A$8:$BB$3170,4,0))</f>
        <v/>
      </c>
      <c r="D222" s="398" t="str">
        <f>IF($A222="","",VLOOKUP($A222,BDD!$A$8:$BB$3170,12,0))</f>
        <v/>
      </c>
      <c r="E222" s="398" t="str">
        <f>IF($A222="","",VLOOKUP($A222,BDD!$A$8:$BB$3170,5,0))</f>
        <v/>
      </c>
      <c r="F222" s="398" t="str">
        <f>IF($A222="","",VLOOKUP($A222,BDD!$A$8:$BB$3170,6,0))</f>
        <v/>
      </c>
      <c r="G222" s="399" t="str">
        <f>IF($A222="","",VLOOKUP($A222,BDD!$A$8:$BB$3170,7,0))</f>
        <v/>
      </c>
      <c r="H222" s="398" t="str">
        <f>IF($A222="","",VLOOKUP($A222,BDD!$A$8:$BB$3170,8,0))</f>
        <v/>
      </c>
      <c r="I222" s="398" t="str">
        <f>IF($A222="","",VLOOKUP($A222,BDD!$A$8:$BB$3170,9,0))</f>
        <v/>
      </c>
      <c r="J222" s="399" t="str">
        <f>IF($A222="","",VLOOKUP($A222,BDD!$A$8:$BB$3170,10,0))</f>
        <v/>
      </c>
      <c r="K222" s="400" t="str">
        <f>IF($A222="","",VLOOKUP($A222,BDD!$A$8:$BB$3170,11,0))</f>
        <v/>
      </c>
      <c r="L222" s="398" t="str">
        <f>IF($A222="","",VLOOKUP($A222,BDD!$A$8:$BB$3170,13,0))</f>
        <v/>
      </c>
      <c r="M222" s="398" t="str">
        <f>IF($A222="","",VLOOKUP($A222,BDD!$A$8:$BB$3170,14,0))</f>
        <v/>
      </c>
      <c r="N222" s="401" t="str">
        <f>IF(AB222="",IF($A222="","",VLOOKUP($A222,BDD!$A$8:$BB$3170,22,0)),VLOOKUP($A222,BDD!$A$8:$BB$3170,31,0))</f>
        <v/>
      </c>
      <c r="O222" s="399" t="str">
        <f>IF(AB222="",IF($A222="","",VLOOKUP($A222,BDD!$A$8:$BB$3170,16,0)),IF($A222="","",VLOOKUP($A222,BDD!$A$8:$BB$3170,29,0)))</f>
        <v/>
      </c>
      <c r="P222" s="402" t="str">
        <f>IF(AB222="",IF($A222="","",VLOOKUP($A222,BDD!$A$8:$BB$3170,17,0)),VLOOKUP($A222,BDD!$A$8:$BB$3170,30,0))</f>
        <v/>
      </c>
      <c r="Q222" s="402" t="str">
        <f>IF(AB222="",IF($A222="","",VLOOKUP($A222,BDD!$A$8:$BB$3170,18,0)),VLOOKUP($A222,BDD!$A$8:$BB$3170,30,0))</f>
        <v/>
      </c>
      <c r="R222" s="402" t="str">
        <f>IF(AB222="",IF($A222="","",VLOOKUP($A222,BDD!$A$8:$BB$3170,19,0)),VLOOKUP($A222,BDD!$A$8:$BB$3170,30,0))</f>
        <v/>
      </c>
      <c r="S222" s="398" t="str">
        <f>IF($A222="","",IFERROR(RIGHT(IF(VLOOKUP($A222,BDD!$A$8:$BB$3170,23,0)=0,"",VLOOKUP($A222,BDD!$A$8:$BB$3170,23,0)),3),""))</f>
        <v/>
      </c>
      <c r="T222" s="398" t="str">
        <f>IF($A222="","",IFERROR(RIGHT(IF(VLOOKUP($A222,BDD!$A$8:$BB$3170,27,0)=0,"",VLOOKUP($A222,BDD!$A$8:$BB$3170,27,0)),3),""))</f>
        <v/>
      </c>
      <c r="U222" s="398" t="str">
        <f>IF($A222="","",IFERROR(RIGHT(IF(VLOOKUP($A222,BDD!$A$8:$BB$3170,51,0)=0,"",VLOOKUP($A222,BDD!$A$8:$BB$3170,51,0)),3),""))</f>
        <v/>
      </c>
      <c r="V222" s="398" t="str">
        <f>IF($A222="","",IFERROR(RIGHT(IF(VLOOKUP($A222,BDD!$A$8:$BB$3170,52,0)=0,"",VLOOKUP($A222,BDD!$A$8:$BB$3170,52,0)),3),""))</f>
        <v/>
      </c>
      <c r="W222" s="398" t="str">
        <f>IF($A222="","",IFERROR(RIGHT(IF(VLOOKUP($A222,BDD!$A$8:$BB$3170,53,0)=0,"",VLOOKUP($A222,BDD!$A$8:$BB$3170,53,0)),3),""))</f>
        <v/>
      </c>
      <c r="X222" s="403" t="str">
        <f>IF($A222="","",IFERROR(RIGHT(IF(VLOOKUP($A222,BDD!$A$8:$BB$3170,54,0)=0,"",VLOOKUP($A222,BDD!$A$8:$BB$3170,54,0)),3),""))</f>
        <v/>
      </c>
      <c r="Y222" s="359">
        <v>128</v>
      </c>
      <c r="Z222" s="360" t="str">
        <f t="shared" si="9"/>
        <v/>
      </c>
      <c r="AA222" s="370"/>
      <c r="AB222" s="411" t="str">
        <f>IF($A222="","",IF(VLOOKUP($A222,BDD!$A$8:$BB$3170,32,0)=0,"",VLOOKUP($A222,BDD!$A$8:$BB$3170,32,0)))</f>
        <v/>
      </c>
    </row>
    <row r="223" spans="1:28" s="359" customFormat="1" ht="21" customHeight="1">
      <c r="A223" s="350" t="str">
        <f>IF(AA129="","",IFERROR(INDEX(BDD!$A$8:$A$3170,MATCH(AA129&amp;"",BDD!$E$8:$E$3170,0)),IFERROR(INDEX(BDD!$A$8:$A$3170,MATCH("JN°"&amp;TEXT(AA129,"000"),BDD!$E$8:$E$3170,0)),IF(ISNUMBER(MATCH(AA129&amp;"",BDD!$A$8:$A$3170,0)),AA129&amp;"",""))))</f>
        <v/>
      </c>
      <c r="B223" s="397" t="str">
        <f>IF($A223="","",VLOOKUP($A223,BDD!$A$8:$BB$3170,3,0))</f>
        <v/>
      </c>
      <c r="C223" s="363" t="str">
        <f>IF($A223="","",VLOOKUP($A223,BDD!$A$8:$BB$3170,4,0))</f>
        <v/>
      </c>
      <c r="D223" s="398" t="str">
        <f>IF($A223="","",VLOOKUP($A223,BDD!$A$8:$BB$3170,12,0))</f>
        <v/>
      </c>
      <c r="E223" s="398" t="str">
        <f>IF($A223="","",VLOOKUP($A223,BDD!$A$8:$BB$3170,5,0))</f>
        <v/>
      </c>
      <c r="F223" s="398" t="str">
        <f>IF($A223="","",VLOOKUP($A223,BDD!$A$8:$BB$3170,6,0))</f>
        <v/>
      </c>
      <c r="G223" s="399" t="str">
        <f>IF($A223="","",VLOOKUP($A223,BDD!$A$8:$BB$3170,7,0))</f>
        <v/>
      </c>
      <c r="H223" s="398" t="str">
        <f>IF($A223="","",VLOOKUP($A223,BDD!$A$8:$BB$3170,8,0))</f>
        <v/>
      </c>
      <c r="I223" s="398" t="str">
        <f>IF($A223="","",VLOOKUP($A223,BDD!$A$8:$BB$3170,9,0))</f>
        <v/>
      </c>
      <c r="J223" s="399" t="str">
        <f>IF($A223="","",VLOOKUP($A223,BDD!$A$8:$BB$3170,10,0))</f>
        <v/>
      </c>
      <c r="K223" s="400" t="str">
        <f>IF($A223="","",VLOOKUP($A223,BDD!$A$8:$BB$3170,11,0))</f>
        <v/>
      </c>
      <c r="L223" s="398" t="str">
        <f>IF($A223="","",VLOOKUP($A223,BDD!$A$8:$BB$3170,13,0))</f>
        <v/>
      </c>
      <c r="M223" s="398" t="str">
        <f>IF($A223="","",VLOOKUP($A223,BDD!$A$8:$BB$3170,14,0))</f>
        <v/>
      </c>
      <c r="N223" s="401" t="str">
        <f>IF(AB223="",IF($A223="","",VLOOKUP($A223,BDD!$A$8:$BB$3170,22,0)),VLOOKUP($A223,BDD!$A$8:$BB$3170,31,0))</f>
        <v/>
      </c>
      <c r="O223" s="399" t="str">
        <f>IF(AB223="",IF($A223="","",VLOOKUP($A223,BDD!$A$8:$BB$3170,16,0)),IF($A223="","",VLOOKUP($A223,BDD!$A$8:$BB$3170,29,0)))</f>
        <v/>
      </c>
      <c r="P223" s="402" t="str">
        <f>IF(AB223="",IF($A223="","",VLOOKUP($A223,BDD!$A$8:$BB$3170,17,0)),VLOOKUP($A223,BDD!$A$8:$BB$3170,30,0))</f>
        <v/>
      </c>
      <c r="Q223" s="402" t="str">
        <f>IF(AB223="",IF($A223="","",VLOOKUP($A223,BDD!$A$8:$BB$3170,18,0)),VLOOKUP($A223,BDD!$A$8:$BB$3170,30,0))</f>
        <v/>
      </c>
      <c r="R223" s="402" t="str">
        <f>IF(AB223="",IF($A223="","",VLOOKUP($A223,BDD!$A$8:$BB$3170,19,0)),VLOOKUP($A223,BDD!$A$8:$BB$3170,30,0))</f>
        <v/>
      </c>
      <c r="S223" s="398" t="str">
        <f>IF($A223="","",IFERROR(RIGHT(IF(VLOOKUP($A223,BDD!$A$8:$BB$3170,23,0)=0,"",VLOOKUP($A223,BDD!$A$8:$BB$3170,23,0)),3),""))</f>
        <v/>
      </c>
      <c r="T223" s="398" t="str">
        <f>IF($A223="","",IFERROR(RIGHT(IF(VLOOKUP($A223,BDD!$A$8:$BB$3170,27,0)=0,"",VLOOKUP($A223,BDD!$A$8:$BB$3170,27,0)),3),""))</f>
        <v/>
      </c>
      <c r="U223" s="398" t="str">
        <f>IF($A223="","",IFERROR(RIGHT(IF(VLOOKUP($A223,BDD!$A$8:$BB$3170,51,0)=0,"",VLOOKUP($A223,BDD!$A$8:$BB$3170,51,0)),3),""))</f>
        <v/>
      </c>
      <c r="V223" s="398" t="str">
        <f>IF($A223="","",IFERROR(RIGHT(IF(VLOOKUP($A223,BDD!$A$8:$BB$3170,52,0)=0,"",VLOOKUP($A223,BDD!$A$8:$BB$3170,52,0)),3),""))</f>
        <v/>
      </c>
      <c r="W223" s="398" t="str">
        <f>IF($A223="","",IFERROR(RIGHT(IF(VLOOKUP($A223,BDD!$A$8:$BB$3170,53,0)=0,"",VLOOKUP($A223,BDD!$A$8:$BB$3170,53,0)),3),""))</f>
        <v/>
      </c>
      <c r="X223" s="403" t="str">
        <f>IF($A223="","",IFERROR(RIGHT(IF(VLOOKUP($A223,BDD!$A$8:$BB$3170,54,0)=0,"",VLOOKUP($A223,BDD!$A$8:$BB$3170,54,0)),3),""))</f>
        <v/>
      </c>
      <c r="Y223" s="359">
        <v>129</v>
      </c>
      <c r="Z223" s="360" t="str">
        <f t="shared" si="9"/>
        <v/>
      </c>
      <c r="AA223" s="370"/>
      <c r="AB223" s="411" t="str">
        <f>IF($A223="","",IF(VLOOKUP($A223,BDD!$A$8:$BB$3170,32,0)=0,"",VLOOKUP($A223,BDD!$A$8:$BB$3170,32,0)))</f>
        <v/>
      </c>
    </row>
    <row r="224" spans="1:28" s="359" customFormat="1" ht="21" customHeight="1">
      <c r="A224" s="350" t="str">
        <f>IF(AA130="","",IFERROR(INDEX(BDD!$A$8:$A$3170,MATCH(AA130&amp;"",BDD!$E$8:$E$3170,0)),IFERROR(INDEX(BDD!$A$8:$A$3170,MATCH("JN°"&amp;TEXT(AA130,"000"),BDD!$E$8:$E$3170,0)),IF(ISNUMBER(MATCH(AA130&amp;"",BDD!$A$8:$A$3170,0)),AA130&amp;"",""))))</f>
        <v/>
      </c>
      <c r="B224" s="397" t="str">
        <f>IF($A224="","",VLOOKUP($A224,BDD!$A$8:$BB$3170,3,0))</f>
        <v/>
      </c>
      <c r="C224" s="363" t="str">
        <f>IF($A224="","",VLOOKUP($A224,BDD!$A$8:$BB$3170,4,0))</f>
        <v/>
      </c>
      <c r="D224" s="398" t="str">
        <f>IF($A224="","",VLOOKUP($A224,BDD!$A$8:$BB$3170,12,0))</f>
        <v/>
      </c>
      <c r="E224" s="398" t="str">
        <f>IF($A224="","",VLOOKUP($A224,BDD!$A$8:$BB$3170,5,0))</f>
        <v/>
      </c>
      <c r="F224" s="398" t="str">
        <f>IF($A224="","",VLOOKUP($A224,BDD!$A$8:$BB$3170,6,0))</f>
        <v/>
      </c>
      <c r="G224" s="399" t="str">
        <f>IF($A224="","",VLOOKUP($A224,BDD!$A$8:$BB$3170,7,0))</f>
        <v/>
      </c>
      <c r="H224" s="398" t="str">
        <f>IF($A224="","",VLOOKUP($A224,BDD!$A$8:$BB$3170,8,0))</f>
        <v/>
      </c>
      <c r="I224" s="398" t="str">
        <f>IF($A224="","",VLOOKUP($A224,BDD!$A$8:$BB$3170,9,0))</f>
        <v/>
      </c>
      <c r="J224" s="399" t="str">
        <f>IF($A224="","",VLOOKUP($A224,BDD!$A$8:$BB$3170,10,0))</f>
        <v/>
      </c>
      <c r="K224" s="400" t="str">
        <f>IF($A224="","",VLOOKUP($A224,BDD!$A$8:$BB$3170,11,0))</f>
        <v/>
      </c>
      <c r="L224" s="398" t="str">
        <f>IF($A224="","",VLOOKUP($A224,BDD!$A$8:$BB$3170,13,0))</f>
        <v/>
      </c>
      <c r="M224" s="398" t="str">
        <f>IF($A224="","",VLOOKUP($A224,BDD!$A$8:$BB$3170,14,0))</f>
        <v/>
      </c>
      <c r="N224" s="401" t="str">
        <f>IF(AB224="",IF($A224="","",VLOOKUP($A224,BDD!$A$8:$BB$3170,22,0)),VLOOKUP($A224,BDD!$A$8:$BB$3170,31,0))</f>
        <v/>
      </c>
      <c r="O224" s="399" t="str">
        <f>IF(AB224="",IF($A224="","",VLOOKUP($A224,BDD!$A$8:$BB$3170,16,0)),IF($A224="","",VLOOKUP($A224,BDD!$A$8:$BB$3170,29,0)))</f>
        <v/>
      </c>
      <c r="P224" s="402" t="str">
        <f>IF(AB224="",IF($A224="","",VLOOKUP($A224,BDD!$A$8:$BB$3170,17,0)),VLOOKUP($A224,BDD!$A$8:$BB$3170,30,0))</f>
        <v/>
      </c>
      <c r="Q224" s="402" t="str">
        <f>IF(AB224="",IF($A224="","",VLOOKUP($A224,BDD!$A$8:$BB$3170,18,0)),VLOOKUP($A224,BDD!$A$8:$BB$3170,30,0))</f>
        <v/>
      </c>
      <c r="R224" s="402" t="str">
        <f>IF(AB224="",IF($A224="","",VLOOKUP($A224,BDD!$A$8:$BB$3170,19,0)),VLOOKUP($A224,BDD!$A$8:$BB$3170,30,0))</f>
        <v/>
      </c>
      <c r="S224" s="398" t="str">
        <f>IF($A224="","",IFERROR(RIGHT(IF(VLOOKUP($A224,BDD!$A$8:$BB$3170,23,0)=0,"",VLOOKUP($A224,BDD!$A$8:$BB$3170,23,0)),3),""))</f>
        <v/>
      </c>
      <c r="T224" s="398" t="str">
        <f>IF($A224="","",IFERROR(RIGHT(IF(VLOOKUP($A224,BDD!$A$8:$BB$3170,27,0)=0,"",VLOOKUP($A224,BDD!$A$8:$BB$3170,27,0)),3),""))</f>
        <v/>
      </c>
      <c r="U224" s="398" t="str">
        <f>IF($A224="","",IFERROR(RIGHT(IF(VLOOKUP($A224,BDD!$A$8:$BB$3170,51,0)=0,"",VLOOKUP($A224,BDD!$A$8:$BB$3170,51,0)),3),""))</f>
        <v/>
      </c>
      <c r="V224" s="398" t="str">
        <f>IF($A224="","",IFERROR(RIGHT(IF(VLOOKUP($A224,BDD!$A$8:$BB$3170,52,0)=0,"",VLOOKUP($A224,BDD!$A$8:$BB$3170,52,0)),3),""))</f>
        <v/>
      </c>
      <c r="W224" s="398" t="str">
        <f>IF($A224="","",IFERROR(RIGHT(IF(VLOOKUP($A224,BDD!$A$8:$BB$3170,53,0)=0,"",VLOOKUP($A224,BDD!$A$8:$BB$3170,53,0)),3),""))</f>
        <v/>
      </c>
      <c r="X224" s="403" t="str">
        <f>IF($A224="","",IFERROR(RIGHT(IF(VLOOKUP($A224,BDD!$A$8:$BB$3170,54,0)=0,"",VLOOKUP($A224,BDD!$A$8:$BB$3170,54,0)),3),""))</f>
        <v/>
      </c>
      <c r="Y224" s="359">
        <v>130</v>
      </c>
      <c r="Z224" s="360" t="str">
        <f t="shared" si="9"/>
        <v/>
      </c>
      <c r="AA224" s="370"/>
      <c r="AB224" s="411" t="str">
        <f>IF($A224="","",IF(VLOOKUP($A224,BDD!$A$8:$BB$3170,32,0)=0,"",VLOOKUP($A224,BDD!$A$8:$BB$3170,32,0)))</f>
        <v/>
      </c>
    </row>
    <row r="225" spans="1:28" s="359" customFormat="1" ht="21" customHeight="1">
      <c r="A225" s="350" t="str">
        <f>IF(AA131="","",IFERROR(INDEX(BDD!$A$8:$A$3170,MATCH(AA131&amp;"",BDD!$E$8:$E$3170,0)),IFERROR(INDEX(BDD!$A$8:$A$3170,MATCH("JN°"&amp;TEXT(AA131,"000"),BDD!$E$8:$E$3170,0)),IF(ISNUMBER(MATCH(AA131&amp;"",BDD!$A$8:$A$3170,0)),AA131&amp;"",""))))</f>
        <v/>
      </c>
      <c r="B225" s="397" t="str">
        <f>IF($A225="","",VLOOKUP($A225,BDD!$A$8:$BB$3170,3,0))</f>
        <v/>
      </c>
      <c r="C225" s="363" t="str">
        <f>IF($A225="","",VLOOKUP($A225,BDD!$A$8:$BB$3170,4,0))</f>
        <v/>
      </c>
      <c r="D225" s="398" t="str">
        <f>IF($A225="","",VLOOKUP($A225,BDD!$A$8:$BB$3170,12,0))</f>
        <v/>
      </c>
      <c r="E225" s="398" t="str">
        <f>IF($A225="","",VLOOKUP($A225,BDD!$A$8:$BB$3170,5,0))</f>
        <v/>
      </c>
      <c r="F225" s="398" t="str">
        <f>IF($A225="","",VLOOKUP($A225,BDD!$A$8:$BB$3170,6,0))</f>
        <v/>
      </c>
      <c r="G225" s="399" t="str">
        <f>IF($A225="","",VLOOKUP($A225,BDD!$A$8:$BB$3170,7,0))</f>
        <v/>
      </c>
      <c r="H225" s="398" t="str">
        <f>IF($A225="","",VLOOKUP($A225,BDD!$A$8:$BB$3170,8,0))</f>
        <v/>
      </c>
      <c r="I225" s="398" t="str">
        <f>IF($A225="","",VLOOKUP($A225,BDD!$A$8:$BB$3170,9,0))</f>
        <v/>
      </c>
      <c r="J225" s="399" t="str">
        <f>IF($A225="","",VLOOKUP($A225,BDD!$A$8:$BB$3170,10,0))</f>
        <v/>
      </c>
      <c r="K225" s="400" t="str">
        <f>IF($A225="","",VLOOKUP($A225,BDD!$A$8:$BB$3170,11,0))</f>
        <v/>
      </c>
      <c r="L225" s="398" t="str">
        <f>IF($A225="","",VLOOKUP($A225,BDD!$A$8:$BB$3170,13,0))</f>
        <v/>
      </c>
      <c r="M225" s="398" t="str">
        <f>IF($A225="","",VLOOKUP($A225,BDD!$A$8:$BB$3170,14,0))</f>
        <v/>
      </c>
      <c r="N225" s="401" t="str">
        <f>IF(AB225="",IF($A225="","",VLOOKUP($A225,BDD!$A$8:$BB$3170,22,0)),VLOOKUP($A225,BDD!$A$8:$BB$3170,31,0))</f>
        <v/>
      </c>
      <c r="O225" s="399" t="str">
        <f>IF(AB225="",IF($A225="","",VLOOKUP($A225,BDD!$A$8:$BB$3170,16,0)),IF($A225="","",VLOOKUP($A225,BDD!$A$8:$BB$3170,29,0)))</f>
        <v/>
      </c>
      <c r="P225" s="402" t="str">
        <f>IF(AB225="",IF($A225="","",VLOOKUP($A225,BDD!$A$8:$BB$3170,17,0)),VLOOKUP($A225,BDD!$A$8:$BB$3170,30,0))</f>
        <v/>
      </c>
      <c r="Q225" s="402" t="str">
        <f>IF(AB225="",IF($A225="","",VLOOKUP($A225,BDD!$A$8:$BB$3170,18,0)),VLOOKUP($A225,BDD!$A$8:$BB$3170,30,0))</f>
        <v/>
      </c>
      <c r="R225" s="402" t="str">
        <f>IF(AB225="",IF($A225="","",VLOOKUP($A225,BDD!$A$8:$BB$3170,19,0)),VLOOKUP($A225,BDD!$A$8:$BB$3170,30,0))</f>
        <v/>
      </c>
      <c r="S225" s="398" t="str">
        <f>IF($A225="","",IFERROR(RIGHT(IF(VLOOKUP($A225,BDD!$A$8:$BB$3170,23,0)=0,"",VLOOKUP($A225,BDD!$A$8:$BB$3170,23,0)),3),""))</f>
        <v/>
      </c>
      <c r="T225" s="398" t="str">
        <f>IF($A225="","",IFERROR(RIGHT(IF(VLOOKUP($A225,BDD!$A$8:$BB$3170,27,0)=0,"",VLOOKUP($A225,BDD!$A$8:$BB$3170,27,0)),3),""))</f>
        <v/>
      </c>
      <c r="U225" s="398" t="str">
        <f>IF($A225="","",IFERROR(RIGHT(IF(VLOOKUP($A225,BDD!$A$8:$BB$3170,51,0)=0,"",VLOOKUP($A225,BDD!$A$8:$BB$3170,51,0)),3),""))</f>
        <v/>
      </c>
      <c r="V225" s="398" t="str">
        <f>IF($A225="","",IFERROR(RIGHT(IF(VLOOKUP($A225,BDD!$A$8:$BB$3170,52,0)=0,"",VLOOKUP($A225,BDD!$A$8:$BB$3170,52,0)),3),""))</f>
        <v/>
      </c>
      <c r="W225" s="398" t="str">
        <f>IF($A225="","",IFERROR(RIGHT(IF(VLOOKUP($A225,BDD!$A$8:$BB$3170,53,0)=0,"",VLOOKUP($A225,BDD!$A$8:$BB$3170,53,0)),3),""))</f>
        <v/>
      </c>
      <c r="X225" s="403" t="str">
        <f>IF($A225="","",IFERROR(RIGHT(IF(VLOOKUP($A225,BDD!$A$8:$BB$3170,54,0)=0,"",VLOOKUP($A225,BDD!$A$8:$BB$3170,54,0)),3),""))</f>
        <v/>
      </c>
      <c r="Y225" s="359">
        <v>131</v>
      </c>
      <c r="Z225" s="360" t="str">
        <f t="shared" si="9"/>
        <v/>
      </c>
      <c r="AA225" s="370"/>
      <c r="AB225" s="411" t="str">
        <f>IF($A225="","",IF(VLOOKUP($A225,BDD!$A$8:$BB$3170,32,0)=0,"",VLOOKUP($A225,BDD!$A$8:$BB$3170,32,0)))</f>
        <v/>
      </c>
    </row>
    <row r="226" spans="1:28" s="359" customFormat="1" ht="21" customHeight="1">
      <c r="A226" s="350" t="str">
        <f>IF(AA132="","",IFERROR(INDEX(BDD!$A$8:$A$3170,MATCH(AA132&amp;"",BDD!$E$8:$E$3170,0)),IFERROR(INDEX(BDD!$A$8:$A$3170,MATCH("JN°"&amp;TEXT(AA132,"000"),BDD!$E$8:$E$3170,0)),IF(ISNUMBER(MATCH(AA132&amp;"",BDD!$A$8:$A$3170,0)),AA132&amp;"",""))))</f>
        <v/>
      </c>
      <c r="B226" s="397" t="str">
        <f>IF($A226="","",VLOOKUP($A226,BDD!$A$8:$BB$3170,3,0))</f>
        <v/>
      </c>
      <c r="C226" s="363" t="str">
        <f>IF($A226="","",VLOOKUP($A226,BDD!$A$8:$BB$3170,4,0))</f>
        <v/>
      </c>
      <c r="D226" s="398" t="str">
        <f>IF($A226="","",VLOOKUP($A226,BDD!$A$8:$BB$3170,12,0))</f>
        <v/>
      </c>
      <c r="E226" s="398" t="str">
        <f>IF($A226="","",VLOOKUP($A226,BDD!$A$8:$BB$3170,5,0))</f>
        <v/>
      </c>
      <c r="F226" s="398" t="str">
        <f>IF($A226="","",VLOOKUP($A226,BDD!$A$8:$BB$3170,6,0))</f>
        <v/>
      </c>
      <c r="G226" s="399" t="str">
        <f>IF($A226="","",VLOOKUP($A226,BDD!$A$8:$BB$3170,7,0))</f>
        <v/>
      </c>
      <c r="H226" s="398" t="str">
        <f>IF($A226="","",VLOOKUP($A226,BDD!$A$8:$BB$3170,8,0))</f>
        <v/>
      </c>
      <c r="I226" s="398" t="str">
        <f>IF($A226="","",VLOOKUP($A226,BDD!$A$8:$BB$3170,9,0))</f>
        <v/>
      </c>
      <c r="J226" s="399" t="str">
        <f>IF($A226="","",VLOOKUP($A226,BDD!$A$8:$BB$3170,10,0))</f>
        <v/>
      </c>
      <c r="K226" s="400" t="str">
        <f>IF($A226="","",VLOOKUP($A226,BDD!$A$8:$BB$3170,11,0))</f>
        <v/>
      </c>
      <c r="L226" s="398" t="str">
        <f>IF($A226="","",VLOOKUP($A226,BDD!$A$8:$BB$3170,13,0))</f>
        <v/>
      </c>
      <c r="M226" s="398" t="str">
        <f>IF($A226="","",VLOOKUP($A226,BDD!$A$8:$BB$3170,14,0))</f>
        <v/>
      </c>
      <c r="N226" s="401" t="str">
        <f>IF(AB226="",IF($A226="","",VLOOKUP($A226,BDD!$A$8:$BB$3170,22,0)),VLOOKUP($A226,BDD!$A$8:$BB$3170,31,0))</f>
        <v/>
      </c>
      <c r="O226" s="399" t="str">
        <f>IF(AB226="",IF($A226="","",VLOOKUP($A226,BDD!$A$8:$BB$3170,16,0)),IF($A226="","",VLOOKUP($A226,BDD!$A$8:$BB$3170,29,0)))</f>
        <v/>
      </c>
      <c r="P226" s="402" t="str">
        <f>IF(AB226="",IF($A226="","",VLOOKUP($A226,BDD!$A$8:$BB$3170,17,0)),VLOOKUP($A226,BDD!$A$8:$BB$3170,30,0))</f>
        <v/>
      </c>
      <c r="Q226" s="402" t="str">
        <f>IF(AB226="",IF($A226="","",VLOOKUP($A226,BDD!$A$8:$BB$3170,18,0)),VLOOKUP($A226,BDD!$A$8:$BB$3170,30,0))</f>
        <v/>
      </c>
      <c r="R226" s="402" t="str">
        <f>IF(AB226="",IF($A226="","",VLOOKUP($A226,BDD!$A$8:$BB$3170,19,0)),VLOOKUP($A226,BDD!$A$8:$BB$3170,30,0))</f>
        <v/>
      </c>
      <c r="S226" s="398" t="str">
        <f>IF($A226="","",IFERROR(RIGHT(IF(VLOOKUP($A226,BDD!$A$8:$BB$3170,23,0)=0,"",VLOOKUP($A226,BDD!$A$8:$BB$3170,23,0)),3),""))</f>
        <v/>
      </c>
      <c r="T226" s="398" t="str">
        <f>IF($A226="","",IFERROR(RIGHT(IF(VLOOKUP($A226,BDD!$A$8:$BB$3170,27,0)=0,"",VLOOKUP($A226,BDD!$A$8:$BB$3170,27,0)),3),""))</f>
        <v/>
      </c>
      <c r="U226" s="398" t="str">
        <f>IF($A226="","",IFERROR(RIGHT(IF(VLOOKUP($A226,BDD!$A$8:$BB$3170,51,0)=0,"",VLOOKUP($A226,BDD!$A$8:$BB$3170,51,0)),3),""))</f>
        <v/>
      </c>
      <c r="V226" s="398" t="str">
        <f>IF($A226="","",IFERROR(RIGHT(IF(VLOOKUP($A226,BDD!$A$8:$BB$3170,52,0)=0,"",VLOOKUP($A226,BDD!$A$8:$BB$3170,52,0)),3),""))</f>
        <v/>
      </c>
      <c r="W226" s="398" t="str">
        <f>IF($A226="","",IFERROR(RIGHT(IF(VLOOKUP($A226,BDD!$A$8:$BB$3170,53,0)=0,"",VLOOKUP($A226,BDD!$A$8:$BB$3170,53,0)),3),""))</f>
        <v/>
      </c>
      <c r="X226" s="403" t="str">
        <f>IF($A226="","",IFERROR(RIGHT(IF(VLOOKUP($A226,BDD!$A$8:$BB$3170,54,0)=0,"",VLOOKUP($A226,BDD!$A$8:$BB$3170,54,0)),3),""))</f>
        <v/>
      </c>
      <c r="Y226" s="359">
        <v>132</v>
      </c>
      <c r="Z226" s="360" t="str">
        <f t="shared" si="9"/>
        <v/>
      </c>
      <c r="AA226" s="370"/>
      <c r="AB226" s="411" t="str">
        <f>IF($A226="","",IF(VLOOKUP($A226,BDD!$A$8:$BB$3170,32,0)=0,"",VLOOKUP($A226,BDD!$A$8:$BB$3170,32,0)))</f>
        <v/>
      </c>
    </row>
    <row r="227" spans="1:28" s="359" customFormat="1" ht="21" customHeight="1">
      <c r="A227" s="350" t="str">
        <f>IF(AA133="","",IFERROR(INDEX(BDD!$A$8:$A$3170,MATCH(AA133&amp;"",BDD!$E$8:$E$3170,0)),IFERROR(INDEX(BDD!$A$8:$A$3170,MATCH("JN°"&amp;TEXT(AA133,"000"),BDD!$E$8:$E$3170,0)),IF(ISNUMBER(MATCH(AA133&amp;"",BDD!$A$8:$A$3170,0)),AA133&amp;"",""))))</f>
        <v/>
      </c>
      <c r="B227" s="397" t="str">
        <f>IF($A227="","",VLOOKUP($A227,BDD!$A$8:$BB$3170,3,0))</f>
        <v/>
      </c>
      <c r="C227" s="363" t="str">
        <f>IF($A227="","",VLOOKUP($A227,BDD!$A$8:$BB$3170,4,0))</f>
        <v/>
      </c>
      <c r="D227" s="398" t="str">
        <f>IF($A227="","",VLOOKUP($A227,BDD!$A$8:$BB$3170,12,0))</f>
        <v/>
      </c>
      <c r="E227" s="398" t="str">
        <f>IF($A227="","",VLOOKUP($A227,BDD!$A$8:$BB$3170,5,0))</f>
        <v/>
      </c>
      <c r="F227" s="398" t="str">
        <f>IF($A227="","",VLOOKUP($A227,BDD!$A$8:$BB$3170,6,0))</f>
        <v/>
      </c>
      <c r="G227" s="399" t="str">
        <f>IF($A227="","",VLOOKUP($A227,BDD!$A$8:$BB$3170,7,0))</f>
        <v/>
      </c>
      <c r="H227" s="400" t="str">
        <f>IF($A227="","",VLOOKUP($A227,BDD!$A$8:$BB$3170,8,0))</f>
        <v/>
      </c>
      <c r="I227" s="398" t="str">
        <f>IF($A227="","",VLOOKUP($A227,BDD!$A$8:$BB$3170,9,0))</f>
        <v/>
      </c>
      <c r="J227" s="399" t="str">
        <f>IF($A227="","",VLOOKUP($A227,BDD!$A$8:$BB$3170,10,0))</f>
        <v/>
      </c>
      <c r="K227" s="400" t="str">
        <f>IF($A227="","",VLOOKUP($A227,BDD!$A$8:$BB$3170,11,0))</f>
        <v/>
      </c>
      <c r="L227" s="398" t="str">
        <f>IF($A227="","",VLOOKUP($A227,BDD!$A$8:$BB$3170,13,0))</f>
        <v/>
      </c>
      <c r="M227" s="398" t="str">
        <f>IF($A227="","",VLOOKUP($A227,BDD!$A$8:$BB$3170,14,0))</f>
        <v/>
      </c>
      <c r="N227" s="401" t="str">
        <f>IF(AB227="",IF($A227="","",VLOOKUP($A227,BDD!$A$8:$BB$3170,22,0)),VLOOKUP($A227,BDD!$A$8:$BB$3170,31,0))</f>
        <v/>
      </c>
      <c r="O227" s="399" t="str">
        <f>IF(AB227="",IF($A227="","",VLOOKUP($A227,BDD!$A$8:$BB$3170,16,0)),IF($A227="","",VLOOKUP($A227,BDD!$A$8:$BB$3170,29,0)))</f>
        <v/>
      </c>
      <c r="P227" s="402" t="str">
        <f>IF(AB227="",IF($A227="","",VLOOKUP($A227,BDD!$A$8:$BB$3170,17,0)),VLOOKUP($A227,BDD!$A$8:$BB$3170,30,0))</f>
        <v/>
      </c>
      <c r="Q227" s="402" t="str">
        <f>IF(AB227="",IF($A227="","",VLOOKUP($A227,BDD!$A$8:$BB$3170,18,0)),VLOOKUP($A227,BDD!$A$8:$BB$3170,30,0))</f>
        <v/>
      </c>
      <c r="R227" s="402" t="str">
        <f>IF(AB227="",IF($A227="","",VLOOKUP($A227,BDD!$A$8:$BB$3170,19,0)),VLOOKUP($A227,BDD!$A$8:$BB$3170,30,0))</f>
        <v/>
      </c>
      <c r="S227" s="398" t="str">
        <f>IF($A227="","",IFERROR(RIGHT(IF(VLOOKUP($A227,BDD!$A$8:$BB$3170,23,0)=0,"",VLOOKUP($A227,BDD!$A$8:$BB$3170,23,0)),3),""))</f>
        <v/>
      </c>
      <c r="T227" s="398" t="str">
        <f>IF($A227="","",IFERROR(RIGHT(IF(VLOOKUP($A227,BDD!$A$8:$BB$3170,27,0)=0,"",VLOOKUP($A227,BDD!$A$8:$BB$3170,27,0)),3),""))</f>
        <v/>
      </c>
      <c r="U227" s="398" t="str">
        <f>IF($A227="","",IFERROR(RIGHT(IF(VLOOKUP($A227,BDD!$A$8:$BB$3170,51,0)=0,"",VLOOKUP($A227,BDD!$A$8:$BB$3170,51,0)),3),""))</f>
        <v/>
      </c>
      <c r="V227" s="398" t="str">
        <f>IF($A227="","",IFERROR(RIGHT(IF(VLOOKUP($A227,BDD!$A$8:$BB$3170,52,0)=0,"",VLOOKUP($A227,BDD!$A$8:$BB$3170,52,0)),3),""))</f>
        <v/>
      </c>
      <c r="W227" s="398" t="str">
        <f>IF($A227="","",IFERROR(RIGHT(IF(VLOOKUP($A227,BDD!$A$8:$BB$3170,53,0)=0,"",VLOOKUP($A227,BDD!$A$8:$BB$3170,53,0)),3),""))</f>
        <v/>
      </c>
      <c r="X227" s="403" t="str">
        <f>IF($A227="","",IFERROR(RIGHT(IF(VLOOKUP($A227,BDD!$A$8:$BB$3170,54,0)=0,"",VLOOKUP($A227,BDD!$A$8:$BB$3170,54,0)),3),""))</f>
        <v/>
      </c>
      <c r="Y227" s="359">
        <v>133</v>
      </c>
      <c r="Z227" s="360" t="str">
        <f t="shared" si="9"/>
        <v/>
      </c>
      <c r="AA227" s="370"/>
      <c r="AB227" s="411" t="str">
        <f>IF($A227="","",IF(VLOOKUP($A227,BDD!$A$8:$BB$3170,32,0)=0,"",VLOOKUP($A227,BDD!$A$8:$BB$3170,32,0)))</f>
        <v/>
      </c>
    </row>
    <row r="228" spans="1:28" s="359" customFormat="1" ht="21" customHeight="1">
      <c r="A228" s="350" t="str">
        <f>IF(AA134="","",IFERROR(INDEX(BDD!$A$8:$A$3170,MATCH(AA134&amp;"",BDD!$E$8:$E$3170,0)),IFERROR(INDEX(BDD!$A$8:$A$3170,MATCH("JN°"&amp;TEXT(AA134,"000"),BDD!$E$8:$E$3170,0)),IF(ISNUMBER(MATCH(AA134&amp;"",BDD!$A$8:$A$3170,0)),AA134&amp;"",""))))</f>
        <v/>
      </c>
      <c r="B228" s="397" t="str">
        <f>IF($A228="","",VLOOKUP($A228,BDD!$A$8:$BB$3170,3,0))</f>
        <v/>
      </c>
      <c r="C228" s="363" t="str">
        <f>IF($A228="","",VLOOKUP($A228,BDD!$A$8:$BB$3170,4,0))</f>
        <v/>
      </c>
      <c r="D228" s="398" t="str">
        <f>IF($A228="","",VLOOKUP($A228,BDD!$A$8:$BB$3170,12,0))</f>
        <v/>
      </c>
      <c r="E228" s="398" t="str">
        <f>IF($A228="","",VLOOKUP($A228,BDD!$A$8:$BB$3170,5,0))</f>
        <v/>
      </c>
      <c r="F228" s="398" t="str">
        <f>IF($A228="","",VLOOKUP($A228,BDD!$A$8:$BB$3170,6,0))</f>
        <v/>
      </c>
      <c r="G228" s="399" t="str">
        <f>IF($A228="","",VLOOKUP($A228,BDD!$A$8:$BB$3170,7,0))</f>
        <v/>
      </c>
      <c r="H228" s="398" t="str">
        <f>IF($A228="","",VLOOKUP($A228,BDD!$A$8:$BB$3170,8,0))</f>
        <v/>
      </c>
      <c r="I228" s="398" t="str">
        <f>IF($A228="","",VLOOKUP($A228,BDD!$A$8:$BB$3170,9,0))</f>
        <v/>
      </c>
      <c r="J228" s="399" t="str">
        <f>IF($A228="","",VLOOKUP($A228,BDD!$A$8:$BB$3170,10,0))</f>
        <v/>
      </c>
      <c r="K228" s="400" t="str">
        <f>IF($A228="","",VLOOKUP($A228,BDD!$A$8:$BB$3170,11,0))</f>
        <v/>
      </c>
      <c r="L228" s="398" t="str">
        <f>IF($A228="","",VLOOKUP($A228,BDD!$A$8:$BB$3170,13,0))</f>
        <v/>
      </c>
      <c r="M228" s="398" t="str">
        <f>IF($A228="","",VLOOKUP($A228,BDD!$A$8:$BB$3170,14,0))</f>
        <v/>
      </c>
      <c r="N228" s="401" t="str">
        <f>IF(AB228="",IF($A228="","",VLOOKUP($A228,BDD!$A$8:$BB$3170,22,0)),VLOOKUP($A228,BDD!$A$8:$BB$3170,31,0))</f>
        <v/>
      </c>
      <c r="O228" s="399" t="str">
        <f>IF(AB228="",IF($A228="","",VLOOKUP($A228,BDD!$A$8:$BB$3170,16,0)),IF($A228="","",VLOOKUP($A228,BDD!$A$8:$BB$3170,29,0)))</f>
        <v/>
      </c>
      <c r="P228" s="402" t="str">
        <f>IF(AB228="",IF($A228="","",VLOOKUP($A228,BDD!$A$8:$BB$3170,17,0)),VLOOKUP($A228,BDD!$A$8:$BB$3170,30,0))</f>
        <v/>
      </c>
      <c r="Q228" s="402" t="str">
        <f>IF(AB228="",IF($A228="","",VLOOKUP($A228,BDD!$A$8:$BB$3170,18,0)),VLOOKUP($A228,BDD!$A$8:$BB$3170,30,0))</f>
        <v/>
      </c>
      <c r="R228" s="402" t="str">
        <f>IF(AB228="",IF($A228="","",VLOOKUP($A228,BDD!$A$8:$BB$3170,19,0)),VLOOKUP($A228,BDD!$A$8:$BB$3170,30,0))</f>
        <v/>
      </c>
      <c r="S228" s="398" t="str">
        <f>IF($A228="","",IFERROR(RIGHT(IF(VLOOKUP($A228,BDD!$A$8:$BB$3170,23,0)=0,"",VLOOKUP($A228,BDD!$A$8:$BB$3170,23,0)),3),""))</f>
        <v/>
      </c>
      <c r="T228" s="398" t="str">
        <f>IF($A228="","",IFERROR(RIGHT(IF(VLOOKUP($A228,BDD!$A$8:$BB$3170,27,0)=0,"",VLOOKUP($A228,BDD!$A$8:$BB$3170,27,0)),3),""))</f>
        <v/>
      </c>
      <c r="U228" s="398" t="str">
        <f>IF($A228="","",IFERROR(RIGHT(IF(VLOOKUP($A228,BDD!$A$8:$BB$3170,51,0)=0,"",VLOOKUP($A228,BDD!$A$8:$BB$3170,51,0)),3),""))</f>
        <v/>
      </c>
      <c r="V228" s="398" t="str">
        <f>IF($A228="","",IFERROR(RIGHT(IF(VLOOKUP($A228,BDD!$A$8:$BB$3170,52,0)=0,"",VLOOKUP($A228,BDD!$A$8:$BB$3170,52,0)),3),""))</f>
        <v/>
      </c>
      <c r="W228" s="398" t="str">
        <f>IF($A228="","",IFERROR(RIGHT(IF(VLOOKUP($A228,BDD!$A$8:$BB$3170,53,0)=0,"",VLOOKUP($A228,BDD!$A$8:$BB$3170,53,0)),3),""))</f>
        <v/>
      </c>
      <c r="X228" s="403" t="str">
        <f>IF($A228="","",IFERROR(RIGHT(IF(VLOOKUP($A228,BDD!$A$8:$BB$3170,54,0)=0,"",VLOOKUP($A228,BDD!$A$8:$BB$3170,54,0)),3),""))</f>
        <v/>
      </c>
      <c r="Y228" s="359">
        <v>134</v>
      </c>
      <c r="Z228" s="360" t="str">
        <f t="shared" si="9"/>
        <v/>
      </c>
      <c r="AA228" s="370"/>
      <c r="AB228" s="411" t="str">
        <f>IF($A228="","",IF(VLOOKUP($A228,BDD!$A$8:$BB$3170,32,0)=0,"",VLOOKUP($A228,BDD!$A$8:$BB$3170,32,0)))</f>
        <v/>
      </c>
    </row>
    <row r="229" spans="1:28" s="359" customFormat="1" ht="21" customHeight="1">
      <c r="A229" s="350" t="str">
        <f>IF(AA135="","",IFERROR(INDEX(BDD!$A$8:$A$3170,MATCH(AA135&amp;"",BDD!$E$8:$E$3170,0)),IFERROR(INDEX(BDD!$A$8:$A$3170,MATCH("JN°"&amp;TEXT(AA135,"000"),BDD!$E$8:$E$3170,0)),IF(ISNUMBER(MATCH(AA135&amp;"",BDD!$A$8:$A$3170,0)),AA135&amp;"",""))))</f>
        <v/>
      </c>
      <c r="B229" s="397" t="str">
        <f>IF($A229="","",VLOOKUP($A229,BDD!$A$8:$BB$3170,3,0))</f>
        <v/>
      </c>
      <c r="C229" s="363" t="str">
        <f>IF($A229="","",VLOOKUP($A229,BDD!$A$8:$BB$3170,4,0))</f>
        <v/>
      </c>
      <c r="D229" s="398" t="str">
        <f>IF($A229="","",VLOOKUP($A229,BDD!$A$8:$BB$3170,12,0))</f>
        <v/>
      </c>
      <c r="E229" s="398" t="str">
        <f>IF($A229="","",VLOOKUP($A229,BDD!$A$8:$BB$3170,5,0))</f>
        <v/>
      </c>
      <c r="F229" s="398" t="str">
        <f>IF($A229="","",VLOOKUP($A229,BDD!$A$8:$BB$3170,6,0))</f>
        <v/>
      </c>
      <c r="G229" s="399" t="str">
        <f>IF($A229="","",VLOOKUP($A229,BDD!$A$8:$BB$3170,7,0))</f>
        <v/>
      </c>
      <c r="H229" s="400" t="str">
        <f>IF($A229="","",VLOOKUP($A229,BDD!$A$8:$BB$3170,8,0))</f>
        <v/>
      </c>
      <c r="I229" s="398" t="str">
        <f>IF($A229="","",VLOOKUP($A229,BDD!$A$8:$BB$3170,9,0))</f>
        <v/>
      </c>
      <c r="J229" s="399" t="str">
        <f>IF($A229="","",VLOOKUP($A229,BDD!$A$8:$BB$3170,10,0))</f>
        <v/>
      </c>
      <c r="K229" s="400" t="str">
        <f>IF($A229="","",VLOOKUP($A229,BDD!$A$8:$BB$3170,11,0))</f>
        <v/>
      </c>
      <c r="L229" s="398" t="str">
        <f>IF($A229="","",VLOOKUP($A229,BDD!$A$8:$BB$3170,13,0))</f>
        <v/>
      </c>
      <c r="M229" s="398" t="str">
        <f>IF($A229="","",VLOOKUP($A229,BDD!$A$8:$BB$3170,14,0))</f>
        <v/>
      </c>
      <c r="N229" s="401" t="str">
        <f>IF(AB229="",IF($A229="","",VLOOKUP($A229,BDD!$A$8:$BB$3170,22,0)),VLOOKUP($A229,BDD!$A$8:$BB$3170,31,0))</f>
        <v/>
      </c>
      <c r="O229" s="399" t="str">
        <f>IF(AB229="",IF($A229="","",VLOOKUP($A229,BDD!$A$8:$BB$3170,16,0)),IF($A229="","",VLOOKUP($A229,BDD!$A$8:$BB$3170,29,0)))</f>
        <v/>
      </c>
      <c r="P229" s="402" t="str">
        <f>IF(AB229="",IF($A229="","",VLOOKUP($A229,BDD!$A$8:$BB$3170,17,0)),VLOOKUP($A229,BDD!$A$8:$BB$3170,30,0))</f>
        <v/>
      </c>
      <c r="Q229" s="402" t="str">
        <f>IF(AB229="",IF($A229="","",VLOOKUP($A229,BDD!$A$8:$BB$3170,18,0)),VLOOKUP($A229,BDD!$A$8:$BB$3170,30,0))</f>
        <v/>
      </c>
      <c r="R229" s="402" t="str">
        <f>IF(AB229="",IF($A229="","",VLOOKUP($A229,BDD!$A$8:$BB$3170,19,0)),VLOOKUP($A229,BDD!$A$8:$BB$3170,30,0))</f>
        <v/>
      </c>
      <c r="S229" s="398" t="str">
        <f>IF($A229="","",IFERROR(RIGHT(IF(VLOOKUP($A229,BDD!$A$8:$BB$3170,23,0)=0,"",VLOOKUP($A229,BDD!$A$8:$BB$3170,23,0)),3),""))</f>
        <v/>
      </c>
      <c r="T229" s="398" t="str">
        <f>IF($A229="","",IFERROR(RIGHT(IF(VLOOKUP($A229,BDD!$A$8:$BB$3170,27,0)=0,"",VLOOKUP($A229,BDD!$A$8:$BB$3170,27,0)),3),""))</f>
        <v/>
      </c>
      <c r="U229" s="398" t="str">
        <f>IF($A229="","",IFERROR(RIGHT(IF(VLOOKUP($A229,BDD!$A$8:$BB$3170,51,0)=0,"",VLOOKUP($A229,BDD!$A$8:$BB$3170,51,0)),3),""))</f>
        <v/>
      </c>
      <c r="V229" s="398" t="str">
        <f>IF($A229="","",IFERROR(RIGHT(IF(VLOOKUP($A229,BDD!$A$8:$BB$3170,52,0)=0,"",VLOOKUP($A229,BDD!$A$8:$BB$3170,52,0)),3),""))</f>
        <v/>
      </c>
      <c r="W229" s="398" t="str">
        <f>IF($A229="","",IFERROR(RIGHT(IF(VLOOKUP($A229,BDD!$A$8:$BB$3170,53,0)=0,"",VLOOKUP($A229,BDD!$A$8:$BB$3170,53,0)),3),""))</f>
        <v/>
      </c>
      <c r="X229" s="403" t="str">
        <f>IF($A229="","",IFERROR(RIGHT(IF(VLOOKUP($A229,BDD!$A$8:$BB$3170,54,0)=0,"",VLOOKUP($A229,BDD!$A$8:$BB$3170,54,0)),3),""))</f>
        <v/>
      </c>
      <c r="Y229" s="359">
        <v>135</v>
      </c>
      <c r="Z229" s="360" t="str">
        <f t="shared" si="9"/>
        <v/>
      </c>
      <c r="AA229" s="370"/>
      <c r="AB229" s="411" t="str">
        <f>IF($A229="","",IF(VLOOKUP($A229,BDD!$A$8:$BB$3170,32,0)=0,"",VLOOKUP($A229,BDD!$A$8:$BB$3170,32,0)))</f>
        <v/>
      </c>
    </row>
    <row r="230" spans="1:28" s="359" customFormat="1" ht="21" customHeight="1">
      <c r="A230" s="350" t="str">
        <f>IF(AA136="","",IFERROR(INDEX(BDD!$A$8:$A$3170,MATCH(AA136&amp;"",BDD!$E$8:$E$3170,0)),IFERROR(INDEX(BDD!$A$8:$A$3170,MATCH("JN°"&amp;TEXT(AA136,"000"),BDD!$E$8:$E$3170,0)),IF(ISNUMBER(MATCH(AA136&amp;"",BDD!$A$8:$A$3170,0)),AA136&amp;"",""))))</f>
        <v/>
      </c>
      <c r="B230" s="397" t="str">
        <f>IF($A230="","",VLOOKUP($A230,BDD!$A$8:$BB$3170,3,0))</f>
        <v/>
      </c>
      <c r="C230" s="363" t="str">
        <f>IF($A230="","",VLOOKUP($A230,BDD!$A$8:$BB$3170,4,0))</f>
        <v/>
      </c>
      <c r="D230" s="398" t="str">
        <f>IF($A230="","",VLOOKUP($A230,BDD!$A$8:$BB$3170,12,0))</f>
        <v/>
      </c>
      <c r="E230" s="398" t="str">
        <f>IF($A230="","",VLOOKUP($A230,BDD!$A$8:$BB$3170,5,0))</f>
        <v/>
      </c>
      <c r="F230" s="398" t="str">
        <f>IF($A230="","",VLOOKUP($A230,BDD!$A$8:$BB$3170,6,0))</f>
        <v/>
      </c>
      <c r="G230" s="399" t="str">
        <f>IF($A230="","",VLOOKUP($A230,BDD!$A$8:$BB$3170,7,0))</f>
        <v/>
      </c>
      <c r="H230" s="398" t="str">
        <f>IF($A230="","",VLOOKUP($A230,BDD!$A$8:$BB$3170,8,0))</f>
        <v/>
      </c>
      <c r="I230" s="398" t="str">
        <f>IF($A230="","",VLOOKUP($A230,BDD!$A$8:$BB$3170,9,0))</f>
        <v/>
      </c>
      <c r="J230" s="399" t="str">
        <f>IF($A230="","",VLOOKUP($A230,BDD!$A$8:$BB$3170,10,0))</f>
        <v/>
      </c>
      <c r="K230" s="400" t="str">
        <f>IF($A230="","",VLOOKUP($A230,BDD!$A$8:$BB$3170,11,0))</f>
        <v/>
      </c>
      <c r="L230" s="398" t="str">
        <f>IF($A230="","",VLOOKUP($A230,BDD!$A$8:$BB$3170,13,0))</f>
        <v/>
      </c>
      <c r="M230" s="398" t="str">
        <f>IF($A230="","",VLOOKUP($A230,BDD!$A$8:$BB$3170,14,0))</f>
        <v/>
      </c>
      <c r="N230" s="401" t="str">
        <f>IF(AB230="",IF($A230="","",VLOOKUP($A230,BDD!$A$8:$BB$3170,22,0)),VLOOKUP($A230,BDD!$A$8:$BB$3170,31,0))</f>
        <v/>
      </c>
      <c r="O230" s="399" t="str">
        <f>IF(AB230="",IF($A230="","",VLOOKUP($A230,BDD!$A$8:$BB$3170,16,0)),IF($A230="","",VLOOKUP($A230,BDD!$A$8:$BB$3170,29,0)))</f>
        <v/>
      </c>
      <c r="P230" s="402" t="str">
        <f>IF(AB230="",IF($A230="","",VLOOKUP($A230,BDD!$A$8:$BB$3170,17,0)),VLOOKUP($A230,BDD!$A$8:$BB$3170,30,0))</f>
        <v/>
      </c>
      <c r="Q230" s="402" t="str">
        <f>IF(AB230="",IF($A230="","",VLOOKUP($A230,BDD!$A$8:$BB$3170,18,0)),VLOOKUP($A230,BDD!$A$8:$BB$3170,30,0))</f>
        <v/>
      </c>
      <c r="R230" s="402" t="str">
        <f>IF(AB230="",IF($A230="","",VLOOKUP($A230,BDD!$A$8:$BB$3170,19,0)),VLOOKUP($A230,BDD!$A$8:$BB$3170,30,0))</f>
        <v/>
      </c>
      <c r="S230" s="398" t="str">
        <f>IF($A230="","",IFERROR(RIGHT(IF(VLOOKUP($A230,BDD!$A$8:$BB$3170,23,0)=0,"",VLOOKUP($A230,BDD!$A$8:$BB$3170,23,0)),3),""))</f>
        <v/>
      </c>
      <c r="T230" s="398" t="str">
        <f>IF($A230="","",IFERROR(RIGHT(IF(VLOOKUP($A230,BDD!$A$8:$BB$3170,27,0)=0,"",VLOOKUP($A230,BDD!$A$8:$BB$3170,27,0)),3),""))</f>
        <v/>
      </c>
      <c r="U230" s="398" t="str">
        <f>IF($A230="","",IFERROR(RIGHT(IF(VLOOKUP($A230,BDD!$A$8:$BB$3170,51,0)=0,"",VLOOKUP($A230,BDD!$A$8:$BB$3170,51,0)),3),""))</f>
        <v/>
      </c>
      <c r="V230" s="398" t="str">
        <f>IF($A230="","",IFERROR(RIGHT(IF(VLOOKUP($A230,BDD!$A$8:$BB$3170,52,0)=0,"",VLOOKUP($A230,BDD!$A$8:$BB$3170,52,0)),3),""))</f>
        <v/>
      </c>
      <c r="W230" s="398" t="str">
        <f>IF($A230="","",IFERROR(RIGHT(IF(VLOOKUP($A230,BDD!$A$8:$BB$3170,53,0)=0,"",VLOOKUP($A230,BDD!$A$8:$BB$3170,53,0)),3),""))</f>
        <v/>
      </c>
      <c r="X230" s="403" t="str">
        <f>IF($A230="","",IFERROR(RIGHT(IF(VLOOKUP($A230,BDD!$A$8:$BB$3170,54,0)=0,"",VLOOKUP($A230,BDD!$A$8:$BB$3170,54,0)),3),""))</f>
        <v/>
      </c>
      <c r="Y230" s="359">
        <v>136</v>
      </c>
      <c r="Z230" s="360" t="str">
        <f t="shared" si="9"/>
        <v/>
      </c>
      <c r="AA230" s="370"/>
      <c r="AB230" s="411" t="str">
        <f>IF($A230="","",IF(VLOOKUP($A230,BDD!$A$8:$BB$3170,32,0)=0,"",VLOOKUP($A230,BDD!$A$8:$BB$3170,32,0)))</f>
        <v/>
      </c>
    </row>
    <row r="231" spans="1:28" s="359" customFormat="1" ht="21" customHeight="1">
      <c r="A231" s="350" t="str">
        <f>IF(AA137="","",IFERROR(INDEX(BDD!$A$8:$A$3170,MATCH(AA137&amp;"",BDD!$E$8:$E$3170,0)),IFERROR(INDEX(BDD!$A$8:$A$3170,MATCH("JN°"&amp;TEXT(AA137,"000"),BDD!$E$8:$E$3170,0)),IF(ISNUMBER(MATCH(AA137&amp;"",BDD!$A$8:$A$3170,0)),AA137&amp;"",""))))</f>
        <v/>
      </c>
      <c r="B231" s="397" t="str">
        <f>IF($A231="","",VLOOKUP($A231,BDD!$A$8:$BB$3170,3,0))</f>
        <v/>
      </c>
      <c r="C231" s="363" t="str">
        <f>IF($A231="","",VLOOKUP($A231,BDD!$A$8:$BB$3170,4,0))</f>
        <v/>
      </c>
      <c r="D231" s="398" t="str">
        <f>IF($A231="","",VLOOKUP($A231,BDD!$A$8:$BB$3170,12,0))</f>
        <v/>
      </c>
      <c r="E231" s="398" t="str">
        <f>IF($A231="","",VLOOKUP($A231,BDD!$A$8:$BB$3170,5,0))</f>
        <v/>
      </c>
      <c r="F231" s="398" t="str">
        <f>IF($A231="","",VLOOKUP($A231,BDD!$A$8:$BB$3170,6,0))</f>
        <v/>
      </c>
      <c r="G231" s="399" t="str">
        <f>IF($A231="","",VLOOKUP($A231,BDD!$A$8:$BB$3170,7,0))</f>
        <v/>
      </c>
      <c r="H231" s="398" t="str">
        <f>IF($A231="","",VLOOKUP($A231,BDD!$A$8:$BB$3170,8,0))</f>
        <v/>
      </c>
      <c r="I231" s="398" t="str">
        <f>IF($A231="","",VLOOKUP($A231,BDD!$A$8:$BB$3170,9,0))</f>
        <v/>
      </c>
      <c r="J231" s="399" t="str">
        <f>IF($A231="","",VLOOKUP($A231,BDD!$A$8:$BB$3170,10,0))</f>
        <v/>
      </c>
      <c r="K231" s="400" t="str">
        <f>IF($A231="","",VLOOKUP($A231,BDD!$A$8:$BB$3170,11,0))</f>
        <v/>
      </c>
      <c r="L231" s="398" t="str">
        <f>IF($A231="","",VLOOKUP($A231,BDD!$A$8:$BB$3170,13,0))</f>
        <v/>
      </c>
      <c r="M231" s="398" t="str">
        <f>IF($A231="","",VLOOKUP($A231,BDD!$A$8:$BB$3170,14,0))</f>
        <v/>
      </c>
      <c r="N231" s="401" t="str">
        <f>IF(AB231="",IF($A231="","",VLOOKUP($A231,BDD!$A$8:$BB$3170,22,0)),VLOOKUP($A231,BDD!$A$8:$BB$3170,31,0))</f>
        <v/>
      </c>
      <c r="O231" s="399" t="str">
        <f>IF(AB231="",IF($A231="","",VLOOKUP($A231,BDD!$A$8:$BB$3170,16,0)),IF($A231="","",VLOOKUP($A231,BDD!$A$8:$BB$3170,29,0)))</f>
        <v/>
      </c>
      <c r="P231" s="402" t="str">
        <f>IF(AB231="",IF($A231="","",VLOOKUP($A231,BDD!$A$8:$BB$3170,17,0)),VLOOKUP($A231,BDD!$A$8:$BB$3170,30,0))</f>
        <v/>
      </c>
      <c r="Q231" s="402" t="str">
        <f>IF(AB231="",IF($A231="","",VLOOKUP($A231,BDD!$A$8:$BB$3170,18,0)),VLOOKUP($A231,BDD!$A$8:$BB$3170,30,0))</f>
        <v/>
      </c>
      <c r="R231" s="402" t="str">
        <f>IF(AB231="",IF($A231="","",VLOOKUP($A231,BDD!$A$8:$BB$3170,19,0)),VLOOKUP($A231,BDD!$A$8:$BB$3170,30,0))</f>
        <v/>
      </c>
      <c r="S231" s="398" t="str">
        <f>IF($A231="","",IFERROR(RIGHT(IF(VLOOKUP($A231,BDD!$A$8:$BB$3170,23,0)=0,"",VLOOKUP($A231,BDD!$A$8:$BB$3170,23,0)),3),""))</f>
        <v/>
      </c>
      <c r="T231" s="398" t="str">
        <f>IF($A231="","",IFERROR(RIGHT(IF(VLOOKUP($A231,BDD!$A$8:$BB$3170,27,0)=0,"",VLOOKUP($A231,BDD!$A$8:$BB$3170,27,0)),3),""))</f>
        <v/>
      </c>
      <c r="U231" s="398" t="str">
        <f>IF($A231="","",IFERROR(RIGHT(IF(VLOOKUP($A231,BDD!$A$8:$BB$3170,51,0)=0,"",VLOOKUP($A231,BDD!$A$8:$BB$3170,51,0)),3),""))</f>
        <v/>
      </c>
      <c r="V231" s="398" t="str">
        <f>IF($A231="","",IFERROR(RIGHT(IF(VLOOKUP($A231,BDD!$A$8:$BB$3170,52,0)=0,"",VLOOKUP($A231,BDD!$A$8:$BB$3170,52,0)),3),""))</f>
        <v/>
      </c>
      <c r="W231" s="398" t="str">
        <f>IF($A231="","",IFERROR(RIGHT(IF(VLOOKUP($A231,BDD!$A$8:$BB$3170,53,0)=0,"",VLOOKUP($A231,BDD!$A$8:$BB$3170,53,0)),3),""))</f>
        <v/>
      </c>
      <c r="X231" s="403" t="str">
        <f>IF($A231="","",IFERROR(RIGHT(IF(VLOOKUP($A231,BDD!$A$8:$BB$3170,54,0)=0,"",VLOOKUP($A231,BDD!$A$8:$BB$3170,54,0)),3),""))</f>
        <v/>
      </c>
      <c r="Y231" s="359">
        <v>137</v>
      </c>
      <c r="Z231" s="360" t="str">
        <f t="shared" si="9"/>
        <v/>
      </c>
      <c r="AA231" s="370"/>
      <c r="AB231" s="411" t="str">
        <f>IF($A231="","",IF(VLOOKUP($A231,BDD!$A$8:$BB$3170,32,0)=0,"",VLOOKUP($A231,BDD!$A$8:$BB$3170,32,0)))</f>
        <v/>
      </c>
    </row>
    <row r="232" spans="1:28" s="359" customFormat="1" ht="21" customHeight="1">
      <c r="A232" s="350" t="str">
        <f>IF(AA138="","",IFERROR(INDEX(BDD!$A$8:$A$3170,MATCH(AA138&amp;"",BDD!$E$8:$E$3170,0)),IFERROR(INDEX(BDD!$A$8:$A$3170,MATCH("JN°"&amp;TEXT(AA138,"000"),BDD!$E$8:$E$3170,0)),IF(ISNUMBER(MATCH(AA138&amp;"",BDD!$A$8:$A$3170,0)),AA138&amp;"",""))))</f>
        <v/>
      </c>
      <c r="B232" s="397" t="str">
        <f>IF($A232="","",VLOOKUP($A232,BDD!$A$8:$BB$3170,3,0))</f>
        <v/>
      </c>
      <c r="C232" s="363" t="str">
        <f>IF($A232="","",VLOOKUP($A232,BDD!$A$8:$BB$3170,4,0))</f>
        <v/>
      </c>
      <c r="D232" s="398" t="str">
        <f>IF($A232="","",VLOOKUP($A232,BDD!$A$8:$BB$3170,12,0))</f>
        <v/>
      </c>
      <c r="E232" s="398" t="str">
        <f>IF($A232="","",VLOOKUP($A232,BDD!$A$8:$BB$3170,5,0))</f>
        <v/>
      </c>
      <c r="F232" s="398" t="str">
        <f>IF($A232="","",VLOOKUP($A232,BDD!$A$8:$BB$3170,6,0))</f>
        <v/>
      </c>
      <c r="G232" s="399" t="str">
        <f>IF($A232="","",VLOOKUP($A232,BDD!$A$8:$BB$3170,7,0))</f>
        <v/>
      </c>
      <c r="H232" s="398" t="str">
        <f>IF($A232="","",VLOOKUP($A232,BDD!$A$8:$BB$3170,8,0))</f>
        <v/>
      </c>
      <c r="I232" s="398" t="str">
        <f>IF($A232="","",VLOOKUP($A232,BDD!$A$8:$BB$3170,9,0))</f>
        <v/>
      </c>
      <c r="J232" s="399" t="str">
        <f>IF($A232="","",VLOOKUP($A232,BDD!$A$8:$BB$3170,10,0))</f>
        <v/>
      </c>
      <c r="K232" s="400" t="str">
        <f>IF($A232="","",VLOOKUP($A232,BDD!$A$8:$BB$3170,11,0))</f>
        <v/>
      </c>
      <c r="L232" s="398" t="str">
        <f>IF($A232="","",VLOOKUP($A232,BDD!$A$8:$BB$3170,13,0))</f>
        <v/>
      </c>
      <c r="M232" s="398" t="str">
        <f>IF($A232="","",VLOOKUP($A232,BDD!$A$8:$BB$3170,14,0))</f>
        <v/>
      </c>
      <c r="N232" s="401" t="str">
        <f>IF(AB232="",IF($A232="","",VLOOKUP($A232,BDD!$A$8:$BB$3170,22,0)),VLOOKUP($A232,BDD!$A$8:$BB$3170,31,0))</f>
        <v/>
      </c>
      <c r="O232" s="399" t="str">
        <f>IF(AB232="",IF($A232="","",VLOOKUP($A232,BDD!$A$8:$BB$3170,16,0)),IF($A232="","",VLOOKUP($A232,BDD!$A$8:$BB$3170,29,0)))</f>
        <v/>
      </c>
      <c r="P232" s="402" t="str">
        <f>IF(AB232="",IF($A232="","",VLOOKUP($A232,BDD!$A$8:$BB$3170,17,0)),VLOOKUP($A232,BDD!$A$8:$BB$3170,30,0))</f>
        <v/>
      </c>
      <c r="Q232" s="402" t="str">
        <f>IF(AB232="",IF($A232="","",VLOOKUP($A232,BDD!$A$8:$BB$3170,18,0)),VLOOKUP($A232,BDD!$A$8:$BB$3170,30,0))</f>
        <v/>
      </c>
      <c r="R232" s="402" t="str">
        <f>IF(AB232="",IF($A232="","",VLOOKUP($A232,BDD!$A$8:$BB$3170,19,0)),VLOOKUP($A232,BDD!$A$8:$BB$3170,30,0))</f>
        <v/>
      </c>
      <c r="S232" s="398" t="str">
        <f>IF($A232="","",IFERROR(RIGHT(IF(VLOOKUP($A232,BDD!$A$8:$BB$3170,23,0)=0,"",VLOOKUP($A232,BDD!$A$8:$BB$3170,23,0)),3),""))</f>
        <v/>
      </c>
      <c r="T232" s="398" t="str">
        <f>IF($A232="","",IFERROR(RIGHT(IF(VLOOKUP($A232,BDD!$A$8:$BB$3170,27,0)=0,"",VLOOKUP($A232,BDD!$A$8:$BB$3170,27,0)),3),""))</f>
        <v/>
      </c>
      <c r="U232" s="398" t="str">
        <f>IF($A232="","",IFERROR(RIGHT(IF(VLOOKUP($A232,BDD!$A$8:$BB$3170,51,0)=0,"",VLOOKUP($A232,BDD!$A$8:$BB$3170,51,0)),3),""))</f>
        <v/>
      </c>
      <c r="V232" s="398" t="str">
        <f>IF($A232="","",IFERROR(RIGHT(IF(VLOOKUP($A232,BDD!$A$8:$BB$3170,52,0)=0,"",VLOOKUP($A232,BDD!$A$8:$BB$3170,52,0)),3),""))</f>
        <v/>
      </c>
      <c r="W232" s="398" t="str">
        <f>IF($A232="","",IFERROR(RIGHT(IF(VLOOKUP($A232,BDD!$A$8:$BB$3170,53,0)=0,"",VLOOKUP($A232,BDD!$A$8:$BB$3170,53,0)),3),""))</f>
        <v/>
      </c>
      <c r="X232" s="403" t="str">
        <f>IF($A232="","",IFERROR(RIGHT(IF(VLOOKUP($A232,BDD!$A$8:$BB$3170,54,0)=0,"",VLOOKUP($A232,BDD!$A$8:$BB$3170,54,0)),3),""))</f>
        <v/>
      </c>
      <c r="Y232" s="359">
        <v>138</v>
      </c>
      <c r="Z232" s="360" t="str">
        <f t="shared" si="9"/>
        <v/>
      </c>
      <c r="AA232" s="370"/>
      <c r="AB232" s="411" t="str">
        <f>IF($A232="","",IF(VLOOKUP($A232,BDD!$A$8:$BB$3170,32,0)=0,"",VLOOKUP($A232,BDD!$A$8:$BB$3170,32,0)))</f>
        <v/>
      </c>
    </row>
    <row r="233" spans="1:28" s="359" customFormat="1" ht="21" customHeight="1">
      <c r="A233" s="350" t="str">
        <f>IF(AA139="","",IFERROR(INDEX(BDD!$A$8:$A$3170,MATCH(AA139&amp;"",BDD!$E$8:$E$3170,0)),IFERROR(INDEX(BDD!$A$8:$A$3170,MATCH("JN°"&amp;TEXT(AA139,"000"),BDD!$E$8:$E$3170,0)),IF(ISNUMBER(MATCH(AA139&amp;"",BDD!$A$8:$A$3170,0)),AA139&amp;"",""))))</f>
        <v/>
      </c>
      <c r="B233" s="397" t="str">
        <f>IF($A233="","",VLOOKUP($A233,BDD!$A$8:$BB$3170,3,0))</f>
        <v/>
      </c>
      <c r="C233" s="363" t="str">
        <f>IF($A233="","",VLOOKUP($A233,BDD!$A$8:$BB$3170,4,0))</f>
        <v/>
      </c>
      <c r="D233" s="398" t="str">
        <f>IF($A233="","",VLOOKUP($A233,BDD!$A$8:$BB$3170,12,0))</f>
        <v/>
      </c>
      <c r="E233" s="398" t="str">
        <f>IF($A233="","",VLOOKUP($A233,BDD!$A$8:$BB$3170,5,0))</f>
        <v/>
      </c>
      <c r="F233" s="398" t="str">
        <f>IF($A233="","",VLOOKUP($A233,BDD!$A$8:$BB$3170,6,0))</f>
        <v/>
      </c>
      <c r="G233" s="399" t="str">
        <f>IF($A233="","",VLOOKUP($A233,BDD!$A$8:$BB$3170,7,0))</f>
        <v/>
      </c>
      <c r="H233" s="400" t="str">
        <f>IF($A233="","",VLOOKUP($A233,BDD!$A$8:$BB$3170,8,0))</f>
        <v/>
      </c>
      <c r="I233" s="398" t="str">
        <f>IF($A233="","",VLOOKUP($A233,BDD!$A$8:$BB$3170,9,0))</f>
        <v/>
      </c>
      <c r="J233" s="399" t="str">
        <f>IF($A233="","",VLOOKUP($A233,BDD!$A$8:$BB$3170,10,0))</f>
        <v/>
      </c>
      <c r="K233" s="400" t="str">
        <f>IF($A233="","",VLOOKUP($A233,BDD!$A$8:$BB$3170,11,0))</f>
        <v/>
      </c>
      <c r="L233" s="398" t="str">
        <f>IF($A233="","",VLOOKUP($A233,BDD!$A$8:$BB$3170,13,0))</f>
        <v/>
      </c>
      <c r="M233" s="398" t="str">
        <f>IF($A233="","",VLOOKUP($A233,BDD!$A$8:$BB$3170,14,0))</f>
        <v/>
      </c>
      <c r="N233" s="401" t="str">
        <f>IF(AB233="",IF($A233="","",VLOOKUP($A233,BDD!$A$8:$BB$3170,22,0)),VLOOKUP($A233,BDD!$A$8:$BB$3170,31,0))</f>
        <v/>
      </c>
      <c r="O233" s="399" t="str">
        <f>IF(AB233="",IF($A233="","",VLOOKUP($A233,BDD!$A$8:$BB$3170,16,0)),IF($A233="","",VLOOKUP($A233,BDD!$A$8:$BB$3170,29,0)))</f>
        <v/>
      </c>
      <c r="P233" s="402" t="str">
        <f>IF(AB233="",IF($A233="","",VLOOKUP($A233,BDD!$A$8:$BB$3170,17,0)),VLOOKUP($A233,BDD!$A$8:$BB$3170,30,0))</f>
        <v/>
      </c>
      <c r="Q233" s="402" t="str">
        <f>IF(AB233="",IF($A233="","",VLOOKUP($A233,BDD!$A$8:$BB$3170,18,0)),VLOOKUP($A233,BDD!$A$8:$BB$3170,30,0))</f>
        <v/>
      </c>
      <c r="R233" s="402" t="str">
        <f>IF(AB233="",IF($A233="","",VLOOKUP($A233,BDD!$A$8:$BB$3170,19,0)),VLOOKUP($A233,BDD!$A$8:$BB$3170,30,0))</f>
        <v/>
      </c>
      <c r="S233" s="398" t="str">
        <f>IF($A233="","",IFERROR(RIGHT(IF(VLOOKUP($A233,BDD!$A$8:$BB$3170,23,0)=0,"",VLOOKUP($A233,BDD!$A$8:$BB$3170,23,0)),3),""))</f>
        <v/>
      </c>
      <c r="T233" s="398" t="str">
        <f>IF($A233="","",IFERROR(RIGHT(IF(VLOOKUP($A233,BDD!$A$8:$BB$3170,27,0)=0,"",VLOOKUP($A233,BDD!$A$8:$BB$3170,27,0)),3),""))</f>
        <v/>
      </c>
      <c r="U233" s="398" t="str">
        <f>IF($A233="","",IFERROR(RIGHT(IF(VLOOKUP($A233,BDD!$A$8:$BB$3170,51,0)=0,"",VLOOKUP($A233,BDD!$A$8:$BB$3170,51,0)),3),""))</f>
        <v/>
      </c>
      <c r="V233" s="398" t="str">
        <f>IF($A233="","",IFERROR(RIGHT(IF(VLOOKUP($A233,BDD!$A$8:$BB$3170,52,0)=0,"",VLOOKUP($A233,BDD!$A$8:$BB$3170,52,0)),3),""))</f>
        <v/>
      </c>
      <c r="W233" s="398" t="str">
        <f>IF($A233="","",IFERROR(RIGHT(IF(VLOOKUP($A233,BDD!$A$8:$BB$3170,53,0)=0,"",VLOOKUP($A233,BDD!$A$8:$BB$3170,53,0)),3),""))</f>
        <v/>
      </c>
      <c r="X233" s="403" t="str">
        <f>IF($A233="","",IFERROR(RIGHT(IF(VLOOKUP($A233,BDD!$A$8:$BB$3170,54,0)=0,"",VLOOKUP($A233,BDD!$A$8:$BB$3170,54,0)),3),""))</f>
        <v/>
      </c>
      <c r="Y233" s="359">
        <v>139</v>
      </c>
      <c r="Z233" s="360" t="str">
        <f t="shared" si="9"/>
        <v/>
      </c>
      <c r="AA233" s="370"/>
      <c r="AB233" s="411" t="str">
        <f>IF($A233="","",IF(VLOOKUP($A233,BDD!$A$8:$BB$3170,32,0)=0,"",VLOOKUP($A233,BDD!$A$8:$BB$3170,32,0)))</f>
        <v/>
      </c>
    </row>
    <row r="234" spans="1:28" s="359" customFormat="1" ht="21" customHeight="1">
      <c r="A234" s="350" t="str">
        <f>IF(AA140="","",IFERROR(INDEX(BDD!$A$8:$A$3170,MATCH(AA140&amp;"",BDD!$E$8:$E$3170,0)),IFERROR(INDEX(BDD!$A$8:$A$3170,MATCH("JN°"&amp;TEXT(AA140,"000"),BDD!$E$8:$E$3170,0)),IF(ISNUMBER(MATCH(AA140&amp;"",BDD!$A$8:$A$3170,0)),AA140&amp;"",""))))</f>
        <v/>
      </c>
      <c r="B234" s="397" t="str">
        <f>IF($A234="","",VLOOKUP($A234,BDD!$A$8:$BB$3170,3,0))</f>
        <v/>
      </c>
      <c r="C234" s="363" t="str">
        <f>IF($A234="","",VLOOKUP($A234,BDD!$A$8:$BB$3170,4,0))</f>
        <v/>
      </c>
      <c r="D234" s="398" t="str">
        <f>IF($A234="","",VLOOKUP($A234,BDD!$A$8:$BB$3170,12,0))</f>
        <v/>
      </c>
      <c r="E234" s="398" t="str">
        <f>IF($A234="","",VLOOKUP($A234,BDD!$A$8:$BB$3170,5,0))</f>
        <v/>
      </c>
      <c r="F234" s="398" t="str">
        <f>IF($A234="","",VLOOKUP($A234,BDD!$A$8:$BB$3170,6,0))</f>
        <v/>
      </c>
      <c r="G234" s="399" t="str">
        <f>IF($A234="","",VLOOKUP($A234,BDD!$A$8:$BB$3170,7,0))</f>
        <v/>
      </c>
      <c r="H234" s="398" t="str">
        <f>IF($A234="","",VLOOKUP($A234,BDD!$A$8:$BB$3170,8,0))</f>
        <v/>
      </c>
      <c r="I234" s="398" t="str">
        <f>IF($A234="","",VLOOKUP($A234,BDD!$A$8:$BB$3170,9,0))</f>
        <v/>
      </c>
      <c r="J234" s="399" t="str">
        <f>IF($A234="","",VLOOKUP($A234,BDD!$A$8:$BB$3170,10,0))</f>
        <v/>
      </c>
      <c r="K234" s="400" t="str">
        <f>IF($A234="","",VLOOKUP($A234,BDD!$A$8:$BB$3170,11,0))</f>
        <v/>
      </c>
      <c r="L234" s="398" t="str">
        <f>IF($A234="","",VLOOKUP($A234,BDD!$A$8:$BB$3170,13,0))</f>
        <v/>
      </c>
      <c r="M234" s="398" t="str">
        <f>IF($A234="","",VLOOKUP($A234,BDD!$A$8:$BB$3170,14,0))</f>
        <v/>
      </c>
      <c r="N234" s="401" t="str">
        <f>IF(AB234="",IF($A234="","",VLOOKUP($A234,BDD!$A$8:$BB$3170,22,0)),VLOOKUP($A234,BDD!$A$8:$BB$3170,31,0))</f>
        <v/>
      </c>
      <c r="O234" s="399" t="str">
        <f>IF(AB234="",IF($A234="","",VLOOKUP($A234,BDD!$A$8:$BB$3170,16,0)),IF($A234="","",VLOOKUP($A234,BDD!$A$8:$BB$3170,29,0)))</f>
        <v/>
      </c>
      <c r="P234" s="402" t="str">
        <f>IF(AB234="",IF($A234="","",VLOOKUP($A234,BDD!$A$8:$BB$3170,17,0)),VLOOKUP($A234,BDD!$A$8:$BB$3170,30,0))</f>
        <v/>
      </c>
      <c r="Q234" s="402" t="str">
        <f>IF(AB234="",IF($A234="","",VLOOKUP($A234,BDD!$A$8:$BB$3170,18,0)),VLOOKUP($A234,BDD!$A$8:$BB$3170,30,0))</f>
        <v/>
      </c>
      <c r="R234" s="402" t="str">
        <f>IF(AB234="",IF($A234="","",VLOOKUP($A234,BDD!$A$8:$BB$3170,19,0)),VLOOKUP($A234,BDD!$A$8:$BB$3170,30,0))</f>
        <v/>
      </c>
      <c r="S234" s="398" t="str">
        <f>IF($A234="","",IFERROR(RIGHT(IF(VLOOKUP($A234,BDD!$A$8:$BB$3170,23,0)=0,"",VLOOKUP($A234,BDD!$A$8:$BB$3170,23,0)),3),""))</f>
        <v/>
      </c>
      <c r="T234" s="398" t="str">
        <f>IF($A234="","",IFERROR(RIGHT(IF(VLOOKUP($A234,BDD!$A$8:$BB$3170,27,0)=0,"",VLOOKUP($A234,BDD!$A$8:$BB$3170,27,0)),3),""))</f>
        <v/>
      </c>
      <c r="U234" s="398" t="str">
        <f>IF($A234="","",IFERROR(RIGHT(IF(VLOOKUP($A234,BDD!$A$8:$BB$3170,51,0)=0,"",VLOOKUP($A234,BDD!$A$8:$BB$3170,51,0)),3),""))</f>
        <v/>
      </c>
      <c r="V234" s="398" t="str">
        <f>IF($A234="","",IFERROR(RIGHT(IF(VLOOKUP($A234,BDD!$A$8:$BB$3170,52,0)=0,"",VLOOKUP($A234,BDD!$A$8:$BB$3170,52,0)),3),""))</f>
        <v/>
      </c>
      <c r="W234" s="398" t="str">
        <f>IF($A234="","",IFERROR(RIGHT(IF(VLOOKUP($A234,BDD!$A$8:$BB$3170,53,0)=0,"",VLOOKUP($A234,BDD!$A$8:$BB$3170,53,0)),3),""))</f>
        <v/>
      </c>
      <c r="X234" s="403" t="str">
        <f>IF($A234="","",IFERROR(RIGHT(IF(VLOOKUP($A234,BDD!$A$8:$BB$3170,54,0)=0,"",VLOOKUP($A234,BDD!$A$8:$BB$3170,54,0)),3),""))</f>
        <v/>
      </c>
      <c r="Y234" s="359">
        <v>140</v>
      </c>
      <c r="Z234" s="360" t="str">
        <f t="shared" si="9"/>
        <v/>
      </c>
      <c r="AA234" s="370"/>
      <c r="AB234" s="411" t="str">
        <f>IF($A234="","",IF(VLOOKUP($A234,BDD!$A$8:$BB$3170,32,0)=0,"",VLOOKUP($A234,BDD!$A$8:$BB$3170,32,0)))</f>
        <v/>
      </c>
    </row>
    <row r="235" spans="1:28" s="359" customFormat="1" ht="21" customHeight="1">
      <c r="A235" s="350" t="str">
        <f>IF(AA141="","",IFERROR(INDEX(BDD!$A$8:$A$3170,MATCH(AA141&amp;"",BDD!$E$8:$E$3170,0)),IFERROR(INDEX(BDD!$A$8:$A$3170,MATCH("JN°"&amp;TEXT(AA141,"000"),BDD!$E$8:$E$3170,0)),IF(ISNUMBER(MATCH(AA141&amp;"",BDD!$A$8:$A$3170,0)),AA141&amp;"",""))))</f>
        <v/>
      </c>
      <c r="B235" s="397" t="str">
        <f>IF($A235="","",VLOOKUP($A235,BDD!$A$8:$BB$3170,3,0))</f>
        <v/>
      </c>
      <c r="C235" s="363" t="str">
        <f>IF($A235="","",VLOOKUP($A235,BDD!$A$8:$BB$3170,4,0))</f>
        <v/>
      </c>
      <c r="D235" s="398" t="str">
        <f>IF($A235="","",VLOOKUP($A235,BDD!$A$8:$BB$3170,12,0))</f>
        <v/>
      </c>
      <c r="E235" s="398" t="str">
        <f>IF($A235="","",VLOOKUP($A235,BDD!$A$8:$BB$3170,5,0))</f>
        <v/>
      </c>
      <c r="F235" s="398" t="str">
        <f>IF($A235="","",VLOOKUP($A235,BDD!$A$8:$BB$3170,6,0))</f>
        <v/>
      </c>
      <c r="G235" s="399" t="str">
        <f>IF($A235="","",VLOOKUP($A235,BDD!$A$8:$BB$3170,7,0))</f>
        <v/>
      </c>
      <c r="H235" s="398" t="str">
        <f>IF($A235="","",VLOOKUP($A235,BDD!$A$8:$BB$3170,8,0))</f>
        <v/>
      </c>
      <c r="I235" s="398" t="str">
        <f>IF($A235="","",VLOOKUP($A235,BDD!$A$8:$BB$3170,9,0))</f>
        <v/>
      </c>
      <c r="J235" s="399" t="str">
        <f>IF($A235="","",VLOOKUP($A235,BDD!$A$8:$BB$3170,10,0))</f>
        <v/>
      </c>
      <c r="K235" s="400" t="str">
        <f>IF($A235="","",VLOOKUP($A235,BDD!$A$8:$BB$3170,11,0))</f>
        <v/>
      </c>
      <c r="L235" s="398" t="str">
        <f>IF($A235="","",VLOOKUP($A235,BDD!$A$8:$BB$3170,13,0))</f>
        <v/>
      </c>
      <c r="M235" s="398" t="str">
        <f>IF($A235="","",VLOOKUP($A235,BDD!$A$8:$BB$3170,14,0))</f>
        <v/>
      </c>
      <c r="N235" s="401" t="str">
        <f>IF(AB235="",IF($A235="","",VLOOKUP($A235,BDD!$A$8:$BB$3170,22,0)),VLOOKUP($A235,BDD!$A$8:$BB$3170,31,0))</f>
        <v/>
      </c>
      <c r="O235" s="399" t="str">
        <f>IF(AB235="",IF($A235="","",VLOOKUP($A235,BDD!$A$8:$BB$3170,16,0)),IF($A235="","",VLOOKUP($A235,BDD!$A$8:$BB$3170,29,0)))</f>
        <v/>
      </c>
      <c r="P235" s="402" t="str">
        <f>IF(AB235="",IF($A235="","",VLOOKUP($A235,BDD!$A$8:$BB$3170,17,0)),VLOOKUP($A235,BDD!$A$8:$BB$3170,30,0))</f>
        <v/>
      </c>
      <c r="Q235" s="402" t="str">
        <f>IF(AB235="",IF($A235="","",VLOOKUP($A235,BDD!$A$8:$BB$3170,18,0)),VLOOKUP($A235,BDD!$A$8:$BB$3170,30,0))</f>
        <v/>
      </c>
      <c r="R235" s="402" t="str">
        <f>IF(AB235="",IF($A235="","",VLOOKUP($A235,BDD!$A$8:$BB$3170,19,0)),VLOOKUP($A235,BDD!$A$8:$BB$3170,30,0))</f>
        <v/>
      </c>
      <c r="S235" s="398" t="str">
        <f>IF($A235="","",IFERROR(RIGHT(IF(VLOOKUP($A235,BDD!$A$8:$BB$3170,23,0)=0,"",VLOOKUP($A235,BDD!$A$8:$BB$3170,23,0)),3),""))</f>
        <v/>
      </c>
      <c r="T235" s="398" t="str">
        <f>IF($A235="","",IFERROR(RIGHT(IF(VLOOKUP($A235,BDD!$A$8:$BB$3170,27,0)=0,"",VLOOKUP($A235,BDD!$A$8:$BB$3170,27,0)),3),""))</f>
        <v/>
      </c>
      <c r="U235" s="398" t="str">
        <f>IF($A235="","",IFERROR(RIGHT(IF(VLOOKUP($A235,BDD!$A$8:$BB$3170,51,0)=0,"",VLOOKUP($A235,BDD!$A$8:$BB$3170,51,0)),3),""))</f>
        <v/>
      </c>
      <c r="V235" s="398" t="str">
        <f>IF($A235="","",IFERROR(RIGHT(IF(VLOOKUP($A235,BDD!$A$8:$BB$3170,52,0)=0,"",VLOOKUP($A235,BDD!$A$8:$BB$3170,52,0)),3),""))</f>
        <v/>
      </c>
      <c r="W235" s="398" t="str">
        <f>IF($A235="","",IFERROR(RIGHT(IF(VLOOKUP($A235,BDD!$A$8:$BB$3170,53,0)=0,"",VLOOKUP($A235,BDD!$A$8:$BB$3170,53,0)),3),""))</f>
        <v/>
      </c>
      <c r="X235" s="403" t="str">
        <f>IF($A235="","",IFERROR(RIGHT(IF(VLOOKUP($A235,BDD!$A$8:$BB$3170,54,0)=0,"",VLOOKUP($A235,BDD!$A$8:$BB$3170,54,0)),3),""))</f>
        <v/>
      </c>
      <c r="Y235" s="359">
        <v>141</v>
      </c>
      <c r="Z235" s="360" t="str">
        <f t="shared" si="9"/>
        <v/>
      </c>
      <c r="AA235" s="370"/>
      <c r="AB235" s="411" t="str">
        <f>IF($A235="","",IF(VLOOKUP($A235,BDD!$A$8:$BB$3170,32,0)=0,"",VLOOKUP($A235,BDD!$A$8:$BB$3170,32,0)))</f>
        <v/>
      </c>
    </row>
    <row r="236" spans="1:28" s="359" customFormat="1" ht="21" customHeight="1">
      <c r="A236" s="350" t="str">
        <f>IF(AA142="","",IFERROR(INDEX(BDD!$A$8:$A$3170,MATCH(AA142&amp;"",BDD!$E$8:$E$3170,0)),IFERROR(INDEX(BDD!$A$8:$A$3170,MATCH("JN°"&amp;TEXT(AA142,"000"),BDD!$E$8:$E$3170,0)),IF(ISNUMBER(MATCH(AA142&amp;"",BDD!$A$8:$A$3170,0)),AA142&amp;"",""))))</f>
        <v/>
      </c>
      <c r="B236" s="397" t="str">
        <f>IF($A236="","",VLOOKUP($A236,BDD!$A$8:$BB$3170,3,0))</f>
        <v/>
      </c>
      <c r="C236" s="363" t="str">
        <f>IF($A236="","",VLOOKUP($A236,BDD!$A$8:$BB$3170,4,0))</f>
        <v/>
      </c>
      <c r="D236" s="398" t="str">
        <f>IF($A236="","",VLOOKUP($A236,BDD!$A$8:$BB$3170,12,0))</f>
        <v/>
      </c>
      <c r="E236" s="398" t="str">
        <f>IF($A236="","",VLOOKUP($A236,BDD!$A$8:$BB$3170,5,0))</f>
        <v/>
      </c>
      <c r="F236" s="398" t="str">
        <f>IF($A236="","",VLOOKUP($A236,BDD!$A$8:$BB$3170,6,0))</f>
        <v/>
      </c>
      <c r="G236" s="399" t="str">
        <f>IF($A236="","",VLOOKUP($A236,BDD!$A$8:$BB$3170,7,0))</f>
        <v/>
      </c>
      <c r="H236" s="398" t="str">
        <f>IF($A236="","",VLOOKUP($A236,BDD!$A$8:$BB$3170,8,0))</f>
        <v/>
      </c>
      <c r="I236" s="398" t="str">
        <f>IF($A236="","",VLOOKUP($A236,BDD!$A$8:$BB$3170,9,0))</f>
        <v/>
      </c>
      <c r="J236" s="399" t="str">
        <f>IF($A236="","",VLOOKUP($A236,BDD!$A$8:$BB$3170,10,0))</f>
        <v/>
      </c>
      <c r="K236" s="400" t="str">
        <f>IF($A236="","",VLOOKUP($A236,BDD!$A$8:$BB$3170,11,0))</f>
        <v/>
      </c>
      <c r="L236" s="398" t="str">
        <f>IF($A236="","",VLOOKUP($A236,BDD!$A$8:$BB$3170,13,0))</f>
        <v/>
      </c>
      <c r="M236" s="398" t="str">
        <f>IF($A236="","",VLOOKUP($A236,BDD!$A$8:$BB$3170,14,0))</f>
        <v/>
      </c>
      <c r="N236" s="401" t="str">
        <f>IF(AB236="",IF($A236="","",VLOOKUP($A236,BDD!$A$8:$BB$3170,22,0)),VLOOKUP($A236,BDD!$A$8:$BB$3170,31,0))</f>
        <v/>
      </c>
      <c r="O236" s="399" t="str">
        <f>IF(AB236="",IF($A236="","",VLOOKUP($A236,BDD!$A$8:$BB$3170,16,0)),IF($A236="","",VLOOKUP($A236,BDD!$A$8:$BB$3170,29,0)))</f>
        <v/>
      </c>
      <c r="P236" s="402" t="str">
        <f>IF(AB236="",IF($A236="","",VLOOKUP($A236,BDD!$A$8:$BB$3170,17,0)),VLOOKUP($A236,BDD!$A$8:$BB$3170,30,0))</f>
        <v/>
      </c>
      <c r="Q236" s="402" t="str">
        <f>IF(AB236="",IF($A236="","",VLOOKUP($A236,BDD!$A$8:$BB$3170,18,0)),VLOOKUP($A236,BDD!$A$8:$BB$3170,30,0))</f>
        <v/>
      </c>
      <c r="R236" s="402" t="str">
        <f>IF(AB236="",IF($A236="","",VLOOKUP($A236,BDD!$A$8:$BB$3170,19,0)),VLOOKUP($A236,BDD!$A$8:$BB$3170,30,0))</f>
        <v/>
      </c>
      <c r="S236" s="398" t="str">
        <f>IF($A236="","",IFERROR(RIGHT(IF(VLOOKUP($A236,BDD!$A$8:$BB$3170,23,0)=0,"",VLOOKUP($A236,BDD!$A$8:$BB$3170,23,0)),3),""))</f>
        <v/>
      </c>
      <c r="T236" s="398" t="str">
        <f>IF($A236="","",IFERROR(RIGHT(IF(VLOOKUP($A236,BDD!$A$8:$BB$3170,27,0)=0,"",VLOOKUP($A236,BDD!$A$8:$BB$3170,27,0)),3),""))</f>
        <v/>
      </c>
      <c r="U236" s="398" t="str">
        <f>IF($A236="","",IFERROR(RIGHT(IF(VLOOKUP($A236,BDD!$A$8:$BB$3170,51,0)=0,"",VLOOKUP($A236,BDD!$A$8:$BB$3170,51,0)),3),""))</f>
        <v/>
      </c>
      <c r="V236" s="398" t="str">
        <f>IF($A236="","",IFERROR(RIGHT(IF(VLOOKUP($A236,BDD!$A$8:$BB$3170,52,0)=0,"",VLOOKUP($A236,BDD!$A$8:$BB$3170,52,0)),3),""))</f>
        <v/>
      </c>
      <c r="W236" s="398" t="str">
        <f>IF($A236="","",IFERROR(RIGHT(IF(VLOOKUP($A236,BDD!$A$8:$BB$3170,53,0)=0,"",VLOOKUP($A236,BDD!$A$8:$BB$3170,53,0)),3),""))</f>
        <v/>
      </c>
      <c r="X236" s="403" t="str">
        <f>IF($A236="","",IFERROR(RIGHT(IF(VLOOKUP($A236,BDD!$A$8:$BB$3170,54,0)=0,"",VLOOKUP($A236,BDD!$A$8:$BB$3170,54,0)),3),""))</f>
        <v/>
      </c>
      <c r="Y236" s="359">
        <v>142</v>
      </c>
      <c r="Z236" s="360" t="str">
        <f t="shared" si="9"/>
        <v/>
      </c>
      <c r="AA236" s="370"/>
      <c r="AB236" s="411" t="str">
        <f>IF($A236="","",IF(VLOOKUP($A236,BDD!$A$8:$BB$3170,32,0)=0,"",VLOOKUP($A236,BDD!$A$8:$BB$3170,32,0)))</f>
        <v/>
      </c>
    </row>
    <row r="237" spans="1:28" s="359" customFormat="1" ht="21" customHeight="1">
      <c r="A237" s="350" t="str">
        <f>IF(AA143="","",IFERROR(INDEX(BDD!$A$8:$A$3170,MATCH(AA143&amp;"",BDD!$E$8:$E$3170,0)),IFERROR(INDEX(BDD!$A$8:$A$3170,MATCH("JN°"&amp;TEXT(AA143,"000"),BDD!$E$8:$E$3170,0)),IF(ISNUMBER(MATCH(AA143&amp;"",BDD!$A$8:$A$3170,0)),AA143&amp;"",""))))</f>
        <v/>
      </c>
      <c r="B237" s="397" t="str">
        <f>IF($A237="","",VLOOKUP($A237,BDD!$A$8:$BB$3170,3,0))</f>
        <v/>
      </c>
      <c r="C237" s="363" t="str">
        <f>IF($A237="","",VLOOKUP($A237,BDD!$A$8:$BB$3170,4,0))</f>
        <v/>
      </c>
      <c r="D237" s="398" t="str">
        <f>IF($A237="","",VLOOKUP($A237,BDD!$A$8:$BB$3170,12,0))</f>
        <v/>
      </c>
      <c r="E237" s="398" t="str">
        <f>IF($A237="","",VLOOKUP($A237,BDD!$A$8:$BB$3170,5,0))</f>
        <v/>
      </c>
      <c r="F237" s="398" t="str">
        <f>IF($A237="","",VLOOKUP($A237,BDD!$A$8:$BB$3170,6,0))</f>
        <v/>
      </c>
      <c r="G237" s="399" t="str">
        <f>IF($A237="","",VLOOKUP($A237,BDD!$A$8:$BB$3170,7,0))</f>
        <v/>
      </c>
      <c r="H237" s="398" t="str">
        <f>IF($A237="","",VLOOKUP($A237,BDD!$A$8:$BB$3170,8,0))</f>
        <v/>
      </c>
      <c r="I237" s="398" t="str">
        <f>IF($A237="","",VLOOKUP($A237,BDD!$A$8:$BB$3170,9,0))</f>
        <v/>
      </c>
      <c r="J237" s="399" t="str">
        <f>IF($A237="","",VLOOKUP($A237,BDD!$A$8:$BB$3170,10,0))</f>
        <v/>
      </c>
      <c r="K237" s="400" t="str">
        <f>IF($A237="","",VLOOKUP($A237,BDD!$A$8:$BB$3170,11,0))</f>
        <v/>
      </c>
      <c r="L237" s="398" t="str">
        <f>IF($A237="","",VLOOKUP($A237,BDD!$A$8:$BB$3170,13,0))</f>
        <v/>
      </c>
      <c r="M237" s="398" t="str">
        <f>IF($A237="","",VLOOKUP($A237,BDD!$A$8:$BB$3170,14,0))</f>
        <v/>
      </c>
      <c r="N237" s="401" t="str">
        <f>IF(AB237="",IF($A237="","",VLOOKUP($A237,BDD!$A$8:$BB$3170,22,0)),VLOOKUP($A237,BDD!$A$8:$BB$3170,31,0))</f>
        <v/>
      </c>
      <c r="O237" s="399" t="str">
        <f>IF(AB237="",IF($A237="","",VLOOKUP($A237,BDD!$A$8:$BB$3170,16,0)),IF($A237="","",VLOOKUP($A237,BDD!$A$8:$BB$3170,29,0)))</f>
        <v/>
      </c>
      <c r="P237" s="402" t="str">
        <f>IF(AB237="",IF($A237="","",VLOOKUP($A237,BDD!$A$8:$BB$3170,17,0)),VLOOKUP($A237,BDD!$A$8:$BB$3170,30,0))</f>
        <v/>
      </c>
      <c r="Q237" s="402" t="str">
        <f>IF(AB237="",IF($A237="","",VLOOKUP($A237,BDD!$A$8:$BB$3170,18,0)),VLOOKUP($A237,BDD!$A$8:$BB$3170,30,0))</f>
        <v/>
      </c>
      <c r="R237" s="402" t="str">
        <f>IF(AB237="",IF($A237="","",VLOOKUP($A237,BDD!$A$8:$BB$3170,19,0)),VLOOKUP($A237,BDD!$A$8:$BB$3170,30,0))</f>
        <v/>
      </c>
      <c r="S237" s="398" t="str">
        <f>IF($A237="","",IFERROR(RIGHT(IF(VLOOKUP($A237,BDD!$A$8:$BB$3170,23,0)=0,"",VLOOKUP($A237,BDD!$A$8:$BB$3170,23,0)),3),""))</f>
        <v/>
      </c>
      <c r="T237" s="398" t="str">
        <f>IF($A237="","",IFERROR(RIGHT(IF(VLOOKUP($A237,BDD!$A$8:$BB$3170,27,0)=0,"",VLOOKUP($A237,BDD!$A$8:$BB$3170,27,0)),3),""))</f>
        <v/>
      </c>
      <c r="U237" s="398" t="str">
        <f>IF($A237="","",IFERROR(RIGHT(IF(VLOOKUP($A237,BDD!$A$8:$BB$3170,51,0)=0,"",VLOOKUP($A237,BDD!$A$8:$BB$3170,51,0)),3),""))</f>
        <v/>
      </c>
      <c r="V237" s="398" t="str">
        <f>IF($A237="","",IFERROR(RIGHT(IF(VLOOKUP($A237,BDD!$A$8:$BB$3170,52,0)=0,"",VLOOKUP($A237,BDD!$A$8:$BB$3170,52,0)),3),""))</f>
        <v/>
      </c>
      <c r="W237" s="398" t="str">
        <f>IF($A237="","",IFERROR(RIGHT(IF(VLOOKUP($A237,BDD!$A$8:$BB$3170,53,0)=0,"",VLOOKUP($A237,BDD!$A$8:$BB$3170,53,0)),3),""))</f>
        <v/>
      </c>
      <c r="X237" s="403" t="str">
        <f>IF($A237="","",IFERROR(RIGHT(IF(VLOOKUP($A237,BDD!$A$8:$BB$3170,54,0)=0,"",VLOOKUP($A237,BDD!$A$8:$BB$3170,54,0)),3),""))</f>
        <v/>
      </c>
      <c r="Y237" s="359">
        <v>143</v>
      </c>
      <c r="Z237" s="360" t="str">
        <f t="shared" si="9"/>
        <v/>
      </c>
      <c r="AA237" s="370"/>
      <c r="AB237" s="411" t="str">
        <f>IF($A237="","",IF(VLOOKUP($A237,BDD!$A$8:$BB$3170,32,0)=0,"",VLOOKUP($A237,BDD!$A$8:$BB$3170,32,0)))</f>
        <v/>
      </c>
    </row>
    <row r="238" spans="1:28" s="359" customFormat="1" ht="21" customHeight="1">
      <c r="A238" s="350" t="str">
        <f>IF(AA144="","",IFERROR(INDEX(BDD!$A$8:$A$3170,MATCH(AA144&amp;"",BDD!$E$8:$E$3170,0)),IFERROR(INDEX(BDD!$A$8:$A$3170,MATCH("JN°"&amp;TEXT(AA144,"000"),BDD!$E$8:$E$3170,0)),IF(ISNUMBER(MATCH(AA144&amp;"",BDD!$A$8:$A$3170,0)),AA144&amp;"",""))))</f>
        <v/>
      </c>
      <c r="B238" s="397" t="str">
        <f>IF($A238="","",VLOOKUP($A238,BDD!$A$8:$BB$3170,3,0))</f>
        <v/>
      </c>
      <c r="C238" s="363" t="str">
        <f>IF($A238="","",VLOOKUP($A238,BDD!$A$8:$BB$3170,4,0))</f>
        <v/>
      </c>
      <c r="D238" s="398" t="str">
        <f>IF($A238="","",VLOOKUP($A238,BDD!$A$8:$BB$3170,12,0))</f>
        <v/>
      </c>
      <c r="E238" s="398" t="str">
        <f>IF($A238="","",VLOOKUP($A238,BDD!$A$8:$BB$3170,5,0))</f>
        <v/>
      </c>
      <c r="F238" s="398" t="str">
        <f>IF($A238="","",VLOOKUP($A238,BDD!$A$8:$BB$3170,6,0))</f>
        <v/>
      </c>
      <c r="G238" s="399" t="str">
        <f>IF($A238="","",VLOOKUP($A238,BDD!$A$8:$BB$3170,7,0))</f>
        <v/>
      </c>
      <c r="H238" s="398" t="str">
        <f>IF($A238="","",VLOOKUP($A238,BDD!$A$8:$BB$3170,8,0))</f>
        <v/>
      </c>
      <c r="I238" s="398" t="str">
        <f>IF($A238="","",VLOOKUP($A238,BDD!$A$8:$BB$3170,9,0))</f>
        <v/>
      </c>
      <c r="J238" s="399" t="str">
        <f>IF($A238="","",VLOOKUP($A238,BDD!$A$8:$BB$3170,10,0))</f>
        <v/>
      </c>
      <c r="K238" s="400" t="str">
        <f>IF($A238="","",VLOOKUP($A238,BDD!$A$8:$BB$3170,11,0))</f>
        <v/>
      </c>
      <c r="L238" s="398" t="str">
        <f>IF($A238="","",VLOOKUP($A238,BDD!$A$8:$BB$3170,13,0))</f>
        <v/>
      </c>
      <c r="M238" s="398" t="str">
        <f>IF($A238="","",VLOOKUP($A238,BDD!$A$8:$BB$3170,14,0))</f>
        <v/>
      </c>
      <c r="N238" s="401" t="str">
        <f>IF(AB238="",IF($A238="","",VLOOKUP($A238,BDD!$A$8:$BB$3170,22,0)),VLOOKUP($A238,BDD!$A$8:$BB$3170,31,0))</f>
        <v/>
      </c>
      <c r="O238" s="399" t="str">
        <f>IF(AB238="",IF($A238="","",VLOOKUP($A238,BDD!$A$8:$BB$3170,16,0)),IF($A238="","",VLOOKUP($A238,BDD!$A$8:$BB$3170,29,0)))</f>
        <v/>
      </c>
      <c r="P238" s="402" t="str">
        <f>IF(AB238="",IF($A238="","",VLOOKUP($A238,BDD!$A$8:$BB$3170,17,0)),VLOOKUP($A238,BDD!$A$8:$BB$3170,30,0))</f>
        <v/>
      </c>
      <c r="Q238" s="402" t="str">
        <f>IF(AB238="",IF($A238="","",VLOOKUP($A238,BDD!$A$8:$BB$3170,18,0)),VLOOKUP($A238,BDD!$A$8:$BB$3170,30,0))</f>
        <v/>
      </c>
      <c r="R238" s="402" t="str">
        <f>IF(AB238="",IF($A238="","",VLOOKUP($A238,BDD!$A$8:$BB$3170,19,0)),VLOOKUP($A238,BDD!$A$8:$BB$3170,30,0))</f>
        <v/>
      </c>
      <c r="S238" s="398" t="str">
        <f>IF($A238="","",IFERROR(RIGHT(IF(VLOOKUP($A238,BDD!$A$8:$BB$3170,23,0)=0,"",VLOOKUP($A238,BDD!$A$8:$BB$3170,23,0)),3),""))</f>
        <v/>
      </c>
      <c r="T238" s="398" t="str">
        <f>IF($A238="","",IFERROR(RIGHT(IF(VLOOKUP($A238,BDD!$A$8:$BB$3170,27,0)=0,"",VLOOKUP($A238,BDD!$A$8:$BB$3170,27,0)),3),""))</f>
        <v/>
      </c>
      <c r="U238" s="398" t="str">
        <f>IF($A238="","",IFERROR(RIGHT(IF(VLOOKUP($A238,BDD!$A$8:$BB$3170,51,0)=0,"",VLOOKUP($A238,BDD!$A$8:$BB$3170,51,0)),3),""))</f>
        <v/>
      </c>
      <c r="V238" s="398" t="str">
        <f>IF($A238="","",IFERROR(RIGHT(IF(VLOOKUP($A238,BDD!$A$8:$BB$3170,52,0)=0,"",VLOOKUP($A238,BDD!$A$8:$BB$3170,52,0)),3),""))</f>
        <v/>
      </c>
      <c r="W238" s="398" t="str">
        <f>IF($A238="","",IFERROR(RIGHT(IF(VLOOKUP($A238,BDD!$A$8:$BB$3170,53,0)=0,"",VLOOKUP($A238,BDD!$A$8:$BB$3170,53,0)),3),""))</f>
        <v/>
      </c>
      <c r="X238" s="403" t="str">
        <f>IF($A238="","",IFERROR(RIGHT(IF(VLOOKUP($A238,BDD!$A$8:$BB$3170,54,0)=0,"",VLOOKUP($A238,BDD!$A$8:$BB$3170,54,0)),3),""))</f>
        <v/>
      </c>
      <c r="Y238" s="359">
        <v>144</v>
      </c>
      <c r="Z238" s="360" t="str">
        <f t="shared" si="9"/>
        <v/>
      </c>
      <c r="AA238" s="370"/>
      <c r="AB238" s="411" t="str">
        <f>IF($A238="","",IF(VLOOKUP($A238,BDD!$A$8:$BB$3170,32,0)=0,"",VLOOKUP($A238,BDD!$A$8:$BB$3170,32,0)))</f>
        <v/>
      </c>
    </row>
    <row r="239" spans="1:28" s="359" customFormat="1" ht="21" customHeight="1">
      <c r="A239" s="350" t="str">
        <f>IF(AA145="","",IFERROR(INDEX(BDD!$A$8:$A$3170,MATCH(AA145&amp;"",BDD!$E$8:$E$3170,0)),IFERROR(INDEX(BDD!$A$8:$A$3170,MATCH("JN°"&amp;TEXT(AA145,"000"),BDD!$E$8:$E$3170,0)),IF(ISNUMBER(MATCH(AA145&amp;"",BDD!$A$8:$A$3170,0)),AA145&amp;"",""))))</f>
        <v/>
      </c>
      <c r="B239" s="397" t="str">
        <f>IF($A239="","",VLOOKUP($A239,BDD!$A$8:$BB$3170,3,0))</f>
        <v/>
      </c>
      <c r="C239" s="363" t="str">
        <f>IF($A239="","",VLOOKUP($A239,BDD!$A$8:$BB$3170,4,0))</f>
        <v/>
      </c>
      <c r="D239" s="398" t="str">
        <f>IF($A239="","",VLOOKUP($A239,BDD!$A$8:$BB$3170,12,0))</f>
        <v/>
      </c>
      <c r="E239" s="398" t="str">
        <f>IF($A239="","",VLOOKUP($A239,BDD!$A$8:$BB$3170,5,0))</f>
        <v/>
      </c>
      <c r="F239" s="398" t="str">
        <f>IF($A239="","",VLOOKUP($A239,BDD!$A$8:$BB$3170,6,0))</f>
        <v/>
      </c>
      <c r="G239" s="399" t="str">
        <f>IF($A239="","",VLOOKUP($A239,BDD!$A$8:$BB$3170,7,0))</f>
        <v/>
      </c>
      <c r="H239" s="398" t="str">
        <f>IF($A239="","",VLOOKUP($A239,BDD!$A$8:$BB$3170,8,0))</f>
        <v/>
      </c>
      <c r="I239" s="398" t="str">
        <f>IF($A239="","",VLOOKUP($A239,BDD!$A$8:$BB$3170,9,0))</f>
        <v/>
      </c>
      <c r="J239" s="399" t="str">
        <f>IF($A239="","",VLOOKUP($A239,BDD!$A$8:$BB$3170,10,0))</f>
        <v/>
      </c>
      <c r="K239" s="400" t="str">
        <f>IF($A239="","",VLOOKUP($A239,BDD!$A$8:$BB$3170,11,0))</f>
        <v/>
      </c>
      <c r="L239" s="398" t="str">
        <f>IF($A239="","",VLOOKUP($A239,BDD!$A$8:$BB$3170,13,0))</f>
        <v/>
      </c>
      <c r="M239" s="398" t="str">
        <f>IF($A239="","",VLOOKUP($A239,BDD!$A$8:$BB$3170,14,0))</f>
        <v/>
      </c>
      <c r="N239" s="401" t="str">
        <f>IF(AB239="",IF($A239="","",VLOOKUP($A239,BDD!$A$8:$BB$3170,22,0)),VLOOKUP($A239,BDD!$A$8:$BB$3170,31,0))</f>
        <v/>
      </c>
      <c r="O239" s="399" t="str">
        <f>IF(AB239="",IF($A239="","",VLOOKUP($A239,BDD!$A$8:$BB$3170,16,0)),IF($A239="","",VLOOKUP($A239,BDD!$A$8:$BB$3170,29,0)))</f>
        <v/>
      </c>
      <c r="P239" s="402" t="str">
        <f>IF(AB239="",IF($A239="","",VLOOKUP($A239,BDD!$A$8:$BB$3170,17,0)),VLOOKUP($A239,BDD!$A$8:$BB$3170,30,0))</f>
        <v/>
      </c>
      <c r="Q239" s="402" t="str">
        <f>IF(AB239="",IF($A239="","",VLOOKUP($A239,BDD!$A$8:$BB$3170,18,0)),VLOOKUP($A239,BDD!$A$8:$BB$3170,30,0))</f>
        <v/>
      </c>
      <c r="R239" s="402" t="str">
        <f>IF(AB239="",IF($A239="","",VLOOKUP($A239,BDD!$A$8:$BB$3170,19,0)),VLOOKUP($A239,BDD!$A$8:$BB$3170,30,0))</f>
        <v/>
      </c>
      <c r="S239" s="398" t="str">
        <f>IF($A239="","",IFERROR(RIGHT(IF(VLOOKUP($A239,BDD!$A$8:$BB$3170,23,0)=0,"",VLOOKUP($A239,BDD!$A$8:$BB$3170,23,0)),3),""))</f>
        <v/>
      </c>
      <c r="T239" s="398" t="str">
        <f>IF($A239="","",IFERROR(RIGHT(IF(VLOOKUP($A239,BDD!$A$8:$BB$3170,27,0)=0,"",VLOOKUP($A239,BDD!$A$8:$BB$3170,27,0)),3),""))</f>
        <v/>
      </c>
      <c r="U239" s="398" t="str">
        <f>IF($A239="","",IFERROR(RIGHT(IF(VLOOKUP($A239,BDD!$A$8:$BB$3170,51,0)=0,"",VLOOKUP($A239,BDD!$A$8:$BB$3170,51,0)),3),""))</f>
        <v/>
      </c>
      <c r="V239" s="398" t="str">
        <f>IF($A239="","",IFERROR(RIGHT(IF(VLOOKUP($A239,BDD!$A$8:$BB$3170,52,0)=0,"",VLOOKUP($A239,BDD!$A$8:$BB$3170,52,0)),3),""))</f>
        <v/>
      </c>
      <c r="W239" s="398" t="str">
        <f>IF($A239="","",IFERROR(RIGHT(IF(VLOOKUP($A239,BDD!$A$8:$BB$3170,53,0)=0,"",VLOOKUP($A239,BDD!$A$8:$BB$3170,53,0)),3),""))</f>
        <v/>
      </c>
      <c r="X239" s="403" t="str">
        <f>IF($A239="","",IFERROR(RIGHT(IF(VLOOKUP($A239,BDD!$A$8:$BB$3170,54,0)=0,"",VLOOKUP($A239,BDD!$A$8:$BB$3170,54,0)),3),""))</f>
        <v/>
      </c>
      <c r="Y239" s="359">
        <v>145</v>
      </c>
      <c r="Z239" s="360" t="str">
        <f t="shared" si="9"/>
        <v/>
      </c>
      <c r="AA239" s="370"/>
      <c r="AB239" s="411" t="str">
        <f>IF($A239="","",IF(VLOOKUP($A239,BDD!$A$8:$BB$3170,32,0)=0,"",VLOOKUP($A239,BDD!$A$8:$BB$3170,32,0)))</f>
        <v/>
      </c>
    </row>
    <row r="240" spans="1:28" s="359" customFormat="1" ht="21" customHeight="1">
      <c r="A240" s="350" t="str">
        <f>IF(AA146="","",IFERROR(INDEX(BDD!$A$8:$A$3170,MATCH(AA146&amp;"",BDD!$E$8:$E$3170,0)),IFERROR(INDEX(BDD!$A$8:$A$3170,MATCH("JN°"&amp;TEXT(AA146,"000"),BDD!$E$8:$E$3170,0)),IF(ISNUMBER(MATCH(AA146&amp;"",BDD!$A$8:$A$3170,0)),AA146&amp;"",""))))</f>
        <v/>
      </c>
      <c r="B240" s="397" t="str">
        <f>IF($A240="","",VLOOKUP($A240,BDD!$A$8:$BB$3170,3,0))</f>
        <v/>
      </c>
      <c r="C240" s="363" t="str">
        <f>IF($A240="","",VLOOKUP($A240,BDD!$A$8:$BB$3170,4,0))</f>
        <v/>
      </c>
      <c r="D240" s="398" t="str">
        <f>IF($A240="","",VLOOKUP($A240,BDD!$A$8:$BB$3170,12,0))</f>
        <v/>
      </c>
      <c r="E240" s="398" t="str">
        <f>IF($A240="","",VLOOKUP($A240,BDD!$A$8:$BB$3170,5,0))</f>
        <v/>
      </c>
      <c r="F240" s="398" t="str">
        <f>IF($A240="","",VLOOKUP($A240,BDD!$A$8:$BB$3170,6,0))</f>
        <v/>
      </c>
      <c r="G240" s="399" t="str">
        <f>IF($A240="","",VLOOKUP($A240,BDD!$A$8:$BB$3170,7,0))</f>
        <v/>
      </c>
      <c r="H240" s="398" t="str">
        <f>IF($A240="","",VLOOKUP($A240,BDD!$A$8:$BB$3170,8,0))</f>
        <v/>
      </c>
      <c r="I240" s="398" t="str">
        <f>IF($A240="","",VLOOKUP($A240,BDD!$A$8:$BB$3170,9,0))</f>
        <v/>
      </c>
      <c r="J240" s="399" t="str">
        <f>IF($A240="","",VLOOKUP($A240,BDD!$A$8:$BB$3170,10,0))</f>
        <v/>
      </c>
      <c r="K240" s="400" t="str">
        <f>IF($A240="","",VLOOKUP($A240,BDD!$A$8:$BB$3170,11,0))</f>
        <v/>
      </c>
      <c r="L240" s="398" t="str">
        <f>IF($A240="","",VLOOKUP($A240,BDD!$A$8:$BB$3170,13,0))</f>
        <v/>
      </c>
      <c r="M240" s="398" t="str">
        <f>IF($A240="","",VLOOKUP($A240,BDD!$A$8:$BB$3170,14,0))</f>
        <v/>
      </c>
      <c r="N240" s="401" t="str">
        <f>IF(AB240="",IF($A240="","",VLOOKUP($A240,BDD!$A$8:$BB$3170,22,0)),VLOOKUP($A240,BDD!$A$8:$BB$3170,31,0))</f>
        <v/>
      </c>
      <c r="O240" s="399" t="str">
        <f>IF(AB240="",IF($A240="","",VLOOKUP($A240,BDD!$A$8:$BB$3170,16,0)),IF($A240="","",VLOOKUP($A240,BDD!$A$8:$BB$3170,29,0)))</f>
        <v/>
      </c>
      <c r="P240" s="402" t="str">
        <f>IF(AB240="",IF($A240="","",VLOOKUP($A240,BDD!$A$8:$BB$3170,17,0)),VLOOKUP($A240,BDD!$A$8:$BB$3170,30,0))</f>
        <v/>
      </c>
      <c r="Q240" s="402" t="str">
        <f>IF(AB240="",IF($A240="","",VLOOKUP($A240,BDD!$A$8:$BB$3170,18,0)),VLOOKUP($A240,BDD!$A$8:$BB$3170,30,0))</f>
        <v/>
      </c>
      <c r="R240" s="402" t="str">
        <f>IF(AB240="",IF($A240="","",VLOOKUP($A240,BDD!$A$8:$BB$3170,19,0)),VLOOKUP($A240,BDD!$A$8:$BB$3170,30,0))</f>
        <v/>
      </c>
      <c r="S240" s="398" t="str">
        <f>IF($A240="","",IFERROR(RIGHT(IF(VLOOKUP($A240,BDD!$A$8:$BB$3170,23,0)=0,"",VLOOKUP($A240,BDD!$A$8:$BB$3170,23,0)),3),""))</f>
        <v/>
      </c>
      <c r="T240" s="398" t="str">
        <f>IF($A240="","",IFERROR(RIGHT(IF(VLOOKUP($A240,BDD!$A$8:$BB$3170,27,0)=0,"",VLOOKUP($A240,BDD!$A$8:$BB$3170,27,0)),3),""))</f>
        <v/>
      </c>
      <c r="U240" s="398" t="str">
        <f>IF($A240="","",IFERROR(RIGHT(IF(VLOOKUP($A240,BDD!$A$8:$BB$3170,51,0)=0,"",VLOOKUP($A240,BDD!$A$8:$BB$3170,51,0)),3),""))</f>
        <v/>
      </c>
      <c r="V240" s="398" t="str">
        <f>IF($A240="","",IFERROR(RIGHT(IF(VLOOKUP($A240,BDD!$A$8:$BB$3170,52,0)=0,"",VLOOKUP($A240,BDD!$A$8:$BB$3170,52,0)),3),""))</f>
        <v/>
      </c>
      <c r="W240" s="398" t="str">
        <f>IF($A240="","",IFERROR(RIGHT(IF(VLOOKUP($A240,BDD!$A$8:$BB$3170,53,0)=0,"",VLOOKUP($A240,BDD!$A$8:$BB$3170,53,0)),3),""))</f>
        <v/>
      </c>
      <c r="X240" s="403" t="str">
        <f>IF($A240="","",IFERROR(RIGHT(IF(VLOOKUP($A240,BDD!$A$8:$BB$3170,54,0)=0,"",VLOOKUP($A240,BDD!$A$8:$BB$3170,54,0)),3),""))</f>
        <v/>
      </c>
      <c r="Y240" s="359">
        <v>146</v>
      </c>
      <c r="Z240" s="360" t="str">
        <f t="shared" si="9"/>
        <v/>
      </c>
      <c r="AA240" s="370"/>
      <c r="AB240" s="411" t="str">
        <f>IF($A240="","",IF(VLOOKUP($A240,BDD!$A$8:$BB$3170,32,0)=0,"",VLOOKUP($A240,BDD!$A$8:$BB$3170,32,0)))</f>
        <v/>
      </c>
    </row>
    <row r="241" spans="1:28" s="359" customFormat="1" ht="21" customHeight="1">
      <c r="A241" s="350" t="str">
        <f>IF(AA147="","",IFERROR(INDEX(BDD!$A$8:$A$3170,MATCH(AA147&amp;"",BDD!$E$8:$E$3170,0)),IFERROR(INDEX(BDD!$A$8:$A$3170,MATCH("JN°"&amp;TEXT(AA147,"000"),BDD!$E$8:$E$3170,0)),IF(ISNUMBER(MATCH(AA147&amp;"",BDD!$A$8:$A$3170,0)),AA147&amp;"",""))))</f>
        <v/>
      </c>
      <c r="B241" s="404" t="str">
        <f>IF($A241="","",VLOOKUP($A241,BDD!$A$8:$BB$3170,3,0))</f>
        <v/>
      </c>
      <c r="C241" s="372" t="str">
        <f>IF($A241="","",VLOOKUP($A241,BDD!$A$8:$BB$3170,4,0))</f>
        <v/>
      </c>
      <c r="D241" s="405" t="str">
        <f>IF($A241="","",VLOOKUP($A241,BDD!$A$8:$BB$3170,12,0))</f>
        <v/>
      </c>
      <c r="E241" s="405" t="str">
        <f>IF($A241="","",VLOOKUP($A241,BDD!$A$8:$BB$3170,5,0))</f>
        <v/>
      </c>
      <c r="F241" s="405" t="str">
        <f>IF($A241="","",VLOOKUP($A241,BDD!$A$8:$BB$3170,6,0))</f>
        <v/>
      </c>
      <c r="G241" s="406" t="str">
        <f>IF($A241="","",VLOOKUP($A241,BDD!$A$8:$BB$3170,7,0))</f>
        <v/>
      </c>
      <c r="H241" s="405" t="str">
        <f>IF($A241="","",VLOOKUP($A241,BDD!$A$8:$BB$3170,8,0))</f>
        <v/>
      </c>
      <c r="I241" s="405" t="str">
        <f>IF($A241="","",VLOOKUP($A241,BDD!$A$8:$BB$3170,9,0))</f>
        <v/>
      </c>
      <c r="J241" s="406" t="str">
        <f>IF($A241="","",VLOOKUP($A241,BDD!$A$8:$BB$3170,10,0))</f>
        <v/>
      </c>
      <c r="K241" s="407" t="str">
        <f>IF($A241="","",VLOOKUP($A241,BDD!$A$8:$BB$3170,11,0))</f>
        <v/>
      </c>
      <c r="L241" s="405" t="str">
        <f>IF($A241="","",VLOOKUP($A241,BDD!$A$8:$BB$3170,13,0))</f>
        <v/>
      </c>
      <c r="M241" s="405" t="str">
        <f>IF($A241="","",VLOOKUP($A241,BDD!$A$8:$BB$3170,14,0))</f>
        <v/>
      </c>
      <c r="N241" s="408" t="str">
        <f>IF(AB241="",IF($A241="","",VLOOKUP($A241,BDD!$A$8:$BB$3170,22,0)),VLOOKUP($A241,BDD!$A$8:$BB$3170,31,0))</f>
        <v/>
      </c>
      <c r="O241" s="406" t="str">
        <f>IF(AB241="",IF($A241="","",VLOOKUP($A241,BDD!$A$8:$BB$3170,16,0)),IF($A241="","",VLOOKUP($A241,BDD!$A$8:$BB$3170,29,0)))</f>
        <v/>
      </c>
      <c r="P241" s="409" t="str">
        <f>IF(AB241="",IF($A241="","",VLOOKUP($A241,BDD!$A$8:$BB$3170,17,0)),VLOOKUP($A241,BDD!$A$8:$BB$3170,30,0))</f>
        <v/>
      </c>
      <c r="Q241" s="409" t="str">
        <f>IF(AB241="",IF($A241="","",VLOOKUP($A241,BDD!$A$8:$BB$3170,18,0)),VLOOKUP($A241,BDD!$A$8:$BB$3170,30,0))</f>
        <v/>
      </c>
      <c r="R241" s="409" t="str">
        <f>IF(AB241="",IF($A241="","",VLOOKUP($A241,BDD!$A$8:$BB$3170,19,0)),VLOOKUP($A241,BDD!$A$8:$BB$3170,30,0))</f>
        <v/>
      </c>
      <c r="S241" s="405" t="str">
        <f>IF($A241="","",IFERROR(RIGHT(IF(VLOOKUP($A241,BDD!$A$8:$BB$3170,23,0)=0,"",VLOOKUP($A241,BDD!$A$8:$BB$3170,23,0)),3),""))</f>
        <v/>
      </c>
      <c r="T241" s="405" t="str">
        <f>IF($A241="","",IFERROR(RIGHT(IF(VLOOKUP($A241,BDD!$A$8:$BB$3170,27,0)=0,"",VLOOKUP($A241,BDD!$A$8:$BB$3170,27,0)),3),""))</f>
        <v/>
      </c>
      <c r="U241" s="405" t="str">
        <f>IF($A241="","",IFERROR(RIGHT(IF(VLOOKUP($A241,BDD!$A$8:$BB$3170,51,0)=0,"",VLOOKUP($A241,BDD!$A$8:$BB$3170,51,0)),3),""))</f>
        <v/>
      </c>
      <c r="V241" s="405" t="str">
        <f>IF($A241="","",IFERROR(RIGHT(IF(VLOOKUP($A241,BDD!$A$8:$BB$3170,52,0)=0,"",VLOOKUP($A241,BDD!$A$8:$BB$3170,52,0)),3),""))</f>
        <v/>
      </c>
      <c r="W241" s="405" t="str">
        <f>IF($A241="","",IFERROR(RIGHT(IF(VLOOKUP($A241,BDD!$A$8:$BB$3170,53,0)=0,"",VLOOKUP($A241,BDD!$A$8:$BB$3170,53,0)),3),""))</f>
        <v/>
      </c>
      <c r="X241" s="410" t="str">
        <f>IF($A241="","",IFERROR(RIGHT(IF(VLOOKUP($A241,BDD!$A$8:$BB$3170,54,0)=0,"",VLOOKUP($A241,BDD!$A$8:$BB$3170,54,0)),3),""))</f>
        <v/>
      </c>
      <c r="Y241" s="359">
        <v>147</v>
      </c>
      <c r="Z241" s="360" t="str">
        <f t="shared" si="9"/>
        <v/>
      </c>
      <c r="AA241" s="370"/>
      <c r="AB241" s="411" t="str">
        <f>IF($A241="","",IF(VLOOKUP($A241,BDD!$A$8:$BB$3170,32,0)=0,"",VLOOKUP($A241,BDD!$A$8:$BB$3170,32,0)))</f>
        <v/>
      </c>
    </row>
    <row r="242" spans="1:28" ht="3" customHeight="1">
      <c r="A242" s="379"/>
      <c r="B242" s="216"/>
      <c r="C242" s="216"/>
      <c r="D242" s="216"/>
      <c r="E242" s="216"/>
      <c r="F242" s="216"/>
      <c r="G242" s="380"/>
      <c r="I242" s="216"/>
      <c r="J242" s="380"/>
      <c r="L242" s="216"/>
      <c r="M242" s="216"/>
      <c r="N242" s="216"/>
      <c r="O242" s="380"/>
      <c r="P242" s="381"/>
      <c r="Q242" s="381"/>
      <c r="R242" s="381"/>
      <c r="S242" s="216"/>
      <c r="T242" s="216"/>
      <c r="U242" s="216"/>
      <c r="V242" s="216"/>
      <c r="W242" s="216"/>
      <c r="X242" s="216"/>
      <c r="Y242" s="189">
        <v>22</v>
      </c>
      <c r="Z242" s="317" t="str">
        <f t="shared" si="9"/>
        <v/>
      </c>
      <c r="AA242" s="370"/>
      <c r="AB242" s="414"/>
    </row>
    <row r="243" spans="1:28" s="382" customFormat="1" ht="20.100000000000001" customHeight="1">
      <c r="B243" s="1126" t="s">
        <v>1617</v>
      </c>
      <c r="C243" s="1126"/>
      <c r="D243" s="1126"/>
      <c r="E243" s="1126"/>
      <c r="F243" s="1126"/>
      <c r="G243" s="1126"/>
      <c r="H243" s="1126"/>
      <c r="I243" s="1126"/>
      <c r="J243" s="1126"/>
      <c r="K243" s="1126"/>
      <c r="L243" s="1115" t="s">
        <v>1777</v>
      </c>
      <c r="M243" s="1115"/>
      <c r="N243" s="1115"/>
      <c r="O243" s="1115"/>
      <c r="P243" s="1115"/>
      <c r="Q243" s="1115"/>
      <c r="R243" s="1115"/>
      <c r="S243" s="1115"/>
      <c r="T243" s="1115"/>
      <c r="U243" s="1115"/>
      <c r="V243" s="1115"/>
      <c r="W243" s="1115"/>
      <c r="X243" s="1115"/>
      <c r="Y243" s="189"/>
      <c r="Z243" s="317" t="str">
        <f t="shared" si="9"/>
        <v/>
      </c>
      <c r="AA243" s="370"/>
      <c r="AB243" s="414"/>
    </row>
    <row r="244" spans="1:28" s="382" customFormat="1" ht="20.100000000000001" customHeight="1">
      <c r="B244" s="1114" t="s">
        <v>1840</v>
      </c>
      <c r="C244" s="1114"/>
      <c r="D244" s="1114"/>
      <c r="E244" s="1114"/>
      <c r="F244" s="1114"/>
      <c r="G244" s="1114"/>
      <c r="H244" s="1114"/>
      <c r="I244" s="1114"/>
      <c r="J244" s="1114"/>
      <c r="K244" s="1114"/>
      <c r="L244" s="1115"/>
      <c r="M244" s="1115"/>
      <c r="N244" s="1115"/>
      <c r="O244" s="1115"/>
      <c r="P244" s="1115"/>
      <c r="Q244" s="1115"/>
      <c r="R244" s="1115"/>
      <c r="S244" s="1115"/>
      <c r="T244" s="1115"/>
      <c r="U244" s="1115"/>
      <c r="V244" s="1115"/>
      <c r="W244" s="1115"/>
      <c r="X244" s="1115"/>
      <c r="Y244" s="189"/>
      <c r="Z244" s="317" t="str">
        <f t="shared" si="9"/>
        <v/>
      </c>
      <c r="AA244" s="370"/>
      <c r="AB244" s="414"/>
    </row>
    <row r="245" spans="1:28" s="382" customFormat="1" ht="20.100000000000001" customHeight="1">
      <c r="B245" s="1114" t="s">
        <v>1841</v>
      </c>
      <c r="C245" s="1114"/>
      <c r="D245" s="1114"/>
      <c r="E245" s="1114"/>
      <c r="F245" s="1114"/>
      <c r="G245" s="1114"/>
      <c r="H245" s="1114"/>
      <c r="I245" s="1114"/>
      <c r="J245" s="1114"/>
      <c r="K245" s="1114"/>
      <c r="L245" s="1115"/>
      <c r="M245" s="1115"/>
      <c r="N245" s="1115"/>
      <c r="O245" s="1115"/>
      <c r="P245" s="1115"/>
      <c r="Q245" s="1115"/>
      <c r="R245" s="1115"/>
      <c r="S245" s="1115"/>
      <c r="T245" s="1115"/>
      <c r="U245" s="1115"/>
      <c r="V245" s="1115"/>
      <c r="W245" s="1115"/>
      <c r="X245" s="1115"/>
      <c r="Y245" s="189"/>
      <c r="Z245" s="317" t="str">
        <f t="shared" si="9"/>
        <v/>
      </c>
      <c r="AA245" s="370"/>
      <c r="AB245" s="414"/>
    </row>
    <row r="246" spans="1:28" s="382" customFormat="1" ht="20.100000000000001" customHeight="1">
      <c r="B246" s="1114" t="s">
        <v>1842</v>
      </c>
      <c r="C246" s="1114"/>
      <c r="D246" s="1114"/>
      <c r="E246" s="1114"/>
      <c r="F246" s="1114"/>
      <c r="G246" s="1114"/>
      <c r="H246" s="1114"/>
      <c r="I246" s="1114"/>
      <c r="J246" s="1114"/>
      <c r="K246" s="1114"/>
      <c r="L246" s="1115"/>
      <c r="M246" s="1115"/>
      <c r="N246" s="1115"/>
      <c r="O246" s="1115"/>
      <c r="P246" s="1115"/>
      <c r="Q246" s="1115"/>
      <c r="R246" s="1115"/>
      <c r="S246" s="1115"/>
      <c r="T246" s="1115"/>
      <c r="U246" s="1115"/>
      <c r="V246" s="1115"/>
      <c r="W246" s="1115"/>
      <c r="X246" s="1115"/>
      <c r="Y246" s="189"/>
      <c r="Z246" s="317" t="str">
        <f t="shared" si="9"/>
        <v/>
      </c>
      <c r="AA246" s="370"/>
      <c r="AB246" s="414"/>
    </row>
    <row r="247" spans="1:28" s="316" customFormat="1" ht="18.95" customHeight="1">
      <c r="A247" s="315"/>
      <c r="B247" s="1127"/>
      <c r="C247" s="1127"/>
      <c r="D247" s="1127"/>
      <c r="E247" s="1127"/>
      <c r="F247" s="1128" t="s">
        <v>1533</v>
      </c>
      <c r="G247" s="1129"/>
      <c r="H247" s="1129"/>
      <c r="I247" s="1129"/>
      <c r="J247" s="1129"/>
      <c r="K247" s="1129"/>
      <c r="L247" s="1129"/>
      <c r="M247" s="1129"/>
      <c r="N247" s="1129"/>
      <c r="O247" s="1129"/>
      <c r="P247" s="1129"/>
      <c r="Q247" s="1129"/>
      <c r="R247" s="1129"/>
      <c r="S247" s="1129"/>
      <c r="T247" s="1130"/>
      <c r="U247" s="1137" t="s">
        <v>1820</v>
      </c>
      <c r="V247" s="1138"/>
      <c r="W247" s="1138"/>
      <c r="X247" s="1139"/>
      <c r="Z247" s="317" t="str">
        <f t="shared" si="9"/>
        <v/>
      </c>
      <c r="AA247" s="370"/>
      <c r="AB247" s="414"/>
    </row>
    <row r="248" spans="1:28" s="316" customFormat="1" ht="18.95" customHeight="1">
      <c r="A248" s="315"/>
      <c r="B248" s="1127"/>
      <c r="C248" s="1127"/>
      <c r="D248" s="1127"/>
      <c r="E248" s="1127"/>
      <c r="F248" s="1131"/>
      <c r="G248" s="1132"/>
      <c r="H248" s="1132"/>
      <c r="I248" s="1132"/>
      <c r="J248" s="1132"/>
      <c r="K248" s="1132"/>
      <c r="L248" s="1132"/>
      <c r="M248" s="1132"/>
      <c r="N248" s="1132"/>
      <c r="O248" s="1132"/>
      <c r="P248" s="1132"/>
      <c r="Q248" s="1132"/>
      <c r="R248" s="1132"/>
      <c r="S248" s="1132"/>
      <c r="T248" s="1133"/>
      <c r="U248" s="1137" t="s">
        <v>1536</v>
      </c>
      <c r="V248" s="1138"/>
      <c r="W248" s="1138"/>
      <c r="X248" s="1139"/>
      <c r="Z248" s="317" t="str">
        <f t="shared" si="9"/>
        <v/>
      </c>
      <c r="AA248" s="370"/>
      <c r="AB248" s="414"/>
    </row>
    <row r="249" spans="1:28" s="316" customFormat="1" ht="18.95" customHeight="1">
      <c r="A249" s="315"/>
      <c r="B249" s="1127"/>
      <c r="C249" s="1127"/>
      <c r="D249" s="1127"/>
      <c r="E249" s="1127"/>
      <c r="F249" s="1134"/>
      <c r="G249" s="1135"/>
      <c r="H249" s="1135"/>
      <c r="I249" s="1135"/>
      <c r="J249" s="1135"/>
      <c r="K249" s="1135"/>
      <c r="L249" s="1135"/>
      <c r="M249" s="1135"/>
      <c r="N249" s="1135"/>
      <c r="O249" s="1135"/>
      <c r="P249" s="1135"/>
      <c r="Q249" s="1135"/>
      <c r="R249" s="1135"/>
      <c r="S249" s="1135"/>
      <c r="T249" s="1136"/>
      <c r="U249" s="1137" t="s">
        <v>1538</v>
      </c>
      <c r="V249" s="1138"/>
      <c r="W249" s="1138"/>
      <c r="X249" s="1139"/>
      <c r="Z249" s="317" t="str">
        <f t="shared" si="9"/>
        <v/>
      </c>
      <c r="AA249" s="370"/>
      <c r="AB249" s="414"/>
    </row>
    <row r="250" spans="1:28" s="316" customFormat="1" ht="3" customHeight="1">
      <c r="A250" s="315"/>
      <c r="H250" s="319"/>
      <c r="K250" s="319"/>
      <c r="P250" s="320"/>
      <c r="Q250" s="320"/>
      <c r="R250" s="320"/>
      <c r="Z250" s="317" t="str">
        <f t="shared" si="9"/>
        <v/>
      </c>
      <c r="AA250" s="370"/>
      <c r="AB250" s="414"/>
    </row>
    <row r="251" spans="1:28" s="316" customFormat="1" ht="21.75" customHeight="1">
      <c r="A251" s="315"/>
      <c r="B251" s="1116" t="s">
        <v>1821</v>
      </c>
      <c r="C251" s="1117"/>
      <c r="D251" s="1117"/>
      <c r="E251" s="1117"/>
      <c r="F251" s="1117"/>
      <c r="G251" s="1117"/>
      <c r="H251" s="1117"/>
      <c r="I251" s="1117"/>
      <c r="J251" s="1117"/>
      <c r="K251" s="1117"/>
      <c r="L251" s="1117"/>
      <c r="M251" s="1117"/>
      <c r="N251" s="1117"/>
      <c r="O251" s="1117"/>
      <c r="P251" s="1117"/>
      <c r="Q251" s="1117"/>
      <c r="R251" s="1117"/>
      <c r="S251" s="1117"/>
      <c r="T251" s="1117"/>
      <c r="U251" s="1117"/>
      <c r="V251" s="1117"/>
      <c r="W251" s="1117"/>
      <c r="X251" s="1118"/>
      <c r="Z251" s="317" t="str">
        <f t="shared" si="9"/>
        <v/>
      </c>
      <c r="AA251" s="370"/>
      <c r="AB251" s="414"/>
    </row>
    <row r="252" spans="1:28" s="326" customFormat="1" ht="18.75" customHeight="1">
      <c r="A252" s="315"/>
      <c r="B252" s="321" t="s">
        <v>1822</v>
      </c>
      <c r="C252" s="322"/>
      <c r="D252" s="322"/>
      <c r="E252" s="322"/>
      <c r="F252" s="384" t="str">
        <f>$F$7</f>
        <v>MFD-ISW Vers MFD-CPF-</v>
      </c>
      <c r="H252" s="385"/>
      <c r="I252" s="323" t="s">
        <v>1823</v>
      </c>
      <c r="J252" s="324"/>
      <c r="K252" s="386" t="str">
        <f>$K$7</f>
        <v>0  ML</v>
      </c>
      <c r="M252" s="327"/>
      <c r="N252" s="328" t="s">
        <v>1824</v>
      </c>
      <c r="O252" s="329">
        <f>$O$7</f>
        <v>0</v>
      </c>
      <c r="P252" s="330" t="s">
        <v>1825</v>
      </c>
      <c r="Q252" s="331" t="s">
        <v>1826</v>
      </c>
      <c r="R252" s="332"/>
      <c r="S252" s="1119">
        <f>$S$7</f>
        <v>0</v>
      </c>
      <c r="T252" s="1119"/>
      <c r="U252" s="333" t="s">
        <v>1825</v>
      </c>
      <c r="V252" s="324" t="s">
        <v>1827</v>
      </c>
      <c r="X252" s="334" t="str">
        <f>CONCATENATE("8/",$O$1)</f>
        <v>8/6</v>
      </c>
      <c r="Z252" s="317" t="str">
        <f t="shared" si="9"/>
        <v/>
      </c>
      <c r="AA252" s="370"/>
      <c r="AB252" s="414"/>
    </row>
    <row r="253" spans="1:28" s="223" customFormat="1" ht="22.5" customHeight="1">
      <c r="A253" s="387"/>
      <c r="B253" s="1120" t="s">
        <v>1828</v>
      </c>
      <c r="C253" s="1121"/>
      <c r="D253" s="1121"/>
      <c r="E253" s="1121"/>
      <c r="F253" s="1121"/>
      <c r="G253" s="1121"/>
      <c r="H253" s="1121"/>
      <c r="I253" s="1121"/>
      <c r="J253" s="1121"/>
      <c r="K253" s="1121"/>
      <c r="L253" s="1121"/>
      <c r="M253" s="1121"/>
      <c r="N253" s="1121"/>
      <c r="O253" s="1122"/>
      <c r="P253" s="1123" t="s">
        <v>1829</v>
      </c>
      <c r="Q253" s="1124"/>
      <c r="R253" s="1125"/>
      <c r="S253" s="335" t="s">
        <v>1830</v>
      </c>
      <c r="T253" s="336"/>
      <c r="U253" s="337">
        <f>$U$8</f>
        <v>0</v>
      </c>
      <c r="V253" s="336"/>
      <c r="W253" s="336"/>
      <c r="X253" s="338"/>
      <c r="Z253" s="317" t="str">
        <f t="shared" si="9"/>
        <v/>
      </c>
      <c r="AA253" s="370"/>
      <c r="AB253" s="414"/>
    </row>
    <row r="254" spans="1:28" s="347" customFormat="1" ht="55.5" customHeight="1">
      <c r="A254" s="388"/>
      <c r="B254" s="340" t="s">
        <v>1831</v>
      </c>
      <c r="C254" s="341" t="s">
        <v>1492</v>
      </c>
      <c r="D254" s="341" t="s">
        <v>1500</v>
      </c>
      <c r="E254" s="341" t="s">
        <v>1493</v>
      </c>
      <c r="F254" s="341" t="s">
        <v>1494</v>
      </c>
      <c r="G254" s="341" t="s">
        <v>1832</v>
      </c>
      <c r="H254" s="341" t="s">
        <v>1833</v>
      </c>
      <c r="I254" s="341" t="s">
        <v>1497</v>
      </c>
      <c r="J254" s="341" t="s">
        <v>1498</v>
      </c>
      <c r="K254" s="341" t="s">
        <v>1499</v>
      </c>
      <c r="L254" s="341" t="s">
        <v>1501</v>
      </c>
      <c r="M254" s="341" t="s">
        <v>1502</v>
      </c>
      <c r="N254" s="343" t="s">
        <v>1519</v>
      </c>
      <c r="O254" s="341" t="s">
        <v>1504</v>
      </c>
      <c r="P254" s="344" t="s">
        <v>1516</v>
      </c>
      <c r="Q254" s="344" t="s">
        <v>1517</v>
      </c>
      <c r="R254" s="344" t="s">
        <v>1518</v>
      </c>
      <c r="S254" s="345" t="s">
        <v>1834</v>
      </c>
      <c r="T254" s="345" t="s">
        <v>1835</v>
      </c>
      <c r="U254" s="345" t="s">
        <v>1836</v>
      </c>
      <c r="V254" s="345" t="s">
        <v>1837</v>
      </c>
      <c r="W254" s="345" t="s">
        <v>1838</v>
      </c>
      <c r="X254" s="346" t="s">
        <v>1839</v>
      </c>
      <c r="Z254" s="317" t="str">
        <f t="shared" si="9"/>
        <v/>
      </c>
      <c r="AA254" s="370"/>
      <c r="AB254" s="414"/>
    </row>
    <row r="255" spans="1:28" ht="3" customHeight="1">
      <c r="A255" s="389"/>
      <c r="B255" s="348"/>
      <c r="C255" s="348"/>
      <c r="D255" s="348"/>
      <c r="E255" s="348"/>
      <c r="F255" s="348"/>
      <c r="G255" s="348"/>
      <c r="H255" s="348"/>
      <c r="I255" s="348"/>
      <c r="J255" s="348"/>
      <c r="K255" s="348"/>
      <c r="L255" s="348"/>
      <c r="M255" s="348"/>
      <c r="N255" s="348"/>
      <c r="O255" s="348"/>
      <c r="P255" s="349"/>
      <c r="Q255" s="349"/>
      <c r="R255" s="349"/>
      <c r="S255" s="348"/>
      <c r="T255" s="348"/>
      <c r="U255" s="348"/>
      <c r="V255" s="348"/>
      <c r="W255" s="348"/>
      <c r="X255" s="348"/>
      <c r="Y255" s="348"/>
      <c r="Z255" s="317" t="str">
        <f t="shared" si="9"/>
        <v/>
      </c>
      <c r="AA255" s="370"/>
      <c r="AB255" s="414"/>
    </row>
    <row r="256" spans="1:28" s="359" customFormat="1" ht="21" customHeight="1">
      <c r="A256" s="350" t="str">
        <f>IF(AA148="","",IFERROR(INDEX(BDD!$A$8:$A$3170,MATCH(AA148&amp;"",BDD!$E$8:$E$3170,0)),IFERROR(INDEX(BDD!$A$8:$A$3170,MATCH("JN°"&amp;TEXT(AA148,"000"),BDD!$E$8:$E$3170,0)),IF(ISNUMBER(MATCH(AA148&amp;"",BDD!$A$8:$A$3170,0)),AA148&amp;"",""))))</f>
        <v/>
      </c>
      <c r="B256" s="390" t="str">
        <f>IF($A256="","",VLOOKUP($A256,BDD!$A$8:$BB$3170,3,0))</f>
        <v/>
      </c>
      <c r="C256" s="352" t="str">
        <f>IF($A256="","",VLOOKUP($A256,BDD!$A$8:$BB$3170,4,0))</f>
        <v/>
      </c>
      <c r="D256" s="391" t="str">
        <f>IF($A256="","",VLOOKUP($A256,BDD!$A$8:$BB$3170,12,0))</f>
        <v/>
      </c>
      <c r="E256" s="391" t="str">
        <f>IF($A256="","",VLOOKUP($A256,BDD!$A$8:$BB$3170,5,0))</f>
        <v/>
      </c>
      <c r="F256" s="391" t="str">
        <f>IF($A256="","",VLOOKUP($A256,BDD!$A$8:$BB$3170,6,0))</f>
        <v/>
      </c>
      <c r="G256" s="392" t="str">
        <f>IF($A256="","",VLOOKUP($A256,BDD!$A$8:$BB$3170,7,0))</f>
        <v/>
      </c>
      <c r="H256" s="391" t="str">
        <f>IF($A256="","",VLOOKUP($A256,BDD!$A$8:$BB$3170,8,0))</f>
        <v/>
      </c>
      <c r="I256" s="391" t="str">
        <f>IF($A256="","",VLOOKUP($A256,BDD!$A$8:$BB$3170,9,0))</f>
        <v/>
      </c>
      <c r="J256" s="392" t="str">
        <f>IF($A256="","",VLOOKUP($A256,BDD!$A$8:$BB$3170,10,0))</f>
        <v/>
      </c>
      <c r="K256" s="393" t="str">
        <f>IF($A256="","",VLOOKUP($A256,BDD!$A$8:$BB$3170,11,0))</f>
        <v/>
      </c>
      <c r="L256" s="391" t="str">
        <f>IF($A256="","",VLOOKUP($A256,BDD!$A$8:$BB$3170,13,0))</f>
        <v/>
      </c>
      <c r="M256" s="391" t="str">
        <f>IF($A256="","",VLOOKUP($A256,BDD!$A$8:$BB$3170,14,0))</f>
        <v/>
      </c>
      <c r="N256" s="394" t="str">
        <f>IF(AB256="",IF($A256="","",VLOOKUP($A256,BDD!$A$8:$BB$3170,22,0)),VLOOKUP($A256,BDD!$A$8:$BB$3170,31,0))</f>
        <v/>
      </c>
      <c r="O256" s="392" t="str">
        <f>IF(AB256="",IF($A256="","",VLOOKUP($A256,BDD!$A$8:$BB$3170,16,0)),IF($A256="","",VLOOKUP($A256,BDD!$A$8:$BB$3170,29,0)))</f>
        <v/>
      </c>
      <c r="P256" s="395" t="str">
        <f>IF(AB256="",IF($A256="","",VLOOKUP($A256,BDD!$A$8:$BB$3170,17,0)),VLOOKUP($A256,BDD!$A$8:$BB$3170,30,0))</f>
        <v/>
      </c>
      <c r="Q256" s="395" t="str">
        <f>IF(AB256="",IF($A256="","",VLOOKUP($A256,BDD!$A$8:$BB$3170,18,0)),VLOOKUP($A256,BDD!$A$8:$BB$3170,30,0))</f>
        <v/>
      </c>
      <c r="R256" s="395" t="str">
        <f>IF(AB256="",IF($A256="","",VLOOKUP($A256,BDD!$A$8:$BB$3170,19,0)),VLOOKUP($A256,BDD!$A$8:$BB$3170,30,0))</f>
        <v/>
      </c>
      <c r="S256" s="391" t="str">
        <f>IF($A256="","",IFERROR(RIGHT(IF(VLOOKUP($A256,BDD!$A$8:$BB$3170,23,0)=0,"",VLOOKUP($A256,BDD!$A$8:$BB$3170,23,0)),3),""))</f>
        <v/>
      </c>
      <c r="T256" s="391" t="str">
        <f>IF($A256="","",IFERROR(RIGHT(IF(VLOOKUP($A256,BDD!$A$8:$BB$3170,27,0)=0,"",VLOOKUP($A256,BDD!$A$8:$BB$3170,27,0)),3),""))</f>
        <v/>
      </c>
      <c r="U256" s="391" t="str">
        <f>IF($A256="","",IFERROR(RIGHT(IF(VLOOKUP($A256,BDD!$A$8:$BB$3170,51,0)=0,"",VLOOKUP($A256,BDD!$A$8:$BB$3170,51,0)),3),""))</f>
        <v/>
      </c>
      <c r="V256" s="391" t="str">
        <f>IF($A256="","",IFERROR(RIGHT(IF(VLOOKUP($A256,BDD!$A$8:$BB$3170,52,0)=0,"",VLOOKUP($A256,BDD!$A$8:$BB$3170,52,0)),3),""))</f>
        <v/>
      </c>
      <c r="W256" s="391" t="str">
        <f>IF($A256="","",IFERROR(RIGHT(IF(VLOOKUP($A256,BDD!$A$8:$BB$3170,53,0)=0,"",VLOOKUP($A256,BDD!$A$8:$BB$3170,53,0)),3),""))</f>
        <v/>
      </c>
      <c r="X256" s="396" t="str">
        <f>IF($A256="","",IFERROR(RIGHT(IF(VLOOKUP($A256,BDD!$A$8:$BB$3170,54,0)=0,"",VLOOKUP($A256,BDD!$A$8:$BB$3170,54,0)),3),""))</f>
        <v/>
      </c>
      <c r="Y256" s="359">
        <v>148</v>
      </c>
      <c r="Z256" s="360" t="str">
        <f t="shared" si="9"/>
        <v/>
      </c>
      <c r="AA256" s="370"/>
      <c r="AB256" s="411" t="str">
        <f>IF($A256="","",IF(VLOOKUP($A256,BDD!$A$8:$BB$3170,32,0)=0,"",VLOOKUP($A256,BDD!$A$8:$BB$3170,32,0)))</f>
        <v/>
      </c>
    </row>
    <row r="257" spans="1:28" s="359" customFormat="1" ht="21" customHeight="1">
      <c r="A257" s="350" t="str">
        <f>IF(AA149="","",IFERROR(INDEX(BDD!$A$8:$A$3170,MATCH(AA149&amp;"",BDD!$E$8:$E$3170,0)),IFERROR(INDEX(BDD!$A$8:$A$3170,MATCH("JN°"&amp;TEXT(AA149,"000"),BDD!$E$8:$E$3170,0)),IF(ISNUMBER(MATCH(AA149&amp;"",BDD!$A$8:$A$3170,0)),AA149&amp;"",""))))</f>
        <v/>
      </c>
      <c r="B257" s="397" t="str">
        <f>IF($A257="","",VLOOKUP($A257,BDD!$A$8:$BB$3170,3,0))</f>
        <v/>
      </c>
      <c r="C257" s="363" t="str">
        <f>IF($A257="","",VLOOKUP($A257,BDD!$A$8:$BB$3170,4,0))</f>
        <v/>
      </c>
      <c r="D257" s="398" t="str">
        <f>IF($A257="","",VLOOKUP($A257,BDD!$A$8:$BB$3170,12,0))</f>
        <v/>
      </c>
      <c r="E257" s="398" t="str">
        <f>IF($A257="","",VLOOKUP($A257,BDD!$A$8:$BB$3170,5,0))</f>
        <v/>
      </c>
      <c r="F257" s="398" t="str">
        <f>IF($A257="","",VLOOKUP($A257,BDD!$A$8:$BB$3170,6,0))</f>
        <v/>
      </c>
      <c r="G257" s="399" t="str">
        <f>IF($A257="","",VLOOKUP($A257,BDD!$A$8:$BB$3170,7,0))</f>
        <v/>
      </c>
      <c r="H257" s="398" t="str">
        <f>IF($A257="","",VLOOKUP($A257,BDD!$A$8:$BB$3170,8,0))</f>
        <v/>
      </c>
      <c r="I257" s="398" t="str">
        <f>IF($A257="","",VLOOKUP($A257,BDD!$A$8:$BB$3170,9,0))</f>
        <v/>
      </c>
      <c r="J257" s="399" t="str">
        <f>IF($A257="","",VLOOKUP($A257,BDD!$A$8:$BB$3170,10,0))</f>
        <v/>
      </c>
      <c r="K257" s="400" t="str">
        <f>IF($A257="","",VLOOKUP($A257,BDD!$A$8:$BB$3170,11,0))</f>
        <v/>
      </c>
      <c r="L257" s="398" t="str">
        <f>IF($A257="","",VLOOKUP($A257,BDD!$A$8:$BB$3170,13,0))</f>
        <v/>
      </c>
      <c r="M257" s="398" t="str">
        <f>IF($A257="","",VLOOKUP($A257,BDD!$A$8:$BB$3170,14,0))</f>
        <v/>
      </c>
      <c r="N257" s="401" t="str">
        <f>IF(AB257="",IF($A257="","",VLOOKUP($A257,BDD!$A$8:$BB$3170,22,0)),VLOOKUP($A257,BDD!$A$8:$BB$3170,31,0))</f>
        <v/>
      </c>
      <c r="O257" s="399" t="str">
        <f>IF(AB257="",IF($A257="","",VLOOKUP($A257,BDD!$A$8:$BB$3170,16,0)),IF($A257="","",VLOOKUP($A257,BDD!$A$8:$BB$3170,29,0)))</f>
        <v/>
      </c>
      <c r="P257" s="402" t="str">
        <f>IF(AB257="",IF($A257="","",VLOOKUP($A257,BDD!$A$8:$BB$3170,17,0)),VLOOKUP($A257,BDD!$A$8:$BB$3170,30,0))</f>
        <v/>
      </c>
      <c r="Q257" s="402" t="str">
        <f>IF(AB257="",IF($A257="","",VLOOKUP($A257,BDD!$A$8:$BB$3170,18,0)),VLOOKUP($A257,BDD!$A$8:$BB$3170,30,0))</f>
        <v/>
      </c>
      <c r="R257" s="402" t="str">
        <f>IF(AB257="",IF($A257="","",VLOOKUP($A257,BDD!$A$8:$BB$3170,19,0)),VLOOKUP($A257,BDD!$A$8:$BB$3170,30,0))</f>
        <v/>
      </c>
      <c r="S257" s="398" t="str">
        <f>IF($A257="","",IFERROR(RIGHT(IF(VLOOKUP($A257,BDD!$A$8:$BB$3170,23,0)=0,"",VLOOKUP($A257,BDD!$A$8:$BB$3170,23,0)),3),""))</f>
        <v/>
      </c>
      <c r="T257" s="398" t="str">
        <f>IF($A257="","",IFERROR(RIGHT(IF(VLOOKUP($A257,BDD!$A$8:$BB$3170,27,0)=0,"",VLOOKUP($A257,BDD!$A$8:$BB$3170,27,0)),3),""))</f>
        <v/>
      </c>
      <c r="U257" s="398" t="str">
        <f>IF($A257="","",IFERROR(RIGHT(IF(VLOOKUP($A257,BDD!$A$8:$BB$3170,51,0)=0,"",VLOOKUP($A257,BDD!$A$8:$BB$3170,51,0)),3),""))</f>
        <v/>
      </c>
      <c r="V257" s="398" t="str">
        <f>IF($A257="","",IFERROR(RIGHT(IF(VLOOKUP($A257,BDD!$A$8:$BB$3170,52,0)=0,"",VLOOKUP($A257,BDD!$A$8:$BB$3170,52,0)),3),""))</f>
        <v/>
      </c>
      <c r="W257" s="398" t="str">
        <f>IF($A257="","",IFERROR(RIGHT(IF(VLOOKUP($A257,BDD!$A$8:$BB$3170,53,0)=0,"",VLOOKUP($A257,BDD!$A$8:$BB$3170,53,0)),3),""))</f>
        <v/>
      </c>
      <c r="X257" s="403" t="str">
        <f>IF($A257="","",IFERROR(RIGHT(IF(VLOOKUP($A257,BDD!$A$8:$BB$3170,54,0)=0,"",VLOOKUP($A257,BDD!$A$8:$BB$3170,54,0)),3),""))</f>
        <v/>
      </c>
      <c r="Y257" s="359">
        <v>149</v>
      </c>
      <c r="Z257" s="360" t="str">
        <f t="shared" si="9"/>
        <v/>
      </c>
      <c r="AA257" s="370"/>
      <c r="AB257" s="411" t="str">
        <f>IF($A257="","",IF(VLOOKUP($A257,BDD!$A$8:$BB$3170,32,0)=0,"",VLOOKUP($A257,BDD!$A$8:$BB$3170,32,0)))</f>
        <v/>
      </c>
    </row>
    <row r="258" spans="1:28" s="359" customFormat="1" ht="21" customHeight="1">
      <c r="A258" s="350" t="str">
        <f>IF(AA150="","",IFERROR(INDEX(BDD!$A$8:$A$3170,MATCH(AA150&amp;"",BDD!$E$8:$E$3170,0)),IFERROR(INDEX(BDD!$A$8:$A$3170,MATCH("JN°"&amp;TEXT(AA150,"000"),BDD!$E$8:$E$3170,0)),IF(ISNUMBER(MATCH(AA150&amp;"",BDD!$A$8:$A$3170,0)),AA150&amp;"",""))))</f>
        <v/>
      </c>
      <c r="B258" s="397" t="str">
        <f>IF($A258="","",VLOOKUP($A258,BDD!$A$8:$BB$3170,3,0))</f>
        <v/>
      </c>
      <c r="C258" s="363" t="str">
        <f>IF($A258="","",VLOOKUP($A258,BDD!$A$8:$BB$3170,4,0))</f>
        <v/>
      </c>
      <c r="D258" s="398" t="str">
        <f>IF($A258="","",VLOOKUP($A258,BDD!$A$8:$BB$3170,12,0))</f>
        <v/>
      </c>
      <c r="E258" s="398" t="str">
        <f>IF($A258="","",VLOOKUP($A258,BDD!$A$8:$BB$3170,5,0))</f>
        <v/>
      </c>
      <c r="F258" s="398" t="str">
        <f>IF($A258="","",VLOOKUP($A258,BDD!$A$8:$BB$3170,6,0))</f>
        <v/>
      </c>
      <c r="G258" s="399" t="str">
        <f>IF($A258="","",VLOOKUP($A258,BDD!$A$8:$BB$3170,7,0))</f>
        <v/>
      </c>
      <c r="H258" s="398" t="str">
        <f>IF($A258="","",VLOOKUP($A258,BDD!$A$8:$BB$3170,8,0))</f>
        <v/>
      </c>
      <c r="I258" s="398" t="str">
        <f>IF($A258="","",VLOOKUP($A258,BDD!$A$8:$BB$3170,9,0))</f>
        <v/>
      </c>
      <c r="J258" s="399" t="str">
        <f>IF($A258="","",VLOOKUP($A258,BDD!$A$8:$BB$3170,10,0))</f>
        <v/>
      </c>
      <c r="K258" s="400" t="str">
        <f>IF($A258="","",VLOOKUP($A258,BDD!$A$8:$BB$3170,11,0))</f>
        <v/>
      </c>
      <c r="L258" s="398" t="str">
        <f>IF($A258="","",VLOOKUP($A258,BDD!$A$8:$BB$3170,13,0))</f>
        <v/>
      </c>
      <c r="M258" s="398" t="str">
        <f>IF($A258="","",VLOOKUP($A258,BDD!$A$8:$BB$3170,14,0))</f>
        <v/>
      </c>
      <c r="N258" s="401" t="str">
        <f>IF(AB258="",IF($A258="","",VLOOKUP($A258,BDD!$A$8:$BB$3170,22,0)),VLOOKUP($A258,BDD!$A$8:$BB$3170,31,0))</f>
        <v/>
      </c>
      <c r="O258" s="399" t="str">
        <f>IF(AB258="",IF($A258="","",VLOOKUP($A258,BDD!$A$8:$BB$3170,16,0)),IF($A258="","",VLOOKUP($A258,BDD!$A$8:$BB$3170,29,0)))</f>
        <v/>
      </c>
      <c r="P258" s="402" t="str">
        <f>IF(AB258="",IF($A258="","",VLOOKUP($A258,BDD!$A$8:$BB$3170,17,0)),VLOOKUP($A258,BDD!$A$8:$BB$3170,30,0))</f>
        <v/>
      </c>
      <c r="Q258" s="402" t="str">
        <f>IF(AB258="",IF($A258="","",VLOOKUP($A258,BDD!$A$8:$BB$3170,18,0)),VLOOKUP($A258,BDD!$A$8:$BB$3170,30,0))</f>
        <v/>
      </c>
      <c r="R258" s="402" t="str">
        <f>IF(AB258="",IF($A258="","",VLOOKUP($A258,BDD!$A$8:$BB$3170,19,0)),VLOOKUP($A258,BDD!$A$8:$BB$3170,30,0))</f>
        <v/>
      </c>
      <c r="S258" s="398" t="str">
        <f>IF($A258="","",IFERROR(RIGHT(IF(VLOOKUP($A258,BDD!$A$8:$BB$3170,23,0)=0,"",VLOOKUP($A258,BDD!$A$8:$BB$3170,23,0)),3),""))</f>
        <v/>
      </c>
      <c r="T258" s="398" t="str">
        <f>IF($A258="","",IFERROR(RIGHT(IF(VLOOKUP($A258,BDD!$A$8:$BB$3170,27,0)=0,"",VLOOKUP($A258,BDD!$A$8:$BB$3170,27,0)),3),""))</f>
        <v/>
      </c>
      <c r="U258" s="398" t="str">
        <f>IF($A258="","",IFERROR(RIGHT(IF(VLOOKUP($A258,BDD!$A$8:$BB$3170,51,0)=0,"",VLOOKUP($A258,BDD!$A$8:$BB$3170,51,0)),3),""))</f>
        <v/>
      </c>
      <c r="V258" s="398" t="str">
        <f>IF($A258="","",IFERROR(RIGHT(IF(VLOOKUP($A258,BDD!$A$8:$BB$3170,52,0)=0,"",VLOOKUP($A258,BDD!$A$8:$BB$3170,52,0)),3),""))</f>
        <v/>
      </c>
      <c r="W258" s="398" t="str">
        <f>IF($A258="","",IFERROR(RIGHT(IF(VLOOKUP($A258,BDD!$A$8:$BB$3170,53,0)=0,"",VLOOKUP($A258,BDD!$A$8:$BB$3170,53,0)),3),""))</f>
        <v/>
      </c>
      <c r="X258" s="403" t="str">
        <f>IF($A258="","",IFERROR(RIGHT(IF(VLOOKUP($A258,BDD!$A$8:$BB$3170,54,0)=0,"",VLOOKUP($A258,BDD!$A$8:$BB$3170,54,0)),3),""))</f>
        <v/>
      </c>
      <c r="Y258" s="359">
        <v>150</v>
      </c>
      <c r="Z258" s="360" t="str">
        <f t="shared" ref="Z258:Z315" si="12">IF(AA258="","",ROW())</f>
        <v/>
      </c>
      <c r="AA258" s="370"/>
      <c r="AB258" s="411" t="str">
        <f>IF($A258="","",IF(VLOOKUP($A258,BDD!$A$8:$BB$3170,32,0)=0,"",VLOOKUP($A258,BDD!$A$8:$BB$3170,32,0)))</f>
        <v/>
      </c>
    </row>
    <row r="259" spans="1:28" s="359" customFormat="1" ht="21" customHeight="1">
      <c r="A259" s="350" t="str">
        <f>IF(AA151="","",IFERROR(INDEX(BDD!$A$8:$A$3170,MATCH(AA151&amp;"",BDD!$E$8:$E$3170,0)),IFERROR(INDEX(BDD!$A$8:$A$3170,MATCH("JN°"&amp;TEXT(AA151,"000"),BDD!$E$8:$E$3170,0)),IF(ISNUMBER(MATCH(AA151&amp;"",BDD!$A$8:$A$3170,0)),AA151&amp;"",""))))</f>
        <v/>
      </c>
      <c r="B259" s="397" t="str">
        <f>IF($A259="","",VLOOKUP($A259,BDD!$A$8:$BB$3170,3,0))</f>
        <v/>
      </c>
      <c r="C259" s="363" t="str">
        <f>IF($A259="","",VLOOKUP($A259,BDD!$A$8:$BB$3170,4,0))</f>
        <v/>
      </c>
      <c r="D259" s="398" t="str">
        <f>IF($A259="","",VLOOKUP($A259,BDD!$A$8:$BB$3170,12,0))</f>
        <v/>
      </c>
      <c r="E259" s="398" t="str">
        <f>IF($A259="","",VLOOKUP($A259,BDD!$A$8:$BB$3170,5,0))</f>
        <v/>
      </c>
      <c r="F259" s="398" t="str">
        <f>IF($A259="","",VLOOKUP($A259,BDD!$A$8:$BB$3170,6,0))</f>
        <v/>
      </c>
      <c r="G259" s="399" t="str">
        <f>IF($A259="","",VLOOKUP($A259,BDD!$A$8:$BB$3170,7,0))</f>
        <v/>
      </c>
      <c r="H259" s="398" t="str">
        <f>IF($A259="","",VLOOKUP($A259,BDD!$A$8:$BB$3170,8,0))</f>
        <v/>
      </c>
      <c r="I259" s="398" t="str">
        <f>IF($A259="","",VLOOKUP($A259,BDD!$A$8:$BB$3170,9,0))</f>
        <v/>
      </c>
      <c r="J259" s="399" t="str">
        <f>IF($A259="","",VLOOKUP($A259,BDD!$A$8:$BB$3170,10,0))</f>
        <v/>
      </c>
      <c r="K259" s="400" t="str">
        <f>IF($A259="","",VLOOKUP($A259,BDD!$A$8:$BB$3170,11,0))</f>
        <v/>
      </c>
      <c r="L259" s="398" t="str">
        <f>IF($A259="","",VLOOKUP($A259,BDD!$A$8:$BB$3170,13,0))</f>
        <v/>
      </c>
      <c r="M259" s="398" t="str">
        <f>IF($A259="","",VLOOKUP($A259,BDD!$A$8:$BB$3170,14,0))</f>
        <v/>
      </c>
      <c r="N259" s="401" t="str">
        <f>IF(AB259="",IF($A259="","",VLOOKUP($A259,BDD!$A$8:$BB$3170,22,0)),VLOOKUP($A259,BDD!$A$8:$BB$3170,31,0))</f>
        <v/>
      </c>
      <c r="O259" s="399" t="str">
        <f>IF(AB259="",IF($A259="","",VLOOKUP($A259,BDD!$A$8:$BB$3170,16,0)),IF($A259="","",VLOOKUP($A259,BDD!$A$8:$BB$3170,29,0)))</f>
        <v/>
      </c>
      <c r="P259" s="402" t="str">
        <f>IF(AB259="",IF($A259="","",VLOOKUP($A259,BDD!$A$8:$BB$3170,17,0)),VLOOKUP($A259,BDD!$A$8:$BB$3170,30,0))</f>
        <v/>
      </c>
      <c r="Q259" s="402" t="str">
        <f>IF(AB259="",IF($A259="","",VLOOKUP($A259,BDD!$A$8:$BB$3170,18,0)),VLOOKUP($A259,BDD!$A$8:$BB$3170,30,0))</f>
        <v/>
      </c>
      <c r="R259" s="402" t="str">
        <f>IF(AB259="",IF($A259="","",VLOOKUP($A259,BDD!$A$8:$BB$3170,19,0)),VLOOKUP($A259,BDD!$A$8:$BB$3170,30,0))</f>
        <v/>
      </c>
      <c r="S259" s="398" t="str">
        <f>IF($A259="","",IFERROR(RIGHT(IF(VLOOKUP($A259,BDD!$A$8:$BB$3170,23,0)=0,"",VLOOKUP($A259,BDD!$A$8:$BB$3170,23,0)),3),""))</f>
        <v/>
      </c>
      <c r="T259" s="398" t="str">
        <f>IF($A259="","",IFERROR(RIGHT(IF(VLOOKUP($A259,BDD!$A$8:$BB$3170,27,0)=0,"",VLOOKUP($A259,BDD!$A$8:$BB$3170,27,0)),3),""))</f>
        <v/>
      </c>
      <c r="U259" s="398" t="str">
        <f>IF($A259="","",IFERROR(RIGHT(IF(VLOOKUP($A259,BDD!$A$8:$BB$3170,51,0)=0,"",VLOOKUP($A259,BDD!$A$8:$BB$3170,51,0)),3),""))</f>
        <v/>
      </c>
      <c r="V259" s="398" t="str">
        <f>IF($A259="","",IFERROR(RIGHT(IF(VLOOKUP($A259,BDD!$A$8:$BB$3170,52,0)=0,"",VLOOKUP($A259,BDD!$A$8:$BB$3170,52,0)),3),""))</f>
        <v/>
      </c>
      <c r="W259" s="398" t="str">
        <f>IF($A259="","",IFERROR(RIGHT(IF(VLOOKUP($A259,BDD!$A$8:$BB$3170,53,0)=0,"",VLOOKUP($A259,BDD!$A$8:$BB$3170,53,0)),3),""))</f>
        <v/>
      </c>
      <c r="X259" s="403" t="str">
        <f>IF($A259="","",IFERROR(RIGHT(IF(VLOOKUP($A259,BDD!$A$8:$BB$3170,54,0)=0,"",VLOOKUP($A259,BDD!$A$8:$BB$3170,54,0)),3),""))</f>
        <v/>
      </c>
      <c r="Y259" s="359">
        <v>151</v>
      </c>
      <c r="Z259" s="360" t="str">
        <f t="shared" si="12"/>
        <v/>
      </c>
      <c r="AA259" s="370"/>
      <c r="AB259" s="411" t="str">
        <f>IF($A259="","",IF(VLOOKUP($A259,BDD!$A$8:$BB$3170,32,0)=0,"",VLOOKUP($A259,BDD!$A$8:$BB$3170,32,0)))</f>
        <v/>
      </c>
    </row>
    <row r="260" spans="1:28" s="359" customFormat="1" ht="21" customHeight="1">
      <c r="A260" s="350" t="str">
        <f>IF(AA152="","",IFERROR(INDEX(BDD!$A$8:$A$3170,MATCH(AA152&amp;"",BDD!$E$8:$E$3170,0)),IFERROR(INDEX(BDD!$A$8:$A$3170,MATCH("JN°"&amp;TEXT(AA152,"000"),BDD!$E$8:$E$3170,0)),IF(ISNUMBER(MATCH(AA152&amp;"",BDD!$A$8:$A$3170,0)),AA152&amp;"",""))))</f>
        <v/>
      </c>
      <c r="B260" s="397" t="str">
        <f>IF($A260="","",VLOOKUP($A260,BDD!$A$8:$BB$3170,3,0))</f>
        <v/>
      </c>
      <c r="C260" s="363" t="str">
        <f>IF($A260="","",VLOOKUP($A260,BDD!$A$8:$BB$3170,4,0))</f>
        <v/>
      </c>
      <c r="D260" s="398" t="str">
        <f>IF($A260="","",VLOOKUP($A260,BDD!$A$8:$BB$3170,12,0))</f>
        <v/>
      </c>
      <c r="E260" s="398" t="str">
        <f>IF($A260="","",VLOOKUP($A260,BDD!$A$8:$BB$3170,5,0))</f>
        <v/>
      </c>
      <c r="F260" s="398" t="str">
        <f>IF($A260="","",VLOOKUP($A260,BDD!$A$8:$BB$3170,6,0))</f>
        <v/>
      </c>
      <c r="G260" s="399" t="str">
        <f>IF($A260="","",VLOOKUP($A260,BDD!$A$8:$BB$3170,7,0))</f>
        <v/>
      </c>
      <c r="H260" s="398" t="str">
        <f>IF($A260="","",VLOOKUP($A260,BDD!$A$8:$BB$3170,8,0))</f>
        <v/>
      </c>
      <c r="I260" s="398" t="str">
        <f>IF($A260="","",VLOOKUP($A260,BDD!$A$8:$BB$3170,9,0))</f>
        <v/>
      </c>
      <c r="J260" s="399" t="str">
        <f>IF($A260="","",VLOOKUP($A260,BDD!$A$8:$BB$3170,10,0))</f>
        <v/>
      </c>
      <c r="K260" s="400" t="str">
        <f>IF($A260="","",VLOOKUP($A260,BDD!$A$8:$BB$3170,11,0))</f>
        <v/>
      </c>
      <c r="L260" s="398" t="str">
        <f>IF($A260="","",VLOOKUP($A260,BDD!$A$8:$BB$3170,13,0))</f>
        <v/>
      </c>
      <c r="M260" s="398" t="str">
        <f>IF($A260="","",VLOOKUP($A260,BDD!$A$8:$BB$3170,14,0))</f>
        <v/>
      </c>
      <c r="N260" s="401" t="str">
        <f>IF(AB260="",IF($A260="","",VLOOKUP($A260,BDD!$A$8:$BB$3170,22,0)),VLOOKUP($A260,BDD!$A$8:$BB$3170,31,0))</f>
        <v/>
      </c>
      <c r="O260" s="399" t="str">
        <f>IF(AB260="",IF($A260="","",VLOOKUP($A260,BDD!$A$8:$BB$3170,16,0)),IF($A260="","",VLOOKUP($A260,BDD!$A$8:$BB$3170,29,0)))</f>
        <v/>
      </c>
      <c r="P260" s="402" t="str">
        <f>IF(AB260="",IF($A260="","",VLOOKUP($A260,BDD!$A$8:$BB$3170,17,0)),VLOOKUP($A260,BDD!$A$8:$BB$3170,30,0))</f>
        <v/>
      </c>
      <c r="Q260" s="402" t="str">
        <f>IF(AB260="",IF($A260="","",VLOOKUP($A260,BDD!$A$8:$BB$3170,18,0)),VLOOKUP($A260,BDD!$A$8:$BB$3170,30,0))</f>
        <v/>
      </c>
      <c r="R260" s="402" t="str">
        <f>IF(AB260="",IF($A260="","",VLOOKUP($A260,BDD!$A$8:$BB$3170,19,0)),VLOOKUP($A260,BDD!$A$8:$BB$3170,30,0))</f>
        <v/>
      </c>
      <c r="S260" s="398" t="str">
        <f>IF($A260="","",IFERROR(RIGHT(IF(VLOOKUP($A260,BDD!$A$8:$BB$3170,23,0)=0,"",VLOOKUP($A260,BDD!$A$8:$BB$3170,23,0)),3),""))</f>
        <v/>
      </c>
      <c r="T260" s="398" t="str">
        <f>IF($A260="","",IFERROR(RIGHT(IF(VLOOKUP($A260,BDD!$A$8:$BB$3170,27,0)=0,"",VLOOKUP($A260,BDD!$A$8:$BB$3170,27,0)),3),""))</f>
        <v/>
      </c>
      <c r="U260" s="398" t="str">
        <f>IF($A260="","",IFERROR(RIGHT(IF(VLOOKUP($A260,BDD!$A$8:$BB$3170,51,0)=0,"",VLOOKUP($A260,BDD!$A$8:$BB$3170,51,0)),3),""))</f>
        <v/>
      </c>
      <c r="V260" s="398" t="str">
        <f>IF($A260="","",IFERROR(RIGHT(IF(VLOOKUP($A260,BDD!$A$8:$BB$3170,52,0)=0,"",VLOOKUP($A260,BDD!$A$8:$BB$3170,52,0)),3),""))</f>
        <v/>
      </c>
      <c r="W260" s="398" t="str">
        <f>IF($A260="","",IFERROR(RIGHT(IF(VLOOKUP($A260,BDD!$A$8:$BB$3170,53,0)=0,"",VLOOKUP($A260,BDD!$A$8:$BB$3170,53,0)),3),""))</f>
        <v/>
      </c>
      <c r="X260" s="403" t="str">
        <f>IF($A260="","",IFERROR(RIGHT(IF(VLOOKUP($A260,BDD!$A$8:$BB$3170,54,0)=0,"",VLOOKUP($A260,BDD!$A$8:$BB$3170,54,0)),3),""))</f>
        <v/>
      </c>
      <c r="Y260" s="359">
        <v>152</v>
      </c>
      <c r="Z260" s="360" t="str">
        <f t="shared" si="12"/>
        <v/>
      </c>
      <c r="AA260" s="370"/>
      <c r="AB260" s="411" t="str">
        <f>IF($A260="","",IF(VLOOKUP($A260,BDD!$A$8:$BB$3170,32,0)=0,"",VLOOKUP($A260,BDD!$A$8:$BB$3170,32,0)))</f>
        <v/>
      </c>
    </row>
    <row r="261" spans="1:28" s="359" customFormat="1" ht="21" customHeight="1">
      <c r="A261" s="350" t="str">
        <f>IF(AA153="","",IFERROR(INDEX(BDD!$A$8:$A$3170,MATCH(AA153&amp;"",BDD!$E$8:$E$3170,0)),IFERROR(INDEX(BDD!$A$8:$A$3170,MATCH("JN°"&amp;TEXT(AA153,"000"),BDD!$E$8:$E$3170,0)),IF(ISNUMBER(MATCH(AA153&amp;"",BDD!$A$8:$A$3170,0)),AA153&amp;"",""))))</f>
        <v/>
      </c>
      <c r="B261" s="397" t="str">
        <f>IF($A261="","",VLOOKUP($A261,BDD!$A$8:$BB$3170,3,0))</f>
        <v/>
      </c>
      <c r="C261" s="363" t="str">
        <f>IF($A261="","",VLOOKUP($A261,BDD!$A$8:$BB$3170,4,0))</f>
        <v/>
      </c>
      <c r="D261" s="398" t="str">
        <f>IF($A261="","",VLOOKUP($A261,BDD!$A$8:$BB$3170,12,0))</f>
        <v/>
      </c>
      <c r="E261" s="398" t="str">
        <f>IF($A261="","",VLOOKUP($A261,BDD!$A$8:$BB$3170,5,0))</f>
        <v/>
      </c>
      <c r="F261" s="398" t="str">
        <f>IF($A261="","",VLOOKUP($A261,BDD!$A$8:$BB$3170,6,0))</f>
        <v/>
      </c>
      <c r="G261" s="399" t="str">
        <f>IF($A261="","",VLOOKUP($A261,BDD!$A$8:$BB$3170,7,0))</f>
        <v/>
      </c>
      <c r="H261" s="398" t="str">
        <f>IF($A261="","",VLOOKUP($A261,BDD!$A$8:$BB$3170,8,0))</f>
        <v/>
      </c>
      <c r="I261" s="398" t="str">
        <f>IF($A261="","",VLOOKUP($A261,BDD!$A$8:$BB$3170,9,0))</f>
        <v/>
      </c>
      <c r="J261" s="399" t="str">
        <f>IF($A261="","",VLOOKUP($A261,BDD!$A$8:$BB$3170,10,0))</f>
        <v/>
      </c>
      <c r="K261" s="400" t="str">
        <f>IF($A261="","",VLOOKUP($A261,BDD!$A$8:$BB$3170,11,0))</f>
        <v/>
      </c>
      <c r="L261" s="398" t="str">
        <f>IF($A261="","",VLOOKUP($A261,BDD!$A$8:$BB$3170,13,0))</f>
        <v/>
      </c>
      <c r="M261" s="398" t="str">
        <f>IF($A261="","",VLOOKUP($A261,BDD!$A$8:$BB$3170,14,0))</f>
        <v/>
      </c>
      <c r="N261" s="401" t="str">
        <f>IF(AB261="",IF($A261="","",VLOOKUP($A261,BDD!$A$8:$BB$3170,22,0)),VLOOKUP($A261,BDD!$A$8:$BB$3170,31,0))</f>
        <v/>
      </c>
      <c r="O261" s="399" t="str">
        <f>IF(AB261="",IF($A261="","",VLOOKUP($A261,BDD!$A$8:$BB$3170,16,0)),IF($A261="","",VLOOKUP($A261,BDD!$A$8:$BB$3170,29,0)))</f>
        <v/>
      </c>
      <c r="P261" s="402" t="str">
        <f>IF(AB261="",IF($A261="","",VLOOKUP($A261,BDD!$A$8:$BB$3170,17,0)),VLOOKUP($A261,BDD!$A$8:$BB$3170,30,0))</f>
        <v/>
      </c>
      <c r="Q261" s="402" t="str">
        <f>IF(AB261="",IF($A261="","",VLOOKUP($A261,BDD!$A$8:$BB$3170,18,0)),VLOOKUP($A261,BDD!$A$8:$BB$3170,30,0))</f>
        <v/>
      </c>
      <c r="R261" s="402" t="str">
        <f>IF(AB261="",IF($A261="","",VLOOKUP($A261,BDD!$A$8:$BB$3170,19,0)),VLOOKUP($A261,BDD!$A$8:$BB$3170,30,0))</f>
        <v/>
      </c>
      <c r="S261" s="398" t="str">
        <f>IF($A261="","",IFERROR(RIGHT(IF(VLOOKUP($A261,BDD!$A$8:$BB$3170,23,0)=0,"",VLOOKUP($A261,BDD!$A$8:$BB$3170,23,0)),3),""))</f>
        <v/>
      </c>
      <c r="T261" s="398" t="str">
        <f>IF($A261="","",IFERROR(RIGHT(IF(VLOOKUP($A261,BDD!$A$8:$BB$3170,27,0)=0,"",VLOOKUP($A261,BDD!$A$8:$BB$3170,27,0)),3),""))</f>
        <v/>
      </c>
      <c r="U261" s="398" t="str">
        <f>IF($A261="","",IFERROR(RIGHT(IF(VLOOKUP($A261,BDD!$A$8:$BB$3170,51,0)=0,"",VLOOKUP($A261,BDD!$A$8:$BB$3170,51,0)),3),""))</f>
        <v/>
      </c>
      <c r="V261" s="398" t="str">
        <f>IF($A261="","",IFERROR(RIGHT(IF(VLOOKUP($A261,BDD!$A$8:$BB$3170,52,0)=0,"",VLOOKUP($A261,BDD!$A$8:$BB$3170,52,0)),3),""))</f>
        <v/>
      </c>
      <c r="W261" s="398" t="str">
        <f>IF($A261="","",IFERROR(RIGHT(IF(VLOOKUP($A261,BDD!$A$8:$BB$3170,53,0)=0,"",VLOOKUP($A261,BDD!$A$8:$BB$3170,53,0)),3),""))</f>
        <v/>
      </c>
      <c r="X261" s="403" t="str">
        <f>IF($A261="","",IFERROR(RIGHT(IF(VLOOKUP($A261,BDD!$A$8:$BB$3170,54,0)=0,"",VLOOKUP($A261,BDD!$A$8:$BB$3170,54,0)),3),""))</f>
        <v/>
      </c>
      <c r="Y261" s="359">
        <v>153</v>
      </c>
      <c r="Z261" s="360" t="str">
        <f t="shared" si="12"/>
        <v/>
      </c>
      <c r="AA261" s="370"/>
      <c r="AB261" s="411" t="str">
        <f>IF($A261="","",IF(VLOOKUP($A261,BDD!$A$8:$BB$3170,32,0)=0,"",VLOOKUP($A261,BDD!$A$8:$BB$3170,32,0)))</f>
        <v/>
      </c>
    </row>
    <row r="262" spans="1:28" s="359" customFormat="1" ht="21" customHeight="1">
      <c r="A262" s="350" t="str">
        <f>IF(AA154="","",IFERROR(INDEX(BDD!$A$8:$A$3170,MATCH(AA154&amp;"",BDD!$E$8:$E$3170,0)),IFERROR(INDEX(BDD!$A$8:$A$3170,MATCH("JN°"&amp;TEXT(AA154,"000"),BDD!$E$8:$E$3170,0)),IF(ISNUMBER(MATCH(AA154&amp;"",BDD!$A$8:$A$3170,0)),AA154&amp;"",""))))</f>
        <v/>
      </c>
      <c r="B262" s="397" t="str">
        <f>IF($A262="","",VLOOKUP($A262,BDD!$A$8:$BB$3170,3,0))</f>
        <v/>
      </c>
      <c r="C262" s="363" t="str">
        <f>IF($A262="","",VLOOKUP($A262,BDD!$A$8:$BB$3170,4,0))</f>
        <v/>
      </c>
      <c r="D262" s="398" t="str">
        <f>IF($A262="","",VLOOKUP($A262,BDD!$A$8:$BB$3170,12,0))</f>
        <v/>
      </c>
      <c r="E262" s="398" t="str">
        <f>IF($A262="","",VLOOKUP($A262,BDD!$A$8:$BB$3170,5,0))</f>
        <v/>
      </c>
      <c r="F262" s="398" t="str">
        <f>IF($A262="","",VLOOKUP($A262,BDD!$A$8:$BB$3170,6,0))</f>
        <v/>
      </c>
      <c r="G262" s="399" t="str">
        <f>IF($A262="","",VLOOKUP($A262,BDD!$A$8:$BB$3170,7,0))</f>
        <v/>
      </c>
      <c r="H262" s="400" t="str">
        <f>IF($A262="","",VLOOKUP($A262,BDD!$A$8:$BB$3170,8,0))</f>
        <v/>
      </c>
      <c r="I262" s="398" t="str">
        <f>IF($A262="","",VLOOKUP($A262,BDD!$A$8:$BB$3170,9,0))</f>
        <v/>
      </c>
      <c r="J262" s="399" t="str">
        <f>IF($A262="","",VLOOKUP($A262,BDD!$A$8:$BB$3170,10,0))</f>
        <v/>
      </c>
      <c r="K262" s="400" t="str">
        <f>IF($A262="","",VLOOKUP($A262,BDD!$A$8:$BB$3170,11,0))</f>
        <v/>
      </c>
      <c r="L262" s="398" t="str">
        <f>IF($A262="","",VLOOKUP($A262,BDD!$A$8:$BB$3170,13,0))</f>
        <v/>
      </c>
      <c r="M262" s="398" t="str">
        <f>IF($A262="","",VLOOKUP($A262,BDD!$A$8:$BB$3170,14,0))</f>
        <v/>
      </c>
      <c r="N262" s="401" t="str">
        <f>IF(AB262="",IF($A262="","",VLOOKUP($A262,BDD!$A$8:$BB$3170,22,0)),VLOOKUP($A262,BDD!$A$8:$BB$3170,31,0))</f>
        <v/>
      </c>
      <c r="O262" s="399" t="str">
        <f>IF(AB262="",IF($A262="","",VLOOKUP($A262,BDD!$A$8:$BB$3170,16,0)),IF($A262="","",VLOOKUP($A262,BDD!$A$8:$BB$3170,29,0)))</f>
        <v/>
      </c>
      <c r="P262" s="402" t="str">
        <f>IF(AB262="",IF($A262="","",VLOOKUP($A262,BDD!$A$8:$BB$3170,17,0)),VLOOKUP($A262,BDD!$A$8:$BB$3170,30,0))</f>
        <v/>
      </c>
      <c r="Q262" s="402" t="str">
        <f>IF(AB262="",IF($A262="","",VLOOKUP($A262,BDD!$A$8:$BB$3170,18,0)),VLOOKUP($A262,BDD!$A$8:$BB$3170,30,0))</f>
        <v/>
      </c>
      <c r="R262" s="402" t="str">
        <f>IF(AB262="",IF($A262="","",VLOOKUP($A262,BDD!$A$8:$BB$3170,19,0)),VLOOKUP($A262,BDD!$A$8:$BB$3170,30,0))</f>
        <v/>
      </c>
      <c r="S262" s="398" t="str">
        <f>IF($A262="","",IFERROR(RIGHT(IF(VLOOKUP($A262,BDD!$A$8:$BB$3170,23,0)=0,"",VLOOKUP($A262,BDD!$A$8:$BB$3170,23,0)),3),""))</f>
        <v/>
      </c>
      <c r="T262" s="398" t="str">
        <f>IF($A262="","",IFERROR(RIGHT(IF(VLOOKUP($A262,BDD!$A$8:$BB$3170,27,0)=0,"",VLOOKUP($A262,BDD!$A$8:$BB$3170,27,0)),3),""))</f>
        <v/>
      </c>
      <c r="U262" s="398" t="str">
        <f>IF($A262="","",IFERROR(RIGHT(IF(VLOOKUP($A262,BDD!$A$8:$BB$3170,51,0)=0,"",VLOOKUP($A262,BDD!$A$8:$BB$3170,51,0)),3),""))</f>
        <v/>
      </c>
      <c r="V262" s="398" t="str">
        <f>IF($A262="","",IFERROR(RIGHT(IF(VLOOKUP($A262,BDD!$A$8:$BB$3170,52,0)=0,"",VLOOKUP($A262,BDD!$A$8:$BB$3170,52,0)),3),""))</f>
        <v/>
      </c>
      <c r="W262" s="398" t="str">
        <f>IF($A262="","",IFERROR(RIGHT(IF(VLOOKUP($A262,BDD!$A$8:$BB$3170,53,0)=0,"",VLOOKUP($A262,BDD!$A$8:$BB$3170,53,0)),3),""))</f>
        <v/>
      </c>
      <c r="X262" s="403" t="str">
        <f>IF($A262="","",IFERROR(RIGHT(IF(VLOOKUP($A262,BDD!$A$8:$BB$3170,54,0)=0,"",VLOOKUP($A262,BDD!$A$8:$BB$3170,54,0)),3),""))</f>
        <v/>
      </c>
      <c r="Y262" s="359">
        <v>154</v>
      </c>
      <c r="Z262" s="360" t="str">
        <f t="shared" si="12"/>
        <v/>
      </c>
      <c r="AA262" s="370"/>
      <c r="AB262" s="411" t="str">
        <f>IF($A262="","",IF(VLOOKUP($A262,BDD!$A$8:$BB$3170,32,0)=0,"",VLOOKUP($A262,BDD!$A$8:$BB$3170,32,0)))</f>
        <v/>
      </c>
    </row>
    <row r="263" spans="1:28" s="359" customFormat="1" ht="21" customHeight="1">
      <c r="A263" s="350" t="str">
        <f>IF(AA155="","",IFERROR(INDEX(BDD!$A$8:$A$3170,MATCH(AA155&amp;"",BDD!$E$8:$E$3170,0)),IFERROR(INDEX(BDD!$A$8:$A$3170,MATCH("JN°"&amp;TEXT(AA155,"000"),BDD!$E$8:$E$3170,0)),IF(ISNUMBER(MATCH(AA155&amp;"",BDD!$A$8:$A$3170,0)),AA155&amp;"",""))))</f>
        <v/>
      </c>
      <c r="B263" s="397" t="str">
        <f>IF($A263="","",VLOOKUP($A263,BDD!$A$8:$BB$3170,3,0))</f>
        <v/>
      </c>
      <c r="C263" s="363" t="str">
        <f>IF($A263="","",VLOOKUP($A263,BDD!$A$8:$BB$3170,4,0))</f>
        <v/>
      </c>
      <c r="D263" s="398" t="str">
        <f>IF($A263="","",VLOOKUP($A263,BDD!$A$8:$BB$3170,12,0))</f>
        <v/>
      </c>
      <c r="E263" s="398" t="str">
        <f>IF($A263="","",VLOOKUP($A263,BDD!$A$8:$BB$3170,5,0))</f>
        <v/>
      </c>
      <c r="F263" s="398" t="str">
        <f>IF($A263="","",VLOOKUP($A263,BDD!$A$8:$BB$3170,6,0))</f>
        <v/>
      </c>
      <c r="G263" s="399" t="str">
        <f>IF($A263="","",VLOOKUP($A263,BDD!$A$8:$BB$3170,7,0))</f>
        <v/>
      </c>
      <c r="H263" s="398" t="str">
        <f>IF($A263="","",VLOOKUP($A263,BDD!$A$8:$BB$3170,8,0))</f>
        <v/>
      </c>
      <c r="I263" s="398" t="str">
        <f>IF($A263="","",VLOOKUP($A263,BDD!$A$8:$BB$3170,9,0))</f>
        <v/>
      </c>
      <c r="J263" s="399" t="str">
        <f>IF($A263="","",VLOOKUP($A263,BDD!$A$8:$BB$3170,10,0))</f>
        <v/>
      </c>
      <c r="K263" s="400" t="str">
        <f>IF($A263="","",VLOOKUP($A263,BDD!$A$8:$BB$3170,11,0))</f>
        <v/>
      </c>
      <c r="L263" s="398" t="str">
        <f>IF($A263="","",VLOOKUP($A263,BDD!$A$8:$BB$3170,13,0))</f>
        <v/>
      </c>
      <c r="M263" s="398" t="str">
        <f>IF($A263="","",VLOOKUP($A263,BDD!$A$8:$BB$3170,14,0))</f>
        <v/>
      </c>
      <c r="N263" s="401" t="str">
        <f>IF(AB263="",IF($A263="","",VLOOKUP($A263,BDD!$A$8:$BB$3170,22,0)),VLOOKUP($A263,BDD!$A$8:$BB$3170,31,0))</f>
        <v/>
      </c>
      <c r="O263" s="399" t="str">
        <f>IF(AB263="",IF($A263="","",VLOOKUP($A263,BDD!$A$8:$BB$3170,16,0)),IF($A263="","",VLOOKUP($A263,BDD!$A$8:$BB$3170,29,0)))</f>
        <v/>
      </c>
      <c r="P263" s="402" t="str">
        <f>IF(AB263="",IF($A263="","",VLOOKUP($A263,BDD!$A$8:$BB$3170,17,0)),VLOOKUP($A263,BDD!$A$8:$BB$3170,30,0))</f>
        <v/>
      </c>
      <c r="Q263" s="402" t="str">
        <f>IF(AB263="",IF($A263="","",VLOOKUP($A263,BDD!$A$8:$BB$3170,18,0)),VLOOKUP($A263,BDD!$A$8:$BB$3170,30,0))</f>
        <v/>
      </c>
      <c r="R263" s="402" t="str">
        <f>IF(AB263="",IF($A263="","",VLOOKUP($A263,BDD!$A$8:$BB$3170,19,0)),VLOOKUP($A263,BDD!$A$8:$BB$3170,30,0))</f>
        <v/>
      </c>
      <c r="S263" s="398" t="str">
        <f>IF($A263="","",IFERROR(RIGHT(IF(VLOOKUP($A263,BDD!$A$8:$BB$3170,23,0)=0,"",VLOOKUP($A263,BDD!$A$8:$BB$3170,23,0)),3),""))</f>
        <v/>
      </c>
      <c r="T263" s="398" t="str">
        <f>IF($A263="","",IFERROR(RIGHT(IF(VLOOKUP($A263,BDD!$A$8:$BB$3170,27,0)=0,"",VLOOKUP($A263,BDD!$A$8:$BB$3170,27,0)),3),""))</f>
        <v/>
      </c>
      <c r="U263" s="398" t="str">
        <f>IF($A263="","",IFERROR(RIGHT(IF(VLOOKUP($A263,BDD!$A$8:$BB$3170,51,0)=0,"",VLOOKUP($A263,BDD!$A$8:$BB$3170,51,0)),3),""))</f>
        <v/>
      </c>
      <c r="V263" s="398" t="str">
        <f>IF($A263="","",IFERROR(RIGHT(IF(VLOOKUP($A263,BDD!$A$8:$BB$3170,52,0)=0,"",VLOOKUP($A263,BDD!$A$8:$BB$3170,52,0)),3),""))</f>
        <v/>
      </c>
      <c r="W263" s="398" t="str">
        <f>IF($A263="","",IFERROR(RIGHT(IF(VLOOKUP($A263,BDD!$A$8:$BB$3170,53,0)=0,"",VLOOKUP($A263,BDD!$A$8:$BB$3170,53,0)),3),""))</f>
        <v/>
      </c>
      <c r="X263" s="403" t="str">
        <f>IF($A263="","",IFERROR(RIGHT(IF(VLOOKUP($A263,BDD!$A$8:$BB$3170,54,0)=0,"",VLOOKUP($A263,BDD!$A$8:$BB$3170,54,0)),3),""))</f>
        <v/>
      </c>
      <c r="Y263" s="359">
        <v>155</v>
      </c>
      <c r="Z263" s="360" t="str">
        <f t="shared" si="12"/>
        <v/>
      </c>
      <c r="AA263" s="370"/>
      <c r="AB263" s="411" t="str">
        <f>IF($A263="","",IF(VLOOKUP($A263,BDD!$A$8:$BB$3170,32,0)=0,"",VLOOKUP($A263,BDD!$A$8:$BB$3170,32,0)))</f>
        <v/>
      </c>
    </row>
    <row r="264" spans="1:28" s="359" customFormat="1" ht="21" customHeight="1">
      <c r="A264" s="350" t="str">
        <f>IF(AA156="","",IFERROR(INDEX(BDD!$A$8:$A$3170,MATCH(AA156&amp;"",BDD!$E$8:$E$3170,0)),IFERROR(INDEX(BDD!$A$8:$A$3170,MATCH("JN°"&amp;TEXT(AA156,"000"),BDD!$E$8:$E$3170,0)),IF(ISNUMBER(MATCH(AA156&amp;"",BDD!$A$8:$A$3170,0)),AA156&amp;"",""))))</f>
        <v/>
      </c>
      <c r="B264" s="397" t="str">
        <f>IF($A264="","",VLOOKUP($A264,BDD!$A$8:$BB$3170,3,0))</f>
        <v/>
      </c>
      <c r="C264" s="363" t="str">
        <f>IF($A264="","",VLOOKUP($A264,BDD!$A$8:$BB$3170,4,0))</f>
        <v/>
      </c>
      <c r="D264" s="398" t="str">
        <f>IF($A264="","",VLOOKUP($A264,BDD!$A$8:$BB$3170,12,0))</f>
        <v/>
      </c>
      <c r="E264" s="398" t="str">
        <f>IF($A264="","",VLOOKUP($A264,BDD!$A$8:$BB$3170,5,0))</f>
        <v/>
      </c>
      <c r="F264" s="398" t="str">
        <f>IF($A264="","",VLOOKUP($A264,BDD!$A$8:$BB$3170,6,0))</f>
        <v/>
      </c>
      <c r="G264" s="399" t="str">
        <f>IF($A264="","",VLOOKUP($A264,BDD!$A$8:$BB$3170,7,0))</f>
        <v/>
      </c>
      <c r="H264" s="400" t="str">
        <f>IF($A264="","",VLOOKUP($A264,BDD!$A$8:$BB$3170,8,0))</f>
        <v/>
      </c>
      <c r="I264" s="398" t="str">
        <f>IF($A264="","",VLOOKUP($A264,BDD!$A$8:$BB$3170,9,0))</f>
        <v/>
      </c>
      <c r="J264" s="399" t="str">
        <f>IF($A264="","",VLOOKUP($A264,BDD!$A$8:$BB$3170,10,0))</f>
        <v/>
      </c>
      <c r="K264" s="400" t="str">
        <f>IF($A264="","",VLOOKUP($A264,BDD!$A$8:$BB$3170,11,0))</f>
        <v/>
      </c>
      <c r="L264" s="398" t="str">
        <f>IF($A264="","",VLOOKUP($A264,BDD!$A$8:$BB$3170,13,0))</f>
        <v/>
      </c>
      <c r="M264" s="398" t="str">
        <f>IF($A264="","",VLOOKUP($A264,BDD!$A$8:$BB$3170,14,0))</f>
        <v/>
      </c>
      <c r="N264" s="401" t="str">
        <f>IF(AB264="",IF($A264="","",VLOOKUP($A264,BDD!$A$8:$BB$3170,22,0)),VLOOKUP($A264,BDD!$A$8:$BB$3170,31,0))</f>
        <v/>
      </c>
      <c r="O264" s="399" t="str">
        <f>IF(AB264="",IF($A264="","",VLOOKUP($A264,BDD!$A$8:$BB$3170,16,0)),IF($A264="","",VLOOKUP($A264,BDD!$A$8:$BB$3170,29,0)))</f>
        <v/>
      </c>
      <c r="P264" s="402" t="str">
        <f>IF(AB264="",IF($A264="","",VLOOKUP($A264,BDD!$A$8:$BB$3170,17,0)),VLOOKUP($A264,BDD!$A$8:$BB$3170,30,0))</f>
        <v/>
      </c>
      <c r="Q264" s="402" t="str">
        <f>IF(AB264="",IF($A264="","",VLOOKUP($A264,BDD!$A$8:$BB$3170,18,0)),VLOOKUP($A264,BDD!$A$8:$BB$3170,30,0))</f>
        <v/>
      </c>
      <c r="R264" s="402" t="str">
        <f>IF(AB264="",IF($A264="","",VLOOKUP($A264,BDD!$A$8:$BB$3170,19,0)),VLOOKUP($A264,BDD!$A$8:$BB$3170,30,0))</f>
        <v/>
      </c>
      <c r="S264" s="398" t="str">
        <f>IF($A264="","",IFERROR(RIGHT(IF(VLOOKUP($A264,BDD!$A$8:$BB$3170,23,0)=0,"",VLOOKUP($A264,BDD!$A$8:$BB$3170,23,0)),3),""))</f>
        <v/>
      </c>
      <c r="T264" s="398" t="str">
        <f>IF($A264="","",IFERROR(RIGHT(IF(VLOOKUP($A264,BDD!$A$8:$BB$3170,27,0)=0,"",VLOOKUP($A264,BDD!$A$8:$BB$3170,27,0)),3),""))</f>
        <v/>
      </c>
      <c r="U264" s="398" t="str">
        <f>IF($A264="","",IFERROR(RIGHT(IF(VLOOKUP($A264,BDD!$A$8:$BB$3170,51,0)=0,"",VLOOKUP($A264,BDD!$A$8:$BB$3170,51,0)),3),""))</f>
        <v/>
      </c>
      <c r="V264" s="398" t="str">
        <f>IF($A264="","",IFERROR(RIGHT(IF(VLOOKUP($A264,BDD!$A$8:$BB$3170,52,0)=0,"",VLOOKUP($A264,BDD!$A$8:$BB$3170,52,0)),3),""))</f>
        <v/>
      </c>
      <c r="W264" s="398" t="str">
        <f>IF($A264="","",IFERROR(RIGHT(IF(VLOOKUP($A264,BDD!$A$8:$BB$3170,53,0)=0,"",VLOOKUP($A264,BDD!$A$8:$BB$3170,53,0)),3),""))</f>
        <v/>
      </c>
      <c r="X264" s="403" t="str">
        <f>IF($A264="","",IFERROR(RIGHT(IF(VLOOKUP($A264,BDD!$A$8:$BB$3170,54,0)=0,"",VLOOKUP($A264,BDD!$A$8:$BB$3170,54,0)),3),""))</f>
        <v/>
      </c>
      <c r="Y264" s="359">
        <v>156</v>
      </c>
      <c r="Z264" s="360" t="str">
        <f t="shared" si="12"/>
        <v/>
      </c>
      <c r="AA264" s="370"/>
      <c r="AB264" s="411" t="str">
        <f>IF($A264="","",IF(VLOOKUP($A264,BDD!$A$8:$BB$3170,32,0)=0,"",VLOOKUP($A264,BDD!$A$8:$BB$3170,32,0)))</f>
        <v/>
      </c>
    </row>
    <row r="265" spans="1:28" s="359" customFormat="1" ht="21" customHeight="1">
      <c r="A265" s="350" t="str">
        <f>IF(AA157="","",IFERROR(INDEX(BDD!$A$8:$A$3170,MATCH(AA157&amp;"",BDD!$E$8:$E$3170,0)),IFERROR(INDEX(BDD!$A$8:$A$3170,MATCH("JN°"&amp;TEXT(AA157,"000"),BDD!$E$8:$E$3170,0)),IF(ISNUMBER(MATCH(AA157&amp;"",BDD!$A$8:$A$3170,0)),AA157&amp;"",""))))</f>
        <v/>
      </c>
      <c r="B265" s="397" t="str">
        <f>IF($A265="","",VLOOKUP($A265,BDD!$A$8:$BB$3170,3,0))</f>
        <v/>
      </c>
      <c r="C265" s="363" t="str">
        <f>IF($A265="","",VLOOKUP($A265,BDD!$A$8:$BB$3170,4,0))</f>
        <v/>
      </c>
      <c r="D265" s="398" t="str">
        <f>IF($A265="","",VLOOKUP($A265,BDD!$A$8:$BB$3170,12,0))</f>
        <v/>
      </c>
      <c r="E265" s="398" t="str">
        <f>IF($A265="","",VLOOKUP($A265,BDD!$A$8:$BB$3170,5,0))</f>
        <v/>
      </c>
      <c r="F265" s="398" t="str">
        <f>IF($A265="","",VLOOKUP($A265,BDD!$A$8:$BB$3170,6,0))</f>
        <v/>
      </c>
      <c r="G265" s="399" t="str">
        <f>IF($A265="","",VLOOKUP($A265,BDD!$A$8:$BB$3170,7,0))</f>
        <v/>
      </c>
      <c r="H265" s="398" t="str">
        <f>IF($A265="","",VLOOKUP($A265,BDD!$A$8:$BB$3170,8,0))</f>
        <v/>
      </c>
      <c r="I265" s="398" t="str">
        <f>IF($A265="","",VLOOKUP($A265,BDD!$A$8:$BB$3170,9,0))</f>
        <v/>
      </c>
      <c r="J265" s="399" t="str">
        <f>IF($A265="","",VLOOKUP($A265,BDD!$A$8:$BB$3170,10,0))</f>
        <v/>
      </c>
      <c r="K265" s="400" t="str">
        <f>IF($A265="","",VLOOKUP($A265,BDD!$A$8:$BB$3170,11,0))</f>
        <v/>
      </c>
      <c r="L265" s="398" t="str">
        <f>IF($A265="","",VLOOKUP($A265,BDD!$A$8:$BB$3170,13,0))</f>
        <v/>
      </c>
      <c r="M265" s="398" t="str">
        <f>IF($A265="","",VLOOKUP($A265,BDD!$A$8:$BB$3170,14,0))</f>
        <v/>
      </c>
      <c r="N265" s="401" t="str">
        <f>IF(AB265="",IF($A265="","",VLOOKUP($A265,BDD!$A$8:$BB$3170,22,0)),VLOOKUP($A265,BDD!$A$8:$BB$3170,31,0))</f>
        <v/>
      </c>
      <c r="O265" s="399" t="str">
        <f>IF(AB265="",IF($A265="","",VLOOKUP($A265,BDD!$A$8:$BB$3170,16,0)),IF($A265="","",VLOOKUP($A265,BDD!$A$8:$BB$3170,29,0)))</f>
        <v/>
      </c>
      <c r="P265" s="402" t="str">
        <f>IF(AB265="",IF($A265="","",VLOOKUP($A265,BDD!$A$8:$BB$3170,17,0)),VLOOKUP($A265,BDD!$A$8:$BB$3170,30,0))</f>
        <v/>
      </c>
      <c r="Q265" s="402" t="str">
        <f>IF(AB265="",IF($A265="","",VLOOKUP($A265,BDD!$A$8:$BB$3170,18,0)),VLOOKUP($A265,BDD!$A$8:$BB$3170,30,0))</f>
        <v/>
      </c>
      <c r="R265" s="402" t="str">
        <f>IF(AB265="",IF($A265="","",VLOOKUP($A265,BDD!$A$8:$BB$3170,19,0)),VLOOKUP($A265,BDD!$A$8:$BB$3170,30,0))</f>
        <v/>
      </c>
      <c r="S265" s="398" t="str">
        <f>IF($A265="","",IFERROR(RIGHT(IF(VLOOKUP($A265,BDD!$A$8:$BB$3170,23,0)=0,"",VLOOKUP($A265,BDD!$A$8:$BB$3170,23,0)),3),""))</f>
        <v/>
      </c>
      <c r="T265" s="398" t="str">
        <f>IF($A265="","",IFERROR(RIGHT(IF(VLOOKUP($A265,BDD!$A$8:$BB$3170,27,0)=0,"",VLOOKUP($A265,BDD!$A$8:$BB$3170,27,0)),3),""))</f>
        <v/>
      </c>
      <c r="U265" s="398" t="str">
        <f>IF($A265="","",IFERROR(RIGHT(IF(VLOOKUP($A265,BDD!$A$8:$BB$3170,51,0)=0,"",VLOOKUP($A265,BDD!$A$8:$BB$3170,51,0)),3),""))</f>
        <v/>
      </c>
      <c r="V265" s="398" t="str">
        <f>IF($A265="","",IFERROR(RIGHT(IF(VLOOKUP($A265,BDD!$A$8:$BB$3170,52,0)=0,"",VLOOKUP($A265,BDD!$A$8:$BB$3170,52,0)),3),""))</f>
        <v/>
      </c>
      <c r="W265" s="398" t="str">
        <f>IF($A265="","",IFERROR(RIGHT(IF(VLOOKUP($A265,BDD!$A$8:$BB$3170,53,0)=0,"",VLOOKUP($A265,BDD!$A$8:$BB$3170,53,0)),3),""))</f>
        <v/>
      </c>
      <c r="X265" s="403" t="str">
        <f>IF($A265="","",IFERROR(RIGHT(IF(VLOOKUP($A265,BDD!$A$8:$BB$3170,54,0)=0,"",VLOOKUP($A265,BDD!$A$8:$BB$3170,54,0)),3),""))</f>
        <v/>
      </c>
      <c r="Y265" s="359">
        <v>157</v>
      </c>
      <c r="Z265" s="360" t="str">
        <f t="shared" si="12"/>
        <v/>
      </c>
      <c r="AA265" s="370"/>
      <c r="AB265" s="411" t="str">
        <f>IF($A265="","",IF(VLOOKUP($A265,BDD!$A$8:$BB$3170,32,0)=0,"",VLOOKUP($A265,BDD!$A$8:$BB$3170,32,0)))</f>
        <v/>
      </c>
    </row>
    <row r="266" spans="1:28" s="359" customFormat="1" ht="21" customHeight="1">
      <c r="A266" s="350" t="str">
        <f>IF(AA158="","",IFERROR(INDEX(BDD!$A$8:$A$3170,MATCH(AA158&amp;"",BDD!$E$8:$E$3170,0)),IFERROR(INDEX(BDD!$A$8:$A$3170,MATCH("JN°"&amp;TEXT(AA158,"000"),BDD!$E$8:$E$3170,0)),IF(ISNUMBER(MATCH(AA158&amp;"",BDD!$A$8:$A$3170,0)),AA158&amp;"",""))))</f>
        <v/>
      </c>
      <c r="B266" s="397" t="str">
        <f>IF($A266="","",VLOOKUP($A266,BDD!$A$8:$BB$3170,3,0))</f>
        <v/>
      </c>
      <c r="C266" s="363" t="str">
        <f>IF($A266="","",VLOOKUP($A266,BDD!$A$8:$BB$3170,4,0))</f>
        <v/>
      </c>
      <c r="D266" s="398" t="str">
        <f>IF($A266="","",VLOOKUP($A266,BDD!$A$8:$BB$3170,12,0))</f>
        <v/>
      </c>
      <c r="E266" s="398" t="str">
        <f>IF($A266="","",VLOOKUP($A266,BDD!$A$8:$BB$3170,5,0))</f>
        <v/>
      </c>
      <c r="F266" s="398" t="str">
        <f>IF($A266="","",VLOOKUP($A266,BDD!$A$8:$BB$3170,6,0))</f>
        <v/>
      </c>
      <c r="G266" s="399" t="str">
        <f>IF($A266="","",VLOOKUP($A266,BDD!$A$8:$BB$3170,7,0))</f>
        <v/>
      </c>
      <c r="H266" s="398" t="str">
        <f>IF($A266="","",VLOOKUP($A266,BDD!$A$8:$BB$3170,8,0))</f>
        <v/>
      </c>
      <c r="I266" s="398" t="str">
        <f>IF($A266="","",VLOOKUP($A266,BDD!$A$8:$BB$3170,9,0))</f>
        <v/>
      </c>
      <c r="J266" s="399" t="str">
        <f>IF($A266="","",VLOOKUP($A266,BDD!$A$8:$BB$3170,10,0))</f>
        <v/>
      </c>
      <c r="K266" s="400" t="str">
        <f>IF($A266="","",VLOOKUP($A266,BDD!$A$8:$BB$3170,11,0))</f>
        <v/>
      </c>
      <c r="L266" s="398" t="str">
        <f>IF($A266="","",VLOOKUP($A266,BDD!$A$8:$BB$3170,13,0))</f>
        <v/>
      </c>
      <c r="M266" s="398" t="str">
        <f>IF($A266="","",VLOOKUP($A266,BDD!$A$8:$BB$3170,14,0))</f>
        <v/>
      </c>
      <c r="N266" s="401" t="str">
        <f>IF(AB266="",IF($A266="","",VLOOKUP($A266,BDD!$A$8:$BB$3170,22,0)),VLOOKUP($A266,BDD!$A$8:$BB$3170,31,0))</f>
        <v/>
      </c>
      <c r="O266" s="399" t="str">
        <f>IF(AB266="",IF($A266="","",VLOOKUP($A266,BDD!$A$8:$BB$3170,16,0)),IF($A266="","",VLOOKUP($A266,BDD!$A$8:$BB$3170,29,0)))</f>
        <v/>
      </c>
      <c r="P266" s="402" t="str">
        <f>IF(AB266="",IF($A266="","",VLOOKUP($A266,BDD!$A$8:$BB$3170,17,0)),VLOOKUP($A266,BDD!$A$8:$BB$3170,30,0))</f>
        <v/>
      </c>
      <c r="Q266" s="402" t="str">
        <f>IF(AB266="",IF($A266="","",VLOOKUP($A266,BDD!$A$8:$BB$3170,18,0)),VLOOKUP($A266,BDD!$A$8:$BB$3170,30,0))</f>
        <v/>
      </c>
      <c r="R266" s="402" t="str">
        <f>IF(AB266="",IF($A266="","",VLOOKUP($A266,BDD!$A$8:$BB$3170,19,0)),VLOOKUP($A266,BDD!$A$8:$BB$3170,30,0))</f>
        <v/>
      </c>
      <c r="S266" s="398" t="str">
        <f>IF($A266="","",IFERROR(RIGHT(IF(VLOOKUP($A266,BDD!$A$8:$BB$3170,23,0)=0,"",VLOOKUP($A266,BDD!$A$8:$BB$3170,23,0)),3),""))</f>
        <v/>
      </c>
      <c r="T266" s="398" t="str">
        <f>IF($A266="","",IFERROR(RIGHT(IF(VLOOKUP($A266,BDD!$A$8:$BB$3170,27,0)=0,"",VLOOKUP($A266,BDD!$A$8:$BB$3170,27,0)),3),""))</f>
        <v/>
      </c>
      <c r="U266" s="398" t="str">
        <f>IF($A266="","",IFERROR(RIGHT(IF(VLOOKUP($A266,BDD!$A$8:$BB$3170,51,0)=0,"",VLOOKUP($A266,BDD!$A$8:$BB$3170,51,0)),3),""))</f>
        <v/>
      </c>
      <c r="V266" s="398" t="str">
        <f>IF($A266="","",IFERROR(RIGHT(IF(VLOOKUP($A266,BDD!$A$8:$BB$3170,52,0)=0,"",VLOOKUP($A266,BDD!$A$8:$BB$3170,52,0)),3),""))</f>
        <v/>
      </c>
      <c r="W266" s="398" t="str">
        <f>IF($A266="","",IFERROR(RIGHT(IF(VLOOKUP($A266,BDD!$A$8:$BB$3170,53,0)=0,"",VLOOKUP($A266,BDD!$A$8:$BB$3170,53,0)),3),""))</f>
        <v/>
      </c>
      <c r="X266" s="403" t="str">
        <f>IF($A266="","",IFERROR(RIGHT(IF(VLOOKUP($A266,BDD!$A$8:$BB$3170,54,0)=0,"",VLOOKUP($A266,BDD!$A$8:$BB$3170,54,0)),3),""))</f>
        <v/>
      </c>
      <c r="Y266" s="359">
        <v>158</v>
      </c>
      <c r="Z266" s="360" t="str">
        <f t="shared" si="12"/>
        <v/>
      </c>
      <c r="AA266" s="370"/>
      <c r="AB266" s="411" t="str">
        <f>IF($A266="","",IF(VLOOKUP($A266,BDD!$A$8:$BB$3170,32,0)=0,"",VLOOKUP($A266,BDD!$A$8:$BB$3170,32,0)))</f>
        <v/>
      </c>
    </row>
    <row r="267" spans="1:28" s="359" customFormat="1" ht="21" customHeight="1">
      <c r="A267" s="350" t="str">
        <f>IF(AA159="","",IFERROR(INDEX(BDD!$A$8:$A$3170,MATCH(AA159&amp;"",BDD!$E$8:$E$3170,0)),IFERROR(INDEX(BDD!$A$8:$A$3170,MATCH("JN°"&amp;TEXT(AA159,"000"),BDD!$E$8:$E$3170,0)),IF(ISNUMBER(MATCH(AA159&amp;"",BDD!$A$8:$A$3170,0)),AA159&amp;"",""))))</f>
        <v/>
      </c>
      <c r="B267" s="397" t="str">
        <f>IF($A267="","",VLOOKUP($A267,BDD!$A$8:$BB$3170,3,0))</f>
        <v/>
      </c>
      <c r="C267" s="363" t="str">
        <f>IF($A267="","",VLOOKUP($A267,BDD!$A$8:$BB$3170,4,0))</f>
        <v/>
      </c>
      <c r="D267" s="398" t="str">
        <f>IF($A267="","",VLOOKUP($A267,BDD!$A$8:$BB$3170,12,0))</f>
        <v/>
      </c>
      <c r="E267" s="398" t="str">
        <f>IF($A267="","",VLOOKUP($A267,BDD!$A$8:$BB$3170,5,0))</f>
        <v/>
      </c>
      <c r="F267" s="398" t="str">
        <f>IF($A267="","",VLOOKUP($A267,BDD!$A$8:$BB$3170,6,0))</f>
        <v/>
      </c>
      <c r="G267" s="399" t="str">
        <f>IF($A267="","",VLOOKUP($A267,BDD!$A$8:$BB$3170,7,0))</f>
        <v/>
      </c>
      <c r="H267" s="398" t="str">
        <f>IF($A267="","",VLOOKUP($A267,BDD!$A$8:$BB$3170,8,0))</f>
        <v/>
      </c>
      <c r="I267" s="398" t="str">
        <f>IF($A267="","",VLOOKUP($A267,BDD!$A$8:$BB$3170,9,0))</f>
        <v/>
      </c>
      <c r="J267" s="399" t="str">
        <f>IF($A267="","",VLOOKUP($A267,BDD!$A$8:$BB$3170,10,0))</f>
        <v/>
      </c>
      <c r="K267" s="400" t="str">
        <f>IF($A267="","",VLOOKUP($A267,BDD!$A$8:$BB$3170,11,0))</f>
        <v/>
      </c>
      <c r="L267" s="398" t="str">
        <f>IF($A267="","",VLOOKUP($A267,BDD!$A$8:$BB$3170,13,0))</f>
        <v/>
      </c>
      <c r="M267" s="398" t="str">
        <f>IF($A267="","",VLOOKUP($A267,BDD!$A$8:$BB$3170,14,0))</f>
        <v/>
      </c>
      <c r="N267" s="401" t="str">
        <f>IF(AB267="",IF($A267="","",VLOOKUP($A267,BDD!$A$8:$BB$3170,22,0)),VLOOKUP($A267,BDD!$A$8:$BB$3170,31,0))</f>
        <v/>
      </c>
      <c r="O267" s="399" t="str">
        <f>IF(AB267="",IF($A267="","",VLOOKUP($A267,BDD!$A$8:$BB$3170,16,0)),IF($A267="","",VLOOKUP($A267,BDD!$A$8:$BB$3170,29,0)))</f>
        <v/>
      </c>
      <c r="P267" s="402" t="str">
        <f>IF(AB267="",IF($A267="","",VLOOKUP($A267,BDD!$A$8:$BB$3170,17,0)),VLOOKUP($A267,BDD!$A$8:$BB$3170,30,0))</f>
        <v/>
      </c>
      <c r="Q267" s="402" t="str">
        <f>IF(AB267="",IF($A267="","",VLOOKUP($A267,BDD!$A$8:$BB$3170,18,0)),VLOOKUP($A267,BDD!$A$8:$BB$3170,30,0))</f>
        <v/>
      </c>
      <c r="R267" s="402" t="str">
        <f>IF(AB267="",IF($A267="","",VLOOKUP($A267,BDD!$A$8:$BB$3170,19,0)),VLOOKUP($A267,BDD!$A$8:$BB$3170,30,0))</f>
        <v/>
      </c>
      <c r="S267" s="398" t="str">
        <f>IF($A267="","",IFERROR(RIGHT(IF(VLOOKUP($A267,BDD!$A$8:$BB$3170,23,0)=0,"",VLOOKUP($A267,BDD!$A$8:$BB$3170,23,0)),3),""))</f>
        <v/>
      </c>
      <c r="T267" s="398" t="str">
        <f>IF($A267="","",IFERROR(RIGHT(IF(VLOOKUP($A267,BDD!$A$8:$BB$3170,27,0)=0,"",VLOOKUP($A267,BDD!$A$8:$BB$3170,27,0)),3),""))</f>
        <v/>
      </c>
      <c r="U267" s="398" t="str">
        <f>IF($A267="","",IFERROR(RIGHT(IF(VLOOKUP($A267,BDD!$A$8:$BB$3170,51,0)=0,"",VLOOKUP($A267,BDD!$A$8:$BB$3170,51,0)),3),""))</f>
        <v/>
      </c>
      <c r="V267" s="398" t="str">
        <f>IF($A267="","",IFERROR(RIGHT(IF(VLOOKUP($A267,BDD!$A$8:$BB$3170,52,0)=0,"",VLOOKUP($A267,BDD!$A$8:$BB$3170,52,0)),3),""))</f>
        <v/>
      </c>
      <c r="W267" s="398" t="str">
        <f>IF($A267="","",IFERROR(RIGHT(IF(VLOOKUP($A267,BDD!$A$8:$BB$3170,53,0)=0,"",VLOOKUP($A267,BDD!$A$8:$BB$3170,53,0)),3),""))</f>
        <v/>
      </c>
      <c r="X267" s="403" t="str">
        <f>IF($A267="","",IFERROR(RIGHT(IF(VLOOKUP($A267,BDD!$A$8:$BB$3170,54,0)=0,"",VLOOKUP($A267,BDD!$A$8:$BB$3170,54,0)),3),""))</f>
        <v/>
      </c>
      <c r="Y267" s="359">
        <v>159</v>
      </c>
      <c r="Z267" s="360" t="str">
        <f t="shared" si="12"/>
        <v/>
      </c>
      <c r="AA267" s="370"/>
      <c r="AB267" s="411" t="str">
        <f>IF($A267="","",IF(VLOOKUP($A267,BDD!$A$8:$BB$3170,32,0)=0,"",VLOOKUP($A267,BDD!$A$8:$BB$3170,32,0)))</f>
        <v/>
      </c>
    </row>
    <row r="268" spans="1:28" s="359" customFormat="1" ht="21" customHeight="1">
      <c r="A268" s="350" t="str">
        <f>IF(AA160="","",IFERROR(INDEX(BDD!$A$8:$A$3170,MATCH(AA160&amp;"",BDD!$E$8:$E$3170,0)),IFERROR(INDEX(BDD!$A$8:$A$3170,MATCH("JN°"&amp;TEXT(AA160,"000"),BDD!$E$8:$E$3170,0)),IF(ISNUMBER(MATCH(AA160&amp;"",BDD!$A$8:$A$3170,0)),AA160&amp;"",""))))</f>
        <v/>
      </c>
      <c r="B268" s="397" t="str">
        <f>IF($A268="","",VLOOKUP($A268,BDD!$A$8:$BB$3170,3,0))</f>
        <v/>
      </c>
      <c r="C268" s="363" t="str">
        <f>IF($A268="","",VLOOKUP($A268,BDD!$A$8:$BB$3170,4,0))</f>
        <v/>
      </c>
      <c r="D268" s="398" t="str">
        <f>IF($A268="","",VLOOKUP($A268,BDD!$A$8:$BB$3170,12,0))</f>
        <v/>
      </c>
      <c r="E268" s="398" t="str">
        <f>IF($A268="","",VLOOKUP($A268,BDD!$A$8:$BB$3170,5,0))</f>
        <v/>
      </c>
      <c r="F268" s="398" t="str">
        <f>IF($A268="","",VLOOKUP($A268,BDD!$A$8:$BB$3170,6,0))</f>
        <v/>
      </c>
      <c r="G268" s="399" t="str">
        <f>IF($A268="","",VLOOKUP($A268,BDD!$A$8:$BB$3170,7,0))</f>
        <v/>
      </c>
      <c r="H268" s="400" t="str">
        <f>IF($A268="","",VLOOKUP($A268,BDD!$A$8:$BB$3170,8,0))</f>
        <v/>
      </c>
      <c r="I268" s="398" t="str">
        <f>IF($A268="","",VLOOKUP($A268,BDD!$A$8:$BB$3170,9,0))</f>
        <v/>
      </c>
      <c r="J268" s="399" t="str">
        <f>IF($A268="","",VLOOKUP($A268,BDD!$A$8:$BB$3170,10,0))</f>
        <v/>
      </c>
      <c r="K268" s="400" t="str">
        <f>IF($A268="","",VLOOKUP($A268,BDD!$A$8:$BB$3170,11,0))</f>
        <v/>
      </c>
      <c r="L268" s="398" t="str">
        <f>IF($A268="","",VLOOKUP($A268,BDD!$A$8:$BB$3170,13,0))</f>
        <v/>
      </c>
      <c r="M268" s="398" t="str">
        <f>IF($A268="","",VLOOKUP($A268,BDD!$A$8:$BB$3170,14,0))</f>
        <v/>
      </c>
      <c r="N268" s="401" t="str">
        <f>IF(AB268="",IF($A268="","",VLOOKUP($A268,BDD!$A$8:$BB$3170,22,0)),VLOOKUP($A268,BDD!$A$8:$BB$3170,31,0))</f>
        <v/>
      </c>
      <c r="O268" s="399" t="str">
        <f>IF(AB268="",IF($A268="","",VLOOKUP($A268,BDD!$A$8:$BB$3170,16,0)),IF($A268="","",VLOOKUP($A268,BDD!$A$8:$BB$3170,29,0)))</f>
        <v/>
      </c>
      <c r="P268" s="402" t="str">
        <f>IF(AB268="",IF($A268="","",VLOOKUP($A268,BDD!$A$8:$BB$3170,17,0)),VLOOKUP($A268,BDD!$A$8:$BB$3170,30,0))</f>
        <v/>
      </c>
      <c r="Q268" s="402" t="str">
        <f>IF(AB268="",IF($A268="","",VLOOKUP($A268,BDD!$A$8:$BB$3170,18,0)),VLOOKUP($A268,BDD!$A$8:$BB$3170,30,0))</f>
        <v/>
      </c>
      <c r="R268" s="402" t="str">
        <f>IF(AB268="",IF($A268="","",VLOOKUP($A268,BDD!$A$8:$BB$3170,19,0)),VLOOKUP($A268,BDD!$A$8:$BB$3170,30,0))</f>
        <v/>
      </c>
      <c r="S268" s="398" t="str">
        <f>IF($A268="","",IFERROR(RIGHT(IF(VLOOKUP($A268,BDD!$A$8:$BB$3170,23,0)=0,"",VLOOKUP($A268,BDD!$A$8:$BB$3170,23,0)),3),""))</f>
        <v/>
      </c>
      <c r="T268" s="398" t="str">
        <f>IF($A268="","",IFERROR(RIGHT(IF(VLOOKUP($A268,BDD!$A$8:$BB$3170,27,0)=0,"",VLOOKUP($A268,BDD!$A$8:$BB$3170,27,0)),3),""))</f>
        <v/>
      </c>
      <c r="U268" s="398" t="str">
        <f>IF($A268="","",IFERROR(RIGHT(IF(VLOOKUP($A268,BDD!$A$8:$BB$3170,51,0)=0,"",VLOOKUP($A268,BDD!$A$8:$BB$3170,51,0)),3),""))</f>
        <v/>
      </c>
      <c r="V268" s="398" t="str">
        <f>IF($A268="","",IFERROR(RIGHT(IF(VLOOKUP($A268,BDD!$A$8:$BB$3170,52,0)=0,"",VLOOKUP($A268,BDD!$A$8:$BB$3170,52,0)),3),""))</f>
        <v/>
      </c>
      <c r="W268" s="398" t="str">
        <f>IF($A268="","",IFERROR(RIGHT(IF(VLOOKUP($A268,BDD!$A$8:$BB$3170,53,0)=0,"",VLOOKUP($A268,BDD!$A$8:$BB$3170,53,0)),3),""))</f>
        <v/>
      </c>
      <c r="X268" s="403" t="str">
        <f>IF($A268="","",IFERROR(RIGHT(IF(VLOOKUP($A268,BDD!$A$8:$BB$3170,54,0)=0,"",VLOOKUP($A268,BDD!$A$8:$BB$3170,54,0)),3),""))</f>
        <v/>
      </c>
      <c r="Y268" s="359">
        <v>160</v>
      </c>
      <c r="Z268" s="360" t="str">
        <f t="shared" si="12"/>
        <v/>
      </c>
      <c r="AA268" s="370"/>
      <c r="AB268" s="411" t="str">
        <f>IF($A268="","",IF(VLOOKUP($A268,BDD!$A$8:$BB$3170,32,0)=0,"",VLOOKUP($A268,BDD!$A$8:$BB$3170,32,0)))</f>
        <v/>
      </c>
    </row>
    <row r="269" spans="1:28" s="359" customFormat="1" ht="21" customHeight="1">
      <c r="A269" s="350" t="str">
        <f>IF(AA161="","",IFERROR(INDEX(BDD!$A$8:$A$3170,MATCH(AA161&amp;"",BDD!$E$8:$E$3170,0)),IFERROR(INDEX(BDD!$A$8:$A$3170,MATCH("JN°"&amp;TEXT(AA161,"000"),BDD!$E$8:$E$3170,0)),IF(ISNUMBER(MATCH(AA161&amp;"",BDD!$A$8:$A$3170,0)),AA161&amp;"",""))))</f>
        <v/>
      </c>
      <c r="B269" s="397" t="str">
        <f>IF($A269="","",VLOOKUP($A269,BDD!$A$8:$BB$3170,3,0))</f>
        <v/>
      </c>
      <c r="C269" s="363" t="str">
        <f>IF($A269="","",VLOOKUP($A269,BDD!$A$8:$BB$3170,4,0))</f>
        <v/>
      </c>
      <c r="D269" s="398" t="str">
        <f>IF($A269="","",VLOOKUP($A269,BDD!$A$8:$BB$3170,12,0))</f>
        <v/>
      </c>
      <c r="E269" s="398" t="str">
        <f>IF($A269="","",VLOOKUP($A269,BDD!$A$8:$BB$3170,5,0))</f>
        <v/>
      </c>
      <c r="F269" s="398" t="str">
        <f>IF($A269="","",VLOOKUP($A269,BDD!$A$8:$BB$3170,6,0))</f>
        <v/>
      </c>
      <c r="G269" s="399" t="str">
        <f>IF($A269="","",VLOOKUP($A269,BDD!$A$8:$BB$3170,7,0))</f>
        <v/>
      </c>
      <c r="H269" s="398" t="str">
        <f>IF($A269="","",VLOOKUP($A269,BDD!$A$8:$BB$3170,8,0))</f>
        <v/>
      </c>
      <c r="I269" s="398" t="str">
        <f>IF($A269="","",VLOOKUP($A269,BDD!$A$8:$BB$3170,9,0))</f>
        <v/>
      </c>
      <c r="J269" s="399" t="str">
        <f>IF($A269="","",VLOOKUP($A269,BDD!$A$8:$BB$3170,10,0))</f>
        <v/>
      </c>
      <c r="K269" s="400" t="str">
        <f>IF($A269="","",VLOOKUP($A269,BDD!$A$8:$BB$3170,11,0))</f>
        <v/>
      </c>
      <c r="L269" s="398" t="str">
        <f>IF($A269="","",VLOOKUP($A269,BDD!$A$8:$BB$3170,13,0))</f>
        <v/>
      </c>
      <c r="M269" s="398" t="str">
        <f>IF($A269="","",VLOOKUP($A269,BDD!$A$8:$BB$3170,14,0))</f>
        <v/>
      </c>
      <c r="N269" s="401" t="str">
        <f>IF(AB269="",IF($A269="","",VLOOKUP($A269,BDD!$A$8:$BB$3170,22,0)),VLOOKUP($A269,BDD!$A$8:$BB$3170,31,0))</f>
        <v/>
      </c>
      <c r="O269" s="399" t="str">
        <f>IF(AB269="",IF($A269="","",VLOOKUP($A269,BDD!$A$8:$BB$3170,16,0)),IF($A269="","",VLOOKUP($A269,BDD!$A$8:$BB$3170,29,0)))</f>
        <v/>
      </c>
      <c r="P269" s="402" t="str">
        <f>IF(AB269="",IF($A269="","",VLOOKUP($A269,BDD!$A$8:$BB$3170,17,0)),VLOOKUP($A269,BDD!$A$8:$BB$3170,30,0))</f>
        <v/>
      </c>
      <c r="Q269" s="402" t="str">
        <f>IF(AB269="",IF($A269="","",VLOOKUP($A269,BDD!$A$8:$BB$3170,18,0)),VLOOKUP($A269,BDD!$A$8:$BB$3170,30,0))</f>
        <v/>
      </c>
      <c r="R269" s="402" t="str">
        <f>IF(AB269="",IF($A269="","",VLOOKUP($A269,BDD!$A$8:$BB$3170,19,0)),VLOOKUP($A269,BDD!$A$8:$BB$3170,30,0))</f>
        <v/>
      </c>
      <c r="S269" s="398" t="str">
        <f>IF($A269="","",IFERROR(RIGHT(IF(VLOOKUP($A269,BDD!$A$8:$BB$3170,23,0)=0,"",VLOOKUP($A269,BDD!$A$8:$BB$3170,23,0)),3),""))</f>
        <v/>
      </c>
      <c r="T269" s="398" t="str">
        <f>IF($A269="","",IFERROR(RIGHT(IF(VLOOKUP($A269,BDD!$A$8:$BB$3170,27,0)=0,"",VLOOKUP($A269,BDD!$A$8:$BB$3170,27,0)),3),""))</f>
        <v/>
      </c>
      <c r="U269" s="398" t="str">
        <f>IF($A269="","",IFERROR(RIGHT(IF(VLOOKUP($A269,BDD!$A$8:$BB$3170,51,0)=0,"",VLOOKUP($A269,BDD!$A$8:$BB$3170,51,0)),3),""))</f>
        <v/>
      </c>
      <c r="V269" s="398" t="str">
        <f>IF($A269="","",IFERROR(RIGHT(IF(VLOOKUP($A269,BDD!$A$8:$BB$3170,52,0)=0,"",VLOOKUP($A269,BDD!$A$8:$BB$3170,52,0)),3),""))</f>
        <v/>
      </c>
      <c r="W269" s="398" t="str">
        <f>IF($A269="","",IFERROR(RIGHT(IF(VLOOKUP($A269,BDD!$A$8:$BB$3170,53,0)=0,"",VLOOKUP($A269,BDD!$A$8:$BB$3170,53,0)),3),""))</f>
        <v/>
      </c>
      <c r="X269" s="403" t="str">
        <f>IF($A269="","",IFERROR(RIGHT(IF(VLOOKUP($A269,BDD!$A$8:$BB$3170,54,0)=0,"",VLOOKUP($A269,BDD!$A$8:$BB$3170,54,0)),3),""))</f>
        <v/>
      </c>
      <c r="Y269" s="359">
        <v>161</v>
      </c>
      <c r="Z269" s="360" t="str">
        <f t="shared" si="12"/>
        <v/>
      </c>
      <c r="AA269" s="370"/>
      <c r="AB269" s="411" t="str">
        <f>IF($A269="","",IF(VLOOKUP($A269,BDD!$A$8:$BB$3170,32,0)=0,"",VLOOKUP($A269,BDD!$A$8:$BB$3170,32,0)))</f>
        <v/>
      </c>
    </row>
    <row r="270" spans="1:28" s="359" customFormat="1" ht="21" customHeight="1">
      <c r="A270" s="350" t="str">
        <f>IF(AA162="","",IFERROR(INDEX(BDD!$A$8:$A$3170,MATCH(AA162&amp;"",BDD!$E$8:$E$3170,0)),IFERROR(INDEX(BDD!$A$8:$A$3170,MATCH("JN°"&amp;TEXT(AA162,"000"),BDD!$E$8:$E$3170,0)),IF(ISNUMBER(MATCH(AA162&amp;"",BDD!$A$8:$A$3170,0)),AA162&amp;"",""))))</f>
        <v/>
      </c>
      <c r="B270" s="397" t="str">
        <f>IF($A270="","",VLOOKUP($A270,BDD!$A$8:$BB$3170,3,0))</f>
        <v/>
      </c>
      <c r="C270" s="363" t="str">
        <f>IF($A270="","",VLOOKUP($A270,BDD!$A$8:$BB$3170,4,0))</f>
        <v/>
      </c>
      <c r="D270" s="398" t="str">
        <f>IF($A270="","",VLOOKUP($A270,BDD!$A$8:$BB$3170,12,0))</f>
        <v/>
      </c>
      <c r="E270" s="398" t="str">
        <f>IF($A270="","",VLOOKUP($A270,BDD!$A$8:$BB$3170,5,0))</f>
        <v/>
      </c>
      <c r="F270" s="398" t="str">
        <f>IF($A270="","",VLOOKUP($A270,BDD!$A$8:$BB$3170,6,0))</f>
        <v/>
      </c>
      <c r="G270" s="399" t="str">
        <f>IF($A270="","",VLOOKUP($A270,BDD!$A$8:$BB$3170,7,0))</f>
        <v/>
      </c>
      <c r="H270" s="398" t="str">
        <f>IF($A270="","",VLOOKUP($A270,BDD!$A$8:$BB$3170,8,0))</f>
        <v/>
      </c>
      <c r="I270" s="398" t="str">
        <f>IF($A270="","",VLOOKUP($A270,BDD!$A$8:$BB$3170,9,0))</f>
        <v/>
      </c>
      <c r="J270" s="399" t="str">
        <f>IF($A270="","",VLOOKUP($A270,BDD!$A$8:$BB$3170,10,0))</f>
        <v/>
      </c>
      <c r="K270" s="400" t="str">
        <f>IF($A270="","",VLOOKUP($A270,BDD!$A$8:$BB$3170,11,0))</f>
        <v/>
      </c>
      <c r="L270" s="398" t="str">
        <f>IF($A270="","",VLOOKUP($A270,BDD!$A$8:$BB$3170,13,0))</f>
        <v/>
      </c>
      <c r="M270" s="398" t="str">
        <f>IF($A270="","",VLOOKUP($A270,BDD!$A$8:$BB$3170,14,0))</f>
        <v/>
      </c>
      <c r="N270" s="401" t="str">
        <f>IF(AB270="",IF($A270="","",VLOOKUP($A270,BDD!$A$8:$BB$3170,22,0)),VLOOKUP($A270,BDD!$A$8:$BB$3170,31,0))</f>
        <v/>
      </c>
      <c r="O270" s="399" t="str">
        <f>IF(AB270="",IF($A270="","",VLOOKUP($A270,BDD!$A$8:$BB$3170,16,0)),IF($A270="","",VLOOKUP($A270,BDD!$A$8:$BB$3170,29,0)))</f>
        <v/>
      </c>
      <c r="P270" s="402" t="str">
        <f>IF(AB270="",IF($A270="","",VLOOKUP($A270,BDD!$A$8:$BB$3170,17,0)),VLOOKUP($A270,BDD!$A$8:$BB$3170,30,0))</f>
        <v/>
      </c>
      <c r="Q270" s="402" t="str">
        <f>IF(AB270="",IF($A270="","",VLOOKUP($A270,BDD!$A$8:$BB$3170,18,0)),VLOOKUP($A270,BDD!$A$8:$BB$3170,30,0))</f>
        <v/>
      </c>
      <c r="R270" s="402" t="str">
        <f>IF(AB270="",IF($A270="","",VLOOKUP($A270,BDD!$A$8:$BB$3170,19,0)),VLOOKUP($A270,BDD!$A$8:$BB$3170,30,0))</f>
        <v/>
      </c>
      <c r="S270" s="398" t="str">
        <f>IF($A270="","",IFERROR(RIGHT(IF(VLOOKUP($A270,BDD!$A$8:$BB$3170,23,0)=0,"",VLOOKUP($A270,BDD!$A$8:$BB$3170,23,0)),3),""))</f>
        <v/>
      </c>
      <c r="T270" s="398" t="str">
        <f>IF($A270="","",IFERROR(RIGHT(IF(VLOOKUP($A270,BDD!$A$8:$BB$3170,27,0)=0,"",VLOOKUP($A270,BDD!$A$8:$BB$3170,27,0)),3),""))</f>
        <v/>
      </c>
      <c r="U270" s="398" t="str">
        <f>IF($A270="","",IFERROR(RIGHT(IF(VLOOKUP($A270,BDD!$A$8:$BB$3170,51,0)=0,"",VLOOKUP($A270,BDD!$A$8:$BB$3170,51,0)),3),""))</f>
        <v/>
      </c>
      <c r="V270" s="398" t="str">
        <f>IF($A270="","",IFERROR(RIGHT(IF(VLOOKUP($A270,BDD!$A$8:$BB$3170,52,0)=0,"",VLOOKUP($A270,BDD!$A$8:$BB$3170,52,0)),3),""))</f>
        <v/>
      </c>
      <c r="W270" s="398" t="str">
        <f>IF($A270="","",IFERROR(RIGHT(IF(VLOOKUP($A270,BDD!$A$8:$BB$3170,53,0)=0,"",VLOOKUP($A270,BDD!$A$8:$BB$3170,53,0)),3),""))</f>
        <v/>
      </c>
      <c r="X270" s="403" t="str">
        <f>IF($A270="","",IFERROR(RIGHT(IF(VLOOKUP($A270,BDD!$A$8:$BB$3170,54,0)=0,"",VLOOKUP($A270,BDD!$A$8:$BB$3170,54,0)),3),""))</f>
        <v/>
      </c>
      <c r="Y270" s="359">
        <v>162</v>
      </c>
      <c r="Z270" s="360" t="str">
        <f t="shared" si="12"/>
        <v/>
      </c>
      <c r="AA270" s="370"/>
      <c r="AB270" s="411" t="str">
        <f>IF($A270="","",IF(VLOOKUP($A270,BDD!$A$8:$BB$3170,32,0)=0,"",VLOOKUP($A270,BDD!$A$8:$BB$3170,32,0)))</f>
        <v/>
      </c>
    </row>
    <row r="271" spans="1:28" s="359" customFormat="1" ht="21" customHeight="1">
      <c r="A271" s="350" t="str">
        <f>IF(AA163="","",IFERROR(INDEX(BDD!$A$8:$A$3170,MATCH(AA163&amp;"",BDD!$E$8:$E$3170,0)),IFERROR(INDEX(BDD!$A$8:$A$3170,MATCH("JN°"&amp;TEXT(AA163,"000"),BDD!$E$8:$E$3170,0)),IF(ISNUMBER(MATCH(AA163&amp;"",BDD!$A$8:$A$3170,0)),AA163&amp;"",""))))</f>
        <v/>
      </c>
      <c r="B271" s="397" t="str">
        <f>IF($A271="","",VLOOKUP($A271,BDD!$A$8:$BB$3170,3,0))</f>
        <v/>
      </c>
      <c r="C271" s="363" t="str">
        <f>IF($A271="","",VLOOKUP($A271,BDD!$A$8:$BB$3170,4,0))</f>
        <v/>
      </c>
      <c r="D271" s="398" t="str">
        <f>IF($A271="","",VLOOKUP($A271,BDD!$A$8:$BB$3170,12,0))</f>
        <v/>
      </c>
      <c r="E271" s="398" t="str">
        <f>IF($A271="","",VLOOKUP($A271,BDD!$A$8:$BB$3170,5,0))</f>
        <v/>
      </c>
      <c r="F271" s="398" t="str">
        <f>IF($A271="","",VLOOKUP($A271,BDD!$A$8:$BB$3170,6,0))</f>
        <v/>
      </c>
      <c r="G271" s="399" t="str">
        <f>IF($A271="","",VLOOKUP($A271,BDD!$A$8:$BB$3170,7,0))</f>
        <v/>
      </c>
      <c r="H271" s="398" t="str">
        <f>IF($A271="","",VLOOKUP($A271,BDD!$A$8:$BB$3170,8,0))</f>
        <v/>
      </c>
      <c r="I271" s="398" t="str">
        <f>IF($A271="","",VLOOKUP($A271,BDD!$A$8:$BB$3170,9,0))</f>
        <v/>
      </c>
      <c r="J271" s="399" t="str">
        <f>IF($A271="","",VLOOKUP($A271,BDD!$A$8:$BB$3170,10,0))</f>
        <v/>
      </c>
      <c r="K271" s="400" t="str">
        <f>IF($A271="","",VLOOKUP($A271,BDD!$A$8:$BB$3170,11,0))</f>
        <v/>
      </c>
      <c r="L271" s="398" t="str">
        <f>IF($A271="","",VLOOKUP($A271,BDD!$A$8:$BB$3170,13,0))</f>
        <v/>
      </c>
      <c r="M271" s="398" t="str">
        <f>IF($A271="","",VLOOKUP($A271,BDD!$A$8:$BB$3170,14,0))</f>
        <v/>
      </c>
      <c r="N271" s="401" t="str">
        <f>IF(AB271="",IF($A271="","",VLOOKUP($A271,BDD!$A$8:$BB$3170,22,0)),VLOOKUP($A271,BDD!$A$8:$BB$3170,31,0))</f>
        <v/>
      </c>
      <c r="O271" s="399" t="str">
        <f>IF(AB271="",IF($A271="","",VLOOKUP($A271,BDD!$A$8:$BB$3170,16,0)),IF($A271="","",VLOOKUP($A271,BDD!$A$8:$BB$3170,29,0)))</f>
        <v/>
      </c>
      <c r="P271" s="402" t="str">
        <f>IF(AB271="",IF($A271="","",VLOOKUP($A271,BDD!$A$8:$BB$3170,17,0)),VLOOKUP($A271,BDD!$A$8:$BB$3170,30,0))</f>
        <v/>
      </c>
      <c r="Q271" s="402" t="str">
        <f>IF(AB271="",IF($A271="","",VLOOKUP($A271,BDD!$A$8:$BB$3170,18,0)),VLOOKUP($A271,BDD!$A$8:$BB$3170,30,0))</f>
        <v/>
      </c>
      <c r="R271" s="402" t="str">
        <f>IF(AB271="",IF($A271="","",VLOOKUP($A271,BDD!$A$8:$BB$3170,19,0)),VLOOKUP($A271,BDD!$A$8:$BB$3170,30,0))</f>
        <v/>
      </c>
      <c r="S271" s="398" t="str">
        <f>IF($A271="","",IFERROR(RIGHT(IF(VLOOKUP($A271,BDD!$A$8:$BB$3170,23,0)=0,"",VLOOKUP($A271,BDD!$A$8:$BB$3170,23,0)),3),""))</f>
        <v/>
      </c>
      <c r="T271" s="398" t="str">
        <f>IF($A271="","",IFERROR(RIGHT(IF(VLOOKUP($A271,BDD!$A$8:$BB$3170,27,0)=0,"",VLOOKUP($A271,BDD!$A$8:$BB$3170,27,0)),3),""))</f>
        <v/>
      </c>
      <c r="U271" s="398" t="str">
        <f>IF($A271="","",IFERROR(RIGHT(IF(VLOOKUP($A271,BDD!$A$8:$BB$3170,51,0)=0,"",VLOOKUP($A271,BDD!$A$8:$BB$3170,51,0)),3),""))</f>
        <v/>
      </c>
      <c r="V271" s="398" t="str">
        <f>IF($A271="","",IFERROR(RIGHT(IF(VLOOKUP($A271,BDD!$A$8:$BB$3170,52,0)=0,"",VLOOKUP($A271,BDD!$A$8:$BB$3170,52,0)),3),""))</f>
        <v/>
      </c>
      <c r="W271" s="398" t="str">
        <f>IF($A271="","",IFERROR(RIGHT(IF(VLOOKUP($A271,BDD!$A$8:$BB$3170,53,0)=0,"",VLOOKUP($A271,BDD!$A$8:$BB$3170,53,0)),3),""))</f>
        <v/>
      </c>
      <c r="X271" s="403" t="str">
        <f>IF($A271="","",IFERROR(RIGHT(IF(VLOOKUP($A271,BDD!$A$8:$BB$3170,54,0)=0,"",VLOOKUP($A271,BDD!$A$8:$BB$3170,54,0)),3),""))</f>
        <v/>
      </c>
      <c r="Y271" s="359">
        <v>163</v>
      </c>
      <c r="Z271" s="360" t="str">
        <f t="shared" si="12"/>
        <v/>
      </c>
      <c r="AA271" s="370"/>
      <c r="AB271" s="411" t="str">
        <f>IF($A271="","",IF(VLOOKUP($A271,BDD!$A$8:$BB$3170,32,0)=0,"",VLOOKUP($A271,BDD!$A$8:$BB$3170,32,0)))</f>
        <v/>
      </c>
    </row>
    <row r="272" spans="1:28" s="359" customFormat="1" ht="21" customHeight="1">
      <c r="A272" s="350" t="str">
        <f>IF(AA164="","",IFERROR(INDEX(BDD!$A$8:$A$3170,MATCH(AA164&amp;"",BDD!$E$8:$E$3170,0)),IFERROR(INDEX(BDD!$A$8:$A$3170,MATCH("JN°"&amp;TEXT(AA164,"000"),BDD!$E$8:$E$3170,0)),IF(ISNUMBER(MATCH(AA164&amp;"",BDD!$A$8:$A$3170,0)),AA164&amp;"",""))))</f>
        <v/>
      </c>
      <c r="B272" s="397" t="str">
        <f>IF($A272="","",VLOOKUP($A272,BDD!$A$8:$BB$3170,3,0))</f>
        <v/>
      </c>
      <c r="C272" s="363" t="str">
        <f>IF($A272="","",VLOOKUP($A272,BDD!$A$8:$BB$3170,4,0))</f>
        <v/>
      </c>
      <c r="D272" s="398" t="str">
        <f>IF($A272="","",VLOOKUP($A272,BDD!$A$8:$BB$3170,12,0))</f>
        <v/>
      </c>
      <c r="E272" s="398" t="str">
        <f>IF($A272="","",VLOOKUP($A272,BDD!$A$8:$BB$3170,5,0))</f>
        <v/>
      </c>
      <c r="F272" s="398" t="str">
        <f>IF($A272="","",VLOOKUP($A272,BDD!$A$8:$BB$3170,6,0))</f>
        <v/>
      </c>
      <c r="G272" s="399" t="str">
        <f>IF($A272="","",VLOOKUP($A272,BDD!$A$8:$BB$3170,7,0))</f>
        <v/>
      </c>
      <c r="H272" s="398" t="str">
        <f>IF($A272="","",VLOOKUP($A272,BDD!$A$8:$BB$3170,8,0))</f>
        <v/>
      </c>
      <c r="I272" s="398" t="str">
        <f>IF($A272="","",VLOOKUP($A272,BDD!$A$8:$BB$3170,9,0))</f>
        <v/>
      </c>
      <c r="J272" s="399" t="str">
        <f>IF($A272="","",VLOOKUP($A272,BDD!$A$8:$BB$3170,10,0))</f>
        <v/>
      </c>
      <c r="K272" s="400" t="str">
        <f>IF($A272="","",VLOOKUP($A272,BDD!$A$8:$BB$3170,11,0))</f>
        <v/>
      </c>
      <c r="L272" s="398" t="str">
        <f>IF($A272="","",VLOOKUP($A272,BDD!$A$8:$BB$3170,13,0))</f>
        <v/>
      </c>
      <c r="M272" s="398" t="str">
        <f>IF($A272="","",VLOOKUP($A272,BDD!$A$8:$BB$3170,14,0))</f>
        <v/>
      </c>
      <c r="N272" s="401" t="str">
        <f>IF(AB272="",IF($A272="","",VLOOKUP($A272,BDD!$A$8:$BB$3170,22,0)),VLOOKUP($A272,BDD!$A$8:$BB$3170,31,0))</f>
        <v/>
      </c>
      <c r="O272" s="399" t="str">
        <f>IF(AB272="",IF($A272="","",VLOOKUP($A272,BDD!$A$8:$BB$3170,16,0)),IF($A272="","",VLOOKUP($A272,BDD!$A$8:$BB$3170,29,0)))</f>
        <v/>
      </c>
      <c r="P272" s="402" t="str">
        <f>IF(AB272="",IF($A272="","",VLOOKUP($A272,BDD!$A$8:$BB$3170,17,0)),VLOOKUP($A272,BDD!$A$8:$BB$3170,30,0))</f>
        <v/>
      </c>
      <c r="Q272" s="402" t="str">
        <f>IF(AB272="",IF($A272="","",VLOOKUP($A272,BDD!$A$8:$BB$3170,18,0)),VLOOKUP($A272,BDD!$A$8:$BB$3170,30,0))</f>
        <v/>
      </c>
      <c r="R272" s="402" t="str">
        <f>IF(AB272="",IF($A272="","",VLOOKUP($A272,BDD!$A$8:$BB$3170,19,0)),VLOOKUP($A272,BDD!$A$8:$BB$3170,30,0))</f>
        <v/>
      </c>
      <c r="S272" s="398" t="str">
        <f>IF($A272="","",IFERROR(RIGHT(IF(VLOOKUP($A272,BDD!$A$8:$BB$3170,23,0)=0,"",VLOOKUP($A272,BDD!$A$8:$BB$3170,23,0)),3),""))</f>
        <v/>
      </c>
      <c r="T272" s="398" t="str">
        <f>IF($A272="","",IFERROR(RIGHT(IF(VLOOKUP($A272,BDD!$A$8:$BB$3170,27,0)=0,"",VLOOKUP($A272,BDD!$A$8:$BB$3170,27,0)),3),""))</f>
        <v/>
      </c>
      <c r="U272" s="398" t="str">
        <f>IF($A272="","",IFERROR(RIGHT(IF(VLOOKUP($A272,BDD!$A$8:$BB$3170,51,0)=0,"",VLOOKUP($A272,BDD!$A$8:$BB$3170,51,0)),3),""))</f>
        <v/>
      </c>
      <c r="V272" s="398" t="str">
        <f>IF($A272="","",IFERROR(RIGHT(IF(VLOOKUP($A272,BDD!$A$8:$BB$3170,52,0)=0,"",VLOOKUP($A272,BDD!$A$8:$BB$3170,52,0)),3),""))</f>
        <v/>
      </c>
      <c r="W272" s="398" t="str">
        <f>IF($A272="","",IFERROR(RIGHT(IF(VLOOKUP($A272,BDD!$A$8:$BB$3170,53,0)=0,"",VLOOKUP($A272,BDD!$A$8:$BB$3170,53,0)),3),""))</f>
        <v/>
      </c>
      <c r="X272" s="403" t="str">
        <f>IF($A272="","",IFERROR(RIGHT(IF(VLOOKUP($A272,BDD!$A$8:$BB$3170,54,0)=0,"",VLOOKUP($A272,BDD!$A$8:$BB$3170,54,0)),3),""))</f>
        <v/>
      </c>
      <c r="Y272" s="359">
        <v>164</v>
      </c>
      <c r="Z272" s="360" t="str">
        <f t="shared" si="12"/>
        <v/>
      </c>
      <c r="AA272" s="370"/>
      <c r="AB272" s="411" t="str">
        <f>IF($A272="","",IF(VLOOKUP($A272,BDD!$A$8:$BB$3170,32,0)=0,"",VLOOKUP($A272,BDD!$A$8:$BB$3170,32,0)))</f>
        <v/>
      </c>
    </row>
    <row r="273" spans="1:28" s="359" customFormat="1" ht="21" customHeight="1">
      <c r="A273" s="350" t="str">
        <f>IF(AA165="","",IFERROR(INDEX(BDD!$A$8:$A$3170,MATCH(AA165&amp;"",BDD!$E$8:$E$3170,0)),IFERROR(INDEX(BDD!$A$8:$A$3170,MATCH("JN°"&amp;TEXT(AA165,"000"),BDD!$E$8:$E$3170,0)),IF(ISNUMBER(MATCH(AA165&amp;"",BDD!$A$8:$A$3170,0)),AA165&amp;"",""))))</f>
        <v/>
      </c>
      <c r="B273" s="397" t="str">
        <f>IF($A273="","",VLOOKUP($A273,BDD!$A$8:$BB$3170,3,0))</f>
        <v/>
      </c>
      <c r="C273" s="363" t="str">
        <f>IF($A273="","",VLOOKUP($A273,BDD!$A$8:$BB$3170,4,0))</f>
        <v/>
      </c>
      <c r="D273" s="398" t="str">
        <f>IF($A273="","",VLOOKUP($A273,BDD!$A$8:$BB$3170,12,0))</f>
        <v/>
      </c>
      <c r="E273" s="398" t="str">
        <f>IF($A273="","",VLOOKUP($A273,BDD!$A$8:$BB$3170,5,0))</f>
        <v/>
      </c>
      <c r="F273" s="398" t="str">
        <f>IF($A273="","",VLOOKUP($A273,BDD!$A$8:$BB$3170,6,0))</f>
        <v/>
      </c>
      <c r="G273" s="399" t="str">
        <f>IF($A273="","",VLOOKUP($A273,BDD!$A$8:$BB$3170,7,0))</f>
        <v/>
      </c>
      <c r="H273" s="398" t="str">
        <f>IF($A273="","",VLOOKUP($A273,BDD!$A$8:$BB$3170,8,0))</f>
        <v/>
      </c>
      <c r="I273" s="398" t="str">
        <f>IF($A273="","",VLOOKUP($A273,BDD!$A$8:$BB$3170,9,0))</f>
        <v/>
      </c>
      <c r="J273" s="399" t="str">
        <f>IF($A273="","",VLOOKUP($A273,BDD!$A$8:$BB$3170,10,0))</f>
        <v/>
      </c>
      <c r="K273" s="400" t="str">
        <f>IF($A273="","",VLOOKUP($A273,BDD!$A$8:$BB$3170,11,0))</f>
        <v/>
      </c>
      <c r="L273" s="398" t="str">
        <f>IF($A273="","",VLOOKUP($A273,BDD!$A$8:$BB$3170,13,0))</f>
        <v/>
      </c>
      <c r="M273" s="398" t="str">
        <f>IF($A273="","",VLOOKUP($A273,BDD!$A$8:$BB$3170,14,0))</f>
        <v/>
      </c>
      <c r="N273" s="401" t="str">
        <f>IF(AB273="",IF($A273="","",VLOOKUP($A273,BDD!$A$8:$BB$3170,22,0)),VLOOKUP($A273,BDD!$A$8:$BB$3170,31,0))</f>
        <v/>
      </c>
      <c r="O273" s="399" t="str">
        <f>IF(AB273="",IF($A273="","",VLOOKUP($A273,BDD!$A$8:$BB$3170,16,0)),IF($A273="","",VLOOKUP($A273,BDD!$A$8:$BB$3170,29,0)))</f>
        <v/>
      </c>
      <c r="P273" s="402" t="str">
        <f>IF(AB273="",IF($A273="","",VLOOKUP($A273,BDD!$A$8:$BB$3170,17,0)),VLOOKUP($A273,BDD!$A$8:$BB$3170,30,0))</f>
        <v/>
      </c>
      <c r="Q273" s="402" t="str">
        <f>IF(AB273="",IF($A273="","",VLOOKUP($A273,BDD!$A$8:$BB$3170,18,0)),VLOOKUP($A273,BDD!$A$8:$BB$3170,30,0))</f>
        <v/>
      </c>
      <c r="R273" s="402" t="str">
        <f>IF(AB273="",IF($A273="","",VLOOKUP($A273,BDD!$A$8:$BB$3170,19,0)),VLOOKUP($A273,BDD!$A$8:$BB$3170,30,0))</f>
        <v/>
      </c>
      <c r="S273" s="398" t="str">
        <f>IF($A273="","",IFERROR(RIGHT(IF(VLOOKUP($A273,BDD!$A$8:$BB$3170,23,0)=0,"",VLOOKUP($A273,BDD!$A$8:$BB$3170,23,0)),3),""))</f>
        <v/>
      </c>
      <c r="T273" s="398" t="str">
        <f>IF($A273="","",IFERROR(RIGHT(IF(VLOOKUP($A273,BDD!$A$8:$BB$3170,27,0)=0,"",VLOOKUP($A273,BDD!$A$8:$BB$3170,27,0)),3),""))</f>
        <v/>
      </c>
      <c r="U273" s="398" t="str">
        <f>IF($A273="","",IFERROR(RIGHT(IF(VLOOKUP($A273,BDD!$A$8:$BB$3170,51,0)=0,"",VLOOKUP($A273,BDD!$A$8:$BB$3170,51,0)),3),""))</f>
        <v/>
      </c>
      <c r="V273" s="398" t="str">
        <f>IF($A273="","",IFERROR(RIGHT(IF(VLOOKUP($A273,BDD!$A$8:$BB$3170,52,0)=0,"",VLOOKUP($A273,BDD!$A$8:$BB$3170,52,0)),3),""))</f>
        <v/>
      </c>
      <c r="W273" s="398" t="str">
        <f>IF($A273="","",IFERROR(RIGHT(IF(VLOOKUP($A273,BDD!$A$8:$BB$3170,53,0)=0,"",VLOOKUP($A273,BDD!$A$8:$BB$3170,53,0)),3),""))</f>
        <v/>
      </c>
      <c r="X273" s="403" t="str">
        <f>IF($A273="","",IFERROR(RIGHT(IF(VLOOKUP($A273,BDD!$A$8:$BB$3170,54,0)=0,"",VLOOKUP($A273,BDD!$A$8:$BB$3170,54,0)),3),""))</f>
        <v/>
      </c>
      <c r="Y273" s="359">
        <v>165</v>
      </c>
      <c r="Z273" s="360" t="str">
        <f t="shared" si="12"/>
        <v/>
      </c>
      <c r="AA273" s="370"/>
      <c r="AB273" s="411" t="str">
        <f>IF($A273="","",IF(VLOOKUP($A273,BDD!$A$8:$BB$3170,32,0)=0,"",VLOOKUP($A273,BDD!$A$8:$BB$3170,32,0)))</f>
        <v/>
      </c>
    </row>
    <row r="274" spans="1:28" s="359" customFormat="1" ht="21" customHeight="1">
      <c r="A274" s="350" t="str">
        <f>IF(AA166="","",IFERROR(INDEX(BDD!$A$8:$A$3170,MATCH(AA166&amp;"",BDD!$E$8:$E$3170,0)),IFERROR(INDEX(BDD!$A$8:$A$3170,MATCH("JN°"&amp;TEXT(AA166,"000"),BDD!$E$8:$E$3170,0)),IF(ISNUMBER(MATCH(AA166&amp;"",BDD!$A$8:$A$3170,0)),AA166&amp;"",""))))</f>
        <v/>
      </c>
      <c r="B274" s="397" t="str">
        <f>IF($A274="","",VLOOKUP($A274,BDD!$A$8:$BB$3170,3,0))</f>
        <v/>
      </c>
      <c r="C274" s="363" t="str">
        <f>IF($A274="","",VLOOKUP($A274,BDD!$A$8:$BB$3170,4,0))</f>
        <v/>
      </c>
      <c r="D274" s="398" t="str">
        <f>IF($A274="","",VLOOKUP($A274,BDD!$A$8:$BB$3170,12,0))</f>
        <v/>
      </c>
      <c r="E274" s="398" t="str">
        <f>IF($A274="","",VLOOKUP($A274,BDD!$A$8:$BB$3170,5,0))</f>
        <v/>
      </c>
      <c r="F274" s="398" t="str">
        <f>IF($A274="","",VLOOKUP($A274,BDD!$A$8:$BB$3170,6,0))</f>
        <v/>
      </c>
      <c r="G274" s="399" t="str">
        <f>IF($A274="","",VLOOKUP($A274,BDD!$A$8:$BB$3170,7,0))</f>
        <v/>
      </c>
      <c r="H274" s="398" t="str">
        <f>IF($A274="","",VLOOKUP($A274,BDD!$A$8:$BB$3170,8,0))</f>
        <v/>
      </c>
      <c r="I274" s="398" t="str">
        <f>IF($A274="","",VLOOKUP($A274,BDD!$A$8:$BB$3170,9,0))</f>
        <v/>
      </c>
      <c r="J274" s="399" t="str">
        <f>IF($A274="","",VLOOKUP($A274,BDD!$A$8:$BB$3170,10,0))</f>
        <v/>
      </c>
      <c r="K274" s="400" t="str">
        <f>IF($A274="","",VLOOKUP($A274,BDD!$A$8:$BB$3170,11,0))</f>
        <v/>
      </c>
      <c r="L274" s="398" t="str">
        <f>IF($A274="","",VLOOKUP($A274,BDD!$A$8:$BB$3170,13,0))</f>
        <v/>
      </c>
      <c r="M274" s="398" t="str">
        <f>IF($A274="","",VLOOKUP($A274,BDD!$A$8:$BB$3170,14,0))</f>
        <v/>
      </c>
      <c r="N274" s="401" t="str">
        <f>IF(AB274="",IF($A274="","",VLOOKUP($A274,BDD!$A$8:$BB$3170,22,0)),VLOOKUP($A274,BDD!$A$8:$BB$3170,31,0))</f>
        <v/>
      </c>
      <c r="O274" s="399" t="str">
        <f>IF(AB274="",IF($A274="","",VLOOKUP($A274,BDD!$A$8:$BB$3170,16,0)),IF($A274="","",VLOOKUP($A274,BDD!$A$8:$BB$3170,29,0)))</f>
        <v/>
      </c>
      <c r="P274" s="402" t="str">
        <f>IF(AB274="",IF($A274="","",VLOOKUP($A274,BDD!$A$8:$BB$3170,17,0)),VLOOKUP($A274,BDD!$A$8:$BB$3170,30,0))</f>
        <v/>
      </c>
      <c r="Q274" s="402" t="str">
        <f>IF(AB274="",IF($A274="","",VLOOKUP($A274,BDD!$A$8:$BB$3170,18,0)),VLOOKUP($A274,BDD!$A$8:$BB$3170,30,0))</f>
        <v/>
      </c>
      <c r="R274" s="402" t="str">
        <f>IF(AB274="",IF($A274="","",VLOOKUP($A274,BDD!$A$8:$BB$3170,19,0)),VLOOKUP($A274,BDD!$A$8:$BB$3170,30,0))</f>
        <v/>
      </c>
      <c r="S274" s="398" t="str">
        <f>IF($A274="","",IFERROR(RIGHT(IF(VLOOKUP($A274,BDD!$A$8:$BB$3170,23,0)=0,"",VLOOKUP($A274,BDD!$A$8:$BB$3170,23,0)),3),""))</f>
        <v/>
      </c>
      <c r="T274" s="398" t="str">
        <f>IF($A274="","",IFERROR(RIGHT(IF(VLOOKUP($A274,BDD!$A$8:$BB$3170,27,0)=0,"",VLOOKUP($A274,BDD!$A$8:$BB$3170,27,0)),3),""))</f>
        <v/>
      </c>
      <c r="U274" s="398" t="str">
        <f>IF($A274="","",IFERROR(RIGHT(IF(VLOOKUP($A274,BDD!$A$8:$BB$3170,51,0)=0,"",VLOOKUP($A274,BDD!$A$8:$BB$3170,51,0)),3),""))</f>
        <v/>
      </c>
      <c r="V274" s="398" t="str">
        <f>IF($A274="","",IFERROR(RIGHT(IF(VLOOKUP($A274,BDD!$A$8:$BB$3170,52,0)=0,"",VLOOKUP($A274,BDD!$A$8:$BB$3170,52,0)),3),""))</f>
        <v/>
      </c>
      <c r="W274" s="398" t="str">
        <f>IF($A274="","",IFERROR(RIGHT(IF(VLOOKUP($A274,BDD!$A$8:$BB$3170,53,0)=0,"",VLOOKUP($A274,BDD!$A$8:$BB$3170,53,0)),3),""))</f>
        <v/>
      </c>
      <c r="X274" s="403" t="str">
        <f>IF($A274="","",IFERROR(RIGHT(IF(VLOOKUP($A274,BDD!$A$8:$BB$3170,54,0)=0,"",VLOOKUP($A274,BDD!$A$8:$BB$3170,54,0)),3),""))</f>
        <v/>
      </c>
      <c r="Y274" s="359">
        <v>166</v>
      </c>
      <c r="Z274" s="360" t="str">
        <f t="shared" si="12"/>
        <v/>
      </c>
      <c r="AA274" s="370"/>
      <c r="AB274" s="411" t="str">
        <f>IF($A274="","",IF(VLOOKUP($A274,BDD!$A$8:$BB$3170,32,0)=0,"",VLOOKUP($A274,BDD!$A$8:$BB$3170,32,0)))</f>
        <v/>
      </c>
    </row>
    <row r="275" spans="1:28" s="359" customFormat="1" ht="21" customHeight="1">
      <c r="A275" s="350" t="str">
        <f>IF(AA167="","",IFERROR(INDEX(BDD!$A$8:$A$3170,MATCH(AA167&amp;"",BDD!$E$8:$E$3170,0)),IFERROR(INDEX(BDD!$A$8:$A$3170,MATCH("JN°"&amp;TEXT(AA167,"000"),BDD!$E$8:$E$3170,0)),IF(ISNUMBER(MATCH(AA167&amp;"",BDD!$A$8:$A$3170,0)),AA167&amp;"",""))))</f>
        <v/>
      </c>
      <c r="B275" s="397" t="str">
        <f>IF($A275="","",VLOOKUP($A275,BDD!$A$8:$BB$3170,3,0))</f>
        <v/>
      </c>
      <c r="C275" s="363" t="str">
        <f>IF($A275="","",VLOOKUP($A275,BDD!$A$8:$BB$3170,4,0))</f>
        <v/>
      </c>
      <c r="D275" s="398" t="str">
        <f>IF($A275="","",VLOOKUP($A275,BDD!$A$8:$BB$3170,12,0))</f>
        <v/>
      </c>
      <c r="E275" s="398" t="str">
        <f>IF($A275="","",VLOOKUP($A275,BDD!$A$8:$BB$3170,5,0))</f>
        <v/>
      </c>
      <c r="F275" s="398" t="str">
        <f>IF($A275="","",VLOOKUP($A275,BDD!$A$8:$BB$3170,6,0))</f>
        <v/>
      </c>
      <c r="G275" s="399" t="str">
        <f>IF($A275="","",VLOOKUP($A275,BDD!$A$8:$BB$3170,7,0))</f>
        <v/>
      </c>
      <c r="H275" s="398" t="str">
        <f>IF($A275="","",VLOOKUP($A275,BDD!$A$8:$BB$3170,8,0))</f>
        <v/>
      </c>
      <c r="I275" s="398" t="str">
        <f>IF($A275="","",VLOOKUP($A275,BDD!$A$8:$BB$3170,9,0))</f>
        <v/>
      </c>
      <c r="J275" s="399" t="str">
        <f>IF($A275="","",VLOOKUP($A275,BDD!$A$8:$BB$3170,10,0))</f>
        <v/>
      </c>
      <c r="K275" s="400" t="str">
        <f>IF($A275="","",VLOOKUP($A275,BDD!$A$8:$BB$3170,11,0))</f>
        <v/>
      </c>
      <c r="L275" s="398" t="str">
        <f>IF($A275="","",VLOOKUP($A275,BDD!$A$8:$BB$3170,13,0))</f>
        <v/>
      </c>
      <c r="M275" s="398" t="str">
        <f>IF($A275="","",VLOOKUP($A275,BDD!$A$8:$BB$3170,14,0))</f>
        <v/>
      </c>
      <c r="N275" s="401" t="str">
        <f>IF(AB275="",IF($A275="","",VLOOKUP($A275,BDD!$A$8:$BB$3170,22,0)),VLOOKUP($A275,BDD!$A$8:$BB$3170,31,0))</f>
        <v/>
      </c>
      <c r="O275" s="399" t="str">
        <f>IF(AB275="",IF($A275="","",VLOOKUP($A275,BDD!$A$8:$BB$3170,16,0)),IF($A275="","",VLOOKUP($A275,BDD!$A$8:$BB$3170,29,0)))</f>
        <v/>
      </c>
      <c r="P275" s="402" t="str">
        <f>IF(AB275="",IF($A275="","",VLOOKUP($A275,BDD!$A$8:$BB$3170,17,0)),VLOOKUP($A275,BDD!$A$8:$BB$3170,30,0))</f>
        <v/>
      </c>
      <c r="Q275" s="402" t="str">
        <f>IF(AB275="",IF($A275="","",VLOOKUP($A275,BDD!$A$8:$BB$3170,18,0)),VLOOKUP($A275,BDD!$A$8:$BB$3170,30,0))</f>
        <v/>
      </c>
      <c r="R275" s="402" t="str">
        <f>IF(AB275="",IF($A275="","",VLOOKUP($A275,BDD!$A$8:$BB$3170,19,0)),VLOOKUP($A275,BDD!$A$8:$BB$3170,30,0))</f>
        <v/>
      </c>
      <c r="S275" s="398" t="str">
        <f>IF($A275="","",IFERROR(RIGHT(IF(VLOOKUP($A275,BDD!$A$8:$BB$3170,23,0)=0,"",VLOOKUP($A275,BDD!$A$8:$BB$3170,23,0)),3),""))</f>
        <v/>
      </c>
      <c r="T275" s="398" t="str">
        <f>IF($A275="","",IFERROR(RIGHT(IF(VLOOKUP($A275,BDD!$A$8:$BB$3170,27,0)=0,"",VLOOKUP($A275,BDD!$A$8:$BB$3170,27,0)),3),""))</f>
        <v/>
      </c>
      <c r="U275" s="398" t="str">
        <f>IF($A275="","",IFERROR(RIGHT(IF(VLOOKUP($A275,BDD!$A$8:$BB$3170,51,0)=0,"",VLOOKUP($A275,BDD!$A$8:$BB$3170,51,0)),3),""))</f>
        <v/>
      </c>
      <c r="V275" s="398" t="str">
        <f>IF($A275="","",IFERROR(RIGHT(IF(VLOOKUP($A275,BDD!$A$8:$BB$3170,52,0)=0,"",VLOOKUP($A275,BDD!$A$8:$BB$3170,52,0)),3),""))</f>
        <v/>
      </c>
      <c r="W275" s="398" t="str">
        <f>IF($A275="","",IFERROR(RIGHT(IF(VLOOKUP($A275,BDD!$A$8:$BB$3170,53,0)=0,"",VLOOKUP($A275,BDD!$A$8:$BB$3170,53,0)),3),""))</f>
        <v/>
      </c>
      <c r="X275" s="403" t="str">
        <f>IF($A275="","",IFERROR(RIGHT(IF(VLOOKUP($A275,BDD!$A$8:$BB$3170,54,0)=0,"",VLOOKUP($A275,BDD!$A$8:$BB$3170,54,0)),3),""))</f>
        <v/>
      </c>
      <c r="Y275" s="359">
        <v>167</v>
      </c>
      <c r="Z275" s="360" t="str">
        <f t="shared" si="12"/>
        <v/>
      </c>
      <c r="AA275" s="370"/>
      <c r="AB275" s="411" t="str">
        <f>IF($A275="","",IF(VLOOKUP($A275,BDD!$A$8:$BB$3170,32,0)=0,"",VLOOKUP($A275,BDD!$A$8:$BB$3170,32,0)))</f>
        <v/>
      </c>
    </row>
    <row r="276" spans="1:28" s="359" customFormat="1" ht="21" customHeight="1">
      <c r="A276" s="350" t="str">
        <f>IF(AA168="","",IFERROR(INDEX(BDD!$A$8:$A$3170,MATCH(AA168&amp;"",BDD!$E$8:$E$3170,0)),IFERROR(INDEX(BDD!$A$8:$A$3170,MATCH("JN°"&amp;TEXT(AA168,"000"),BDD!$E$8:$E$3170,0)),IF(ISNUMBER(MATCH(AA168&amp;"",BDD!$A$8:$A$3170,0)),AA168&amp;"",""))))</f>
        <v/>
      </c>
      <c r="B276" s="404" t="str">
        <f>IF($A276="","",VLOOKUP($A276,BDD!$A$8:$BB$3170,3,0))</f>
        <v/>
      </c>
      <c r="C276" s="372" t="str">
        <f>IF($A276="","",VLOOKUP($A276,BDD!$A$8:$BB$3170,4,0))</f>
        <v/>
      </c>
      <c r="D276" s="405" t="str">
        <f>IF($A276="","",VLOOKUP($A276,BDD!$A$8:$BB$3170,12,0))</f>
        <v/>
      </c>
      <c r="E276" s="405" t="str">
        <f>IF($A276="","",VLOOKUP($A276,BDD!$A$8:$BB$3170,5,0))</f>
        <v/>
      </c>
      <c r="F276" s="405" t="str">
        <f>IF($A276="","",VLOOKUP($A276,BDD!$A$8:$BB$3170,6,0))</f>
        <v/>
      </c>
      <c r="G276" s="406" t="str">
        <f>IF($A276="","",VLOOKUP($A276,BDD!$A$8:$BB$3170,7,0))</f>
        <v/>
      </c>
      <c r="H276" s="405" t="str">
        <f>IF($A276="","",VLOOKUP($A276,BDD!$A$8:$BB$3170,8,0))</f>
        <v/>
      </c>
      <c r="I276" s="405" t="str">
        <f>IF($A276="","",VLOOKUP($A276,BDD!$A$8:$BB$3170,9,0))</f>
        <v/>
      </c>
      <c r="J276" s="406" t="str">
        <f>IF($A276="","",VLOOKUP($A276,BDD!$A$8:$BB$3170,10,0))</f>
        <v/>
      </c>
      <c r="K276" s="407" t="str">
        <f>IF($A276="","",VLOOKUP($A276,BDD!$A$8:$BB$3170,11,0))</f>
        <v/>
      </c>
      <c r="L276" s="405" t="str">
        <f>IF($A276="","",VLOOKUP($A276,BDD!$A$8:$BB$3170,13,0))</f>
        <v/>
      </c>
      <c r="M276" s="405" t="str">
        <f>IF($A276="","",VLOOKUP($A276,BDD!$A$8:$BB$3170,14,0))</f>
        <v/>
      </c>
      <c r="N276" s="408" t="str">
        <f>IF(AB276="",IF($A276="","",VLOOKUP($A276,BDD!$A$8:$BB$3170,22,0)),VLOOKUP($A276,BDD!$A$8:$BB$3170,31,0))</f>
        <v/>
      </c>
      <c r="O276" s="406" t="str">
        <f>IF(AB276="",IF($A276="","",VLOOKUP($A276,BDD!$A$8:$BB$3170,16,0)),IF($A276="","",VLOOKUP($A276,BDD!$A$8:$BB$3170,29,0)))</f>
        <v/>
      </c>
      <c r="P276" s="409" t="str">
        <f>IF(AB276="",IF($A276="","",VLOOKUP($A276,BDD!$A$8:$BB$3170,17,0)),VLOOKUP($A276,BDD!$A$8:$BB$3170,30,0))</f>
        <v/>
      </c>
      <c r="Q276" s="409" t="str">
        <f>IF(AB276="",IF($A276="","",VLOOKUP($A276,BDD!$A$8:$BB$3170,18,0)),VLOOKUP($A276,BDD!$A$8:$BB$3170,30,0))</f>
        <v/>
      </c>
      <c r="R276" s="409" t="str">
        <f>IF(AB276="",IF($A276="","",VLOOKUP($A276,BDD!$A$8:$BB$3170,19,0)),VLOOKUP($A276,BDD!$A$8:$BB$3170,30,0))</f>
        <v/>
      </c>
      <c r="S276" s="405" t="str">
        <f>IF($A276="","",IFERROR(RIGHT(IF(VLOOKUP($A276,BDD!$A$8:$BB$3170,23,0)=0,"",VLOOKUP($A276,BDD!$A$8:$BB$3170,23,0)),3),""))</f>
        <v/>
      </c>
      <c r="T276" s="405" t="str">
        <f>IF($A276="","",IFERROR(RIGHT(IF(VLOOKUP($A276,BDD!$A$8:$BB$3170,27,0)=0,"",VLOOKUP($A276,BDD!$A$8:$BB$3170,27,0)),3),""))</f>
        <v/>
      </c>
      <c r="U276" s="405" t="str">
        <f>IF($A276="","",IFERROR(RIGHT(IF(VLOOKUP($A276,BDD!$A$8:$BB$3170,51,0)=0,"",VLOOKUP($A276,BDD!$A$8:$BB$3170,51,0)),3),""))</f>
        <v/>
      </c>
      <c r="V276" s="405" t="str">
        <f>IF($A276="","",IFERROR(RIGHT(IF(VLOOKUP($A276,BDD!$A$8:$BB$3170,52,0)=0,"",VLOOKUP($A276,BDD!$A$8:$BB$3170,52,0)),3),""))</f>
        <v/>
      </c>
      <c r="W276" s="405" t="str">
        <f>IF($A276="","",IFERROR(RIGHT(IF(VLOOKUP($A276,BDD!$A$8:$BB$3170,53,0)=0,"",VLOOKUP($A276,BDD!$A$8:$BB$3170,53,0)),3),""))</f>
        <v/>
      </c>
      <c r="X276" s="410" t="str">
        <f>IF($A276="","",IFERROR(RIGHT(IF(VLOOKUP($A276,BDD!$A$8:$BB$3170,54,0)=0,"",VLOOKUP($A276,BDD!$A$8:$BB$3170,54,0)),3),""))</f>
        <v/>
      </c>
      <c r="Y276" s="359">
        <v>168</v>
      </c>
      <c r="Z276" s="360" t="str">
        <f t="shared" si="12"/>
        <v/>
      </c>
      <c r="AA276" s="370"/>
      <c r="AB276" s="411" t="str">
        <f>IF($A276="","",IF(VLOOKUP($A276,BDD!$A$8:$BB$3170,32,0)=0,"",VLOOKUP($A276,BDD!$A$8:$BB$3170,32,0)))</f>
        <v/>
      </c>
    </row>
    <row r="277" spans="1:28" ht="3" customHeight="1">
      <c r="A277" s="379"/>
      <c r="B277" s="216"/>
      <c r="C277" s="216"/>
      <c r="D277" s="216"/>
      <c r="E277" s="216"/>
      <c r="F277" s="216"/>
      <c r="G277" s="380"/>
      <c r="I277" s="216"/>
      <c r="J277" s="380"/>
      <c r="L277" s="216"/>
      <c r="M277" s="216"/>
      <c r="N277" s="216"/>
      <c r="O277" s="380"/>
      <c r="P277" s="381"/>
      <c r="Q277" s="381"/>
      <c r="R277" s="381"/>
      <c r="S277" s="216"/>
      <c r="T277" s="216"/>
      <c r="U277" s="216"/>
      <c r="V277" s="216"/>
      <c r="W277" s="216"/>
      <c r="X277" s="216"/>
      <c r="Z277" s="317" t="str">
        <f t="shared" si="12"/>
        <v/>
      </c>
      <c r="AA277" s="370"/>
      <c r="AB277" s="414"/>
    </row>
    <row r="278" spans="1:28" s="382" customFormat="1" ht="20.100000000000001" customHeight="1">
      <c r="B278" s="1126" t="s">
        <v>1617</v>
      </c>
      <c r="C278" s="1126"/>
      <c r="D278" s="1126"/>
      <c r="E278" s="1126"/>
      <c r="F278" s="1126"/>
      <c r="G278" s="1126"/>
      <c r="H278" s="1126"/>
      <c r="I278" s="1126"/>
      <c r="J278" s="1126"/>
      <c r="K278" s="1126"/>
      <c r="L278" s="1115" t="s">
        <v>1777</v>
      </c>
      <c r="M278" s="1115"/>
      <c r="N278" s="1115"/>
      <c r="O278" s="1115"/>
      <c r="P278" s="1115"/>
      <c r="Q278" s="1115"/>
      <c r="R278" s="1115"/>
      <c r="S278" s="1115"/>
      <c r="T278" s="1115"/>
      <c r="U278" s="1115"/>
      <c r="V278" s="1115"/>
      <c r="W278" s="1115"/>
      <c r="X278" s="1115"/>
      <c r="Y278" s="189"/>
      <c r="Z278" s="317" t="str">
        <f t="shared" si="12"/>
        <v/>
      </c>
      <c r="AA278" s="370"/>
      <c r="AB278" s="414"/>
    </row>
    <row r="279" spans="1:28" s="382" customFormat="1" ht="20.100000000000001" customHeight="1">
      <c r="B279" s="1114" t="s">
        <v>1840</v>
      </c>
      <c r="C279" s="1114"/>
      <c r="D279" s="1114"/>
      <c r="E279" s="1114"/>
      <c r="F279" s="1114"/>
      <c r="G279" s="1114"/>
      <c r="H279" s="1114"/>
      <c r="I279" s="1114"/>
      <c r="J279" s="1114"/>
      <c r="K279" s="1114"/>
      <c r="L279" s="1115"/>
      <c r="M279" s="1115"/>
      <c r="N279" s="1115"/>
      <c r="O279" s="1115"/>
      <c r="P279" s="1115"/>
      <c r="Q279" s="1115"/>
      <c r="R279" s="1115"/>
      <c r="S279" s="1115"/>
      <c r="T279" s="1115"/>
      <c r="U279" s="1115"/>
      <c r="V279" s="1115"/>
      <c r="W279" s="1115"/>
      <c r="X279" s="1115"/>
      <c r="Y279" s="189"/>
      <c r="Z279" s="317" t="str">
        <f t="shared" si="12"/>
        <v/>
      </c>
      <c r="AA279" s="415"/>
      <c r="AB279" s="414"/>
    </row>
    <row r="280" spans="1:28" s="382" customFormat="1" ht="20.100000000000001" customHeight="1">
      <c r="B280" s="1114" t="s">
        <v>1841</v>
      </c>
      <c r="C280" s="1114"/>
      <c r="D280" s="1114"/>
      <c r="E280" s="1114"/>
      <c r="F280" s="1114"/>
      <c r="G280" s="1114"/>
      <c r="H280" s="1114"/>
      <c r="I280" s="1114"/>
      <c r="J280" s="1114"/>
      <c r="K280" s="1114"/>
      <c r="L280" s="1115"/>
      <c r="M280" s="1115"/>
      <c r="N280" s="1115"/>
      <c r="O280" s="1115"/>
      <c r="P280" s="1115"/>
      <c r="Q280" s="1115"/>
      <c r="R280" s="1115"/>
      <c r="S280" s="1115"/>
      <c r="T280" s="1115"/>
      <c r="U280" s="1115"/>
      <c r="V280" s="1115"/>
      <c r="W280" s="1115"/>
      <c r="X280" s="1115"/>
      <c r="Y280" s="189"/>
      <c r="Z280" s="317" t="str">
        <f t="shared" si="12"/>
        <v/>
      </c>
      <c r="AA280" s="415"/>
      <c r="AB280" s="414"/>
    </row>
    <row r="281" spans="1:28" s="382" customFormat="1" ht="20.100000000000001" customHeight="1">
      <c r="B281" s="1114" t="s">
        <v>1842</v>
      </c>
      <c r="C281" s="1114"/>
      <c r="D281" s="1114"/>
      <c r="E281" s="1114"/>
      <c r="F281" s="1114"/>
      <c r="G281" s="1114"/>
      <c r="H281" s="1114"/>
      <c r="I281" s="1114"/>
      <c r="J281" s="1114"/>
      <c r="K281" s="1114"/>
      <c r="L281" s="1115"/>
      <c r="M281" s="1115"/>
      <c r="N281" s="1115"/>
      <c r="O281" s="1115"/>
      <c r="P281" s="1115"/>
      <c r="Q281" s="1115"/>
      <c r="R281" s="1115"/>
      <c r="S281" s="1115"/>
      <c r="T281" s="1115"/>
      <c r="U281" s="1115"/>
      <c r="V281" s="1115"/>
      <c r="W281" s="1115"/>
      <c r="X281" s="1115"/>
      <c r="Y281" s="189"/>
      <c r="Z281" s="317" t="str">
        <f t="shared" si="12"/>
        <v/>
      </c>
      <c r="AA281" s="415"/>
      <c r="AB281" s="414"/>
    </row>
    <row r="282" spans="1:28" s="316" customFormat="1" ht="18.95" customHeight="1">
      <c r="A282" s="315"/>
      <c r="B282" s="1127"/>
      <c r="C282" s="1127"/>
      <c r="D282" s="1127"/>
      <c r="E282" s="1127"/>
      <c r="F282" s="1128" t="s">
        <v>1533</v>
      </c>
      <c r="G282" s="1129"/>
      <c r="H282" s="1129"/>
      <c r="I282" s="1129"/>
      <c r="J282" s="1129"/>
      <c r="K282" s="1129"/>
      <c r="L282" s="1129"/>
      <c r="M282" s="1129"/>
      <c r="N282" s="1129"/>
      <c r="O282" s="1129"/>
      <c r="P282" s="1129"/>
      <c r="Q282" s="1129"/>
      <c r="R282" s="1129"/>
      <c r="S282" s="1129"/>
      <c r="T282" s="1130"/>
      <c r="U282" s="1137" t="s">
        <v>1820</v>
      </c>
      <c r="V282" s="1138"/>
      <c r="W282" s="1138"/>
      <c r="X282" s="1139"/>
      <c r="Z282" s="317" t="str">
        <f t="shared" si="12"/>
        <v/>
      </c>
      <c r="AA282" s="415"/>
      <c r="AB282" s="414"/>
    </row>
    <row r="283" spans="1:28" s="316" customFormat="1" ht="18.95" customHeight="1">
      <c r="A283" s="315"/>
      <c r="B283" s="1127"/>
      <c r="C283" s="1127"/>
      <c r="D283" s="1127"/>
      <c r="E283" s="1127"/>
      <c r="F283" s="1131"/>
      <c r="G283" s="1132"/>
      <c r="H283" s="1132"/>
      <c r="I283" s="1132"/>
      <c r="J283" s="1132"/>
      <c r="K283" s="1132"/>
      <c r="L283" s="1132"/>
      <c r="M283" s="1132"/>
      <c r="N283" s="1132"/>
      <c r="O283" s="1132"/>
      <c r="P283" s="1132"/>
      <c r="Q283" s="1132"/>
      <c r="R283" s="1132"/>
      <c r="S283" s="1132"/>
      <c r="T283" s="1133"/>
      <c r="U283" s="1137" t="s">
        <v>1536</v>
      </c>
      <c r="V283" s="1138"/>
      <c r="W283" s="1138"/>
      <c r="X283" s="1139"/>
      <c r="Z283" s="317" t="str">
        <f t="shared" si="12"/>
        <v/>
      </c>
      <c r="AA283" s="415"/>
      <c r="AB283" s="414"/>
    </row>
    <row r="284" spans="1:28" s="316" customFormat="1" ht="18.95" customHeight="1">
      <c r="A284" s="315"/>
      <c r="B284" s="1127"/>
      <c r="C284" s="1127"/>
      <c r="D284" s="1127"/>
      <c r="E284" s="1127"/>
      <c r="F284" s="1134"/>
      <c r="G284" s="1135"/>
      <c r="H284" s="1135"/>
      <c r="I284" s="1135"/>
      <c r="J284" s="1135"/>
      <c r="K284" s="1135"/>
      <c r="L284" s="1135"/>
      <c r="M284" s="1135"/>
      <c r="N284" s="1135"/>
      <c r="O284" s="1135"/>
      <c r="P284" s="1135"/>
      <c r="Q284" s="1135"/>
      <c r="R284" s="1135"/>
      <c r="S284" s="1135"/>
      <c r="T284" s="1136"/>
      <c r="U284" s="1137" t="s">
        <v>1538</v>
      </c>
      <c r="V284" s="1138"/>
      <c r="W284" s="1138"/>
      <c r="X284" s="1139"/>
      <c r="Z284" s="317" t="str">
        <f t="shared" si="12"/>
        <v/>
      </c>
      <c r="AA284" s="415"/>
      <c r="AB284" s="414"/>
    </row>
    <row r="285" spans="1:28" s="316" customFormat="1" ht="3" customHeight="1">
      <c r="A285" s="315"/>
      <c r="H285" s="319"/>
      <c r="K285" s="319"/>
      <c r="P285" s="320"/>
      <c r="Q285" s="320"/>
      <c r="R285" s="320"/>
      <c r="Z285" s="317" t="str">
        <f t="shared" si="12"/>
        <v/>
      </c>
      <c r="AA285" s="415"/>
      <c r="AB285" s="414"/>
    </row>
    <row r="286" spans="1:28" s="316" customFormat="1" ht="21.75" customHeight="1">
      <c r="A286" s="315"/>
      <c r="B286" s="1116" t="s">
        <v>1821</v>
      </c>
      <c r="C286" s="1117"/>
      <c r="D286" s="1117"/>
      <c r="E286" s="1117"/>
      <c r="F286" s="1117"/>
      <c r="G286" s="1117"/>
      <c r="H286" s="1117"/>
      <c r="I286" s="1117"/>
      <c r="J286" s="1117"/>
      <c r="K286" s="1117"/>
      <c r="L286" s="1117"/>
      <c r="M286" s="1117"/>
      <c r="N286" s="1117"/>
      <c r="O286" s="1117"/>
      <c r="P286" s="1117"/>
      <c r="Q286" s="1117"/>
      <c r="R286" s="1117"/>
      <c r="S286" s="1117"/>
      <c r="T286" s="1117"/>
      <c r="U286" s="1117"/>
      <c r="V286" s="1117"/>
      <c r="W286" s="1117"/>
      <c r="X286" s="1118"/>
      <c r="Z286" s="317" t="str">
        <f t="shared" si="12"/>
        <v/>
      </c>
      <c r="AA286" s="415"/>
      <c r="AB286" s="414"/>
    </row>
    <row r="287" spans="1:28" s="326" customFormat="1" ht="18.75" customHeight="1">
      <c r="A287" s="315"/>
      <c r="B287" s="321" t="s">
        <v>1822</v>
      </c>
      <c r="C287" s="322"/>
      <c r="D287" s="322"/>
      <c r="E287" s="322"/>
      <c r="F287" s="384" t="str">
        <f>$F$7</f>
        <v>MFD-ISW Vers MFD-CPF-</v>
      </c>
      <c r="H287" s="385"/>
      <c r="I287" s="323" t="s">
        <v>1823</v>
      </c>
      <c r="J287" s="324"/>
      <c r="K287" s="386" t="str">
        <f>$K$7</f>
        <v>0  ML</v>
      </c>
      <c r="M287" s="327"/>
      <c r="N287" s="328" t="s">
        <v>1824</v>
      </c>
      <c r="O287" s="329">
        <f>$O$7</f>
        <v>0</v>
      </c>
      <c r="P287" s="330" t="s">
        <v>1825</v>
      </c>
      <c r="Q287" s="331" t="s">
        <v>1826</v>
      </c>
      <c r="R287" s="332"/>
      <c r="S287" s="1119">
        <f>$S$7</f>
        <v>0</v>
      </c>
      <c r="T287" s="1119"/>
      <c r="U287" s="333" t="s">
        <v>1825</v>
      </c>
      <c r="V287" s="324" t="s">
        <v>1827</v>
      </c>
      <c r="X287" s="334" t="str">
        <f>CONCATENATE("9/",$O$1)</f>
        <v>9/6</v>
      </c>
      <c r="Z287" s="317" t="str">
        <f t="shared" si="12"/>
        <v/>
      </c>
      <c r="AA287" s="415"/>
      <c r="AB287" s="414"/>
    </row>
    <row r="288" spans="1:28" s="223" customFormat="1" ht="22.5" customHeight="1">
      <c r="A288" s="387"/>
      <c r="B288" s="1120" t="s">
        <v>1828</v>
      </c>
      <c r="C288" s="1121"/>
      <c r="D288" s="1121"/>
      <c r="E288" s="1121"/>
      <c r="F288" s="1121"/>
      <c r="G288" s="1121"/>
      <c r="H288" s="1121"/>
      <c r="I288" s="1121"/>
      <c r="J288" s="1121"/>
      <c r="K288" s="1121"/>
      <c r="L288" s="1121"/>
      <c r="M288" s="1121"/>
      <c r="N288" s="1121"/>
      <c r="O288" s="1122"/>
      <c r="P288" s="1123" t="s">
        <v>1829</v>
      </c>
      <c r="Q288" s="1124"/>
      <c r="R288" s="1125"/>
      <c r="S288" s="335" t="s">
        <v>1830</v>
      </c>
      <c r="T288" s="336"/>
      <c r="U288" s="337">
        <f>$U$8</f>
        <v>0</v>
      </c>
      <c r="V288" s="336"/>
      <c r="W288" s="336"/>
      <c r="X288" s="338"/>
      <c r="Z288" s="317" t="str">
        <f t="shared" si="12"/>
        <v/>
      </c>
      <c r="AA288" s="415"/>
      <c r="AB288" s="414"/>
    </row>
    <row r="289" spans="1:28" s="347" customFormat="1" ht="55.5" customHeight="1">
      <c r="A289" s="388"/>
      <c r="B289" s="340" t="s">
        <v>1831</v>
      </c>
      <c r="C289" s="341" t="s">
        <v>1492</v>
      </c>
      <c r="D289" s="341" t="s">
        <v>1500</v>
      </c>
      <c r="E289" s="341" t="s">
        <v>1493</v>
      </c>
      <c r="F289" s="341" t="s">
        <v>1494</v>
      </c>
      <c r="G289" s="341" t="s">
        <v>1832</v>
      </c>
      <c r="H289" s="341" t="s">
        <v>1833</v>
      </c>
      <c r="I289" s="341" t="s">
        <v>1497</v>
      </c>
      <c r="J289" s="341" t="s">
        <v>1498</v>
      </c>
      <c r="K289" s="341" t="s">
        <v>1499</v>
      </c>
      <c r="L289" s="341" t="s">
        <v>1501</v>
      </c>
      <c r="M289" s="341" t="s">
        <v>1502</v>
      </c>
      <c r="N289" s="343" t="s">
        <v>1519</v>
      </c>
      <c r="O289" s="341" t="s">
        <v>1504</v>
      </c>
      <c r="P289" s="344" t="s">
        <v>1516</v>
      </c>
      <c r="Q289" s="344" t="s">
        <v>1517</v>
      </c>
      <c r="R289" s="344" t="s">
        <v>1518</v>
      </c>
      <c r="S289" s="345" t="s">
        <v>1834</v>
      </c>
      <c r="T289" s="345" t="s">
        <v>1835</v>
      </c>
      <c r="U289" s="345" t="s">
        <v>1836</v>
      </c>
      <c r="V289" s="345" t="s">
        <v>1837</v>
      </c>
      <c r="W289" s="345" t="s">
        <v>1838</v>
      </c>
      <c r="X289" s="346" t="s">
        <v>1839</v>
      </c>
      <c r="Z289" s="317" t="str">
        <f t="shared" si="12"/>
        <v/>
      </c>
      <c r="AA289" s="415"/>
      <c r="AB289" s="414"/>
    </row>
    <row r="290" spans="1:28" ht="3" customHeight="1">
      <c r="A290" s="389"/>
      <c r="B290" s="348"/>
      <c r="C290" s="348"/>
      <c r="D290" s="348"/>
      <c r="E290" s="348"/>
      <c r="F290" s="348"/>
      <c r="G290" s="348"/>
      <c r="H290" s="348"/>
      <c r="I290" s="348"/>
      <c r="J290" s="348"/>
      <c r="K290" s="348"/>
      <c r="L290" s="348"/>
      <c r="M290" s="348"/>
      <c r="N290" s="348"/>
      <c r="O290" s="348"/>
      <c r="P290" s="349"/>
      <c r="Q290" s="349"/>
      <c r="R290" s="349"/>
      <c r="S290" s="348"/>
      <c r="T290" s="348"/>
      <c r="U290" s="348"/>
      <c r="V290" s="348"/>
      <c r="W290" s="348"/>
      <c r="X290" s="348"/>
      <c r="Y290" s="348"/>
      <c r="Z290" s="317" t="str">
        <f t="shared" si="12"/>
        <v/>
      </c>
      <c r="AA290" s="415"/>
      <c r="AB290" s="414"/>
    </row>
    <row r="291" spans="1:28" s="359" customFormat="1" ht="21" customHeight="1">
      <c r="A291" s="350" t="str">
        <f>IF(AA169="","",IFERROR(INDEX(BDD!$A$8:$A$3170,MATCH(AA169&amp;"",BDD!$E$8:$E$3170,0)),IFERROR(INDEX(BDD!$A$8:$A$3170,MATCH("JN°"&amp;TEXT(AA169,"000"),BDD!$E$8:$E$3170,0)),IF(ISNUMBER(MATCH(AA169&amp;"",BDD!$A$8:$A$3170,0)),AA169&amp;"",""))))</f>
        <v/>
      </c>
      <c r="B291" s="390" t="str">
        <f>IF($A291="","",VLOOKUP($A291,BDD!$A$8:$BB$3170,3,0))</f>
        <v/>
      </c>
      <c r="C291" s="352" t="str">
        <f>IF($A291="","",VLOOKUP($A291,BDD!$A$8:$BB$3170,4,0))</f>
        <v/>
      </c>
      <c r="D291" s="391" t="str">
        <f>IF($A291="","",VLOOKUP($A291,BDD!$A$8:$BB$3170,12,0))</f>
        <v/>
      </c>
      <c r="E291" s="391" t="str">
        <f>IF($A291="","",VLOOKUP($A291,BDD!$A$8:$BB$3170,5,0))</f>
        <v/>
      </c>
      <c r="F291" s="391" t="str">
        <f>IF($A291="","",VLOOKUP($A291,BDD!$A$8:$BB$3170,6,0))</f>
        <v/>
      </c>
      <c r="G291" s="392" t="str">
        <f>IF($A291="","",VLOOKUP($A291,BDD!$A$8:$BB$3170,7,0))</f>
        <v/>
      </c>
      <c r="H291" s="391" t="str">
        <f>IF($A291="","",VLOOKUP($A291,BDD!$A$8:$BB$3170,8,0))</f>
        <v/>
      </c>
      <c r="I291" s="391" t="str">
        <f>IF($A291="","",VLOOKUP($A291,BDD!$A$8:$BB$3170,9,0))</f>
        <v/>
      </c>
      <c r="J291" s="392" t="str">
        <f>IF($A291="","",VLOOKUP($A291,BDD!$A$8:$BB$3170,10,0))</f>
        <v/>
      </c>
      <c r="K291" s="393" t="str">
        <f>IF($A291="","",VLOOKUP($A291,BDD!$A$8:$BB$3170,11,0))</f>
        <v/>
      </c>
      <c r="L291" s="391" t="str">
        <f>IF($A291="","",VLOOKUP($A291,BDD!$A$8:$BB$3170,13,0))</f>
        <v/>
      </c>
      <c r="M291" s="391" t="str">
        <f>IF($A291="","",VLOOKUP($A291,BDD!$A$8:$BB$3170,14,0))</f>
        <v/>
      </c>
      <c r="N291" s="394" t="str">
        <f>IF(AB291="",IF($A291="","",VLOOKUP($A291,BDD!$A$8:$BB$3170,22,0)),VLOOKUP($A291,BDD!$A$8:$BB$3170,31,0))</f>
        <v/>
      </c>
      <c r="O291" s="392" t="str">
        <f>IF(AB291="",IF($A291="","",VLOOKUP($A291,BDD!$A$8:$BB$3170,16,0)),IF($A291="","",VLOOKUP($A291,BDD!$A$8:$BB$3170,29,0)))</f>
        <v/>
      </c>
      <c r="P291" s="395" t="str">
        <f>IF(AB291="",IF($A291="","",VLOOKUP($A291,BDD!$A$8:$BB$3170,17,0)),VLOOKUP($A291,BDD!$A$8:$BB$3170,30,0))</f>
        <v/>
      </c>
      <c r="Q291" s="395" t="str">
        <f>IF(AB291="",IF($A291="","",VLOOKUP($A291,BDD!$A$8:$BB$3170,18,0)),VLOOKUP($A291,BDD!$A$8:$BB$3170,30,0))</f>
        <v/>
      </c>
      <c r="R291" s="395" t="str">
        <f>IF(AB291="",IF($A291="","",VLOOKUP($A291,BDD!$A$8:$BB$3170,19,0)),VLOOKUP($A291,BDD!$A$8:$BB$3170,30,0))</f>
        <v/>
      </c>
      <c r="S291" s="391" t="str">
        <f>IF($A291="","",IFERROR(RIGHT(IF(VLOOKUP($A291,BDD!$A$8:$BB$3170,23,0)=0,"",VLOOKUP($A291,BDD!$A$8:$BB$3170,23,0)),3),""))</f>
        <v/>
      </c>
      <c r="T291" s="391" t="str">
        <f>IF($A291="","",IFERROR(RIGHT(IF(VLOOKUP($A291,BDD!$A$8:$BB$3170,27,0)=0,"",VLOOKUP($A291,BDD!$A$8:$BB$3170,27,0)),3),""))</f>
        <v/>
      </c>
      <c r="U291" s="391" t="str">
        <f>IF($A291="","",IFERROR(RIGHT(IF(VLOOKUP($A291,BDD!$A$8:$BB$3170,51,0)=0,"",VLOOKUP($A291,BDD!$A$8:$BB$3170,51,0)),3),""))</f>
        <v/>
      </c>
      <c r="V291" s="391" t="str">
        <f>IF($A291="","",IFERROR(RIGHT(IF(VLOOKUP($A291,BDD!$A$8:$BB$3170,52,0)=0,"",VLOOKUP($A291,BDD!$A$8:$BB$3170,52,0)),3),""))</f>
        <v/>
      </c>
      <c r="W291" s="391" t="str">
        <f>IF($A291="","",IFERROR(RIGHT(IF(VLOOKUP($A291,BDD!$A$8:$BB$3170,53,0)=0,"",VLOOKUP($A291,BDD!$A$8:$BB$3170,53,0)),3),""))</f>
        <v/>
      </c>
      <c r="X291" s="396" t="str">
        <f>IF($A291="","",IFERROR(RIGHT(IF(VLOOKUP($A291,BDD!$A$8:$BB$3170,54,0)=0,"",VLOOKUP($A291,BDD!$A$8:$BB$3170,54,0)),3),""))</f>
        <v/>
      </c>
      <c r="Y291" s="359">
        <v>169</v>
      </c>
      <c r="Z291" s="360" t="str">
        <f t="shared" si="12"/>
        <v/>
      </c>
      <c r="AA291" s="415"/>
      <c r="AB291" s="411" t="str">
        <f>IF($A291="","",IF(VLOOKUP($A291,BDD!$A$8:$BB$3170,32,0)=0,"",VLOOKUP($A291,BDD!$A$8:$BB$3170,32,0)))</f>
        <v/>
      </c>
    </row>
    <row r="292" spans="1:28" s="359" customFormat="1" ht="21" customHeight="1">
      <c r="A292" s="350" t="str">
        <f>IF(AA170="","",IFERROR(INDEX(BDD!$A$8:$A$3170,MATCH(AA170&amp;"",BDD!$E$8:$E$3170,0)),IFERROR(INDEX(BDD!$A$8:$A$3170,MATCH("JN°"&amp;TEXT(AA170,"000"),BDD!$E$8:$E$3170,0)),IF(ISNUMBER(MATCH(AA170&amp;"",BDD!$A$8:$A$3170,0)),AA170&amp;"",""))))</f>
        <v/>
      </c>
      <c r="B292" s="397" t="str">
        <f>IF($A292="","",VLOOKUP($A292,BDD!$A$8:$BB$3170,3,0))</f>
        <v/>
      </c>
      <c r="C292" s="363" t="str">
        <f>IF($A292="","",VLOOKUP($A292,BDD!$A$8:$BB$3170,4,0))</f>
        <v/>
      </c>
      <c r="D292" s="398" t="str">
        <f>IF($A292="","",VLOOKUP($A292,BDD!$A$8:$BB$3170,12,0))</f>
        <v/>
      </c>
      <c r="E292" s="398" t="str">
        <f>IF($A292="","",VLOOKUP($A292,BDD!$A$8:$BB$3170,5,0))</f>
        <v/>
      </c>
      <c r="F292" s="398" t="str">
        <f>IF($A292="","",VLOOKUP($A292,BDD!$A$8:$BB$3170,6,0))</f>
        <v/>
      </c>
      <c r="G292" s="399" t="str">
        <f>IF($A292="","",VLOOKUP($A292,BDD!$A$8:$BB$3170,7,0))</f>
        <v/>
      </c>
      <c r="H292" s="398" t="str">
        <f>IF($A292="","",VLOOKUP($A292,BDD!$A$8:$BB$3170,8,0))</f>
        <v/>
      </c>
      <c r="I292" s="398" t="str">
        <f>IF($A292="","",VLOOKUP($A292,BDD!$A$8:$BB$3170,9,0))</f>
        <v/>
      </c>
      <c r="J292" s="399" t="str">
        <f>IF($A292="","",VLOOKUP($A292,BDD!$A$8:$BB$3170,10,0))</f>
        <v/>
      </c>
      <c r="K292" s="400" t="str">
        <f>IF($A292="","",VLOOKUP($A292,BDD!$A$8:$BB$3170,11,0))</f>
        <v/>
      </c>
      <c r="L292" s="398" t="str">
        <f>IF($A292="","",VLOOKUP($A292,BDD!$A$8:$BB$3170,13,0))</f>
        <v/>
      </c>
      <c r="M292" s="398" t="str">
        <f>IF($A292="","",VLOOKUP($A292,BDD!$A$8:$BB$3170,14,0))</f>
        <v/>
      </c>
      <c r="N292" s="401" t="str">
        <f>IF(AB292="",IF($A292="","",VLOOKUP($A292,BDD!$A$8:$BB$3170,22,0)),VLOOKUP($A292,BDD!$A$8:$BB$3170,31,0))</f>
        <v/>
      </c>
      <c r="O292" s="399" t="str">
        <f>IF(AB292="",IF($A292="","",VLOOKUP($A292,BDD!$A$8:$BB$3170,16,0)),IF($A292="","",VLOOKUP($A292,BDD!$A$8:$BB$3170,29,0)))</f>
        <v/>
      </c>
      <c r="P292" s="402" t="str">
        <f>IF(AB292="",IF($A292="","",VLOOKUP($A292,BDD!$A$8:$BB$3170,17,0)),VLOOKUP($A292,BDD!$A$8:$BB$3170,30,0))</f>
        <v/>
      </c>
      <c r="Q292" s="402" t="str">
        <f>IF(AB292="",IF($A292="","",VLOOKUP($A292,BDD!$A$8:$BB$3170,18,0)),VLOOKUP($A292,BDD!$A$8:$BB$3170,30,0))</f>
        <v/>
      </c>
      <c r="R292" s="402" t="str">
        <f>IF(AB292="",IF($A292="","",VLOOKUP($A292,BDD!$A$8:$BB$3170,19,0)),VLOOKUP($A292,BDD!$A$8:$BB$3170,30,0))</f>
        <v/>
      </c>
      <c r="S292" s="398" t="str">
        <f>IF($A292="","",IFERROR(RIGHT(IF(VLOOKUP($A292,BDD!$A$8:$BB$3170,23,0)=0,"",VLOOKUP($A292,BDD!$A$8:$BB$3170,23,0)),3),""))</f>
        <v/>
      </c>
      <c r="T292" s="398" t="str">
        <f>IF($A292="","",IFERROR(RIGHT(IF(VLOOKUP($A292,BDD!$A$8:$BB$3170,27,0)=0,"",VLOOKUP($A292,BDD!$A$8:$BB$3170,27,0)),3),""))</f>
        <v/>
      </c>
      <c r="U292" s="398" t="str">
        <f>IF($A292="","",IFERROR(RIGHT(IF(VLOOKUP($A292,BDD!$A$8:$BB$3170,51,0)=0,"",VLOOKUP($A292,BDD!$A$8:$BB$3170,51,0)),3),""))</f>
        <v/>
      </c>
      <c r="V292" s="398" t="str">
        <f>IF($A292="","",IFERROR(RIGHT(IF(VLOOKUP($A292,BDD!$A$8:$BB$3170,52,0)=0,"",VLOOKUP($A292,BDD!$A$8:$BB$3170,52,0)),3),""))</f>
        <v/>
      </c>
      <c r="W292" s="398" t="str">
        <f>IF($A292="","",IFERROR(RIGHT(IF(VLOOKUP($A292,BDD!$A$8:$BB$3170,53,0)=0,"",VLOOKUP($A292,BDD!$A$8:$BB$3170,53,0)),3),""))</f>
        <v/>
      </c>
      <c r="X292" s="403" t="str">
        <f>IF($A292="","",IFERROR(RIGHT(IF(VLOOKUP($A292,BDD!$A$8:$BB$3170,54,0)=0,"",VLOOKUP($A292,BDD!$A$8:$BB$3170,54,0)),3),""))</f>
        <v/>
      </c>
      <c r="Y292" s="359">
        <v>170</v>
      </c>
      <c r="Z292" s="360" t="str">
        <f t="shared" si="12"/>
        <v/>
      </c>
      <c r="AA292" s="415"/>
      <c r="AB292" s="411" t="str">
        <f>IF($A292="","",IF(VLOOKUP($A292,BDD!$A$8:$BB$3170,32,0)=0,"",VLOOKUP($A292,BDD!$A$8:$BB$3170,32,0)))</f>
        <v/>
      </c>
    </row>
    <row r="293" spans="1:28" s="359" customFormat="1" ht="21" customHeight="1">
      <c r="A293" s="350" t="str">
        <f>IF(AA171="","",IFERROR(INDEX(BDD!$A$8:$A$3170,MATCH(AA171&amp;"",BDD!$E$8:$E$3170,0)),IFERROR(INDEX(BDD!$A$8:$A$3170,MATCH("JN°"&amp;TEXT(AA171,"000"),BDD!$E$8:$E$3170,0)),IF(ISNUMBER(MATCH(AA171&amp;"",BDD!$A$8:$A$3170,0)),AA171&amp;"",""))))</f>
        <v/>
      </c>
      <c r="B293" s="397" t="str">
        <f>IF($A293="","",VLOOKUP($A293,BDD!$A$8:$BB$3170,3,0))</f>
        <v/>
      </c>
      <c r="C293" s="363" t="str">
        <f>IF($A293="","",VLOOKUP($A293,BDD!$A$8:$BB$3170,4,0))</f>
        <v/>
      </c>
      <c r="D293" s="398" t="str">
        <f>IF($A293="","",VLOOKUP($A293,BDD!$A$8:$BB$3170,12,0))</f>
        <v/>
      </c>
      <c r="E293" s="398" t="str">
        <f>IF($A293="","",VLOOKUP($A293,BDD!$A$8:$BB$3170,5,0))</f>
        <v/>
      </c>
      <c r="F293" s="398" t="str">
        <f>IF($A293="","",VLOOKUP($A293,BDD!$A$8:$BB$3170,6,0))</f>
        <v/>
      </c>
      <c r="G293" s="399" t="str">
        <f>IF($A293="","",VLOOKUP($A293,BDD!$A$8:$BB$3170,7,0))</f>
        <v/>
      </c>
      <c r="H293" s="398" t="str">
        <f>IF($A293="","",VLOOKUP($A293,BDD!$A$8:$BB$3170,8,0))</f>
        <v/>
      </c>
      <c r="I293" s="398" t="str">
        <f>IF($A293="","",VLOOKUP($A293,BDD!$A$8:$BB$3170,9,0))</f>
        <v/>
      </c>
      <c r="J293" s="399" t="str">
        <f>IF($A293="","",VLOOKUP($A293,BDD!$A$8:$BB$3170,10,0))</f>
        <v/>
      </c>
      <c r="K293" s="400" t="str">
        <f>IF($A293="","",VLOOKUP($A293,BDD!$A$8:$BB$3170,11,0))</f>
        <v/>
      </c>
      <c r="L293" s="398" t="str">
        <f>IF($A293="","",VLOOKUP($A293,BDD!$A$8:$BB$3170,13,0))</f>
        <v/>
      </c>
      <c r="M293" s="398" t="str">
        <f>IF($A293="","",VLOOKUP($A293,BDD!$A$8:$BB$3170,14,0))</f>
        <v/>
      </c>
      <c r="N293" s="401" t="str">
        <f>IF(AB293="",IF($A293="","",VLOOKUP($A293,BDD!$A$8:$BB$3170,22,0)),VLOOKUP($A293,BDD!$A$8:$BB$3170,31,0))</f>
        <v/>
      </c>
      <c r="O293" s="399" t="str">
        <f>IF(AB293="",IF($A293="","",VLOOKUP($A293,BDD!$A$8:$BB$3170,16,0)),IF($A293="","",VLOOKUP($A293,BDD!$A$8:$BB$3170,29,0)))</f>
        <v/>
      </c>
      <c r="P293" s="402" t="str">
        <f>IF(AB293="",IF($A293="","",VLOOKUP($A293,BDD!$A$8:$BB$3170,17,0)),VLOOKUP($A293,BDD!$A$8:$BB$3170,30,0))</f>
        <v/>
      </c>
      <c r="Q293" s="402" t="str">
        <f>IF(AB293="",IF($A293="","",VLOOKUP($A293,BDD!$A$8:$BB$3170,18,0)),VLOOKUP($A293,BDD!$A$8:$BB$3170,30,0))</f>
        <v/>
      </c>
      <c r="R293" s="402" t="str">
        <f>IF(AB293="",IF($A293="","",VLOOKUP($A293,BDD!$A$8:$BB$3170,19,0)),VLOOKUP($A293,BDD!$A$8:$BB$3170,30,0))</f>
        <v/>
      </c>
      <c r="S293" s="398" t="str">
        <f>IF($A293="","",IFERROR(RIGHT(IF(VLOOKUP($A293,BDD!$A$8:$BB$3170,23,0)=0,"",VLOOKUP($A293,BDD!$A$8:$BB$3170,23,0)),3),""))</f>
        <v/>
      </c>
      <c r="T293" s="398" t="str">
        <f>IF($A293="","",IFERROR(RIGHT(IF(VLOOKUP($A293,BDD!$A$8:$BB$3170,27,0)=0,"",VLOOKUP($A293,BDD!$A$8:$BB$3170,27,0)),3),""))</f>
        <v/>
      </c>
      <c r="U293" s="398" t="str">
        <f>IF($A293="","",IFERROR(RIGHT(IF(VLOOKUP($A293,BDD!$A$8:$BB$3170,51,0)=0,"",VLOOKUP($A293,BDD!$A$8:$BB$3170,51,0)),3),""))</f>
        <v/>
      </c>
      <c r="V293" s="398" t="str">
        <f>IF($A293="","",IFERROR(RIGHT(IF(VLOOKUP($A293,BDD!$A$8:$BB$3170,52,0)=0,"",VLOOKUP($A293,BDD!$A$8:$BB$3170,52,0)),3),""))</f>
        <v/>
      </c>
      <c r="W293" s="398" t="str">
        <f>IF($A293="","",IFERROR(RIGHT(IF(VLOOKUP($A293,BDD!$A$8:$BB$3170,53,0)=0,"",VLOOKUP($A293,BDD!$A$8:$BB$3170,53,0)),3),""))</f>
        <v/>
      </c>
      <c r="X293" s="403" t="str">
        <f>IF($A293="","",IFERROR(RIGHT(IF(VLOOKUP($A293,BDD!$A$8:$BB$3170,54,0)=0,"",VLOOKUP($A293,BDD!$A$8:$BB$3170,54,0)),3),""))</f>
        <v/>
      </c>
      <c r="Y293" s="359">
        <v>171</v>
      </c>
      <c r="Z293" s="360" t="str">
        <f t="shared" si="12"/>
        <v/>
      </c>
      <c r="AA293" s="415"/>
      <c r="AB293" s="411" t="str">
        <f>IF($A293="","",IF(VLOOKUP($A293,BDD!$A$8:$BB$3170,32,0)=0,"",VLOOKUP($A293,BDD!$A$8:$BB$3170,32,0)))</f>
        <v/>
      </c>
    </row>
    <row r="294" spans="1:28" s="359" customFormat="1" ht="21" customHeight="1">
      <c r="A294" s="350" t="str">
        <f>IF(AA172="","",IFERROR(INDEX(BDD!$A$8:$A$3170,MATCH(AA172&amp;"",BDD!$E$8:$E$3170,0)),IFERROR(INDEX(BDD!$A$8:$A$3170,MATCH("JN°"&amp;TEXT(AA172,"000"),BDD!$E$8:$E$3170,0)),IF(ISNUMBER(MATCH(AA172&amp;"",BDD!$A$8:$A$3170,0)),AA172&amp;"",""))))</f>
        <v/>
      </c>
      <c r="B294" s="397" t="str">
        <f>IF($A294="","",VLOOKUP($A294,BDD!$A$8:$BB$3170,3,0))</f>
        <v/>
      </c>
      <c r="C294" s="363" t="str">
        <f>IF($A294="","",VLOOKUP($A294,BDD!$A$8:$BB$3170,4,0))</f>
        <v/>
      </c>
      <c r="D294" s="398" t="str">
        <f>IF($A294="","",VLOOKUP($A294,BDD!$A$8:$BB$3170,12,0))</f>
        <v/>
      </c>
      <c r="E294" s="398" t="str">
        <f>IF($A294="","",VLOOKUP($A294,BDD!$A$8:$BB$3170,5,0))</f>
        <v/>
      </c>
      <c r="F294" s="398" t="str">
        <f>IF($A294="","",VLOOKUP($A294,BDD!$A$8:$BB$3170,6,0))</f>
        <v/>
      </c>
      <c r="G294" s="399" t="str">
        <f>IF($A294="","",VLOOKUP($A294,BDD!$A$8:$BB$3170,7,0))</f>
        <v/>
      </c>
      <c r="H294" s="398" t="str">
        <f>IF($A294="","",VLOOKUP($A294,BDD!$A$8:$BB$3170,8,0))</f>
        <v/>
      </c>
      <c r="I294" s="398" t="str">
        <f>IF($A294="","",VLOOKUP($A294,BDD!$A$8:$BB$3170,9,0))</f>
        <v/>
      </c>
      <c r="J294" s="399" t="str">
        <f>IF($A294="","",VLOOKUP($A294,BDD!$A$8:$BB$3170,10,0))</f>
        <v/>
      </c>
      <c r="K294" s="400" t="str">
        <f>IF($A294="","",VLOOKUP($A294,BDD!$A$8:$BB$3170,11,0))</f>
        <v/>
      </c>
      <c r="L294" s="398" t="str">
        <f>IF($A294="","",VLOOKUP($A294,BDD!$A$8:$BB$3170,13,0))</f>
        <v/>
      </c>
      <c r="M294" s="398" t="str">
        <f>IF($A294="","",VLOOKUP($A294,BDD!$A$8:$BB$3170,14,0))</f>
        <v/>
      </c>
      <c r="N294" s="401" t="str">
        <f>IF(AB294="",IF($A294="","",VLOOKUP($A294,BDD!$A$8:$BB$3170,22,0)),VLOOKUP($A294,BDD!$A$8:$BB$3170,31,0))</f>
        <v/>
      </c>
      <c r="O294" s="399" t="str">
        <f>IF(AB294="",IF($A294="","",VLOOKUP($A294,BDD!$A$8:$BB$3170,16,0)),IF($A294="","",VLOOKUP($A294,BDD!$A$8:$BB$3170,29,0)))</f>
        <v/>
      </c>
      <c r="P294" s="402" t="str">
        <f>IF(AB294="",IF($A294="","",VLOOKUP($A294,BDD!$A$8:$BB$3170,17,0)),VLOOKUP($A294,BDD!$A$8:$BB$3170,30,0))</f>
        <v/>
      </c>
      <c r="Q294" s="402" t="str">
        <f>IF(AB294="",IF($A294="","",VLOOKUP($A294,BDD!$A$8:$BB$3170,18,0)),VLOOKUP($A294,BDD!$A$8:$BB$3170,30,0))</f>
        <v/>
      </c>
      <c r="R294" s="402" t="str">
        <f>IF(AB294="",IF($A294="","",VLOOKUP($A294,BDD!$A$8:$BB$3170,19,0)),VLOOKUP($A294,BDD!$A$8:$BB$3170,30,0))</f>
        <v/>
      </c>
      <c r="S294" s="398" t="str">
        <f>IF($A294="","",IFERROR(RIGHT(IF(VLOOKUP($A294,BDD!$A$8:$BB$3170,23,0)=0,"",VLOOKUP($A294,BDD!$A$8:$BB$3170,23,0)),3),""))</f>
        <v/>
      </c>
      <c r="T294" s="398" t="str">
        <f>IF($A294="","",IFERROR(RIGHT(IF(VLOOKUP($A294,BDD!$A$8:$BB$3170,27,0)=0,"",VLOOKUP($A294,BDD!$A$8:$BB$3170,27,0)),3),""))</f>
        <v/>
      </c>
      <c r="U294" s="398" t="str">
        <f>IF($A294="","",IFERROR(RIGHT(IF(VLOOKUP($A294,BDD!$A$8:$BB$3170,51,0)=0,"",VLOOKUP($A294,BDD!$A$8:$BB$3170,51,0)),3),""))</f>
        <v/>
      </c>
      <c r="V294" s="398" t="str">
        <f>IF($A294="","",IFERROR(RIGHT(IF(VLOOKUP($A294,BDD!$A$8:$BB$3170,52,0)=0,"",VLOOKUP($A294,BDD!$A$8:$BB$3170,52,0)),3),""))</f>
        <v/>
      </c>
      <c r="W294" s="398" t="str">
        <f>IF($A294="","",IFERROR(RIGHT(IF(VLOOKUP($A294,BDD!$A$8:$BB$3170,53,0)=0,"",VLOOKUP($A294,BDD!$A$8:$BB$3170,53,0)),3),""))</f>
        <v/>
      </c>
      <c r="X294" s="403" t="str">
        <f>IF($A294="","",IFERROR(RIGHT(IF(VLOOKUP($A294,BDD!$A$8:$BB$3170,54,0)=0,"",VLOOKUP($A294,BDD!$A$8:$BB$3170,54,0)),3),""))</f>
        <v/>
      </c>
      <c r="Y294" s="359">
        <v>172</v>
      </c>
      <c r="Z294" s="360" t="str">
        <f t="shared" si="12"/>
        <v/>
      </c>
      <c r="AA294" s="415"/>
      <c r="AB294" s="411" t="str">
        <f>IF($A294="","",IF(VLOOKUP($A294,BDD!$A$8:$BB$3170,32,0)=0,"",VLOOKUP($A294,BDD!$A$8:$BB$3170,32,0)))</f>
        <v/>
      </c>
    </row>
    <row r="295" spans="1:28" s="359" customFormat="1" ht="21" customHeight="1">
      <c r="A295" s="350" t="str">
        <f>IF(AA173="","",IFERROR(INDEX(BDD!$A$8:$A$3170,MATCH(AA173&amp;"",BDD!$E$8:$E$3170,0)),IFERROR(INDEX(BDD!$A$8:$A$3170,MATCH("JN°"&amp;TEXT(AA173,"000"),BDD!$E$8:$E$3170,0)),IF(ISNUMBER(MATCH(AA173&amp;"",BDD!$A$8:$A$3170,0)),AA173&amp;"",""))))</f>
        <v/>
      </c>
      <c r="B295" s="397" t="str">
        <f>IF($A295="","",VLOOKUP($A295,BDD!$A$8:$BB$3170,3,0))</f>
        <v/>
      </c>
      <c r="C295" s="363" t="str">
        <f>IF($A295="","",VLOOKUP($A295,BDD!$A$8:$BB$3170,4,0))</f>
        <v/>
      </c>
      <c r="D295" s="398" t="str">
        <f>IF($A295="","",VLOOKUP($A295,BDD!$A$8:$BB$3170,12,0))</f>
        <v/>
      </c>
      <c r="E295" s="398" t="str">
        <f>IF($A295="","",VLOOKUP($A295,BDD!$A$8:$BB$3170,5,0))</f>
        <v/>
      </c>
      <c r="F295" s="398" t="str">
        <f>IF($A295="","",VLOOKUP($A295,BDD!$A$8:$BB$3170,6,0))</f>
        <v/>
      </c>
      <c r="G295" s="399" t="str">
        <f>IF($A295="","",VLOOKUP($A295,BDD!$A$8:$BB$3170,7,0))</f>
        <v/>
      </c>
      <c r="H295" s="398" t="str">
        <f>IF($A295="","",VLOOKUP($A295,BDD!$A$8:$BB$3170,8,0))</f>
        <v/>
      </c>
      <c r="I295" s="398" t="str">
        <f>IF($A295="","",VLOOKUP($A295,BDD!$A$8:$BB$3170,9,0))</f>
        <v/>
      </c>
      <c r="J295" s="399" t="str">
        <f>IF($A295="","",VLOOKUP($A295,BDD!$A$8:$BB$3170,10,0))</f>
        <v/>
      </c>
      <c r="K295" s="400" t="str">
        <f>IF($A295="","",VLOOKUP($A295,BDD!$A$8:$BB$3170,11,0))</f>
        <v/>
      </c>
      <c r="L295" s="398" t="str">
        <f>IF($A295="","",VLOOKUP($A295,BDD!$A$8:$BB$3170,13,0))</f>
        <v/>
      </c>
      <c r="M295" s="398" t="str">
        <f>IF($A295="","",VLOOKUP($A295,BDD!$A$8:$BB$3170,14,0))</f>
        <v/>
      </c>
      <c r="N295" s="401" t="str">
        <f>IF(AB295="",IF($A295="","",VLOOKUP($A295,BDD!$A$8:$BB$3170,22,0)),VLOOKUP($A295,BDD!$A$8:$BB$3170,31,0))</f>
        <v/>
      </c>
      <c r="O295" s="399" t="str">
        <f>IF(AB295="",IF($A295="","",VLOOKUP($A295,BDD!$A$8:$BB$3170,16,0)),IF($A295="","",VLOOKUP($A295,BDD!$A$8:$BB$3170,29,0)))</f>
        <v/>
      </c>
      <c r="P295" s="402" t="str">
        <f>IF(AB295="",IF($A295="","",VLOOKUP($A295,BDD!$A$8:$BB$3170,17,0)),VLOOKUP($A295,BDD!$A$8:$BB$3170,30,0))</f>
        <v/>
      </c>
      <c r="Q295" s="402" t="str">
        <f>IF(AB295="",IF($A295="","",VLOOKUP($A295,BDD!$A$8:$BB$3170,18,0)),VLOOKUP($A295,BDD!$A$8:$BB$3170,30,0))</f>
        <v/>
      </c>
      <c r="R295" s="402" t="str">
        <f>IF(AB295="",IF($A295="","",VLOOKUP($A295,BDD!$A$8:$BB$3170,19,0)),VLOOKUP($A295,BDD!$A$8:$BB$3170,30,0))</f>
        <v/>
      </c>
      <c r="S295" s="398" t="str">
        <f>IF($A295="","",IFERROR(RIGHT(IF(VLOOKUP($A295,BDD!$A$8:$BB$3170,23,0)=0,"",VLOOKUP($A295,BDD!$A$8:$BB$3170,23,0)),3),""))</f>
        <v/>
      </c>
      <c r="T295" s="398" t="str">
        <f>IF($A295="","",IFERROR(RIGHT(IF(VLOOKUP($A295,BDD!$A$8:$BB$3170,27,0)=0,"",VLOOKUP($A295,BDD!$A$8:$BB$3170,27,0)),3),""))</f>
        <v/>
      </c>
      <c r="U295" s="398" t="str">
        <f>IF($A295="","",IFERROR(RIGHT(IF(VLOOKUP($A295,BDD!$A$8:$BB$3170,51,0)=0,"",VLOOKUP($A295,BDD!$A$8:$BB$3170,51,0)),3),""))</f>
        <v/>
      </c>
      <c r="V295" s="398" t="str">
        <f>IF($A295="","",IFERROR(RIGHT(IF(VLOOKUP($A295,BDD!$A$8:$BB$3170,52,0)=0,"",VLOOKUP($A295,BDD!$A$8:$BB$3170,52,0)),3),""))</f>
        <v/>
      </c>
      <c r="W295" s="398" t="str">
        <f>IF($A295="","",IFERROR(RIGHT(IF(VLOOKUP($A295,BDD!$A$8:$BB$3170,53,0)=0,"",VLOOKUP($A295,BDD!$A$8:$BB$3170,53,0)),3),""))</f>
        <v/>
      </c>
      <c r="X295" s="403" t="str">
        <f>IF($A295="","",IFERROR(RIGHT(IF(VLOOKUP($A295,BDD!$A$8:$BB$3170,54,0)=0,"",VLOOKUP($A295,BDD!$A$8:$BB$3170,54,0)),3),""))</f>
        <v/>
      </c>
      <c r="Y295" s="359">
        <v>173</v>
      </c>
      <c r="Z295" s="360" t="str">
        <f t="shared" si="12"/>
        <v/>
      </c>
      <c r="AA295" s="415"/>
      <c r="AB295" s="411" t="str">
        <f>IF($A295="","",IF(VLOOKUP($A295,BDD!$A$8:$BB$3170,32,0)=0,"",VLOOKUP($A295,BDD!$A$8:$BB$3170,32,0)))</f>
        <v/>
      </c>
    </row>
    <row r="296" spans="1:28" s="359" customFormat="1" ht="21" customHeight="1">
      <c r="A296" s="350" t="str">
        <f>IF(AA174="","",IFERROR(INDEX(BDD!$A$8:$A$3170,MATCH(AA174&amp;"",BDD!$E$8:$E$3170,0)),IFERROR(INDEX(BDD!$A$8:$A$3170,MATCH("JN°"&amp;TEXT(AA174,"000"),BDD!$E$8:$E$3170,0)),IF(ISNUMBER(MATCH(AA174&amp;"",BDD!$A$8:$A$3170,0)),AA174&amp;"",""))))</f>
        <v/>
      </c>
      <c r="B296" s="397" t="str">
        <f>IF($A296="","",VLOOKUP($A296,BDD!$A$8:$BB$3170,3,0))</f>
        <v/>
      </c>
      <c r="C296" s="363" t="str">
        <f>IF($A296="","",VLOOKUP($A296,BDD!$A$8:$BB$3170,4,0))</f>
        <v/>
      </c>
      <c r="D296" s="398" t="str">
        <f>IF($A296="","",VLOOKUP($A296,BDD!$A$8:$BB$3170,12,0))</f>
        <v/>
      </c>
      <c r="E296" s="398" t="str">
        <f>IF($A296="","",VLOOKUP($A296,BDD!$A$8:$BB$3170,5,0))</f>
        <v/>
      </c>
      <c r="F296" s="398" t="str">
        <f>IF($A296="","",VLOOKUP($A296,BDD!$A$8:$BB$3170,6,0))</f>
        <v/>
      </c>
      <c r="G296" s="399" t="str">
        <f>IF($A296="","",VLOOKUP($A296,BDD!$A$8:$BB$3170,7,0))</f>
        <v/>
      </c>
      <c r="H296" s="398" t="str">
        <f>IF($A296="","",VLOOKUP($A296,BDD!$A$8:$BB$3170,8,0))</f>
        <v/>
      </c>
      <c r="I296" s="398" t="str">
        <f>IF($A296="","",VLOOKUP($A296,BDD!$A$8:$BB$3170,9,0))</f>
        <v/>
      </c>
      <c r="J296" s="399" t="str">
        <f>IF($A296="","",VLOOKUP($A296,BDD!$A$8:$BB$3170,10,0))</f>
        <v/>
      </c>
      <c r="K296" s="400" t="str">
        <f>IF($A296="","",VLOOKUP($A296,BDD!$A$8:$BB$3170,11,0))</f>
        <v/>
      </c>
      <c r="L296" s="398" t="str">
        <f>IF($A296="","",VLOOKUP($A296,BDD!$A$8:$BB$3170,13,0))</f>
        <v/>
      </c>
      <c r="M296" s="398" t="str">
        <f>IF($A296="","",VLOOKUP($A296,BDD!$A$8:$BB$3170,14,0))</f>
        <v/>
      </c>
      <c r="N296" s="401" t="str">
        <f>IF(AB296="",IF($A296="","",VLOOKUP($A296,BDD!$A$8:$BB$3170,22,0)),VLOOKUP($A296,BDD!$A$8:$BB$3170,31,0))</f>
        <v/>
      </c>
      <c r="O296" s="399" t="str">
        <f>IF(AB296="",IF($A296="","",VLOOKUP($A296,BDD!$A$8:$BB$3170,16,0)),IF($A296="","",VLOOKUP($A296,BDD!$A$8:$BB$3170,29,0)))</f>
        <v/>
      </c>
      <c r="P296" s="402" t="str">
        <f>IF(AB296="",IF($A296="","",VLOOKUP($A296,BDD!$A$8:$BB$3170,17,0)),VLOOKUP($A296,BDD!$A$8:$BB$3170,30,0))</f>
        <v/>
      </c>
      <c r="Q296" s="402" t="str">
        <f>IF(AB296="",IF($A296="","",VLOOKUP($A296,BDD!$A$8:$BB$3170,18,0)),VLOOKUP($A296,BDD!$A$8:$BB$3170,30,0))</f>
        <v/>
      </c>
      <c r="R296" s="402" t="str">
        <f>IF(AB296="",IF($A296="","",VLOOKUP($A296,BDD!$A$8:$BB$3170,19,0)),VLOOKUP($A296,BDD!$A$8:$BB$3170,30,0))</f>
        <v/>
      </c>
      <c r="S296" s="398" t="str">
        <f>IF($A296="","",IFERROR(RIGHT(IF(VLOOKUP($A296,BDD!$A$8:$BB$3170,23,0)=0,"",VLOOKUP($A296,BDD!$A$8:$BB$3170,23,0)),3),""))</f>
        <v/>
      </c>
      <c r="T296" s="398" t="str">
        <f>IF($A296="","",IFERROR(RIGHT(IF(VLOOKUP($A296,BDD!$A$8:$BB$3170,27,0)=0,"",VLOOKUP($A296,BDD!$A$8:$BB$3170,27,0)),3),""))</f>
        <v/>
      </c>
      <c r="U296" s="398" t="str">
        <f>IF($A296="","",IFERROR(RIGHT(IF(VLOOKUP($A296,BDD!$A$8:$BB$3170,51,0)=0,"",VLOOKUP($A296,BDD!$A$8:$BB$3170,51,0)),3),""))</f>
        <v/>
      </c>
      <c r="V296" s="398" t="str">
        <f>IF($A296="","",IFERROR(RIGHT(IF(VLOOKUP($A296,BDD!$A$8:$BB$3170,52,0)=0,"",VLOOKUP($A296,BDD!$A$8:$BB$3170,52,0)),3),""))</f>
        <v/>
      </c>
      <c r="W296" s="398" t="str">
        <f>IF($A296="","",IFERROR(RIGHT(IF(VLOOKUP($A296,BDD!$A$8:$BB$3170,53,0)=0,"",VLOOKUP($A296,BDD!$A$8:$BB$3170,53,0)),3),""))</f>
        <v/>
      </c>
      <c r="X296" s="403" t="str">
        <f>IF($A296="","",IFERROR(RIGHT(IF(VLOOKUP($A296,BDD!$A$8:$BB$3170,54,0)=0,"",VLOOKUP($A296,BDD!$A$8:$BB$3170,54,0)),3),""))</f>
        <v/>
      </c>
      <c r="Y296" s="359">
        <v>174</v>
      </c>
      <c r="Z296" s="360" t="str">
        <f t="shared" si="12"/>
        <v/>
      </c>
      <c r="AA296" s="415"/>
      <c r="AB296" s="411" t="str">
        <f>IF($A296="","",IF(VLOOKUP($A296,BDD!$A$8:$BB$3170,32,0)=0,"",VLOOKUP($A296,BDD!$A$8:$BB$3170,32,0)))</f>
        <v/>
      </c>
    </row>
    <row r="297" spans="1:28" s="359" customFormat="1" ht="21" customHeight="1">
      <c r="A297" s="350" t="str">
        <f>IF(AA175="","",IFERROR(INDEX(BDD!$A$8:$A$3170,MATCH(AA175&amp;"",BDD!$E$8:$E$3170,0)),IFERROR(INDEX(BDD!$A$8:$A$3170,MATCH("JN°"&amp;TEXT(AA175,"000"),BDD!$E$8:$E$3170,0)),IF(ISNUMBER(MATCH(AA175&amp;"",BDD!$A$8:$A$3170,0)),AA175&amp;"",""))))</f>
        <v/>
      </c>
      <c r="B297" s="397" t="str">
        <f>IF($A297="","",VLOOKUP($A297,BDD!$A$8:$BB$3170,3,0))</f>
        <v/>
      </c>
      <c r="C297" s="363" t="str">
        <f>IF($A297="","",VLOOKUP($A297,BDD!$A$8:$BB$3170,4,0))</f>
        <v/>
      </c>
      <c r="D297" s="398" t="str">
        <f>IF($A297="","",VLOOKUP($A297,BDD!$A$8:$BB$3170,12,0))</f>
        <v/>
      </c>
      <c r="E297" s="398" t="str">
        <f>IF($A297="","",VLOOKUP($A297,BDD!$A$8:$BB$3170,5,0))</f>
        <v/>
      </c>
      <c r="F297" s="398" t="str">
        <f>IF($A297="","",VLOOKUP($A297,BDD!$A$8:$BB$3170,6,0))</f>
        <v/>
      </c>
      <c r="G297" s="399" t="str">
        <f>IF($A297="","",VLOOKUP($A297,BDD!$A$8:$BB$3170,7,0))</f>
        <v/>
      </c>
      <c r="H297" s="400" t="str">
        <f>IF($A297="","",VLOOKUP($A297,BDD!$A$8:$BB$3170,8,0))</f>
        <v/>
      </c>
      <c r="I297" s="398" t="str">
        <f>IF($A297="","",VLOOKUP($A297,BDD!$A$8:$BB$3170,9,0))</f>
        <v/>
      </c>
      <c r="J297" s="399" t="str">
        <f>IF($A297="","",VLOOKUP($A297,BDD!$A$8:$BB$3170,10,0))</f>
        <v/>
      </c>
      <c r="K297" s="400" t="str">
        <f>IF($A297="","",VLOOKUP($A297,BDD!$A$8:$BB$3170,11,0))</f>
        <v/>
      </c>
      <c r="L297" s="398" t="str">
        <f>IF($A297="","",VLOOKUP($A297,BDD!$A$8:$BB$3170,13,0))</f>
        <v/>
      </c>
      <c r="M297" s="398" t="str">
        <f>IF($A297="","",VLOOKUP($A297,BDD!$A$8:$BB$3170,14,0))</f>
        <v/>
      </c>
      <c r="N297" s="401" t="str">
        <f>IF(AB297="",IF($A297="","",VLOOKUP($A297,BDD!$A$8:$BB$3170,22,0)),VLOOKUP($A297,BDD!$A$8:$BB$3170,31,0))</f>
        <v/>
      </c>
      <c r="O297" s="399" t="str">
        <f>IF(AB297="",IF($A297="","",VLOOKUP($A297,BDD!$A$8:$BB$3170,16,0)),IF($A297="","",VLOOKUP($A297,BDD!$A$8:$BB$3170,29,0)))</f>
        <v/>
      </c>
      <c r="P297" s="402" t="str">
        <f>IF(AB297="",IF($A297="","",VLOOKUP($A297,BDD!$A$8:$BB$3170,17,0)),VLOOKUP($A297,BDD!$A$8:$BB$3170,30,0))</f>
        <v/>
      </c>
      <c r="Q297" s="402" t="str">
        <f>IF(AB297="",IF($A297="","",VLOOKUP($A297,BDD!$A$8:$BB$3170,18,0)),VLOOKUP($A297,BDD!$A$8:$BB$3170,30,0))</f>
        <v/>
      </c>
      <c r="R297" s="402" t="str">
        <f>IF(AB297="",IF($A297="","",VLOOKUP($A297,BDD!$A$8:$BB$3170,19,0)),VLOOKUP($A297,BDD!$A$8:$BB$3170,30,0))</f>
        <v/>
      </c>
      <c r="S297" s="398" t="str">
        <f>IF($A297="","",IFERROR(RIGHT(IF(VLOOKUP($A297,BDD!$A$8:$BB$3170,23,0)=0,"",VLOOKUP($A297,BDD!$A$8:$BB$3170,23,0)),3),""))</f>
        <v/>
      </c>
      <c r="T297" s="398" t="str">
        <f>IF($A297="","",IFERROR(RIGHT(IF(VLOOKUP($A297,BDD!$A$8:$BB$3170,27,0)=0,"",VLOOKUP($A297,BDD!$A$8:$BB$3170,27,0)),3),""))</f>
        <v/>
      </c>
      <c r="U297" s="398" t="str">
        <f>IF($A297="","",IFERROR(RIGHT(IF(VLOOKUP($A297,BDD!$A$8:$BB$3170,51,0)=0,"",VLOOKUP($A297,BDD!$A$8:$BB$3170,51,0)),3),""))</f>
        <v/>
      </c>
      <c r="V297" s="398" t="str">
        <f>IF($A297="","",IFERROR(RIGHT(IF(VLOOKUP($A297,BDD!$A$8:$BB$3170,52,0)=0,"",VLOOKUP($A297,BDD!$A$8:$BB$3170,52,0)),3),""))</f>
        <v/>
      </c>
      <c r="W297" s="398" t="str">
        <f>IF($A297="","",IFERROR(RIGHT(IF(VLOOKUP($A297,BDD!$A$8:$BB$3170,53,0)=0,"",VLOOKUP($A297,BDD!$A$8:$BB$3170,53,0)),3),""))</f>
        <v/>
      </c>
      <c r="X297" s="403" t="str">
        <f>IF($A297="","",IFERROR(RIGHT(IF(VLOOKUP($A297,BDD!$A$8:$BB$3170,54,0)=0,"",VLOOKUP($A297,BDD!$A$8:$BB$3170,54,0)),3),""))</f>
        <v/>
      </c>
      <c r="Y297" s="359">
        <v>175</v>
      </c>
      <c r="Z297" s="360" t="str">
        <f t="shared" si="12"/>
        <v/>
      </c>
      <c r="AA297" s="415"/>
      <c r="AB297" s="411" t="str">
        <f>IF($A297="","",IF(VLOOKUP($A297,BDD!$A$8:$BB$3170,32,0)=0,"",VLOOKUP($A297,BDD!$A$8:$BB$3170,32,0)))</f>
        <v/>
      </c>
    </row>
    <row r="298" spans="1:28" s="359" customFormat="1" ht="21" customHeight="1">
      <c r="A298" s="350" t="str">
        <f>IF(AA176="","",IFERROR(INDEX(BDD!$A$8:$A$3170,MATCH(AA176&amp;"",BDD!$E$8:$E$3170,0)),IFERROR(INDEX(BDD!$A$8:$A$3170,MATCH("JN°"&amp;TEXT(AA176,"000"),BDD!$E$8:$E$3170,0)),IF(ISNUMBER(MATCH(AA176&amp;"",BDD!$A$8:$A$3170,0)),AA176&amp;"",""))))</f>
        <v/>
      </c>
      <c r="B298" s="397" t="str">
        <f>IF($A298="","",VLOOKUP($A298,BDD!$A$8:$BB$3170,3,0))</f>
        <v/>
      </c>
      <c r="C298" s="363" t="str">
        <f>IF($A298="","",VLOOKUP($A298,BDD!$A$8:$BB$3170,4,0))</f>
        <v/>
      </c>
      <c r="D298" s="398" t="str">
        <f>IF($A298="","",VLOOKUP($A298,BDD!$A$8:$BB$3170,12,0))</f>
        <v/>
      </c>
      <c r="E298" s="398" t="str">
        <f>IF($A298="","",VLOOKUP($A298,BDD!$A$8:$BB$3170,5,0))</f>
        <v/>
      </c>
      <c r="F298" s="398" t="str">
        <f>IF($A298="","",VLOOKUP($A298,BDD!$A$8:$BB$3170,6,0))</f>
        <v/>
      </c>
      <c r="G298" s="399" t="str">
        <f>IF($A298="","",VLOOKUP($A298,BDD!$A$8:$BB$3170,7,0))</f>
        <v/>
      </c>
      <c r="H298" s="398" t="str">
        <f>IF($A298="","",VLOOKUP($A298,BDD!$A$8:$BB$3170,8,0))</f>
        <v/>
      </c>
      <c r="I298" s="398" t="str">
        <f>IF($A298="","",VLOOKUP($A298,BDD!$A$8:$BB$3170,9,0))</f>
        <v/>
      </c>
      <c r="J298" s="399" t="str">
        <f>IF($A298="","",VLOOKUP($A298,BDD!$A$8:$BB$3170,10,0))</f>
        <v/>
      </c>
      <c r="K298" s="400" t="str">
        <f>IF($A298="","",VLOOKUP($A298,BDD!$A$8:$BB$3170,11,0))</f>
        <v/>
      </c>
      <c r="L298" s="398" t="str">
        <f>IF($A298="","",VLOOKUP($A298,BDD!$A$8:$BB$3170,13,0))</f>
        <v/>
      </c>
      <c r="M298" s="398" t="str">
        <f>IF($A298="","",VLOOKUP($A298,BDD!$A$8:$BB$3170,14,0))</f>
        <v/>
      </c>
      <c r="N298" s="401" t="str">
        <f>IF(AB298="",IF($A298="","",VLOOKUP($A298,BDD!$A$8:$BB$3170,22,0)),VLOOKUP($A298,BDD!$A$8:$BB$3170,31,0))</f>
        <v/>
      </c>
      <c r="O298" s="399" t="str">
        <f>IF(AB298="",IF($A298="","",VLOOKUP($A298,BDD!$A$8:$BB$3170,16,0)),IF($A298="","",VLOOKUP($A298,BDD!$A$8:$BB$3170,29,0)))</f>
        <v/>
      </c>
      <c r="P298" s="402" t="str">
        <f>IF(AB298="",IF($A298="","",VLOOKUP($A298,BDD!$A$8:$BB$3170,17,0)),VLOOKUP($A298,BDD!$A$8:$BB$3170,30,0))</f>
        <v/>
      </c>
      <c r="Q298" s="402" t="str">
        <f>IF(AB298="",IF($A298="","",VLOOKUP($A298,BDD!$A$8:$BB$3170,18,0)),VLOOKUP($A298,BDD!$A$8:$BB$3170,30,0))</f>
        <v/>
      </c>
      <c r="R298" s="402" t="str">
        <f>IF(AB298="",IF($A298="","",VLOOKUP($A298,BDD!$A$8:$BB$3170,19,0)),VLOOKUP($A298,BDD!$A$8:$BB$3170,30,0))</f>
        <v/>
      </c>
      <c r="S298" s="398" t="str">
        <f>IF($A298="","",IFERROR(RIGHT(IF(VLOOKUP($A298,BDD!$A$8:$BB$3170,23,0)=0,"",VLOOKUP($A298,BDD!$A$8:$BB$3170,23,0)),3),""))</f>
        <v/>
      </c>
      <c r="T298" s="398" t="str">
        <f>IF($A298="","",IFERROR(RIGHT(IF(VLOOKUP($A298,BDD!$A$8:$BB$3170,27,0)=0,"",VLOOKUP($A298,BDD!$A$8:$BB$3170,27,0)),3),""))</f>
        <v/>
      </c>
      <c r="U298" s="398" t="str">
        <f>IF($A298="","",IFERROR(RIGHT(IF(VLOOKUP($A298,BDD!$A$8:$BB$3170,51,0)=0,"",VLOOKUP($A298,BDD!$A$8:$BB$3170,51,0)),3),""))</f>
        <v/>
      </c>
      <c r="V298" s="398" t="str">
        <f>IF($A298="","",IFERROR(RIGHT(IF(VLOOKUP($A298,BDD!$A$8:$BB$3170,52,0)=0,"",VLOOKUP($A298,BDD!$A$8:$BB$3170,52,0)),3),""))</f>
        <v/>
      </c>
      <c r="W298" s="398" t="str">
        <f>IF($A298="","",IFERROR(RIGHT(IF(VLOOKUP($A298,BDD!$A$8:$BB$3170,53,0)=0,"",VLOOKUP($A298,BDD!$A$8:$BB$3170,53,0)),3),""))</f>
        <v/>
      </c>
      <c r="X298" s="403" t="str">
        <f>IF($A298="","",IFERROR(RIGHT(IF(VLOOKUP($A298,BDD!$A$8:$BB$3170,54,0)=0,"",VLOOKUP($A298,BDD!$A$8:$BB$3170,54,0)),3),""))</f>
        <v/>
      </c>
      <c r="Y298" s="359">
        <v>176</v>
      </c>
      <c r="Z298" s="360" t="str">
        <f t="shared" si="12"/>
        <v/>
      </c>
      <c r="AA298" s="415"/>
      <c r="AB298" s="411" t="str">
        <f>IF($A298="","",IF(VLOOKUP($A298,BDD!$A$8:$BB$3170,32,0)=0,"",VLOOKUP($A298,BDD!$A$8:$BB$3170,32,0)))</f>
        <v/>
      </c>
    </row>
    <row r="299" spans="1:28" s="359" customFormat="1" ht="21" customHeight="1">
      <c r="A299" s="350" t="str">
        <f>IF(AA177="","",IFERROR(INDEX(BDD!$A$8:$A$3170,MATCH(AA177&amp;"",BDD!$E$8:$E$3170,0)),IFERROR(INDEX(BDD!$A$8:$A$3170,MATCH("JN°"&amp;TEXT(AA177,"000"),BDD!$E$8:$E$3170,0)),IF(ISNUMBER(MATCH(AA177&amp;"",BDD!$A$8:$A$3170,0)),AA177&amp;"",""))))</f>
        <v/>
      </c>
      <c r="B299" s="397" t="str">
        <f>IF($A299="","",VLOOKUP($A299,BDD!$A$8:$BB$3170,3,0))</f>
        <v/>
      </c>
      <c r="C299" s="363" t="str">
        <f>IF($A299="","",VLOOKUP($A299,BDD!$A$8:$BB$3170,4,0))</f>
        <v/>
      </c>
      <c r="D299" s="398" t="str">
        <f>IF($A299="","",VLOOKUP($A299,BDD!$A$8:$BB$3170,12,0))</f>
        <v/>
      </c>
      <c r="E299" s="398" t="str">
        <f>IF($A299="","",VLOOKUP($A299,BDD!$A$8:$BB$3170,5,0))</f>
        <v/>
      </c>
      <c r="F299" s="398" t="str">
        <f>IF($A299="","",VLOOKUP($A299,BDD!$A$8:$BB$3170,6,0))</f>
        <v/>
      </c>
      <c r="G299" s="399" t="str">
        <f>IF($A299="","",VLOOKUP($A299,BDD!$A$8:$BB$3170,7,0))</f>
        <v/>
      </c>
      <c r="H299" s="400" t="str">
        <f>IF($A299="","",VLOOKUP($A299,BDD!$A$8:$BB$3170,8,0))</f>
        <v/>
      </c>
      <c r="I299" s="398" t="str">
        <f>IF($A299="","",VLOOKUP($A299,BDD!$A$8:$BB$3170,9,0))</f>
        <v/>
      </c>
      <c r="J299" s="399" t="str">
        <f>IF($A299="","",VLOOKUP($A299,BDD!$A$8:$BB$3170,10,0))</f>
        <v/>
      </c>
      <c r="K299" s="400" t="str">
        <f>IF($A299="","",VLOOKUP($A299,BDD!$A$8:$BB$3170,11,0))</f>
        <v/>
      </c>
      <c r="L299" s="398" t="str">
        <f>IF($A299="","",VLOOKUP($A299,BDD!$A$8:$BB$3170,13,0))</f>
        <v/>
      </c>
      <c r="M299" s="398" t="str">
        <f>IF($A299="","",VLOOKUP($A299,BDD!$A$8:$BB$3170,14,0))</f>
        <v/>
      </c>
      <c r="N299" s="401" t="str">
        <f>IF(AB299="",IF($A299="","",VLOOKUP($A299,BDD!$A$8:$BB$3170,22,0)),VLOOKUP($A299,BDD!$A$8:$BB$3170,31,0))</f>
        <v/>
      </c>
      <c r="O299" s="399" t="str">
        <f>IF(AB299="",IF($A299="","",VLOOKUP($A299,BDD!$A$8:$BB$3170,16,0)),IF($A299="","",VLOOKUP($A299,BDD!$A$8:$BB$3170,29,0)))</f>
        <v/>
      </c>
      <c r="P299" s="402" t="str">
        <f>IF(AB299="",IF($A299="","",VLOOKUP($A299,BDD!$A$8:$BB$3170,17,0)),VLOOKUP($A299,BDD!$A$8:$BB$3170,30,0))</f>
        <v/>
      </c>
      <c r="Q299" s="402" t="str">
        <f>IF(AB299="",IF($A299="","",VLOOKUP($A299,BDD!$A$8:$BB$3170,18,0)),VLOOKUP($A299,BDD!$A$8:$BB$3170,30,0))</f>
        <v/>
      </c>
      <c r="R299" s="402" t="str">
        <f>IF(AB299="",IF($A299="","",VLOOKUP($A299,BDD!$A$8:$BB$3170,19,0)),VLOOKUP($A299,BDD!$A$8:$BB$3170,30,0))</f>
        <v/>
      </c>
      <c r="S299" s="398" t="str">
        <f>IF($A299="","",IFERROR(RIGHT(IF(VLOOKUP($A299,BDD!$A$8:$BB$3170,23,0)=0,"",VLOOKUP($A299,BDD!$A$8:$BB$3170,23,0)),3),""))</f>
        <v/>
      </c>
      <c r="T299" s="398" t="str">
        <f>IF($A299="","",IFERROR(RIGHT(IF(VLOOKUP($A299,BDD!$A$8:$BB$3170,27,0)=0,"",VLOOKUP($A299,BDD!$A$8:$BB$3170,27,0)),3),""))</f>
        <v/>
      </c>
      <c r="U299" s="398" t="str">
        <f>IF($A299="","",IFERROR(RIGHT(IF(VLOOKUP($A299,BDD!$A$8:$BB$3170,51,0)=0,"",VLOOKUP($A299,BDD!$A$8:$BB$3170,51,0)),3),""))</f>
        <v/>
      </c>
      <c r="V299" s="398" t="str">
        <f>IF($A299="","",IFERROR(RIGHT(IF(VLOOKUP($A299,BDD!$A$8:$BB$3170,52,0)=0,"",VLOOKUP($A299,BDD!$A$8:$BB$3170,52,0)),3),""))</f>
        <v/>
      </c>
      <c r="W299" s="398" t="str">
        <f>IF($A299="","",IFERROR(RIGHT(IF(VLOOKUP($A299,BDD!$A$8:$BB$3170,53,0)=0,"",VLOOKUP($A299,BDD!$A$8:$BB$3170,53,0)),3),""))</f>
        <v/>
      </c>
      <c r="X299" s="403" t="str">
        <f>IF($A299="","",IFERROR(RIGHT(IF(VLOOKUP($A299,BDD!$A$8:$BB$3170,54,0)=0,"",VLOOKUP($A299,BDD!$A$8:$BB$3170,54,0)),3),""))</f>
        <v/>
      </c>
      <c r="Y299" s="359">
        <v>177</v>
      </c>
      <c r="Z299" s="360" t="str">
        <f t="shared" si="12"/>
        <v/>
      </c>
      <c r="AA299" s="415"/>
      <c r="AB299" s="411" t="str">
        <f>IF($A299="","",IF(VLOOKUP($A299,BDD!$A$8:$BB$3170,32,0)=0,"",VLOOKUP($A299,BDD!$A$8:$BB$3170,32,0)))</f>
        <v/>
      </c>
    </row>
    <row r="300" spans="1:28" s="359" customFormat="1" ht="21" customHeight="1">
      <c r="A300" s="350" t="str">
        <f>IF(AA178="","",IFERROR(INDEX(BDD!$A$8:$A$3170,MATCH(AA178&amp;"",BDD!$E$8:$E$3170,0)),IFERROR(INDEX(BDD!$A$8:$A$3170,MATCH("JN°"&amp;TEXT(AA178,"000"),BDD!$E$8:$E$3170,0)),IF(ISNUMBER(MATCH(AA178&amp;"",BDD!$A$8:$A$3170,0)),AA178&amp;"",""))))</f>
        <v/>
      </c>
      <c r="B300" s="397" t="str">
        <f>IF($A300="","",VLOOKUP($A300,BDD!$A$8:$BB$3170,3,0))</f>
        <v/>
      </c>
      <c r="C300" s="363" t="str">
        <f>IF($A300="","",VLOOKUP($A300,BDD!$A$8:$BB$3170,4,0))</f>
        <v/>
      </c>
      <c r="D300" s="398" t="str">
        <f>IF($A300="","",VLOOKUP($A300,BDD!$A$8:$BB$3170,12,0))</f>
        <v/>
      </c>
      <c r="E300" s="398" t="str">
        <f>IF($A300="","",VLOOKUP($A300,BDD!$A$8:$BB$3170,5,0))</f>
        <v/>
      </c>
      <c r="F300" s="398" t="str">
        <f>IF($A300="","",VLOOKUP($A300,BDD!$A$8:$BB$3170,6,0))</f>
        <v/>
      </c>
      <c r="G300" s="399" t="str">
        <f>IF($A300="","",VLOOKUP($A300,BDD!$A$8:$BB$3170,7,0))</f>
        <v/>
      </c>
      <c r="H300" s="398" t="str">
        <f>IF($A300="","",VLOOKUP($A300,BDD!$A$8:$BB$3170,8,0))</f>
        <v/>
      </c>
      <c r="I300" s="398" t="str">
        <f>IF($A300="","",VLOOKUP($A300,BDD!$A$8:$BB$3170,9,0))</f>
        <v/>
      </c>
      <c r="J300" s="399" t="str">
        <f>IF($A300="","",VLOOKUP($A300,BDD!$A$8:$BB$3170,10,0))</f>
        <v/>
      </c>
      <c r="K300" s="400" t="str">
        <f>IF($A300="","",VLOOKUP($A300,BDD!$A$8:$BB$3170,11,0))</f>
        <v/>
      </c>
      <c r="L300" s="398" t="str">
        <f>IF($A300="","",VLOOKUP($A300,BDD!$A$8:$BB$3170,13,0))</f>
        <v/>
      </c>
      <c r="M300" s="398" t="str">
        <f>IF($A300="","",VLOOKUP($A300,BDD!$A$8:$BB$3170,14,0))</f>
        <v/>
      </c>
      <c r="N300" s="401" t="str">
        <f>IF(AB300="",IF($A300="","",VLOOKUP($A300,BDD!$A$8:$BB$3170,22,0)),VLOOKUP($A300,BDD!$A$8:$BB$3170,31,0))</f>
        <v/>
      </c>
      <c r="O300" s="399" t="str">
        <f>IF(AB300="",IF($A300="","",VLOOKUP($A300,BDD!$A$8:$BB$3170,16,0)),IF($A300="","",VLOOKUP($A300,BDD!$A$8:$BB$3170,29,0)))</f>
        <v/>
      </c>
      <c r="P300" s="402" t="str">
        <f>IF(AB300="",IF($A300="","",VLOOKUP($A300,BDD!$A$8:$BB$3170,17,0)),VLOOKUP($A300,BDD!$A$8:$BB$3170,30,0))</f>
        <v/>
      </c>
      <c r="Q300" s="402" t="str">
        <f>IF(AB300="",IF($A300="","",VLOOKUP($A300,BDD!$A$8:$BB$3170,18,0)),VLOOKUP($A300,BDD!$A$8:$BB$3170,30,0))</f>
        <v/>
      </c>
      <c r="R300" s="402" t="str">
        <f>IF(AB300="",IF($A300="","",VLOOKUP($A300,BDD!$A$8:$BB$3170,19,0)),VLOOKUP($A300,BDD!$A$8:$BB$3170,30,0))</f>
        <v/>
      </c>
      <c r="S300" s="398" t="str">
        <f>IF($A300="","",IFERROR(RIGHT(IF(VLOOKUP($A300,BDD!$A$8:$BB$3170,23,0)=0,"",VLOOKUP($A300,BDD!$A$8:$BB$3170,23,0)),3),""))</f>
        <v/>
      </c>
      <c r="T300" s="398" t="str">
        <f>IF($A300="","",IFERROR(RIGHT(IF(VLOOKUP($A300,BDD!$A$8:$BB$3170,27,0)=0,"",VLOOKUP($A300,BDD!$A$8:$BB$3170,27,0)),3),""))</f>
        <v/>
      </c>
      <c r="U300" s="398" t="str">
        <f>IF($A300="","",IFERROR(RIGHT(IF(VLOOKUP($A300,BDD!$A$8:$BB$3170,51,0)=0,"",VLOOKUP($A300,BDD!$A$8:$BB$3170,51,0)),3),""))</f>
        <v/>
      </c>
      <c r="V300" s="398" t="str">
        <f>IF($A300="","",IFERROR(RIGHT(IF(VLOOKUP($A300,BDD!$A$8:$BB$3170,52,0)=0,"",VLOOKUP($A300,BDD!$A$8:$BB$3170,52,0)),3),""))</f>
        <v/>
      </c>
      <c r="W300" s="398" t="str">
        <f>IF($A300="","",IFERROR(RIGHT(IF(VLOOKUP($A300,BDD!$A$8:$BB$3170,53,0)=0,"",VLOOKUP($A300,BDD!$A$8:$BB$3170,53,0)),3),""))</f>
        <v/>
      </c>
      <c r="X300" s="403" t="str">
        <f>IF($A300="","",IFERROR(RIGHT(IF(VLOOKUP($A300,BDD!$A$8:$BB$3170,54,0)=0,"",VLOOKUP($A300,BDD!$A$8:$BB$3170,54,0)),3),""))</f>
        <v/>
      </c>
      <c r="Y300" s="359">
        <v>178</v>
      </c>
      <c r="Z300" s="360" t="str">
        <f t="shared" si="12"/>
        <v/>
      </c>
      <c r="AA300" s="415"/>
      <c r="AB300" s="411" t="str">
        <f>IF($A300="","",IF(VLOOKUP($A300,BDD!$A$8:$BB$3170,32,0)=0,"",VLOOKUP($A300,BDD!$A$8:$BB$3170,32,0)))</f>
        <v/>
      </c>
    </row>
    <row r="301" spans="1:28" s="359" customFormat="1" ht="21" customHeight="1">
      <c r="A301" s="350" t="str">
        <f>IF(AA179="","",IFERROR(INDEX(BDD!$A$8:$A$3170,MATCH(AA179&amp;"",BDD!$E$8:$E$3170,0)),IFERROR(INDEX(BDD!$A$8:$A$3170,MATCH("JN°"&amp;TEXT(AA179,"000"),BDD!$E$8:$E$3170,0)),IF(ISNUMBER(MATCH(AA179&amp;"",BDD!$A$8:$A$3170,0)),AA179&amp;"",""))))</f>
        <v/>
      </c>
      <c r="B301" s="397" t="str">
        <f>IF($A301="","",VLOOKUP($A301,BDD!$A$8:$BB$3170,3,0))</f>
        <v/>
      </c>
      <c r="C301" s="363" t="str">
        <f>IF($A301="","",VLOOKUP($A301,BDD!$A$8:$BB$3170,4,0))</f>
        <v/>
      </c>
      <c r="D301" s="398" t="str">
        <f>IF($A301="","",VLOOKUP($A301,BDD!$A$8:$BB$3170,12,0))</f>
        <v/>
      </c>
      <c r="E301" s="398" t="str">
        <f>IF($A301="","",VLOOKUP($A301,BDD!$A$8:$BB$3170,5,0))</f>
        <v/>
      </c>
      <c r="F301" s="398" t="str">
        <f>IF($A301="","",VLOOKUP($A301,BDD!$A$8:$BB$3170,6,0))</f>
        <v/>
      </c>
      <c r="G301" s="399" t="str">
        <f>IF($A301="","",VLOOKUP($A301,BDD!$A$8:$BB$3170,7,0))</f>
        <v/>
      </c>
      <c r="H301" s="398" t="str">
        <f>IF($A301="","",VLOOKUP($A301,BDD!$A$8:$BB$3170,8,0))</f>
        <v/>
      </c>
      <c r="I301" s="398" t="str">
        <f>IF($A301="","",VLOOKUP($A301,BDD!$A$8:$BB$3170,9,0))</f>
        <v/>
      </c>
      <c r="J301" s="399" t="str">
        <f>IF($A301="","",VLOOKUP($A301,BDD!$A$8:$BB$3170,10,0))</f>
        <v/>
      </c>
      <c r="K301" s="400" t="str">
        <f>IF($A301="","",VLOOKUP($A301,BDD!$A$8:$BB$3170,11,0))</f>
        <v/>
      </c>
      <c r="L301" s="398" t="str">
        <f>IF($A301="","",VLOOKUP($A301,BDD!$A$8:$BB$3170,13,0))</f>
        <v/>
      </c>
      <c r="M301" s="398" t="str">
        <f>IF($A301="","",VLOOKUP($A301,BDD!$A$8:$BB$3170,14,0))</f>
        <v/>
      </c>
      <c r="N301" s="401" t="str">
        <f>IF(AB301="",IF($A301="","",VLOOKUP($A301,BDD!$A$8:$BB$3170,22,0)),VLOOKUP($A301,BDD!$A$8:$BB$3170,31,0))</f>
        <v/>
      </c>
      <c r="O301" s="399" t="str">
        <f>IF(AB301="",IF($A301="","",VLOOKUP($A301,BDD!$A$8:$BB$3170,16,0)),IF($A301="","",VLOOKUP($A301,BDD!$A$8:$BB$3170,29,0)))</f>
        <v/>
      </c>
      <c r="P301" s="402" t="str">
        <f>IF(AB301="",IF($A301="","",VLOOKUP($A301,BDD!$A$8:$BB$3170,17,0)),VLOOKUP($A301,BDD!$A$8:$BB$3170,30,0))</f>
        <v/>
      </c>
      <c r="Q301" s="402" t="str">
        <f>IF(AB301="",IF($A301="","",VLOOKUP($A301,BDD!$A$8:$BB$3170,18,0)),VLOOKUP($A301,BDD!$A$8:$BB$3170,30,0))</f>
        <v/>
      </c>
      <c r="R301" s="402" t="str">
        <f>IF(AB301="",IF($A301="","",VLOOKUP($A301,BDD!$A$8:$BB$3170,19,0)),VLOOKUP($A301,BDD!$A$8:$BB$3170,30,0))</f>
        <v/>
      </c>
      <c r="S301" s="398" t="str">
        <f>IF($A301="","",IFERROR(RIGHT(IF(VLOOKUP($A301,BDD!$A$8:$BB$3170,23,0)=0,"",VLOOKUP($A301,BDD!$A$8:$BB$3170,23,0)),3),""))</f>
        <v/>
      </c>
      <c r="T301" s="398" t="str">
        <f>IF($A301="","",IFERROR(RIGHT(IF(VLOOKUP($A301,BDD!$A$8:$BB$3170,27,0)=0,"",VLOOKUP($A301,BDD!$A$8:$BB$3170,27,0)),3),""))</f>
        <v/>
      </c>
      <c r="U301" s="398" t="str">
        <f>IF($A301="","",IFERROR(RIGHT(IF(VLOOKUP($A301,BDD!$A$8:$BB$3170,51,0)=0,"",VLOOKUP($A301,BDD!$A$8:$BB$3170,51,0)),3),""))</f>
        <v/>
      </c>
      <c r="V301" s="398" t="str">
        <f>IF($A301="","",IFERROR(RIGHT(IF(VLOOKUP($A301,BDD!$A$8:$BB$3170,52,0)=0,"",VLOOKUP($A301,BDD!$A$8:$BB$3170,52,0)),3),""))</f>
        <v/>
      </c>
      <c r="W301" s="398" t="str">
        <f>IF($A301="","",IFERROR(RIGHT(IF(VLOOKUP($A301,BDD!$A$8:$BB$3170,53,0)=0,"",VLOOKUP($A301,BDD!$A$8:$BB$3170,53,0)),3),""))</f>
        <v/>
      </c>
      <c r="X301" s="403" t="str">
        <f>IF($A301="","",IFERROR(RIGHT(IF(VLOOKUP($A301,BDD!$A$8:$BB$3170,54,0)=0,"",VLOOKUP($A301,BDD!$A$8:$BB$3170,54,0)),3),""))</f>
        <v/>
      </c>
      <c r="Y301" s="359">
        <v>179</v>
      </c>
      <c r="Z301" s="360" t="str">
        <f t="shared" si="12"/>
        <v/>
      </c>
      <c r="AA301" s="415"/>
      <c r="AB301" s="411" t="str">
        <f>IF($A301="","",IF(VLOOKUP($A301,BDD!$A$8:$BB$3170,32,0)=0,"",VLOOKUP($A301,BDD!$A$8:$BB$3170,32,0)))</f>
        <v/>
      </c>
    </row>
    <row r="302" spans="1:28" s="359" customFormat="1" ht="21" customHeight="1">
      <c r="A302" s="350" t="str">
        <f>IF(AA180="","",IFERROR(INDEX(BDD!$A$8:$A$3170,MATCH(AA180&amp;"",BDD!$E$8:$E$3170,0)),IFERROR(INDEX(BDD!$A$8:$A$3170,MATCH("JN°"&amp;TEXT(AA180,"000"),BDD!$E$8:$E$3170,0)),IF(ISNUMBER(MATCH(AA180&amp;"",BDD!$A$8:$A$3170,0)),AA180&amp;"",""))))</f>
        <v/>
      </c>
      <c r="B302" s="397" t="str">
        <f>IF($A302="","",VLOOKUP($A302,BDD!$A$8:$BB$3170,3,0))</f>
        <v/>
      </c>
      <c r="C302" s="363" t="str">
        <f>IF($A302="","",VLOOKUP($A302,BDD!$A$8:$BB$3170,4,0))</f>
        <v/>
      </c>
      <c r="D302" s="398" t="str">
        <f>IF($A302="","",VLOOKUP($A302,BDD!$A$8:$BB$3170,12,0))</f>
        <v/>
      </c>
      <c r="E302" s="398" t="str">
        <f>IF($A302="","",VLOOKUP($A302,BDD!$A$8:$BB$3170,5,0))</f>
        <v/>
      </c>
      <c r="F302" s="398" t="str">
        <f>IF($A302="","",VLOOKUP($A302,BDD!$A$8:$BB$3170,6,0))</f>
        <v/>
      </c>
      <c r="G302" s="399" t="str">
        <f>IF($A302="","",VLOOKUP($A302,BDD!$A$8:$BB$3170,7,0))</f>
        <v/>
      </c>
      <c r="H302" s="398" t="str">
        <f>IF($A302="","",VLOOKUP($A302,BDD!$A$8:$BB$3170,8,0))</f>
        <v/>
      </c>
      <c r="I302" s="398" t="str">
        <f>IF($A302="","",VLOOKUP($A302,BDD!$A$8:$BB$3170,9,0))</f>
        <v/>
      </c>
      <c r="J302" s="399" t="str">
        <f>IF($A302="","",VLOOKUP($A302,BDD!$A$8:$BB$3170,10,0))</f>
        <v/>
      </c>
      <c r="K302" s="400" t="str">
        <f>IF($A302="","",VLOOKUP($A302,BDD!$A$8:$BB$3170,11,0))</f>
        <v/>
      </c>
      <c r="L302" s="398" t="str">
        <f>IF($A302="","",VLOOKUP($A302,BDD!$A$8:$BB$3170,13,0))</f>
        <v/>
      </c>
      <c r="M302" s="398" t="str">
        <f>IF($A302="","",VLOOKUP($A302,BDD!$A$8:$BB$3170,14,0))</f>
        <v/>
      </c>
      <c r="N302" s="401" t="str">
        <f>IF(AB302="",IF($A302="","",VLOOKUP($A302,BDD!$A$8:$BB$3170,22,0)),VLOOKUP($A302,BDD!$A$8:$BB$3170,31,0))</f>
        <v/>
      </c>
      <c r="O302" s="399" t="str">
        <f>IF(AB302="",IF($A302="","",VLOOKUP($A302,BDD!$A$8:$BB$3170,16,0)),IF($A302="","",VLOOKUP($A302,BDD!$A$8:$BB$3170,29,0)))</f>
        <v/>
      </c>
      <c r="P302" s="402" t="str">
        <f>IF(AB302="",IF($A302="","",VLOOKUP($A302,BDD!$A$8:$BB$3170,17,0)),VLOOKUP($A302,BDD!$A$8:$BB$3170,30,0))</f>
        <v/>
      </c>
      <c r="Q302" s="402" t="str">
        <f>IF(AB302="",IF($A302="","",VLOOKUP($A302,BDD!$A$8:$BB$3170,18,0)),VLOOKUP($A302,BDD!$A$8:$BB$3170,30,0))</f>
        <v/>
      </c>
      <c r="R302" s="402" t="str">
        <f>IF(AB302="",IF($A302="","",VLOOKUP($A302,BDD!$A$8:$BB$3170,19,0)),VLOOKUP($A302,BDD!$A$8:$BB$3170,30,0))</f>
        <v/>
      </c>
      <c r="S302" s="398" t="str">
        <f>IF($A302="","",IFERROR(RIGHT(IF(VLOOKUP($A302,BDD!$A$8:$BB$3170,23,0)=0,"",VLOOKUP($A302,BDD!$A$8:$BB$3170,23,0)),3),""))</f>
        <v/>
      </c>
      <c r="T302" s="398" t="str">
        <f>IF($A302="","",IFERROR(RIGHT(IF(VLOOKUP($A302,BDD!$A$8:$BB$3170,27,0)=0,"",VLOOKUP($A302,BDD!$A$8:$BB$3170,27,0)),3),""))</f>
        <v/>
      </c>
      <c r="U302" s="398" t="str">
        <f>IF($A302="","",IFERROR(RIGHT(IF(VLOOKUP($A302,BDD!$A$8:$BB$3170,51,0)=0,"",VLOOKUP($A302,BDD!$A$8:$BB$3170,51,0)),3),""))</f>
        <v/>
      </c>
      <c r="V302" s="398" t="str">
        <f>IF($A302="","",IFERROR(RIGHT(IF(VLOOKUP($A302,BDD!$A$8:$BB$3170,52,0)=0,"",VLOOKUP($A302,BDD!$A$8:$BB$3170,52,0)),3),""))</f>
        <v/>
      </c>
      <c r="W302" s="398" t="str">
        <f>IF($A302="","",IFERROR(RIGHT(IF(VLOOKUP($A302,BDD!$A$8:$BB$3170,53,0)=0,"",VLOOKUP($A302,BDD!$A$8:$BB$3170,53,0)),3),""))</f>
        <v/>
      </c>
      <c r="X302" s="403" t="str">
        <f>IF($A302="","",IFERROR(RIGHT(IF(VLOOKUP($A302,BDD!$A$8:$BB$3170,54,0)=0,"",VLOOKUP($A302,BDD!$A$8:$BB$3170,54,0)),3),""))</f>
        <v/>
      </c>
      <c r="Y302" s="359">
        <v>180</v>
      </c>
      <c r="Z302" s="360" t="str">
        <f t="shared" si="12"/>
        <v/>
      </c>
      <c r="AA302" s="415"/>
      <c r="AB302" s="411" t="str">
        <f>IF($A302="","",IF(VLOOKUP($A302,BDD!$A$8:$BB$3170,32,0)=0,"",VLOOKUP($A302,BDD!$A$8:$BB$3170,32,0)))</f>
        <v/>
      </c>
    </row>
    <row r="303" spans="1:28" s="359" customFormat="1" ht="21" customHeight="1">
      <c r="A303" s="350" t="str">
        <f>IF(AA181="","",IFERROR(INDEX(BDD!$A$8:$A$3170,MATCH(AA181&amp;"",BDD!$E$8:$E$3170,0)),IFERROR(INDEX(BDD!$A$8:$A$3170,MATCH("JN°"&amp;TEXT(AA181,"000"),BDD!$E$8:$E$3170,0)),IF(ISNUMBER(MATCH(AA181&amp;"",BDD!$A$8:$A$3170,0)),AA181&amp;"",""))))</f>
        <v/>
      </c>
      <c r="B303" s="397" t="str">
        <f>IF($A303="","",VLOOKUP($A303,BDD!$A$8:$BB$3170,3,0))</f>
        <v/>
      </c>
      <c r="C303" s="363" t="str">
        <f>IF($A303="","",VLOOKUP($A303,BDD!$A$8:$BB$3170,4,0))</f>
        <v/>
      </c>
      <c r="D303" s="398" t="str">
        <f>IF($A303="","",VLOOKUP($A303,BDD!$A$8:$BB$3170,12,0))</f>
        <v/>
      </c>
      <c r="E303" s="398" t="str">
        <f>IF($A303="","",VLOOKUP($A303,BDD!$A$8:$BB$3170,5,0))</f>
        <v/>
      </c>
      <c r="F303" s="398" t="str">
        <f>IF($A303="","",VLOOKUP($A303,BDD!$A$8:$BB$3170,6,0))</f>
        <v/>
      </c>
      <c r="G303" s="399" t="str">
        <f>IF($A303="","",VLOOKUP($A303,BDD!$A$8:$BB$3170,7,0))</f>
        <v/>
      </c>
      <c r="H303" s="400" t="str">
        <f>IF($A303="","",VLOOKUP($A303,BDD!$A$8:$BB$3170,8,0))</f>
        <v/>
      </c>
      <c r="I303" s="398" t="str">
        <f>IF($A303="","",VLOOKUP($A303,BDD!$A$8:$BB$3170,9,0))</f>
        <v/>
      </c>
      <c r="J303" s="399" t="str">
        <f>IF($A303="","",VLOOKUP($A303,BDD!$A$8:$BB$3170,10,0))</f>
        <v/>
      </c>
      <c r="K303" s="400" t="str">
        <f>IF($A303="","",VLOOKUP($A303,BDD!$A$8:$BB$3170,11,0))</f>
        <v/>
      </c>
      <c r="L303" s="398" t="str">
        <f>IF($A303="","",VLOOKUP($A303,BDD!$A$8:$BB$3170,13,0))</f>
        <v/>
      </c>
      <c r="M303" s="398" t="str">
        <f>IF($A303="","",VLOOKUP($A303,BDD!$A$8:$BB$3170,14,0))</f>
        <v/>
      </c>
      <c r="N303" s="401" t="str">
        <f>IF(AB303="",IF($A303="","",VLOOKUP($A303,BDD!$A$8:$BB$3170,22,0)),VLOOKUP($A303,BDD!$A$8:$BB$3170,31,0))</f>
        <v/>
      </c>
      <c r="O303" s="399" t="str">
        <f>IF(AB303="",IF($A303="","",VLOOKUP($A303,BDD!$A$8:$BB$3170,16,0)),IF($A303="","",VLOOKUP($A303,BDD!$A$8:$BB$3170,29,0)))</f>
        <v/>
      </c>
      <c r="P303" s="402" t="str">
        <f>IF(AB303="",IF($A303="","",VLOOKUP($A303,BDD!$A$8:$BB$3170,17,0)),VLOOKUP($A303,BDD!$A$8:$BB$3170,30,0))</f>
        <v/>
      </c>
      <c r="Q303" s="402" t="str">
        <f>IF(AB303="",IF($A303="","",VLOOKUP($A303,BDD!$A$8:$BB$3170,18,0)),VLOOKUP($A303,BDD!$A$8:$BB$3170,30,0))</f>
        <v/>
      </c>
      <c r="R303" s="402" t="str">
        <f>IF(AB303="",IF($A303="","",VLOOKUP($A303,BDD!$A$8:$BB$3170,19,0)),VLOOKUP($A303,BDD!$A$8:$BB$3170,30,0))</f>
        <v/>
      </c>
      <c r="S303" s="398" t="str">
        <f>IF($A303="","",IFERROR(RIGHT(IF(VLOOKUP($A303,BDD!$A$8:$BB$3170,23,0)=0,"",VLOOKUP($A303,BDD!$A$8:$BB$3170,23,0)),3),""))</f>
        <v/>
      </c>
      <c r="T303" s="398" t="str">
        <f>IF($A303="","",IFERROR(RIGHT(IF(VLOOKUP($A303,BDD!$A$8:$BB$3170,27,0)=0,"",VLOOKUP($A303,BDD!$A$8:$BB$3170,27,0)),3),""))</f>
        <v/>
      </c>
      <c r="U303" s="398" t="str">
        <f>IF($A303="","",IFERROR(RIGHT(IF(VLOOKUP($A303,BDD!$A$8:$BB$3170,51,0)=0,"",VLOOKUP($A303,BDD!$A$8:$BB$3170,51,0)),3),""))</f>
        <v/>
      </c>
      <c r="V303" s="398" t="str">
        <f>IF($A303="","",IFERROR(RIGHT(IF(VLOOKUP($A303,BDD!$A$8:$BB$3170,52,0)=0,"",VLOOKUP($A303,BDD!$A$8:$BB$3170,52,0)),3),""))</f>
        <v/>
      </c>
      <c r="W303" s="398" t="str">
        <f>IF($A303="","",IFERROR(RIGHT(IF(VLOOKUP($A303,BDD!$A$8:$BB$3170,53,0)=0,"",VLOOKUP($A303,BDD!$A$8:$BB$3170,53,0)),3),""))</f>
        <v/>
      </c>
      <c r="X303" s="403" t="str">
        <f>IF($A303="","",IFERROR(RIGHT(IF(VLOOKUP($A303,BDD!$A$8:$BB$3170,54,0)=0,"",VLOOKUP($A303,BDD!$A$8:$BB$3170,54,0)),3),""))</f>
        <v/>
      </c>
      <c r="Y303" s="359">
        <v>181</v>
      </c>
      <c r="Z303" s="360" t="str">
        <f t="shared" si="12"/>
        <v/>
      </c>
      <c r="AA303" s="415"/>
      <c r="AB303" s="411" t="str">
        <f>IF($A303="","",IF(VLOOKUP($A303,BDD!$A$8:$BB$3170,32,0)=0,"",VLOOKUP($A303,BDD!$A$8:$BB$3170,32,0)))</f>
        <v/>
      </c>
    </row>
    <row r="304" spans="1:28" s="359" customFormat="1" ht="21" customHeight="1">
      <c r="A304" s="350" t="str">
        <f>IF(AA182="","",IFERROR(INDEX(BDD!$A$8:$A$3170,MATCH(AA182&amp;"",BDD!$E$8:$E$3170,0)),IFERROR(INDEX(BDD!$A$8:$A$3170,MATCH("JN°"&amp;TEXT(AA182,"000"),BDD!$E$8:$E$3170,0)),IF(ISNUMBER(MATCH(AA182&amp;"",BDD!$A$8:$A$3170,0)),AA182&amp;"",""))))</f>
        <v/>
      </c>
      <c r="B304" s="397" t="str">
        <f>IF($A304="","",VLOOKUP($A304,BDD!$A$8:$BB$3170,3,0))</f>
        <v/>
      </c>
      <c r="C304" s="363" t="str">
        <f>IF($A304="","",VLOOKUP($A304,BDD!$A$8:$BB$3170,4,0))</f>
        <v/>
      </c>
      <c r="D304" s="398" t="str">
        <f>IF($A304="","",VLOOKUP($A304,BDD!$A$8:$BB$3170,12,0))</f>
        <v/>
      </c>
      <c r="E304" s="398" t="str">
        <f>IF($A304="","",VLOOKUP($A304,BDD!$A$8:$BB$3170,5,0))</f>
        <v/>
      </c>
      <c r="F304" s="398" t="str">
        <f>IF($A304="","",VLOOKUP($A304,BDD!$A$8:$BB$3170,6,0))</f>
        <v/>
      </c>
      <c r="G304" s="399" t="str">
        <f>IF($A304="","",VLOOKUP($A304,BDD!$A$8:$BB$3170,7,0))</f>
        <v/>
      </c>
      <c r="H304" s="398" t="str">
        <f>IF($A304="","",VLOOKUP($A304,BDD!$A$8:$BB$3170,8,0))</f>
        <v/>
      </c>
      <c r="I304" s="398" t="str">
        <f>IF($A304="","",VLOOKUP($A304,BDD!$A$8:$BB$3170,9,0))</f>
        <v/>
      </c>
      <c r="J304" s="399" t="str">
        <f>IF($A304="","",VLOOKUP($A304,BDD!$A$8:$BB$3170,10,0))</f>
        <v/>
      </c>
      <c r="K304" s="400" t="str">
        <f>IF($A304="","",VLOOKUP($A304,BDD!$A$8:$BB$3170,11,0))</f>
        <v/>
      </c>
      <c r="L304" s="398" t="str">
        <f>IF($A304="","",VLOOKUP($A304,BDD!$A$8:$BB$3170,13,0))</f>
        <v/>
      </c>
      <c r="M304" s="398" t="str">
        <f>IF($A304="","",VLOOKUP($A304,BDD!$A$8:$BB$3170,14,0))</f>
        <v/>
      </c>
      <c r="N304" s="401" t="str">
        <f>IF(AB304="",IF($A304="","",VLOOKUP($A304,BDD!$A$8:$BB$3170,22,0)),VLOOKUP($A304,BDD!$A$8:$BB$3170,31,0))</f>
        <v/>
      </c>
      <c r="O304" s="399" t="str">
        <f>IF(AB304="",IF($A304="","",VLOOKUP($A304,BDD!$A$8:$BB$3170,16,0)),IF($A304="","",VLOOKUP($A304,BDD!$A$8:$BB$3170,29,0)))</f>
        <v/>
      </c>
      <c r="P304" s="402" t="str">
        <f>IF(AB304="",IF($A304="","",VLOOKUP($A304,BDD!$A$8:$BB$3170,17,0)),VLOOKUP($A304,BDD!$A$8:$BB$3170,30,0))</f>
        <v/>
      </c>
      <c r="Q304" s="402" t="str">
        <f>IF(AB304="",IF($A304="","",VLOOKUP($A304,BDD!$A$8:$BB$3170,18,0)),VLOOKUP($A304,BDD!$A$8:$BB$3170,30,0))</f>
        <v/>
      </c>
      <c r="R304" s="402" t="str">
        <f>IF(AB304="",IF($A304="","",VLOOKUP($A304,BDD!$A$8:$BB$3170,19,0)),VLOOKUP($A304,BDD!$A$8:$BB$3170,30,0))</f>
        <v/>
      </c>
      <c r="S304" s="398" t="str">
        <f>IF($A304="","",IFERROR(RIGHT(IF(VLOOKUP($A304,BDD!$A$8:$BB$3170,23,0)=0,"",VLOOKUP($A304,BDD!$A$8:$BB$3170,23,0)),3),""))</f>
        <v/>
      </c>
      <c r="T304" s="398" t="str">
        <f>IF($A304="","",IFERROR(RIGHT(IF(VLOOKUP($A304,BDD!$A$8:$BB$3170,27,0)=0,"",VLOOKUP($A304,BDD!$A$8:$BB$3170,27,0)),3),""))</f>
        <v/>
      </c>
      <c r="U304" s="398" t="str">
        <f>IF($A304="","",IFERROR(RIGHT(IF(VLOOKUP($A304,BDD!$A$8:$BB$3170,51,0)=0,"",VLOOKUP($A304,BDD!$A$8:$BB$3170,51,0)),3),""))</f>
        <v/>
      </c>
      <c r="V304" s="398" t="str">
        <f>IF($A304="","",IFERROR(RIGHT(IF(VLOOKUP($A304,BDD!$A$8:$BB$3170,52,0)=0,"",VLOOKUP($A304,BDD!$A$8:$BB$3170,52,0)),3),""))</f>
        <v/>
      </c>
      <c r="W304" s="398" t="str">
        <f>IF($A304="","",IFERROR(RIGHT(IF(VLOOKUP($A304,BDD!$A$8:$BB$3170,53,0)=0,"",VLOOKUP($A304,BDD!$A$8:$BB$3170,53,0)),3),""))</f>
        <v/>
      </c>
      <c r="X304" s="403" t="str">
        <f>IF($A304="","",IFERROR(RIGHT(IF(VLOOKUP($A304,BDD!$A$8:$BB$3170,54,0)=0,"",VLOOKUP($A304,BDD!$A$8:$BB$3170,54,0)),3),""))</f>
        <v/>
      </c>
      <c r="Y304" s="359">
        <v>182</v>
      </c>
      <c r="Z304" s="360" t="str">
        <f t="shared" si="12"/>
        <v/>
      </c>
      <c r="AA304" s="415"/>
      <c r="AB304" s="411" t="str">
        <f>IF($A304="","",IF(VLOOKUP($A304,BDD!$A$8:$BB$3170,32,0)=0,"",VLOOKUP($A304,BDD!$A$8:$BB$3170,32,0)))</f>
        <v/>
      </c>
    </row>
    <row r="305" spans="1:28" s="359" customFormat="1" ht="21" customHeight="1">
      <c r="A305" s="350" t="str">
        <f>IF(AA183="","",IFERROR(INDEX(BDD!$A$8:$A$3170,MATCH(AA183&amp;"",BDD!$E$8:$E$3170,0)),IFERROR(INDEX(BDD!$A$8:$A$3170,MATCH("JN°"&amp;TEXT(AA183,"000"),BDD!$E$8:$E$3170,0)),IF(ISNUMBER(MATCH(AA183&amp;"",BDD!$A$8:$A$3170,0)),AA183&amp;"",""))))</f>
        <v/>
      </c>
      <c r="B305" s="397" t="str">
        <f>IF($A305="","",VLOOKUP($A305,BDD!$A$8:$BB$3170,3,0))</f>
        <v/>
      </c>
      <c r="C305" s="363" t="str">
        <f>IF($A305="","",VLOOKUP($A305,BDD!$A$8:$BB$3170,4,0))</f>
        <v/>
      </c>
      <c r="D305" s="398" t="str">
        <f>IF($A305="","",VLOOKUP($A305,BDD!$A$8:$BB$3170,12,0))</f>
        <v/>
      </c>
      <c r="E305" s="398" t="str">
        <f>IF($A305="","",VLOOKUP($A305,BDD!$A$8:$BB$3170,5,0))</f>
        <v/>
      </c>
      <c r="F305" s="398" t="str">
        <f>IF($A305="","",VLOOKUP($A305,BDD!$A$8:$BB$3170,6,0))</f>
        <v/>
      </c>
      <c r="G305" s="399" t="str">
        <f>IF($A305="","",VLOOKUP($A305,BDD!$A$8:$BB$3170,7,0))</f>
        <v/>
      </c>
      <c r="H305" s="398" t="str">
        <f>IF($A305="","",VLOOKUP($A305,BDD!$A$8:$BB$3170,8,0))</f>
        <v/>
      </c>
      <c r="I305" s="398" t="str">
        <f>IF($A305="","",VLOOKUP($A305,BDD!$A$8:$BB$3170,9,0))</f>
        <v/>
      </c>
      <c r="J305" s="399" t="str">
        <f>IF($A305="","",VLOOKUP($A305,BDD!$A$8:$BB$3170,10,0))</f>
        <v/>
      </c>
      <c r="K305" s="400" t="str">
        <f>IF($A305="","",VLOOKUP($A305,BDD!$A$8:$BB$3170,11,0))</f>
        <v/>
      </c>
      <c r="L305" s="398" t="str">
        <f>IF($A305="","",VLOOKUP($A305,BDD!$A$8:$BB$3170,13,0))</f>
        <v/>
      </c>
      <c r="M305" s="398" t="str">
        <f>IF($A305="","",VLOOKUP($A305,BDD!$A$8:$BB$3170,14,0))</f>
        <v/>
      </c>
      <c r="N305" s="401" t="str">
        <f>IF(AB305="",IF($A305="","",VLOOKUP($A305,BDD!$A$8:$BB$3170,22,0)),VLOOKUP($A305,BDD!$A$8:$BB$3170,31,0))</f>
        <v/>
      </c>
      <c r="O305" s="399" t="str">
        <f>IF(AB305="",IF($A305="","",VLOOKUP($A305,BDD!$A$8:$BB$3170,16,0)),IF($A305="","",VLOOKUP($A305,BDD!$A$8:$BB$3170,29,0)))</f>
        <v/>
      </c>
      <c r="P305" s="402" t="str">
        <f>IF(AB305="",IF($A305="","",VLOOKUP($A305,BDD!$A$8:$BB$3170,17,0)),VLOOKUP($A305,BDD!$A$8:$BB$3170,30,0))</f>
        <v/>
      </c>
      <c r="Q305" s="402" t="str">
        <f>IF(AB305="",IF($A305="","",VLOOKUP($A305,BDD!$A$8:$BB$3170,18,0)),VLOOKUP($A305,BDD!$A$8:$BB$3170,30,0))</f>
        <v/>
      </c>
      <c r="R305" s="402" t="str">
        <f>IF(AB305="",IF($A305="","",VLOOKUP($A305,BDD!$A$8:$BB$3170,19,0)),VLOOKUP($A305,BDD!$A$8:$BB$3170,30,0))</f>
        <v/>
      </c>
      <c r="S305" s="398" t="str">
        <f>IF($A305="","",IFERROR(RIGHT(IF(VLOOKUP($A305,BDD!$A$8:$BB$3170,23,0)=0,"",VLOOKUP($A305,BDD!$A$8:$BB$3170,23,0)),3),""))</f>
        <v/>
      </c>
      <c r="T305" s="398" t="str">
        <f>IF($A305="","",IFERROR(RIGHT(IF(VLOOKUP($A305,BDD!$A$8:$BB$3170,27,0)=0,"",VLOOKUP($A305,BDD!$A$8:$BB$3170,27,0)),3),""))</f>
        <v/>
      </c>
      <c r="U305" s="398" t="str">
        <f>IF($A305="","",IFERROR(RIGHT(IF(VLOOKUP($A305,BDD!$A$8:$BB$3170,51,0)=0,"",VLOOKUP($A305,BDD!$A$8:$BB$3170,51,0)),3),""))</f>
        <v/>
      </c>
      <c r="V305" s="398" t="str">
        <f>IF($A305="","",IFERROR(RIGHT(IF(VLOOKUP($A305,BDD!$A$8:$BB$3170,52,0)=0,"",VLOOKUP($A305,BDD!$A$8:$BB$3170,52,0)),3),""))</f>
        <v/>
      </c>
      <c r="W305" s="398" t="str">
        <f>IF($A305="","",IFERROR(RIGHT(IF(VLOOKUP($A305,BDD!$A$8:$BB$3170,53,0)=0,"",VLOOKUP($A305,BDD!$A$8:$BB$3170,53,0)),3),""))</f>
        <v/>
      </c>
      <c r="X305" s="403" t="str">
        <f>IF($A305="","",IFERROR(RIGHT(IF(VLOOKUP($A305,BDD!$A$8:$BB$3170,54,0)=0,"",VLOOKUP($A305,BDD!$A$8:$BB$3170,54,0)),3),""))</f>
        <v/>
      </c>
      <c r="Y305" s="359">
        <v>183</v>
      </c>
      <c r="Z305" s="360" t="str">
        <f t="shared" si="12"/>
        <v/>
      </c>
      <c r="AA305" s="415"/>
      <c r="AB305" s="411" t="str">
        <f>IF($A305="","",IF(VLOOKUP($A305,BDD!$A$8:$BB$3170,32,0)=0,"",VLOOKUP($A305,BDD!$A$8:$BB$3170,32,0)))</f>
        <v/>
      </c>
    </row>
    <row r="306" spans="1:28" s="359" customFormat="1" ht="21" customHeight="1">
      <c r="A306" s="350" t="str">
        <f>IF(AA184="","",IFERROR(INDEX(BDD!$A$8:$A$3170,MATCH(AA184&amp;"",BDD!$E$8:$E$3170,0)),IFERROR(INDEX(BDD!$A$8:$A$3170,MATCH("JN°"&amp;TEXT(AA184,"000"),BDD!$E$8:$E$3170,0)),IF(ISNUMBER(MATCH(AA184&amp;"",BDD!$A$8:$A$3170,0)),AA184&amp;"",""))))</f>
        <v/>
      </c>
      <c r="B306" s="397" t="str">
        <f>IF($A306="","",VLOOKUP($A306,BDD!$A$8:$BB$3170,3,0))</f>
        <v/>
      </c>
      <c r="C306" s="363" t="str">
        <f>IF($A306="","",VLOOKUP($A306,BDD!$A$8:$BB$3170,4,0))</f>
        <v/>
      </c>
      <c r="D306" s="398" t="str">
        <f>IF($A306="","",VLOOKUP($A306,BDD!$A$8:$BB$3170,12,0))</f>
        <v/>
      </c>
      <c r="E306" s="398" t="str">
        <f>IF($A306="","",VLOOKUP($A306,BDD!$A$8:$BB$3170,5,0))</f>
        <v/>
      </c>
      <c r="F306" s="398" t="str">
        <f>IF($A306="","",VLOOKUP($A306,BDD!$A$8:$BB$3170,6,0))</f>
        <v/>
      </c>
      <c r="G306" s="399" t="str">
        <f>IF($A306="","",VLOOKUP($A306,BDD!$A$8:$BB$3170,7,0))</f>
        <v/>
      </c>
      <c r="H306" s="398" t="str">
        <f>IF($A306="","",VLOOKUP($A306,BDD!$A$8:$BB$3170,8,0))</f>
        <v/>
      </c>
      <c r="I306" s="398" t="str">
        <f>IF($A306="","",VLOOKUP($A306,BDD!$A$8:$BB$3170,9,0))</f>
        <v/>
      </c>
      <c r="J306" s="399" t="str">
        <f>IF($A306="","",VLOOKUP($A306,BDD!$A$8:$BB$3170,10,0))</f>
        <v/>
      </c>
      <c r="K306" s="400" t="str">
        <f>IF($A306="","",VLOOKUP($A306,BDD!$A$8:$BB$3170,11,0))</f>
        <v/>
      </c>
      <c r="L306" s="398" t="str">
        <f>IF($A306="","",VLOOKUP($A306,BDD!$A$8:$BB$3170,13,0))</f>
        <v/>
      </c>
      <c r="M306" s="398" t="str">
        <f>IF($A306="","",VLOOKUP($A306,BDD!$A$8:$BB$3170,14,0))</f>
        <v/>
      </c>
      <c r="N306" s="401" t="str">
        <f>IF(AB306="",IF($A306="","",VLOOKUP($A306,BDD!$A$8:$BB$3170,22,0)),VLOOKUP($A306,BDD!$A$8:$BB$3170,31,0))</f>
        <v/>
      </c>
      <c r="O306" s="399" t="str">
        <f>IF(AB306="",IF($A306="","",VLOOKUP($A306,BDD!$A$8:$BB$3170,16,0)),IF($A306="","",VLOOKUP($A306,BDD!$A$8:$BB$3170,29,0)))</f>
        <v/>
      </c>
      <c r="P306" s="402" t="str">
        <f>IF(AB306="",IF($A306="","",VLOOKUP($A306,BDD!$A$8:$BB$3170,17,0)),VLOOKUP($A306,BDD!$A$8:$BB$3170,30,0))</f>
        <v/>
      </c>
      <c r="Q306" s="402" t="str">
        <f>IF(AB306="",IF($A306="","",VLOOKUP($A306,BDD!$A$8:$BB$3170,18,0)),VLOOKUP($A306,BDD!$A$8:$BB$3170,30,0))</f>
        <v/>
      </c>
      <c r="R306" s="402" t="str">
        <f>IF(AB306="",IF($A306="","",VLOOKUP($A306,BDD!$A$8:$BB$3170,19,0)),VLOOKUP($A306,BDD!$A$8:$BB$3170,30,0))</f>
        <v/>
      </c>
      <c r="S306" s="398" t="str">
        <f>IF($A306="","",IFERROR(RIGHT(IF(VLOOKUP($A306,BDD!$A$8:$BB$3170,23,0)=0,"",VLOOKUP($A306,BDD!$A$8:$BB$3170,23,0)),3),""))</f>
        <v/>
      </c>
      <c r="T306" s="398" t="str">
        <f>IF($A306="","",IFERROR(RIGHT(IF(VLOOKUP($A306,BDD!$A$8:$BB$3170,27,0)=0,"",VLOOKUP($A306,BDD!$A$8:$BB$3170,27,0)),3),""))</f>
        <v/>
      </c>
      <c r="U306" s="398" t="str">
        <f>IF($A306="","",IFERROR(RIGHT(IF(VLOOKUP($A306,BDD!$A$8:$BB$3170,51,0)=0,"",VLOOKUP($A306,BDD!$A$8:$BB$3170,51,0)),3),""))</f>
        <v/>
      </c>
      <c r="V306" s="398" t="str">
        <f>IF($A306="","",IFERROR(RIGHT(IF(VLOOKUP($A306,BDD!$A$8:$BB$3170,52,0)=0,"",VLOOKUP($A306,BDD!$A$8:$BB$3170,52,0)),3),""))</f>
        <v/>
      </c>
      <c r="W306" s="398" t="str">
        <f>IF($A306="","",IFERROR(RIGHT(IF(VLOOKUP($A306,BDD!$A$8:$BB$3170,53,0)=0,"",VLOOKUP($A306,BDD!$A$8:$BB$3170,53,0)),3),""))</f>
        <v/>
      </c>
      <c r="X306" s="403" t="str">
        <f>IF($A306="","",IFERROR(RIGHT(IF(VLOOKUP($A306,BDD!$A$8:$BB$3170,54,0)=0,"",VLOOKUP($A306,BDD!$A$8:$BB$3170,54,0)),3),""))</f>
        <v/>
      </c>
      <c r="Y306" s="359">
        <v>184</v>
      </c>
      <c r="Z306" s="360" t="str">
        <f t="shared" si="12"/>
        <v/>
      </c>
      <c r="AA306" s="415"/>
      <c r="AB306" s="411" t="str">
        <f>IF($A306="","",IF(VLOOKUP($A306,BDD!$A$8:$BB$3170,32,0)=0,"",VLOOKUP($A306,BDD!$A$8:$BB$3170,32,0)))</f>
        <v/>
      </c>
    </row>
    <row r="307" spans="1:28" s="359" customFormat="1" ht="21" customHeight="1">
      <c r="A307" s="350" t="str">
        <f>IF(AA185="","",IFERROR(INDEX(BDD!$A$8:$A$3170,MATCH(AA185&amp;"",BDD!$E$8:$E$3170,0)),IFERROR(INDEX(BDD!$A$8:$A$3170,MATCH("JN°"&amp;TEXT(AA185,"000"),BDD!$E$8:$E$3170,0)),IF(ISNUMBER(MATCH(AA185&amp;"",BDD!$A$8:$A$3170,0)),AA185&amp;"",""))))</f>
        <v/>
      </c>
      <c r="B307" s="397" t="str">
        <f>IF($A307="","",VLOOKUP($A307,BDD!$A$8:$BB$3170,3,0))</f>
        <v/>
      </c>
      <c r="C307" s="363" t="str">
        <f>IF($A307="","",VLOOKUP($A307,BDD!$A$8:$BB$3170,4,0))</f>
        <v/>
      </c>
      <c r="D307" s="398" t="str">
        <f>IF($A307="","",VLOOKUP($A307,BDD!$A$8:$BB$3170,12,0))</f>
        <v/>
      </c>
      <c r="E307" s="398" t="str">
        <f>IF($A307="","",VLOOKUP($A307,BDD!$A$8:$BB$3170,5,0))</f>
        <v/>
      </c>
      <c r="F307" s="398" t="str">
        <f>IF($A307="","",VLOOKUP($A307,BDD!$A$8:$BB$3170,6,0))</f>
        <v/>
      </c>
      <c r="G307" s="399" t="str">
        <f>IF($A307="","",VLOOKUP($A307,BDD!$A$8:$BB$3170,7,0))</f>
        <v/>
      </c>
      <c r="H307" s="398" t="str">
        <f>IF($A307="","",VLOOKUP($A307,BDD!$A$8:$BB$3170,8,0))</f>
        <v/>
      </c>
      <c r="I307" s="398" t="str">
        <f>IF($A307="","",VLOOKUP($A307,BDD!$A$8:$BB$3170,9,0))</f>
        <v/>
      </c>
      <c r="J307" s="399" t="str">
        <f>IF($A307="","",VLOOKUP($A307,BDD!$A$8:$BB$3170,10,0))</f>
        <v/>
      </c>
      <c r="K307" s="400" t="str">
        <f>IF($A307="","",VLOOKUP($A307,BDD!$A$8:$BB$3170,11,0))</f>
        <v/>
      </c>
      <c r="L307" s="398" t="str">
        <f>IF($A307="","",VLOOKUP($A307,BDD!$A$8:$BB$3170,13,0))</f>
        <v/>
      </c>
      <c r="M307" s="398" t="str">
        <f>IF($A307="","",VLOOKUP($A307,BDD!$A$8:$BB$3170,14,0))</f>
        <v/>
      </c>
      <c r="N307" s="401" t="str">
        <f>IF(AB307="",IF($A307="","",VLOOKUP($A307,BDD!$A$8:$BB$3170,22,0)),VLOOKUP($A307,BDD!$A$8:$BB$3170,31,0))</f>
        <v/>
      </c>
      <c r="O307" s="399" t="str">
        <f>IF(AB307="",IF($A307="","",VLOOKUP($A307,BDD!$A$8:$BB$3170,16,0)),IF($A307="","",VLOOKUP($A307,BDD!$A$8:$BB$3170,29,0)))</f>
        <v/>
      </c>
      <c r="P307" s="402" t="str">
        <f>IF(AB307="",IF($A307="","",VLOOKUP($A307,BDD!$A$8:$BB$3170,17,0)),VLOOKUP($A307,BDD!$A$8:$BB$3170,30,0))</f>
        <v/>
      </c>
      <c r="Q307" s="402" t="str">
        <f>IF(AB307="",IF($A307="","",VLOOKUP($A307,BDD!$A$8:$BB$3170,18,0)),VLOOKUP($A307,BDD!$A$8:$BB$3170,30,0))</f>
        <v/>
      </c>
      <c r="R307" s="402" t="str">
        <f>IF(AB307="",IF($A307="","",VLOOKUP($A307,BDD!$A$8:$BB$3170,19,0)),VLOOKUP($A307,BDD!$A$8:$BB$3170,30,0))</f>
        <v/>
      </c>
      <c r="S307" s="398" t="str">
        <f>IF($A307="","",IFERROR(RIGHT(IF(VLOOKUP($A307,BDD!$A$8:$BB$3170,23,0)=0,"",VLOOKUP($A307,BDD!$A$8:$BB$3170,23,0)),3),""))</f>
        <v/>
      </c>
      <c r="T307" s="398" t="str">
        <f>IF($A307="","",IFERROR(RIGHT(IF(VLOOKUP($A307,BDD!$A$8:$BB$3170,27,0)=0,"",VLOOKUP($A307,BDD!$A$8:$BB$3170,27,0)),3),""))</f>
        <v/>
      </c>
      <c r="U307" s="398" t="str">
        <f>IF($A307="","",IFERROR(RIGHT(IF(VLOOKUP($A307,BDD!$A$8:$BB$3170,51,0)=0,"",VLOOKUP($A307,BDD!$A$8:$BB$3170,51,0)),3),""))</f>
        <v/>
      </c>
      <c r="V307" s="398" t="str">
        <f>IF($A307="","",IFERROR(RIGHT(IF(VLOOKUP($A307,BDD!$A$8:$BB$3170,52,0)=0,"",VLOOKUP($A307,BDD!$A$8:$BB$3170,52,0)),3),""))</f>
        <v/>
      </c>
      <c r="W307" s="398" t="str">
        <f>IF($A307="","",IFERROR(RIGHT(IF(VLOOKUP($A307,BDD!$A$8:$BB$3170,53,0)=0,"",VLOOKUP($A307,BDD!$A$8:$BB$3170,53,0)),3),""))</f>
        <v/>
      </c>
      <c r="X307" s="403" t="str">
        <f>IF($A307="","",IFERROR(RIGHT(IF(VLOOKUP($A307,BDD!$A$8:$BB$3170,54,0)=0,"",VLOOKUP($A307,BDD!$A$8:$BB$3170,54,0)),3),""))</f>
        <v/>
      </c>
      <c r="Y307" s="359">
        <v>185</v>
      </c>
      <c r="Z307" s="360" t="str">
        <f t="shared" si="12"/>
        <v/>
      </c>
      <c r="AA307" s="415"/>
      <c r="AB307" s="411" t="str">
        <f>IF($A307="","",IF(VLOOKUP($A307,BDD!$A$8:$BB$3170,32,0)=0,"",VLOOKUP($A307,BDD!$A$8:$BB$3170,32,0)))</f>
        <v/>
      </c>
    </row>
    <row r="308" spans="1:28" s="359" customFormat="1" ht="21" customHeight="1">
      <c r="A308" s="350" t="str">
        <f>IF(AA186="","",IFERROR(INDEX(BDD!$A$8:$A$3170,MATCH(AA186&amp;"",BDD!$E$8:$E$3170,0)),IFERROR(INDEX(BDD!$A$8:$A$3170,MATCH("JN°"&amp;TEXT(AA186,"000"),BDD!$E$8:$E$3170,0)),IF(ISNUMBER(MATCH(AA186&amp;"",BDD!$A$8:$A$3170,0)),AA186&amp;"",""))))</f>
        <v/>
      </c>
      <c r="B308" s="397" t="str">
        <f>IF($A308="","",VLOOKUP($A308,BDD!$A$8:$BB$3170,3,0))</f>
        <v/>
      </c>
      <c r="C308" s="363" t="str">
        <f>IF($A308="","",VLOOKUP($A308,BDD!$A$8:$BB$3170,4,0))</f>
        <v/>
      </c>
      <c r="D308" s="398" t="str">
        <f>IF($A308="","",VLOOKUP($A308,BDD!$A$8:$BB$3170,12,0))</f>
        <v/>
      </c>
      <c r="E308" s="398" t="str">
        <f>IF($A308="","",VLOOKUP($A308,BDD!$A$8:$BB$3170,5,0))</f>
        <v/>
      </c>
      <c r="F308" s="398" t="str">
        <f>IF($A308="","",VLOOKUP($A308,BDD!$A$8:$BB$3170,6,0))</f>
        <v/>
      </c>
      <c r="G308" s="399" t="str">
        <f>IF($A308="","",VLOOKUP($A308,BDD!$A$8:$BB$3170,7,0))</f>
        <v/>
      </c>
      <c r="H308" s="398" t="str">
        <f>IF($A308="","",VLOOKUP($A308,BDD!$A$8:$BB$3170,8,0))</f>
        <v/>
      </c>
      <c r="I308" s="398" t="str">
        <f>IF($A308="","",VLOOKUP($A308,BDD!$A$8:$BB$3170,9,0))</f>
        <v/>
      </c>
      <c r="J308" s="399" t="str">
        <f>IF($A308="","",VLOOKUP($A308,BDD!$A$8:$BB$3170,10,0))</f>
        <v/>
      </c>
      <c r="K308" s="400" t="str">
        <f>IF($A308="","",VLOOKUP($A308,BDD!$A$8:$BB$3170,11,0))</f>
        <v/>
      </c>
      <c r="L308" s="398" t="str">
        <f>IF($A308="","",VLOOKUP($A308,BDD!$A$8:$BB$3170,13,0))</f>
        <v/>
      </c>
      <c r="M308" s="398" t="str">
        <f>IF($A308="","",VLOOKUP($A308,BDD!$A$8:$BB$3170,14,0))</f>
        <v/>
      </c>
      <c r="N308" s="401" t="str">
        <f>IF(AB308="",IF($A308="","",VLOOKUP($A308,BDD!$A$8:$BB$3170,22,0)),VLOOKUP($A308,BDD!$A$8:$BB$3170,31,0))</f>
        <v/>
      </c>
      <c r="O308" s="399" t="str">
        <f>IF(AB308="",IF($A308="","",VLOOKUP($A308,BDD!$A$8:$BB$3170,16,0)),IF($A308="","",VLOOKUP($A308,BDD!$A$8:$BB$3170,29,0)))</f>
        <v/>
      </c>
      <c r="P308" s="402" t="str">
        <f>IF(AB308="",IF($A308="","",VLOOKUP($A308,BDD!$A$8:$BB$3170,17,0)),VLOOKUP($A308,BDD!$A$8:$BB$3170,30,0))</f>
        <v/>
      </c>
      <c r="Q308" s="402" t="str">
        <f>IF(AB308="",IF($A308="","",VLOOKUP($A308,BDD!$A$8:$BB$3170,18,0)),VLOOKUP($A308,BDD!$A$8:$BB$3170,30,0))</f>
        <v/>
      </c>
      <c r="R308" s="402" t="str">
        <f>IF(AB308="",IF($A308="","",VLOOKUP($A308,BDD!$A$8:$BB$3170,19,0)),VLOOKUP($A308,BDD!$A$8:$BB$3170,30,0))</f>
        <v/>
      </c>
      <c r="S308" s="398" t="str">
        <f>IF($A308="","",IFERROR(RIGHT(IF(VLOOKUP($A308,BDD!$A$8:$BB$3170,23,0)=0,"",VLOOKUP($A308,BDD!$A$8:$BB$3170,23,0)),3),""))</f>
        <v/>
      </c>
      <c r="T308" s="398" t="str">
        <f>IF($A308="","",IFERROR(RIGHT(IF(VLOOKUP($A308,BDD!$A$8:$BB$3170,27,0)=0,"",VLOOKUP($A308,BDD!$A$8:$BB$3170,27,0)),3),""))</f>
        <v/>
      </c>
      <c r="U308" s="398" t="str">
        <f>IF($A308="","",IFERROR(RIGHT(IF(VLOOKUP($A308,BDD!$A$8:$BB$3170,51,0)=0,"",VLOOKUP($A308,BDD!$A$8:$BB$3170,51,0)),3),""))</f>
        <v/>
      </c>
      <c r="V308" s="398" t="str">
        <f>IF($A308="","",IFERROR(RIGHT(IF(VLOOKUP($A308,BDD!$A$8:$BB$3170,52,0)=0,"",VLOOKUP($A308,BDD!$A$8:$BB$3170,52,0)),3),""))</f>
        <v/>
      </c>
      <c r="W308" s="398" t="str">
        <f>IF($A308="","",IFERROR(RIGHT(IF(VLOOKUP($A308,BDD!$A$8:$BB$3170,53,0)=0,"",VLOOKUP($A308,BDD!$A$8:$BB$3170,53,0)),3),""))</f>
        <v/>
      </c>
      <c r="X308" s="403" t="str">
        <f>IF($A308="","",IFERROR(RIGHT(IF(VLOOKUP($A308,BDD!$A$8:$BB$3170,54,0)=0,"",VLOOKUP($A308,BDD!$A$8:$BB$3170,54,0)),3),""))</f>
        <v/>
      </c>
      <c r="Y308" s="359">
        <v>186</v>
      </c>
      <c r="Z308" s="360" t="str">
        <f t="shared" si="12"/>
        <v/>
      </c>
      <c r="AA308" s="416"/>
      <c r="AB308" s="411" t="str">
        <f>IF($A308="","",IF(VLOOKUP($A308,BDD!$A$8:$BB$3170,32,0)=0,"",VLOOKUP($A308,BDD!$A$8:$BB$3170,32,0)))</f>
        <v/>
      </c>
    </row>
    <row r="309" spans="1:28" s="359" customFormat="1" ht="21" customHeight="1">
      <c r="A309" s="350" t="str">
        <f>IF(AA187="","",IFERROR(INDEX(BDD!$A$8:$A$3170,MATCH(AA187&amp;"",BDD!$E$8:$E$3170,0)),IFERROR(INDEX(BDD!$A$8:$A$3170,MATCH("JN°"&amp;TEXT(AA187,"000"),BDD!$E$8:$E$3170,0)),IF(ISNUMBER(MATCH(AA187&amp;"",BDD!$A$8:$A$3170,0)),AA187&amp;"",""))))</f>
        <v/>
      </c>
      <c r="B309" s="397" t="str">
        <f>IF($A309="","",VLOOKUP($A309,BDD!$A$8:$BB$3170,3,0))</f>
        <v/>
      </c>
      <c r="C309" s="363" t="str">
        <f>IF($A309="","",VLOOKUP($A309,BDD!$A$8:$BB$3170,4,0))</f>
        <v/>
      </c>
      <c r="D309" s="398" t="str">
        <f>IF($A309="","",VLOOKUP($A309,BDD!$A$8:$BB$3170,12,0))</f>
        <v/>
      </c>
      <c r="E309" s="398" t="str">
        <f>IF($A309="","",VLOOKUP($A309,BDD!$A$8:$BB$3170,5,0))</f>
        <v/>
      </c>
      <c r="F309" s="398" t="str">
        <f>IF($A309="","",VLOOKUP($A309,BDD!$A$8:$BB$3170,6,0))</f>
        <v/>
      </c>
      <c r="G309" s="399" t="str">
        <f>IF($A309="","",VLOOKUP($A309,BDD!$A$8:$BB$3170,7,0))</f>
        <v/>
      </c>
      <c r="H309" s="398" t="str">
        <f>IF($A309="","",VLOOKUP($A309,BDD!$A$8:$BB$3170,8,0))</f>
        <v/>
      </c>
      <c r="I309" s="398" t="str">
        <f>IF($A309="","",VLOOKUP($A309,BDD!$A$8:$BB$3170,9,0))</f>
        <v/>
      </c>
      <c r="J309" s="399" t="str">
        <f>IF($A309="","",VLOOKUP($A309,BDD!$A$8:$BB$3170,10,0))</f>
        <v/>
      </c>
      <c r="K309" s="400" t="str">
        <f>IF($A309="","",VLOOKUP($A309,BDD!$A$8:$BB$3170,11,0))</f>
        <v/>
      </c>
      <c r="L309" s="398" t="str">
        <f>IF($A309="","",VLOOKUP($A309,BDD!$A$8:$BB$3170,13,0))</f>
        <v/>
      </c>
      <c r="M309" s="398" t="str">
        <f>IF($A309="","",VLOOKUP($A309,BDD!$A$8:$BB$3170,14,0))</f>
        <v/>
      </c>
      <c r="N309" s="401" t="str">
        <f>IF(AB309="",IF($A309="","",VLOOKUP($A309,BDD!$A$8:$BB$3170,22,0)),VLOOKUP($A309,BDD!$A$8:$BB$3170,31,0))</f>
        <v/>
      </c>
      <c r="O309" s="399" t="str">
        <f>IF(AB309="",IF($A309="","",VLOOKUP($A309,BDD!$A$8:$BB$3170,16,0)),IF($A309="","",VLOOKUP($A309,BDD!$A$8:$BB$3170,29,0)))</f>
        <v/>
      </c>
      <c r="P309" s="402" t="str">
        <f>IF(AB309="",IF($A309="","",VLOOKUP($A309,BDD!$A$8:$BB$3170,17,0)),VLOOKUP($A309,BDD!$A$8:$BB$3170,30,0))</f>
        <v/>
      </c>
      <c r="Q309" s="402" t="str">
        <f>IF(AB309="",IF($A309="","",VLOOKUP($A309,BDD!$A$8:$BB$3170,18,0)),VLOOKUP($A309,BDD!$A$8:$BB$3170,30,0))</f>
        <v/>
      </c>
      <c r="R309" s="402" t="str">
        <f>IF(AB309="",IF($A309="","",VLOOKUP($A309,BDD!$A$8:$BB$3170,19,0)),VLOOKUP($A309,BDD!$A$8:$BB$3170,30,0))</f>
        <v/>
      </c>
      <c r="S309" s="398" t="str">
        <f>IF($A309="","",IFERROR(RIGHT(IF(VLOOKUP($A309,BDD!$A$8:$BB$3170,23,0)=0,"",VLOOKUP($A309,BDD!$A$8:$BB$3170,23,0)),3),""))</f>
        <v/>
      </c>
      <c r="T309" s="398" t="str">
        <f>IF($A309="","",IFERROR(RIGHT(IF(VLOOKUP($A309,BDD!$A$8:$BB$3170,27,0)=0,"",VLOOKUP($A309,BDD!$A$8:$BB$3170,27,0)),3),""))</f>
        <v/>
      </c>
      <c r="U309" s="398" t="str">
        <f>IF($A309="","",IFERROR(RIGHT(IF(VLOOKUP($A309,BDD!$A$8:$BB$3170,51,0)=0,"",VLOOKUP($A309,BDD!$A$8:$BB$3170,51,0)),3),""))</f>
        <v/>
      </c>
      <c r="V309" s="398" t="str">
        <f>IF($A309="","",IFERROR(RIGHT(IF(VLOOKUP($A309,BDD!$A$8:$BB$3170,52,0)=0,"",VLOOKUP($A309,BDD!$A$8:$BB$3170,52,0)),3),""))</f>
        <v/>
      </c>
      <c r="W309" s="398" t="str">
        <f>IF($A309="","",IFERROR(RIGHT(IF(VLOOKUP($A309,BDD!$A$8:$BB$3170,53,0)=0,"",VLOOKUP($A309,BDD!$A$8:$BB$3170,53,0)),3),""))</f>
        <v/>
      </c>
      <c r="X309" s="403" t="str">
        <f>IF($A309="","",IFERROR(RIGHT(IF(VLOOKUP($A309,BDD!$A$8:$BB$3170,54,0)=0,"",VLOOKUP($A309,BDD!$A$8:$BB$3170,54,0)),3),""))</f>
        <v/>
      </c>
      <c r="Y309" s="359">
        <v>187</v>
      </c>
      <c r="Z309" s="360" t="str">
        <f t="shared" si="12"/>
        <v/>
      </c>
      <c r="AA309" s="416"/>
      <c r="AB309" s="411" t="str">
        <f>IF($A309="","",IF(VLOOKUP($A309,BDD!$A$8:$BB$3170,32,0)=0,"",VLOOKUP($A309,BDD!$A$8:$BB$3170,32,0)))</f>
        <v/>
      </c>
    </row>
    <row r="310" spans="1:28" s="359" customFormat="1" ht="21" customHeight="1">
      <c r="A310" s="350" t="str">
        <f>IF(AA188="","",IFERROR(INDEX(BDD!$A$8:$A$3170,MATCH(AA188&amp;"",BDD!$E$8:$E$3170,0)),IFERROR(INDEX(BDD!$A$8:$A$3170,MATCH("JN°"&amp;TEXT(AA188,"000"),BDD!$E$8:$E$3170,0)),IF(ISNUMBER(MATCH(AA188&amp;"",BDD!$A$8:$A$3170,0)),AA188&amp;"",""))))</f>
        <v/>
      </c>
      <c r="B310" s="397" t="str">
        <f>IF($A310="","",VLOOKUP($A310,BDD!$A$8:$BB$3170,3,0))</f>
        <v/>
      </c>
      <c r="C310" s="363" t="str">
        <f>IF($A310="","",VLOOKUP($A310,BDD!$A$8:$BB$3170,4,0))</f>
        <v/>
      </c>
      <c r="D310" s="398" t="str">
        <f>IF($A310="","",VLOOKUP($A310,BDD!$A$8:$BB$3170,12,0))</f>
        <v/>
      </c>
      <c r="E310" s="398" t="str">
        <f>IF($A310="","",VLOOKUP($A310,BDD!$A$8:$BB$3170,5,0))</f>
        <v/>
      </c>
      <c r="F310" s="398" t="str">
        <f>IF($A310="","",VLOOKUP($A310,BDD!$A$8:$BB$3170,6,0))</f>
        <v/>
      </c>
      <c r="G310" s="399" t="str">
        <f>IF($A310="","",VLOOKUP($A310,BDD!$A$8:$BB$3170,7,0))</f>
        <v/>
      </c>
      <c r="H310" s="398" t="str">
        <f>IF($A310="","",VLOOKUP($A310,BDD!$A$8:$BB$3170,8,0))</f>
        <v/>
      </c>
      <c r="I310" s="398" t="str">
        <f>IF($A310="","",VLOOKUP($A310,BDD!$A$8:$BB$3170,9,0))</f>
        <v/>
      </c>
      <c r="J310" s="399" t="str">
        <f>IF($A310="","",VLOOKUP($A310,BDD!$A$8:$BB$3170,10,0))</f>
        <v/>
      </c>
      <c r="K310" s="400" t="str">
        <f>IF($A310="","",VLOOKUP($A310,BDD!$A$8:$BB$3170,11,0))</f>
        <v/>
      </c>
      <c r="L310" s="398" t="str">
        <f>IF($A310="","",VLOOKUP($A310,BDD!$A$8:$BB$3170,13,0))</f>
        <v/>
      </c>
      <c r="M310" s="398" t="str">
        <f>IF($A310="","",VLOOKUP($A310,BDD!$A$8:$BB$3170,14,0))</f>
        <v/>
      </c>
      <c r="N310" s="401" t="str">
        <f>IF(AB310="",IF($A310="","",VLOOKUP($A310,BDD!$A$8:$BB$3170,22,0)),VLOOKUP($A310,BDD!$A$8:$BB$3170,31,0))</f>
        <v/>
      </c>
      <c r="O310" s="399" t="str">
        <f>IF(AB310="",IF($A310="","",VLOOKUP($A310,BDD!$A$8:$BB$3170,16,0)),IF($A310="","",VLOOKUP($A310,BDD!$A$8:$BB$3170,29,0)))</f>
        <v/>
      </c>
      <c r="P310" s="402" t="str">
        <f>IF(AB310="",IF($A310="","",VLOOKUP($A310,BDD!$A$8:$BB$3170,17,0)),VLOOKUP($A310,BDD!$A$8:$BB$3170,30,0))</f>
        <v/>
      </c>
      <c r="Q310" s="402" t="str">
        <f>IF(AB310="",IF($A310="","",VLOOKUP($A310,BDD!$A$8:$BB$3170,18,0)),VLOOKUP($A310,BDD!$A$8:$BB$3170,30,0))</f>
        <v/>
      </c>
      <c r="R310" s="402" t="str">
        <f>IF(AB310="",IF($A310="","",VLOOKUP($A310,BDD!$A$8:$BB$3170,19,0)),VLOOKUP($A310,BDD!$A$8:$BB$3170,30,0))</f>
        <v/>
      </c>
      <c r="S310" s="398" t="str">
        <f>IF($A310="","",IFERROR(RIGHT(IF(VLOOKUP($A310,BDD!$A$8:$BB$3170,23,0)=0,"",VLOOKUP($A310,BDD!$A$8:$BB$3170,23,0)),3),""))</f>
        <v/>
      </c>
      <c r="T310" s="398" t="str">
        <f>IF($A310="","",IFERROR(RIGHT(IF(VLOOKUP($A310,BDD!$A$8:$BB$3170,27,0)=0,"",VLOOKUP($A310,BDD!$A$8:$BB$3170,27,0)),3),""))</f>
        <v/>
      </c>
      <c r="U310" s="398" t="str">
        <f>IF($A310="","",IFERROR(RIGHT(IF(VLOOKUP($A310,BDD!$A$8:$BB$3170,51,0)=0,"",VLOOKUP($A310,BDD!$A$8:$BB$3170,51,0)),3),""))</f>
        <v/>
      </c>
      <c r="V310" s="398" t="str">
        <f>IF($A310="","",IFERROR(RIGHT(IF(VLOOKUP($A310,BDD!$A$8:$BB$3170,52,0)=0,"",VLOOKUP($A310,BDD!$A$8:$BB$3170,52,0)),3),""))</f>
        <v/>
      </c>
      <c r="W310" s="398" t="str">
        <f>IF($A310="","",IFERROR(RIGHT(IF(VLOOKUP($A310,BDD!$A$8:$BB$3170,53,0)=0,"",VLOOKUP($A310,BDD!$A$8:$BB$3170,53,0)),3),""))</f>
        <v/>
      </c>
      <c r="X310" s="403" t="str">
        <f>IF($A310="","",IFERROR(RIGHT(IF(VLOOKUP($A310,BDD!$A$8:$BB$3170,54,0)=0,"",VLOOKUP($A310,BDD!$A$8:$BB$3170,54,0)),3),""))</f>
        <v/>
      </c>
      <c r="Y310" s="359">
        <v>188</v>
      </c>
      <c r="Z310" s="360" t="str">
        <f t="shared" si="12"/>
        <v/>
      </c>
      <c r="AA310" s="416"/>
      <c r="AB310" s="411" t="str">
        <f>IF($A310="","",IF(VLOOKUP($A310,BDD!$A$8:$BB$3170,32,0)=0,"",VLOOKUP($A310,BDD!$A$8:$BB$3170,32,0)))</f>
        <v/>
      </c>
    </row>
    <row r="311" spans="1:28" s="359" customFormat="1" ht="21" customHeight="1">
      <c r="A311" s="350" t="str">
        <f>IF(AA189="","",IFERROR(INDEX(BDD!$A$8:$A$3170,MATCH(AA189&amp;"",BDD!$E$8:$E$3170,0)),IFERROR(INDEX(BDD!$A$8:$A$3170,MATCH("JN°"&amp;TEXT(AA189,"000"),BDD!$E$8:$E$3170,0)),IF(ISNUMBER(MATCH(AA189&amp;"",BDD!$A$8:$A$3170,0)),AA189&amp;"",""))))</f>
        <v/>
      </c>
      <c r="B311" s="404" t="str">
        <f>IF($A311="","",VLOOKUP($A311,BDD!$A$8:$BB$3170,3,0))</f>
        <v/>
      </c>
      <c r="C311" s="372" t="str">
        <f>IF($A311="","",VLOOKUP($A311,BDD!$A$8:$BB$3170,4,0))</f>
        <v/>
      </c>
      <c r="D311" s="405" t="str">
        <f>IF($A311="","",VLOOKUP($A311,BDD!$A$8:$BB$3170,12,0))</f>
        <v/>
      </c>
      <c r="E311" s="405" t="str">
        <f>IF($A311="","",VLOOKUP($A311,BDD!$A$8:$BB$3170,5,0))</f>
        <v/>
      </c>
      <c r="F311" s="405" t="str">
        <f>IF($A311="","",VLOOKUP($A311,BDD!$A$8:$BB$3170,6,0))</f>
        <v/>
      </c>
      <c r="G311" s="406" t="str">
        <f>IF($A311="","",VLOOKUP($A311,BDD!$A$8:$BB$3170,7,0))</f>
        <v/>
      </c>
      <c r="H311" s="405" t="str">
        <f>IF($A311="","",VLOOKUP($A311,BDD!$A$8:$BB$3170,8,0))</f>
        <v/>
      </c>
      <c r="I311" s="405" t="str">
        <f>IF($A311="","",VLOOKUP($A311,BDD!$A$8:$BB$3170,9,0))</f>
        <v/>
      </c>
      <c r="J311" s="406" t="str">
        <f>IF($A311="","",VLOOKUP($A311,BDD!$A$8:$BB$3170,10,0))</f>
        <v/>
      </c>
      <c r="K311" s="407" t="str">
        <f>IF($A311="","",VLOOKUP($A311,BDD!$A$8:$BB$3170,11,0))</f>
        <v/>
      </c>
      <c r="L311" s="405" t="str">
        <f>IF($A311="","",VLOOKUP($A311,BDD!$A$8:$BB$3170,13,0))</f>
        <v/>
      </c>
      <c r="M311" s="405" t="str">
        <f>IF($A311="","",VLOOKUP($A311,BDD!$A$8:$BB$3170,14,0))</f>
        <v/>
      </c>
      <c r="N311" s="408" t="str">
        <f>IF(AB311="",IF($A311="","",VLOOKUP($A311,BDD!$A$8:$BB$3170,22,0)),VLOOKUP($A311,BDD!$A$8:$BB$3170,31,0))</f>
        <v/>
      </c>
      <c r="O311" s="406" t="str">
        <f>IF(AB311="",IF($A311="","",VLOOKUP($A311,BDD!$A$8:$BB$3170,16,0)),IF($A311="","",VLOOKUP($A311,BDD!$A$8:$BB$3170,29,0)))</f>
        <v/>
      </c>
      <c r="P311" s="409" t="str">
        <f>IF(AB311="",IF($A311="","",VLOOKUP($A311,BDD!$A$8:$BB$3170,17,0)),VLOOKUP($A311,BDD!$A$8:$BB$3170,30,0))</f>
        <v/>
      </c>
      <c r="Q311" s="409" t="str">
        <f>IF(AB311="",IF($A311="","",VLOOKUP($A311,BDD!$A$8:$BB$3170,18,0)),VLOOKUP($A311,BDD!$A$8:$BB$3170,30,0))</f>
        <v/>
      </c>
      <c r="R311" s="409" t="str">
        <f>IF(AB311="",IF($A311="","",VLOOKUP($A311,BDD!$A$8:$BB$3170,19,0)),VLOOKUP($A311,BDD!$A$8:$BB$3170,30,0))</f>
        <v/>
      </c>
      <c r="S311" s="405" t="str">
        <f>IF($A311="","",IFERROR(RIGHT(IF(VLOOKUP($A311,BDD!$A$8:$BB$3170,23,0)=0,"",VLOOKUP($A311,BDD!$A$8:$BB$3170,23,0)),3),""))</f>
        <v/>
      </c>
      <c r="T311" s="405" t="str">
        <f>IF($A311="","",IFERROR(RIGHT(IF(VLOOKUP($A311,BDD!$A$8:$BB$3170,27,0)=0,"",VLOOKUP($A311,BDD!$A$8:$BB$3170,27,0)),3),""))</f>
        <v/>
      </c>
      <c r="U311" s="405" t="str">
        <f>IF($A311="","",IFERROR(RIGHT(IF(VLOOKUP($A311,BDD!$A$8:$BB$3170,51,0)=0,"",VLOOKUP($A311,BDD!$A$8:$BB$3170,51,0)),3),""))</f>
        <v/>
      </c>
      <c r="V311" s="405" t="str">
        <f>IF($A311="","",IFERROR(RIGHT(IF(VLOOKUP($A311,BDD!$A$8:$BB$3170,52,0)=0,"",VLOOKUP($A311,BDD!$A$8:$BB$3170,52,0)),3),""))</f>
        <v/>
      </c>
      <c r="W311" s="405" t="str">
        <f>IF($A311="","",IFERROR(RIGHT(IF(VLOOKUP($A311,BDD!$A$8:$BB$3170,53,0)=0,"",VLOOKUP($A311,BDD!$A$8:$BB$3170,53,0)),3),""))</f>
        <v/>
      </c>
      <c r="X311" s="410" t="str">
        <f>IF($A311="","",IFERROR(RIGHT(IF(VLOOKUP($A311,BDD!$A$8:$BB$3170,54,0)=0,"",VLOOKUP($A311,BDD!$A$8:$BB$3170,54,0)),3),""))</f>
        <v/>
      </c>
      <c r="Y311" s="359">
        <v>189</v>
      </c>
      <c r="Z311" s="360" t="str">
        <f t="shared" si="12"/>
        <v/>
      </c>
      <c r="AA311" s="416"/>
      <c r="AB311" s="411" t="str">
        <f>IF($A311="","",IF(VLOOKUP($A311,BDD!$A$8:$BB$3170,32,0)=0,"",VLOOKUP($A311,BDD!$A$8:$BB$3170,32,0)))</f>
        <v/>
      </c>
    </row>
    <row r="312" spans="1:28" ht="3" customHeight="1">
      <c r="A312" s="379"/>
      <c r="B312" s="216"/>
      <c r="C312" s="216"/>
      <c r="D312" s="216"/>
      <c r="E312" s="216"/>
      <c r="F312" s="216"/>
      <c r="G312" s="380"/>
      <c r="I312" s="216"/>
      <c r="J312" s="380"/>
      <c r="L312" s="216"/>
      <c r="M312" s="216"/>
      <c r="N312" s="216"/>
      <c r="O312" s="380"/>
      <c r="P312" s="381"/>
      <c r="Q312" s="381"/>
      <c r="R312" s="381"/>
      <c r="S312" s="216"/>
      <c r="T312" s="216"/>
      <c r="U312" s="216"/>
      <c r="V312" s="216"/>
      <c r="W312" s="216"/>
      <c r="X312" s="216"/>
      <c r="Y312" s="189">
        <v>22</v>
      </c>
      <c r="Z312" s="317" t="str">
        <f t="shared" si="12"/>
        <v/>
      </c>
      <c r="AA312" s="417"/>
      <c r="AB312" s="414"/>
    </row>
    <row r="313" spans="1:28" s="382" customFormat="1" ht="20.100000000000001" customHeight="1">
      <c r="B313" s="1126" t="s">
        <v>1617</v>
      </c>
      <c r="C313" s="1126"/>
      <c r="D313" s="1126"/>
      <c r="E313" s="1126"/>
      <c r="F313" s="1126"/>
      <c r="G313" s="1126"/>
      <c r="H313" s="1126"/>
      <c r="I313" s="1126"/>
      <c r="J313" s="1126"/>
      <c r="K313" s="1126"/>
      <c r="L313" s="1115" t="s">
        <v>1777</v>
      </c>
      <c r="M313" s="1115"/>
      <c r="N313" s="1115"/>
      <c r="O313" s="1115"/>
      <c r="P313" s="1115"/>
      <c r="Q313" s="1115"/>
      <c r="R313" s="1115"/>
      <c r="S313" s="1115"/>
      <c r="T313" s="1115"/>
      <c r="U313" s="1115"/>
      <c r="V313" s="1115"/>
      <c r="W313" s="1115"/>
      <c r="X313" s="1115"/>
      <c r="Y313" s="189"/>
      <c r="Z313" s="317" t="str">
        <f t="shared" si="12"/>
        <v/>
      </c>
      <c r="AA313" s="417"/>
      <c r="AB313" s="414"/>
    </row>
    <row r="314" spans="1:28" s="382" customFormat="1" ht="20.100000000000001" customHeight="1">
      <c r="B314" s="1114" t="s">
        <v>1840</v>
      </c>
      <c r="C314" s="1114"/>
      <c r="D314" s="1114"/>
      <c r="E314" s="1114"/>
      <c r="F314" s="1114"/>
      <c r="G314" s="1114"/>
      <c r="H314" s="1114"/>
      <c r="I314" s="1114"/>
      <c r="J314" s="1114"/>
      <c r="K314" s="1114"/>
      <c r="L314" s="1115"/>
      <c r="M314" s="1115"/>
      <c r="N314" s="1115"/>
      <c r="O314" s="1115"/>
      <c r="P314" s="1115"/>
      <c r="Q314" s="1115"/>
      <c r="R314" s="1115"/>
      <c r="S314" s="1115"/>
      <c r="T314" s="1115"/>
      <c r="U314" s="1115"/>
      <c r="V314" s="1115"/>
      <c r="W314" s="1115"/>
      <c r="X314" s="1115"/>
      <c r="Y314" s="189"/>
      <c r="Z314" s="317" t="str">
        <f t="shared" si="12"/>
        <v/>
      </c>
      <c r="AA314" s="417"/>
      <c r="AB314" s="414"/>
    </row>
    <row r="315" spans="1:28" s="382" customFormat="1" ht="20.100000000000001" customHeight="1">
      <c r="B315" s="1114" t="s">
        <v>1841</v>
      </c>
      <c r="C315" s="1114"/>
      <c r="D315" s="1114"/>
      <c r="E315" s="1114"/>
      <c r="F315" s="1114"/>
      <c r="G315" s="1114"/>
      <c r="H315" s="1114"/>
      <c r="I315" s="1114"/>
      <c r="J315" s="1114"/>
      <c r="K315" s="1114"/>
      <c r="L315" s="1115"/>
      <c r="M315" s="1115"/>
      <c r="N315" s="1115"/>
      <c r="O315" s="1115"/>
      <c r="P315" s="1115"/>
      <c r="Q315" s="1115"/>
      <c r="R315" s="1115"/>
      <c r="S315" s="1115"/>
      <c r="T315" s="1115"/>
      <c r="U315" s="1115"/>
      <c r="V315" s="1115"/>
      <c r="W315" s="1115"/>
      <c r="X315" s="1115"/>
      <c r="Y315" s="189"/>
      <c r="Z315" s="317" t="str">
        <f t="shared" si="12"/>
        <v/>
      </c>
      <c r="AA315" s="417"/>
      <c r="AB315" s="414"/>
    </row>
    <row r="316" spans="1:28" s="382" customFormat="1" ht="20.100000000000001" customHeight="1">
      <c r="B316" s="1114" t="s">
        <v>1842</v>
      </c>
      <c r="C316" s="1114"/>
      <c r="D316" s="1114"/>
      <c r="E316" s="1114"/>
      <c r="F316" s="1114"/>
      <c r="G316" s="1114"/>
      <c r="H316" s="1114"/>
      <c r="I316" s="1114"/>
      <c r="J316" s="1114"/>
      <c r="K316" s="1114"/>
      <c r="L316" s="1115"/>
      <c r="M316" s="1115"/>
      <c r="N316" s="1115"/>
      <c r="O316" s="1115"/>
      <c r="P316" s="1115"/>
      <c r="Q316" s="1115"/>
      <c r="R316" s="1115"/>
      <c r="S316" s="1115"/>
      <c r="T316" s="1115"/>
      <c r="U316" s="1115"/>
      <c r="V316" s="1115"/>
      <c r="W316" s="1115"/>
      <c r="X316" s="1115"/>
      <c r="Y316" s="189"/>
      <c r="Z316" s="317"/>
      <c r="AA316" s="417"/>
      <c r="AB316" s="414"/>
    </row>
    <row r="317" spans="1:28" s="316" customFormat="1" ht="18.95" customHeight="1">
      <c r="A317" s="315"/>
      <c r="B317" s="1127"/>
      <c r="C317" s="1127"/>
      <c r="D317" s="1127"/>
      <c r="E317" s="1127"/>
      <c r="F317" s="1128" t="s">
        <v>1533</v>
      </c>
      <c r="G317" s="1129"/>
      <c r="H317" s="1129"/>
      <c r="I317" s="1129"/>
      <c r="J317" s="1129"/>
      <c r="K317" s="1129"/>
      <c r="L317" s="1129"/>
      <c r="M317" s="1129"/>
      <c r="N317" s="1129"/>
      <c r="O317" s="1129"/>
      <c r="P317" s="1129"/>
      <c r="Q317" s="1129"/>
      <c r="R317" s="1129"/>
      <c r="S317" s="1129"/>
      <c r="T317" s="1130"/>
      <c r="U317" s="1137" t="s">
        <v>1820</v>
      </c>
      <c r="V317" s="1138"/>
      <c r="W317" s="1138"/>
      <c r="X317" s="1139"/>
      <c r="Z317" s="317"/>
      <c r="AA317" s="417"/>
      <c r="AB317" s="414"/>
    </row>
    <row r="318" spans="1:28" s="316" customFormat="1" ht="18.95" customHeight="1">
      <c r="A318" s="315"/>
      <c r="B318" s="1127"/>
      <c r="C318" s="1127"/>
      <c r="D318" s="1127"/>
      <c r="E318" s="1127"/>
      <c r="F318" s="1131"/>
      <c r="G318" s="1132"/>
      <c r="H318" s="1132"/>
      <c r="I318" s="1132"/>
      <c r="J318" s="1132"/>
      <c r="K318" s="1132"/>
      <c r="L318" s="1132"/>
      <c r="M318" s="1132"/>
      <c r="N318" s="1132"/>
      <c r="O318" s="1132"/>
      <c r="P318" s="1132"/>
      <c r="Q318" s="1132"/>
      <c r="R318" s="1132"/>
      <c r="S318" s="1132"/>
      <c r="T318" s="1133"/>
      <c r="U318" s="1137" t="s">
        <v>1536</v>
      </c>
      <c r="V318" s="1138"/>
      <c r="W318" s="1138"/>
      <c r="X318" s="1139"/>
      <c r="Z318" s="317"/>
      <c r="AA318" s="417"/>
      <c r="AB318" s="414"/>
    </row>
    <row r="319" spans="1:28" s="316" customFormat="1" ht="18.95" customHeight="1">
      <c r="A319" s="315"/>
      <c r="B319" s="1127"/>
      <c r="C319" s="1127"/>
      <c r="D319" s="1127"/>
      <c r="E319" s="1127"/>
      <c r="F319" s="1134"/>
      <c r="G319" s="1135"/>
      <c r="H319" s="1135"/>
      <c r="I319" s="1135"/>
      <c r="J319" s="1135"/>
      <c r="K319" s="1135"/>
      <c r="L319" s="1135"/>
      <c r="M319" s="1135"/>
      <c r="N319" s="1135"/>
      <c r="O319" s="1135"/>
      <c r="P319" s="1135"/>
      <c r="Q319" s="1135"/>
      <c r="R319" s="1135"/>
      <c r="S319" s="1135"/>
      <c r="T319" s="1136"/>
      <c r="U319" s="1137" t="s">
        <v>1538</v>
      </c>
      <c r="V319" s="1138"/>
      <c r="W319" s="1138"/>
      <c r="X319" s="1139"/>
      <c r="Z319" s="317"/>
      <c r="AA319" s="417"/>
      <c r="AB319" s="414"/>
    </row>
    <row r="320" spans="1:28" s="316" customFormat="1" ht="3" customHeight="1">
      <c r="A320" s="315"/>
      <c r="H320" s="319"/>
      <c r="K320" s="319"/>
      <c r="P320" s="320"/>
      <c r="Q320" s="320"/>
      <c r="R320" s="320"/>
      <c r="Z320" s="317"/>
      <c r="AA320" s="417"/>
      <c r="AB320" s="414"/>
    </row>
    <row r="321" spans="1:28" s="316" customFormat="1" ht="21.75" customHeight="1">
      <c r="A321" s="315"/>
      <c r="B321" s="1116" t="s">
        <v>1821</v>
      </c>
      <c r="C321" s="1117"/>
      <c r="D321" s="1117"/>
      <c r="E321" s="1117"/>
      <c r="F321" s="1117"/>
      <c r="G321" s="1117"/>
      <c r="H321" s="1117"/>
      <c r="I321" s="1117"/>
      <c r="J321" s="1117"/>
      <c r="K321" s="1117"/>
      <c r="L321" s="1117"/>
      <c r="M321" s="1117"/>
      <c r="N321" s="1117"/>
      <c r="O321" s="1117"/>
      <c r="P321" s="1117"/>
      <c r="Q321" s="1117"/>
      <c r="R321" s="1117"/>
      <c r="S321" s="1117"/>
      <c r="T321" s="1117"/>
      <c r="U321" s="1117"/>
      <c r="V321" s="1117"/>
      <c r="W321" s="1117"/>
      <c r="X321" s="1118"/>
      <c r="Z321" s="317"/>
      <c r="AA321" s="417"/>
      <c r="AB321" s="414"/>
    </row>
    <row r="322" spans="1:28" s="326" customFormat="1" ht="18.75" customHeight="1">
      <c r="A322" s="315"/>
      <c r="B322" s="321" t="s">
        <v>1822</v>
      </c>
      <c r="C322" s="322"/>
      <c r="D322" s="322"/>
      <c r="E322" s="322"/>
      <c r="F322" s="384" t="str">
        <f>$F$7</f>
        <v>MFD-ISW Vers MFD-CPF-</v>
      </c>
      <c r="H322" s="385"/>
      <c r="I322" s="323" t="s">
        <v>1823</v>
      </c>
      <c r="J322" s="324"/>
      <c r="K322" s="386" t="str">
        <f>$K$7</f>
        <v>0  ML</v>
      </c>
      <c r="M322" s="327"/>
      <c r="N322" s="328" t="s">
        <v>1824</v>
      </c>
      <c r="O322" s="329">
        <f>$O$7</f>
        <v>0</v>
      </c>
      <c r="P322" s="330" t="s">
        <v>1825</v>
      </c>
      <c r="Q322" s="331" t="s">
        <v>1826</v>
      </c>
      <c r="R322" s="332"/>
      <c r="S322" s="1119">
        <f>$S$7</f>
        <v>0</v>
      </c>
      <c r="T322" s="1119"/>
      <c r="U322" s="333" t="s">
        <v>1825</v>
      </c>
      <c r="V322" s="324" t="s">
        <v>1827</v>
      </c>
      <c r="X322" s="334" t="str">
        <f>CONCATENATE("10/",$O$1)</f>
        <v>10/6</v>
      </c>
      <c r="Z322" s="317" t="str">
        <f>IF(AA322="","",Z321+1)</f>
        <v/>
      </c>
      <c r="AA322" s="417"/>
      <c r="AB322" s="414"/>
    </row>
    <row r="323" spans="1:28" s="223" customFormat="1" ht="22.5" customHeight="1">
      <c r="A323" s="387"/>
      <c r="B323" s="1120" t="s">
        <v>1828</v>
      </c>
      <c r="C323" s="1121"/>
      <c r="D323" s="1121"/>
      <c r="E323" s="1121"/>
      <c r="F323" s="1121"/>
      <c r="G323" s="1121"/>
      <c r="H323" s="1121"/>
      <c r="I323" s="1121"/>
      <c r="J323" s="1121"/>
      <c r="K323" s="1121"/>
      <c r="L323" s="1121"/>
      <c r="M323" s="1121"/>
      <c r="N323" s="1121"/>
      <c r="O323" s="1122"/>
      <c r="P323" s="1123" t="s">
        <v>1829</v>
      </c>
      <c r="Q323" s="1124"/>
      <c r="R323" s="1125"/>
      <c r="S323" s="335" t="s">
        <v>1830</v>
      </c>
      <c r="T323" s="336"/>
      <c r="U323" s="337">
        <f>$U$8</f>
        <v>0</v>
      </c>
      <c r="V323" s="336"/>
      <c r="W323" s="336"/>
      <c r="X323" s="338"/>
      <c r="Z323" s="317"/>
      <c r="AA323" s="417"/>
      <c r="AB323" s="414"/>
    </row>
    <row r="324" spans="1:28" s="347" customFormat="1" ht="55.5" customHeight="1">
      <c r="A324" s="388"/>
      <c r="B324" s="340" t="s">
        <v>1831</v>
      </c>
      <c r="C324" s="341" t="s">
        <v>1492</v>
      </c>
      <c r="D324" s="341" t="s">
        <v>1500</v>
      </c>
      <c r="E324" s="341" t="s">
        <v>1493</v>
      </c>
      <c r="F324" s="341" t="s">
        <v>1494</v>
      </c>
      <c r="G324" s="341" t="s">
        <v>1832</v>
      </c>
      <c r="H324" s="341" t="s">
        <v>1833</v>
      </c>
      <c r="I324" s="341" t="s">
        <v>1497</v>
      </c>
      <c r="J324" s="341" t="s">
        <v>1498</v>
      </c>
      <c r="K324" s="341" t="s">
        <v>1499</v>
      </c>
      <c r="L324" s="341" t="s">
        <v>1501</v>
      </c>
      <c r="M324" s="341" t="s">
        <v>1502</v>
      </c>
      <c r="N324" s="343" t="s">
        <v>1519</v>
      </c>
      <c r="O324" s="341" t="s">
        <v>1504</v>
      </c>
      <c r="P324" s="344" t="s">
        <v>1516</v>
      </c>
      <c r="Q324" s="344" t="s">
        <v>1517</v>
      </c>
      <c r="R324" s="344" t="s">
        <v>1518</v>
      </c>
      <c r="S324" s="345" t="s">
        <v>1834</v>
      </c>
      <c r="T324" s="345" t="s">
        <v>1835</v>
      </c>
      <c r="U324" s="345" t="s">
        <v>1836</v>
      </c>
      <c r="V324" s="345" t="s">
        <v>1837</v>
      </c>
      <c r="W324" s="345" t="s">
        <v>1838</v>
      </c>
      <c r="X324" s="346" t="s">
        <v>1839</v>
      </c>
      <c r="Z324" s="317"/>
      <c r="AA324" s="417"/>
      <c r="AB324" s="414"/>
    </row>
    <row r="325" spans="1:28" ht="3" customHeight="1">
      <c r="A325" s="389"/>
      <c r="B325" s="348"/>
      <c r="C325" s="348"/>
      <c r="D325" s="348"/>
      <c r="E325" s="348"/>
      <c r="F325" s="348"/>
      <c r="G325" s="348"/>
      <c r="H325" s="348"/>
      <c r="I325" s="348"/>
      <c r="J325" s="348"/>
      <c r="K325" s="348"/>
      <c r="L325" s="348"/>
      <c r="M325" s="348"/>
      <c r="N325" s="348"/>
      <c r="O325" s="348"/>
      <c r="P325" s="349"/>
      <c r="Q325" s="349"/>
      <c r="R325" s="349"/>
      <c r="S325" s="348"/>
      <c r="T325" s="348"/>
      <c r="U325" s="348"/>
      <c r="V325" s="348"/>
      <c r="W325" s="348"/>
      <c r="X325" s="348"/>
      <c r="Y325" s="348"/>
      <c r="AA325" s="417"/>
      <c r="AB325" s="414"/>
    </row>
    <row r="326" spans="1:28" s="359" customFormat="1" ht="21" customHeight="1">
      <c r="A326" s="350" t="str">
        <f>IF(AA190="","",IFERROR(INDEX(BDD!$A$8:$A$3170,MATCH(AA190&amp;"",BDD!$E$8:$E$3170,0)),IFERROR(INDEX(BDD!$A$8:$A$3170,MATCH("JN°"&amp;TEXT(AA190,"000"),BDD!$E$8:$E$3170,0)),IF(ISNUMBER(MATCH(AA190&amp;"",BDD!$A$8:$A$3170,0)),AA190&amp;"",""))))</f>
        <v/>
      </c>
      <c r="B326" s="390" t="str">
        <f>IF($A326="","",VLOOKUP($A326,BDD!$A$8:$BB$3170,3,0))</f>
        <v/>
      </c>
      <c r="C326" s="352" t="str">
        <f>IF($A326="","",VLOOKUP($A326,BDD!$A$8:$BB$3170,4,0))</f>
        <v/>
      </c>
      <c r="D326" s="391" t="str">
        <f>IF($A326="","",VLOOKUP($A326,BDD!$A$8:$BB$3170,12,0))</f>
        <v/>
      </c>
      <c r="E326" s="391" t="str">
        <f>IF($A326="","",VLOOKUP($A326,BDD!$A$8:$BB$3170,5,0))</f>
        <v/>
      </c>
      <c r="F326" s="391" t="str">
        <f>IF($A326="","",VLOOKUP($A326,BDD!$A$8:$BB$3170,6,0))</f>
        <v/>
      </c>
      <c r="G326" s="392" t="str">
        <f>IF($A326="","",VLOOKUP($A326,BDD!$A$8:$BB$3170,7,0))</f>
        <v/>
      </c>
      <c r="H326" s="391" t="str">
        <f>IF($A326="","",VLOOKUP($A326,BDD!$A$8:$BB$3170,8,0))</f>
        <v/>
      </c>
      <c r="I326" s="391" t="str">
        <f>IF($A326="","",VLOOKUP($A326,BDD!$A$8:$BB$3170,9,0))</f>
        <v/>
      </c>
      <c r="J326" s="392" t="str">
        <f>IF($A326="","",VLOOKUP($A326,BDD!$A$8:$BB$3170,10,0))</f>
        <v/>
      </c>
      <c r="K326" s="393" t="str">
        <f>IF($A326="","",VLOOKUP($A326,BDD!$A$8:$BB$3170,11,0))</f>
        <v/>
      </c>
      <c r="L326" s="391" t="str">
        <f>IF($A326="","",VLOOKUP($A326,BDD!$A$8:$BB$3170,13,0))</f>
        <v/>
      </c>
      <c r="M326" s="391" t="str">
        <f>IF($A326="","",VLOOKUP($A326,BDD!$A$8:$BB$3170,14,0))</f>
        <v/>
      </c>
      <c r="N326" s="394" t="str">
        <f>IF(AB326="",IF($A326="","",VLOOKUP($A326,BDD!$A$8:$BB$3170,22,0)),VLOOKUP($A326,BDD!$A$8:$BB$3170,31,0))</f>
        <v/>
      </c>
      <c r="O326" s="392" t="str">
        <f>IF(AB326="",IF($A326="","",VLOOKUP($A326,BDD!$A$8:$BB$3170,16,0)),IF($A326="","",VLOOKUP($A326,BDD!$A$8:$BB$3170,29,0)))</f>
        <v/>
      </c>
      <c r="P326" s="395" t="str">
        <f>IF(AB326="",IF($A326="","",VLOOKUP($A326,BDD!$A$8:$BB$3170,17,0)),VLOOKUP($A326,BDD!$A$8:$BB$3170,30,0))</f>
        <v/>
      </c>
      <c r="Q326" s="395" t="str">
        <f>IF(AB326="",IF($A326="","",VLOOKUP($A326,BDD!$A$8:$BB$3170,18,0)),VLOOKUP($A326,BDD!$A$8:$BB$3170,30,0))</f>
        <v/>
      </c>
      <c r="R326" s="395" t="str">
        <f>IF(AB326="",IF($A326="","",VLOOKUP($A326,BDD!$A$8:$BB$3170,19,0)),VLOOKUP($A326,BDD!$A$8:$BB$3170,30,0))</f>
        <v/>
      </c>
      <c r="S326" s="391" t="str">
        <f>IF($A326="","",IFERROR(RIGHT(IF(VLOOKUP($A326,BDD!$A$8:$BB$3170,23,0)=0,"",VLOOKUP($A326,BDD!$A$8:$BB$3170,23,0)),3),""))</f>
        <v/>
      </c>
      <c r="T326" s="391" t="str">
        <f>IF($A326="","",IFERROR(RIGHT(IF(VLOOKUP($A326,BDD!$A$8:$BB$3170,27,0)=0,"",VLOOKUP($A326,BDD!$A$8:$BB$3170,27,0)),3),""))</f>
        <v/>
      </c>
      <c r="U326" s="391" t="str">
        <f>IF($A326="","",IFERROR(RIGHT(IF(VLOOKUP($A326,BDD!$A$8:$BB$3170,51,0)=0,"",VLOOKUP($A326,BDD!$A$8:$BB$3170,51,0)),3),""))</f>
        <v/>
      </c>
      <c r="V326" s="391" t="str">
        <f>IF($A326="","",IFERROR(RIGHT(IF(VLOOKUP($A326,BDD!$A$8:$BB$3170,52,0)=0,"",VLOOKUP($A326,BDD!$A$8:$BB$3170,52,0)),3),""))</f>
        <v/>
      </c>
      <c r="W326" s="391" t="str">
        <f>IF($A326="","",IFERROR(RIGHT(IF(VLOOKUP($A326,BDD!$A$8:$BB$3170,53,0)=0,"",VLOOKUP($A326,BDD!$A$8:$BB$3170,53,0)),3),""))</f>
        <v/>
      </c>
      <c r="X326" s="396" t="str">
        <f>IF($A326="","",IFERROR(RIGHT(IF(VLOOKUP($A326,BDD!$A$8:$BB$3170,54,0)=0,"",VLOOKUP($A326,BDD!$A$8:$BB$3170,54,0)),3),""))</f>
        <v/>
      </c>
      <c r="Y326" s="359">
        <v>190</v>
      </c>
      <c r="Z326" s="360"/>
      <c r="AA326" s="416"/>
      <c r="AB326" s="411" t="str">
        <f>IF($A326="","",IF(VLOOKUP($A326,BDD!$A$8:$BB$3170,32,0)=0,"",VLOOKUP($A326,BDD!$A$8:$BB$3170,32,0)))</f>
        <v/>
      </c>
    </row>
    <row r="327" spans="1:28" s="359" customFormat="1" ht="21" customHeight="1">
      <c r="A327" s="350" t="str">
        <f>IF(AA191="","",IFERROR(INDEX(BDD!$A$8:$A$3170,MATCH(AA191&amp;"",BDD!$E$8:$E$3170,0)),IFERROR(INDEX(BDD!$A$8:$A$3170,MATCH("JN°"&amp;TEXT(AA191,"000"),BDD!$E$8:$E$3170,0)),IF(ISNUMBER(MATCH(AA191&amp;"",BDD!$A$8:$A$3170,0)),AA191&amp;"",""))))</f>
        <v/>
      </c>
      <c r="B327" s="397" t="str">
        <f>IF($A327="","",VLOOKUP($A327,BDD!$A$8:$BB$3170,3,0))</f>
        <v/>
      </c>
      <c r="C327" s="363" t="str">
        <f>IF($A327="","",VLOOKUP($A327,BDD!$A$8:$BB$3170,4,0))</f>
        <v/>
      </c>
      <c r="D327" s="398" t="str">
        <f>IF($A327="","",VLOOKUP($A327,BDD!$A$8:$BB$3170,12,0))</f>
        <v/>
      </c>
      <c r="E327" s="398" t="str">
        <f>IF($A327="","",VLOOKUP($A327,BDD!$A$8:$BB$3170,5,0))</f>
        <v/>
      </c>
      <c r="F327" s="398" t="str">
        <f>IF($A327="","",VLOOKUP($A327,BDD!$A$8:$BB$3170,6,0))</f>
        <v/>
      </c>
      <c r="G327" s="399" t="str">
        <f>IF($A327="","",VLOOKUP($A327,BDD!$A$8:$BB$3170,7,0))</f>
        <v/>
      </c>
      <c r="H327" s="398" t="str">
        <f>IF($A327="","",VLOOKUP($A327,BDD!$A$8:$BB$3170,8,0))</f>
        <v/>
      </c>
      <c r="I327" s="398" t="str">
        <f>IF($A327="","",VLOOKUP($A327,BDD!$A$8:$BB$3170,9,0))</f>
        <v/>
      </c>
      <c r="J327" s="399" t="str">
        <f>IF($A327="","",VLOOKUP($A327,BDD!$A$8:$BB$3170,10,0))</f>
        <v/>
      </c>
      <c r="K327" s="400" t="str">
        <f>IF($A327="","",VLOOKUP($A327,BDD!$A$8:$BB$3170,11,0))</f>
        <v/>
      </c>
      <c r="L327" s="398" t="str">
        <f>IF($A327="","",VLOOKUP($A327,BDD!$A$8:$BB$3170,13,0))</f>
        <v/>
      </c>
      <c r="M327" s="398" t="str">
        <f>IF($A327="","",VLOOKUP($A327,BDD!$A$8:$BB$3170,14,0))</f>
        <v/>
      </c>
      <c r="N327" s="401" t="str">
        <f>IF(AB327="",IF($A327="","",VLOOKUP($A327,BDD!$A$8:$BB$3170,22,0)),VLOOKUP($A327,BDD!$A$8:$BB$3170,31,0))</f>
        <v/>
      </c>
      <c r="O327" s="399" t="str">
        <f>IF(AB327="",IF($A327="","",VLOOKUP($A327,BDD!$A$8:$BB$3170,16,0)),IF($A327="","",VLOOKUP($A327,BDD!$A$8:$BB$3170,29,0)))</f>
        <v/>
      </c>
      <c r="P327" s="402" t="str">
        <f>IF(AB327="",IF($A327="","",VLOOKUP($A327,BDD!$A$8:$BB$3170,17,0)),VLOOKUP($A327,BDD!$A$8:$BB$3170,30,0))</f>
        <v/>
      </c>
      <c r="Q327" s="402" t="str">
        <f>IF(AB327="",IF($A327="","",VLOOKUP($A327,BDD!$A$8:$BB$3170,18,0)),VLOOKUP($A327,BDD!$A$8:$BB$3170,30,0))</f>
        <v/>
      </c>
      <c r="R327" s="402" t="str">
        <f>IF(AB327="",IF($A327="","",VLOOKUP($A327,BDD!$A$8:$BB$3170,19,0)),VLOOKUP($A327,BDD!$A$8:$BB$3170,30,0))</f>
        <v/>
      </c>
      <c r="S327" s="398" t="str">
        <f>IF($A327="","",IFERROR(RIGHT(IF(VLOOKUP($A327,BDD!$A$8:$BB$3170,23,0)=0,"",VLOOKUP($A327,BDD!$A$8:$BB$3170,23,0)),3),""))</f>
        <v/>
      </c>
      <c r="T327" s="398" t="str">
        <f>IF($A327="","",IFERROR(RIGHT(IF(VLOOKUP($A327,BDD!$A$8:$BB$3170,27,0)=0,"",VLOOKUP($A327,BDD!$A$8:$BB$3170,27,0)),3),""))</f>
        <v/>
      </c>
      <c r="U327" s="398" t="str">
        <f>IF($A327="","",IFERROR(RIGHT(IF(VLOOKUP($A327,BDD!$A$8:$BB$3170,51,0)=0,"",VLOOKUP($A327,BDD!$A$8:$BB$3170,51,0)),3),""))</f>
        <v/>
      </c>
      <c r="V327" s="398" t="str">
        <f>IF($A327="","",IFERROR(RIGHT(IF(VLOOKUP($A327,BDD!$A$8:$BB$3170,52,0)=0,"",VLOOKUP($A327,BDD!$A$8:$BB$3170,52,0)),3),""))</f>
        <v/>
      </c>
      <c r="W327" s="398" t="str">
        <f>IF($A327="","",IFERROR(RIGHT(IF(VLOOKUP($A327,BDD!$A$8:$BB$3170,53,0)=0,"",VLOOKUP($A327,BDD!$A$8:$BB$3170,53,0)),3),""))</f>
        <v/>
      </c>
      <c r="X327" s="403" t="str">
        <f>IF($A327="","",IFERROR(RIGHT(IF(VLOOKUP($A327,BDD!$A$8:$BB$3170,54,0)=0,"",VLOOKUP($A327,BDD!$A$8:$BB$3170,54,0)),3),""))</f>
        <v/>
      </c>
      <c r="Y327" s="359">
        <v>191</v>
      </c>
      <c r="Z327" s="360"/>
      <c r="AA327" s="416"/>
      <c r="AB327" s="411" t="str">
        <f>IF($A327="","",IF(VLOOKUP($A327,BDD!$A$8:$BB$3170,32,0)=0,"",VLOOKUP($A327,BDD!$A$8:$BB$3170,32,0)))</f>
        <v/>
      </c>
    </row>
    <row r="328" spans="1:28" s="359" customFormat="1" ht="21" customHeight="1">
      <c r="A328" s="350" t="str">
        <f>IF(AA192="","",IFERROR(INDEX(BDD!$A$8:$A$3170,MATCH(AA192&amp;"",BDD!$E$8:$E$3170,0)),IFERROR(INDEX(BDD!$A$8:$A$3170,MATCH("JN°"&amp;TEXT(AA192,"000"),BDD!$E$8:$E$3170,0)),IF(ISNUMBER(MATCH(AA192&amp;"",BDD!$A$8:$A$3170,0)),AA192&amp;"",""))))</f>
        <v/>
      </c>
      <c r="B328" s="397" t="str">
        <f>IF($A328="","",VLOOKUP($A328,BDD!$A$8:$BB$3170,3,0))</f>
        <v/>
      </c>
      <c r="C328" s="363" t="str">
        <f>IF($A328="","",VLOOKUP($A328,BDD!$A$8:$BB$3170,4,0))</f>
        <v/>
      </c>
      <c r="D328" s="398" t="str">
        <f>IF($A328="","",VLOOKUP($A328,BDD!$A$8:$BB$3170,12,0))</f>
        <v/>
      </c>
      <c r="E328" s="398" t="str">
        <f>IF($A328="","",VLOOKUP($A328,BDD!$A$8:$BB$3170,5,0))</f>
        <v/>
      </c>
      <c r="F328" s="398" t="str">
        <f>IF($A328="","",VLOOKUP($A328,BDD!$A$8:$BB$3170,6,0))</f>
        <v/>
      </c>
      <c r="G328" s="399" t="str">
        <f>IF($A328="","",VLOOKUP($A328,BDD!$A$8:$BB$3170,7,0))</f>
        <v/>
      </c>
      <c r="H328" s="398" t="str">
        <f>IF($A328="","",VLOOKUP($A328,BDD!$A$8:$BB$3170,8,0))</f>
        <v/>
      </c>
      <c r="I328" s="398" t="str">
        <f>IF($A328="","",VLOOKUP($A328,BDD!$A$8:$BB$3170,9,0))</f>
        <v/>
      </c>
      <c r="J328" s="399" t="str">
        <f>IF($A328="","",VLOOKUP($A328,BDD!$A$8:$BB$3170,10,0))</f>
        <v/>
      </c>
      <c r="K328" s="400" t="str">
        <f>IF($A328="","",VLOOKUP($A328,BDD!$A$8:$BB$3170,11,0))</f>
        <v/>
      </c>
      <c r="L328" s="398" t="str">
        <f>IF($A328="","",VLOOKUP($A328,BDD!$A$8:$BB$3170,13,0))</f>
        <v/>
      </c>
      <c r="M328" s="398" t="str">
        <f>IF($A328="","",VLOOKUP($A328,BDD!$A$8:$BB$3170,14,0))</f>
        <v/>
      </c>
      <c r="N328" s="401" t="str">
        <f>IF(AB328="",IF($A328="","",VLOOKUP($A328,BDD!$A$8:$BB$3170,22,0)),VLOOKUP($A328,BDD!$A$8:$BB$3170,31,0))</f>
        <v/>
      </c>
      <c r="O328" s="399" t="str">
        <f>IF(AB328="",IF($A328="","",VLOOKUP($A328,BDD!$A$8:$BB$3170,16,0)),IF($A328="","",VLOOKUP($A328,BDD!$A$8:$BB$3170,29,0)))</f>
        <v/>
      </c>
      <c r="P328" s="402" t="str">
        <f>IF(AB328="",IF($A328="","",VLOOKUP($A328,BDD!$A$8:$BB$3170,17,0)),VLOOKUP($A328,BDD!$A$8:$BB$3170,30,0))</f>
        <v/>
      </c>
      <c r="Q328" s="402" t="str">
        <f>IF(AB328="",IF($A328="","",VLOOKUP($A328,BDD!$A$8:$BB$3170,18,0)),VLOOKUP($A328,BDD!$A$8:$BB$3170,30,0))</f>
        <v/>
      </c>
      <c r="R328" s="402" t="str">
        <f>IF(AB328="",IF($A328="","",VLOOKUP($A328,BDD!$A$8:$BB$3170,19,0)),VLOOKUP($A328,BDD!$A$8:$BB$3170,30,0))</f>
        <v/>
      </c>
      <c r="S328" s="398" t="str">
        <f>IF($A328="","",IFERROR(RIGHT(IF(VLOOKUP($A328,BDD!$A$8:$BB$3170,23,0)=0,"",VLOOKUP($A328,BDD!$A$8:$BB$3170,23,0)),3),""))</f>
        <v/>
      </c>
      <c r="T328" s="398" t="str">
        <f>IF($A328="","",IFERROR(RIGHT(IF(VLOOKUP($A328,BDD!$A$8:$BB$3170,27,0)=0,"",VLOOKUP($A328,BDD!$A$8:$BB$3170,27,0)),3),""))</f>
        <v/>
      </c>
      <c r="U328" s="398" t="str">
        <f>IF($A328="","",IFERROR(RIGHT(IF(VLOOKUP($A328,BDD!$A$8:$BB$3170,51,0)=0,"",VLOOKUP($A328,BDD!$A$8:$BB$3170,51,0)),3),""))</f>
        <v/>
      </c>
      <c r="V328" s="398" t="str">
        <f>IF($A328="","",IFERROR(RIGHT(IF(VLOOKUP($A328,BDD!$A$8:$BB$3170,52,0)=0,"",VLOOKUP($A328,BDD!$A$8:$BB$3170,52,0)),3),""))</f>
        <v/>
      </c>
      <c r="W328" s="398" t="str">
        <f>IF($A328="","",IFERROR(RIGHT(IF(VLOOKUP($A328,BDD!$A$8:$BB$3170,53,0)=0,"",VLOOKUP($A328,BDD!$A$8:$BB$3170,53,0)),3),""))</f>
        <v/>
      </c>
      <c r="X328" s="403" t="str">
        <f>IF($A328="","",IFERROR(RIGHT(IF(VLOOKUP($A328,BDD!$A$8:$BB$3170,54,0)=0,"",VLOOKUP($A328,BDD!$A$8:$BB$3170,54,0)),3),""))</f>
        <v/>
      </c>
      <c r="Y328" s="359">
        <v>192</v>
      </c>
      <c r="Z328" s="360"/>
      <c r="AA328" s="416"/>
      <c r="AB328" s="411" t="str">
        <f>IF($A328="","",IF(VLOOKUP($A328,BDD!$A$8:$BB$3170,32,0)=0,"",VLOOKUP($A328,BDD!$A$8:$BB$3170,32,0)))</f>
        <v/>
      </c>
    </row>
    <row r="329" spans="1:28" s="359" customFormat="1" ht="21" customHeight="1">
      <c r="A329" s="350" t="str">
        <f>IF(AA193="","",IFERROR(INDEX(BDD!$A$8:$A$3170,MATCH(AA193&amp;"",BDD!$E$8:$E$3170,0)),IFERROR(INDEX(BDD!$A$8:$A$3170,MATCH("JN°"&amp;TEXT(AA193,"000"),BDD!$E$8:$E$3170,0)),IF(ISNUMBER(MATCH(AA193&amp;"",BDD!$A$8:$A$3170,0)),AA193&amp;"",""))))</f>
        <v/>
      </c>
      <c r="B329" s="397" t="str">
        <f>IF($A329="","",VLOOKUP($A329,BDD!$A$8:$BB$3170,3,0))</f>
        <v/>
      </c>
      <c r="C329" s="363" t="str">
        <f>IF($A329="","",VLOOKUP($A329,BDD!$A$8:$BB$3170,4,0))</f>
        <v/>
      </c>
      <c r="D329" s="398" t="str">
        <f>IF($A329="","",VLOOKUP($A329,BDD!$A$8:$BB$3170,12,0))</f>
        <v/>
      </c>
      <c r="E329" s="398" t="str">
        <f>IF($A329="","",VLOOKUP($A329,BDD!$A$8:$BB$3170,5,0))</f>
        <v/>
      </c>
      <c r="F329" s="398" t="str">
        <f>IF($A329="","",VLOOKUP($A329,BDD!$A$8:$BB$3170,6,0))</f>
        <v/>
      </c>
      <c r="G329" s="399" t="str">
        <f>IF($A329="","",VLOOKUP($A329,BDD!$A$8:$BB$3170,7,0))</f>
        <v/>
      </c>
      <c r="H329" s="398" t="str">
        <f>IF($A329="","",VLOOKUP($A329,BDD!$A$8:$BB$3170,8,0))</f>
        <v/>
      </c>
      <c r="I329" s="398" t="str">
        <f>IF($A329="","",VLOOKUP($A329,BDD!$A$8:$BB$3170,9,0))</f>
        <v/>
      </c>
      <c r="J329" s="399" t="str">
        <f>IF($A329="","",VLOOKUP($A329,BDD!$A$8:$BB$3170,10,0))</f>
        <v/>
      </c>
      <c r="K329" s="400" t="str">
        <f>IF($A329="","",VLOOKUP($A329,BDD!$A$8:$BB$3170,11,0))</f>
        <v/>
      </c>
      <c r="L329" s="398" t="str">
        <f>IF($A329="","",VLOOKUP($A329,BDD!$A$8:$BB$3170,13,0))</f>
        <v/>
      </c>
      <c r="M329" s="398" t="str">
        <f>IF($A329="","",VLOOKUP($A329,BDD!$A$8:$BB$3170,14,0))</f>
        <v/>
      </c>
      <c r="N329" s="401" t="str">
        <f>IF(AB329="",IF($A329="","",VLOOKUP($A329,BDD!$A$8:$BB$3170,22,0)),VLOOKUP($A329,BDD!$A$8:$BB$3170,31,0))</f>
        <v/>
      </c>
      <c r="O329" s="399" t="str">
        <f>IF(AB329="",IF($A329="","",VLOOKUP($A329,BDD!$A$8:$BB$3170,16,0)),IF($A329="","",VLOOKUP($A329,BDD!$A$8:$BB$3170,29,0)))</f>
        <v/>
      </c>
      <c r="P329" s="402" t="str">
        <f>IF(AB329="",IF($A329="","",VLOOKUP($A329,BDD!$A$8:$BB$3170,17,0)),VLOOKUP($A329,BDD!$A$8:$BB$3170,30,0))</f>
        <v/>
      </c>
      <c r="Q329" s="402" t="str">
        <f>IF(AB329="",IF($A329="","",VLOOKUP($A329,BDD!$A$8:$BB$3170,18,0)),VLOOKUP($A329,BDD!$A$8:$BB$3170,30,0))</f>
        <v/>
      </c>
      <c r="R329" s="402" t="str">
        <f>IF(AB329="",IF($A329="","",VLOOKUP($A329,BDD!$A$8:$BB$3170,19,0)),VLOOKUP($A329,BDD!$A$8:$BB$3170,30,0))</f>
        <v/>
      </c>
      <c r="S329" s="398" t="str">
        <f>IF($A329="","",IFERROR(RIGHT(IF(VLOOKUP($A329,BDD!$A$8:$BB$3170,23,0)=0,"",VLOOKUP($A329,BDD!$A$8:$BB$3170,23,0)),3),""))</f>
        <v/>
      </c>
      <c r="T329" s="398" t="str">
        <f>IF($A329="","",IFERROR(RIGHT(IF(VLOOKUP($A329,BDD!$A$8:$BB$3170,27,0)=0,"",VLOOKUP($A329,BDD!$A$8:$BB$3170,27,0)),3),""))</f>
        <v/>
      </c>
      <c r="U329" s="398" t="str">
        <f>IF($A329="","",IFERROR(RIGHT(IF(VLOOKUP($A329,BDD!$A$8:$BB$3170,51,0)=0,"",VLOOKUP($A329,BDD!$A$8:$BB$3170,51,0)),3),""))</f>
        <v/>
      </c>
      <c r="V329" s="398" t="str">
        <f>IF($A329="","",IFERROR(RIGHT(IF(VLOOKUP($A329,BDD!$A$8:$BB$3170,52,0)=0,"",VLOOKUP($A329,BDD!$A$8:$BB$3170,52,0)),3),""))</f>
        <v/>
      </c>
      <c r="W329" s="398" t="str">
        <f>IF($A329="","",IFERROR(RIGHT(IF(VLOOKUP($A329,BDD!$A$8:$BB$3170,53,0)=0,"",VLOOKUP($A329,BDD!$A$8:$BB$3170,53,0)),3),""))</f>
        <v/>
      </c>
      <c r="X329" s="403" t="str">
        <f>IF($A329="","",IFERROR(RIGHT(IF(VLOOKUP($A329,BDD!$A$8:$BB$3170,54,0)=0,"",VLOOKUP($A329,BDD!$A$8:$BB$3170,54,0)),3),""))</f>
        <v/>
      </c>
      <c r="Y329" s="359">
        <v>193</v>
      </c>
      <c r="Z329" s="360"/>
      <c r="AA329" s="416"/>
      <c r="AB329" s="411" t="str">
        <f>IF($A329="","",IF(VLOOKUP($A329,BDD!$A$8:$BB$3170,32,0)=0,"",VLOOKUP($A329,BDD!$A$8:$BB$3170,32,0)))</f>
        <v/>
      </c>
    </row>
    <row r="330" spans="1:28" s="359" customFormat="1" ht="21" customHeight="1">
      <c r="A330" s="350" t="str">
        <f>IF(AA194="","",IFERROR(INDEX(BDD!$A$8:$A$3170,MATCH(AA194&amp;"",BDD!$E$8:$E$3170,0)),IFERROR(INDEX(BDD!$A$8:$A$3170,MATCH("JN°"&amp;TEXT(AA194,"000"),BDD!$E$8:$E$3170,0)),IF(ISNUMBER(MATCH(AA194&amp;"",BDD!$A$8:$A$3170,0)),AA194&amp;"",""))))</f>
        <v/>
      </c>
      <c r="B330" s="397" t="str">
        <f>IF($A330="","",VLOOKUP($A330,BDD!$A$8:$BB$3170,3,0))</f>
        <v/>
      </c>
      <c r="C330" s="363" t="str">
        <f>IF($A330="","",VLOOKUP($A330,BDD!$A$8:$BB$3170,4,0))</f>
        <v/>
      </c>
      <c r="D330" s="398" t="str">
        <f>IF($A330="","",VLOOKUP($A330,BDD!$A$8:$BB$3170,12,0))</f>
        <v/>
      </c>
      <c r="E330" s="398" t="str">
        <f>IF($A330="","",VLOOKUP($A330,BDD!$A$8:$BB$3170,5,0))</f>
        <v/>
      </c>
      <c r="F330" s="398" t="str">
        <f>IF($A330="","",VLOOKUP($A330,BDD!$A$8:$BB$3170,6,0))</f>
        <v/>
      </c>
      <c r="G330" s="399" t="str">
        <f>IF($A330="","",VLOOKUP($A330,BDD!$A$8:$BB$3170,7,0))</f>
        <v/>
      </c>
      <c r="H330" s="398" t="str">
        <f>IF($A330="","",VLOOKUP($A330,BDD!$A$8:$BB$3170,8,0))</f>
        <v/>
      </c>
      <c r="I330" s="398" t="str">
        <f>IF($A330="","",VLOOKUP($A330,BDD!$A$8:$BB$3170,9,0))</f>
        <v/>
      </c>
      <c r="J330" s="399" t="str">
        <f>IF($A330="","",VLOOKUP($A330,BDD!$A$8:$BB$3170,10,0))</f>
        <v/>
      </c>
      <c r="K330" s="400" t="str">
        <f>IF($A330="","",VLOOKUP($A330,BDD!$A$8:$BB$3170,11,0))</f>
        <v/>
      </c>
      <c r="L330" s="398" t="str">
        <f>IF($A330="","",VLOOKUP($A330,BDD!$A$8:$BB$3170,13,0))</f>
        <v/>
      </c>
      <c r="M330" s="398" t="str">
        <f>IF($A330="","",VLOOKUP($A330,BDD!$A$8:$BB$3170,14,0))</f>
        <v/>
      </c>
      <c r="N330" s="401" t="str">
        <f>IF(AB330="",IF($A330="","",VLOOKUP($A330,BDD!$A$8:$BB$3170,22,0)),VLOOKUP($A330,BDD!$A$8:$BB$3170,31,0))</f>
        <v/>
      </c>
      <c r="O330" s="399" t="str">
        <f>IF(AB330="",IF($A330="","",VLOOKUP($A330,BDD!$A$8:$BB$3170,16,0)),IF($A330="","",VLOOKUP($A330,BDD!$A$8:$BB$3170,29,0)))</f>
        <v/>
      </c>
      <c r="P330" s="402" t="str">
        <f>IF(AB330="",IF($A330="","",VLOOKUP($A330,BDD!$A$8:$BB$3170,17,0)),VLOOKUP($A330,BDD!$A$8:$BB$3170,30,0))</f>
        <v/>
      </c>
      <c r="Q330" s="402" t="str">
        <f>IF(AB330="",IF($A330="","",VLOOKUP($A330,BDD!$A$8:$BB$3170,18,0)),VLOOKUP($A330,BDD!$A$8:$BB$3170,30,0))</f>
        <v/>
      </c>
      <c r="R330" s="402" t="str">
        <f>IF(AB330="",IF($A330="","",VLOOKUP($A330,BDD!$A$8:$BB$3170,19,0)),VLOOKUP($A330,BDD!$A$8:$BB$3170,30,0))</f>
        <v/>
      </c>
      <c r="S330" s="398" t="str">
        <f>IF($A330="","",IFERROR(RIGHT(IF(VLOOKUP($A330,BDD!$A$8:$BB$3170,23,0)=0,"",VLOOKUP($A330,BDD!$A$8:$BB$3170,23,0)),3),""))</f>
        <v/>
      </c>
      <c r="T330" s="398" t="str">
        <f>IF($A330="","",IFERROR(RIGHT(IF(VLOOKUP($A330,BDD!$A$8:$BB$3170,27,0)=0,"",VLOOKUP($A330,BDD!$A$8:$BB$3170,27,0)),3),""))</f>
        <v/>
      </c>
      <c r="U330" s="398" t="str">
        <f>IF($A330="","",IFERROR(RIGHT(IF(VLOOKUP($A330,BDD!$A$8:$BB$3170,51,0)=0,"",VLOOKUP($A330,BDD!$A$8:$BB$3170,51,0)),3),""))</f>
        <v/>
      </c>
      <c r="V330" s="398" t="str">
        <f>IF($A330="","",IFERROR(RIGHT(IF(VLOOKUP($A330,BDD!$A$8:$BB$3170,52,0)=0,"",VLOOKUP($A330,BDD!$A$8:$BB$3170,52,0)),3),""))</f>
        <v/>
      </c>
      <c r="W330" s="398" t="str">
        <f>IF($A330="","",IFERROR(RIGHT(IF(VLOOKUP($A330,BDD!$A$8:$BB$3170,53,0)=0,"",VLOOKUP($A330,BDD!$A$8:$BB$3170,53,0)),3),""))</f>
        <v/>
      </c>
      <c r="X330" s="403" t="str">
        <f>IF($A330="","",IFERROR(RIGHT(IF(VLOOKUP($A330,BDD!$A$8:$BB$3170,54,0)=0,"",VLOOKUP($A330,BDD!$A$8:$BB$3170,54,0)),3),""))</f>
        <v/>
      </c>
      <c r="Y330" s="359">
        <v>194</v>
      </c>
      <c r="Z330" s="360"/>
      <c r="AA330" s="416"/>
      <c r="AB330" s="411" t="str">
        <f>IF($A330="","",IF(VLOOKUP($A330,BDD!$A$8:$BB$3170,32,0)=0,"",VLOOKUP($A330,BDD!$A$8:$BB$3170,32,0)))</f>
        <v/>
      </c>
    </row>
    <row r="331" spans="1:28" s="359" customFormat="1" ht="21" customHeight="1">
      <c r="A331" s="350" t="str">
        <f>IF(AA195="","",IFERROR(INDEX(BDD!$A$8:$A$3170,MATCH(AA195&amp;"",BDD!$E$8:$E$3170,0)),IFERROR(INDEX(BDD!$A$8:$A$3170,MATCH("JN°"&amp;TEXT(AA195,"000"),BDD!$E$8:$E$3170,0)),IF(ISNUMBER(MATCH(AA195&amp;"",BDD!$A$8:$A$3170,0)),AA195&amp;"",""))))</f>
        <v/>
      </c>
      <c r="B331" s="397" t="str">
        <f>IF($A331="","",VLOOKUP($A331,BDD!$A$8:$BB$3170,3,0))</f>
        <v/>
      </c>
      <c r="C331" s="363" t="str">
        <f>IF($A331="","",VLOOKUP($A331,BDD!$A$8:$BB$3170,4,0))</f>
        <v/>
      </c>
      <c r="D331" s="398" t="str">
        <f>IF($A331="","",VLOOKUP($A331,BDD!$A$8:$BB$3170,12,0))</f>
        <v/>
      </c>
      <c r="E331" s="398" t="str">
        <f>IF($A331="","",VLOOKUP($A331,BDD!$A$8:$BB$3170,5,0))</f>
        <v/>
      </c>
      <c r="F331" s="398" t="str">
        <f>IF($A331="","",VLOOKUP($A331,BDD!$A$8:$BB$3170,6,0))</f>
        <v/>
      </c>
      <c r="G331" s="399" t="str">
        <f>IF($A331="","",VLOOKUP($A331,BDD!$A$8:$BB$3170,7,0))</f>
        <v/>
      </c>
      <c r="H331" s="398" t="str">
        <f>IF($A331="","",VLOOKUP($A331,BDD!$A$8:$BB$3170,8,0))</f>
        <v/>
      </c>
      <c r="I331" s="398" t="str">
        <f>IF($A331="","",VLOOKUP($A331,BDD!$A$8:$BB$3170,9,0))</f>
        <v/>
      </c>
      <c r="J331" s="399" t="str">
        <f>IF($A331="","",VLOOKUP($A331,BDD!$A$8:$BB$3170,10,0))</f>
        <v/>
      </c>
      <c r="K331" s="400" t="str">
        <f>IF($A331="","",VLOOKUP($A331,BDD!$A$8:$BB$3170,11,0))</f>
        <v/>
      </c>
      <c r="L331" s="398" t="str">
        <f>IF($A331="","",VLOOKUP($A331,BDD!$A$8:$BB$3170,13,0))</f>
        <v/>
      </c>
      <c r="M331" s="398" t="str">
        <f>IF($A331="","",VLOOKUP($A331,BDD!$A$8:$BB$3170,14,0))</f>
        <v/>
      </c>
      <c r="N331" s="401" t="str">
        <f>IF(AB331="",IF($A331="","",VLOOKUP($A331,BDD!$A$8:$BB$3170,22,0)),VLOOKUP($A331,BDD!$A$8:$BB$3170,31,0))</f>
        <v/>
      </c>
      <c r="O331" s="399" t="str">
        <f>IF(AB331="",IF($A331="","",VLOOKUP($A331,BDD!$A$8:$BB$3170,16,0)),IF($A331="","",VLOOKUP($A331,BDD!$A$8:$BB$3170,29,0)))</f>
        <v/>
      </c>
      <c r="P331" s="402" t="str">
        <f>IF(AB331="",IF($A331="","",VLOOKUP($A331,BDD!$A$8:$BB$3170,17,0)),VLOOKUP($A331,BDD!$A$8:$BB$3170,30,0))</f>
        <v/>
      </c>
      <c r="Q331" s="402" t="str">
        <f>IF(AB331="",IF($A331="","",VLOOKUP($A331,BDD!$A$8:$BB$3170,18,0)),VLOOKUP($A331,BDD!$A$8:$BB$3170,30,0))</f>
        <v/>
      </c>
      <c r="R331" s="402" t="str">
        <f>IF(AB331="",IF($A331="","",VLOOKUP($A331,BDD!$A$8:$BB$3170,19,0)),VLOOKUP($A331,BDD!$A$8:$BB$3170,30,0))</f>
        <v/>
      </c>
      <c r="S331" s="398" t="str">
        <f>IF($A331="","",IFERROR(RIGHT(IF(VLOOKUP($A331,BDD!$A$8:$BB$3170,23,0)=0,"",VLOOKUP($A331,BDD!$A$8:$BB$3170,23,0)),3),""))</f>
        <v/>
      </c>
      <c r="T331" s="398" t="str">
        <f>IF($A331="","",IFERROR(RIGHT(IF(VLOOKUP($A331,BDD!$A$8:$BB$3170,27,0)=0,"",VLOOKUP($A331,BDD!$A$8:$BB$3170,27,0)),3),""))</f>
        <v/>
      </c>
      <c r="U331" s="398" t="str">
        <f>IF($A331="","",IFERROR(RIGHT(IF(VLOOKUP($A331,BDD!$A$8:$BB$3170,51,0)=0,"",VLOOKUP($A331,BDD!$A$8:$BB$3170,51,0)),3),""))</f>
        <v/>
      </c>
      <c r="V331" s="398" t="str">
        <f>IF($A331="","",IFERROR(RIGHT(IF(VLOOKUP($A331,BDD!$A$8:$BB$3170,52,0)=0,"",VLOOKUP($A331,BDD!$A$8:$BB$3170,52,0)),3),""))</f>
        <v/>
      </c>
      <c r="W331" s="398" t="str">
        <f>IF($A331="","",IFERROR(RIGHT(IF(VLOOKUP($A331,BDD!$A$8:$BB$3170,53,0)=0,"",VLOOKUP($A331,BDD!$A$8:$BB$3170,53,0)),3),""))</f>
        <v/>
      </c>
      <c r="X331" s="403" t="str">
        <f>IF($A331="","",IFERROR(RIGHT(IF(VLOOKUP($A331,BDD!$A$8:$BB$3170,54,0)=0,"",VLOOKUP($A331,BDD!$A$8:$BB$3170,54,0)),3),""))</f>
        <v/>
      </c>
      <c r="Y331" s="359">
        <v>195</v>
      </c>
      <c r="Z331" s="360"/>
      <c r="AA331" s="416"/>
      <c r="AB331" s="411" t="str">
        <f>IF($A331="","",IF(VLOOKUP($A331,BDD!$A$8:$BB$3170,32,0)=0,"",VLOOKUP($A331,BDD!$A$8:$BB$3170,32,0)))</f>
        <v/>
      </c>
    </row>
    <row r="332" spans="1:28" s="359" customFormat="1" ht="21" customHeight="1">
      <c r="A332" s="350" t="str">
        <f>IF(AA196="","",IFERROR(INDEX(BDD!$A$8:$A$3170,MATCH(AA196&amp;"",BDD!$E$8:$E$3170,0)),IFERROR(INDEX(BDD!$A$8:$A$3170,MATCH("JN°"&amp;TEXT(AA196,"000"),BDD!$E$8:$E$3170,0)),IF(ISNUMBER(MATCH(AA196&amp;"",BDD!$A$8:$A$3170,0)),AA196&amp;"",""))))</f>
        <v/>
      </c>
      <c r="B332" s="397" t="str">
        <f>IF($A332="","",VLOOKUP($A332,BDD!$A$8:$BB$3170,3,0))</f>
        <v/>
      </c>
      <c r="C332" s="363" t="str">
        <f>IF($A332="","",VLOOKUP($A332,BDD!$A$8:$BB$3170,4,0))</f>
        <v/>
      </c>
      <c r="D332" s="398" t="str">
        <f>IF($A332="","",VLOOKUP($A332,BDD!$A$8:$BB$3170,12,0))</f>
        <v/>
      </c>
      <c r="E332" s="398" t="str">
        <f>IF($A332="","",VLOOKUP($A332,BDD!$A$8:$BB$3170,5,0))</f>
        <v/>
      </c>
      <c r="F332" s="398" t="str">
        <f>IF($A332="","",VLOOKUP($A332,BDD!$A$8:$BB$3170,6,0))</f>
        <v/>
      </c>
      <c r="G332" s="399" t="str">
        <f>IF($A332="","",VLOOKUP($A332,BDD!$A$8:$BB$3170,7,0))</f>
        <v/>
      </c>
      <c r="H332" s="400" t="str">
        <f>IF($A332="","",VLOOKUP($A332,BDD!$A$8:$BB$3170,8,0))</f>
        <v/>
      </c>
      <c r="I332" s="398" t="str">
        <f>IF($A332="","",VLOOKUP($A332,BDD!$A$8:$BB$3170,9,0))</f>
        <v/>
      </c>
      <c r="J332" s="399" t="str">
        <f>IF($A332="","",VLOOKUP($A332,BDD!$A$8:$BB$3170,10,0))</f>
        <v/>
      </c>
      <c r="K332" s="400" t="str">
        <f>IF($A332="","",VLOOKUP($A332,BDD!$A$8:$BB$3170,11,0))</f>
        <v/>
      </c>
      <c r="L332" s="398" t="str">
        <f>IF($A332="","",VLOOKUP($A332,BDD!$A$8:$BB$3170,13,0))</f>
        <v/>
      </c>
      <c r="M332" s="398" t="str">
        <f>IF($A332="","",VLOOKUP($A332,BDD!$A$8:$BB$3170,14,0))</f>
        <v/>
      </c>
      <c r="N332" s="401" t="str">
        <f>IF(AB332="",IF($A332="","",VLOOKUP($A332,BDD!$A$8:$BB$3170,22,0)),VLOOKUP($A332,BDD!$A$8:$BB$3170,31,0))</f>
        <v/>
      </c>
      <c r="O332" s="399" t="str">
        <f>IF(AB332="",IF($A332="","",VLOOKUP($A332,BDD!$A$8:$BB$3170,16,0)),IF($A332="","",VLOOKUP($A332,BDD!$A$8:$BB$3170,29,0)))</f>
        <v/>
      </c>
      <c r="P332" s="402" t="str">
        <f>IF(AB332="",IF($A332="","",VLOOKUP($A332,BDD!$A$8:$BB$3170,17,0)),VLOOKUP($A332,BDD!$A$8:$BB$3170,30,0))</f>
        <v/>
      </c>
      <c r="Q332" s="402" t="str">
        <f>IF(AB332="",IF($A332="","",VLOOKUP($A332,BDD!$A$8:$BB$3170,18,0)),VLOOKUP($A332,BDD!$A$8:$BB$3170,30,0))</f>
        <v/>
      </c>
      <c r="R332" s="402" t="str">
        <f>IF(AB332="",IF($A332="","",VLOOKUP($A332,BDD!$A$8:$BB$3170,19,0)),VLOOKUP($A332,BDD!$A$8:$BB$3170,30,0))</f>
        <v/>
      </c>
      <c r="S332" s="398" t="str">
        <f>IF($A332="","",IFERROR(RIGHT(IF(VLOOKUP($A332,BDD!$A$8:$BB$3170,23,0)=0,"",VLOOKUP($A332,BDD!$A$8:$BB$3170,23,0)),3),""))</f>
        <v/>
      </c>
      <c r="T332" s="398" t="str">
        <f>IF($A332="","",IFERROR(RIGHT(IF(VLOOKUP($A332,BDD!$A$8:$BB$3170,27,0)=0,"",VLOOKUP($A332,BDD!$A$8:$BB$3170,27,0)),3),""))</f>
        <v/>
      </c>
      <c r="U332" s="398" t="str">
        <f>IF($A332="","",IFERROR(RIGHT(IF(VLOOKUP($A332,BDD!$A$8:$BB$3170,51,0)=0,"",VLOOKUP($A332,BDD!$A$8:$BB$3170,51,0)),3),""))</f>
        <v/>
      </c>
      <c r="V332" s="398" t="str">
        <f>IF($A332="","",IFERROR(RIGHT(IF(VLOOKUP($A332,BDD!$A$8:$BB$3170,52,0)=0,"",VLOOKUP($A332,BDD!$A$8:$BB$3170,52,0)),3),""))</f>
        <v/>
      </c>
      <c r="W332" s="398" t="str">
        <f>IF($A332="","",IFERROR(RIGHT(IF(VLOOKUP($A332,BDD!$A$8:$BB$3170,53,0)=0,"",VLOOKUP($A332,BDD!$A$8:$BB$3170,53,0)),3),""))</f>
        <v/>
      </c>
      <c r="X332" s="403" t="str">
        <f>IF($A332="","",IFERROR(RIGHT(IF(VLOOKUP($A332,BDD!$A$8:$BB$3170,54,0)=0,"",VLOOKUP($A332,BDD!$A$8:$BB$3170,54,0)),3),""))</f>
        <v/>
      </c>
      <c r="Y332" s="359">
        <v>196</v>
      </c>
      <c r="Z332" s="360"/>
      <c r="AA332" s="416"/>
      <c r="AB332" s="411" t="str">
        <f>IF($A332="","",IF(VLOOKUP($A332,BDD!$A$8:$BB$3170,32,0)=0,"",VLOOKUP($A332,BDD!$A$8:$BB$3170,32,0)))</f>
        <v/>
      </c>
    </row>
    <row r="333" spans="1:28" s="359" customFormat="1" ht="21" customHeight="1">
      <c r="A333" s="350" t="str">
        <f>IF(AA197="","",IFERROR(INDEX(BDD!$A$8:$A$3170,MATCH(AA197&amp;"",BDD!$E$8:$E$3170,0)),IFERROR(INDEX(BDD!$A$8:$A$3170,MATCH("JN°"&amp;TEXT(AA197,"000"),BDD!$E$8:$E$3170,0)),IF(ISNUMBER(MATCH(AA197&amp;"",BDD!$A$8:$A$3170,0)),AA197&amp;"",""))))</f>
        <v/>
      </c>
      <c r="B333" s="397" t="str">
        <f>IF($A333="","",VLOOKUP($A333,BDD!$A$8:$BB$3170,3,0))</f>
        <v/>
      </c>
      <c r="C333" s="363" t="str">
        <f>IF($A333="","",VLOOKUP($A333,BDD!$A$8:$BB$3170,4,0))</f>
        <v/>
      </c>
      <c r="D333" s="398" t="str">
        <f>IF($A333="","",VLOOKUP($A333,BDD!$A$8:$BB$3170,12,0))</f>
        <v/>
      </c>
      <c r="E333" s="398" t="str">
        <f>IF($A333="","",VLOOKUP($A333,BDD!$A$8:$BB$3170,5,0))</f>
        <v/>
      </c>
      <c r="F333" s="398" t="str">
        <f>IF($A333="","",VLOOKUP($A333,BDD!$A$8:$BB$3170,6,0))</f>
        <v/>
      </c>
      <c r="G333" s="399" t="str">
        <f>IF($A333="","",VLOOKUP($A333,BDD!$A$8:$BB$3170,7,0))</f>
        <v/>
      </c>
      <c r="H333" s="398" t="str">
        <f>IF($A333="","",VLOOKUP($A333,BDD!$A$8:$BB$3170,8,0))</f>
        <v/>
      </c>
      <c r="I333" s="398" t="str">
        <f>IF($A333="","",VLOOKUP($A333,BDD!$A$8:$BB$3170,9,0))</f>
        <v/>
      </c>
      <c r="J333" s="399" t="str">
        <f>IF($A333="","",VLOOKUP($A333,BDD!$A$8:$BB$3170,10,0))</f>
        <v/>
      </c>
      <c r="K333" s="400" t="str">
        <f>IF($A333="","",VLOOKUP($A333,BDD!$A$8:$BB$3170,11,0))</f>
        <v/>
      </c>
      <c r="L333" s="398" t="str">
        <f>IF($A333="","",VLOOKUP($A333,BDD!$A$8:$BB$3170,13,0))</f>
        <v/>
      </c>
      <c r="M333" s="398" t="str">
        <f>IF($A333="","",VLOOKUP($A333,BDD!$A$8:$BB$3170,14,0))</f>
        <v/>
      </c>
      <c r="N333" s="401" t="str">
        <f>IF(AB333="",IF($A333="","",VLOOKUP($A333,BDD!$A$8:$BB$3170,22,0)),VLOOKUP($A333,BDD!$A$8:$BB$3170,31,0))</f>
        <v/>
      </c>
      <c r="O333" s="399" t="str">
        <f>IF(AB333="",IF($A333="","",VLOOKUP($A333,BDD!$A$8:$BB$3170,16,0)),IF($A333="","",VLOOKUP($A333,BDD!$A$8:$BB$3170,29,0)))</f>
        <v/>
      </c>
      <c r="P333" s="402" t="str">
        <f>IF(AB333="",IF($A333="","",VLOOKUP($A333,BDD!$A$8:$BB$3170,17,0)),VLOOKUP($A333,BDD!$A$8:$BB$3170,30,0))</f>
        <v/>
      </c>
      <c r="Q333" s="402" t="str">
        <f>IF(AB333="",IF($A333="","",VLOOKUP($A333,BDD!$A$8:$BB$3170,18,0)),VLOOKUP($A333,BDD!$A$8:$BB$3170,30,0))</f>
        <v/>
      </c>
      <c r="R333" s="402" t="str">
        <f>IF(AB333="",IF($A333="","",VLOOKUP($A333,BDD!$A$8:$BB$3170,19,0)),VLOOKUP($A333,BDD!$A$8:$BB$3170,30,0))</f>
        <v/>
      </c>
      <c r="S333" s="398" t="str">
        <f>IF($A333="","",IFERROR(RIGHT(IF(VLOOKUP($A333,BDD!$A$8:$BB$3170,23,0)=0,"",VLOOKUP($A333,BDD!$A$8:$BB$3170,23,0)),3),""))</f>
        <v/>
      </c>
      <c r="T333" s="398" t="str">
        <f>IF($A333="","",IFERROR(RIGHT(IF(VLOOKUP($A333,BDD!$A$8:$BB$3170,27,0)=0,"",VLOOKUP($A333,BDD!$A$8:$BB$3170,27,0)),3),""))</f>
        <v/>
      </c>
      <c r="U333" s="398" t="str">
        <f>IF($A333="","",IFERROR(RIGHT(IF(VLOOKUP($A333,BDD!$A$8:$BB$3170,51,0)=0,"",VLOOKUP($A333,BDD!$A$8:$BB$3170,51,0)),3),""))</f>
        <v/>
      </c>
      <c r="V333" s="398" t="str">
        <f>IF($A333="","",IFERROR(RIGHT(IF(VLOOKUP($A333,BDD!$A$8:$BB$3170,52,0)=0,"",VLOOKUP($A333,BDD!$A$8:$BB$3170,52,0)),3),""))</f>
        <v/>
      </c>
      <c r="W333" s="398" t="str">
        <f>IF($A333="","",IFERROR(RIGHT(IF(VLOOKUP($A333,BDD!$A$8:$BB$3170,53,0)=0,"",VLOOKUP($A333,BDD!$A$8:$BB$3170,53,0)),3),""))</f>
        <v/>
      </c>
      <c r="X333" s="403" t="str">
        <f>IF($A333="","",IFERROR(RIGHT(IF(VLOOKUP($A333,BDD!$A$8:$BB$3170,54,0)=0,"",VLOOKUP($A333,BDD!$A$8:$BB$3170,54,0)),3),""))</f>
        <v/>
      </c>
      <c r="Y333" s="359">
        <v>197</v>
      </c>
      <c r="Z333" s="360"/>
      <c r="AA333" s="416"/>
      <c r="AB333" s="411" t="str">
        <f>IF($A333="","",IF(VLOOKUP($A333,BDD!$A$8:$BB$3170,32,0)=0,"",VLOOKUP($A333,BDD!$A$8:$BB$3170,32,0)))</f>
        <v/>
      </c>
    </row>
    <row r="334" spans="1:28" s="359" customFormat="1" ht="21" customHeight="1">
      <c r="A334" s="350" t="str">
        <f>IF(AA198="","",IFERROR(INDEX(BDD!$A$8:$A$3170,MATCH(AA198&amp;"",BDD!$E$8:$E$3170,0)),IFERROR(INDEX(BDD!$A$8:$A$3170,MATCH("JN°"&amp;TEXT(AA198,"000"),BDD!$E$8:$E$3170,0)),IF(ISNUMBER(MATCH(AA198&amp;"",BDD!$A$8:$A$3170,0)),AA198&amp;"",""))))</f>
        <v/>
      </c>
      <c r="B334" s="397" t="str">
        <f>IF($A334="","",VLOOKUP($A334,BDD!$A$8:$BB$3170,3,0))</f>
        <v/>
      </c>
      <c r="C334" s="363" t="str">
        <f>IF($A334="","",VLOOKUP($A334,BDD!$A$8:$BB$3170,4,0))</f>
        <v/>
      </c>
      <c r="D334" s="398" t="str">
        <f>IF($A334="","",VLOOKUP($A334,BDD!$A$8:$BB$3170,12,0))</f>
        <v/>
      </c>
      <c r="E334" s="398" t="str">
        <f>IF($A334="","",VLOOKUP($A334,BDD!$A$8:$BB$3170,5,0))</f>
        <v/>
      </c>
      <c r="F334" s="398" t="str">
        <f>IF($A334="","",VLOOKUP($A334,BDD!$A$8:$BB$3170,6,0))</f>
        <v/>
      </c>
      <c r="G334" s="399" t="str">
        <f>IF($A334="","",VLOOKUP($A334,BDD!$A$8:$BB$3170,7,0))</f>
        <v/>
      </c>
      <c r="H334" s="400" t="str">
        <f>IF($A334="","",VLOOKUP($A334,BDD!$A$8:$BB$3170,8,0))</f>
        <v/>
      </c>
      <c r="I334" s="398" t="str">
        <f>IF($A334="","",VLOOKUP($A334,BDD!$A$8:$BB$3170,9,0))</f>
        <v/>
      </c>
      <c r="J334" s="399" t="str">
        <f>IF($A334="","",VLOOKUP($A334,BDD!$A$8:$BB$3170,10,0))</f>
        <v/>
      </c>
      <c r="K334" s="400" t="str">
        <f>IF($A334="","",VLOOKUP($A334,BDD!$A$8:$BB$3170,11,0))</f>
        <v/>
      </c>
      <c r="L334" s="398" t="str">
        <f>IF($A334="","",VLOOKUP($A334,BDD!$A$8:$BB$3170,13,0))</f>
        <v/>
      </c>
      <c r="M334" s="398" t="str">
        <f>IF($A334="","",VLOOKUP($A334,BDD!$A$8:$BB$3170,14,0))</f>
        <v/>
      </c>
      <c r="N334" s="401" t="str">
        <f>IF(AB334="",IF($A334="","",VLOOKUP($A334,BDD!$A$8:$BB$3170,22,0)),VLOOKUP($A334,BDD!$A$8:$BB$3170,31,0))</f>
        <v/>
      </c>
      <c r="O334" s="399" t="str">
        <f>IF(AB334="",IF($A334="","",VLOOKUP($A334,BDD!$A$8:$BB$3170,16,0)),IF($A334="","",VLOOKUP($A334,BDD!$A$8:$BB$3170,29,0)))</f>
        <v/>
      </c>
      <c r="P334" s="402" t="str">
        <f>IF(AB334="",IF($A334="","",VLOOKUP($A334,BDD!$A$8:$BB$3170,17,0)),VLOOKUP($A334,BDD!$A$8:$BB$3170,30,0))</f>
        <v/>
      </c>
      <c r="Q334" s="402" t="str">
        <f>IF(AB334="",IF($A334="","",VLOOKUP($A334,BDD!$A$8:$BB$3170,18,0)),VLOOKUP($A334,BDD!$A$8:$BB$3170,30,0))</f>
        <v/>
      </c>
      <c r="R334" s="402" t="str">
        <f>IF(AB334="",IF($A334="","",VLOOKUP($A334,BDD!$A$8:$BB$3170,19,0)),VLOOKUP($A334,BDD!$A$8:$BB$3170,30,0))</f>
        <v/>
      </c>
      <c r="S334" s="398" t="str">
        <f>IF($A334="","",IFERROR(RIGHT(IF(VLOOKUP($A334,BDD!$A$8:$BB$3170,23,0)=0,"",VLOOKUP($A334,BDD!$A$8:$BB$3170,23,0)),3),""))</f>
        <v/>
      </c>
      <c r="T334" s="398" t="str">
        <f>IF($A334="","",IFERROR(RIGHT(IF(VLOOKUP($A334,BDD!$A$8:$BB$3170,27,0)=0,"",VLOOKUP($A334,BDD!$A$8:$BB$3170,27,0)),3),""))</f>
        <v/>
      </c>
      <c r="U334" s="398" t="str">
        <f>IF($A334="","",IFERROR(RIGHT(IF(VLOOKUP($A334,BDD!$A$8:$BB$3170,51,0)=0,"",VLOOKUP($A334,BDD!$A$8:$BB$3170,51,0)),3),""))</f>
        <v/>
      </c>
      <c r="V334" s="398" t="str">
        <f>IF($A334="","",IFERROR(RIGHT(IF(VLOOKUP($A334,BDD!$A$8:$BB$3170,52,0)=0,"",VLOOKUP($A334,BDD!$A$8:$BB$3170,52,0)),3),""))</f>
        <v/>
      </c>
      <c r="W334" s="398" t="str">
        <f>IF($A334="","",IFERROR(RIGHT(IF(VLOOKUP($A334,BDD!$A$8:$BB$3170,53,0)=0,"",VLOOKUP($A334,BDD!$A$8:$BB$3170,53,0)),3),""))</f>
        <v/>
      </c>
      <c r="X334" s="403" t="str">
        <f>IF($A334="","",IFERROR(RIGHT(IF(VLOOKUP($A334,BDD!$A$8:$BB$3170,54,0)=0,"",VLOOKUP($A334,BDD!$A$8:$BB$3170,54,0)),3),""))</f>
        <v/>
      </c>
      <c r="Y334" s="359">
        <v>198</v>
      </c>
      <c r="Z334" s="360"/>
      <c r="AA334" s="416"/>
      <c r="AB334" s="411" t="str">
        <f>IF($A334="","",IF(VLOOKUP($A334,BDD!$A$8:$BB$3170,32,0)=0,"",VLOOKUP($A334,BDD!$A$8:$BB$3170,32,0)))</f>
        <v/>
      </c>
    </row>
    <row r="335" spans="1:28" s="359" customFormat="1" ht="21" customHeight="1">
      <c r="A335" s="350" t="str">
        <f>IF(AA199="","",IFERROR(INDEX(BDD!$A$8:$A$3170,MATCH(AA199&amp;"",BDD!$E$8:$E$3170,0)),IFERROR(INDEX(BDD!$A$8:$A$3170,MATCH("JN°"&amp;TEXT(AA199,"000"),BDD!$E$8:$E$3170,0)),IF(ISNUMBER(MATCH(AA199&amp;"",BDD!$A$8:$A$3170,0)),AA199&amp;"",""))))</f>
        <v/>
      </c>
      <c r="B335" s="397" t="str">
        <f>IF($A335="","",VLOOKUP($A335,BDD!$A$8:$BB$3170,3,0))</f>
        <v/>
      </c>
      <c r="C335" s="363" t="str">
        <f>IF($A335="","",VLOOKUP($A335,BDD!$A$8:$BB$3170,4,0))</f>
        <v/>
      </c>
      <c r="D335" s="398" t="str">
        <f>IF($A335="","",VLOOKUP($A335,BDD!$A$8:$BB$3170,12,0))</f>
        <v/>
      </c>
      <c r="E335" s="398" t="str">
        <f>IF($A335="","",VLOOKUP($A335,BDD!$A$8:$BB$3170,5,0))</f>
        <v/>
      </c>
      <c r="F335" s="398" t="str">
        <f>IF($A335="","",VLOOKUP($A335,BDD!$A$8:$BB$3170,6,0))</f>
        <v/>
      </c>
      <c r="G335" s="399" t="str">
        <f>IF($A335="","",VLOOKUP($A335,BDD!$A$8:$BB$3170,7,0))</f>
        <v/>
      </c>
      <c r="H335" s="398" t="str">
        <f>IF($A335="","",VLOOKUP($A335,BDD!$A$8:$BB$3170,8,0))</f>
        <v/>
      </c>
      <c r="I335" s="398" t="str">
        <f>IF($A335="","",VLOOKUP($A335,BDD!$A$8:$BB$3170,9,0))</f>
        <v/>
      </c>
      <c r="J335" s="399" t="str">
        <f>IF($A335="","",VLOOKUP($A335,BDD!$A$8:$BB$3170,10,0))</f>
        <v/>
      </c>
      <c r="K335" s="400" t="str">
        <f>IF($A335="","",VLOOKUP($A335,BDD!$A$8:$BB$3170,11,0))</f>
        <v/>
      </c>
      <c r="L335" s="398" t="str">
        <f>IF($A335="","",VLOOKUP($A335,BDD!$A$8:$BB$3170,13,0))</f>
        <v/>
      </c>
      <c r="M335" s="398" t="str">
        <f>IF($A335="","",VLOOKUP($A335,BDD!$A$8:$BB$3170,14,0))</f>
        <v/>
      </c>
      <c r="N335" s="401" t="str">
        <f>IF(AB335="",IF($A335="","",VLOOKUP($A335,BDD!$A$8:$BB$3170,22,0)),VLOOKUP($A335,BDD!$A$8:$BB$3170,31,0))</f>
        <v/>
      </c>
      <c r="O335" s="399" t="str">
        <f>IF(AB335="",IF($A335="","",VLOOKUP($A335,BDD!$A$8:$BB$3170,16,0)),IF($A335="","",VLOOKUP($A335,BDD!$A$8:$BB$3170,29,0)))</f>
        <v/>
      </c>
      <c r="P335" s="402" t="str">
        <f>IF(AB335="",IF($A335="","",VLOOKUP($A335,BDD!$A$8:$BB$3170,17,0)),VLOOKUP($A335,BDD!$A$8:$BB$3170,30,0))</f>
        <v/>
      </c>
      <c r="Q335" s="402" t="str">
        <f>IF(AB335="",IF($A335="","",VLOOKUP($A335,BDD!$A$8:$BB$3170,18,0)),VLOOKUP($A335,BDD!$A$8:$BB$3170,30,0))</f>
        <v/>
      </c>
      <c r="R335" s="402" t="str">
        <f>IF(AB335="",IF($A335="","",VLOOKUP($A335,BDD!$A$8:$BB$3170,19,0)),VLOOKUP($A335,BDD!$A$8:$BB$3170,30,0))</f>
        <v/>
      </c>
      <c r="S335" s="398" t="str">
        <f>IF($A335="","",IFERROR(RIGHT(IF(VLOOKUP($A335,BDD!$A$8:$BB$3170,23,0)=0,"",VLOOKUP($A335,BDD!$A$8:$BB$3170,23,0)),3),""))</f>
        <v/>
      </c>
      <c r="T335" s="398" t="str">
        <f>IF($A335="","",IFERROR(RIGHT(IF(VLOOKUP($A335,BDD!$A$8:$BB$3170,27,0)=0,"",VLOOKUP($A335,BDD!$A$8:$BB$3170,27,0)),3),""))</f>
        <v/>
      </c>
      <c r="U335" s="398" t="str">
        <f>IF($A335="","",IFERROR(RIGHT(IF(VLOOKUP($A335,BDD!$A$8:$BB$3170,51,0)=0,"",VLOOKUP($A335,BDD!$A$8:$BB$3170,51,0)),3),""))</f>
        <v/>
      </c>
      <c r="V335" s="398" t="str">
        <f>IF($A335="","",IFERROR(RIGHT(IF(VLOOKUP($A335,BDD!$A$8:$BB$3170,52,0)=0,"",VLOOKUP($A335,BDD!$A$8:$BB$3170,52,0)),3),""))</f>
        <v/>
      </c>
      <c r="W335" s="398" t="str">
        <f>IF($A335="","",IFERROR(RIGHT(IF(VLOOKUP($A335,BDD!$A$8:$BB$3170,53,0)=0,"",VLOOKUP($A335,BDD!$A$8:$BB$3170,53,0)),3),""))</f>
        <v/>
      </c>
      <c r="X335" s="403" t="str">
        <f>IF($A335="","",IFERROR(RIGHT(IF(VLOOKUP($A335,BDD!$A$8:$BB$3170,54,0)=0,"",VLOOKUP($A335,BDD!$A$8:$BB$3170,54,0)),3),""))</f>
        <v/>
      </c>
      <c r="Y335" s="359">
        <v>199</v>
      </c>
      <c r="Z335" s="360"/>
      <c r="AA335" s="416"/>
      <c r="AB335" s="411" t="str">
        <f>IF($A335="","",IF(VLOOKUP($A335,BDD!$A$8:$BB$3170,32,0)=0,"",VLOOKUP($A335,BDD!$A$8:$BB$3170,32,0)))</f>
        <v/>
      </c>
    </row>
    <row r="336" spans="1:28" s="359" customFormat="1" ht="21" customHeight="1">
      <c r="A336" s="350" t="str">
        <f>IF(AA200="","",IFERROR(INDEX(BDD!$A$8:$A$3170,MATCH(AA200&amp;"",BDD!$E$8:$E$3170,0)),IFERROR(INDEX(BDD!$A$8:$A$3170,MATCH("JN°"&amp;TEXT(AA200,"000"),BDD!$E$8:$E$3170,0)),IF(ISNUMBER(MATCH(AA200&amp;"",BDD!$A$8:$A$3170,0)),AA200&amp;"",""))))</f>
        <v/>
      </c>
      <c r="B336" s="397" t="str">
        <f>IF($A336="","",VLOOKUP($A336,BDD!$A$8:$BB$3170,3,0))</f>
        <v/>
      </c>
      <c r="C336" s="363" t="str">
        <f>IF($A336="","",VLOOKUP($A336,BDD!$A$8:$BB$3170,4,0))</f>
        <v/>
      </c>
      <c r="D336" s="398" t="str">
        <f>IF($A336="","",VLOOKUP($A336,BDD!$A$8:$BB$3170,12,0))</f>
        <v/>
      </c>
      <c r="E336" s="398" t="str">
        <f>IF($A336="","",VLOOKUP($A336,BDD!$A$8:$BB$3170,5,0))</f>
        <v/>
      </c>
      <c r="F336" s="398" t="str">
        <f>IF($A336="","",VLOOKUP($A336,BDD!$A$8:$BB$3170,6,0))</f>
        <v/>
      </c>
      <c r="G336" s="399" t="str">
        <f>IF($A336="","",VLOOKUP($A336,BDD!$A$8:$BB$3170,7,0))</f>
        <v/>
      </c>
      <c r="H336" s="398" t="str">
        <f>IF($A336="","",VLOOKUP($A336,BDD!$A$8:$BB$3170,8,0))</f>
        <v/>
      </c>
      <c r="I336" s="398" t="str">
        <f>IF($A336="","",VLOOKUP($A336,BDD!$A$8:$BB$3170,9,0))</f>
        <v/>
      </c>
      <c r="J336" s="399" t="str">
        <f>IF($A336="","",VLOOKUP($A336,BDD!$A$8:$BB$3170,10,0))</f>
        <v/>
      </c>
      <c r="K336" s="400" t="str">
        <f>IF($A336="","",VLOOKUP($A336,BDD!$A$8:$BB$3170,11,0))</f>
        <v/>
      </c>
      <c r="L336" s="398" t="str">
        <f>IF($A336="","",VLOOKUP($A336,BDD!$A$8:$BB$3170,13,0))</f>
        <v/>
      </c>
      <c r="M336" s="398" t="str">
        <f>IF($A336="","",VLOOKUP($A336,BDD!$A$8:$BB$3170,14,0))</f>
        <v/>
      </c>
      <c r="N336" s="401" t="str">
        <f>IF(AB336="",IF($A336="","",VLOOKUP($A336,BDD!$A$8:$BB$3170,22,0)),VLOOKUP($A336,BDD!$A$8:$BB$3170,31,0))</f>
        <v/>
      </c>
      <c r="O336" s="399" t="str">
        <f>IF(AB336="",IF($A336="","",VLOOKUP($A336,BDD!$A$8:$BB$3170,16,0)),IF($A336="","",VLOOKUP($A336,BDD!$A$8:$BB$3170,29,0)))</f>
        <v/>
      </c>
      <c r="P336" s="402" t="str">
        <f>IF(AB336="",IF($A336="","",VLOOKUP($A336,BDD!$A$8:$BB$3170,17,0)),VLOOKUP($A336,BDD!$A$8:$BB$3170,30,0))</f>
        <v/>
      </c>
      <c r="Q336" s="402" t="str">
        <f>IF(AB336="",IF($A336="","",VLOOKUP($A336,BDD!$A$8:$BB$3170,18,0)),VLOOKUP($A336,BDD!$A$8:$BB$3170,30,0))</f>
        <v/>
      </c>
      <c r="R336" s="402" t="str">
        <f>IF(AB336="",IF($A336="","",VLOOKUP($A336,BDD!$A$8:$BB$3170,19,0)),VLOOKUP($A336,BDD!$A$8:$BB$3170,30,0))</f>
        <v/>
      </c>
      <c r="S336" s="398" t="str">
        <f>IF($A336="","",IFERROR(RIGHT(IF(VLOOKUP($A336,BDD!$A$8:$BB$3170,23,0)=0,"",VLOOKUP($A336,BDD!$A$8:$BB$3170,23,0)),3),""))</f>
        <v/>
      </c>
      <c r="T336" s="398" t="str">
        <f>IF($A336="","",IFERROR(RIGHT(IF(VLOOKUP($A336,BDD!$A$8:$BB$3170,27,0)=0,"",VLOOKUP($A336,BDD!$A$8:$BB$3170,27,0)),3),""))</f>
        <v/>
      </c>
      <c r="U336" s="398" t="str">
        <f>IF($A336="","",IFERROR(RIGHT(IF(VLOOKUP($A336,BDD!$A$8:$BB$3170,51,0)=0,"",VLOOKUP($A336,BDD!$A$8:$BB$3170,51,0)),3),""))</f>
        <v/>
      </c>
      <c r="V336" s="398" t="str">
        <f>IF($A336="","",IFERROR(RIGHT(IF(VLOOKUP($A336,BDD!$A$8:$BB$3170,52,0)=0,"",VLOOKUP($A336,BDD!$A$8:$BB$3170,52,0)),3),""))</f>
        <v/>
      </c>
      <c r="W336" s="398" t="str">
        <f>IF($A336="","",IFERROR(RIGHT(IF(VLOOKUP($A336,BDD!$A$8:$BB$3170,53,0)=0,"",VLOOKUP($A336,BDD!$A$8:$BB$3170,53,0)),3),""))</f>
        <v/>
      </c>
      <c r="X336" s="403" t="str">
        <f>IF($A336="","",IFERROR(RIGHT(IF(VLOOKUP($A336,BDD!$A$8:$BB$3170,54,0)=0,"",VLOOKUP($A336,BDD!$A$8:$BB$3170,54,0)),3),""))</f>
        <v/>
      </c>
      <c r="Y336" s="359">
        <v>200</v>
      </c>
      <c r="Z336" s="360"/>
      <c r="AA336" s="416"/>
      <c r="AB336" s="411" t="str">
        <f>IF($A336="","",IF(VLOOKUP($A336,BDD!$A$8:$BB$3170,32,0)=0,"",VLOOKUP($A336,BDD!$A$8:$BB$3170,32,0)))</f>
        <v/>
      </c>
    </row>
    <row r="337" spans="1:28" s="359" customFormat="1" ht="21" customHeight="1">
      <c r="A337" s="350" t="str">
        <f>IF(AA201="","",IFERROR(INDEX(BDD!$A$8:$A$3170,MATCH(AA201&amp;"",BDD!$E$8:$E$3170,0)),IFERROR(INDEX(BDD!$A$8:$A$3170,MATCH("JN°"&amp;TEXT(AA201,"000"),BDD!$E$8:$E$3170,0)),IF(ISNUMBER(MATCH(AA201&amp;"",BDD!$A$8:$A$3170,0)),AA201&amp;"",""))))</f>
        <v/>
      </c>
      <c r="B337" s="397" t="str">
        <f>IF($A337="","",VLOOKUP($A337,BDD!$A$8:$BB$3170,3,0))</f>
        <v/>
      </c>
      <c r="C337" s="363" t="str">
        <f>IF($A337="","",VLOOKUP($A337,BDD!$A$8:$BB$3170,4,0))</f>
        <v/>
      </c>
      <c r="D337" s="398" t="str">
        <f>IF($A337="","",VLOOKUP($A337,BDD!$A$8:$BB$3170,12,0))</f>
        <v/>
      </c>
      <c r="E337" s="398" t="str">
        <f>IF($A337="","",VLOOKUP($A337,BDD!$A$8:$BB$3170,5,0))</f>
        <v/>
      </c>
      <c r="F337" s="398" t="str">
        <f>IF($A337="","",VLOOKUP($A337,BDD!$A$8:$BB$3170,6,0))</f>
        <v/>
      </c>
      <c r="G337" s="399" t="str">
        <f>IF($A337="","",VLOOKUP($A337,BDD!$A$8:$BB$3170,7,0))</f>
        <v/>
      </c>
      <c r="H337" s="398" t="str">
        <f>IF($A337="","",VLOOKUP($A337,BDD!$A$8:$BB$3170,8,0))</f>
        <v/>
      </c>
      <c r="I337" s="398" t="str">
        <f>IF($A337="","",VLOOKUP($A337,BDD!$A$8:$BB$3170,9,0))</f>
        <v/>
      </c>
      <c r="J337" s="399" t="str">
        <f>IF($A337="","",VLOOKUP($A337,BDD!$A$8:$BB$3170,10,0))</f>
        <v/>
      </c>
      <c r="K337" s="400" t="str">
        <f>IF($A337="","",VLOOKUP($A337,BDD!$A$8:$BB$3170,11,0))</f>
        <v/>
      </c>
      <c r="L337" s="398" t="str">
        <f>IF($A337="","",VLOOKUP($A337,BDD!$A$8:$BB$3170,13,0))</f>
        <v/>
      </c>
      <c r="M337" s="398" t="str">
        <f>IF($A337="","",VLOOKUP($A337,BDD!$A$8:$BB$3170,14,0))</f>
        <v/>
      </c>
      <c r="N337" s="401" t="str">
        <f>IF(AB337="",IF($A337="","",VLOOKUP($A337,BDD!$A$8:$BB$3170,22,0)),VLOOKUP($A337,BDD!$A$8:$BB$3170,31,0))</f>
        <v/>
      </c>
      <c r="O337" s="399" t="str">
        <f>IF(AB337="",IF($A337="","",VLOOKUP($A337,BDD!$A$8:$BB$3170,16,0)),IF($A337="","",VLOOKUP($A337,BDD!$A$8:$BB$3170,29,0)))</f>
        <v/>
      </c>
      <c r="P337" s="402" t="str">
        <f>IF(AB337="",IF($A337="","",VLOOKUP($A337,BDD!$A$8:$BB$3170,17,0)),VLOOKUP($A337,BDD!$A$8:$BB$3170,30,0))</f>
        <v/>
      </c>
      <c r="Q337" s="402" t="str">
        <f>IF(AB337="",IF($A337="","",VLOOKUP($A337,BDD!$A$8:$BB$3170,18,0)),VLOOKUP($A337,BDD!$A$8:$BB$3170,30,0))</f>
        <v/>
      </c>
      <c r="R337" s="402" t="str">
        <f>IF(AB337="",IF($A337="","",VLOOKUP($A337,BDD!$A$8:$BB$3170,19,0)),VLOOKUP($A337,BDD!$A$8:$BB$3170,30,0))</f>
        <v/>
      </c>
      <c r="S337" s="398" t="str">
        <f>IF($A337="","",IFERROR(RIGHT(IF(VLOOKUP($A337,BDD!$A$8:$BB$3170,23,0)=0,"",VLOOKUP($A337,BDD!$A$8:$BB$3170,23,0)),3),""))</f>
        <v/>
      </c>
      <c r="T337" s="398" t="str">
        <f>IF($A337="","",IFERROR(RIGHT(IF(VLOOKUP($A337,BDD!$A$8:$BB$3170,27,0)=0,"",VLOOKUP($A337,BDD!$A$8:$BB$3170,27,0)),3),""))</f>
        <v/>
      </c>
      <c r="U337" s="398" t="str">
        <f>IF($A337="","",IFERROR(RIGHT(IF(VLOOKUP($A337,BDD!$A$8:$BB$3170,51,0)=0,"",VLOOKUP($A337,BDD!$A$8:$BB$3170,51,0)),3),""))</f>
        <v/>
      </c>
      <c r="V337" s="398" t="str">
        <f>IF($A337="","",IFERROR(RIGHT(IF(VLOOKUP($A337,BDD!$A$8:$BB$3170,52,0)=0,"",VLOOKUP($A337,BDD!$A$8:$BB$3170,52,0)),3),""))</f>
        <v/>
      </c>
      <c r="W337" s="398" t="str">
        <f>IF($A337="","",IFERROR(RIGHT(IF(VLOOKUP($A337,BDD!$A$8:$BB$3170,53,0)=0,"",VLOOKUP($A337,BDD!$A$8:$BB$3170,53,0)),3),""))</f>
        <v/>
      </c>
      <c r="X337" s="403" t="str">
        <f>IF($A337="","",IFERROR(RIGHT(IF(VLOOKUP($A337,BDD!$A$8:$BB$3170,54,0)=0,"",VLOOKUP($A337,BDD!$A$8:$BB$3170,54,0)),3),""))</f>
        <v/>
      </c>
      <c r="Y337" s="359">
        <v>201</v>
      </c>
      <c r="Z337" s="360"/>
      <c r="AA337" s="416"/>
      <c r="AB337" s="411" t="str">
        <f>IF($A337="","",IF(VLOOKUP($A337,BDD!$A$8:$BB$3170,32,0)=0,"",VLOOKUP($A337,BDD!$A$8:$BB$3170,32,0)))</f>
        <v/>
      </c>
    </row>
    <row r="338" spans="1:28" s="359" customFormat="1" ht="21" customHeight="1">
      <c r="A338" s="350" t="str">
        <f>IF(AA202="","",IFERROR(INDEX(BDD!$A$8:$A$3170,MATCH(AA202&amp;"",BDD!$E$8:$E$3170,0)),IFERROR(INDEX(BDD!$A$8:$A$3170,MATCH("JN°"&amp;TEXT(AA202,"000"),BDD!$E$8:$E$3170,0)),IF(ISNUMBER(MATCH(AA202&amp;"",BDD!$A$8:$A$3170,0)),AA202&amp;"",""))))</f>
        <v/>
      </c>
      <c r="B338" s="397" t="str">
        <f>IF($A338="","",VLOOKUP($A338,BDD!$A$8:$BB$3170,3,0))</f>
        <v/>
      </c>
      <c r="C338" s="363" t="str">
        <f>IF($A338="","",VLOOKUP($A338,BDD!$A$8:$BB$3170,4,0))</f>
        <v/>
      </c>
      <c r="D338" s="398" t="str">
        <f>IF($A338="","",VLOOKUP($A338,BDD!$A$8:$BB$3170,12,0))</f>
        <v/>
      </c>
      <c r="E338" s="398" t="str">
        <f>IF($A338="","",VLOOKUP($A338,BDD!$A$8:$BB$3170,5,0))</f>
        <v/>
      </c>
      <c r="F338" s="398" t="str">
        <f>IF($A338="","",VLOOKUP($A338,BDD!$A$8:$BB$3170,6,0))</f>
        <v/>
      </c>
      <c r="G338" s="399" t="str">
        <f>IF($A338="","",VLOOKUP($A338,BDD!$A$8:$BB$3170,7,0))</f>
        <v/>
      </c>
      <c r="H338" s="400" t="str">
        <f>IF($A338="","",VLOOKUP($A338,BDD!$A$8:$BB$3170,8,0))</f>
        <v/>
      </c>
      <c r="I338" s="398" t="str">
        <f>IF($A338="","",VLOOKUP($A338,BDD!$A$8:$BB$3170,9,0))</f>
        <v/>
      </c>
      <c r="J338" s="399" t="str">
        <f>IF($A338="","",VLOOKUP($A338,BDD!$A$8:$BB$3170,10,0))</f>
        <v/>
      </c>
      <c r="K338" s="400" t="str">
        <f>IF($A338="","",VLOOKUP($A338,BDD!$A$8:$BB$3170,11,0))</f>
        <v/>
      </c>
      <c r="L338" s="398" t="str">
        <f>IF($A338="","",VLOOKUP($A338,BDD!$A$8:$BB$3170,13,0))</f>
        <v/>
      </c>
      <c r="M338" s="398" t="str">
        <f>IF($A338="","",VLOOKUP($A338,BDD!$A$8:$BB$3170,14,0))</f>
        <v/>
      </c>
      <c r="N338" s="401" t="str">
        <f>IF(AB338="",IF($A338="","",VLOOKUP($A338,BDD!$A$8:$BB$3170,22,0)),VLOOKUP($A338,BDD!$A$8:$BB$3170,31,0))</f>
        <v/>
      </c>
      <c r="O338" s="399" t="str">
        <f>IF(AB338="",IF($A338="","",VLOOKUP($A338,BDD!$A$8:$BB$3170,16,0)),IF($A338="","",VLOOKUP($A338,BDD!$A$8:$BB$3170,29,0)))</f>
        <v/>
      </c>
      <c r="P338" s="402" t="str">
        <f>IF(AB338="",IF($A338="","",VLOOKUP($A338,BDD!$A$8:$BB$3170,17,0)),VLOOKUP($A338,BDD!$A$8:$BB$3170,30,0))</f>
        <v/>
      </c>
      <c r="Q338" s="402" t="str">
        <f>IF(AB338="",IF($A338="","",VLOOKUP($A338,BDD!$A$8:$BB$3170,18,0)),VLOOKUP($A338,BDD!$A$8:$BB$3170,30,0))</f>
        <v/>
      </c>
      <c r="R338" s="402" t="str">
        <f>IF(AB338="",IF($A338="","",VLOOKUP($A338,BDD!$A$8:$BB$3170,19,0)),VLOOKUP($A338,BDD!$A$8:$BB$3170,30,0))</f>
        <v/>
      </c>
      <c r="S338" s="398" t="str">
        <f>IF($A338="","",IFERROR(RIGHT(IF(VLOOKUP($A338,BDD!$A$8:$BB$3170,23,0)=0,"",VLOOKUP($A338,BDD!$A$8:$BB$3170,23,0)),3),""))</f>
        <v/>
      </c>
      <c r="T338" s="398" t="str">
        <f>IF($A338="","",IFERROR(RIGHT(IF(VLOOKUP($A338,BDD!$A$8:$BB$3170,27,0)=0,"",VLOOKUP($A338,BDD!$A$8:$BB$3170,27,0)),3),""))</f>
        <v/>
      </c>
      <c r="U338" s="398" t="str">
        <f>IF($A338="","",IFERROR(RIGHT(IF(VLOOKUP($A338,BDD!$A$8:$BB$3170,51,0)=0,"",VLOOKUP($A338,BDD!$A$8:$BB$3170,51,0)),3),""))</f>
        <v/>
      </c>
      <c r="V338" s="398" t="str">
        <f>IF($A338="","",IFERROR(RIGHT(IF(VLOOKUP($A338,BDD!$A$8:$BB$3170,52,0)=0,"",VLOOKUP($A338,BDD!$A$8:$BB$3170,52,0)),3),""))</f>
        <v/>
      </c>
      <c r="W338" s="398" t="str">
        <f>IF($A338="","",IFERROR(RIGHT(IF(VLOOKUP($A338,BDD!$A$8:$BB$3170,53,0)=0,"",VLOOKUP($A338,BDD!$A$8:$BB$3170,53,0)),3),""))</f>
        <v/>
      </c>
      <c r="X338" s="403" t="str">
        <f>IF($A338="","",IFERROR(RIGHT(IF(VLOOKUP($A338,BDD!$A$8:$BB$3170,54,0)=0,"",VLOOKUP($A338,BDD!$A$8:$BB$3170,54,0)),3),""))</f>
        <v/>
      </c>
      <c r="Y338" s="359">
        <v>202</v>
      </c>
      <c r="Z338" s="360"/>
      <c r="AA338" s="416"/>
      <c r="AB338" s="411" t="str">
        <f>IF($A338="","",IF(VLOOKUP($A338,BDD!$A$8:$BB$3170,32,0)=0,"",VLOOKUP($A338,BDD!$A$8:$BB$3170,32,0)))</f>
        <v/>
      </c>
    </row>
    <row r="339" spans="1:28" s="359" customFormat="1" ht="21" customHeight="1">
      <c r="A339" s="350" t="str">
        <f>IF(AA203="","",IFERROR(INDEX(BDD!$A$8:$A$3170,MATCH(AA203&amp;"",BDD!$E$8:$E$3170,0)),IFERROR(INDEX(BDD!$A$8:$A$3170,MATCH("JN°"&amp;TEXT(AA203,"000"),BDD!$E$8:$E$3170,0)),IF(ISNUMBER(MATCH(AA203&amp;"",BDD!$A$8:$A$3170,0)),AA203&amp;"",""))))</f>
        <v/>
      </c>
      <c r="B339" s="397" t="str">
        <f>IF($A339="","",VLOOKUP($A339,BDD!$A$8:$BB$3170,3,0))</f>
        <v/>
      </c>
      <c r="C339" s="363" t="str">
        <f>IF($A339="","",VLOOKUP($A339,BDD!$A$8:$BB$3170,4,0))</f>
        <v/>
      </c>
      <c r="D339" s="398" t="str">
        <f>IF($A339="","",VLOOKUP($A339,BDD!$A$8:$BB$3170,12,0))</f>
        <v/>
      </c>
      <c r="E339" s="398" t="str">
        <f>IF($A339="","",VLOOKUP($A339,BDD!$A$8:$BB$3170,5,0))</f>
        <v/>
      </c>
      <c r="F339" s="398" t="str">
        <f>IF($A339="","",VLOOKUP($A339,BDD!$A$8:$BB$3170,6,0))</f>
        <v/>
      </c>
      <c r="G339" s="399" t="str">
        <f>IF($A339="","",VLOOKUP($A339,BDD!$A$8:$BB$3170,7,0))</f>
        <v/>
      </c>
      <c r="H339" s="398" t="str">
        <f>IF($A339="","",VLOOKUP($A339,BDD!$A$8:$BB$3170,8,0))</f>
        <v/>
      </c>
      <c r="I339" s="398" t="str">
        <f>IF($A339="","",VLOOKUP($A339,BDD!$A$8:$BB$3170,9,0))</f>
        <v/>
      </c>
      <c r="J339" s="399" t="str">
        <f>IF($A339="","",VLOOKUP($A339,BDD!$A$8:$BB$3170,10,0))</f>
        <v/>
      </c>
      <c r="K339" s="400" t="str">
        <f>IF($A339="","",VLOOKUP($A339,BDD!$A$8:$BB$3170,11,0))</f>
        <v/>
      </c>
      <c r="L339" s="398" t="str">
        <f>IF($A339="","",VLOOKUP($A339,BDD!$A$8:$BB$3170,13,0))</f>
        <v/>
      </c>
      <c r="M339" s="398" t="str">
        <f>IF($A339="","",VLOOKUP($A339,BDD!$A$8:$BB$3170,14,0))</f>
        <v/>
      </c>
      <c r="N339" s="401" t="str">
        <f>IF(AB339="",IF($A339="","",VLOOKUP($A339,BDD!$A$8:$BB$3170,22,0)),VLOOKUP($A339,BDD!$A$8:$BB$3170,31,0))</f>
        <v/>
      </c>
      <c r="O339" s="399" t="str">
        <f>IF(AB339="",IF($A339="","",VLOOKUP($A339,BDD!$A$8:$BB$3170,16,0)),IF($A339="","",VLOOKUP($A339,BDD!$A$8:$BB$3170,29,0)))</f>
        <v/>
      </c>
      <c r="P339" s="402" t="str">
        <f>IF(AB339="",IF($A339="","",VLOOKUP($A339,BDD!$A$8:$BB$3170,17,0)),VLOOKUP($A339,BDD!$A$8:$BB$3170,30,0))</f>
        <v/>
      </c>
      <c r="Q339" s="402" t="str">
        <f>IF(AB339="",IF($A339="","",VLOOKUP($A339,BDD!$A$8:$BB$3170,18,0)),VLOOKUP($A339,BDD!$A$8:$BB$3170,30,0))</f>
        <v/>
      </c>
      <c r="R339" s="402" t="str">
        <f>IF(AB339="",IF($A339="","",VLOOKUP($A339,BDD!$A$8:$BB$3170,19,0)),VLOOKUP($A339,BDD!$A$8:$BB$3170,30,0))</f>
        <v/>
      </c>
      <c r="S339" s="398" t="str">
        <f>IF($A339="","",IFERROR(RIGHT(IF(VLOOKUP($A339,BDD!$A$8:$BB$3170,23,0)=0,"",VLOOKUP($A339,BDD!$A$8:$BB$3170,23,0)),3),""))</f>
        <v/>
      </c>
      <c r="T339" s="398" t="str">
        <f>IF($A339="","",IFERROR(RIGHT(IF(VLOOKUP($A339,BDD!$A$8:$BB$3170,27,0)=0,"",VLOOKUP($A339,BDD!$A$8:$BB$3170,27,0)),3),""))</f>
        <v/>
      </c>
      <c r="U339" s="398" t="str">
        <f>IF($A339="","",IFERROR(RIGHT(IF(VLOOKUP($A339,BDD!$A$8:$BB$3170,51,0)=0,"",VLOOKUP($A339,BDD!$A$8:$BB$3170,51,0)),3),""))</f>
        <v/>
      </c>
      <c r="V339" s="398" t="str">
        <f>IF($A339="","",IFERROR(RIGHT(IF(VLOOKUP($A339,BDD!$A$8:$BB$3170,52,0)=0,"",VLOOKUP($A339,BDD!$A$8:$BB$3170,52,0)),3),""))</f>
        <v/>
      </c>
      <c r="W339" s="398" t="str">
        <f>IF($A339="","",IFERROR(RIGHT(IF(VLOOKUP($A339,BDD!$A$8:$BB$3170,53,0)=0,"",VLOOKUP($A339,BDD!$A$8:$BB$3170,53,0)),3),""))</f>
        <v/>
      </c>
      <c r="X339" s="403" t="str">
        <f>IF($A339="","",IFERROR(RIGHT(IF(VLOOKUP($A339,BDD!$A$8:$BB$3170,54,0)=0,"",VLOOKUP($A339,BDD!$A$8:$BB$3170,54,0)),3),""))</f>
        <v/>
      </c>
      <c r="Y339" s="359">
        <v>203</v>
      </c>
      <c r="Z339" s="360"/>
      <c r="AA339" s="416"/>
      <c r="AB339" s="411" t="str">
        <f>IF($A339="","",IF(VLOOKUP($A339,BDD!$A$8:$BB$3170,32,0)=0,"",VLOOKUP($A339,BDD!$A$8:$BB$3170,32,0)))</f>
        <v/>
      </c>
    </row>
    <row r="340" spans="1:28" s="359" customFormat="1" ht="21" customHeight="1">
      <c r="A340" s="350" t="str">
        <f>IF(AA204="","",IFERROR(INDEX(BDD!$A$8:$A$3170,MATCH(AA204&amp;"",BDD!$E$8:$E$3170,0)),IFERROR(INDEX(BDD!$A$8:$A$3170,MATCH("JN°"&amp;TEXT(AA204,"000"),BDD!$E$8:$E$3170,0)),IF(ISNUMBER(MATCH(AA204&amp;"",BDD!$A$8:$A$3170,0)),AA204&amp;"",""))))</f>
        <v/>
      </c>
      <c r="B340" s="397" t="str">
        <f>IF($A340="","",VLOOKUP($A340,BDD!$A$8:$BB$3170,3,0))</f>
        <v/>
      </c>
      <c r="C340" s="363" t="str">
        <f>IF($A340="","",VLOOKUP($A340,BDD!$A$8:$BB$3170,4,0))</f>
        <v/>
      </c>
      <c r="D340" s="398" t="str">
        <f>IF($A340="","",VLOOKUP($A340,BDD!$A$8:$BB$3170,12,0))</f>
        <v/>
      </c>
      <c r="E340" s="398" t="str">
        <f>IF($A340="","",VLOOKUP($A340,BDD!$A$8:$BB$3170,5,0))</f>
        <v/>
      </c>
      <c r="F340" s="398" t="str">
        <f>IF($A340="","",VLOOKUP($A340,BDD!$A$8:$BB$3170,6,0))</f>
        <v/>
      </c>
      <c r="G340" s="399" t="str">
        <f>IF($A340="","",VLOOKUP($A340,BDD!$A$8:$BB$3170,7,0))</f>
        <v/>
      </c>
      <c r="H340" s="398" t="str">
        <f>IF($A340="","",VLOOKUP($A340,BDD!$A$8:$BB$3170,8,0))</f>
        <v/>
      </c>
      <c r="I340" s="398" t="str">
        <f>IF($A340="","",VLOOKUP($A340,BDD!$A$8:$BB$3170,9,0))</f>
        <v/>
      </c>
      <c r="J340" s="399" t="str">
        <f>IF($A340="","",VLOOKUP($A340,BDD!$A$8:$BB$3170,10,0))</f>
        <v/>
      </c>
      <c r="K340" s="400" t="str">
        <f>IF($A340="","",VLOOKUP($A340,BDD!$A$8:$BB$3170,11,0))</f>
        <v/>
      </c>
      <c r="L340" s="398" t="str">
        <f>IF($A340="","",VLOOKUP($A340,BDD!$A$8:$BB$3170,13,0))</f>
        <v/>
      </c>
      <c r="M340" s="398" t="str">
        <f>IF($A340="","",VLOOKUP($A340,BDD!$A$8:$BB$3170,14,0))</f>
        <v/>
      </c>
      <c r="N340" s="401" t="str">
        <f>IF(AB340="",IF($A340="","",VLOOKUP($A340,BDD!$A$8:$BB$3170,22,0)),VLOOKUP($A340,BDD!$A$8:$BB$3170,31,0))</f>
        <v/>
      </c>
      <c r="O340" s="399" t="str">
        <f>IF(AB340="",IF($A340="","",VLOOKUP($A340,BDD!$A$8:$BB$3170,16,0)),IF($A340="","",VLOOKUP($A340,BDD!$A$8:$BB$3170,29,0)))</f>
        <v/>
      </c>
      <c r="P340" s="402" t="str">
        <f>IF(AB340="",IF($A340="","",VLOOKUP($A340,BDD!$A$8:$BB$3170,17,0)),VLOOKUP($A340,BDD!$A$8:$BB$3170,30,0))</f>
        <v/>
      </c>
      <c r="Q340" s="402" t="str">
        <f>IF(AB340="",IF($A340="","",VLOOKUP($A340,BDD!$A$8:$BB$3170,18,0)),VLOOKUP($A340,BDD!$A$8:$BB$3170,30,0))</f>
        <v/>
      </c>
      <c r="R340" s="402" t="str">
        <f>IF(AB340="",IF($A340="","",VLOOKUP($A340,BDD!$A$8:$BB$3170,19,0)),VLOOKUP($A340,BDD!$A$8:$BB$3170,30,0))</f>
        <v/>
      </c>
      <c r="S340" s="398" t="str">
        <f>IF($A340="","",IFERROR(RIGHT(IF(VLOOKUP($A340,BDD!$A$8:$BB$3170,23,0)=0,"",VLOOKUP($A340,BDD!$A$8:$BB$3170,23,0)),3),""))</f>
        <v/>
      </c>
      <c r="T340" s="398" t="str">
        <f>IF($A340="","",IFERROR(RIGHT(IF(VLOOKUP($A340,BDD!$A$8:$BB$3170,27,0)=0,"",VLOOKUP($A340,BDD!$A$8:$BB$3170,27,0)),3),""))</f>
        <v/>
      </c>
      <c r="U340" s="398" t="str">
        <f>IF($A340="","",IFERROR(RIGHT(IF(VLOOKUP($A340,BDD!$A$8:$BB$3170,51,0)=0,"",VLOOKUP($A340,BDD!$A$8:$BB$3170,51,0)),3),""))</f>
        <v/>
      </c>
      <c r="V340" s="398" t="str">
        <f>IF($A340="","",IFERROR(RIGHT(IF(VLOOKUP($A340,BDD!$A$8:$BB$3170,52,0)=0,"",VLOOKUP($A340,BDD!$A$8:$BB$3170,52,0)),3),""))</f>
        <v/>
      </c>
      <c r="W340" s="398" t="str">
        <f>IF($A340="","",IFERROR(RIGHT(IF(VLOOKUP($A340,BDD!$A$8:$BB$3170,53,0)=0,"",VLOOKUP($A340,BDD!$A$8:$BB$3170,53,0)),3),""))</f>
        <v/>
      </c>
      <c r="X340" s="403" t="str">
        <f>IF($A340="","",IFERROR(RIGHT(IF(VLOOKUP($A340,BDD!$A$8:$BB$3170,54,0)=0,"",VLOOKUP($A340,BDD!$A$8:$BB$3170,54,0)),3),""))</f>
        <v/>
      </c>
      <c r="Y340" s="359">
        <v>204</v>
      </c>
      <c r="Z340" s="360"/>
      <c r="AA340" s="416"/>
      <c r="AB340" s="411" t="str">
        <f>IF($A340="","",IF(VLOOKUP($A340,BDD!$A$8:$BB$3170,32,0)=0,"",VLOOKUP($A340,BDD!$A$8:$BB$3170,32,0)))</f>
        <v/>
      </c>
    </row>
    <row r="341" spans="1:28" s="359" customFormat="1" ht="21" customHeight="1">
      <c r="A341" s="350" t="str">
        <f>IF(AA205="","",IFERROR(INDEX(BDD!$A$8:$A$3170,MATCH(AA205&amp;"",BDD!$E$8:$E$3170,0)),IFERROR(INDEX(BDD!$A$8:$A$3170,MATCH("JN°"&amp;TEXT(AA205,"000"),BDD!$E$8:$E$3170,0)),IF(ISNUMBER(MATCH(AA205&amp;"",BDD!$A$8:$A$3170,0)),AA205&amp;"",""))))</f>
        <v/>
      </c>
      <c r="B341" s="397" t="str">
        <f>IF($A341="","",VLOOKUP($A341,BDD!$A$8:$BB$3170,3,0))</f>
        <v/>
      </c>
      <c r="C341" s="363" t="str">
        <f>IF($A341="","",VLOOKUP($A341,BDD!$A$8:$BB$3170,4,0))</f>
        <v/>
      </c>
      <c r="D341" s="398" t="str">
        <f>IF($A341="","",VLOOKUP($A341,BDD!$A$8:$BB$3170,12,0))</f>
        <v/>
      </c>
      <c r="E341" s="398" t="str">
        <f>IF($A341="","",VLOOKUP($A341,BDD!$A$8:$BB$3170,5,0))</f>
        <v/>
      </c>
      <c r="F341" s="398" t="str">
        <f>IF($A341="","",VLOOKUP($A341,BDD!$A$8:$BB$3170,6,0))</f>
        <v/>
      </c>
      <c r="G341" s="399" t="str">
        <f>IF($A341="","",VLOOKUP($A341,BDD!$A$8:$BB$3170,7,0))</f>
        <v/>
      </c>
      <c r="H341" s="398" t="str">
        <f>IF($A341="","",VLOOKUP($A341,BDD!$A$8:$BB$3170,8,0))</f>
        <v/>
      </c>
      <c r="I341" s="398" t="str">
        <f>IF($A341="","",VLOOKUP($A341,BDD!$A$8:$BB$3170,9,0))</f>
        <v/>
      </c>
      <c r="J341" s="399" t="str">
        <f>IF($A341="","",VLOOKUP($A341,BDD!$A$8:$BB$3170,10,0))</f>
        <v/>
      </c>
      <c r="K341" s="400" t="str">
        <f>IF($A341="","",VLOOKUP($A341,BDD!$A$8:$BB$3170,11,0))</f>
        <v/>
      </c>
      <c r="L341" s="398" t="str">
        <f>IF($A341="","",VLOOKUP($A341,BDD!$A$8:$BB$3170,13,0))</f>
        <v/>
      </c>
      <c r="M341" s="398" t="str">
        <f>IF($A341="","",VLOOKUP($A341,BDD!$A$8:$BB$3170,14,0))</f>
        <v/>
      </c>
      <c r="N341" s="401" t="str">
        <f>IF(AB341="",IF($A341="","",VLOOKUP($A341,BDD!$A$8:$BB$3170,22,0)),VLOOKUP($A341,BDD!$A$8:$BB$3170,31,0))</f>
        <v/>
      </c>
      <c r="O341" s="399" t="str">
        <f>IF(AB341="",IF($A341="","",VLOOKUP($A341,BDD!$A$8:$BB$3170,16,0)),IF($A341="","",VLOOKUP($A341,BDD!$A$8:$BB$3170,29,0)))</f>
        <v/>
      </c>
      <c r="P341" s="402" t="str">
        <f>IF(AB341="",IF($A341="","",VLOOKUP($A341,BDD!$A$8:$BB$3170,17,0)),VLOOKUP($A341,BDD!$A$8:$BB$3170,30,0))</f>
        <v/>
      </c>
      <c r="Q341" s="402" t="str">
        <f>IF(AB341="",IF($A341="","",VLOOKUP($A341,BDD!$A$8:$BB$3170,18,0)),VLOOKUP($A341,BDD!$A$8:$BB$3170,30,0))</f>
        <v/>
      </c>
      <c r="R341" s="402" t="str">
        <f>IF(AB341="",IF($A341="","",VLOOKUP($A341,BDD!$A$8:$BB$3170,19,0)),VLOOKUP($A341,BDD!$A$8:$BB$3170,30,0))</f>
        <v/>
      </c>
      <c r="S341" s="398" t="str">
        <f>IF($A341="","",IFERROR(RIGHT(IF(VLOOKUP($A341,BDD!$A$8:$BB$3170,23,0)=0,"",VLOOKUP($A341,BDD!$A$8:$BB$3170,23,0)),3),""))</f>
        <v/>
      </c>
      <c r="T341" s="398" t="str">
        <f>IF($A341="","",IFERROR(RIGHT(IF(VLOOKUP($A341,BDD!$A$8:$BB$3170,27,0)=0,"",VLOOKUP($A341,BDD!$A$8:$BB$3170,27,0)),3),""))</f>
        <v/>
      </c>
      <c r="U341" s="398" t="str">
        <f>IF($A341="","",IFERROR(RIGHT(IF(VLOOKUP($A341,BDD!$A$8:$BB$3170,51,0)=0,"",VLOOKUP($A341,BDD!$A$8:$BB$3170,51,0)),3),""))</f>
        <v/>
      </c>
      <c r="V341" s="398" t="str">
        <f>IF($A341="","",IFERROR(RIGHT(IF(VLOOKUP($A341,BDD!$A$8:$BB$3170,52,0)=0,"",VLOOKUP($A341,BDD!$A$8:$BB$3170,52,0)),3),""))</f>
        <v/>
      </c>
      <c r="W341" s="398" t="str">
        <f>IF($A341="","",IFERROR(RIGHT(IF(VLOOKUP($A341,BDD!$A$8:$BB$3170,53,0)=0,"",VLOOKUP($A341,BDD!$A$8:$BB$3170,53,0)),3),""))</f>
        <v/>
      </c>
      <c r="X341" s="403" t="str">
        <f>IF($A341="","",IFERROR(RIGHT(IF(VLOOKUP($A341,BDD!$A$8:$BB$3170,54,0)=0,"",VLOOKUP($A341,BDD!$A$8:$BB$3170,54,0)),3),""))</f>
        <v/>
      </c>
      <c r="Y341" s="359">
        <v>205</v>
      </c>
      <c r="Z341" s="360"/>
      <c r="AA341" s="416"/>
      <c r="AB341" s="411" t="str">
        <f>IF($A341="","",IF(VLOOKUP($A341,BDD!$A$8:$BB$3170,32,0)=0,"",VLOOKUP($A341,BDD!$A$8:$BB$3170,32,0)))</f>
        <v/>
      </c>
    </row>
    <row r="342" spans="1:28" s="359" customFormat="1" ht="21" customHeight="1">
      <c r="A342" s="350" t="str">
        <f>IF(AA206="","",IFERROR(INDEX(BDD!$A$8:$A$3170,MATCH(AA206&amp;"",BDD!$E$8:$E$3170,0)),IFERROR(INDEX(BDD!$A$8:$A$3170,MATCH("JN°"&amp;TEXT(AA206,"000"),BDD!$E$8:$E$3170,0)),IF(ISNUMBER(MATCH(AA206&amp;"",BDD!$A$8:$A$3170,0)),AA206&amp;"",""))))</f>
        <v/>
      </c>
      <c r="B342" s="397" t="str">
        <f>IF($A342="","",VLOOKUP($A342,BDD!$A$8:$BB$3170,3,0))</f>
        <v/>
      </c>
      <c r="C342" s="363" t="str">
        <f>IF($A342="","",VLOOKUP($A342,BDD!$A$8:$BB$3170,4,0))</f>
        <v/>
      </c>
      <c r="D342" s="398" t="str">
        <f>IF($A342="","",VLOOKUP($A342,BDD!$A$8:$BB$3170,12,0))</f>
        <v/>
      </c>
      <c r="E342" s="398" t="str">
        <f>IF($A342="","",VLOOKUP($A342,BDD!$A$8:$BB$3170,5,0))</f>
        <v/>
      </c>
      <c r="F342" s="398" t="str">
        <f>IF($A342="","",VLOOKUP($A342,BDD!$A$8:$BB$3170,6,0))</f>
        <v/>
      </c>
      <c r="G342" s="399" t="str">
        <f>IF($A342="","",VLOOKUP($A342,BDD!$A$8:$BB$3170,7,0))</f>
        <v/>
      </c>
      <c r="H342" s="398" t="str">
        <f>IF($A342="","",VLOOKUP($A342,BDD!$A$8:$BB$3170,8,0))</f>
        <v/>
      </c>
      <c r="I342" s="398" t="str">
        <f>IF($A342="","",VLOOKUP($A342,BDD!$A$8:$BB$3170,9,0))</f>
        <v/>
      </c>
      <c r="J342" s="399" t="str">
        <f>IF($A342="","",VLOOKUP($A342,BDD!$A$8:$BB$3170,10,0))</f>
        <v/>
      </c>
      <c r="K342" s="400" t="str">
        <f>IF($A342="","",VLOOKUP($A342,BDD!$A$8:$BB$3170,11,0))</f>
        <v/>
      </c>
      <c r="L342" s="398" t="str">
        <f>IF($A342="","",VLOOKUP($A342,BDD!$A$8:$BB$3170,13,0))</f>
        <v/>
      </c>
      <c r="M342" s="398" t="str">
        <f>IF($A342="","",VLOOKUP($A342,BDD!$A$8:$BB$3170,14,0))</f>
        <v/>
      </c>
      <c r="N342" s="401" t="str">
        <f>IF(AB342="",IF($A342="","",VLOOKUP($A342,BDD!$A$8:$BB$3170,22,0)),VLOOKUP($A342,BDD!$A$8:$BB$3170,31,0))</f>
        <v/>
      </c>
      <c r="O342" s="399" t="str">
        <f>IF(AB342="",IF($A342="","",VLOOKUP($A342,BDD!$A$8:$BB$3170,16,0)),IF($A342="","",VLOOKUP($A342,BDD!$A$8:$BB$3170,29,0)))</f>
        <v/>
      </c>
      <c r="P342" s="402" t="str">
        <f>IF(AB342="",IF($A342="","",VLOOKUP($A342,BDD!$A$8:$BB$3170,17,0)),VLOOKUP($A342,BDD!$A$8:$BB$3170,30,0))</f>
        <v/>
      </c>
      <c r="Q342" s="402" t="str">
        <f>IF(AB342="",IF($A342="","",VLOOKUP($A342,BDD!$A$8:$BB$3170,18,0)),VLOOKUP($A342,BDD!$A$8:$BB$3170,30,0))</f>
        <v/>
      </c>
      <c r="R342" s="402" t="str">
        <f>IF(AB342="",IF($A342="","",VLOOKUP($A342,BDD!$A$8:$BB$3170,19,0)),VLOOKUP($A342,BDD!$A$8:$BB$3170,30,0))</f>
        <v/>
      </c>
      <c r="S342" s="398" t="str">
        <f>IF($A342="","",IFERROR(RIGHT(IF(VLOOKUP($A342,BDD!$A$8:$BB$3170,23,0)=0,"",VLOOKUP($A342,BDD!$A$8:$BB$3170,23,0)),3),""))</f>
        <v/>
      </c>
      <c r="T342" s="398" t="str">
        <f>IF($A342="","",IFERROR(RIGHT(IF(VLOOKUP($A342,BDD!$A$8:$BB$3170,27,0)=0,"",VLOOKUP($A342,BDD!$A$8:$BB$3170,27,0)),3),""))</f>
        <v/>
      </c>
      <c r="U342" s="398" t="str">
        <f>IF($A342="","",IFERROR(RIGHT(IF(VLOOKUP($A342,BDD!$A$8:$BB$3170,51,0)=0,"",VLOOKUP($A342,BDD!$A$8:$BB$3170,51,0)),3),""))</f>
        <v/>
      </c>
      <c r="V342" s="398" t="str">
        <f>IF($A342="","",IFERROR(RIGHT(IF(VLOOKUP($A342,BDD!$A$8:$BB$3170,52,0)=0,"",VLOOKUP($A342,BDD!$A$8:$BB$3170,52,0)),3),""))</f>
        <v/>
      </c>
      <c r="W342" s="398" t="str">
        <f>IF($A342="","",IFERROR(RIGHT(IF(VLOOKUP($A342,BDD!$A$8:$BB$3170,53,0)=0,"",VLOOKUP($A342,BDD!$A$8:$BB$3170,53,0)),3),""))</f>
        <v/>
      </c>
      <c r="X342" s="403" t="str">
        <f>IF($A342="","",IFERROR(RIGHT(IF(VLOOKUP($A342,BDD!$A$8:$BB$3170,54,0)=0,"",VLOOKUP($A342,BDD!$A$8:$BB$3170,54,0)),3),""))</f>
        <v/>
      </c>
      <c r="Y342" s="359">
        <v>206</v>
      </c>
      <c r="Z342" s="360"/>
      <c r="AA342" s="416"/>
      <c r="AB342" s="411" t="str">
        <f>IF($A342="","",IF(VLOOKUP($A342,BDD!$A$8:$BB$3170,32,0)=0,"",VLOOKUP($A342,BDD!$A$8:$BB$3170,32,0)))</f>
        <v/>
      </c>
    </row>
    <row r="343" spans="1:28" s="359" customFormat="1" ht="21" customHeight="1">
      <c r="A343" s="350" t="str">
        <f>IF(AA207="","",IFERROR(INDEX(BDD!$A$8:$A$3170,MATCH(AA207&amp;"",BDD!$E$8:$E$3170,0)),IFERROR(INDEX(BDD!$A$8:$A$3170,MATCH("JN°"&amp;TEXT(AA207,"000"),BDD!$E$8:$E$3170,0)),IF(ISNUMBER(MATCH(AA207&amp;"",BDD!$A$8:$A$3170,0)),AA207&amp;"",""))))</f>
        <v/>
      </c>
      <c r="B343" s="397" t="str">
        <f>IF($A343="","",VLOOKUP($A343,BDD!$A$8:$BB$3170,3,0))</f>
        <v/>
      </c>
      <c r="C343" s="363" t="str">
        <f>IF($A343="","",VLOOKUP($A343,BDD!$A$8:$BB$3170,4,0))</f>
        <v/>
      </c>
      <c r="D343" s="398" t="str">
        <f>IF($A343="","",VLOOKUP($A343,BDD!$A$8:$BB$3170,12,0))</f>
        <v/>
      </c>
      <c r="E343" s="398" t="str">
        <f>IF($A343="","",VLOOKUP($A343,BDD!$A$8:$BB$3170,5,0))</f>
        <v/>
      </c>
      <c r="F343" s="398" t="str">
        <f>IF($A343="","",VLOOKUP($A343,BDD!$A$8:$BB$3170,6,0))</f>
        <v/>
      </c>
      <c r="G343" s="399" t="str">
        <f>IF($A343="","",VLOOKUP($A343,BDD!$A$8:$BB$3170,7,0))</f>
        <v/>
      </c>
      <c r="H343" s="398" t="str">
        <f>IF($A343="","",VLOOKUP($A343,BDD!$A$8:$BB$3170,8,0))</f>
        <v/>
      </c>
      <c r="I343" s="398" t="str">
        <f>IF($A343="","",VLOOKUP($A343,BDD!$A$8:$BB$3170,9,0))</f>
        <v/>
      </c>
      <c r="J343" s="399" t="str">
        <f>IF($A343="","",VLOOKUP($A343,BDD!$A$8:$BB$3170,10,0))</f>
        <v/>
      </c>
      <c r="K343" s="400" t="str">
        <f>IF($A343="","",VLOOKUP($A343,BDD!$A$8:$BB$3170,11,0))</f>
        <v/>
      </c>
      <c r="L343" s="398" t="str">
        <f>IF($A343="","",VLOOKUP($A343,BDD!$A$8:$BB$3170,13,0))</f>
        <v/>
      </c>
      <c r="M343" s="398" t="str">
        <f>IF($A343="","",VLOOKUP($A343,BDD!$A$8:$BB$3170,14,0))</f>
        <v/>
      </c>
      <c r="N343" s="401" t="str">
        <f>IF(AB343="",IF($A343="","",VLOOKUP($A343,BDD!$A$8:$BB$3170,22,0)),VLOOKUP($A343,BDD!$A$8:$BB$3170,31,0))</f>
        <v/>
      </c>
      <c r="O343" s="399" t="str">
        <f>IF(AB343="",IF($A343="","",VLOOKUP($A343,BDD!$A$8:$BB$3170,16,0)),IF($A343="","",VLOOKUP($A343,BDD!$A$8:$BB$3170,29,0)))</f>
        <v/>
      </c>
      <c r="P343" s="402" t="str">
        <f>IF(AB343="",IF($A343="","",VLOOKUP($A343,BDD!$A$8:$BB$3170,17,0)),VLOOKUP($A343,BDD!$A$8:$BB$3170,30,0))</f>
        <v/>
      </c>
      <c r="Q343" s="402" t="str">
        <f>IF(AB343="",IF($A343="","",VLOOKUP($A343,BDD!$A$8:$BB$3170,18,0)),VLOOKUP($A343,BDD!$A$8:$BB$3170,30,0))</f>
        <v/>
      </c>
      <c r="R343" s="402" t="str">
        <f>IF(AB343="",IF($A343="","",VLOOKUP($A343,BDD!$A$8:$BB$3170,19,0)),VLOOKUP($A343,BDD!$A$8:$BB$3170,30,0))</f>
        <v/>
      </c>
      <c r="S343" s="398" t="str">
        <f>IF($A343="","",IFERROR(RIGHT(IF(VLOOKUP($A343,BDD!$A$8:$BB$3170,23,0)=0,"",VLOOKUP($A343,BDD!$A$8:$BB$3170,23,0)),3),""))</f>
        <v/>
      </c>
      <c r="T343" s="398" t="str">
        <f>IF($A343="","",IFERROR(RIGHT(IF(VLOOKUP($A343,BDD!$A$8:$BB$3170,27,0)=0,"",VLOOKUP($A343,BDD!$A$8:$BB$3170,27,0)),3),""))</f>
        <v/>
      </c>
      <c r="U343" s="398" t="str">
        <f>IF($A343="","",IFERROR(RIGHT(IF(VLOOKUP($A343,BDD!$A$8:$BB$3170,51,0)=0,"",VLOOKUP($A343,BDD!$A$8:$BB$3170,51,0)),3),""))</f>
        <v/>
      </c>
      <c r="V343" s="398" t="str">
        <f>IF($A343="","",IFERROR(RIGHT(IF(VLOOKUP($A343,BDD!$A$8:$BB$3170,52,0)=0,"",VLOOKUP($A343,BDD!$A$8:$BB$3170,52,0)),3),""))</f>
        <v/>
      </c>
      <c r="W343" s="398" t="str">
        <f>IF($A343="","",IFERROR(RIGHT(IF(VLOOKUP($A343,BDD!$A$8:$BB$3170,53,0)=0,"",VLOOKUP($A343,BDD!$A$8:$BB$3170,53,0)),3),""))</f>
        <v/>
      </c>
      <c r="X343" s="403" t="str">
        <f>IF($A343="","",IFERROR(RIGHT(IF(VLOOKUP($A343,BDD!$A$8:$BB$3170,54,0)=0,"",VLOOKUP($A343,BDD!$A$8:$BB$3170,54,0)),3),""))</f>
        <v/>
      </c>
      <c r="Y343" s="359">
        <v>207</v>
      </c>
      <c r="Z343" s="360"/>
      <c r="AA343" s="416"/>
      <c r="AB343" s="411" t="str">
        <f>IF($A343="","",IF(VLOOKUP($A343,BDD!$A$8:$BB$3170,32,0)=0,"",VLOOKUP($A343,BDD!$A$8:$BB$3170,32,0)))</f>
        <v/>
      </c>
    </row>
    <row r="344" spans="1:28" s="359" customFormat="1" ht="21" customHeight="1">
      <c r="A344" s="350" t="str">
        <f>IF(AA208="","",IFERROR(INDEX(BDD!$A$8:$A$3170,MATCH(AA208&amp;"",BDD!$E$8:$E$3170,0)),IFERROR(INDEX(BDD!$A$8:$A$3170,MATCH("JN°"&amp;TEXT(AA208,"000"),BDD!$E$8:$E$3170,0)),IF(ISNUMBER(MATCH(AA208&amp;"",BDD!$A$8:$A$3170,0)),AA208&amp;"",""))))</f>
        <v/>
      </c>
      <c r="B344" s="397" t="str">
        <f>IF($A344="","",VLOOKUP($A344,BDD!$A$8:$BB$3170,3,0))</f>
        <v/>
      </c>
      <c r="C344" s="363" t="str">
        <f>IF($A344="","",VLOOKUP($A344,BDD!$A$8:$BB$3170,4,0))</f>
        <v/>
      </c>
      <c r="D344" s="398" t="str">
        <f>IF($A344="","",VLOOKUP($A344,BDD!$A$8:$BB$3170,12,0))</f>
        <v/>
      </c>
      <c r="E344" s="398" t="str">
        <f>IF($A344="","",VLOOKUP($A344,BDD!$A$8:$BB$3170,5,0))</f>
        <v/>
      </c>
      <c r="F344" s="398" t="str">
        <f>IF($A344="","",VLOOKUP($A344,BDD!$A$8:$BB$3170,6,0))</f>
        <v/>
      </c>
      <c r="G344" s="399" t="str">
        <f>IF($A344="","",VLOOKUP($A344,BDD!$A$8:$BB$3170,7,0))</f>
        <v/>
      </c>
      <c r="H344" s="398" t="str">
        <f>IF($A344="","",VLOOKUP($A344,BDD!$A$8:$BB$3170,8,0))</f>
        <v/>
      </c>
      <c r="I344" s="398" t="str">
        <f>IF($A344="","",VLOOKUP($A344,BDD!$A$8:$BB$3170,9,0))</f>
        <v/>
      </c>
      <c r="J344" s="399" t="str">
        <f>IF($A344="","",VLOOKUP($A344,BDD!$A$8:$BB$3170,10,0))</f>
        <v/>
      </c>
      <c r="K344" s="400" t="str">
        <f>IF($A344="","",VLOOKUP($A344,BDD!$A$8:$BB$3170,11,0))</f>
        <v/>
      </c>
      <c r="L344" s="398" t="str">
        <f>IF($A344="","",VLOOKUP($A344,BDD!$A$8:$BB$3170,13,0))</f>
        <v/>
      </c>
      <c r="M344" s="398" t="str">
        <f>IF($A344="","",VLOOKUP($A344,BDD!$A$8:$BB$3170,14,0))</f>
        <v/>
      </c>
      <c r="N344" s="401" t="str">
        <f>IF(AB344="",IF($A344="","",VLOOKUP($A344,BDD!$A$8:$BB$3170,22,0)),VLOOKUP($A344,BDD!$A$8:$BB$3170,31,0))</f>
        <v/>
      </c>
      <c r="O344" s="399" t="str">
        <f>IF(AB344="",IF($A344="","",VLOOKUP($A344,BDD!$A$8:$BB$3170,16,0)),IF($A344="","",VLOOKUP($A344,BDD!$A$8:$BB$3170,29,0)))</f>
        <v/>
      </c>
      <c r="P344" s="402" t="str">
        <f>IF(AB344="",IF($A344="","",VLOOKUP($A344,BDD!$A$8:$BB$3170,17,0)),VLOOKUP($A344,BDD!$A$8:$BB$3170,30,0))</f>
        <v/>
      </c>
      <c r="Q344" s="402" t="str">
        <f>IF(AB344="",IF($A344="","",VLOOKUP($A344,BDD!$A$8:$BB$3170,18,0)),VLOOKUP($A344,BDD!$A$8:$BB$3170,30,0))</f>
        <v/>
      </c>
      <c r="R344" s="402" t="str">
        <f>IF(AB344="",IF($A344="","",VLOOKUP($A344,BDD!$A$8:$BB$3170,19,0)),VLOOKUP($A344,BDD!$A$8:$BB$3170,30,0))</f>
        <v/>
      </c>
      <c r="S344" s="398" t="str">
        <f>IF($A344="","",IFERROR(RIGHT(IF(VLOOKUP($A344,BDD!$A$8:$BB$3170,23,0)=0,"",VLOOKUP($A344,BDD!$A$8:$BB$3170,23,0)),3),""))</f>
        <v/>
      </c>
      <c r="T344" s="398" t="str">
        <f>IF($A344="","",IFERROR(RIGHT(IF(VLOOKUP($A344,BDD!$A$8:$BB$3170,27,0)=0,"",VLOOKUP($A344,BDD!$A$8:$BB$3170,27,0)),3),""))</f>
        <v/>
      </c>
      <c r="U344" s="398" t="str">
        <f>IF($A344="","",IFERROR(RIGHT(IF(VLOOKUP($A344,BDD!$A$8:$BB$3170,51,0)=0,"",VLOOKUP($A344,BDD!$A$8:$BB$3170,51,0)),3),""))</f>
        <v/>
      </c>
      <c r="V344" s="398" t="str">
        <f>IF($A344="","",IFERROR(RIGHT(IF(VLOOKUP($A344,BDD!$A$8:$BB$3170,52,0)=0,"",VLOOKUP($A344,BDD!$A$8:$BB$3170,52,0)),3),""))</f>
        <v/>
      </c>
      <c r="W344" s="398" t="str">
        <f>IF($A344="","",IFERROR(RIGHT(IF(VLOOKUP($A344,BDD!$A$8:$BB$3170,53,0)=0,"",VLOOKUP($A344,BDD!$A$8:$BB$3170,53,0)),3),""))</f>
        <v/>
      </c>
      <c r="X344" s="403" t="str">
        <f>IF($A344="","",IFERROR(RIGHT(IF(VLOOKUP($A344,BDD!$A$8:$BB$3170,54,0)=0,"",VLOOKUP($A344,BDD!$A$8:$BB$3170,54,0)),3),""))</f>
        <v/>
      </c>
      <c r="Y344" s="359">
        <v>208</v>
      </c>
      <c r="Z344" s="360"/>
      <c r="AA344" s="416"/>
      <c r="AB344" s="411" t="str">
        <f>IF($A344="","",IF(VLOOKUP($A344,BDD!$A$8:$BB$3170,32,0)=0,"",VLOOKUP($A344,BDD!$A$8:$BB$3170,32,0)))</f>
        <v/>
      </c>
    </row>
    <row r="345" spans="1:28" s="359" customFormat="1" ht="21" customHeight="1">
      <c r="A345" s="350" t="str">
        <f>IF(AA209="","",IFERROR(INDEX(BDD!$A$8:$A$3170,MATCH(AA209&amp;"",BDD!$E$8:$E$3170,0)),IFERROR(INDEX(BDD!$A$8:$A$3170,MATCH("JN°"&amp;TEXT(AA209,"000"),BDD!$E$8:$E$3170,0)),IF(ISNUMBER(MATCH(AA209&amp;"",BDD!$A$8:$A$3170,0)),AA209&amp;"",""))))</f>
        <v/>
      </c>
      <c r="B345" s="397" t="str">
        <f>IF($A345="","",VLOOKUP($A345,BDD!$A$8:$BB$3170,3,0))</f>
        <v/>
      </c>
      <c r="C345" s="363" t="str">
        <f>IF($A345="","",VLOOKUP($A345,BDD!$A$8:$BB$3170,4,0))</f>
        <v/>
      </c>
      <c r="D345" s="398" t="str">
        <f>IF($A345="","",VLOOKUP($A345,BDD!$A$8:$BB$3170,12,0))</f>
        <v/>
      </c>
      <c r="E345" s="398" t="str">
        <f>IF($A345="","",VLOOKUP($A345,BDD!$A$8:$BB$3170,5,0))</f>
        <v/>
      </c>
      <c r="F345" s="398" t="str">
        <f>IF($A345="","",VLOOKUP($A345,BDD!$A$8:$BB$3170,6,0))</f>
        <v/>
      </c>
      <c r="G345" s="399" t="str">
        <f>IF($A345="","",VLOOKUP($A345,BDD!$A$8:$BB$3170,7,0))</f>
        <v/>
      </c>
      <c r="H345" s="398" t="str">
        <f>IF($A345="","",VLOOKUP($A345,BDD!$A$8:$BB$3170,8,0))</f>
        <v/>
      </c>
      <c r="I345" s="398" t="str">
        <f>IF($A345="","",VLOOKUP($A345,BDD!$A$8:$BB$3170,9,0))</f>
        <v/>
      </c>
      <c r="J345" s="399" t="str">
        <f>IF($A345="","",VLOOKUP($A345,BDD!$A$8:$BB$3170,10,0))</f>
        <v/>
      </c>
      <c r="K345" s="400" t="str">
        <f>IF($A345="","",VLOOKUP($A345,BDD!$A$8:$BB$3170,11,0))</f>
        <v/>
      </c>
      <c r="L345" s="398" t="str">
        <f>IF($A345="","",VLOOKUP($A345,BDD!$A$8:$BB$3170,13,0))</f>
        <v/>
      </c>
      <c r="M345" s="398" t="str">
        <f>IF($A345="","",VLOOKUP($A345,BDD!$A$8:$BB$3170,14,0))</f>
        <v/>
      </c>
      <c r="N345" s="401" t="str">
        <f>IF(AB345="",IF($A345="","",VLOOKUP($A345,BDD!$A$8:$BB$3170,22,0)),VLOOKUP($A345,BDD!$A$8:$BB$3170,31,0))</f>
        <v/>
      </c>
      <c r="O345" s="399" t="str">
        <f>IF(AB345="",IF($A345="","",VLOOKUP($A345,BDD!$A$8:$BB$3170,16,0)),IF($A345="","",VLOOKUP($A345,BDD!$A$8:$BB$3170,29,0)))</f>
        <v/>
      </c>
      <c r="P345" s="402" t="str">
        <f>IF(AB345="",IF($A345="","",VLOOKUP($A345,BDD!$A$8:$BB$3170,17,0)),VLOOKUP($A345,BDD!$A$8:$BB$3170,30,0))</f>
        <v/>
      </c>
      <c r="Q345" s="402" t="str">
        <f>IF(AB345="",IF($A345="","",VLOOKUP($A345,BDD!$A$8:$BB$3170,18,0)),VLOOKUP($A345,BDD!$A$8:$BB$3170,30,0))</f>
        <v/>
      </c>
      <c r="R345" s="402" t="str">
        <f>IF(AB345="",IF($A345="","",VLOOKUP($A345,BDD!$A$8:$BB$3170,19,0)),VLOOKUP($A345,BDD!$A$8:$BB$3170,30,0))</f>
        <v/>
      </c>
      <c r="S345" s="398" t="str">
        <f>IF($A345="","",IFERROR(RIGHT(IF(VLOOKUP($A345,BDD!$A$8:$BB$3170,23,0)=0,"",VLOOKUP($A345,BDD!$A$8:$BB$3170,23,0)),3),""))</f>
        <v/>
      </c>
      <c r="T345" s="398" t="str">
        <f>IF($A345="","",IFERROR(RIGHT(IF(VLOOKUP($A345,BDD!$A$8:$BB$3170,27,0)=0,"",VLOOKUP($A345,BDD!$A$8:$BB$3170,27,0)),3),""))</f>
        <v/>
      </c>
      <c r="U345" s="398" t="str">
        <f>IF($A345="","",IFERROR(RIGHT(IF(VLOOKUP($A345,BDD!$A$8:$BB$3170,51,0)=0,"",VLOOKUP($A345,BDD!$A$8:$BB$3170,51,0)),3),""))</f>
        <v/>
      </c>
      <c r="V345" s="398" t="str">
        <f>IF($A345="","",IFERROR(RIGHT(IF(VLOOKUP($A345,BDD!$A$8:$BB$3170,52,0)=0,"",VLOOKUP($A345,BDD!$A$8:$BB$3170,52,0)),3),""))</f>
        <v/>
      </c>
      <c r="W345" s="398" t="str">
        <f>IF($A345="","",IFERROR(RIGHT(IF(VLOOKUP($A345,BDD!$A$8:$BB$3170,53,0)=0,"",VLOOKUP($A345,BDD!$A$8:$BB$3170,53,0)),3),""))</f>
        <v/>
      </c>
      <c r="X345" s="403" t="str">
        <f>IF($A345="","",IFERROR(RIGHT(IF(VLOOKUP($A345,BDD!$A$8:$BB$3170,54,0)=0,"",VLOOKUP($A345,BDD!$A$8:$BB$3170,54,0)),3),""))</f>
        <v/>
      </c>
      <c r="Y345" s="359">
        <v>209</v>
      </c>
      <c r="Z345" s="360"/>
      <c r="AA345" s="416"/>
      <c r="AB345" s="411" t="str">
        <f>IF($A345="","",IF(VLOOKUP($A345,BDD!$A$8:$BB$3170,32,0)=0,"",VLOOKUP($A345,BDD!$A$8:$BB$3170,32,0)))</f>
        <v/>
      </c>
    </row>
    <row r="346" spans="1:28" s="359" customFormat="1" ht="21" customHeight="1">
      <c r="A346" s="350" t="str">
        <f>IF(AA210="","",IFERROR(INDEX(BDD!$A$8:$A$3170,MATCH(AA210&amp;"",BDD!$E$8:$E$3170,0)),IFERROR(INDEX(BDD!$A$8:$A$3170,MATCH("JN°"&amp;TEXT(AA210,"000"),BDD!$E$8:$E$3170,0)),IF(ISNUMBER(MATCH(AA210&amp;"",BDD!$A$8:$A$3170,0)),AA210&amp;"",""))))</f>
        <v/>
      </c>
      <c r="B346" s="404" t="str">
        <f>IF($A346="","",VLOOKUP($A346,BDD!$A$8:$BB$3170,3,0))</f>
        <v/>
      </c>
      <c r="C346" s="372" t="str">
        <f>IF($A346="","",VLOOKUP($A346,BDD!$A$8:$BB$3170,4,0))</f>
        <v/>
      </c>
      <c r="D346" s="405" t="str">
        <f>IF($A346="","",VLOOKUP($A346,BDD!$A$8:$BB$3170,12,0))</f>
        <v/>
      </c>
      <c r="E346" s="405" t="str">
        <f>IF($A346="","",VLOOKUP($A346,BDD!$A$8:$BB$3170,5,0))</f>
        <v/>
      </c>
      <c r="F346" s="405" t="str">
        <f>IF($A346="","",VLOOKUP($A346,BDD!$A$8:$BB$3170,6,0))</f>
        <v/>
      </c>
      <c r="G346" s="406" t="str">
        <f>IF($A346="","",VLOOKUP($A346,BDD!$A$8:$BB$3170,7,0))</f>
        <v/>
      </c>
      <c r="H346" s="405" t="str">
        <f>IF($A346="","",VLOOKUP($A346,BDD!$A$8:$BB$3170,8,0))</f>
        <v/>
      </c>
      <c r="I346" s="405" t="str">
        <f>IF($A346="","",VLOOKUP($A346,BDD!$A$8:$BB$3170,9,0))</f>
        <v/>
      </c>
      <c r="J346" s="406" t="str">
        <f>IF($A346="","",VLOOKUP($A346,BDD!$A$8:$BB$3170,10,0))</f>
        <v/>
      </c>
      <c r="K346" s="407" t="str">
        <f>IF($A346="","",VLOOKUP($A346,BDD!$A$8:$BB$3170,11,0))</f>
        <v/>
      </c>
      <c r="L346" s="405" t="str">
        <f>IF($A346="","",VLOOKUP($A346,BDD!$A$8:$BB$3170,13,0))</f>
        <v/>
      </c>
      <c r="M346" s="405" t="str">
        <f>IF($A346="","",VLOOKUP($A346,BDD!$A$8:$BB$3170,14,0))</f>
        <v/>
      </c>
      <c r="N346" s="408" t="str">
        <f>IF(AB346="",IF($A346="","",VLOOKUP($A346,BDD!$A$8:$BB$3170,22,0)),VLOOKUP($A346,BDD!$A$8:$BB$3170,31,0))</f>
        <v/>
      </c>
      <c r="O346" s="406" t="str">
        <f>IF(AB346="",IF($A346="","",VLOOKUP($A346,BDD!$A$8:$BB$3170,16,0)),IF($A346="","",VLOOKUP($A346,BDD!$A$8:$BB$3170,29,0)))</f>
        <v/>
      </c>
      <c r="P346" s="409" t="str">
        <f>IF(AB346="",IF($A346="","",VLOOKUP($A346,BDD!$A$8:$BB$3170,17,0)),VLOOKUP($A346,BDD!$A$8:$BB$3170,30,0))</f>
        <v/>
      </c>
      <c r="Q346" s="409" t="str">
        <f>IF(AB346="",IF($A346="","",VLOOKUP($A346,BDD!$A$8:$BB$3170,18,0)),VLOOKUP($A346,BDD!$A$8:$BB$3170,30,0))</f>
        <v/>
      </c>
      <c r="R346" s="409" t="str">
        <f>IF(AB346="",IF($A346="","",VLOOKUP($A346,BDD!$A$8:$BB$3170,19,0)),VLOOKUP($A346,BDD!$A$8:$BB$3170,30,0))</f>
        <v/>
      </c>
      <c r="S346" s="405" t="str">
        <f>IF($A346="","",IFERROR(RIGHT(IF(VLOOKUP($A346,BDD!$A$8:$BB$3170,23,0)=0,"",VLOOKUP($A346,BDD!$A$8:$BB$3170,23,0)),3),""))</f>
        <v/>
      </c>
      <c r="T346" s="405" t="str">
        <f>IF($A346="","",IFERROR(RIGHT(IF(VLOOKUP($A346,BDD!$A$8:$BB$3170,27,0)=0,"",VLOOKUP($A346,BDD!$A$8:$BB$3170,27,0)),3),""))</f>
        <v/>
      </c>
      <c r="U346" s="405" t="str">
        <f>IF($A346="","",IFERROR(RIGHT(IF(VLOOKUP($A346,BDD!$A$8:$BB$3170,51,0)=0,"",VLOOKUP($A346,BDD!$A$8:$BB$3170,51,0)),3),""))</f>
        <v/>
      </c>
      <c r="V346" s="405" t="str">
        <f>IF($A346="","",IFERROR(RIGHT(IF(VLOOKUP($A346,BDD!$A$8:$BB$3170,52,0)=0,"",VLOOKUP($A346,BDD!$A$8:$BB$3170,52,0)),3),""))</f>
        <v/>
      </c>
      <c r="W346" s="405" t="str">
        <f>IF($A346="","",IFERROR(RIGHT(IF(VLOOKUP($A346,BDD!$A$8:$BB$3170,53,0)=0,"",VLOOKUP($A346,BDD!$A$8:$BB$3170,53,0)),3),""))</f>
        <v/>
      </c>
      <c r="X346" s="410" t="str">
        <f>IF($A346="","",IFERROR(RIGHT(IF(VLOOKUP($A346,BDD!$A$8:$BB$3170,54,0)=0,"",VLOOKUP($A346,BDD!$A$8:$BB$3170,54,0)),3),""))</f>
        <v/>
      </c>
      <c r="Y346" s="359">
        <v>210</v>
      </c>
      <c r="Z346" s="360"/>
      <c r="AA346" s="416"/>
      <c r="AB346" s="411" t="str">
        <f>IF($A346="","",IF(VLOOKUP($A346,BDD!$A$8:$BB$3170,32,0)=0,"",VLOOKUP($A346,BDD!$A$8:$BB$3170,32,0)))</f>
        <v/>
      </c>
    </row>
    <row r="347" spans="1:28" ht="3" customHeight="1">
      <c r="A347" s="379"/>
      <c r="B347" s="216"/>
      <c r="C347" s="216"/>
      <c r="D347" s="216"/>
      <c r="E347" s="216"/>
      <c r="F347" s="216"/>
      <c r="G347" s="380"/>
      <c r="I347" s="216"/>
      <c r="J347" s="380"/>
      <c r="L347" s="216"/>
      <c r="M347" s="216"/>
      <c r="N347" s="216"/>
      <c r="O347" s="380"/>
      <c r="P347" s="381"/>
      <c r="Q347" s="381"/>
      <c r="R347" s="381"/>
      <c r="S347" s="216"/>
      <c r="T347" s="216"/>
      <c r="U347" s="216"/>
      <c r="V347" s="216"/>
      <c r="W347" s="216"/>
      <c r="X347" s="216"/>
      <c r="Y347" s="189">
        <v>22</v>
      </c>
      <c r="AA347" s="417"/>
      <c r="AB347" s="414"/>
    </row>
    <row r="348" spans="1:28" s="382" customFormat="1" ht="20.100000000000001" customHeight="1">
      <c r="B348" s="1126" t="s">
        <v>1617</v>
      </c>
      <c r="C348" s="1126"/>
      <c r="D348" s="1126"/>
      <c r="E348" s="1126"/>
      <c r="F348" s="1126"/>
      <c r="G348" s="1126"/>
      <c r="H348" s="1126"/>
      <c r="I348" s="1126"/>
      <c r="J348" s="1126"/>
      <c r="K348" s="1126"/>
      <c r="L348" s="1115" t="s">
        <v>1777</v>
      </c>
      <c r="M348" s="1115"/>
      <c r="N348" s="1115"/>
      <c r="O348" s="1115"/>
      <c r="P348" s="1115"/>
      <c r="Q348" s="1115"/>
      <c r="R348" s="1115"/>
      <c r="S348" s="1115"/>
      <c r="T348" s="1115"/>
      <c r="U348" s="1115"/>
      <c r="V348" s="1115"/>
      <c r="W348" s="1115"/>
      <c r="X348" s="1115"/>
      <c r="Y348" s="189"/>
      <c r="Z348" s="418"/>
      <c r="AA348" s="417"/>
      <c r="AB348" s="414"/>
    </row>
    <row r="349" spans="1:28" s="382" customFormat="1" ht="20.100000000000001" customHeight="1">
      <c r="B349" s="1114" t="s">
        <v>1840</v>
      </c>
      <c r="C349" s="1114"/>
      <c r="D349" s="1114"/>
      <c r="E349" s="1114"/>
      <c r="F349" s="1114"/>
      <c r="G349" s="1114"/>
      <c r="H349" s="1114"/>
      <c r="I349" s="1114"/>
      <c r="J349" s="1114"/>
      <c r="K349" s="1114"/>
      <c r="L349" s="1115"/>
      <c r="M349" s="1115"/>
      <c r="N349" s="1115"/>
      <c r="O349" s="1115"/>
      <c r="P349" s="1115"/>
      <c r="Q349" s="1115"/>
      <c r="R349" s="1115"/>
      <c r="S349" s="1115"/>
      <c r="T349" s="1115"/>
      <c r="U349" s="1115"/>
      <c r="V349" s="1115"/>
      <c r="W349" s="1115"/>
      <c r="X349" s="1115"/>
      <c r="Y349" s="189"/>
      <c r="Z349" s="418"/>
      <c r="AA349" s="417"/>
      <c r="AB349" s="414"/>
    </row>
    <row r="350" spans="1:28" s="382" customFormat="1" ht="20.100000000000001" customHeight="1">
      <c r="B350" s="1114" t="s">
        <v>1841</v>
      </c>
      <c r="C350" s="1114"/>
      <c r="D350" s="1114"/>
      <c r="E350" s="1114"/>
      <c r="F350" s="1114"/>
      <c r="G350" s="1114"/>
      <c r="H350" s="1114"/>
      <c r="I350" s="1114"/>
      <c r="J350" s="1114"/>
      <c r="K350" s="1114"/>
      <c r="L350" s="1115"/>
      <c r="M350" s="1115"/>
      <c r="N350" s="1115"/>
      <c r="O350" s="1115"/>
      <c r="P350" s="1115"/>
      <c r="Q350" s="1115"/>
      <c r="R350" s="1115"/>
      <c r="S350" s="1115"/>
      <c r="T350" s="1115"/>
      <c r="U350" s="1115"/>
      <c r="V350" s="1115"/>
      <c r="W350" s="1115"/>
      <c r="X350" s="1115"/>
      <c r="Y350" s="189"/>
      <c r="Z350" s="418"/>
      <c r="AA350" s="417"/>
      <c r="AB350" s="414"/>
    </row>
    <row r="351" spans="1:28" s="382" customFormat="1" ht="20.100000000000001" customHeight="1">
      <c r="B351" s="1114" t="s">
        <v>1842</v>
      </c>
      <c r="C351" s="1114"/>
      <c r="D351" s="1114"/>
      <c r="E351" s="1114"/>
      <c r="F351" s="1114"/>
      <c r="G351" s="1114"/>
      <c r="H351" s="1114"/>
      <c r="I351" s="1114"/>
      <c r="J351" s="1114"/>
      <c r="K351" s="1114"/>
      <c r="L351" s="1115"/>
      <c r="M351" s="1115"/>
      <c r="N351" s="1115"/>
      <c r="O351" s="1115"/>
      <c r="P351" s="1115"/>
      <c r="Q351" s="1115"/>
      <c r="R351" s="1115"/>
      <c r="S351" s="1115"/>
      <c r="T351" s="1115"/>
      <c r="U351" s="1115"/>
      <c r="V351" s="1115"/>
      <c r="W351" s="1115"/>
      <c r="X351" s="1115"/>
      <c r="Y351" s="189"/>
      <c r="Z351" s="418"/>
      <c r="AA351" s="417"/>
      <c r="AB351" s="414"/>
    </row>
    <row r="352" spans="1:28" s="316" customFormat="1" ht="18.95" customHeight="1">
      <c r="A352" s="315"/>
      <c r="B352" s="1127"/>
      <c r="C352" s="1127"/>
      <c r="D352" s="1127"/>
      <c r="E352" s="1127"/>
      <c r="F352" s="1128" t="s">
        <v>1533</v>
      </c>
      <c r="G352" s="1129"/>
      <c r="H352" s="1129"/>
      <c r="I352" s="1129"/>
      <c r="J352" s="1129"/>
      <c r="K352" s="1129"/>
      <c r="L352" s="1129"/>
      <c r="M352" s="1129"/>
      <c r="N352" s="1129"/>
      <c r="O352" s="1129"/>
      <c r="P352" s="1129"/>
      <c r="Q352" s="1129"/>
      <c r="R352" s="1129"/>
      <c r="S352" s="1129"/>
      <c r="T352" s="1130"/>
      <c r="U352" s="1137" t="s">
        <v>1820</v>
      </c>
      <c r="V352" s="1138"/>
      <c r="W352" s="1138"/>
      <c r="X352" s="1139"/>
      <c r="Z352" s="317"/>
      <c r="AA352" s="417"/>
      <c r="AB352" s="414"/>
    </row>
    <row r="353" spans="1:28" s="316" customFormat="1" ht="18.95" customHeight="1">
      <c r="A353" s="315"/>
      <c r="B353" s="1127"/>
      <c r="C353" s="1127"/>
      <c r="D353" s="1127"/>
      <c r="E353" s="1127"/>
      <c r="F353" s="1131"/>
      <c r="G353" s="1132"/>
      <c r="H353" s="1132"/>
      <c r="I353" s="1132"/>
      <c r="J353" s="1132"/>
      <c r="K353" s="1132"/>
      <c r="L353" s="1132"/>
      <c r="M353" s="1132"/>
      <c r="N353" s="1132"/>
      <c r="O353" s="1132"/>
      <c r="P353" s="1132"/>
      <c r="Q353" s="1132"/>
      <c r="R353" s="1132"/>
      <c r="S353" s="1132"/>
      <c r="T353" s="1133"/>
      <c r="U353" s="1137" t="s">
        <v>1536</v>
      </c>
      <c r="V353" s="1138"/>
      <c r="W353" s="1138"/>
      <c r="X353" s="1139"/>
      <c r="Z353" s="317"/>
      <c r="AA353" s="417"/>
      <c r="AB353" s="414"/>
    </row>
    <row r="354" spans="1:28" s="316" customFormat="1" ht="18.95" customHeight="1">
      <c r="A354" s="315"/>
      <c r="B354" s="1127"/>
      <c r="C354" s="1127"/>
      <c r="D354" s="1127"/>
      <c r="E354" s="1127"/>
      <c r="F354" s="1134"/>
      <c r="G354" s="1135"/>
      <c r="H354" s="1135"/>
      <c r="I354" s="1135"/>
      <c r="J354" s="1135"/>
      <c r="K354" s="1135"/>
      <c r="L354" s="1135"/>
      <c r="M354" s="1135"/>
      <c r="N354" s="1135"/>
      <c r="O354" s="1135"/>
      <c r="P354" s="1135"/>
      <c r="Q354" s="1135"/>
      <c r="R354" s="1135"/>
      <c r="S354" s="1135"/>
      <c r="T354" s="1136"/>
      <c r="U354" s="1137" t="s">
        <v>1538</v>
      </c>
      <c r="V354" s="1138"/>
      <c r="W354" s="1138"/>
      <c r="X354" s="1139"/>
      <c r="Z354" s="317"/>
      <c r="AA354" s="417"/>
      <c r="AB354" s="414"/>
    </row>
    <row r="355" spans="1:28" s="316" customFormat="1" ht="3" customHeight="1">
      <c r="A355" s="315"/>
      <c r="H355" s="319"/>
      <c r="K355" s="319"/>
      <c r="P355" s="320"/>
      <c r="Q355" s="320"/>
      <c r="R355" s="320"/>
      <c r="Z355" s="317"/>
      <c r="AA355" s="417"/>
      <c r="AB355" s="414"/>
    </row>
    <row r="356" spans="1:28" s="316" customFormat="1" ht="21.75" customHeight="1">
      <c r="A356" s="315"/>
      <c r="B356" s="1116" t="s">
        <v>1821</v>
      </c>
      <c r="C356" s="1117"/>
      <c r="D356" s="1117"/>
      <c r="E356" s="1117"/>
      <c r="F356" s="1117"/>
      <c r="G356" s="1117"/>
      <c r="H356" s="1117"/>
      <c r="I356" s="1117"/>
      <c r="J356" s="1117"/>
      <c r="K356" s="1117"/>
      <c r="L356" s="1117"/>
      <c r="M356" s="1117"/>
      <c r="N356" s="1117"/>
      <c r="O356" s="1117"/>
      <c r="P356" s="1117"/>
      <c r="Q356" s="1117"/>
      <c r="R356" s="1117"/>
      <c r="S356" s="1117"/>
      <c r="T356" s="1117"/>
      <c r="U356" s="1117"/>
      <c r="V356" s="1117"/>
      <c r="W356" s="1117"/>
      <c r="X356" s="1118"/>
      <c r="Z356" s="317"/>
      <c r="AA356" s="417"/>
      <c r="AB356" s="414"/>
    </row>
    <row r="357" spans="1:28" s="326" customFormat="1" ht="18.75" customHeight="1">
      <c r="A357" s="315"/>
      <c r="B357" s="321" t="s">
        <v>1822</v>
      </c>
      <c r="C357" s="322"/>
      <c r="D357" s="322"/>
      <c r="E357" s="322"/>
      <c r="F357" s="384" t="str">
        <f>$F$7</f>
        <v>MFD-ISW Vers MFD-CPF-</v>
      </c>
      <c r="H357" s="385"/>
      <c r="I357" s="323" t="s">
        <v>1823</v>
      </c>
      <c r="J357" s="324"/>
      <c r="K357" s="386" t="str">
        <f>$K$7</f>
        <v>0  ML</v>
      </c>
      <c r="M357" s="327"/>
      <c r="N357" s="328" t="s">
        <v>1824</v>
      </c>
      <c r="O357" s="329">
        <f>$O$7</f>
        <v>0</v>
      </c>
      <c r="P357" s="330" t="s">
        <v>1825</v>
      </c>
      <c r="Q357" s="331" t="s">
        <v>1826</v>
      </c>
      <c r="R357" s="332"/>
      <c r="S357" s="1119">
        <f>$S$7</f>
        <v>0</v>
      </c>
      <c r="T357" s="1119"/>
      <c r="U357" s="333" t="s">
        <v>1825</v>
      </c>
      <c r="V357" s="324" t="s">
        <v>1827</v>
      </c>
      <c r="X357" s="334" t="str">
        <f>CONCATENATE("11/",$O$1)</f>
        <v>11/6</v>
      </c>
      <c r="Z357" s="317"/>
      <c r="AA357" s="417"/>
      <c r="AB357" s="414"/>
    </row>
    <row r="358" spans="1:28" s="223" customFormat="1" ht="22.5" customHeight="1">
      <c r="A358" s="387"/>
      <c r="B358" s="1120" t="s">
        <v>1828</v>
      </c>
      <c r="C358" s="1121"/>
      <c r="D358" s="1121"/>
      <c r="E358" s="1121"/>
      <c r="F358" s="1121"/>
      <c r="G358" s="1121"/>
      <c r="H358" s="1121"/>
      <c r="I358" s="1121"/>
      <c r="J358" s="1121"/>
      <c r="K358" s="1121"/>
      <c r="L358" s="1121"/>
      <c r="M358" s="1121"/>
      <c r="N358" s="1121"/>
      <c r="O358" s="1122"/>
      <c r="P358" s="1123" t="s">
        <v>1829</v>
      </c>
      <c r="Q358" s="1124"/>
      <c r="R358" s="1125"/>
      <c r="S358" s="335" t="s">
        <v>1830</v>
      </c>
      <c r="T358" s="336"/>
      <c r="U358" s="337">
        <f>$U$8</f>
        <v>0</v>
      </c>
      <c r="V358" s="336"/>
      <c r="W358" s="336"/>
      <c r="X358" s="338"/>
      <c r="Z358" s="317"/>
      <c r="AA358" s="417"/>
      <c r="AB358" s="414"/>
    </row>
    <row r="359" spans="1:28" s="347" customFormat="1" ht="55.5" customHeight="1">
      <c r="A359" s="388"/>
      <c r="B359" s="340" t="s">
        <v>1831</v>
      </c>
      <c r="C359" s="341" t="s">
        <v>1492</v>
      </c>
      <c r="D359" s="341" t="s">
        <v>1500</v>
      </c>
      <c r="E359" s="341" t="s">
        <v>1493</v>
      </c>
      <c r="F359" s="341" t="s">
        <v>1494</v>
      </c>
      <c r="G359" s="341" t="s">
        <v>1832</v>
      </c>
      <c r="H359" s="341" t="s">
        <v>1833</v>
      </c>
      <c r="I359" s="341" t="s">
        <v>1497</v>
      </c>
      <c r="J359" s="341" t="s">
        <v>1498</v>
      </c>
      <c r="K359" s="341" t="s">
        <v>1499</v>
      </c>
      <c r="L359" s="341" t="s">
        <v>1501</v>
      </c>
      <c r="M359" s="341" t="s">
        <v>1502</v>
      </c>
      <c r="N359" s="343" t="s">
        <v>1519</v>
      </c>
      <c r="O359" s="341" t="s">
        <v>1504</v>
      </c>
      <c r="P359" s="344" t="s">
        <v>1516</v>
      </c>
      <c r="Q359" s="344" t="s">
        <v>1517</v>
      </c>
      <c r="R359" s="344" t="s">
        <v>1518</v>
      </c>
      <c r="S359" s="345" t="s">
        <v>1834</v>
      </c>
      <c r="T359" s="345" t="s">
        <v>1835</v>
      </c>
      <c r="U359" s="345" t="s">
        <v>1836</v>
      </c>
      <c r="V359" s="345" t="s">
        <v>1837</v>
      </c>
      <c r="W359" s="345" t="s">
        <v>1838</v>
      </c>
      <c r="X359" s="346" t="s">
        <v>1839</v>
      </c>
      <c r="Z359" s="317"/>
      <c r="AA359" s="417"/>
      <c r="AB359" s="414"/>
    </row>
    <row r="360" spans="1:28" ht="3" customHeight="1">
      <c r="A360" s="389"/>
      <c r="B360" s="348"/>
      <c r="C360" s="348"/>
      <c r="D360" s="348"/>
      <c r="E360" s="348"/>
      <c r="F360" s="348"/>
      <c r="G360" s="348"/>
      <c r="H360" s="348"/>
      <c r="I360" s="348"/>
      <c r="J360" s="348"/>
      <c r="K360" s="348"/>
      <c r="L360" s="348"/>
      <c r="M360" s="348"/>
      <c r="N360" s="348"/>
      <c r="O360" s="348"/>
      <c r="P360" s="349"/>
      <c r="Q360" s="349"/>
      <c r="R360" s="349"/>
      <c r="S360" s="348"/>
      <c r="T360" s="348"/>
      <c r="U360" s="348"/>
      <c r="V360" s="348"/>
      <c r="W360" s="348"/>
      <c r="X360" s="348"/>
      <c r="Y360" s="348"/>
      <c r="AA360" s="417"/>
      <c r="AB360" s="414"/>
    </row>
    <row r="361" spans="1:28" s="359" customFormat="1" ht="21" customHeight="1">
      <c r="A361" s="350" t="str">
        <f>IF(AA211="","",IFERROR(INDEX(BDD!$A$8:$A$3170,MATCH(AA211&amp;"",BDD!$E$8:$E$3170,0)),IFERROR(INDEX(BDD!$A$8:$A$3170,MATCH("JN°"&amp;TEXT(AA211,"000"),BDD!$E$8:$E$3170,0)),IF(ISNUMBER(MATCH(AA211&amp;"",BDD!$A$8:$A$3170,0)),AA211&amp;"",""))))</f>
        <v/>
      </c>
      <c r="B361" s="390" t="str">
        <f>IF($A361="","",VLOOKUP($A361,BDD!$A$8:$BB$3170,3,0))</f>
        <v/>
      </c>
      <c r="C361" s="352" t="str">
        <f>IF($A361="","",VLOOKUP($A361,BDD!$A$8:$BB$3170,4,0))</f>
        <v/>
      </c>
      <c r="D361" s="391" t="str">
        <f>IF($A361="","",VLOOKUP($A361,BDD!$A$8:$BB$3170,12,0))</f>
        <v/>
      </c>
      <c r="E361" s="391" t="str">
        <f>IF($A361="","",VLOOKUP($A361,BDD!$A$8:$BB$3170,5,0))</f>
        <v/>
      </c>
      <c r="F361" s="391" t="str">
        <f>IF($A361="","",VLOOKUP($A361,BDD!$A$8:$BB$3170,6,0))</f>
        <v/>
      </c>
      <c r="G361" s="392" t="str">
        <f>IF($A361="","",VLOOKUP($A361,BDD!$A$8:$BB$3170,7,0))</f>
        <v/>
      </c>
      <c r="H361" s="391" t="str">
        <f>IF($A361="","",VLOOKUP($A361,BDD!$A$8:$BB$3170,8,0))</f>
        <v/>
      </c>
      <c r="I361" s="391" t="str">
        <f>IF($A361="","",VLOOKUP($A361,BDD!$A$8:$BB$3170,9,0))</f>
        <v/>
      </c>
      <c r="J361" s="392" t="str">
        <f>IF($A361="","",VLOOKUP($A361,BDD!$A$8:$BB$3170,10,0))</f>
        <v/>
      </c>
      <c r="K361" s="393" t="str">
        <f>IF($A361="","",VLOOKUP($A361,BDD!$A$8:$BB$3170,11,0))</f>
        <v/>
      </c>
      <c r="L361" s="391" t="str">
        <f>IF($A361="","",VLOOKUP($A361,BDD!$A$8:$BB$3170,13,0))</f>
        <v/>
      </c>
      <c r="M361" s="391" t="str">
        <f>IF($A361="","",VLOOKUP($A361,BDD!$A$8:$BB$3170,14,0))</f>
        <v/>
      </c>
      <c r="N361" s="394" t="str">
        <f>IF(AB361="",IF($A361="","",VLOOKUP($A361,BDD!$A$8:$BB$3170,22,0)),VLOOKUP($A361,BDD!$A$8:$BB$3170,31,0))</f>
        <v/>
      </c>
      <c r="O361" s="392" t="str">
        <f>IF(AB361="",IF($A361="","",VLOOKUP($A361,BDD!$A$8:$BB$3170,16,0)),IF($A361="","",VLOOKUP($A361,BDD!$A$8:$BB$3170,29,0)))</f>
        <v/>
      </c>
      <c r="P361" s="395" t="str">
        <f>IF(AB361="",IF($A361="","",VLOOKUP($A361,BDD!$A$8:$BB$3170,17,0)),VLOOKUP($A361,BDD!$A$8:$BB$3170,30,0))</f>
        <v/>
      </c>
      <c r="Q361" s="395" t="str">
        <f>IF(AB361="",IF($A361="","",VLOOKUP($A361,BDD!$A$8:$BB$3170,18,0)),VLOOKUP($A361,BDD!$A$8:$BB$3170,30,0))</f>
        <v/>
      </c>
      <c r="R361" s="395" t="str">
        <f>IF(AB361="",IF($A361="","",VLOOKUP($A361,BDD!$A$8:$BB$3170,19,0)),VLOOKUP($A361,BDD!$A$8:$BB$3170,30,0))</f>
        <v/>
      </c>
      <c r="S361" s="391" t="str">
        <f>IF($A361="","",IFERROR(RIGHT(IF(VLOOKUP($A361,BDD!$A$8:$BB$3170,23,0)=0,"",VLOOKUP($A361,BDD!$A$8:$BB$3170,23,0)),3),""))</f>
        <v/>
      </c>
      <c r="T361" s="391" t="str">
        <f>IF($A361="","",IFERROR(RIGHT(IF(VLOOKUP($A361,BDD!$A$8:$BB$3170,27,0)=0,"",VLOOKUP($A361,BDD!$A$8:$BB$3170,27,0)),3),""))</f>
        <v/>
      </c>
      <c r="U361" s="391" t="str">
        <f>IF($A361="","",IFERROR(RIGHT(IF(VLOOKUP($A361,BDD!$A$8:$BB$3170,51,0)=0,"",VLOOKUP($A361,BDD!$A$8:$BB$3170,51,0)),3),""))</f>
        <v/>
      </c>
      <c r="V361" s="391" t="str">
        <f>IF($A361="","",IFERROR(RIGHT(IF(VLOOKUP($A361,BDD!$A$8:$BB$3170,52,0)=0,"",VLOOKUP($A361,BDD!$A$8:$BB$3170,52,0)),3),""))</f>
        <v/>
      </c>
      <c r="W361" s="391" t="str">
        <f>IF($A361="","",IFERROR(RIGHT(IF(VLOOKUP($A361,BDD!$A$8:$BB$3170,53,0)=0,"",VLOOKUP($A361,BDD!$A$8:$BB$3170,53,0)),3),""))</f>
        <v/>
      </c>
      <c r="X361" s="396" t="str">
        <f>IF($A361="","",IFERROR(RIGHT(IF(VLOOKUP($A361,BDD!$A$8:$BB$3170,54,0)=0,"",VLOOKUP($A361,BDD!$A$8:$BB$3170,54,0)),3),""))</f>
        <v/>
      </c>
      <c r="Y361" s="359">
        <v>211</v>
      </c>
      <c r="Z361" s="360"/>
      <c r="AA361" s="416"/>
      <c r="AB361" s="411" t="str">
        <f>IF($A361="","",IF(VLOOKUP($A361,BDD!$A$8:$BB$3170,32,0)=0,"",VLOOKUP($A361,BDD!$A$8:$BB$3170,32,0)))</f>
        <v/>
      </c>
    </row>
    <row r="362" spans="1:28" s="359" customFormat="1" ht="21" customHeight="1">
      <c r="A362" s="350" t="str">
        <f>IF(AA212="","",IFERROR(INDEX(BDD!$A$8:$A$3170,MATCH(AA212&amp;"",BDD!$E$8:$E$3170,0)),IFERROR(INDEX(BDD!$A$8:$A$3170,MATCH("JN°"&amp;TEXT(AA212,"000"),BDD!$E$8:$E$3170,0)),IF(ISNUMBER(MATCH(AA212&amp;"",BDD!$A$8:$A$3170,0)),AA212&amp;"",""))))</f>
        <v/>
      </c>
      <c r="B362" s="397" t="str">
        <f>IF($A362="","",VLOOKUP($A362,BDD!$A$8:$BB$3170,3,0))</f>
        <v/>
      </c>
      <c r="C362" s="363" t="str">
        <f>IF($A362="","",VLOOKUP($A362,BDD!$A$8:$BB$3170,4,0))</f>
        <v/>
      </c>
      <c r="D362" s="398" t="str">
        <f>IF($A362="","",VLOOKUP($A362,BDD!$A$8:$BB$3170,12,0))</f>
        <v/>
      </c>
      <c r="E362" s="398" t="str">
        <f>IF($A362="","",VLOOKUP($A362,BDD!$A$8:$BB$3170,5,0))</f>
        <v/>
      </c>
      <c r="F362" s="398" t="str">
        <f>IF($A362="","",VLOOKUP($A362,BDD!$A$8:$BB$3170,6,0))</f>
        <v/>
      </c>
      <c r="G362" s="399" t="str">
        <f>IF($A362="","",VLOOKUP($A362,BDD!$A$8:$BB$3170,7,0))</f>
        <v/>
      </c>
      <c r="H362" s="398" t="str">
        <f>IF($A362="","",VLOOKUP($A362,BDD!$A$8:$BB$3170,8,0))</f>
        <v/>
      </c>
      <c r="I362" s="398" t="str">
        <f>IF($A362="","",VLOOKUP($A362,BDD!$A$8:$BB$3170,9,0))</f>
        <v/>
      </c>
      <c r="J362" s="399" t="str">
        <f>IF($A362="","",VLOOKUP($A362,BDD!$A$8:$BB$3170,10,0))</f>
        <v/>
      </c>
      <c r="K362" s="400" t="str">
        <f>IF($A362="","",VLOOKUP($A362,BDD!$A$8:$BB$3170,11,0))</f>
        <v/>
      </c>
      <c r="L362" s="398" t="str">
        <f>IF($A362="","",VLOOKUP($A362,BDD!$A$8:$BB$3170,13,0))</f>
        <v/>
      </c>
      <c r="M362" s="398" t="str">
        <f>IF($A362="","",VLOOKUP($A362,BDD!$A$8:$BB$3170,14,0))</f>
        <v/>
      </c>
      <c r="N362" s="401" t="str">
        <f>IF(AB362="",IF($A362="","",VLOOKUP($A362,BDD!$A$8:$BB$3170,22,0)),VLOOKUP($A362,BDD!$A$8:$BB$3170,31,0))</f>
        <v/>
      </c>
      <c r="O362" s="399" t="str">
        <f>IF(AB362="",IF($A362="","",VLOOKUP($A362,BDD!$A$8:$BB$3170,16,0)),IF($A362="","",VLOOKUP($A362,BDD!$A$8:$BB$3170,29,0)))</f>
        <v/>
      </c>
      <c r="P362" s="402" t="str">
        <f>IF(AB362="",IF($A362="","",VLOOKUP($A362,BDD!$A$8:$BB$3170,17,0)),VLOOKUP($A362,BDD!$A$8:$BB$3170,30,0))</f>
        <v/>
      </c>
      <c r="Q362" s="402" t="str">
        <f>IF(AB362="",IF($A362="","",VLOOKUP($A362,BDD!$A$8:$BB$3170,18,0)),VLOOKUP($A362,BDD!$A$8:$BB$3170,30,0))</f>
        <v/>
      </c>
      <c r="R362" s="402" t="str">
        <f>IF(AB362="",IF($A362="","",VLOOKUP($A362,BDD!$A$8:$BB$3170,19,0)),VLOOKUP($A362,BDD!$A$8:$BB$3170,30,0))</f>
        <v/>
      </c>
      <c r="S362" s="398" t="str">
        <f>IF($A362="","",IFERROR(RIGHT(IF(VLOOKUP($A362,BDD!$A$8:$BB$3170,23,0)=0,"",VLOOKUP($A362,BDD!$A$8:$BB$3170,23,0)),3),""))</f>
        <v/>
      </c>
      <c r="T362" s="398" t="str">
        <f>IF($A362="","",IFERROR(RIGHT(IF(VLOOKUP($A362,BDD!$A$8:$BB$3170,27,0)=0,"",VLOOKUP($A362,BDD!$A$8:$BB$3170,27,0)),3),""))</f>
        <v/>
      </c>
      <c r="U362" s="398" t="str">
        <f>IF($A362="","",IFERROR(RIGHT(IF(VLOOKUP($A362,BDD!$A$8:$BB$3170,51,0)=0,"",VLOOKUP($A362,BDD!$A$8:$BB$3170,51,0)),3),""))</f>
        <v/>
      </c>
      <c r="V362" s="398" t="str">
        <f>IF($A362="","",IFERROR(RIGHT(IF(VLOOKUP($A362,BDD!$A$8:$BB$3170,52,0)=0,"",VLOOKUP($A362,BDD!$A$8:$BB$3170,52,0)),3),""))</f>
        <v/>
      </c>
      <c r="W362" s="398" t="str">
        <f>IF($A362="","",IFERROR(RIGHT(IF(VLOOKUP($A362,BDD!$A$8:$BB$3170,53,0)=0,"",VLOOKUP($A362,BDD!$A$8:$BB$3170,53,0)),3),""))</f>
        <v/>
      </c>
      <c r="X362" s="403" t="str">
        <f>IF($A362="","",IFERROR(RIGHT(IF(VLOOKUP($A362,BDD!$A$8:$BB$3170,54,0)=0,"",VLOOKUP($A362,BDD!$A$8:$BB$3170,54,0)),3),""))</f>
        <v/>
      </c>
      <c r="Y362" s="359">
        <v>212</v>
      </c>
      <c r="Z362" s="360"/>
      <c r="AA362" s="416"/>
      <c r="AB362" s="411" t="str">
        <f>IF($A362="","",IF(VLOOKUP($A362,BDD!$A$8:$BB$3170,32,0)=0,"",VLOOKUP($A362,BDD!$A$8:$BB$3170,32,0)))</f>
        <v/>
      </c>
    </row>
    <row r="363" spans="1:28" s="359" customFormat="1" ht="21" customHeight="1">
      <c r="A363" s="350" t="str">
        <f>IF(AA213="","",IFERROR(INDEX(BDD!$A$8:$A$3170,MATCH(AA213&amp;"",BDD!$E$8:$E$3170,0)),IFERROR(INDEX(BDD!$A$8:$A$3170,MATCH("JN°"&amp;TEXT(AA213,"000"),BDD!$E$8:$E$3170,0)),IF(ISNUMBER(MATCH(AA213&amp;"",BDD!$A$8:$A$3170,0)),AA213&amp;"",""))))</f>
        <v/>
      </c>
      <c r="B363" s="397" t="str">
        <f>IF($A363="","",VLOOKUP($A363,BDD!$A$8:$BB$3170,3,0))</f>
        <v/>
      </c>
      <c r="C363" s="363" t="str">
        <f>IF($A363="","",VLOOKUP($A363,BDD!$A$8:$BB$3170,4,0))</f>
        <v/>
      </c>
      <c r="D363" s="398" t="str">
        <f>IF($A363="","",VLOOKUP($A363,BDD!$A$8:$BB$3170,12,0))</f>
        <v/>
      </c>
      <c r="E363" s="398" t="str">
        <f>IF($A363="","",VLOOKUP($A363,BDD!$A$8:$BB$3170,5,0))</f>
        <v/>
      </c>
      <c r="F363" s="398" t="str">
        <f>IF($A363="","",VLOOKUP($A363,BDD!$A$8:$BB$3170,6,0))</f>
        <v/>
      </c>
      <c r="G363" s="399" t="str">
        <f>IF($A363="","",VLOOKUP($A363,BDD!$A$8:$BB$3170,7,0))</f>
        <v/>
      </c>
      <c r="H363" s="398" t="str">
        <f>IF($A363="","",VLOOKUP($A363,BDD!$A$8:$BB$3170,8,0))</f>
        <v/>
      </c>
      <c r="I363" s="398" t="str">
        <f>IF($A363="","",VLOOKUP($A363,BDD!$A$8:$BB$3170,9,0))</f>
        <v/>
      </c>
      <c r="J363" s="399" t="str">
        <f>IF($A363="","",VLOOKUP($A363,BDD!$A$8:$BB$3170,10,0))</f>
        <v/>
      </c>
      <c r="K363" s="400" t="str">
        <f>IF($A363="","",VLOOKUP($A363,BDD!$A$8:$BB$3170,11,0))</f>
        <v/>
      </c>
      <c r="L363" s="398" t="str">
        <f>IF($A363="","",VLOOKUP($A363,BDD!$A$8:$BB$3170,13,0))</f>
        <v/>
      </c>
      <c r="M363" s="398" t="str">
        <f>IF($A363="","",VLOOKUP($A363,BDD!$A$8:$BB$3170,14,0))</f>
        <v/>
      </c>
      <c r="N363" s="401" t="str">
        <f>IF(AB363="",IF($A363="","",VLOOKUP($A363,BDD!$A$8:$BB$3170,22,0)),VLOOKUP($A363,BDD!$A$8:$BB$3170,31,0))</f>
        <v/>
      </c>
      <c r="O363" s="399" t="str">
        <f>IF(AB363="",IF($A363="","",VLOOKUP($A363,BDD!$A$8:$BB$3170,16,0)),IF($A363="","",VLOOKUP($A363,BDD!$A$8:$BB$3170,29,0)))</f>
        <v/>
      </c>
      <c r="P363" s="402" t="str">
        <f>IF(AB363="",IF($A363="","",VLOOKUP($A363,BDD!$A$8:$BB$3170,17,0)),VLOOKUP($A363,BDD!$A$8:$BB$3170,30,0))</f>
        <v/>
      </c>
      <c r="Q363" s="402" t="str">
        <f>IF(AB363="",IF($A363="","",VLOOKUP($A363,BDD!$A$8:$BB$3170,18,0)),VLOOKUP($A363,BDD!$A$8:$BB$3170,30,0))</f>
        <v/>
      </c>
      <c r="R363" s="402" t="str">
        <f>IF(AB363="",IF($A363="","",VLOOKUP($A363,BDD!$A$8:$BB$3170,19,0)),VLOOKUP($A363,BDD!$A$8:$BB$3170,30,0))</f>
        <v/>
      </c>
      <c r="S363" s="398" t="str">
        <f>IF($A363="","",IFERROR(RIGHT(IF(VLOOKUP($A363,BDD!$A$8:$BB$3170,23,0)=0,"",VLOOKUP($A363,BDD!$A$8:$BB$3170,23,0)),3),""))</f>
        <v/>
      </c>
      <c r="T363" s="398" t="str">
        <f>IF($A363="","",IFERROR(RIGHT(IF(VLOOKUP($A363,BDD!$A$8:$BB$3170,27,0)=0,"",VLOOKUP($A363,BDD!$A$8:$BB$3170,27,0)),3),""))</f>
        <v/>
      </c>
      <c r="U363" s="398" t="str">
        <f>IF($A363="","",IFERROR(RIGHT(IF(VLOOKUP($A363,BDD!$A$8:$BB$3170,51,0)=0,"",VLOOKUP($A363,BDD!$A$8:$BB$3170,51,0)),3),""))</f>
        <v/>
      </c>
      <c r="V363" s="398" t="str">
        <f>IF($A363="","",IFERROR(RIGHT(IF(VLOOKUP($A363,BDD!$A$8:$BB$3170,52,0)=0,"",VLOOKUP($A363,BDD!$A$8:$BB$3170,52,0)),3),""))</f>
        <v/>
      </c>
      <c r="W363" s="398" t="str">
        <f>IF($A363="","",IFERROR(RIGHT(IF(VLOOKUP($A363,BDD!$A$8:$BB$3170,53,0)=0,"",VLOOKUP($A363,BDD!$A$8:$BB$3170,53,0)),3),""))</f>
        <v/>
      </c>
      <c r="X363" s="403" t="str">
        <f>IF($A363="","",IFERROR(RIGHT(IF(VLOOKUP($A363,BDD!$A$8:$BB$3170,54,0)=0,"",VLOOKUP($A363,BDD!$A$8:$BB$3170,54,0)),3),""))</f>
        <v/>
      </c>
      <c r="Y363" s="359">
        <v>213</v>
      </c>
      <c r="Z363" s="360"/>
      <c r="AA363" s="416"/>
      <c r="AB363" s="411" t="str">
        <f>IF($A363="","",IF(VLOOKUP($A363,BDD!$A$8:$BB$3170,32,0)=0,"",VLOOKUP($A363,BDD!$A$8:$BB$3170,32,0)))</f>
        <v/>
      </c>
    </row>
    <row r="364" spans="1:28" s="359" customFormat="1" ht="21" customHeight="1">
      <c r="A364" s="350" t="str">
        <f>IF(AA214="","",IFERROR(INDEX(BDD!$A$8:$A$3170,MATCH(AA214&amp;"",BDD!$E$8:$E$3170,0)),IFERROR(INDEX(BDD!$A$8:$A$3170,MATCH("JN°"&amp;TEXT(AA214,"000"),BDD!$E$8:$E$3170,0)),IF(ISNUMBER(MATCH(AA214&amp;"",BDD!$A$8:$A$3170,0)),AA214&amp;"",""))))</f>
        <v/>
      </c>
      <c r="B364" s="397" t="str">
        <f>IF($A364="","",VLOOKUP($A364,BDD!$A$8:$BB$3170,3,0))</f>
        <v/>
      </c>
      <c r="C364" s="363" t="str">
        <f>IF($A364="","",VLOOKUP($A364,BDD!$A$8:$BB$3170,4,0))</f>
        <v/>
      </c>
      <c r="D364" s="398" t="str">
        <f>IF($A364="","",VLOOKUP($A364,BDD!$A$8:$BB$3170,12,0))</f>
        <v/>
      </c>
      <c r="E364" s="398" t="str">
        <f>IF($A364="","",VLOOKUP($A364,BDD!$A$8:$BB$3170,5,0))</f>
        <v/>
      </c>
      <c r="F364" s="398" t="str">
        <f>IF($A364="","",VLOOKUP($A364,BDD!$A$8:$BB$3170,6,0))</f>
        <v/>
      </c>
      <c r="G364" s="399" t="str">
        <f>IF($A364="","",VLOOKUP($A364,BDD!$A$8:$BB$3170,7,0))</f>
        <v/>
      </c>
      <c r="H364" s="398" t="str">
        <f>IF($A364="","",VLOOKUP($A364,BDD!$A$8:$BB$3170,8,0))</f>
        <v/>
      </c>
      <c r="I364" s="398" t="str">
        <f>IF($A364="","",VLOOKUP($A364,BDD!$A$8:$BB$3170,9,0))</f>
        <v/>
      </c>
      <c r="J364" s="399" t="str">
        <f>IF($A364="","",VLOOKUP($A364,BDD!$A$8:$BB$3170,10,0))</f>
        <v/>
      </c>
      <c r="K364" s="400" t="str">
        <f>IF($A364="","",VLOOKUP($A364,BDD!$A$8:$BB$3170,11,0))</f>
        <v/>
      </c>
      <c r="L364" s="398" t="str">
        <f>IF($A364="","",VLOOKUP($A364,BDD!$A$8:$BB$3170,13,0))</f>
        <v/>
      </c>
      <c r="M364" s="398" t="str">
        <f>IF($A364="","",VLOOKUP($A364,BDD!$A$8:$BB$3170,14,0))</f>
        <v/>
      </c>
      <c r="N364" s="401" t="str">
        <f>IF(AB364="",IF($A364="","",VLOOKUP($A364,BDD!$A$8:$BB$3170,22,0)),VLOOKUP($A364,BDD!$A$8:$BB$3170,31,0))</f>
        <v/>
      </c>
      <c r="O364" s="399" t="str">
        <f>IF(AB364="",IF($A364="","",VLOOKUP($A364,BDD!$A$8:$BB$3170,16,0)),IF($A364="","",VLOOKUP($A364,BDD!$A$8:$BB$3170,29,0)))</f>
        <v/>
      </c>
      <c r="P364" s="402" t="str">
        <f>IF(AB364="",IF($A364="","",VLOOKUP($A364,BDD!$A$8:$BB$3170,17,0)),VLOOKUP($A364,BDD!$A$8:$BB$3170,30,0))</f>
        <v/>
      </c>
      <c r="Q364" s="402" t="str">
        <f>IF(AB364="",IF($A364="","",VLOOKUP($A364,BDD!$A$8:$BB$3170,18,0)),VLOOKUP($A364,BDD!$A$8:$BB$3170,30,0))</f>
        <v/>
      </c>
      <c r="R364" s="402" t="str">
        <f>IF(AB364="",IF($A364="","",VLOOKUP($A364,BDD!$A$8:$BB$3170,19,0)),VLOOKUP($A364,BDD!$A$8:$BB$3170,30,0))</f>
        <v/>
      </c>
      <c r="S364" s="398" t="str">
        <f>IF($A364="","",IFERROR(RIGHT(IF(VLOOKUP($A364,BDD!$A$8:$BB$3170,23,0)=0,"",VLOOKUP($A364,BDD!$A$8:$BB$3170,23,0)),3),""))</f>
        <v/>
      </c>
      <c r="T364" s="398" t="str">
        <f>IF($A364="","",IFERROR(RIGHT(IF(VLOOKUP($A364,BDD!$A$8:$BB$3170,27,0)=0,"",VLOOKUP($A364,BDD!$A$8:$BB$3170,27,0)),3),""))</f>
        <v/>
      </c>
      <c r="U364" s="398" t="str">
        <f>IF($A364="","",IFERROR(RIGHT(IF(VLOOKUP($A364,BDD!$A$8:$BB$3170,51,0)=0,"",VLOOKUP($A364,BDD!$A$8:$BB$3170,51,0)),3),""))</f>
        <v/>
      </c>
      <c r="V364" s="398" t="str">
        <f>IF($A364="","",IFERROR(RIGHT(IF(VLOOKUP($A364,BDD!$A$8:$BB$3170,52,0)=0,"",VLOOKUP($A364,BDD!$A$8:$BB$3170,52,0)),3),""))</f>
        <v/>
      </c>
      <c r="W364" s="398" t="str">
        <f>IF($A364="","",IFERROR(RIGHT(IF(VLOOKUP($A364,BDD!$A$8:$BB$3170,53,0)=0,"",VLOOKUP($A364,BDD!$A$8:$BB$3170,53,0)),3),""))</f>
        <v/>
      </c>
      <c r="X364" s="403" t="str">
        <f>IF($A364="","",IFERROR(RIGHT(IF(VLOOKUP($A364,BDD!$A$8:$BB$3170,54,0)=0,"",VLOOKUP($A364,BDD!$A$8:$BB$3170,54,0)),3),""))</f>
        <v/>
      </c>
      <c r="Y364" s="359">
        <v>214</v>
      </c>
      <c r="Z364" s="360"/>
      <c r="AA364" s="416"/>
      <c r="AB364" s="411" t="str">
        <f>IF($A364="","",IF(VLOOKUP($A364,BDD!$A$8:$BB$3170,32,0)=0,"",VLOOKUP($A364,BDD!$A$8:$BB$3170,32,0)))</f>
        <v/>
      </c>
    </row>
    <row r="365" spans="1:28" s="359" customFormat="1" ht="21" customHeight="1">
      <c r="A365" s="350" t="str">
        <f>IF(AA215="","",IFERROR(INDEX(BDD!$A$8:$A$3170,MATCH(AA215&amp;"",BDD!$E$8:$E$3170,0)),IFERROR(INDEX(BDD!$A$8:$A$3170,MATCH("JN°"&amp;TEXT(AA215,"000"),BDD!$E$8:$E$3170,0)),IF(ISNUMBER(MATCH(AA215&amp;"",BDD!$A$8:$A$3170,0)),AA215&amp;"",""))))</f>
        <v/>
      </c>
      <c r="B365" s="397" t="str">
        <f>IF($A365="","",VLOOKUP($A365,BDD!$A$8:$BB$3170,3,0))</f>
        <v/>
      </c>
      <c r="C365" s="363" t="str">
        <f>IF($A365="","",VLOOKUP($A365,BDD!$A$8:$BB$3170,4,0))</f>
        <v/>
      </c>
      <c r="D365" s="398" t="str">
        <f>IF($A365="","",VLOOKUP($A365,BDD!$A$8:$BB$3170,12,0))</f>
        <v/>
      </c>
      <c r="E365" s="398" t="str">
        <f>IF($A365="","",VLOOKUP($A365,BDD!$A$8:$BB$3170,5,0))</f>
        <v/>
      </c>
      <c r="F365" s="398" t="str">
        <f>IF($A365="","",VLOOKUP($A365,BDD!$A$8:$BB$3170,6,0))</f>
        <v/>
      </c>
      <c r="G365" s="399" t="str">
        <f>IF($A365="","",VLOOKUP($A365,BDD!$A$8:$BB$3170,7,0))</f>
        <v/>
      </c>
      <c r="H365" s="398" t="str">
        <f>IF($A365="","",VLOOKUP($A365,BDD!$A$8:$BB$3170,8,0))</f>
        <v/>
      </c>
      <c r="I365" s="398" t="str">
        <f>IF($A365="","",VLOOKUP($A365,BDD!$A$8:$BB$3170,9,0))</f>
        <v/>
      </c>
      <c r="J365" s="399" t="str">
        <f>IF($A365="","",VLOOKUP($A365,BDD!$A$8:$BB$3170,10,0))</f>
        <v/>
      </c>
      <c r="K365" s="400" t="str">
        <f>IF($A365="","",VLOOKUP($A365,BDD!$A$8:$BB$3170,11,0))</f>
        <v/>
      </c>
      <c r="L365" s="398" t="str">
        <f>IF($A365="","",VLOOKUP($A365,BDD!$A$8:$BB$3170,13,0))</f>
        <v/>
      </c>
      <c r="M365" s="398" t="str">
        <f>IF($A365="","",VLOOKUP($A365,BDD!$A$8:$BB$3170,14,0))</f>
        <v/>
      </c>
      <c r="N365" s="401" t="str">
        <f>IF(AB365="",IF($A365="","",VLOOKUP($A365,BDD!$A$8:$BB$3170,22,0)),VLOOKUP($A365,BDD!$A$8:$BB$3170,31,0))</f>
        <v/>
      </c>
      <c r="O365" s="399" t="str">
        <f>IF(AB365="",IF($A365="","",VLOOKUP($A365,BDD!$A$8:$BB$3170,16,0)),IF($A365="","",VLOOKUP($A365,BDD!$A$8:$BB$3170,29,0)))</f>
        <v/>
      </c>
      <c r="P365" s="402" t="str">
        <f>IF(AB365="",IF($A365="","",VLOOKUP($A365,BDD!$A$8:$BB$3170,17,0)),VLOOKUP($A365,BDD!$A$8:$BB$3170,30,0))</f>
        <v/>
      </c>
      <c r="Q365" s="402" t="str">
        <f>IF(AB365="",IF($A365="","",VLOOKUP($A365,BDD!$A$8:$BB$3170,18,0)),VLOOKUP($A365,BDD!$A$8:$BB$3170,30,0))</f>
        <v/>
      </c>
      <c r="R365" s="402" t="str">
        <f>IF(AB365="",IF($A365="","",VLOOKUP($A365,BDD!$A$8:$BB$3170,19,0)),VLOOKUP($A365,BDD!$A$8:$BB$3170,30,0))</f>
        <v/>
      </c>
      <c r="S365" s="398" t="str">
        <f>IF($A365="","",IFERROR(RIGHT(IF(VLOOKUP($A365,BDD!$A$8:$BB$3170,23,0)=0,"",VLOOKUP($A365,BDD!$A$8:$BB$3170,23,0)),3),""))</f>
        <v/>
      </c>
      <c r="T365" s="398" t="str">
        <f>IF($A365="","",IFERROR(RIGHT(IF(VLOOKUP($A365,BDD!$A$8:$BB$3170,27,0)=0,"",VLOOKUP($A365,BDD!$A$8:$BB$3170,27,0)),3),""))</f>
        <v/>
      </c>
      <c r="U365" s="398" t="str">
        <f>IF($A365="","",IFERROR(RIGHT(IF(VLOOKUP($A365,BDD!$A$8:$BB$3170,51,0)=0,"",VLOOKUP($A365,BDD!$A$8:$BB$3170,51,0)),3),""))</f>
        <v/>
      </c>
      <c r="V365" s="398" t="str">
        <f>IF($A365="","",IFERROR(RIGHT(IF(VLOOKUP($A365,BDD!$A$8:$BB$3170,52,0)=0,"",VLOOKUP($A365,BDD!$A$8:$BB$3170,52,0)),3),""))</f>
        <v/>
      </c>
      <c r="W365" s="398" t="str">
        <f>IF($A365="","",IFERROR(RIGHT(IF(VLOOKUP($A365,BDD!$A$8:$BB$3170,53,0)=0,"",VLOOKUP($A365,BDD!$A$8:$BB$3170,53,0)),3),""))</f>
        <v/>
      </c>
      <c r="X365" s="403" t="str">
        <f>IF($A365="","",IFERROR(RIGHT(IF(VLOOKUP($A365,BDD!$A$8:$BB$3170,54,0)=0,"",VLOOKUP($A365,BDD!$A$8:$BB$3170,54,0)),3),""))</f>
        <v/>
      </c>
      <c r="Y365" s="359">
        <v>215</v>
      </c>
      <c r="Z365" s="360"/>
      <c r="AA365" s="416"/>
      <c r="AB365" s="411" t="str">
        <f>IF($A365="","",IF(VLOOKUP($A365,BDD!$A$8:$BB$3170,32,0)=0,"",VLOOKUP($A365,BDD!$A$8:$BB$3170,32,0)))</f>
        <v/>
      </c>
    </row>
    <row r="366" spans="1:28" s="359" customFormat="1" ht="21" customHeight="1">
      <c r="A366" s="350" t="str">
        <f>IF(AA216="","",IFERROR(INDEX(BDD!$A$8:$A$3170,MATCH(AA216&amp;"",BDD!$E$8:$E$3170,0)),IFERROR(INDEX(BDD!$A$8:$A$3170,MATCH("JN°"&amp;TEXT(AA216,"000"),BDD!$E$8:$E$3170,0)),IF(ISNUMBER(MATCH(AA216&amp;"",BDD!$A$8:$A$3170,0)),AA216&amp;"",""))))</f>
        <v/>
      </c>
      <c r="B366" s="397" t="str">
        <f>IF($A366="","",VLOOKUP($A366,BDD!$A$8:$BB$3170,3,0))</f>
        <v/>
      </c>
      <c r="C366" s="363" t="str">
        <f>IF($A366="","",VLOOKUP($A366,BDD!$A$8:$BB$3170,4,0))</f>
        <v/>
      </c>
      <c r="D366" s="398" t="str">
        <f>IF($A366="","",VLOOKUP($A366,BDD!$A$8:$BB$3170,12,0))</f>
        <v/>
      </c>
      <c r="E366" s="398" t="str">
        <f>IF($A366="","",VLOOKUP($A366,BDD!$A$8:$BB$3170,5,0))</f>
        <v/>
      </c>
      <c r="F366" s="398" t="str">
        <f>IF($A366="","",VLOOKUP($A366,BDD!$A$8:$BB$3170,6,0))</f>
        <v/>
      </c>
      <c r="G366" s="399" t="str">
        <f>IF($A366="","",VLOOKUP($A366,BDD!$A$8:$BB$3170,7,0))</f>
        <v/>
      </c>
      <c r="H366" s="398" t="str">
        <f>IF($A366="","",VLOOKUP($A366,BDD!$A$8:$BB$3170,8,0))</f>
        <v/>
      </c>
      <c r="I366" s="398" t="str">
        <f>IF($A366="","",VLOOKUP($A366,BDD!$A$8:$BB$3170,9,0))</f>
        <v/>
      </c>
      <c r="J366" s="399" t="str">
        <f>IF($A366="","",VLOOKUP($A366,BDD!$A$8:$BB$3170,10,0))</f>
        <v/>
      </c>
      <c r="K366" s="400" t="str">
        <f>IF($A366="","",VLOOKUP($A366,BDD!$A$8:$BB$3170,11,0))</f>
        <v/>
      </c>
      <c r="L366" s="398" t="str">
        <f>IF($A366="","",VLOOKUP($A366,BDD!$A$8:$BB$3170,13,0))</f>
        <v/>
      </c>
      <c r="M366" s="398" t="str">
        <f>IF($A366="","",VLOOKUP($A366,BDD!$A$8:$BB$3170,14,0))</f>
        <v/>
      </c>
      <c r="N366" s="401" t="str">
        <f>IF(AB366="",IF($A366="","",VLOOKUP($A366,BDD!$A$8:$BB$3170,22,0)),VLOOKUP($A366,BDD!$A$8:$BB$3170,31,0))</f>
        <v/>
      </c>
      <c r="O366" s="399" t="str">
        <f>IF(AB366="",IF($A366="","",VLOOKUP($A366,BDD!$A$8:$BB$3170,16,0)),IF($A366="","",VLOOKUP($A366,BDD!$A$8:$BB$3170,29,0)))</f>
        <v/>
      </c>
      <c r="P366" s="402" t="str">
        <f>IF(AB366="",IF($A366="","",VLOOKUP($A366,BDD!$A$8:$BB$3170,17,0)),VLOOKUP($A366,BDD!$A$8:$BB$3170,30,0))</f>
        <v/>
      </c>
      <c r="Q366" s="402" t="str">
        <f>IF(AB366="",IF($A366="","",VLOOKUP($A366,BDD!$A$8:$BB$3170,18,0)),VLOOKUP($A366,BDD!$A$8:$BB$3170,30,0))</f>
        <v/>
      </c>
      <c r="R366" s="402" t="str">
        <f>IF(AB366="",IF($A366="","",VLOOKUP($A366,BDD!$A$8:$BB$3170,19,0)),VLOOKUP($A366,BDD!$A$8:$BB$3170,30,0))</f>
        <v/>
      </c>
      <c r="S366" s="398" t="str">
        <f>IF($A366="","",IFERROR(RIGHT(IF(VLOOKUP($A366,BDD!$A$8:$BB$3170,23,0)=0,"",VLOOKUP($A366,BDD!$A$8:$BB$3170,23,0)),3),""))</f>
        <v/>
      </c>
      <c r="T366" s="398" t="str">
        <f>IF($A366="","",IFERROR(RIGHT(IF(VLOOKUP($A366,BDD!$A$8:$BB$3170,27,0)=0,"",VLOOKUP($A366,BDD!$A$8:$BB$3170,27,0)),3),""))</f>
        <v/>
      </c>
      <c r="U366" s="398" t="str">
        <f>IF($A366="","",IFERROR(RIGHT(IF(VLOOKUP($A366,BDD!$A$8:$BB$3170,51,0)=0,"",VLOOKUP($A366,BDD!$A$8:$BB$3170,51,0)),3),""))</f>
        <v/>
      </c>
      <c r="V366" s="398" t="str">
        <f>IF($A366="","",IFERROR(RIGHT(IF(VLOOKUP($A366,BDD!$A$8:$BB$3170,52,0)=0,"",VLOOKUP($A366,BDD!$A$8:$BB$3170,52,0)),3),""))</f>
        <v/>
      </c>
      <c r="W366" s="398" t="str">
        <f>IF($A366="","",IFERROR(RIGHT(IF(VLOOKUP($A366,BDD!$A$8:$BB$3170,53,0)=0,"",VLOOKUP($A366,BDD!$A$8:$BB$3170,53,0)),3),""))</f>
        <v/>
      </c>
      <c r="X366" s="403" t="str">
        <f>IF($A366="","",IFERROR(RIGHT(IF(VLOOKUP($A366,BDD!$A$8:$BB$3170,54,0)=0,"",VLOOKUP($A366,BDD!$A$8:$BB$3170,54,0)),3),""))</f>
        <v/>
      </c>
      <c r="Y366" s="359">
        <v>216</v>
      </c>
      <c r="Z366" s="360"/>
      <c r="AA366" s="416"/>
      <c r="AB366" s="411" t="str">
        <f>IF($A366="","",IF(VLOOKUP($A366,BDD!$A$8:$BB$3170,32,0)=0,"",VLOOKUP($A366,BDD!$A$8:$BB$3170,32,0)))</f>
        <v/>
      </c>
    </row>
    <row r="367" spans="1:28" s="359" customFormat="1" ht="21" customHeight="1">
      <c r="A367" s="350" t="str">
        <f>IF(AA217="","",IFERROR(INDEX(BDD!$A$8:$A$3170,MATCH(AA217&amp;"",BDD!$E$8:$E$3170,0)),IFERROR(INDEX(BDD!$A$8:$A$3170,MATCH("JN°"&amp;TEXT(AA217,"000"),BDD!$E$8:$E$3170,0)),IF(ISNUMBER(MATCH(AA217&amp;"",BDD!$A$8:$A$3170,0)),AA217&amp;"",""))))</f>
        <v/>
      </c>
      <c r="B367" s="397" t="str">
        <f>IF($A367="","",VLOOKUP($A367,BDD!$A$8:$BB$3170,3,0))</f>
        <v/>
      </c>
      <c r="C367" s="363" t="str">
        <f>IF($A367="","",VLOOKUP($A367,BDD!$A$8:$BB$3170,4,0))</f>
        <v/>
      </c>
      <c r="D367" s="398" t="str">
        <f>IF($A367="","",VLOOKUP($A367,BDD!$A$8:$BB$3170,12,0))</f>
        <v/>
      </c>
      <c r="E367" s="398" t="str">
        <f>IF($A367="","",VLOOKUP($A367,BDD!$A$8:$BB$3170,5,0))</f>
        <v/>
      </c>
      <c r="F367" s="398" t="str">
        <f>IF($A367="","",VLOOKUP($A367,BDD!$A$8:$BB$3170,6,0))</f>
        <v/>
      </c>
      <c r="G367" s="399" t="str">
        <f>IF($A367="","",VLOOKUP($A367,BDD!$A$8:$BB$3170,7,0))</f>
        <v/>
      </c>
      <c r="H367" s="400" t="str">
        <f>IF($A367="","",VLOOKUP($A367,BDD!$A$8:$BB$3170,8,0))</f>
        <v/>
      </c>
      <c r="I367" s="398" t="str">
        <f>IF($A367="","",VLOOKUP($A367,BDD!$A$8:$BB$3170,9,0))</f>
        <v/>
      </c>
      <c r="J367" s="399" t="str">
        <f>IF($A367="","",VLOOKUP($A367,BDD!$A$8:$BB$3170,10,0))</f>
        <v/>
      </c>
      <c r="K367" s="400" t="str">
        <f>IF($A367="","",VLOOKUP($A367,BDD!$A$8:$BB$3170,11,0))</f>
        <v/>
      </c>
      <c r="L367" s="398" t="str">
        <f>IF($A367="","",VLOOKUP($A367,BDD!$A$8:$BB$3170,13,0))</f>
        <v/>
      </c>
      <c r="M367" s="398" t="str">
        <f>IF($A367="","",VLOOKUP($A367,BDD!$A$8:$BB$3170,14,0))</f>
        <v/>
      </c>
      <c r="N367" s="401" t="str">
        <f>IF(AB367="",IF($A367="","",VLOOKUP($A367,BDD!$A$8:$BB$3170,22,0)),VLOOKUP($A367,BDD!$A$8:$BB$3170,31,0))</f>
        <v/>
      </c>
      <c r="O367" s="399" t="str">
        <f>IF(AB367="",IF($A367="","",VLOOKUP($A367,BDD!$A$8:$BB$3170,16,0)),IF($A367="","",VLOOKUP($A367,BDD!$A$8:$BB$3170,29,0)))</f>
        <v/>
      </c>
      <c r="P367" s="402" t="str">
        <f>IF(AB367="",IF($A367="","",VLOOKUP($A367,BDD!$A$8:$BB$3170,17,0)),VLOOKUP($A367,BDD!$A$8:$BB$3170,30,0))</f>
        <v/>
      </c>
      <c r="Q367" s="402" t="str">
        <f>IF(AB367="",IF($A367="","",VLOOKUP($A367,BDD!$A$8:$BB$3170,18,0)),VLOOKUP($A367,BDD!$A$8:$BB$3170,30,0))</f>
        <v/>
      </c>
      <c r="R367" s="402" t="str">
        <f>IF(AB367="",IF($A367="","",VLOOKUP($A367,BDD!$A$8:$BB$3170,19,0)),VLOOKUP($A367,BDD!$A$8:$BB$3170,30,0))</f>
        <v/>
      </c>
      <c r="S367" s="398" t="str">
        <f>IF($A367="","",IFERROR(RIGHT(IF(VLOOKUP($A367,BDD!$A$8:$BB$3170,23,0)=0,"",VLOOKUP($A367,BDD!$A$8:$BB$3170,23,0)),3),""))</f>
        <v/>
      </c>
      <c r="T367" s="398" t="str">
        <f>IF($A367="","",IFERROR(RIGHT(IF(VLOOKUP($A367,BDD!$A$8:$BB$3170,27,0)=0,"",VLOOKUP($A367,BDD!$A$8:$BB$3170,27,0)),3),""))</f>
        <v/>
      </c>
      <c r="U367" s="398" t="str">
        <f>IF($A367="","",IFERROR(RIGHT(IF(VLOOKUP($A367,BDD!$A$8:$BB$3170,51,0)=0,"",VLOOKUP($A367,BDD!$A$8:$BB$3170,51,0)),3),""))</f>
        <v/>
      </c>
      <c r="V367" s="398" t="str">
        <f>IF($A367="","",IFERROR(RIGHT(IF(VLOOKUP($A367,BDD!$A$8:$BB$3170,52,0)=0,"",VLOOKUP($A367,BDD!$A$8:$BB$3170,52,0)),3),""))</f>
        <v/>
      </c>
      <c r="W367" s="398" t="str">
        <f>IF($A367="","",IFERROR(RIGHT(IF(VLOOKUP($A367,BDD!$A$8:$BB$3170,53,0)=0,"",VLOOKUP($A367,BDD!$A$8:$BB$3170,53,0)),3),""))</f>
        <v/>
      </c>
      <c r="X367" s="403" t="str">
        <f>IF($A367="","",IFERROR(RIGHT(IF(VLOOKUP($A367,BDD!$A$8:$BB$3170,54,0)=0,"",VLOOKUP($A367,BDD!$A$8:$BB$3170,54,0)),3),""))</f>
        <v/>
      </c>
      <c r="Y367" s="359">
        <v>217</v>
      </c>
      <c r="Z367" s="360"/>
      <c r="AA367" s="416"/>
      <c r="AB367" s="411" t="str">
        <f>IF($A367="","",IF(VLOOKUP($A367,BDD!$A$8:$BB$3170,32,0)=0,"",VLOOKUP($A367,BDD!$A$8:$BB$3170,32,0)))</f>
        <v/>
      </c>
    </row>
    <row r="368" spans="1:28" s="359" customFormat="1" ht="21" customHeight="1">
      <c r="A368" s="350" t="str">
        <f>IF(AA218="","",IFERROR(INDEX(BDD!$A$8:$A$3170,MATCH(AA218&amp;"",BDD!$E$8:$E$3170,0)),IFERROR(INDEX(BDD!$A$8:$A$3170,MATCH("JN°"&amp;TEXT(AA218,"000"),BDD!$E$8:$E$3170,0)),IF(ISNUMBER(MATCH(AA218&amp;"",BDD!$A$8:$A$3170,0)),AA218&amp;"",""))))</f>
        <v/>
      </c>
      <c r="B368" s="397" t="str">
        <f>IF($A368="","",VLOOKUP($A368,BDD!$A$8:$BB$3170,3,0))</f>
        <v/>
      </c>
      <c r="C368" s="363" t="str">
        <f>IF($A368="","",VLOOKUP($A368,BDD!$A$8:$BB$3170,4,0))</f>
        <v/>
      </c>
      <c r="D368" s="398" t="str">
        <f>IF($A368="","",VLOOKUP($A368,BDD!$A$8:$BB$3170,12,0))</f>
        <v/>
      </c>
      <c r="E368" s="398" t="str">
        <f>IF($A368="","",VLOOKUP($A368,BDD!$A$8:$BB$3170,5,0))</f>
        <v/>
      </c>
      <c r="F368" s="398" t="str">
        <f>IF($A368="","",VLOOKUP($A368,BDD!$A$8:$BB$3170,6,0))</f>
        <v/>
      </c>
      <c r="G368" s="399" t="str">
        <f>IF($A368="","",VLOOKUP($A368,BDD!$A$8:$BB$3170,7,0))</f>
        <v/>
      </c>
      <c r="H368" s="398" t="str">
        <f>IF($A368="","",VLOOKUP($A368,BDD!$A$8:$BB$3170,8,0))</f>
        <v/>
      </c>
      <c r="I368" s="398" t="str">
        <f>IF($A368="","",VLOOKUP($A368,BDD!$A$8:$BB$3170,9,0))</f>
        <v/>
      </c>
      <c r="J368" s="399" t="str">
        <f>IF($A368="","",VLOOKUP($A368,BDD!$A$8:$BB$3170,10,0))</f>
        <v/>
      </c>
      <c r="K368" s="400" t="str">
        <f>IF($A368="","",VLOOKUP($A368,BDD!$A$8:$BB$3170,11,0))</f>
        <v/>
      </c>
      <c r="L368" s="398" t="str">
        <f>IF($A368="","",VLOOKUP($A368,BDD!$A$8:$BB$3170,13,0))</f>
        <v/>
      </c>
      <c r="M368" s="398" t="str">
        <f>IF($A368="","",VLOOKUP($A368,BDD!$A$8:$BB$3170,14,0))</f>
        <v/>
      </c>
      <c r="N368" s="401" t="str">
        <f>IF(AB368="",IF($A368="","",VLOOKUP($A368,BDD!$A$8:$BB$3170,22,0)),VLOOKUP($A368,BDD!$A$8:$BB$3170,31,0))</f>
        <v/>
      </c>
      <c r="O368" s="399" t="str">
        <f>IF(AB368="",IF($A368="","",VLOOKUP($A368,BDD!$A$8:$BB$3170,16,0)),IF($A368="","",VLOOKUP($A368,BDD!$A$8:$BB$3170,29,0)))</f>
        <v/>
      </c>
      <c r="P368" s="402" t="str">
        <f>IF(AB368="",IF($A368="","",VLOOKUP($A368,BDD!$A$8:$BB$3170,17,0)),VLOOKUP($A368,BDD!$A$8:$BB$3170,30,0))</f>
        <v/>
      </c>
      <c r="Q368" s="402" t="str">
        <f>IF(AB368="",IF($A368="","",VLOOKUP($A368,BDD!$A$8:$BB$3170,18,0)),VLOOKUP($A368,BDD!$A$8:$BB$3170,30,0))</f>
        <v/>
      </c>
      <c r="R368" s="402" t="str">
        <f>IF(AB368="",IF($A368="","",VLOOKUP($A368,BDD!$A$8:$BB$3170,19,0)),VLOOKUP($A368,BDD!$A$8:$BB$3170,30,0))</f>
        <v/>
      </c>
      <c r="S368" s="398" t="str">
        <f>IF($A368="","",IFERROR(RIGHT(IF(VLOOKUP($A368,BDD!$A$8:$BB$3170,23,0)=0,"",VLOOKUP($A368,BDD!$A$8:$BB$3170,23,0)),3),""))</f>
        <v/>
      </c>
      <c r="T368" s="398" t="str">
        <f>IF($A368="","",IFERROR(RIGHT(IF(VLOOKUP($A368,BDD!$A$8:$BB$3170,27,0)=0,"",VLOOKUP($A368,BDD!$A$8:$BB$3170,27,0)),3),""))</f>
        <v/>
      </c>
      <c r="U368" s="398" t="str">
        <f>IF($A368="","",IFERROR(RIGHT(IF(VLOOKUP($A368,BDD!$A$8:$BB$3170,51,0)=0,"",VLOOKUP($A368,BDD!$A$8:$BB$3170,51,0)),3),""))</f>
        <v/>
      </c>
      <c r="V368" s="398" t="str">
        <f>IF($A368="","",IFERROR(RIGHT(IF(VLOOKUP($A368,BDD!$A$8:$BB$3170,52,0)=0,"",VLOOKUP($A368,BDD!$A$8:$BB$3170,52,0)),3),""))</f>
        <v/>
      </c>
      <c r="W368" s="398" t="str">
        <f>IF($A368="","",IFERROR(RIGHT(IF(VLOOKUP($A368,BDD!$A$8:$BB$3170,53,0)=0,"",VLOOKUP($A368,BDD!$A$8:$BB$3170,53,0)),3),""))</f>
        <v/>
      </c>
      <c r="X368" s="403" t="str">
        <f>IF($A368="","",IFERROR(RIGHT(IF(VLOOKUP($A368,BDD!$A$8:$BB$3170,54,0)=0,"",VLOOKUP($A368,BDD!$A$8:$BB$3170,54,0)),3),""))</f>
        <v/>
      </c>
      <c r="Y368" s="359">
        <v>218</v>
      </c>
      <c r="Z368" s="360"/>
      <c r="AA368" s="416"/>
      <c r="AB368" s="411" t="str">
        <f>IF($A368="","",IF(VLOOKUP($A368,BDD!$A$8:$BB$3170,32,0)=0,"",VLOOKUP($A368,BDD!$A$8:$BB$3170,32,0)))</f>
        <v/>
      </c>
    </row>
    <row r="369" spans="1:28" s="359" customFormat="1" ht="21" customHeight="1">
      <c r="A369" s="350" t="str">
        <f>IF(AA219="","",IFERROR(INDEX(BDD!$A$8:$A$3170,MATCH(AA219&amp;"",BDD!$E$8:$E$3170,0)),IFERROR(INDEX(BDD!$A$8:$A$3170,MATCH("JN°"&amp;TEXT(AA219,"000"),BDD!$E$8:$E$3170,0)),IF(ISNUMBER(MATCH(AA219&amp;"",BDD!$A$8:$A$3170,0)),AA219&amp;"",""))))</f>
        <v/>
      </c>
      <c r="B369" s="397" t="str">
        <f>IF($A369="","",VLOOKUP($A369,BDD!$A$8:$BB$3170,3,0))</f>
        <v/>
      </c>
      <c r="C369" s="363" t="str">
        <f>IF($A369="","",VLOOKUP($A369,BDD!$A$8:$BB$3170,4,0))</f>
        <v/>
      </c>
      <c r="D369" s="398" t="str">
        <f>IF($A369="","",VLOOKUP($A369,BDD!$A$8:$BB$3170,12,0))</f>
        <v/>
      </c>
      <c r="E369" s="398" t="str">
        <f>IF($A369="","",VLOOKUP($A369,BDD!$A$8:$BB$3170,5,0))</f>
        <v/>
      </c>
      <c r="F369" s="398" t="str">
        <f>IF($A369="","",VLOOKUP($A369,BDD!$A$8:$BB$3170,6,0))</f>
        <v/>
      </c>
      <c r="G369" s="399" t="str">
        <f>IF($A369="","",VLOOKUP($A369,BDD!$A$8:$BB$3170,7,0))</f>
        <v/>
      </c>
      <c r="H369" s="400" t="str">
        <f>IF($A369="","",VLOOKUP($A369,BDD!$A$8:$BB$3170,8,0))</f>
        <v/>
      </c>
      <c r="I369" s="398" t="str">
        <f>IF($A369="","",VLOOKUP($A369,BDD!$A$8:$BB$3170,9,0))</f>
        <v/>
      </c>
      <c r="J369" s="399" t="str">
        <f>IF($A369="","",VLOOKUP($A369,BDD!$A$8:$BB$3170,10,0))</f>
        <v/>
      </c>
      <c r="K369" s="400" t="str">
        <f>IF($A369="","",VLOOKUP($A369,BDD!$A$8:$BB$3170,11,0))</f>
        <v/>
      </c>
      <c r="L369" s="398" t="str">
        <f>IF($A369="","",VLOOKUP($A369,BDD!$A$8:$BB$3170,13,0))</f>
        <v/>
      </c>
      <c r="M369" s="398" t="str">
        <f>IF($A369="","",VLOOKUP($A369,BDD!$A$8:$BB$3170,14,0))</f>
        <v/>
      </c>
      <c r="N369" s="401" t="str">
        <f>IF(AB369="",IF($A369="","",VLOOKUP($A369,BDD!$A$8:$BB$3170,22,0)),VLOOKUP($A369,BDD!$A$8:$BB$3170,31,0))</f>
        <v/>
      </c>
      <c r="O369" s="399" t="str">
        <f>IF(AB369="",IF($A369="","",VLOOKUP($A369,BDD!$A$8:$BB$3170,16,0)),IF($A369="","",VLOOKUP($A369,BDD!$A$8:$BB$3170,29,0)))</f>
        <v/>
      </c>
      <c r="P369" s="402" t="str">
        <f>IF(AB369="",IF($A369="","",VLOOKUP($A369,BDD!$A$8:$BB$3170,17,0)),VLOOKUP($A369,BDD!$A$8:$BB$3170,30,0))</f>
        <v/>
      </c>
      <c r="Q369" s="402" t="str">
        <f>IF(AB369="",IF($A369="","",VLOOKUP($A369,BDD!$A$8:$BB$3170,18,0)),VLOOKUP($A369,BDD!$A$8:$BB$3170,30,0))</f>
        <v/>
      </c>
      <c r="R369" s="402" t="str">
        <f>IF(AB369="",IF($A369="","",VLOOKUP($A369,BDD!$A$8:$BB$3170,19,0)),VLOOKUP($A369,BDD!$A$8:$BB$3170,30,0))</f>
        <v/>
      </c>
      <c r="S369" s="398" t="str">
        <f>IF($A369="","",IFERROR(RIGHT(IF(VLOOKUP($A369,BDD!$A$8:$BB$3170,23,0)=0,"",VLOOKUP($A369,BDD!$A$8:$BB$3170,23,0)),3),""))</f>
        <v/>
      </c>
      <c r="T369" s="398" t="str">
        <f>IF($A369="","",IFERROR(RIGHT(IF(VLOOKUP($A369,BDD!$A$8:$BB$3170,27,0)=0,"",VLOOKUP($A369,BDD!$A$8:$BB$3170,27,0)),3),""))</f>
        <v/>
      </c>
      <c r="U369" s="398" t="str">
        <f>IF($A369="","",IFERROR(RIGHT(IF(VLOOKUP($A369,BDD!$A$8:$BB$3170,51,0)=0,"",VLOOKUP($A369,BDD!$A$8:$BB$3170,51,0)),3),""))</f>
        <v/>
      </c>
      <c r="V369" s="398" t="str">
        <f>IF($A369="","",IFERROR(RIGHT(IF(VLOOKUP($A369,BDD!$A$8:$BB$3170,52,0)=0,"",VLOOKUP($A369,BDD!$A$8:$BB$3170,52,0)),3),""))</f>
        <v/>
      </c>
      <c r="W369" s="398" t="str">
        <f>IF($A369="","",IFERROR(RIGHT(IF(VLOOKUP($A369,BDD!$A$8:$BB$3170,53,0)=0,"",VLOOKUP($A369,BDD!$A$8:$BB$3170,53,0)),3),""))</f>
        <v/>
      </c>
      <c r="X369" s="403" t="str">
        <f>IF($A369="","",IFERROR(RIGHT(IF(VLOOKUP($A369,BDD!$A$8:$BB$3170,54,0)=0,"",VLOOKUP($A369,BDD!$A$8:$BB$3170,54,0)),3),""))</f>
        <v/>
      </c>
      <c r="Y369" s="359">
        <v>219</v>
      </c>
      <c r="Z369" s="360"/>
      <c r="AA369" s="416"/>
      <c r="AB369" s="411" t="str">
        <f>IF($A369="","",IF(VLOOKUP($A369,BDD!$A$8:$BB$3170,32,0)=0,"",VLOOKUP($A369,BDD!$A$8:$BB$3170,32,0)))</f>
        <v/>
      </c>
    </row>
    <row r="370" spans="1:28" s="359" customFormat="1" ht="21" customHeight="1">
      <c r="A370" s="350" t="str">
        <f>IF(AA220="","",IFERROR(INDEX(BDD!$A$8:$A$3170,MATCH(AA220&amp;"",BDD!$E$8:$E$3170,0)),IFERROR(INDEX(BDD!$A$8:$A$3170,MATCH("JN°"&amp;TEXT(AA220,"000"),BDD!$E$8:$E$3170,0)),IF(ISNUMBER(MATCH(AA220&amp;"",BDD!$A$8:$A$3170,0)),AA220&amp;"",""))))</f>
        <v/>
      </c>
      <c r="B370" s="397" t="str">
        <f>IF($A370="","",VLOOKUP($A370,BDD!$A$8:$BB$3170,3,0))</f>
        <v/>
      </c>
      <c r="C370" s="363" t="str">
        <f>IF($A370="","",VLOOKUP($A370,BDD!$A$8:$BB$3170,4,0))</f>
        <v/>
      </c>
      <c r="D370" s="398" t="str">
        <f>IF($A370="","",VLOOKUP($A370,BDD!$A$8:$BB$3170,12,0))</f>
        <v/>
      </c>
      <c r="E370" s="398" t="str">
        <f>IF($A370="","",VLOOKUP($A370,BDD!$A$8:$BB$3170,5,0))</f>
        <v/>
      </c>
      <c r="F370" s="398" t="str">
        <f>IF($A370="","",VLOOKUP($A370,BDD!$A$8:$BB$3170,6,0))</f>
        <v/>
      </c>
      <c r="G370" s="399" t="str">
        <f>IF($A370="","",VLOOKUP($A370,BDD!$A$8:$BB$3170,7,0))</f>
        <v/>
      </c>
      <c r="H370" s="398" t="str">
        <f>IF($A370="","",VLOOKUP($A370,BDD!$A$8:$BB$3170,8,0))</f>
        <v/>
      </c>
      <c r="I370" s="398" t="str">
        <f>IF($A370="","",VLOOKUP($A370,BDD!$A$8:$BB$3170,9,0))</f>
        <v/>
      </c>
      <c r="J370" s="399" t="str">
        <f>IF($A370="","",VLOOKUP($A370,BDD!$A$8:$BB$3170,10,0))</f>
        <v/>
      </c>
      <c r="K370" s="400" t="str">
        <f>IF($A370="","",VLOOKUP($A370,BDD!$A$8:$BB$3170,11,0))</f>
        <v/>
      </c>
      <c r="L370" s="398" t="str">
        <f>IF($A370="","",VLOOKUP($A370,BDD!$A$8:$BB$3170,13,0))</f>
        <v/>
      </c>
      <c r="M370" s="398" t="str">
        <f>IF($A370="","",VLOOKUP($A370,BDD!$A$8:$BB$3170,14,0))</f>
        <v/>
      </c>
      <c r="N370" s="401" t="str">
        <f>IF(AB370="",IF($A370="","",VLOOKUP($A370,BDD!$A$8:$BB$3170,22,0)),VLOOKUP($A370,BDD!$A$8:$BB$3170,31,0))</f>
        <v/>
      </c>
      <c r="O370" s="399" t="str">
        <f>IF(AB370="",IF($A370="","",VLOOKUP($A370,BDD!$A$8:$BB$3170,16,0)),IF($A370="","",VLOOKUP($A370,BDD!$A$8:$BB$3170,29,0)))</f>
        <v/>
      </c>
      <c r="P370" s="402" t="str">
        <f>IF(AB370="",IF($A370="","",VLOOKUP($A370,BDD!$A$8:$BB$3170,17,0)),VLOOKUP($A370,BDD!$A$8:$BB$3170,30,0))</f>
        <v/>
      </c>
      <c r="Q370" s="402" t="str">
        <f>IF(AB370="",IF($A370="","",VLOOKUP($A370,BDD!$A$8:$BB$3170,18,0)),VLOOKUP($A370,BDD!$A$8:$BB$3170,30,0))</f>
        <v/>
      </c>
      <c r="R370" s="402" t="str">
        <f>IF(AB370="",IF($A370="","",VLOOKUP($A370,BDD!$A$8:$BB$3170,19,0)),VLOOKUP($A370,BDD!$A$8:$BB$3170,30,0))</f>
        <v/>
      </c>
      <c r="S370" s="398" t="str">
        <f>IF($A370="","",IFERROR(RIGHT(IF(VLOOKUP($A370,BDD!$A$8:$BB$3170,23,0)=0,"",VLOOKUP($A370,BDD!$A$8:$BB$3170,23,0)),3),""))</f>
        <v/>
      </c>
      <c r="T370" s="398" t="str">
        <f>IF($A370="","",IFERROR(RIGHT(IF(VLOOKUP($A370,BDD!$A$8:$BB$3170,27,0)=0,"",VLOOKUP($A370,BDD!$A$8:$BB$3170,27,0)),3),""))</f>
        <v/>
      </c>
      <c r="U370" s="398" t="str">
        <f>IF($A370="","",IFERROR(RIGHT(IF(VLOOKUP($A370,BDD!$A$8:$BB$3170,51,0)=0,"",VLOOKUP($A370,BDD!$A$8:$BB$3170,51,0)),3),""))</f>
        <v/>
      </c>
      <c r="V370" s="398" t="str">
        <f>IF($A370="","",IFERROR(RIGHT(IF(VLOOKUP($A370,BDD!$A$8:$BB$3170,52,0)=0,"",VLOOKUP($A370,BDD!$A$8:$BB$3170,52,0)),3),""))</f>
        <v/>
      </c>
      <c r="W370" s="398" t="str">
        <f>IF($A370="","",IFERROR(RIGHT(IF(VLOOKUP($A370,BDD!$A$8:$BB$3170,53,0)=0,"",VLOOKUP($A370,BDD!$A$8:$BB$3170,53,0)),3),""))</f>
        <v/>
      </c>
      <c r="X370" s="403" t="str">
        <f>IF($A370="","",IFERROR(RIGHT(IF(VLOOKUP($A370,BDD!$A$8:$BB$3170,54,0)=0,"",VLOOKUP($A370,BDD!$A$8:$BB$3170,54,0)),3),""))</f>
        <v/>
      </c>
      <c r="Y370" s="359">
        <v>220</v>
      </c>
      <c r="Z370" s="360"/>
      <c r="AA370" s="416"/>
      <c r="AB370" s="411" t="str">
        <f>IF($A370="","",IF(VLOOKUP($A370,BDD!$A$8:$BB$3170,32,0)=0,"",VLOOKUP($A370,BDD!$A$8:$BB$3170,32,0)))</f>
        <v/>
      </c>
    </row>
    <row r="371" spans="1:28" s="359" customFormat="1" ht="21" customHeight="1">
      <c r="A371" s="350" t="str">
        <f>IF(AA221="","",IFERROR(INDEX(BDD!$A$8:$A$3170,MATCH(AA221&amp;"",BDD!$E$8:$E$3170,0)),IFERROR(INDEX(BDD!$A$8:$A$3170,MATCH("JN°"&amp;TEXT(AA221,"000"),BDD!$E$8:$E$3170,0)),IF(ISNUMBER(MATCH(AA221&amp;"",BDD!$A$8:$A$3170,0)),AA221&amp;"",""))))</f>
        <v/>
      </c>
      <c r="B371" s="397" t="str">
        <f>IF($A371="","",VLOOKUP($A371,BDD!$A$8:$BB$3170,3,0))</f>
        <v/>
      </c>
      <c r="C371" s="363" t="str">
        <f>IF($A371="","",VLOOKUP($A371,BDD!$A$8:$BB$3170,4,0))</f>
        <v/>
      </c>
      <c r="D371" s="398" t="str">
        <f>IF($A371="","",VLOOKUP($A371,BDD!$A$8:$BB$3170,12,0))</f>
        <v/>
      </c>
      <c r="E371" s="398" t="str">
        <f>IF($A371="","",VLOOKUP($A371,BDD!$A$8:$BB$3170,5,0))</f>
        <v/>
      </c>
      <c r="F371" s="398" t="str">
        <f>IF($A371="","",VLOOKUP($A371,BDD!$A$8:$BB$3170,6,0))</f>
        <v/>
      </c>
      <c r="G371" s="399" t="str">
        <f>IF($A371="","",VLOOKUP($A371,BDD!$A$8:$BB$3170,7,0))</f>
        <v/>
      </c>
      <c r="H371" s="398" t="str">
        <f>IF($A371="","",VLOOKUP($A371,BDD!$A$8:$BB$3170,8,0))</f>
        <v/>
      </c>
      <c r="I371" s="398" t="str">
        <f>IF($A371="","",VLOOKUP($A371,BDD!$A$8:$BB$3170,9,0))</f>
        <v/>
      </c>
      <c r="J371" s="399" t="str">
        <f>IF($A371="","",VLOOKUP($A371,BDD!$A$8:$BB$3170,10,0))</f>
        <v/>
      </c>
      <c r="K371" s="400" t="str">
        <f>IF($A371="","",VLOOKUP($A371,BDD!$A$8:$BB$3170,11,0))</f>
        <v/>
      </c>
      <c r="L371" s="398" t="str">
        <f>IF($A371="","",VLOOKUP($A371,BDD!$A$8:$BB$3170,13,0))</f>
        <v/>
      </c>
      <c r="M371" s="398" t="str">
        <f>IF($A371="","",VLOOKUP($A371,BDD!$A$8:$BB$3170,14,0))</f>
        <v/>
      </c>
      <c r="N371" s="401" t="str">
        <f>IF(AB371="",IF($A371="","",VLOOKUP($A371,BDD!$A$8:$BB$3170,22,0)),VLOOKUP($A371,BDD!$A$8:$BB$3170,31,0))</f>
        <v/>
      </c>
      <c r="O371" s="399" t="str">
        <f>IF(AB371="",IF($A371="","",VLOOKUP($A371,BDD!$A$8:$BB$3170,16,0)),IF($A371="","",VLOOKUP($A371,BDD!$A$8:$BB$3170,29,0)))</f>
        <v/>
      </c>
      <c r="P371" s="402" t="str">
        <f>IF(AB371="",IF($A371="","",VLOOKUP($A371,BDD!$A$8:$BB$3170,17,0)),VLOOKUP($A371,BDD!$A$8:$BB$3170,30,0))</f>
        <v/>
      </c>
      <c r="Q371" s="402" t="str">
        <f>IF(AB371="",IF($A371="","",VLOOKUP($A371,BDD!$A$8:$BB$3170,18,0)),VLOOKUP($A371,BDD!$A$8:$BB$3170,30,0))</f>
        <v/>
      </c>
      <c r="R371" s="402" t="str">
        <f>IF(AB371="",IF($A371="","",VLOOKUP($A371,BDD!$A$8:$BB$3170,19,0)),VLOOKUP($A371,BDD!$A$8:$BB$3170,30,0))</f>
        <v/>
      </c>
      <c r="S371" s="398" t="str">
        <f>IF($A371="","",IFERROR(RIGHT(IF(VLOOKUP($A371,BDD!$A$8:$BB$3170,23,0)=0,"",VLOOKUP($A371,BDD!$A$8:$BB$3170,23,0)),3),""))</f>
        <v/>
      </c>
      <c r="T371" s="398" t="str">
        <f>IF($A371="","",IFERROR(RIGHT(IF(VLOOKUP($A371,BDD!$A$8:$BB$3170,27,0)=0,"",VLOOKUP($A371,BDD!$A$8:$BB$3170,27,0)),3),""))</f>
        <v/>
      </c>
      <c r="U371" s="398" t="str">
        <f>IF($A371="","",IFERROR(RIGHT(IF(VLOOKUP($A371,BDD!$A$8:$BB$3170,51,0)=0,"",VLOOKUP($A371,BDD!$A$8:$BB$3170,51,0)),3),""))</f>
        <v/>
      </c>
      <c r="V371" s="398" t="str">
        <f>IF($A371="","",IFERROR(RIGHT(IF(VLOOKUP($A371,BDD!$A$8:$BB$3170,52,0)=0,"",VLOOKUP($A371,BDD!$A$8:$BB$3170,52,0)),3),""))</f>
        <v/>
      </c>
      <c r="W371" s="398" t="str">
        <f>IF($A371="","",IFERROR(RIGHT(IF(VLOOKUP($A371,BDD!$A$8:$BB$3170,53,0)=0,"",VLOOKUP($A371,BDD!$A$8:$BB$3170,53,0)),3),""))</f>
        <v/>
      </c>
      <c r="X371" s="403" t="str">
        <f>IF($A371="","",IFERROR(RIGHT(IF(VLOOKUP($A371,BDD!$A$8:$BB$3170,54,0)=0,"",VLOOKUP($A371,BDD!$A$8:$BB$3170,54,0)),3),""))</f>
        <v/>
      </c>
      <c r="Y371" s="359">
        <v>221</v>
      </c>
      <c r="Z371" s="360"/>
      <c r="AA371" s="416"/>
      <c r="AB371" s="411" t="str">
        <f>IF($A371="","",IF(VLOOKUP($A371,BDD!$A$8:$BB$3170,32,0)=0,"",VLOOKUP($A371,BDD!$A$8:$BB$3170,32,0)))</f>
        <v/>
      </c>
    </row>
    <row r="372" spans="1:28" s="359" customFormat="1" ht="21" customHeight="1">
      <c r="A372" s="350" t="str">
        <f>IF(AA222="","",IFERROR(INDEX(BDD!$A$8:$A$3170,MATCH(AA222&amp;"",BDD!$E$8:$E$3170,0)),IFERROR(INDEX(BDD!$A$8:$A$3170,MATCH("JN°"&amp;TEXT(AA222,"000"),BDD!$E$8:$E$3170,0)),IF(ISNUMBER(MATCH(AA222&amp;"",BDD!$A$8:$A$3170,0)),AA222&amp;"",""))))</f>
        <v/>
      </c>
      <c r="B372" s="397" t="str">
        <f>IF($A372="","",VLOOKUP($A372,BDD!$A$8:$BB$3170,3,0))</f>
        <v/>
      </c>
      <c r="C372" s="363" t="str">
        <f>IF($A372="","",VLOOKUP($A372,BDD!$A$8:$BB$3170,4,0))</f>
        <v/>
      </c>
      <c r="D372" s="398" t="str">
        <f>IF($A372="","",VLOOKUP($A372,BDD!$A$8:$BB$3170,12,0))</f>
        <v/>
      </c>
      <c r="E372" s="398" t="str">
        <f>IF($A372="","",VLOOKUP($A372,BDD!$A$8:$BB$3170,5,0))</f>
        <v/>
      </c>
      <c r="F372" s="398" t="str">
        <f>IF($A372="","",VLOOKUP($A372,BDD!$A$8:$BB$3170,6,0))</f>
        <v/>
      </c>
      <c r="G372" s="399" t="str">
        <f>IF($A372="","",VLOOKUP($A372,BDD!$A$8:$BB$3170,7,0))</f>
        <v/>
      </c>
      <c r="H372" s="398" t="str">
        <f>IF($A372="","",VLOOKUP($A372,BDD!$A$8:$BB$3170,8,0))</f>
        <v/>
      </c>
      <c r="I372" s="398" t="str">
        <f>IF($A372="","",VLOOKUP($A372,BDD!$A$8:$BB$3170,9,0))</f>
        <v/>
      </c>
      <c r="J372" s="399" t="str">
        <f>IF($A372="","",VLOOKUP($A372,BDD!$A$8:$BB$3170,10,0))</f>
        <v/>
      </c>
      <c r="K372" s="400" t="str">
        <f>IF($A372="","",VLOOKUP($A372,BDD!$A$8:$BB$3170,11,0))</f>
        <v/>
      </c>
      <c r="L372" s="398" t="str">
        <f>IF($A372="","",VLOOKUP($A372,BDD!$A$8:$BB$3170,13,0))</f>
        <v/>
      </c>
      <c r="M372" s="398" t="str">
        <f>IF($A372="","",VLOOKUP($A372,BDD!$A$8:$BB$3170,14,0))</f>
        <v/>
      </c>
      <c r="N372" s="401" t="str">
        <f>IF(AB372="",IF($A372="","",VLOOKUP($A372,BDD!$A$8:$BB$3170,22,0)),VLOOKUP($A372,BDD!$A$8:$BB$3170,31,0))</f>
        <v/>
      </c>
      <c r="O372" s="399" t="str">
        <f>IF(AB372="",IF($A372="","",VLOOKUP($A372,BDD!$A$8:$BB$3170,16,0)),IF($A372="","",VLOOKUP($A372,BDD!$A$8:$BB$3170,29,0)))</f>
        <v/>
      </c>
      <c r="P372" s="402" t="str">
        <f>IF(AB372="",IF($A372="","",VLOOKUP($A372,BDD!$A$8:$BB$3170,17,0)),VLOOKUP($A372,BDD!$A$8:$BB$3170,30,0))</f>
        <v/>
      </c>
      <c r="Q372" s="402" t="str">
        <f>IF(AB372="",IF($A372="","",VLOOKUP($A372,BDD!$A$8:$BB$3170,18,0)),VLOOKUP($A372,BDD!$A$8:$BB$3170,30,0))</f>
        <v/>
      </c>
      <c r="R372" s="402" t="str">
        <f>IF(AB372="",IF($A372="","",VLOOKUP($A372,BDD!$A$8:$BB$3170,19,0)),VLOOKUP($A372,BDD!$A$8:$BB$3170,30,0))</f>
        <v/>
      </c>
      <c r="S372" s="398" t="str">
        <f>IF($A372="","",IFERROR(RIGHT(IF(VLOOKUP($A372,BDD!$A$8:$BB$3170,23,0)=0,"",VLOOKUP($A372,BDD!$A$8:$BB$3170,23,0)),3),""))</f>
        <v/>
      </c>
      <c r="T372" s="398" t="str">
        <f>IF($A372="","",IFERROR(RIGHT(IF(VLOOKUP($A372,BDD!$A$8:$BB$3170,27,0)=0,"",VLOOKUP($A372,BDD!$A$8:$BB$3170,27,0)),3),""))</f>
        <v/>
      </c>
      <c r="U372" s="398" t="str">
        <f>IF($A372="","",IFERROR(RIGHT(IF(VLOOKUP($A372,BDD!$A$8:$BB$3170,51,0)=0,"",VLOOKUP($A372,BDD!$A$8:$BB$3170,51,0)),3),""))</f>
        <v/>
      </c>
      <c r="V372" s="398" t="str">
        <f>IF($A372="","",IFERROR(RIGHT(IF(VLOOKUP($A372,BDD!$A$8:$BB$3170,52,0)=0,"",VLOOKUP($A372,BDD!$A$8:$BB$3170,52,0)),3),""))</f>
        <v/>
      </c>
      <c r="W372" s="398" t="str">
        <f>IF($A372="","",IFERROR(RIGHT(IF(VLOOKUP($A372,BDD!$A$8:$BB$3170,53,0)=0,"",VLOOKUP($A372,BDD!$A$8:$BB$3170,53,0)),3),""))</f>
        <v/>
      </c>
      <c r="X372" s="403" t="str">
        <f>IF($A372="","",IFERROR(RIGHT(IF(VLOOKUP($A372,BDD!$A$8:$BB$3170,54,0)=0,"",VLOOKUP($A372,BDD!$A$8:$BB$3170,54,0)),3),""))</f>
        <v/>
      </c>
      <c r="Y372" s="359">
        <v>222</v>
      </c>
      <c r="Z372" s="360"/>
      <c r="AA372" s="416"/>
      <c r="AB372" s="411" t="str">
        <f>IF($A372="","",IF(VLOOKUP($A372,BDD!$A$8:$BB$3170,32,0)=0,"",VLOOKUP($A372,BDD!$A$8:$BB$3170,32,0)))</f>
        <v/>
      </c>
    </row>
    <row r="373" spans="1:28" s="359" customFormat="1" ht="21" customHeight="1">
      <c r="A373" s="350" t="str">
        <f>IF(AA223="","",IFERROR(INDEX(BDD!$A$8:$A$3170,MATCH(AA223&amp;"",BDD!$E$8:$E$3170,0)),IFERROR(INDEX(BDD!$A$8:$A$3170,MATCH("JN°"&amp;TEXT(AA223,"000"),BDD!$E$8:$E$3170,0)),IF(ISNUMBER(MATCH(AA223&amp;"",BDD!$A$8:$A$3170,0)),AA223&amp;"",""))))</f>
        <v/>
      </c>
      <c r="B373" s="397" t="str">
        <f>IF($A373="","",VLOOKUP($A373,BDD!$A$8:$BB$3170,3,0))</f>
        <v/>
      </c>
      <c r="C373" s="363" t="str">
        <f>IF($A373="","",VLOOKUP($A373,BDD!$A$8:$BB$3170,4,0))</f>
        <v/>
      </c>
      <c r="D373" s="398" t="str">
        <f>IF($A373="","",VLOOKUP($A373,BDD!$A$8:$BB$3170,12,0))</f>
        <v/>
      </c>
      <c r="E373" s="398" t="str">
        <f>IF($A373="","",VLOOKUP($A373,BDD!$A$8:$BB$3170,5,0))</f>
        <v/>
      </c>
      <c r="F373" s="398" t="str">
        <f>IF($A373="","",VLOOKUP($A373,BDD!$A$8:$BB$3170,6,0))</f>
        <v/>
      </c>
      <c r="G373" s="399" t="str">
        <f>IF($A373="","",VLOOKUP($A373,BDD!$A$8:$BB$3170,7,0))</f>
        <v/>
      </c>
      <c r="H373" s="400" t="str">
        <f>IF($A373="","",VLOOKUP($A373,BDD!$A$8:$BB$3170,8,0))</f>
        <v/>
      </c>
      <c r="I373" s="398" t="str">
        <f>IF($A373="","",VLOOKUP($A373,BDD!$A$8:$BB$3170,9,0))</f>
        <v/>
      </c>
      <c r="J373" s="399" t="str">
        <f>IF($A373="","",VLOOKUP($A373,BDD!$A$8:$BB$3170,10,0))</f>
        <v/>
      </c>
      <c r="K373" s="400" t="str">
        <f>IF($A373="","",VLOOKUP($A373,BDD!$A$8:$BB$3170,11,0))</f>
        <v/>
      </c>
      <c r="L373" s="398" t="str">
        <f>IF($A373="","",VLOOKUP($A373,BDD!$A$8:$BB$3170,13,0))</f>
        <v/>
      </c>
      <c r="M373" s="398" t="str">
        <f>IF($A373="","",VLOOKUP($A373,BDD!$A$8:$BB$3170,14,0))</f>
        <v/>
      </c>
      <c r="N373" s="401" t="str">
        <f>IF(AB373="",IF($A373="","",VLOOKUP($A373,BDD!$A$8:$BB$3170,22,0)),VLOOKUP($A373,BDD!$A$8:$BB$3170,31,0))</f>
        <v/>
      </c>
      <c r="O373" s="399" t="str">
        <f>IF(AB373="",IF($A373="","",VLOOKUP($A373,BDD!$A$8:$BB$3170,16,0)),IF($A373="","",VLOOKUP($A373,BDD!$A$8:$BB$3170,29,0)))</f>
        <v/>
      </c>
      <c r="P373" s="402" t="str">
        <f>IF(AB373="",IF($A373="","",VLOOKUP($A373,BDD!$A$8:$BB$3170,17,0)),VLOOKUP($A373,BDD!$A$8:$BB$3170,30,0))</f>
        <v/>
      </c>
      <c r="Q373" s="402" t="str">
        <f>IF(AB373="",IF($A373="","",VLOOKUP($A373,BDD!$A$8:$BB$3170,18,0)),VLOOKUP($A373,BDD!$A$8:$BB$3170,30,0))</f>
        <v/>
      </c>
      <c r="R373" s="402" t="str">
        <f>IF(AB373="",IF($A373="","",VLOOKUP($A373,BDD!$A$8:$BB$3170,19,0)),VLOOKUP($A373,BDD!$A$8:$BB$3170,30,0))</f>
        <v/>
      </c>
      <c r="S373" s="398" t="str">
        <f>IF($A373="","",IFERROR(RIGHT(IF(VLOOKUP($A373,BDD!$A$8:$BB$3170,23,0)=0,"",VLOOKUP($A373,BDD!$A$8:$BB$3170,23,0)),3),""))</f>
        <v/>
      </c>
      <c r="T373" s="398" t="str">
        <f>IF($A373="","",IFERROR(RIGHT(IF(VLOOKUP($A373,BDD!$A$8:$BB$3170,27,0)=0,"",VLOOKUP($A373,BDD!$A$8:$BB$3170,27,0)),3),""))</f>
        <v/>
      </c>
      <c r="U373" s="398" t="str">
        <f>IF($A373="","",IFERROR(RIGHT(IF(VLOOKUP($A373,BDD!$A$8:$BB$3170,51,0)=0,"",VLOOKUP($A373,BDD!$A$8:$BB$3170,51,0)),3),""))</f>
        <v/>
      </c>
      <c r="V373" s="398" t="str">
        <f>IF($A373="","",IFERROR(RIGHT(IF(VLOOKUP($A373,BDD!$A$8:$BB$3170,52,0)=0,"",VLOOKUP($A373,BDD!$A$8:$BB$3170,52,0)),3),""))</f>
        <v/>
      </c>
      <c r="W373" s="398" t="str">
        <f>IF($A373="","",IFERROR(RIGHT(IF(VLOOKUP($A373,BDD!$A$8:$BB$3170,53,0)=0,"",VLOOKUP($A373,BDD!$A$8:$BB$3170,53,0)),3),""))</f>
        <v/>
      </c>
      <c r="X373" s="403" t="str">
        <f>IF($A373="","",IFERROR(RIGHT(IF(VLOOKUP($A373,BDD!$A$8:$BB$3170,54,0)=0,"",VLOOKUP($A373,BDD!$A$8:$BB$3170,54,0)),3),""))</f>
        <v/>
      </c>
      <c r="Y373" s="359">
        <v>223</v>
      </c>
      <c r="Z373" s="360"/>
      <c r="AA373" s="416"/>
      <c r="AB373" s="411" t="str">
        <f>IF($A373="","",IF(VLOOKUP($A373,BDD!$A$8:$BB$3170,32,0)=0,"",VLOOKUP($A373,BDD!$A$8:$BB$3170,32,0)))</f>
        <v/>
      </c>
    </row>
    <row r="374" spans="1:28" s="359" customFormat="1" ht="21" customHeight="1">
      <c r="A374" s="350" t="str">
        <f>IF(AA224="","",IFERROR(INDEX(BDD!$A$8:$A$3170,MATCH(AA224&amp;"",BDD!$E$8:$E$3170,0)),IFERROR(INDEX(BDD!$A$8:$A$3170,MATCH("JN°"&amp;TEXT(AA224,"000"),BDD!$E$8:$E$3170,0)),IF(ISNUMBER(MATCH(AA224&amp;"",BDD!$A$8:$A$3170,0)),AA224&amp;"",""))))</f>
        <v/>
      </c>
      <c r="B374" s="397" t="str">
        <f>IF($A374="","",VLOOKUP($A374,BDD!$A$8:$BB$3170,3,0))</f>
        <v/>
      </c>
      <c r="C374" s="363" t="str">
        <f>IF($A374="","",VLOOKUP($A374,BDD!$A$8:$BB$3170,4,0))</f>
        <v/>
      </c>
      <c r="D374" s="398" t="str">
        <f>IF($A374="","",VLOOKUP($A374,BDD!$A$8:$BB$3170,12,0))</f>
        <v/>
      </c>
      <c r="E374" s="398" t="str">
        <f>IF($A374="","",VLOOKUP($A374,BDD!$A$8:$BB$3170,5,0))</f>
        <v/>
      </c>
      <c r="F374" s="398" t="str">
        <f>IF($A374="","",VLOOKUP($A374,BDD!$A$8:$BB$3170,6,0))</f>
        <v/>
      </c>
      <c r="G374" s="399" t="str">
        <f>IF($A374="","",VLOOKUP($A374,BDD!$A$8:$BB$3170,7,0))</f>
        <v/>
      </c>
      <c r="H374" s="398" t="str">
        <f>IF($A374="","",VLOOKUP($A374,BDD!$A$8:$BB$3170,8,0))</f>
        <v/>
      </c>
      <c r="I374" s="398" t="str">
        <f>IF($A374="","",VLOOKUP($A374,BDD!$A$8:$BB$3170,9,0))</f>
        <v/>
      </c>
      <c r="J374" s="399" t="str">
        <f>IF($A374="","",VLOOKUP($A374,BDD!$A$8:$BB$3170,10,0))</f>
        <v/>
      </c>
      <c r="K374" s="400" t="str">
        <f>IF($A374="","",VLOOKUP($A374,BDD!$A$8:$BB$3170,11,0))</f>
        <v/>
      </c>
      <c r="L374" s="398" t="str">
        <f>IF($A374="","",VLOOKUP($A374,BDD!$A$8:$BB$3170,13,0))</f>
        <v/>
      </c>
      <c r="M374" s="398" t="str">
        <f>IF($A374="","",VLOOKUP($A374,BDD!$A$8:$BB$3170,14,0))</f>
        <v/>
      </c>
      <c r="N374" s="401" t="str">
        <f>IF(AB374="",IF($A374="","",VLOOKUP($A374,BDD!$A$8:$BB$3170,22,0)),VLOOKUP($A374,BDD!$A$8:$BB$3170,31,0))</f>
        <v/>
      </c>
      <c r="O374" s="399" t="str">
        <f>IF(AB374="",IF($A374="","",VLOOKUP($A374,BDD!$A$8:$BB$3170,16,0)),IF($A374="","",VLOOKUP($A374,BDD!$A$8:$BB$3170,29,0)))</f>
        <v/>
      </c>
      <c r="P374" s="402" t="str">
        <f>IF(AB374="",IF($A374="","",VLOOKUP($A374,BDD!$A$8:$BB$3170,17,0)),VLOOKUP($A374,BDD!$A$8:$BB$3170,30,0))</f>
        <v/>
      </c>
      <c r="Q374" s="402" t="str">
        <f>IF(AB374="",IF($A374="","",VLOOKUP($A374,BDD!$A$8:$BB$3170,18,0)),VLOOKUP($A374,BDD!$A$8:$BB$3170,30,0))</f>
        <v/>
      </c>
      <c r="R374" s="402" t="str">
        <f>IF(AB374="",IF($A374="","",VLOOKUP($A374,BDD!$A$8:$BB$3170,19,0)),VLOOKUP($A374,BDD!$A$8:$BB$3170,30,0))</f>
        <v/>
      </c>
      <c r="S374" s="398" t="str">
        <f>IF($A374="","",IFERROR(RIGHT(IF(VLOOKUP($A374,BDD!$A$8:$BB$3170,23,0)=0,"",VLOOKUP($A374,BDD!$A$8:$BB$3170,23,0)),3),""))</f>
        <v/>
      </c>
      <c r="T374" s="398" t="str">
        <f>IF($A374="","",IFERROR(RIGHT(IF(VLOOKUP($A374,BDD!$A$8:$BB$3170,27,0)=0,"",VLOOKUP($A374,BDD!$A$8:$BB$3170,27,0)),3),""))</f>
        <v/>
      </c>
      <c r="U374" s="398" t="str">
        <f>IF($A374="","",IFERROR(RIGHT(IF(VLOOKUP($A374,BDD!$A$8:$BB$3170,51,0)=0,"",VLOOKUP($A374,BDD!$A$8:$BB$3170,51,0)),3),""))</f>
        <v/>
      </c>
      <c r="V374" s="398" t="str">
        <f>IF($A374="","",IFERROR(RIGHT(IF(VLOOKUP($A374,BDD!$A$8:$BB$3170,52,0)=0,"",VLOOKUP($A374,BDD!$A$8:$BB$3170,52,0)),3),""))</f>
        <v/>
      </c>
      <c r="W374" s="398" t="str">
        <f>IF($A374="","",IFERROR(RIGHT(IF(VLOOKUP($A374,BDD!$A$8:$BB$3170,53,0)=0,"",VLOOKUP($A374,BDD!$A$8:$BB$3170,53,0)),3),""))</f>
        <v/>
      </c>
      <c r="X374" s="403" t="str">
        <f>IF($A374="","",IFERROR(RIGHT(IF(VLOOKUP($A374,BDD!$A$8:$BB$3170,54,0)=0,"",VLOOKUP($A374,BDD!$A$8:$BB$3170,54,0)),3),""))</f>
        <v/>
      </c>
      <c r="Y374" s="359">
        <v>224</v>
      </c>
      <c r="Z374" s="360"/>
      <c r="AA374" s="416"/>
      <c r="AB374" s="411" t="str">
        <f>IF($A374="","",IF(VLOOKUP($A374,BDD!$A$8:$BB$3170,32,0)=0,"",VLOOKUP($A374,BDD!$A$8:$BB$3170,32,0)))</f>
        <v/>
      </c>
    </row>
    <row r="375" spans="1:28" s="359" customFormat="1" ht="21" customHeight="1">
      <c r="A375" s="350" t="str">
        <f>IF(AA225="","",IFERROR(INDEX(BDD!$A$8:$A$3170,MATCH(AA225&amp;"",BDD!$E$8:$E$3170,0)),IFERROR(INDEX(BDD!$A$8:$A$3170,MATCH("JN°"&amp;TEXT(AA225,"000"),BDD!$E$8:$E$3170,0)),IF(ISNUMBER(MATCH(AA225&amp;"",BDD!$A$8:$A$3170,0)),AA225&amp;"",""))))</f>
        <v/>
      </c>
      <c r="B375" s="397" t="str">
        <f>IF($A375="","",VLOOKUP($A375,BDD!$A$8:$BB$3170,3,0))</f>
        <v/>
      </c>
      <c r="C375" s="363" t="str">
        <f>IF($A375="","",VLOOKUP($A375,BDD!$A$8:$BB$3170,4,0))</f>
        <v/>
      </c>
      <c r="D375" s="398" t="str">
        <f>IF($A375="","",VLOOKUP($A375,BDD!$A$8:$BB$3170,12,0))</f>
        <v/>
      </c>
      <c r="E375" s="398" t="str">
        <f>IF($A375="","",VLOOKUP($A375,BDD!$A$8:$BB$3170,5,0))</f>
        <v/>
      </c>
      <c r="F375" s="398" t="str">
        <f>IF($A375="","",VLOOKUP($A375,BDD!$A$8:$BB$3170,6,0))</f>
        <v/>
      </c>
      <c r="G375" s="399" t="str">
        <f>IF($A375="","",VLOOKUP($A375,BDD!$A$8:$BB$3170,7,0))</f>
        <v/>
      </c>
      <c r="H375" s="398" t="str">
        <f>IF($A375="","",VLOOKUP($A375,BDD!$A$8:$BB$3170,8,0))</f>
        <v/>
      </c>
      <c r="I375" s="398" t="str">
        <f>IF($A375="","",VLOOKUP($A375,BDD!$A$8:$BB$3170,9,0))</f>
        <v/>
      </c>
      <c r="J375" s="399" t="str">
        <f>IF($A375="","",VLOOKUP($A375,BDD!$A$8:$BB$3170,10,0))</f>
        <v/>
      </c>
      <c r="K375" s="400" t="str">
        <f>IF($A375="","",VLOOKUP($A375,BDD!$A$8:$BB$3170,11,0))</f>
        <v/>
      </c>
      <c r="L375" s="398" t="str">
        <f>IF($A375="","",VLOOKUP($A375,BDD!$A$8:$BB$3170,13,0))</f>
        <v/>
      </c>
      <c r="M375" s="398" t="str">
        <f>IF($A375="","",VLOOKUP($A375,BDD!$A$8:$BB$3170,14,0))</f>
        <v/>
      </c>
      <c r="N375" s="401" t="str">
        <f>IF(AB375="",IF($A375="","",VLOOKUP($A375,BDD!$A$8:$BB$3170,22,0)),VLOOKUP($A375,BDD!$A$8:$BB$3170,31,0))</f>
        <v/>
      </c>
      <c r="O375" s="399" t="str">
        <f>IF(AB375="",IF($A375="","",VLOOKUP($A375,BDD!$A$8:$BB$3170,16,0)),IF($A375="","",VLOOKUP($A375,BDD!$A$8:$BB$3170,29,0)))</f>
        <v/>
      </c>
      <c r="P375" s="402" t="str">
        <f>IF(AB375="",IF($A375="","",VLOOKUP($A375,BDD!$A$8:$BB$3170,17,0)),VLOOKUP($A375,BDD!$A$8:$BB$3170,30,0))</f>
        <v/>
      </c>
      <c r="Q375" s="402" t="str">
        <f>IF(AB375="",IF($A375="","",VLOOKUP($A375,BDD!$A$8:$BB$3170,18,0)),VLOOKUP($A375,BDD!$A$8:$BB$3170,30,0))</f>
        <v/>
      </c>
      <c r="R375" s="402" t="str">
        <f>IF(AB375="",IF($A375="","",VLOOKUP($A375,BDD!$A$8:$BB$3170,19,0)),VLOOKUP($A375,BDD!$A$8:$BB$3170,30,0))</f>
        <v/>
      </c>
      <c r="S375" s="398" t="str">
        <f>IF($A375="","",IFERROR(RIGHT(IF(VLOOKUP($A375,BDD!$A$8:$BB$3170,23,0)=0,"",VLOOKUP($A375,BDD!$A$8:$BB$3170,23,0)),3),""))</f>
        <v/>
      </c>
      <c r="T375" s="398" t="str">
        <f>IF($A375="","",IFERROR(RIGHT(IF(VLOOKUP($A375,BDD!$A$8:$BB$3170,27,0)=0,"",VLOOKUP($A375,BDD!$A$8:$BB$3170,27,0)),3),""))</f>
        <v/>
      </c>
      <c r="U375" s="398" t="str">
        <f>IF($A375="","",IFERROR(RIGHT(IF(VLOOKUP($A375,BDD!$A$8:$BB$3170,51,0)=0,"",VLOOKUP($A375,BDD!$A$8:$BB$3170,51,0)),3),""))</f>
        <v/>
      </c>
      <c r="V375" s="398" t="str">
        <f>IF($A375="","",IFERROR(RIGHT(IF(VLOOKUP($A375,BDD!$A$8:$BB$3170,52,0)=0,"",VLOOKUP($A375,BDD!$A$8:$BB$3170,52,0)),3),""))</f>
        <v/>
      </c>
      <c r="W375" s="398" t="str">
        <f>IF($A375="","",IFERROR(RIGHT(IF(VLOOKUP($A375,BDD!$A$8:$BB$3170,53,0)=0,"",VLOOKUP($A375,BDD!$A$8:$BB$3170,53,0)),3),""))</f>
        <v/>
      </c>
      <c r="X375" s="403" t="str">
        <f>IF($A375="","",IFERROR(RIGHT(IF(VLOOKUP($A375,BDD!$A$8:$BB$3170,54,0)=0,"",VLOOKUP($A375,BDD!$A$8:$BB$3170,54,0)),3),""))</f>
        <v/>
      </c>
      <c r="Y375" s="359">
        <v>225</v>
      </c>
      <c r="Z375" s="360"/>
      <c r="AA375" s="416"/>
      <c r="AB375" s="411" t="str">
        <f>IF($A375="","",IF(VLOOKUP($A375,BDD!$A$8:$BB$3170,32,0)=0,"",VLOOKUP($A375,BDD!$A$8:$BB$3170,32,0)))</f>
        <v/>
      </c>
    </row>
    <row r="376" spans="1:28" s="359" customFormat="1" ht="21" customHeight="1">
      <c r="A376" s="350" t="str">
        <f>IF(AA226="","",IFERROR(INDEX(BDD!$A$8:$A$3170,MATCH(AA226&amp;"",BDD!$E$8:$E$3170,0)),IFERROR(INDEX(BDD!$A$8:$A$3170,MATCH("JN°"&amp;TEXT(AA226,"000"),BDD!$E$8:$E$3170,0)),IF(ISNUMBER(MATCH(AA226&amp;"",BDD!$A$8:$A$3170,0)),AA226&amp;"",""))))</f>
        <v/>
      </c>
      <c r="B376" s="397" t="str">
        <f>IF($A376="","",VLOOKUP($A376,BDD!$A$8:$BB$3170,3,0))</f>
        <v/>
      </c>
      <c r="C376" s="363" t="str">
        <f>IF($A376="","",VLOOKUP($A376,BDD!$A$8:$BB$3170,4,0))</f>
        <v/>
      </c>
      <c r="D376" s="398" t="str">
        <f>IF($A376="","",VLOOKUP($A376,BDD!$A$8:$BB$3170,12,0))</f>
        <v/>
      </c>
      <c r="E376" s="398" t="str">
        <f>IF($A376="","",VLOOKUP($A376,BDD!$A$8:$BB$3170,5,0))</f>
        <v/>
      </c>
      <c r="F376" s="398" t="str">
        <f>IF($A376="","",VLOOKUP($A376,BDD!$A$8:$BB$3170,6,0))</f>
        <v/>
      </c>
      <c r="G376" s="399" t="str">
        <f>IF($A376="","",VLOOKUP($A376,BDD!$A$8:$BB$3170,7,0))</f>
        <v/>
      </c>
      <c r="H376" s="398" t="str">
        <f>IF($A376="","",VLOOKUP($A376,BDD!$A$8:$BB$3170,8,0))</f>
        <v/>
      </c>
      <c r="I376" s="398" t="str">
        <f>IF($A376="","",VLOOKUP($A376,BDD!$A$8:$BB$3170,9,0))</f>
        <v/>
      </c>
      <c r="J376" s="399" t="str">
        <f>IF($A376="","",VLOOKUP($A376,BDD!$A$8:$BB$3170,10,0))</f>
        <v/>
      </c>
      <c r="K376" s="400" t="str">
        <f>IF($A376="","",VLOOKUP($A376,BDD!$A$8:$BB$3170,11,0))</f>
        <v/>
      </c>
      <c r="L376" s="398" t="str">
        <f>IF($A376="","",VLOOKUP($A376,BDD!$A$8:$BB$3170,13,0))</f>
        <v/>
      </c>
      <c r="M376" s="398" t="str">
        <f>IF($A376="","",VLOOKUP($A376,BDD!$A$8:$BB$3170,14,0))</f>
        <v/>
      </c>
      <c r="N376" s="401" t="str">
        <f>IF(AB376="",IF($A376="","",VLOOKUP($A376,BDD!$A$8:$BB$3170,22,0)),VLOOKUP($A376,BDD!$A$8:$BB$3170,31,0))</f>
        <v/>
      </c>
      <c r="O376" s="399" t="str">
        <f>IF(AB376="",IF($A376="","",VLOOKUP($A376,BDD!$A$8:$BB$3170,16,0)),IF($A376="","",VLOOKUP($A376,BDD!$A$8:$BB$3170,29,0)))</f>
        <v/>
      </c>
      <c r="P376" s="402" t="str">
        <f>IF(AB376="",IF($A376="","",VLOOKUP($A376,BDD!$A$8:$BB$3170,17,0)),VLOOKUP($A376,BDD!$A$8:$BB$3170,30,0))</f>
        <v/>
      </c>
      <c r="Q376" s="402" t="str">
        <f>IF(AB376="",IF($A376="","",VLOOKUP($A376,BDD!$A$8:$BB$3170,18,0)),VLOOKUP($A376,BDD!$A$8:$BB$3170,30,0))</f>
        <v/>
      </c>
      <c r="R376" s="402" t="str">
        <f>IF(AB376="",IF($A376="","",VLOOKUP($A376,BDD!$A$8:$BB$3170,19,0)),VLOOKUP($A376,BDD!$A$8:$BB$3170,30,0))</f>
        <v/>
      </c>
      <c r="S376" s="398" t="str">
        <f>IF($A376="","",IFERROR(RIGHT(IF(VLOOKUP($A376,BDD!$A$8:$BB$3170,23,0)=0,"",VLOOKUP($A376,BDD!$A$8:$BB$3170,23,0)),3),""))</f>
        <v/>
      </c>
      <c r="T376" s="398" t="str">
        <f>IF($A376="","",IFERROR(RIGHT(IF(VLOOKUP($A376,BDD!$A$8:$BB$3170,27,0)=0,"",VLOOKUP($A376,BDD!$A$8:$BB$3170,27,0)),3),""))</f>
        <v/>
      </c>
      <c r="U376" s="398" t="str">
        <f>IF($A376="","",IFERROR(RIGHT(IF(VLOOKUP($A376,BDD!$A$8:$BB$3170,51,0)=0,"",VLOOKUP($A376,BDD!$A$8:$BB$3170,51,0)),3),""))</f>
        <v/>
      </c>
      <c r="V376" s="398" t="str">
        <f>IF($A376="","",IFERROR(RIGHT(IF(VLOOKUP($A376,BDD!$A$8:$BB$3170,52,0)=0,"",VLOOKUP($A376,BDD!$A$8:$BB$3170,52,0)),3),""))</f>
        <v/>
      </c>
      <c r="W376" s="398" t="str">
        <f>IF($A376="","",IFERROR(RIGHT(IF(VLOOKUP($A376,BDD!$A$8:$BB$3170,53,0)=0,"",VLOOKUP($A376,BDD!$A$8:$BB$3170,53,0)),3),""))</f>
        <v/>
      </c>
      <c r="X376" s="403" t="str">
        <f>IF($A376="","",IFERROR(RIGHT(IF(VLOOKUP($A376,BDD!$A$8:$BB$3170,54,0)=0,"",VLOOKUP($A376,BDD!$A$8:$BB$3170,54,0)),3),""))</f>
        <v/>
      </c>
      <c r="Y376" s="359">
        <v>226</v>
      </c>
      <c r="Z376" s="360"/>
      <c r="AA376" s="416"/>
      <c r="AB376" s="411" t="str">
        <f>IF($A376="","",IF(VLOOKUP($A376,BDD!$A$8:$BB$3170,32,0)=0,"",VLOOKUP($A376,BDD!$A$8:$BB$3170,32,0)))</f>
        <v/>
      </c>
    </row>
    <row r="377" spans="1:28" s="359" customFormat="1" ht="21" customHeight="1">
      <c r="A377" s="350" t="str">
        <f>IF(AA227="","",IFERROR(INDEX(BDD!$A$8:$A$3170,MATCH(AA227&amp;"",BDD!$E$8:$E$3170,0)),IFERROR(INDEX(BDD!$A$8:$A$3170,MATCH("JN°"&amp;TEXT(AA227,"000"),BDD!$E$8:$E$3170,0)),IF(ISNUMBER(MATCH(AA227&amp;"",BDD!$A$8:$A$3170,0)),AA227&amp;"",""))))</f>
        <v/>
      </c>
      <c r="B377" s="397" t="str">
        <f>IF($A377="","",VLOOKUP($A377,BDD!$A$8:$BB$3170,3,0))</f>
        <v/>
      </c>
      <c r="C377" s="363" t="str">
        <f>IF($A377="","",VLOOKUP($A377,BDD!$A$8:$BB$3170,4,0))</f>
        <v/>
      </c>
      <c r="D377" s="398" t="str">
        <f>IF($A377="","",VLOOKUP($A377,BDD!$A$8:$BB$3170,12,0))</f>
        <v/>
      </c>
      <c r="E377" s="398" t="str">
        <f>IF($A377="","",VLOOKUP($A377,BDD!$A$8:$BB$3170,5,0))</f>
        <v/>
      </c>
      <c r="F377" s="398" t="str">
        <f>IF($A377="","",VLOOKUP($A377,BDD!$A$8:$BB$3170,6,0))</f>
        <v/>
      </c>
      <c r="G377" s="399" t="str">
        <f>IF($A377="","",VLOOKUP($A377,BDD!$A$8:$BB$3170,7,0))</f>
        <v/>
      </c>
      <c r="H377" s="398" t="str">
        <f>IF($A377="","",VLOOKUP($A377,BDD!$A$8:$BB$3170,8,0))</f>
        <v/>
      </c>
      <c r="I377" s="398" t="str">
        <f>IF($A377="","",VLOOKUP($A377,BDD!$A$8:$BB$3170,9,0))</f>
        <v/>
      </c>
      <c r="J377" s="399" t="str">
        <f>IF($A377="","",VLOOKUP($A377,BDD!$A$8:$BB$3170,10,0))</f>
        <v/>
      </c>
      <c r="K377" s="400" t="str">
        <f>IF($A377="","",VLOOKUP($A377,BDD!$A$8:$BB$3170,11,0))</f>
        <v/>
      </c>
      <c r="L377" s="398" t="str">
        <f>IF($A377="","",VLOOKUP($A377,BDD!$A$8:$BB$3170,13,0))</f>
        <v/>
      </c>
      <c r="M377" s="398" t="str">
        <f>IF($A377="","",VLOOKUP($A377,BDD!$A$8:$BB$3170,14,0))</f>
        <v/>
      </c>
      <c r="N377" s="401" t="str">
        <f>IF(AB377="",IF($A377="","",VLOOKUP($A377,BDD!$A$8:$BB$3170,22,0)),VLOOKUP($A377,BDD!$A$8:$BB$3170,31,0))</f>
        <v/>
      </c>
      <c r="O377" s="399" t="str">
        <f>IF(AB377="",IF($A377="","",VLOOKUP($A377,BDD!$A$8:$BB$3170,16,0)),IF($A377="","",VLOOKUP($A377,BDD!$A$8:$BB$3170,29,0)))</f>
        <v/>
      </c>
      <c r="P377" s="402" t="str">
        <f>IF(AB377="",IF($A377="","",VLOOKUP($A377,BDD!$A$8:$BB$3170,17,0)),VLOOKUP($A377,BDD!$A$8:$BB$3170,30,0))</f>
        <v/>
      </c>
      <c r="Q377" s="402" t="str">
        <f>IF(AB377="",IF($A377="","",VLOOKUP($A377,BDD!$A$8:$BB$3170,18,0)),VLOOKUP($A377,BDD!$A$8:$BB$3170,30,0))</f>
        <v/>
      </c>
      <c r="R377" s="402" t="str">
        <f>IF(AB377="",IF($A377="","",VLOOKUP($A377,BDD!$A$8:$BB$3170,19,0)),VLOOKUP($A377,BDD!$A$8:$BB$3170,30,0))</f>
        <v/>
      </c>
      <c r="S377" s="398" t="str">
        <f>IF($A377="","",IFERROR(RIGHT(IF(VLOOKUP($A377,BDD!$A$8:$BB$3170,23,0)=0,"",VLOOKUP($A377,BDD!$A$8:$BB$3170,23,0)),3),""))</f>
        <v/>
      </c>
      <c r="T377" s="398" t="str">
        <f>IF($A377="","",IFERROR(RIGHT(IF(VLOOKUP($A377,BDD!$A$8:$BB$3170,27,0)=0,"",VLOOKUP($A377,BDD!$A$8:$BB$3170,27,0)),3),""))</f>
        <v/>
      </c>
      <c r="U377" s="398" t="str">
        <f>IF($A377="","",IFERROR(RIGHT(IF(VLOOKUP($A377,BDD!$A$8:$BB$3170,51,0)=0,"",VLOOKUP($A377,BDD!$A$8:$BB$3170,51,0)),3),""))</f>
        <v/>
      </c>
      <c r="V377" s="398" t="str">
        <f>IF($A377="","",IFERROR(RIGHT(IF(VLOOKUP($A377,BDD!$A$8:$BB$3170,52,0)=0,"",VLOOKUP($A377,BDD!$A$8:$BB$3170,52,0)),3),""))</f>
        <v/>
      </c>
      <c r="W377" s="398" t="str">
        <f>IF($A377="","",IFERROR(RIGHT(IF(VLOOKUP($A377,BDD!$A$8:$BB$3170,53,0)=0,"",VLOOKUP($A377,BDD!$A$8:$BB$3170,53,0)),3),""))</f>
        <v/>
      </c>
      <c r="X377" s="403" t="str">
        <f>IF($A377="","",IFERROR(RIGHT(IF(VLOOKUP($A377,BDD!$A$8:$BB$3170,54,0)=0,"",VLOOKUP($A377,BDD!$A$8:$BB$3170,54,0)),3),""))</f>
        <v/>
      </c>
      <c r="Y377" s="359">
        <v>227</v>
      </c>
      <c r="Z377" s="360"/>
      <c r="AA377" s="416"/>
      <c r="AB377" s="411" t="str">
        <f>IF($A377="","",IF(VLOOKUP($A377,BDD!$A$8:$BB$3170,32,0)=0,"",VLOOKUP($A377,BDD!$A$8:$BB$3170,32,0)))</f>
        <v/>
      </c>
    </row>
    <row r="378" spans="1:28" s="359" customFormat="1" ht="21" customHeight="1">
      <c r="A378" s="350" t="str">
        <f>IF(AA228="","",IFERROR(INDEX(BDD!$A$8:$A$3170,MATCH(AA228&amp;"",BDD!$E$8:$E$3170,0)),IFERROR(INDEX(BDD!$A$8:$A$3170,MATCH("JN°"&amp;TEXT(AA228,"000"),BDD!$E$8:$E$3170,0)),IF(ISNUMBER(MATCH(AA228&amp;"",BDD!$A$8:$A$3170,0)),AA228&amp;"",""))))</f>
        <v/>
      </c>
      <c r="B378" s="397" t="str">
        <f>IF($A378="","",VLOOKUP($A378,BDD!$A$8:$BB$3170,3,0))</f>
        <v/>
      </c>
      <c r="C378" s="363" t="str">
        <f>IF($A378="","",VLOOKUP($A378,BDD!$A$8:$BB$3170,4,0))</f>
        <v/>
      </c>
      <c r="D378" s="398" t="str">
        <f>IF($A378="","",VLOOKUP($A378,BDD!$A$8:$BB$3170,12,0))</f>
        <v/>
      </c>
      <c r="E378" s="398" t="str">
        <f>IF($A378="","",VLOOKUP($A378,BDD!$A$8:$BB$3170,5,0))</f>
        <v/>
      </c>
      <c r="F378" s="398" t="str">
        <f>IF($A378="","",VLOOKUP($A378,BDD!$A$8:$BB$3170,6,0))</f>
        <v/>
      </c>
      <c r="G378" s="399" t="str">
        <f>IF($A378="","",VLOOKUP($A378,BDD!$A$8:$BB$3170,7,0))</f>
        <v/>
      </c>
      <c r="H378" s="398" t="str">
        <f>IF($A378="","",VLOOKUP($A378,BDD!$A$8:$BB$3170,8,0))</f>
        <v/>
      </c>
      <c r="I378" s="398" t="str">
        <f>IF($A378="","",VLOOKUP($A378,BDD!$A$8:$BB$3170,9,0))</f>
        <v/>
      </c>
      <c r="J378" s="399" t="str">
        <f>IF($A378="","",VLOOKUP($A378,BDD!$A$8:$BB$3170,10,0))</f>
        <v/>
      </c>
      <c r="K378" s="400" t="str">
        <f>IF($A378="","",VLOOKUP($A378,BDD!$A$8:$BB$3170,11,0))</f>
        <v/>
      </c>
      <c r="L378" s="398" t="str">
        <f>IF($A378="","",VLOOKUP($A378,BDD!$A$8:$BB$3170,13,0))</f>
        <v/>
      </c>
      <c r="M378" s="398" t="str">
        <f>IF($A378="","",VLOOKUP($A378,BDD!$A$8:$BB$3170,14,0))</f>
        <v/>
      </c>
      <c r="N378" s="401" t="str">
        <f>IF(AB378="",IF($A378="","",VLOOKUP($A378,BDD!$A$8:$BB$3170,22,0)),VLOOKUP($A378,BDD!$A$8:$BB$3170,31,0))</f>
        <v/>
      </c>
      <c r="O378" s="399" t="str">
        <f>IF(AB378="",IF($A378="","",VLOOKUP($A378,BDD!$A$8:$BB$3170,16,0)),IF($A378="","",VLOOKUP($A378,BDD!$A$8:$BB$3170,29,0)))</f>
        <v/>
      </c>
      <c r="P378" s="402" t="str">
        <f>IF(AB378="",IF($A378="","",VLOOKUP($A378,BDD!$A$8:$BB$3170,17,0)),VLOOKUP($A378,BDD!$A$8:$BB$3170,30,0))</f>
        <v/>
      </c>
      <c r="Q378" s="402" t="str">
        <f>IF(AB378="",IF($A378="","",VLOOKUP($A378,BDD!$A$8:$BB$3170,18,0)),VLOOKUP($A378,BDD!$A$8:$BB$3170,30,0))</f>
        <v/>
      </c>
      <c r="R378" s="402" t="str">
        <f>IF(AB378="",IF($A378="","",VLOOKUP($A378,BDD!$A$8:$BB$3170,19,0)),VLOOKUP($A378,BDD!$A$8:$BB$3170,30,0))</f>
        <v/>
      </c>
      <c r="S378" s="398" t="str">
        <f>IF($A378="","",IFERROR(RIGHT(IF(VLOOKUP($A378,BDD!$A$8:$BB$3170,23,0)=0,"",VLOOKUP($A378,BDD!$A$8:$BB$3170,23,0)),3),""))</f>
        <v/>
      </c>
      <c r="T378" s="398" t="str">
        <f>IF($A378="","",IFERROR(RIGHT(IF(VLOOKUP($A378,BDD!$A$8:$BB$3170,27,0)=0,"",VLOOKUP($A378,BDD!$A$8:$BB$3170,27,0)),3),""))</f>
        <v/>
      </c>
      <c r="U378" s="398" t="str">
        <f>IF($A378="","",IFERROR(RIGHT(IF(VLOOKUP($A378,BDD!$A$8:$BB$3170,51,0)=0,"",VLOOKUP($A378,BDD!$A$8:$BB$3170,51,0)),3),""))</f>
        <v/>
      </c>
      <c r="V378" s="398" t="str">
        <f>IF($A378="","",IFERROR(RIGHT(IF(VLOOKUP($A378,BDD!$A$8:$BB$3170,52,0)=0,"",VLOOKUP($A378,BDD!$A$8:$BB$3170,52,0)),3),""))</f>
        <v/>
      </c>
      <c r="W378" s="398" t="str">
        <f>IF($A378="","",IFERROR(RIGHT(IF(VLOOKUP($A378,BDD!$A$8:$BB$3170,53,0)=0,"",VLOOKUP($A378,BDD!$A$8:$BB$3170,53,0)),3),""))</f>
        <v/>
      </c>
      <c r="X378" s="403" t="str">
        <f>IF($A378="","",IFERROR(RIGHT(IF(VLOOKUP($A378,BDD!$A$8:$BB$3170,54,0)=0,"",VLOOKUP($A378,BDD!$A$8:$BB$3170,54,0)),3),""))</f>
        <v/>
      </c>
      <c r="Y378" s="359">
        <v>228</v>
      </c>
      <c r="Z378" s="360"/>
      <c r="AA378" s="416"/>
      <c r="AB378" s="411" t="str">
        <f>IF($A378="","",IF(VLOOKUP($A378,BDD!$A$8:$BB$3170,32,0)=0,"",VLOOKUP($A378,BDD!$A$8:$BB$3170,32,0)))</f>
        <v/>
      </c>
    </row>
    <row r="379" spans="1:28" s="359" customFormat="1" ht="21" customHeight="1">
      <c r="A379" s="350" t="str">
        <f>IF(AA229="","",IFERROR(INDEX(BDD!$A$8:$A$3170,MATCH(AA229&amp;"",BDD!$E$8:$E$3170,0)),IFERROR(INDEX(BDD!$A$8:$A$3170,MATCH("JN°"&amp;TEXT(AA229,"000"),BDD!$E$8:$E$3170,0)),IF(ISNUMBER(MATCH(AA229&amp;"",BDD!$A$8:$A$3170,0)),AA229&amp;"",""))))</f>
        <v/>
      </c>
      <c r="B379" s="397" t="str">
        <f>IF($A379="","",VLOOKUP($A379,BDD!$A$8:$BB$3170,3,0))</f>
        <v/>
      </c>
      <c r="C379" s="363" t="str">
        <f>IF($A379="","",VLOOKUP($A379,BDD!$A$8:$BB$3170,4,0))</f>
        <v/>
      </c>
      <c r="D379" s="398" t="str">
        <f>IF($A379="","",VLOOKUP($A379,BDD!$A$8:$BB$3170,12,0))</f>
        <v/>
      </c>
      <c r="E379" s="398" t="str">
        <f>IF($A379="","",VLOOKUP($A379,BDD!$A$8:$BB$3170,5,0))</f>
        <v/>
      </c>
      <c r="F379" s="398" t="str">
        <f>IF($A379="","",VLOOKUP($A379,BDD!$A$8:$BB$3170,6,0))</f>
        <v/>
      </c>
      <c r="G379" s="399" t="str">
        <f>IF($A379="","",VLOOKUP($A379,BDD!$A$8:$BB$3170,7,0))</f>
        <v/>
      </c>
      <c r="H379" s="398" t="str">
        <f>IF($A379="","",VLOOKUP($A379,BDD!$A$8:$BB$3170,8,0))</f>
        <v/>
      </c>
      <c r="I379" s="398" t="str">
        <f>IF($A379="","",VLOOKUP($A379,BDD!$A$8:$BB$3170,9,0))</f>
        <v/>
      </c>
      <c r="J379" s="399" t="str">
        <f>IF($A379="","",VLOOKUP($A379,BDD!$A$8:$BB$3170,10,0))</f>
        <v/>
      </c>
      <c r="K379" s="400" t="str">
        <f>IF($A379="","",VLOOKUP($A379,BDD!$A$8:$BB$3170,11,0))</f>
        <v/>
      </c>
      <c r="L379" s="398" t="str">
        <f>IF($A379="","",VLOOKUP($A379,BDD!$A$8:$BB$3170,13,0))</f>
        <v/>
      </c>
      <c r="M379" s="398" t="str">
        <f>IF($A379="","",VLOOKUP($A379,BDD!$A$8:$BB$3170,14,0))</f>
        <v/>
      </c>
      <c r="N379" s="401" t="str">
        <f>IF(AB379="",IF($A379="","",VLOOKUP($A379,BDD!$A$8:$BB$3170,22,0)),VLOOKUP($A379,BDD!$A$8:$BB$3170,31,0))</f>
        <v/>
      </c>
      <c r="O379" s="399" t="str">
        <f>IF(AB379="",IF($A379="","",VLOOKUP($A379,BDD!$A$8:$BB$3170,16,0)),IF($A379="","",VLOOKUP($A379,BDD!$A$8:$BB$3170,29,0)))</f>
        <v/>
      </c>
      <c r="P379" s="402" t="str">
        <f>IF(AB379="",IF($A379="","",VLOOKUP($A379,BDD!$A$8:$BB$3170,17,0)),VLOOKUP($A379,BDD!$A$8:$BB$3170,30,0))</f>
        <v/>
      </c>
      <c r="Q379" s="402" t="str">
        <f>IF(AB379="",IF($A379="","",VLOOKUP($A379,BDD!$A$8:$BB$3170,18,0)),VLOOKUP($A379,BDD!$A$8:$BB$3170,30,0))</f>
        <v/>
      </c>
      <c r="R379" s="402" t="str">
        <f>IF(AB379="",IF($A379="","",VLOOKUP($A379,BDD!$A$8:$BB$3170,19,0)),VLOOKUP($A379,BDD!$A$8:$BB$3170,30,0))</f>
        <v/>
      </c>
      <c r="S379" s="398" t="str">
        <f>IF($A379="","",IFERROR(RIGHT(IF(VLOOKUP($A379,BDD!$A$8:$BB$3170,23,0)=0,"",VLOOKUP($A379,BDD!$A$8:$BB$3170,23,0)),3),""))</f>
        <v/>
      </c>
      <c r="T379" s="398" t="str">
        <f>IF($A379="","",IFERROR(RIGHT(IF(VLOOKUP($A379,BDD!$A$8:$BB$3170,27,0)=0,"",VLOOKUP($A379,BDD!$A$8:$BB$3170,27,0)),3),""))</f>
        <v/>
      </c>
      <c r="U379" s="398" t="str">
        <f>IF($A379="","",IFERROR(RIGHT(IF(VLOOKUP($A379,BDD!$A$8:$BB$3170,51,0)=0,"",VLOOKUP($A379,BDD!$A$8:$BB$3170,51,0)),3),""))</f>
        <v/>
      </c>
      <c r="V379" s="398" t="str">
        <f>IF($A379="","",IFERROR(RIGHT(IF(VLOOKUP($A379,BDD!$A$8:$BB$3170,52,0)=0,"",VLOOKUP($A379,BDD!$A$8:$BB$3170,52,0)),3),""))</f>
        <v/>
      </c>
      <c r="W379" s="398" t="str">
        <f>IF($A379="","",IFERROR(RIGHT(IF(VLOOKUP($A379,BDD!$A$8:$BB$3170,53,0)=0,"",VLOOKUP($A379,BDD!$A$8:$BB$3170,53,0)),3),""))</f>
        <v/>
      </c>
      <c r="X379" s="403" t="str">
        <f>IF($A379="","",IFERROR(RIGHT(IF(VLOOKUP($A379,BDD!$A$8:$BB$3170,54,0)=0,"",VLOOKUP($A379,BDD!$A$8:$BB$3170,54,0)),3),""))</f>
        <v/>
      </c>
      <c r="Y379" s="359">
        <v>229</v>
      </c>
      <c r="Z379" s="360"/>
      <c r="AA379" s="416"/>
      <c r="AB379" s="411" t="str">
        <f>IF($A379="","",IF(VLOOKUP($A379,BDD!$A$8:$BB$3170,32,0)=0,"",VLOOKUP($A379,BDD!$A$8:$BB$3170,32,0)))</f>
        <v/>
      </c>
    </row>
    <row r="380" spans="1:28" s="359" customFormat="1" ht="21" customHeight="1">
      <c r="A380" s="350" t="str">
        <f>IF(AA230="","",IFERROR(INDEX(BDD!$A$8:$A$3170,MATCH(AA230&amp;"",BDD!$E$8:$E$3170,0)),IFERROR(INDEX(BDD!$A$8:$A$3170,MATCH("JN°"&amp;TEXT(AA230,"000"),BDD!$E$8:$E$3170,0)),IF(ISNUMBER(MATCH(AA230&amp;"",BDD!$A$8:$A$3170,0)),AA230&amp;"",""))))</f>
        <v/>
      </c>
      <c r="B380" s="397" t="str">
        <f>IF($A380="","",VLOOKUP($A380,BDD!$A$8:$BB$3170,3,0))</f>
        <v/>
      </c>
      <c r="C380" s="363" t="str">
        <f>IF($A380="","",VLOOKUP($A380,BDD!$A$8:$BB$3170,4,0))</f>
        <v/>
      </c>
      <c r="D380" s="398" t="str">
        <f>IF($A380="","",VLOOKUP($A380,BDD!$A$8:$BB$3170,12,0))</f>
        <v/>
      </c>
      <c r="E380" s="398" t="str">
        <f>IF($A380="","",VLOOKUP($A380,BDD!$A$8:$BB$3170,5,0))</f>
        <v/>
      </c>
      <c r="F380" s="398" t="str">
        <f>IF($A380="","",VLOOKUP($A380,BDD!$A$8:$BB$3170,6,0))</f>
        <v/>
      </c>
      <c r="G380" s="399" t="str">
        <f>IF($A380="","",VLOOKUP($A380,BDD!$A$8:$BB$3170,7,0))</f>
        <v/>
      </c>
      <c r="H380" s="398" t="str">
        <f>IF($A380="","",VLOOKUP($A380,BDD!$A$8:$BB$3170,8,0))</f>
        <v/>
      </c>
      <c r="I380" s="398" t="str">
        <f>IF($A380="","",VLOOKUP($A380,BDD!$A$8:$BB$3170,9,0))</f>
        <v/>
      </c>
      <c r="J380" s="399" t="str">
        <f>IF($A380="","",VLOOKUP($A380,BDD!$A$8:$BB$3170,10,0))</f>
        <v/>
      </c>
      <c r="K380" s="400" t="str">
        <f>IF($A380="","",VLOOKUP($A380,BDD!$A$8:$BB$3170,11,0))</f>
        <v/>
      </c>
      <c r="L380" s="398" t="str">
        <f>IF($A380="","",VLOOKUP($A380,BDD!$A$8:$BB$3170,13,0))</f>
        <v/>
      </c>
      <c r="M380" s="398" t="str">
        <f>IF($A380="","",VLOOKUP($A380,BDD!$A$8:$BB$3170,14,0))</f>
        <v/>
      </c>
      <c r="N380" s="401" t="str">
        <f>IF(AB380="",IF($A380="","",VLOOKUP($A380,BDD!$A$8:$BB$3170,22,0)),VLOOKUP($A380,BDD!$A$8:$BB$3170,31,0))</f>
        <v/>
      </c>
      <c r="O380" s="399" t="str">
        <f>IF(AB380="",IF($A380="","",VLOOKUP($A380,BDD!$A$8:$BB$3170,16,0)),IF($A380="","",VLOOKUP($A380,BDD!$A$8:$BB$3170,29,0)))</f>
        <v/>
      </c>
      <c r="P380" s="402" t="str">
        <f>IF(AB380="",IF($A380="","",VLOOKUP($A380,BDD!$A$8:$BB$3170,17,0)),VLOOKUP($A380,BDD!$A$8:$BB$3170,30,0))</f>
        <v/>
      </c>
      <c r="Q380" s="402" t="str">
        <f>IF(AB380="",IF($A380="","",VLOOKUP($A380,BDD!$A$8:$BB$3170,18,0)),VLOOKUP($A380,BDD!$A$8:$BB$3170,30,0))</f>
        <v/>
      </c>
      <c r="R380" s="402" t="str">
        <f>IF(AB380="",IF($A380="","",VLOOKUP($A380,BDD!$A$8:$BB$3170,19,0)),VLOOKUP($A380,BDD!$A$8:$BB$3170,30,0))</f>
        <v/>
      </c>
      <c r="S380" s="398" t="str">
        <f>IF($A380="","",IFERROR(RIGHT(IF(VLOOKUP($A380,BDD!$A$8:$BB$3170,23,0)=0,"",VLOOKUP($A380,BDD!$A$8:$BB$3170,23,0)),3),""))</f>
        <v/>
      </c>
      <c r="T380" s="398" t="str">
        <f>IF($A380="","",IFERROR(RIGHT(IF(VLOOKUP($A380,BDD!$A$8:$BB$3170,27,0)=0,"",VLOOKUP($A380,BDD!$A$8:$BB$3170,27,0)),3),""))</f>
        <v/>
      </c>
      <c r="U380" s="398" t="str">
        <f>IF($A380="","",IFERROR(RIGHT(IF(VLOOKUP($A380,BDD!$A$8:$BB$3170,51,0)=0,"",VLOOKUP($A380,BDD!$A$8:$BB$3170,51,0)),3),""))</f>
        <v/>
      </c>
      <c r="V380" s="398" t="str">
        <f>IF($A380="","",IFERROR(RIGHT(IF(VLOOKUP($A380,BDD!$A$8:$BB$3170,52,0)=0,"",VLOOKUP($A380,BDD!$A$8:$BB$3170,52,0)),3),""))</f>
        <v/>
      </c>
      <c r="W380" s="398" t="str">
        <f>IF($A380="","",IFERROR(RIGHT(IF(VLOOKUP($A380,BDD!$A$8:$BB$3170,53,0)=0,"",VLOOKUP($A380,BDD!$A$8:$BB$3170,53,0)),3),""))</f>
        <v/>
      </c>
      <c r="X380" s="403" t="str">
        <f>IF($A380="","",IFERROR(RIGHT(IF(VLOOKUP($A380,BDD!$A$8:$BB$3170,54,0)=0,"",VLOOKUP($A380,BDD!$A$8:$BB$3170,54,0)),3),""))</f>
        <v/>
      </c>
      <c r="Y380" s="359">
        <v>230</v>
      </c>
      <c r="Z380" s="360"/>
      <c r="AA380" s="416"/>
      <c r="AB380" s="411" t="str">
        <f>IF($A380="","",IF(VLOOKUP($A380,BDD!$A$8:$BB$3170,32,0)=0,"",VLOOKUP($A380,BDD!$A$8:$BB$3170,32,0)))</f>
        <v/>
      </c>
    </row>
    <row r="381" spans="1:28" s="359" customFormat="1" ht="21" customHeight="1">
      <c r="A381" s="350" t="str">
        <f>IF(AA231="","",IFERROR(INDEX(BDD!$A$8:$A$3170,MATCH(AA231&amp;"",BDD!$E$8:$E$3170,0)),IFERROR(INDEX(BDD!$A$8:$A$3170,MATCH("JN°"&amp;TEXT(AA231,"000"),BDD!$E$8:$E$3170,0)),IF(ISNUMBER(MATCH(AA231&amp;"",BDD!$A$8:$A$3170,0)),AA231&amp;"",""))))</f>
        <v/>
      </c>
      <c r="B381" s="404" t="str">
        <f>IF($A381="","",VLOOKUP($A381,BDD!$A$8:$BB$3170,3,0))</f>
        <v/>
      </c>
      <c r="C381" s="372" t="str">
        <f>IF($A381="","",VLOOKUP($A381,BDD!$A$8:$BB$3170,4,0))</f>
        <v/>
      </c>
      <c r="D381" s="405" t="str">
        <f>IF($A381="","",VLOOKUP($A381,BDD!$A$8:$BB$3170,12,0))</f>
        <v/>
      </c>
      <c r="E381" s="405" t="str">
        <f>IF($A381="","",VLOOKUP($A381,BDD!$A$8:$BB$3170,5,0))</f>
        <v/>
      </c>
      <c r="F381" s="405" t="str">
        <f>IF($A381="","",VLOOKUP($A381,BDD!$A$8:$BB$3170,6,0))</f>
        <v/>
      </c>
      <c r="G381" s="406" t="str">
        <f>IF($A381="","",VLOOKUP($A381,BDD!$A$8:$BB$3170,7,0))</f>
        <v/>
      </c>
      <c r="H381" s="405" t="str">
        <f>IF($A381="","",VLOOKUP($A381,BDD!$A$8:$BB$3170,8,0))</f>
        <v/>
      </c>
      <c r="I381" s="405" t="str">
        <f>IF($A381="","",VLOOKUP($A381,BDD!$A$8:$BB$3170,9,0))</f>
        <v/>
      </c>
      <c r="J381" s="406" t="str">
        <f>IF($A381="","",VLOOKUP($A381,BDD!$A$8:$BB$3170,10,0))</f>
        <v/>
      </c>
      <c r="K381" s="407" t="str">
        <f>IF($A381="","",VLOOKUP($A381,BDD!$A$8:$BB$3170,11,0))</f>
        <v/>
      </c>
      <c r="L381" s="405" t="str">
        <f>IF($A381="","",VLOOKUP($A381,BDD!$A$8:$BB$3170,13,0))</f>
        <v/>
      </c>
      <c r="M381" s="405" t="str">
        <f>IF($A381="","",VLOOKUP($A381,BDD!$A$8:$BB$3170,14,0))</f>
        <v/>
      </c>
      <c r="N381" s="408" t="str">
        <f>IF(AB381="",IF($A381="","",VLOOKUP($A381,BDD!$A$8:$BB$3170,22,0)),VLOOKUP($A381,BDD!$A$8:$BB$3170,31,0))</f>
        <v/>
      </c>
      <c r="O381" s="406" t="str">
        <f>IF(AB381="",IF($A381="","",VLOOKUP($A381,BDD!$A$8:$BB$3170,16,0)),IF($A381="","",VLOOKUP($A381,BDD!$A$8:$BB$3170,29,0)))</f>
        <v/>
      </c>
      <c r="P381" s="409" t="str">
        <f>IF(AB381="",IF($A381="","",VLOOKUP($A381,BDD!$A$8:$BB$3170,17,0)),VLOOKUP($A381,BDD!$A$8:$BB$3170,30,0))</f>
        <v/>
      </c>
      <c r="Q381" s="409" t="str">
        <f>IF(AB381="",IF($A381="","",VLOOKUP($A381,BDD!$A$8:$BB$3170,18,0)),VLOOKUP($A381,BDD!$A$8:$BB$3170,30,0))</f>
        <v/>
      </c>
      <c r="R381" s="409" t="str">
        <f>IF(AB381="",IF($A381="","",VLOOKUP($A381,BDD!$A$8:$BB$3170,19,0)),VLOOKUP($A381,BDD!$A$8:$BB$3170,30,0))</f>
        <v/>
      </c>
      <c r="S381" s="405" t="str">
        <f>IF($A381="","",IFERROR(RIGHT(IF(VLOOKUP($A381,BDD!$A$8:$BB$3170,23,0)=0,"",VLOOKUP($A381,BDD!$A$8:$BB$3170,23,0)),3),""))</f>
        <v/>
      </c>
      <c r="T381" s="405" t="str">
        <f>IF($A381="","",IFERROR(RIGHT(IF(VLOOKUP($A381,BDD!$A$8:$BB$3170,27,0)=0,"",VLOOKUP($A381,BDD!$A$8:$BB$3170,27,0)),3),""))</f>
        <v/>
      </c>
      <c r="U381" s="405" t="str">
        <f>IF($A381="","",IFERROR(RIGHT(IF(VLOOKUP($A381,BDD!$A$8:$BB$3170,51,0)=0,"",VLOOKUP($A381,BDD!$A$8:$BB$3170,51,0)),3),""))</f>
        <v/>
      </c>
      <c r="V381" s="405" t="str">
        <f>IF($A381="","",IFERROR(RIGHT(IF(VLOOKUP($A381,BDD!$A$8:$BB$3170,52,0)=0,"",VLOOKUP($A381,BDD!$A$8:$BB$3170,52,0)),3),""))</f>
        <v/>
      </c>
      <c r="W381" s="405" t="str">
        <f>IF($A381="","",IFERROR(RIGHT(IF(VLOOKUP($A381,BDD!$A$8:$BB$3170,53,0)=0,"",VLOOKUP($A381,BDD!$A$8:$BB$3170,53,0)),3),""))</f>
        <v/>
      </c>
      <c r="X381" s="410" t="str">
        <f>IF($A381="","",IFERROR(RIGHT(IF(VLOOKUP($A381,BDD!$A$8:$BB$3170,54,0)=0,"",VLOOKUP($A381,BDD!$A$8:$BB$3170,54,0)),3),""))</f>
        <v/>
      </c>
      <c r="Y381" s="359">
        <v>231</v>
      </c>
      <c r="Z381" s="360"/>
      <c r="AA381" s="416"/>
      <c r="AB381" s="411" t="str">
        <f>IF($A381="","",IF(VLOOKUP($A381,BDD!$A$8:$BB$3170,32,0)=0,"",VLOOKUP($A381,BDD!$A$8:$BB$3170,32,0)))</f>
        <v/>
      </c>
    </row>
    <row r="382" spans="1:28" ht="3" customHeight="1">
      <c r="A382" s="379"/>
      <c r="B382" s="216"/>
      <c r="C382" s="216"/>
      <c r="D382" s="216"/>
      <c r="E382" s="216"/>
      <c r="F382" s="216"/>
      <c r="G382" s="380"/>
      <c r="I382" s="216"/>
      <c r="J382" s="380"/>
      <c r="L382" s="216"/>
      <c r="M382" s="216"/>
      <c r="N382" s="216"/>
      <c r="O382" s="380"/>
      <c r="P382" s="381"/>
      <c r="Q382" s="381"/>
      <c r="R382" s="381"/>
      <c r="S382" s="216"/>
      <c r="T382" s="216"/>
      <c r="U382" s="216"/>
      <c r="V382" s="216"/>
      <c r="W382" s="216"/>
      <c r="X382" s="216"/>
      <c r="Y382" s="189">
        <v>22</v>
      </c>
      <c r="AA382" s="417"/>
      <c r="AB382" s="414"/>
    </row>
    <row r="383" spans="1:28" s="382" customFormat="1" ht="20.100000000000001" customHeight="1">
      <c r="B383" s="1126" t="s">
        <v>1617</v>
      </c>
      <c r="C383" s="1126"/>
      <c r="D383" s="1126"/>
      <c r="E383" s="1126"/>
      <c r="F383" s="1126"/>
      <c r="G383" s="1126"/>
      <c r="H383" s="1126"/>
      <c r="I383" s="1126"/>
      <c r="J383" s="1126"/>
      <c r="K383" s="1126"/>
      <c r="L383" s="1115" t="s">
        <v>1777</v>
      </c>
      <c r="M383" s="1115"/>
      <c r="N383" s="1115"/>
      <c r="O383" s="1115"/>
      <c r="P383" s="1115"/>
      <c r="Q383" s="1115"/>
      <c r="R383" s="1115"/>
      <c r="S383" s="1115"/>
      <c r="T383" s="1115"/>
      <c r="U383" s="1115"/>
      <c r="V383" s="1115"/>
      <c r="W383" s="1115"/>
      <c r="X383" s="1115"/>
      <c r="Y383" s="189"/>
      <c r="Z383" s="418"/>
      <c r="AA383" s="417"/>
      <c r="AB383" s="414"/>
    </row>
    <row r="384" spans="1:28" s="382" customFormat="1" ht="20.100000000000001" customHeight="1">
      <c r="B384" s="1114" t="s">
        <v>1840</v>
      </c>
      <c r="C384" s="1114"/>
      <c r="D384" s="1114"/>
      <c r="E384" s="1114"/>
      <c r="F384" s="1114"/>
      <c r="G384" s="1114"/>
      <c r="H384" s="1114"/>
      <c r="I384" s="1114"/>
      <c r="J384" s="1114"/>
      <c r="K384" s="1114"/>
      <c r="L384" s="1115"/>
      <c r="M384" s="1115"/>
      <c r="N384" s="1115"/>
      <c r="O384" s="1115"/>
      <c r="P384" s="1115"/>
      <c r="Q384" s="1115"/>
      <c r="R384" s="1115"/>
      <c r="S384" s="1115"/>
      <c r="T384" s="1115"/>
      <c r="U384" s="1115"/>
      <c r="V384" s="1115"/>
      <c r="W384" s="1115"/>
      <c r="X384" s="1115"/>
      <c r="Y384" s="189"/>
      <c r="Z384" s="418"/>
      <c r="AA384" s="417"/>
      <c r="AB384" s="414"/>
    </row>
    <row r="385" spans="1:28" s="382" customFormat="1" ht="20.100000000000001" customHeight="1">
      <c r="B385" s="1114" t="s">
        <v>1841</v>
      </c>
      <c r="C385" s="1114"/>
      <c r="D385" s="1114"/>
      <c r="E385" s="1114"/>
      <c r="F385" s="1114"/>
      <c r="G385" s="1114"/>
      <c r="H385" s="1114"/>
      <c r="I385" s="1114"/>
      <c r="J385" s="1114"/>
      <c r="K385" s="1114"/>
      <c r="L385" s="1115"/>
      <c r="M385" s="1115"/>
      <c r="N385" s="1115"/>
      <c r="O385" s="1115"/>
      <c r="P385" s="1115"/>
      <c r="Q385" s="1115"/>
      <c r="R385" s="1115"/>
      <c r="S385" s="1115"/>
      <c r="T385" s="1115"/>
      <c r="U385" s="1115"/>
      <c r="V385" s="1115"/>
      <c r="W385" s="1115"/>
      <c r="X385" s="1115"/>
      <c r="Y385" s="189"/>
      <c r="Z385" s="418"/>
      <c r="AA385" s="417"/>
      <c r="AB385" s="414"/>
    </row>
    <row r="386" spans="1:28" s="382" customFormat="1" ht="20.100000000000001" customHeight="1">
      <c r="B386" s="1114" t="s">
        <v>1842</v>
      </c>
      <c r="C386" s="1114"/>
      <c r="D386" s="1114"/>
      <c r="E386" s="1114"/>
      <c r="F386" s="1114"/>
      <c r="G386" s="1114"/>
      <c r="H386" s="1114"/>
      <c r="I386" s="1114"/>
      <c r="J386" s="1114"/>
      <c r="K386" s="1114"/>
      <c r="L386" s="1115"/>
      <c r="M386" s="1115"/>
      <c r="N386" s="1115"/>
      <c r="O386" s="1115"/>
      <c r="P386" s="1115"/>
      <c r="Q386" s="1115"/>
      <c r="R386" s="1115"/>
      <c r="S386" s="1115"/>
      <c r="T386" s="1115"/>
      <c r="U386" s="1115"/>
      <c r="V386" s="1115"/>
      <c r="W386" s="1115"/>
      <c r="X386" s="1115"/>
      <c r="Y386" s="189"/>
      <c r="Z386" s="418"/>
      <c r="AA386" s="417"/>
      <c r="AB386" s="414"/>
    </row>
    <row r="387" spans="1:28" s="316" customFormat="1" ht="18.95" customHeight="1">
      <c r="A387" s="315"/>
      <c r="B387" s="1127"/>
      <c r="C387" s="1127"/>
      <c r="D387" s="1127"/>
      <c r="E387" s="1127"/>
      <c r="F387" s="1128" t="s">
        <v>1533</v>
      </c>
      <c r="G387" s="1129"/>
      <c r="H387" s="1129"/>
      <c r="I387" s="1129"/>
      <c r="J387" s="1129"/>
      <c r="K387" s="1129"/>
      <c r="L387" s="1129"/>
      <c r="M387" s="1129"/>
      <c r="N387" s="1129"/>
      <c r="O387" s="1129"/>
      <c r="P387" s="1129"/>
      <c r="Q387" s="1129"/>
      <c r="R387" s="1129"/>
      <c r="S387" s="1129"/>
      <c r="T387" s="1130"/>
      <c r="U387" s="1137" t="s">
        <v>1820</v>
      </c>
      <c r="V387" s="1138"/>
      <c r="W387" s="1138"/>
      <c r="X387" s="1139"/>
      <c r="Z387" s="317"/>
      <c r="AA387" s="417"/>
      <c r="AB387" s="414"/>
    </row>
    <row r="388" spans="1:28" s="316" customFormat="1" ht="18.95" customHeight="1">
      <c r="A388" s="315"/>
      <c r="B388" s="1127"/>
      <c r="C388" s="1127"/>
      <c r="D388" s="1127"/>
      <c r="E388" s="1127"/>
      <c r="F388" s="1131"/>
      <c r="G388" s="1132"/>
      <c r="H388" s="1132"/>
      <c r="I388" s="1132"/>
      <c r="J388" s="1132"/>
      <c r="K388" s="1132"/>
      <c r="L388" s="1132"/>
      <c r="M388" s="1132"/>
      <c r="N388" s="1132"/>
      <c r="O388" s="1132"/>
      <c r="P388" s="1132"/>
      <c r="Q388" s="1132"/>
      <c r="R388" s="1132"/>
      <c r="S388" s="1132"/>
      <c r="T388" s="1133"/>
      <c r="U388" s="1137" t="s">
        <v>1536</v>
      </c>
      <c r="V388" s="1138"/>
      <c r="W388" s="1138"/>
      <c r="X388" s="1139"/>
      <c r="Z388" s="317"/>
      <c r="AA388" s="417"/>
      <c r="AB388" s="414"/>
    </row>
    <row r="389" spans="1:28" s="316" customFormat="1" ht="18.95" customHeight="1">
      <c r="A389" s="315"/>
      <c r="B389" s="1127"/>
      <c r="C389" s="1127"/>
      <c r="D389" s="1127"/>
      <c r="E389" s="1127"/>
      <c r="F389" s="1134"/>
      <c r="G389" s="1135"/>
      <c r="H389" s="1135"/>
      <c r="I389" s="1135"/>
      <c r="J389" s="1135"/>
      <c r="K389" s="1135"/>
      <c r="L389" s="1135"/>
      <c r="M389" s="1135"/>
      <c r="N389" s="1135"/>
      <c r="O389" s="1135"/>
      <c r="P389" s="1135"/>
      <c r="Q389" s="1135"/>
      <c r="R389" s="1135"/>
      <c r="S389" s="1135"/>
      <c r="T389" s="1136"/>
      <c r="U389" s="1137" t="s">
        <v>1538</v>
      </c>
      <c r="V389" s="1138"/>
      <c r="W389" s="1138"/>
      <c r="X389" s="1139"/>
      <c r="Z389" s="317"/>
      <c r="AA389" s="417"/>
      <c r="AB389" s="414"/>
    </row>
    <row r="390" spans="1:28" s="316" customFormat="1" ht="3" customHeight="1">
      <c r="A390" s="315"/>
      <c r="H390" s="319"/>
      <c r="K390" s="319"/>
      <c r="P390" s="320"/>
      <c r="Q390" s="320"/>
      <c r="R390" s="320"/>
      <c r="Z390" s="317"/>
      <c r="AA390" s="417"/>
      <c r="AB390" s="414"/>
    </row>
    <row r="391" spans="1:28" s="316" customFormat="1" ht="21.75" customHeight="1">
      <c r="A391" s="315"/>
      <c r="B391" s="1116" t="s">
        <v>1821</v>
      </c>
      <c r="C391" s="1117"/>
      <c r="D391" s="1117"/>
      <c r="E391" s="1117"/>
      <c r="F391" s="1117"/>
      <c r="G391" s="1117"/>
      <c r="H391" s="1117"/>
      <c r="I391" s="1117"/>
      <c r="J391" s="1117"/>
      <c r="K391" s="1117"/>
      <c r="L391" s="1117"/>
      <c r="M391" s="1117"/>
      <c r="N391" s="1117"/>
      <c r="O391" s="1117"/>
      <c r="P391" s="1117"/>
      <c r="Q391" s="1117"/>
      <c r="R391" s="1117"/>
      <c r="S391" s="1117"/>
      <c r="T391" s="1117"/>
      <c r="U391" s="1117"/>
      <c r="V391" s="1117"/>
      <c r="W391" s="1117"/>
      <c r="X391" s="1118"/>
      <c r="Z391" s="317"/>
      <c r="AA391" s="417"/>
      <c r="AB391" s="414"/>
    </row>
    <row r="392" spans="1:28" s="326" customFormat="1" ht="18.75" customHeight="1">
      <c r="A392" s="315"/>
      <c r="B392" s="321" t="s">
        <v>1822</v>
      </c>
      <c r="C392" s="322"/>
      <c r="D392" s="322"/>
      <c r="E392" s="322"/>
      <c r="F392" s="384" t="str">
        <f>$F$7</f>
        <v>MFD-ISW Vers MFD-CPF-</v>
      </c>
      <c r="H392" s="385"/>
      <c r="I392" s="323" t="s">
        <v>1823</v>
      </c>
      <c r="J392" s="324"/>
      <c r="K392" s="386" t="str">
        <f>$K$7</f>
        <v>0  ML</v>
      </c>
      <c r="M392" s="327"/>
      <c r="N392" s="328" t="s">
        <v>1824</v>
      </c>
      <c r="O392" s="329">
        <f>$O$7</f>
        <v>0</v>
      </c>
      <c r="P392" s="330" t="s">
        <v>1825</v>
      </c>
      <c r="Q392" s="331" t="s">
        <v>1826</v>
      </c>
      <c r="R392" s="332"/>
      <c r="S392" s="1119">
        <f>$S$7</f>
        <v>0</v>
      </c>
      <c r="T392" s="1119"/>
      <c r="U392" s="333" t="s">
        <v>1825</v>
      </c>
      <c r="V392" s="324" t="s">
        <v>1827</v>
      </c>
      <c r="X392" s="334" t="str">
        <f>CONCATENATE("12/",$O$1)</f>
        <v>12/6</v>
      </c>
      <c r="Z392" s="317"/>
      <c r="AA392" s="417"/>
      <c r="AB392" s="414"/>
    </row>
    <row r="393" spans="1:28" s="223" customFormat="1" ht="22.5" customHeight="1">
      <c r="A393" s="387"/>
      <c r="B393" s="1120" t="s">
        <v>1828</v>
      </c>
      <c r="C393" s="1121"/>
      <c r="D393" s="1121"/>
      <c r="E393" s="1121"/>
      <c r="F393" s="1121"/>
      <c r="G393" s="1121"/>
      <c r="H393" s="1121"/>
      <c r="I393" s="1121"/>
      <c r="J393" s="1121"/>
      <c r="K393" s="1121"/>
      <c r="L393" s="1121"/>
      <c r="M393" s="1121"/>
      <c r="N393" s="1121"/>
      <c r="O393" s="1122"/>
      <c r="P393" s="1123" t="s">
        <v>1829</v>
      </c>
      <c r="Q393" s="1124"/>
      <c r="R393" s="1125"/>
      <c r="S393" s="335" t="s">
        <v>1830</v>
      </c>
      <c r="T393" s="336"/>
      <c r="U393" s="337">
        <f>$U$8</f>
        <v>0</v>
      </c>
      <c r="V393" s="336"/>
      <c r="W393" s="336"/>
      <c r="X393" s="338"/>
      <c r="Z393" s="317"/>
      <c r="AA393" s="417"/>
      <c r="AB393" s="414"/>
    </row>
    <row r="394" spans="1:28" s="347" customFormat="1" ht="55.5" customHeight="1">
      <c r="A394" s="388"/>
      <c r="B394" s="340" t="s">
        <v>1831</v>
      </c>
      <c r="C394" s="341" t="s">
        <v>1492</v>
      </c>
      <c r="D394" s="341" t="s">
        <v>1500</v>
      </c>
      <c r="E394" s="341" t="s">
        <v>1493</v>
      </c>
      <c r="F394" s="341" t="s">
        <v>1494</v>
      </c>
      <c r="G394" s="341" t="s">
        <v>1832</v>
      </c>
      <c r="H394" s="341" t="s">
        <v>1833</v>
      </c>
      <c r="I394" s="341" t="s">
        <v>1497</v>
      </c>
      <c r="J394" s="341" t="s">
        <v>1498</v>
      </c>
      <c r="K394" s="341" t="s">
        <v>1499</v>
      </c>
      <c r="L394" s="341" t="s">
        <v>1501</v>
      </c>
      <c r="M394" s="341" t="s">
        <v>1502</v>
      </c>
      <c r="N394" s="343" t="s">
        <v>1519</v>
      </c>
      <c r="O394" s="341" t="s">
        <v>1504</v>
      </c>
      <c r="P394" s="344" t="s">
        <v>1516</v>
      </c>
      <c r="Q394" s="344" t="s">
        <v>1517</v>
      </c>
      <c r="R394" s="344" t="s">
        <v>1518</v>
      </c>
      <c r="S394" s="345" t="s">
        <v>1834</v>
      </c>
      <c r="T394" s="345" t="s">
        <v>1835</v>
      </c>
      <c r="U394" s="345" t="s">
        <v>1836</v>
      </c>
      <c r="V394" s="345" t="s">
        <v>1837</v>
      </c>
      <c r="W394" s="345" t="s">
        <v>1838</v>
      </c>
      <c r="X394" s="346" t="s">
        <v>1839</v>
      </c>
      <c r="Z394" s="317"/>
      <c r="AA394" s="417"/>
      <c r="AB394" s="414"/>
    </row>
    <row r="395" spans="1:28" ht="3" customHeight="1">
      <c r="A395" s="389"/>
      <c r="B395" s="348"/>
      <c r="C395" s="348"/>
      <c r="D395" s="348"/>
      <c r="E395" s="348"/>
      <c r="F395" s="348"/>
      <c r="G395" s="348"/>
      <c r="H395" s="348"/>
      <c r="I395" s="348"/>
      <c r="J395" s="348"/>
      <c r="K395" s="348"/>
      <c r="L395" s="348"/>
      <c r="M395" s="348"/>
      <c r="N395" s="348"/>
      <c r="O395" s="348"/>
      <c r="P395" s="349"/>
      <c r="Q395" s="349"/>
      <c r="R395" s="349"/>
      <c r="S395" s="348"/>
      <c r="T395" s="348"/>
      <c r="U395" s="348"/>
      <c r="V395" s="348"/>
      <c r="W395" s="348"/>
      <c r="X395" s="348"/>
      <c r="Y395" s="348"/>
      <c r="AA395" s="417"/>
      <c r="AB395" s="414"/>
    </row>
    <row r="396" spans="1:28" s="359" customFormat="1" ht="21" customHeight="1">
      <c r="A396" s="350" t="str">
        <f>IF(AA232="","",IFERROR(INDEX(BDD!$A$8:$A$3170,MATCH(AA232&amp;"",BDD!$E$8:$E$3170,0)),IFERROR(INDEX(BDD!$A$8:$A$3170,MATCH("JN°"&amp;TEXT(AA232,"000"),BDD!$E$8:$E$3170,0)),IF(ISNUMBER(MATCH(AA232&amp;"",BDD!$A$8:$A$3170,0)),AA232&amp;"",""))))</f>
        <v/>
      </c>
      <c r="B396" s="390" t="str">
        <f>IF($A396="","",VLOOKUP($A396,BDD!$A$8:$BB$3170,3,0))</f>
        <v/>
      </c>
      <c r="C396" s="352" t="str">
        <f>IF($A396="","",VLOOKUP($A396,BDD!$A$8:$BB$3170,4,0))</f>
        <v/>
      </c>
      <c r="D396" s="391" t="str">
        <f>IF($A396="","",VLOOKUP($A396,BDD!$A$8:$BB$3170,12,0))</f>
        <v/>
      </c>
      <c r="E396" s="391" t="str">
        <f>IF($A396="","",VLOOKUP($A396,BDD!$A$8:$BB$3170,5,0))</f>
        <v/>
      </c>
      <c r="F396" s="391" t="str">
        <f>IF($A396="","",VLOOKUP($A396,BDD!$A$8:$BB$3170,6,0))</f>
        <v/>
      </c>
      <c r="G396" s="392" t="str">
        <f>IF($A396="","",VLOOKUP($A396,BDD!$A$8:$BB$3170,7,0))</f>
        <v/>
      </c>
      <c r="H396" s="391" t="str">
        <f>IF($A396="","",VLOOKUP($A396,BDD!$A$8:$BB$3170,8,0))</f>
        <v/>
      </c>
      <c r="I396" s="391" t="str">
        <f>IF($A396="","",VLOOKUP($A396,BDD!$A$8:$BB$3170,9,0))</f>
        <v/>
      </c>
      <c r="J396" s="392" t="str">
        <f>IF($A396="","",VLOOKUP($A396,BDD!$A$8:$BB$3170,10,0))</f>
        <v/>
      </c>
      <c r="K396" s="393" t="str">
        <f>IF($A396="","",VLOOKUP($A396,BDD!$A$8:$BB$3170,11,0))</f>
        <v/>
      </c>
      <c r="L396" s="391" t="str">
        <f>IF($A396="","",VLOOKUP($A396,BDD!$A$8:$BB$3170,13,0))</f>
        <v/>
      </c>
      <c r="M396" s="391" t="str">
        <f>IF($A396="","",VLOOKUP($A396,BDD!$A$8:$BB$3170,14,0))</f>
        <v/>
      </c>
      <c r="N396" s="394" t="str">
        <f>IF(AB396="",IF($A396="","",VLOOKUP($A396,BDD!$A$8:$BB$3170,22,0)),VLOOKUP($A396,BDD!$A$8:$BB$3170,31,0))</f>
        <v/>
      </c>
      <c r="O396" s="392" t="str">
        <f>IF(AB396="",IF($A396="","",VLOOKUP($A396,BDD!$A$8:$BB$3170,16,0)),IF($A396="","",VLOOKUP($A396,BDD!$A$8:$BB$3170,29,0)))</f>
        <v/>
      </c>
      <c r="P396" s="395" t="str">
        <f>IF(AB396="",IF($A396="","",VLOOKUP($A396,BDD!$A$8:$BB$3170,17,0)),VLOOKUP($A396,BDD!$A$8:$BB$3170,30,0))</f>
        <v/>
      </c>
      <c r="Q396" s="395" t="str">
        <f>IF(AB396="",IF($A396="","",VLOOKUP($A396,BDD!$A$8:$BB$3170,18,0)),VLOOKUP($A396,BDD!$A$8:$BB$3170,30,0))</f>
        <v/>
      </c>
      <c r="R396" s="395" t="str">
        <f>IF(AB396="",IF($A396="","",VLOOKUP($A396,BDD!$A$8:$BB$3170,19,0)),VLOOKUP($A396,BDD!$A$8:$BB$3170,30,0))</f>
        <v/>
      </c>
      <c r="S396" s="391" t="str">
        <f>IF($A396="","",IFERROR(RIGHT(IF(VLOOKUP($A396,BDD!$A$8:$BB$3170,23,0)=0,"",VLOOKUP($A396,BDD!$A$8:$BB$3170,23,0)),3),""))</f>
        <v/>
      </c>
      <c r="T396" s="391" t="str">
        <f>IF($A396="","",IFERROR(RIGHT(IF(VLOOKUP($A396,BDD!$A$8:$BB$3170,27,0)=0,"",VLOOKUP($A396,BDD!$A$8:$BB$3170,27,0)),3),""))</f>
        <v/>
      </c>
      <c r="U396" s="391" t="str">
        <f>IF($A396="","",IFERROR(RIGHT(IF(VLOOKUP($A396,BDD!$A$8:$BB$3170,51,0)=0,"",VLOOKUP($A396,BDD!$A$8:$BB$3170,51,0)),3),""))</f>
        <v/>
      </c>
      <c r="V396" s="391" t="str">
        <f>IF($A396="","",IFERROR(RIGHT(IF(VLOOKUP($A396,BDD!$A$8:$BB$3170,52,0)=0,"",VLOOKUP($A396,BDD!$A$8:$BB$3170,52,0)),3),""))</f>
        <v/>
      </c>
      <c r="W396" s="391" t="str">
        <f>IF($A396="","",IFERROR(RIGHT(IF(VLOOKUP($A396,BDD!$A$8:$BB$3170,53,0)=0,"",VLOOKUP($A396,BDD!$A$8:$BB$3170,53,0)),3),""))</f>
        <v/>
      </c>
      <c r="X396" s="396" t="str">
        <f>IF($A396="","",IFERROR(RIGHT(IF(VLOOKUP($A396,BDD!$A$8:$BB$3170,54,0)=0,"",VLOOKUP($A396,BDD!$A$8:$BB$3170,54,0)),3),""))</f>
        <v/>
      </c>
      <c r="Y396" s="359">
        <v>232</v>
      </c>
      <c r="Z396" s="360"/>
      <c r="AA396" s="416"/>
      <c r="AB396" s="411" t="str">
        <f>IF($A396="","",IF(VLOOKUP($A396,BDD!$A$8:$BB$3170,32,0)=0,"",VLOOKUP($A396,BDD!$A$8:$BB$3170,32,0)))</f>
        <v/>
      </c>
    </row>
    <row r="397" spans="1:28" s="359" customFormat="1" ht="21" customHeight="1">
      <c r="A397" s="350" t="str">
        <f>IF(AA233="","",IFERROR(INDEX(BDD!$A$8:$A$3170,MATCH(AA233&amp;"",BDD!$E$8:$E$3170,0)),IFERROR(INDEX(BDD!$A$8:$A$3170,MATCH("JN°"&amp;TEXT(AA233,"000"),BDD!$E$8:$E$3170,0)),IF(ISNUMBER(MATCH(AA233&amp;"",BDD!$A$8:$A$3170,0)),AA233&amp;"",""))))</f>
        <v/>
      </c>
      <c r="B397" s="397" t="str">
        <f>IF($A397="","",VLOOKUP($A397,BDD!$A$8:$BB$3170,3,0))</f>
        <v/>
      </c>
      <c r="C397" s="363" t="str">
        <f>IF($A397="","",VLOOKUP($A397,BDD!$A$8:$BB$3170,4,0))</f>
        <v/>
      </c>
      <c r="D397" s="398" t="str">
        <f>IF($A397="","",VLOOKUP($A397,BDD!$A$8:$BB$3170,12,0))</f>
        <v/>
      </c>
      <c r="E397" s="398" t="str">
        <f>IF($A397="","",VLOOKUP($A397,BDD!$A$8:$BB$3170,5,0))</f>
        <v/>
      </c>
      <c r="F397" s="398" t="str">
        <f>IF($A397="","",VLOOKUP($A397,BDD!$A$8:$BB$3170,6,0))</f>
        <v/>
      </c>
      <c r="G397" s="399" t="str">
        <f>IF($A397="","",VLOOKUP($A397,BDD!$A$8:$BB$3170,7,0))</f>
        <v/>
      </c>
      <c r="H397" s="398" t="str">
        <f>IF($A397="","",VLOOKUP($A397,BDD!$A$8:$BB$3170,8,0))</f>
        <v/>
      </c>
      <c r="I397" s="398" t="str">
        <f>IF($A397="","",VLOOKUP($A397,BDD!$A$8:$BB$3170,9,0))</f>
        <v/>
      </c>
      <c r="J397" s="399" t="str">
        <f>IF($A397="","",VLOOKUP($A397,BDD!$A$8:$BB$3170,10,0))</f>
        <v/>
      </c>
      <c r="K397" s="400" t="str">
        <f>IF($A397="","",VLOOKUP($A397,BDD!$A$8:$BB$3170,11,0))</f>
        <v/>
      </c>
      <c r="L397" s="398" t="str">
        <f>IF($A397="","",VLOOKUP($A397,BDD!$A$8:$BB$3170,13,0))</f>
        <v/>
      </c>
      <c r="M397" s="398" t="str">
        <f>IF($A397="","",VLOOKUP($A397,BDD!$A$8:$BB$3170,14,0))</f>
        <v/>
      </c>
      <c r="N397" s="401" t="str">
        <f>IF(AB397="",IF($A397="","",VLOOKUP($A397,BDD!$A$8:$BB$3170,22,0)),VLOOKUP($A397,BDD!$A$8:$BB$3170,31,0))</f>
        <v/>
      </c>
      <c r="O397" s="399" t="str">
        <f>IF(AB397="",IF($A397="","",VLOOKUP($A397,BDD!$A$8:$BB$3170,16,0)),IF($A397="","",VLOOKUP($A397,BDD!$A$8:$BB$3170,29,0)))</f>
        <v/>
      </c>
      <c r="P397" s="402" t="str">
        <f>IF(AB397="",IF($A397="","",VLOOKUP($A397,BDD!$A$8:$BB$3170,17,0)),VLOOKUP($A397,BDD!$A$8:$BB$3170,30,0))</f>
        <v/>
      </c>
      <c r="Q397" s="402" t="str">
        <f>IF(AB397="",IF($A397="","",VLOOKUP($A397,BDD!$A$8:$BB$3170,18,0)),VLOOKUP($A397,BDD!$A$8:$BB$3170,30,0))</f>
        <v/>
      </c>
      <c r="R397" s="402" t="str">
        <f>IF(AB397="",IF($A397="","",VLOOKUP($A397,BDD!$A$8:$BB$3170,19,0)),VLOOKUP($A397,BDD!$A$8:$BB$3170,30,0))</f>
        <v/>
      </c>
      <c r="S397" s="398" t="str">
        <f>IF($A397="","",IFERROR(RIGHT(IF(VLOOKUP($A397,BDD!$A$8:$BB$3170,23,0)=0,"",VLOOKUP($A397,BDD!$A$8:$BB$3170,23,0)),3),""))</f>
        <v/>
      </c>
      <c r="T397" s="398" t="str">
        <f>IF($A397="","",IFERROR(RIGHT(IF(VLOOKUP($A397,BDD!$A$8:$BB$3170,27,0)=0,"",VLOOKUP($A397,BDD!$A$8:$BB$3170,27,0)),3),""))</f>
        <v/>
      </c>
      <c r="U397" s="398" t="str">
        <f>IF($A397="","",IFERROR(RIGHT(IF(VLOOKUP($A397,BDD!$A$8:$BB$3170,51,0)=0,"",VLOOKUP($A397,BDD!$A$8:$BB$3170,51,0)),3),""))</f>
        <v/>
      </c>
      <c r="V397" s="398" t="str">
        <f>IF($A397="","",IFERROR(RIGHT(IF(VLOOKUP($A397,BDD!$A$8:$BB$3170,52,0)=0,"",VLOOKUP($A397,BDD!$A$8:$BB$3170,52,0)),3),""))</f>
        <v/>
      </c>
      <c r="W397" s="398" t="str">
        <f>IF($A397="","",IFERROR(RIGHT(IF(VLOOKUP($A397,BDD!$A$8:$BB$3170,53,0)=0,"",VLOOKUP($A397,BDD!$A$8:$BB$3170,53,0)),3),""))</f>
        <v/>
      </c>
      <c r="X397" s="403" t="str">
        <f>IF($A397="","",IFERROR(RIGHT(IF(VLOOKUP($A397,BDD!$A$8:$BB$3170,54,0)=0,"",VLOOKUP($A397,BDD!$A$8:$BB$3170,54,0)),3),""))</f>
        <v/>
      </c>
      <c r="Y397" s="359">
        <v>233</v>
      </c>
      <c r="Z397" s="360"/>
      <c r="AA397" s="416"/>
      <c r="AB397" s="411" t="str">
        <f>IF($A397="","",IF(VLOOKUP($A397,BDD!$A$8:$BB$3170,32,0)=0,"",VLOOKUP($A397,BDD!$A$8:$BB$3170,32,0)))</f>
        <v/>
      </c>
    </row>
    <row r="398" spans="1:28" s="359" customFormat="1" ht="21" customHeight="1">
      <c r="A398" s="350" t="str">
        <f>IF(AA234="","",IFERROR(INDEX(BDD!$A$8:$A$3170,MATCH(AA234&amp;"",BDD!$E$8:$E$3170,0)),IFERROR(INDEX(BDD!$A$8:$A$3170,MATCH("JN°"&amp;TEXT(AA234,"000"),BDD!$E$8:$E$3170,0)),IF(ISNUMBER(MATCH(AA234&amp;"",BDD!$A$8:$A$3170,0)),AA234&amp;"",""))))</f>
        <v/>
      </c>
      <c r="B398" s="397" t="str">
        <f>IF($A398="","",VLOOKUP($A398,BDD!$A$8:$BB$3170,3,0))</f>
        <v/>
      </c>
      <c r="C398" s="363" t="str">
        <f>IF($A398="","",VLOOKUP($A398,BDD!$A$8:$BB$3170,4,0))</f>
        <v/>
      </c>
      <c r="D398" s="398" t="str">
        <f>IF($A398="","",VLOOKUP($A398,BDD!$A$8:$BB$3170,12,0))</f>
        <v/>
      </c>
      <c r="E398" s="398" t="str">
        <f>IF($A398="","",VLOOKUP($A398,BDD!$A$8:$BB$3170,5,0))</f>
        <v/>
      </c>
      <c r="F398" s="398" t="str">
        <f>IF($A398="","",VLOOKUP($A398,BDD!$A$8:$BB$3170,6,0))</f>
        <v/>
      </c>
      <c r="G398" s="399" t="str">
        <f>IF($A398="","",VLOOKUP($A398,BDD!$A$8:$BB$3170,7,0))</f>
        <v/>
      </c>
      <c r="H398" s="398" t="str">
        <f>IF($A398="","",VLOOKUP($A398,BDD!$A$8:$BB$3170,8,0))</f>
        <v/>
      </c>
      <c r="I398" s="398" t="str">
        <f>IF($A398="","",VLOOKUP($A398,BDD!$A$8:$BB$3170,9,0))</f>
        <v/>
      </c>
      <c r="J398" s="399" t="str">
        <f>IF($A398="","",VLOOKUP($A398,BDD!$A$8:$BB$3170,10,0))</f>
        <v/>
      </c>
      <c r="K398" s="400" t="str">
        <f>IF($A398="","",VLOOKUP($A398,BDD!$A$8:$BB$3170,11,0))</f>
        <v/>
      </c>
      <c r="L398" s="398" t="str">
        <f>IF($A398="","",VLOOKUP($A398,BDD!$A$8:$BB$3170,13,0))</f>
        <v/>
      </c>
      <c r="M398" s="398" t="str">
        <f>IF($A398="","",VLOOKUP($A398,BDD!$A$8:$BB$3170,14,0))</f>
        <v/>
      </c>
      <c r="N398" s="401" t="str">
        <f>IF(AB398="",IF($A398="","",VLOOKUP($A398,BDD!$A$8:$BB$3170,22,0)),VLOOKUP($A398,BDD!$A$8:$BB$3170,31,0))</f>
        <v/>
      </c>
      <c r="O398" s="399" t="str">
        <f>IF(AB398="",IF($A398="","",VLOOKUP($A398,BDD!$A$8:$BB$3170,16,0)),IF($A398="","",VLOOKUP($A398,BDD!$A$8:$BB$3170,29,0)))</f>
        <v/>
      </c>
      <c r="P398" s="402" t="str">
        <f>IF(AB398="",IF($A398="","",VLOOKUP($A398,BDD!$A$8:$BB$3170,17,0)),VLOOKUP($A398,BDD!$A$8:$BB$3170,30,0))</f>
        <v/>
      </c>
      <c r="Q398" s="402" t="str">
        <f>IF(AB398="",IF($A398="","",VLOOKUP($A398,BDD!$A$8:$BB$3170,18,0)),VLOOKUP($A398,BDD!$A$8:$BB$3170,30,0))</f>
        <v/>
      </c>
      <c r="R398" s="402" t="str">
        <f>IF(AB398="",IF($A398="","",VLOOKUP($A398,BDD!$A$8:$BB$3170,19,0)),VLOOKUP($A398,BDD!$A$8:$BB$3170,30,0))</f>
        <v/>
      </c>
      <c r="S398" s="398" t="str">
        <f>IF($A398="","",IFERROR(RIGHT(IF(VLOOKUP($A398,BDD!$A$8:$BB$3170,23,0)=0,"",VLOOKUP($A398,BDD!$A$8:$BB$3170,23,0)),3),""))</f>
        <v/>
      </c>
      <c r="T398" s="398" t="str">
        <f>IF($A398="","",IFERROR(RIGHT(IF(VLOOKUP($A398,BDD!$A$8:$BB$3170,27,0)=0,"",VLOOKUP($A398,BDD!$A$8:$BB$3170,27,0)),3),""))</f>
        <v/>
      </c>
      <c r="U398" s="398" t="str">
        <f>IF($A398="","",IFERROR(RIGHT(IF(VLOOKUP($A398,BDD!$A$8:$BB$3170,51,0)=0,"",VLOOKUP($A398,BDD!$A$8:$BB$3170,51,0)),3),""))</f>
        <v/>
      </c>
      <c r="V398" s="398" t="str">
        <f>IF($A398="","",IFERROR(RIGHT(IF(VLOOKUP($A398,BDD!$A$8:$BB$3170,52,0)=0,"",VLOOKUP($A398,BDD!$A$8:$BB$3170,52,0)),3),""))</f>
        <v/>
      </c>
      <c r="W398" s="398" t="str">
        <f>IF($A398="","",IFERROR(RIGHT(IF(VLOOKUP($A398,BDD!$A$8:$BB$3170,53,0)=0,"",VLOOKUP($A398,BDD!$A$8:$BB$3170,53,0)),3),""))</f>
        <v/>
      </c>
      <c r="X398" s="403" t="str">
        <f>IF($A398="","",IFERROR(RIGHT(IF(VLOOKUP($A398,BDD!$A$8:$BB$3170,54,0)=0,"",VLOOKUP($A398,BDD!$A$8:$BB$3170,54,0)),3),""))</f>
        <v/>
      </c>
      <c r="Y398" s="359">
        <v>234</v>
      </c>
      <c r="Z398" s="360"/>
      <c r="AA398" s="416"/>
      <c r="AB398" s="411" t="str">
        <f>IF($A398="","",IF(VLOOKUP($A398,BDD!$A$8:$BB$3170,32,0)=0,"",VLOOKUP($A398,BDD!$A$8:$BB$3170,32,0)))</f>
        <v/>
      </c>
    </row>
    <row r="399" spans="1:28" s="359" customFormat="1" ht="21" customHeight="1">
      <c r="A399" s="350" t="str">
        <f>IF(AA235="","",IFERROR(INDEX(BDD!$A$8:$A$3170,MATCH(AA235&amp;"",BDD!$E$8:$E$3170,0)),IFERROR(INDEX(BDD!$A$8:$A$3170,MATCH("JN°"&amp;TEXT(AA235,"000"),BDD!$E$8:$E$3170,0)),IF(ISNUMBER(MATCH(AA235&amp;"",BDD!$A$8:$A$3170,0)),AA235&amp;"",""))))</f>
        <v/>
      </c>
      <c r="B399" s="397" t="str">
        <f>IF($A399="","",VLOOKUP($A399,BDD!$A$8:$BB$3170,3,0))</f>
        <v/>
      </c>
      <c r="C399" s="363" t="str">
        <f>IF($A399="","",VLOOKUP($A399,BDD!$A$8:$BB$3170,4,0))</f>
        <v/>
      </c>
      <c r="D399" s="398" t="str">
        <f>IF($A399="","",VLOOKUP($A399,BDD!$A$8:$BB$3170,12,0))</f>
        <v/>
      </c>
      <c r="E399" s="398" t="str">
        <f>IF($A399="","",VLOOKUP($A399,BDD!$A$8:$BB$3170,5,0))</f>
        <v/>
      </c>
      <c r="F399" s="398" t="str">
        <f>IF($A399="","",VLOOKUP($A399,BDD!$A$8:$BB$3170,6,0))</f>
        <v/>
      </c>
      <c r="G399" s="399" t="str">
        <f>IF($A399="","",VLOOKUP($A399,BDD!$A$8:$BB$3170,7,0))</f>
        <v/>
      </c>
      <c r="H399" s="398" t="str">
        <f>IF($A399="","",VLOOKUP($A399,BDD!$A$8:$BB$3170,8,0))</f>
        <v/>
      </c>
      <c r="I399" s="398" t="str">
        <f>IF($A399="","",VLOOKUP($A399,BDD!$A$8:$BB$3170,9,0))</f>
        <v/>
      </c>
      <c r="J399" s="399" t="str">
        <f>IF($A399="","",VLOOKUP($A399,BDD!$A$8:$BB$3170,10,0))</f>
        <v/>
      </c>
      <c r="K399" s="400" t="str">
        <f>IF($A399="","",VLOOKUP($A399,BDD!$A$8:$BB$3170,11,0))</f>
        <v/>
      </c>
      <c r="L399" s="398" t="str">
        <f>IF($A399="","",VLOOKUP($A399,BDD!$A$8:$BB$3170,13,0))</f>
        <v/>
      </c>
      <c r="M399" s="398" t="str">
        <f>IF($A399="","",VLOOKUP($A399,BDD!$A$8:$BB$3170,14,0))</f>
        <v/>
      </c>
      <c r="N399" s="401" t="str">
        <f>IF(AB399="",IF($A399="","",VLOOKUP($A399,BDD!$A$8:$BB$3170,22,0)),VLOOKUP($A399,BDD!$A$8:$BB$3170,31,0))</f>
        <v/>
      </c>
      <c r="O399" s="399" t="str">
        <f>IF(AB399="",IF($A399="","",VLOOKUP($A399,BDD!$A$8:$BB$3170,16,0)),IF($A399="","",VLOOKUP($A399,BDD!$A$8:$BB$3170,29,0)))</f>
        <v/>
      </c>
      <c r="P399" s="402" t="str">
        <f>IF(AB399="",IF($A399="","",VLOOKUP($A399,BDD!$A$8:$BB$3170,17,0)),VLOOKUP($A399,BDD!$A$8:$BB$3170,30,0))</f>
        <v/>
      </c>
      <c r="Q399" s="402" t="str">
        <f>IF(AB399="",IF($A399="","",VLOOKUP($A399,BDD!$A$8:$BB$3170,18,0)),VLOOKUP($A399,BDD!$A$8:$BB$3170,30,0))</f>
        <v/>
      </c>
      <c r="R399" s="402" t="str">
        <f>IF(AB399="",IF($A399="","",VLOOKUP($A399,BDD!$A$8:$BB$3170,19,0)),VLOOKUP($A399,BDD!$A$8:$BB$3170,30,0))</f>
        <v/>
      </c>
      <c r="S399" s="398" t="str">
        <f>IF($A399="","",IFERROR(RIGHT(IF(VLOOKUP($A399,BDD!$A$8:$BB$3170,23,0)=0,"",VLOOKUP($A399,BDD!$A$8:$BB$3170,23,0)),3),""))</f>
        <v/>
      </c>
      <c r="T399" s="398" t="str">
        <f>IF($A399="","",IFERROR(RIGHT(IF(VLOOKUP($A399,BDD!$A$8:$BB$3170,27,0)=0,"",VLOOKUP($A399,BDD!$A$8:$BB$3170,27,0)),3),""))</f>
        <v/>
      </c>
      <c r="U399" s="398" t="str">
        <f>IF($A399="","",IFERROR(RIGHT(IF(VLOOKUP($A399,BDD!$A$8:$BB$3170,51,0)=0,"",VLOOKUP($A399,BDD!$A$8:$BB$3170,51,0)),3),""))</f>
        <v/>
      </c>
      <c r="V399" s="398" t="str">
        <f>IF($A399="","",IFERROR(RIGHT(IF(VLOOKUP($A399,BDD!$A$8:$BB$3170,52,0)=0,"",VLOOKUP($A399,BDD!$A$8:$BB$3170,52,0)),3),""))</f>
        <v/>
      </c>
      <c r="W399" s="398" t="str">
        <f>IF($A399="","",IFERROR(RIGHT(IF(VLOOKUP($A399,BDD!$A$8:$BB$3170,53,0)=0,"",VLOOKUP($A399,BDD!$A$8:$BB$3170,53,0)),3),""))</f>
        <v/>
      </c>
      <c r="X399" s="403" t="str">
        <f>IF($A399="","",IFERROR(RIGHT(IF(VLOOKUP($A399,BDD!$A$8:$BB$3170,54,0)=0,"",VLOOKUP($A399,BDD!$A$8:$BB$3170,54,0)),3),""))</f>
        <v/>
      </c>
      <c r="Y399" s="359">
        <v>235</v>
      </c>
      <c r="Z399" s="360"/>
      <c r="AA399" s="416"/>
      <c r="AB399" s="411" t="str">
        <f>IF($A399="","",IF(VLOOKUP($A399,BDD!$A$8:$BB$3170,32,0)=0,"",VLOOKUP($A399,BDD!$A$8:$BB$3170,32,0)))</f>
        <v/>
      </c>
    </row>
    <row r="400" spans="1:28" s="359" customFormat="1" ht="21" customHeight="1">
      <c r="A400" s="350" t="str">
        <f>IF(AA236="","",IFERROR(INDEX(BDD!$A$8:$A$3170,MATCH(AA236&amp;"",BDD!$E$8:$E$3170,0)),IFERROR(INDEX(BDD!$A$8:$A$3170,MATCH("JN°"&amp;TEXT(AA236,"000"),BDD!$E$8:$E$3170,0)),IF(ISNUMBER(MATCH(AA236&amp;"",BDD!$A$8:$A$3170,0)),AA236&amp;"",""))))</f>
        <v/>
      </c>
      <c r="B400" s="397" t="str">
        <f>IF($A400="","",VLOOKUP($A400,BDD!$A$8:$BB$3170,3,0))</f>
        <v/>
      </c>
      <c r="C400" s="363" t="str">
        <f>IF($A400="","",VLOOKUP($A400,BDD!$A$8:$BB$3170,4,0))</f>
        <v/>
      </c>
      <c r="D400" s="398" t="str">
        <f>IF($A400="","",VLOOKUP($A400,BDD!$A$8:$BB$3170,12,0))</f>
        <v/>
      </c>
      <c r="E400" s="398" t="str">
        <f>IF($A400="","",VLOOKUP($A400,BDD!$A$8:$BB$3170,5,0))</f>
        <v/>
      </c>
      <c r="F400" s="398" t="str">
        <f>IF($A400="","",VLOOKUP($A400,BDD!$A$8:$BB$3170,6,0))</f>
        <v/>
      </c>
      <c r="G400" s="399" t="str">
        <f>IF($A400="","",VLOOKUP($A400,BDD!$A$8:$BB$3170,7,0))</f>
        <v/>
      </c>
      <c r="H400" s="398" t="str">
        <f>IF($A400="","",VLOOKUP($A400,BDD!$A$8:$BB$3170,8,0))</f>
        <v/>
      </c>
      <c r="I400" s="398" t="str">
        <f>IF($A400="","",VLOOKUP($A400,BDD!$A$8:$BB$3170,9,0))</f>
        <v/>
      </c>
      <c r="J400" s="399" t="str">
        <f>IF($A400="","",VLOOKUP($A400,BDD!$A$8:$BB$3170,10,0))</f>
        <v/>
      </c>
      <c r="K400" s="400" t="str">
        <f>IF($A400="","",VLOOKUP($A400,BDD!$A$8:$BB$3170,11,0))</f>
        <v/>
      </c>
      <c r="L400" s="398" t="str">
        <f>IF($A400="","",VLOOKUP($A400,BDD!$A$8:$BB$3170,13,0))</f>
        <v/>
      </c>
      <c r="M400" s="398" t="str">
        <f>IF($A400="","",VLOOKUP($A400,BDD!$A$8:$BB$3170,14,0))</f>
        <v/>
      </c>
      <c r="N400" s="401" t="str">
        <f>IF(AB400="",IF($A400="","",VLOOKUP($A400,BDD!$A$8:$BB$3170,22,0)),VLOOKUP($A400,BDD!$A$8:$BB$3170,31,0))</f>
        <v/>
      </c>
      <c r="O400" s="399" t="str">
        <f>IF(AB400="",IF($A400="","",VLOOKUP($A400,BDD!$A$8:$BB$3170,16,0)),IF($A400="","",VLOOKUP($A400,BDD!$A$8:$BB$3170,29,0)))</f>
        <v/>
      </c>
      <c r="P400" s="402" t="str">
        <f>IF(AB400="",IF($A400="","",VLOOKUP($A400,BDD!$A$8:$BB$3170,17,0)),VLOOKUP($A400,BDD!$A$8:$BB$3170,30,0))</f>
        <v/>
      </c>
      <c r="Q400" s="402" t="str">
        <f>IF(AB400="",IF($A400="","",VLOOKUP($A400,BDD!$A$8:$BB$3170,18,0)),VLOOKUP($A400,BDD!$A$8:$BB$3170,30,0))</f>
        <v/>
      </c>
      <c r="R400" s="402" t="str">
        <f>IF(AB400="",IF($A400="","",VLOOKUP($A400,BDD!$A$8:$BB$3170,19,0)),VLOOKUP($A400,BDD!$A$8:$BB$3170,30,0))</f>
        <v/>
      </c>
      <c r="S400" s="398" t="str">
        <f>IF($A400="","",IFERROR(RIGHT(IF(VLOOKUP($A400,BDD!$A$8:$BB$3170,23,0)=0,"",VLOOKUP($A400,BDD!$A$8:$BB$3170,23,0)),3),""))</f>
        <v/>
      </c>
      <c r="T400" s="398" t="str">
        <f>IF($A400="","",IFERROR(RIGHT(IF(VLOOKUP($A400,BDD!$A$8:$BB$3170,27,0)=0,"",VLOOKUP($A400,BDD!$A$8:$BB$3170,27,0)),3),""))</f>
        <v/>
      </c>
      <c r="U400" s="398" t="str">
        <f>IF($A400="","",IFERROR(RIGHT(IF(VLOOKUP($A400,BDD!$A$8:$BB$3170,51,0)=0,"",VLOOKUP($A400,BDD!$A$8:$BB$3170,51,0)),3),""))</f>
        <v/>
      </c>
      <c r="V400" s="398" t="str">
        <f>IF($A400="","",IFERROR(RIGHT(IF(VLOOKUP($A400,BDD!$A$8:$BB$3170,52,0)=0,"",VLOOKUP($A400,BDD!$A$8:$BB$3170,52,0)),3),""))</f>
        <v/>
      </c>
      <c r="W400" s="398" t="str">
        <f>IF($A400="","",IFERROR(RIGHT(IF(VLOOKUP($A400,BDD!$A$8:$BB$3170,53,0)=0,"",VLOOKUP($A400,BDD!$A$8:$BB$3170,53,0)),3),""))</f>
        <v/>
      </c>
      <c r="X400" s="403" t="str">
        <f>IF($A400="","",IFERROR(RIGHT(IF(VLOOKUP($A400,BDD!$A$8:$BB$3170,54,0)=0,"",VLOOKUP($A400,BDD!$A$8:$BB$3170,54,0)),3),""))</f>
        <v/>
      </c>
      <c r="Y400" s="359">
        <v>236</v>
      </c>
      <c r="Z400" s="360"/>
      <c r="AA400" s="416"/>
      <c r="AB400" s="411" t="str">
        <f>IF($A400="","",IF(VLOOKUP($A400,BDD!$A$8:$BB$3170,32,0)=0,"",VLOOKUP($A400,BDD!$A$8:$BB$3170,32,0)))</f>
        <v/>
      </c>
    </row>
    <row r="401" spans="1:28" s="359" customFormat="1" ht="21" customHeight="1">
      <c r="A401" s="350" t="str">
        <f>IF(AA237="","",IFERROR(INDEX(BDD!$A$8:$A$3170,MATCH(AA237&amp;"",BDD!$E$8:$E$3170,0)),IFERROR(INDEX(BDD!$A$8:$A$3170,MATCH("JN°"&amp;TEXT(AA237,"000"),BDD!$E$8:$E$3170,0)),IF(ISNUMBER(MATCH(AA237&amp;"",BDD!$A$8:$A$3170,0)),AA237&amp;"",""))))</f>
        <v/>
      </c>
      <c r="B401" s="397" t="str">
        <f>IF($A401="","",VLOOKUP($A401,BDD!$A$8:$BB$3170,3,0))</f>
        <v/>
      </c>
      <c r="C401" s="363" t="str">
        <f>IF($A401="","",VLOOKUP($A401,BDD!$A$8:$BB$3170,4,0))</f>
        <v/>
      </c>
      <c r="D401" s="398" t="str">
        <f>IF($A401="","",VLOOKUP($A401,BDD!$A$8:$BB$3170,12,0))</f>
        <v/>
      </c>
      <c r="E401" s="398" t="str">
        <f>IF($A401="","",VLOOKUP($A401,BDD!$A$8:$BB$3170,5,0))</f>
        <v/>
      </c>
      <c r="F401" s="398" t="str">
        <f>IF($A401="","",VLOOKUP($A401,BDD!$A$8:$BB$3170,6,0))</f>
        <v/>
      </c>
      <c r="G401" s="399" t="str">
        <f>IF($A401="","",VLOOKUP($A401,BDD!$A$8:$BB$3170,7,0))</f>
        <v/>
      </c>
      <c r="H401" s="398" t="str">
        <f>IF($A401="","",VLOOKUP($A401,BDD!$A$8:$BB$3170,8,0))</f>
        <v/>
      </c>
      <c r="I401" s="398" t="str">
        <f>IF($A401="","",VLOOKUP($A401,BDD!$A$8:$BB$3170,9,0))</f>
        <v/>
      </c>
      <c r="J401" s="399" t="str">
        <f>IF($A401="","",VLOOKUP($A401,BDD!$A$8:$BB$3170,10,0))</f>
        <v/>
      </c>
      <c r="K401" s="400" t="str">
        <f>IF($A401="","",VLOOKUP($A401,BDD!$A$8:$BB$3170,11,0))</f>
        <v/>
      </c>
      <c r="L401" s="398" t="str">
        <f>IF($A401="","",VLOOKUP($A401,BDD!$A$8:$BB$3170,13,0))</f>
        <v/>
      </c>
      <c r="M401" s="398" t="str">
        <f>IF($A401="","",VLOOKUP($A401,BDD!$A$8:$BB$3170,14,0))</f>
        <v/>
      </c>
      <c r="N401" s="401" t="str">
        <f>IF(AB401="",IF($A401="","",VLOOKUP($A401,BDD!$A$8:$BB$3170,22,0)),VLOOKUP($A401,BDD!$A$8:$BB$3170,31,0))</f>
        <v/>
      </c>
      <c r="O401" s="399" t="str">
        <f>IF(AB401="",IF($A401="","",VLOOKUP($A401,BDD!$A$8:$BB$3170,16,0)),IF($A401="","",VLOOKUP($A401,BDD!$A$8:$BB$3170,29,0)))</f>
        <v/>
      </c>
      <c r="P401" s="402" t="str">
        <f>IF(AB401="",IF($A401="","",VLOOKUP($A401,BDD!$A$8:$BB$3170,17,0)),VLOOKUP($A401,BDD!$A$8:$BB$3170,30,0))</f>
        <v/>
      </c>
      <c r="Q401" s="402" t="str">
        <f>IF(AB401="",IF($A401="","",VLOOKUP($A401,BDD!$A$8:$BB$3170,18,0)),VLOOKUP($A401,BDD!$A$8:$BB$3170,30,0))</f>
        <v/>
      </c>
      <c r="R401" s="402" t="str">
        <f>IF(AB401="",IF($A401="","",VLOOKUP($A401,BDD!$A$8:$BB$3170,19,0)),VLOOKUP($A401,BDD!$A$8:$BB$3170,30,0))</f>
        <v/>
      </c>
      <c r="S401" s="398" t="str">
        <f>IF($A401="","",IFERROR(RIGHT(IF(VLOOKUP($A401,BDD!$A$8:$BB$3170,23,0)=0,"",VLOOKUP($A401,BDD!$A$8:$BB$3170,23,0)),3),""))</f>
        <v/>
      </c>
      <c r="T401" s="398" t="str">
        <f>IF($A401="","",IFERROR(RIGHT(IF(VLOOKUP($A401,BDD!$A$8:$BB$3170,27,0)=0,"",VLOOKUP($A401,BDD!$A$8:$BB$3170,27,0)),3),""))</f>
        <v/>
      </c>
      <c r="U401" s="398" t="str">
        <f>IF($A401="","",IFERROR(RIGHT(IF(VLOOKUP($A401,BDD!$A$8:$BB$3170,51,0)=0,"",VLOOKUP($A401,BDD!$A$8:$BB$3170,51,0)),3),""))</f>
        <v/>
      </c>
      <c r="V401" s="398" t="str">
        <f>IF($A401="","",IFERROR(RIGHT(IF(VLOOKUP($A401,BDD!$A$8:$BB$3170,52,0)=0,"",VLOOKUP($A401,BDD!$A$8:$BB$3170,52,0)),3),""))</f>
        <v/>
      </c>
      <c r="W401" s="398" t="str">
        <f>IF($A401="","",IFERROR(RIGHT(IF(VLOOKUP($A401,BDD!$A$8:$BB$3170,53,0)=0,"",VLOOKUP($A401,BDD!$A$8:$BB$3170,53,0)),3),""))</f>
        <v/>
      </c>
      <c r="X401" s="403" t="str">
        <f>IF($A401="","",IFERROR(RIGHT(IF(VLOOKUP($A401,BDD!$A$8:$BB$3170,54,0)=0,"",VLOOKUP($A401,BDD!$A$8:$BB$3170,54,0)),3),""))</f>
        <v/>
      </c>
      <c r="Y401" s="359">
        <v>237</v>
      </c>
      <c r="Z401" s="360"/>
      <c r="AA401" s="419"/>
      <c r="AB401" s="411" t="str">
        <f>IF($A401="","",IF(VLOOKUP($A401,BDD!$A$8:$BB$3170,32,0)=0,"",VLOOKUP($A401,BDD!$A$8:$BB$3170,32,0)))</f>
        <v/>
      </c>
    </row>
    <row r="402" spans="1:28" s="359" customFormat="1" ht="21" customHeight="1">
      <c r="A402" s="350" t="str">
        <f>IF(AA238="","",IFERROR(INDEX(BDD!$A$8:$A$3170,MATCH(AA238&amp;"",BDD!$E$8:$E$3170,0)),IFERROR(INDEX(BDD!$A$8:$A$3170,MATCH("JN°"&amp;TEXT(AA238,"000"),BDD!$E$8:$E$3170,0)),IF(ISNUMBER(MATCH(AA238&amp;"",BDD!$A$8:$A$3170,0)),AA238&amp;"",""))))</f>
        <v/>
      </c>
      <c r="B402" s="397" t="str">
        <f>IF($A402="","",VLOOKUP($A402,BDD!$A$8:$BB$3170,3,0))</f>
        <v/>
      </c>
      <c r="C402" s="363" t="str">
        <f>IF($A402="","",VLOOKUP($A402,BDD!$A$8:$BB$3170,4,0))</f>
        <v/>
      </c>
      <c r="D402" s="398" t="str">
        <f>IF($A402="","",VLOOKUP($A402,BDD!$A$8:$BB$3170,12,0))</f>
        <v/>
      </c>
      <c r="E402" s="398" t="str">
        <f>IF($A402="","",VLOOKUP($A402,BDD!$A$8:$BB$3170,5,0))</f>
        <v/>
      </c>
      <c r="F402" s="398" t="str">
        <f>IF($A402="","",VLOOKUP($A402,BDD!$A$8:$BB$3170,6,0))</f>
        <v/>
      </c>
      <c r="G402" s="399" t="str">
        <f>IF($A402="","",VLOOKUP($A402,BDD!$A$8:$BB$3170,7,0))</f>
        <v/>
      </c>
      <c r="H402" s="400" t="str">
        <f>IF($A402="","",VLOOKUP($A402,BDD!$A$8:$BB$3170,8,0))</f>
        <v/>
      </c>
      <c r="I402" s="398" t="str">
        <f>IF($A402="","",VLOOKUP($A402,BDD!$A$8:$BB$3170,9,0))</f>
        <v/>
      </c>
      <c r="J402" s="399" t="str">
        <f>IF($A402="","",VLOOKUP($A402,BDD!$A$8:$BB$3170,10,0))</f>
        <v/>
      </c>
      <c r="K402" s="400" t="str">
        <f>IF($A402="","",VLOOKUP($A402,BDD!$A$8:$BB$3170,11,0))</f>
        <v/>
      </c>
      <c r="L402" s="398" t="str">
        <f>IF($A402="","",VLOOKUP($A402,BDD!$A$8:$BB$3170,13,0))</f>
        <v/>
      </c>
      <c r="M402" s="398" t="str">
        <f>IF($A402="","",VLOOKUP($A402,BDD!$A$8:$BB$3170,14,0))</f>
        <v/>
      </c>
      <c r="N402" s="401" t="str">
        <f>IF(AB402="",IF($A402="","",VLOOKUP($A402,BDD!$A$8:$BB$3170,22,0)),VLOOKUP($A402,BDD!$A$8:$BB$3170,31,0))</f>
        <v/>
      </c>
      <c r="O402" s="399" t="str">
        <f>IF(AB402="",IF($A402="","",VLOOKUP($A402,BDD!$A$8:$BB$3170,16,0)),IF($A402="","",VLOOKUP($A402,BDD!$A$8:$BB$3170,29,0)))</f>
        <v/>
      </c>
      <c r="P402" s="402" t="str">
        <f>IF(AB402="",IF($A402="","",VLOOKUP($A402,BDD!$A$8:$BB$3170,17,0)),VLOOKUP($A402,BDD!$A$8:$BB$3170,30,0))</f>
        <v/>
      </c>
      <c r="Q402" s="402" t="str">
        <f>IF(AB402="",IF($A402="","",VLOOKUP($A402,BDD!$A$8:$BB$3170,18,0)),VLOOKUP($A402,BDD!$A$8:$BB$3170,30,0))</f>
        <v/>
      </c>
      <c r="R402" s="402" t="str">
        <f>IF(AB402="",IF($A402="","",VLOOKUP($A402,BDD!$A$8:$BB$3170,19,0)),VLOOKUP($A402,BDD!$A$8:$BB$3170,30,0))</f>
        <v/>
      </c>
      <c r="S402" s="398" t="str">
        <f>IF($A402="","",IFERROR(RIGHT(IF(VLOOKUP($A402,BDD!$A$8:$BB$3170,23,0)=0,"",VLOOKUP($A402,BDD!$A$8:$BB$3170,23,0)),3),""))</f>
        <v/>
      </c>
      <c r="T402" s="398" t="str">
        <f>IF($A402="","",IFERROR(RIGHT(IF(VLOOKUP($A402,BDD!$A$8:$BB$3170,27,0)=0,"",VLOOKUP($A402,BDD!$A$8:$BB$3170,27,0)),3),""))</f>
        <v/>
      </c>
      <c r="U402" s="398" t="str">
        <f>IF($A402="","",IFERROR(RIGHT(IF(VLOOKUP($A402,BDD!$A$8:$BB$3170,51,0)=0,"",VLOOKUP($A402,BDD!$A$8:$BB$3170,51,0)),3),""))</f>
        <v/>
      </c>
      <c r="V402" s="398" t="str">
        <f>IF($A402="","",IFERROR(RIGHT(IF(VLOOKUP($A402,BDD!$A$8:$BB$3170,52,0)=0,"",VLOOKUP($A402,BDD!$A$8:$BB$3170,52,0)),3),""))</f>
        <v/>
      </c>
      <c r="W402" s="398" t="str">
        <f>IF($A402="","",IFERROR(RIGHT(IF(VLOOKUP($A402,BDD!$A$8:$BB$3170,53,0)=0,"",VLOOKUP($A402,BDD!$A$8:$BB$3170,53,0)),3),""))</f>
        <v/>
      </c>
      <c r="X402" s="403" t="str">
        <f>IF($A402="","",IFERROR(RIGHT(IF(VLOOKUP($A402,BDD!$A$8:$BB$3170,54,0)=0,"",VLOOKUP($A402,BDD!$A$8:$BB$3170,54,0)),3),""))</f>
        <v/>
      </c>
      <c r="Y402" s="359">
        <v>238</v>
      </c>
      <c r="Z402" s="360"/>
      <c r="AA402" s="419"/>
      <c r="AB402" s="411" t="str">
        <f>IF($A402="","",IF(VLOOKUP($A402,BDD!$A$8:$BB$3170,32,0)=0,"",VLOOKUP($A402,BDD!$A$8:$BB$3170,32,0)))</f>
        <v/>
      </c>
    </row>
    <row r="403" spans="1:28" s="359" customFormat="1" ht="21" customHeight="1">
      <c r="A403" s="350" t="str">
        <f>IF(AA239="","",IFERROR(INDEX(BDD!$A$8:$A$3170,MATCH(AA239&amp;"",BDD!$E$8:$E$3170,0)),IFERROR(INDEX(BDD!$A$8:$A$3170,MATCH("JN°"&amp;TEXT(AA239,"000"),BDD!$E$8:$E$3170,0)),IF(ISNUMBER(MATCH(AA239&amp;"",BDD!$A$8:$A$3170,0)),AA239&amp;"",""))))</f>
        <v/>
      </c>
      <c r="B403" s="397" t="str">
        <f>IF($A403="","",VLOOKUP($A403,BDD!$A$8:$BB$3170,3,0))</f>
        <v/>
      </c>
      <c r="C403" s="363" t="str">
        <f>IF($A403="","",VLOOKUP($A403,BDD!$A$8:$BB$3170,4,0))</f>
        <v/>
      </c>
      <c r="D403" s="398" t="str">
        <f>IF($A403="","",VLOOKUP($A403,BDD!$A$8:$BB$3170,12,0))</f>
        <v/>
      </c>
      <c r="E403" s="398" t="str">
        <f>IF($A403="","",VLOOKUP($A403,BDD!$A$8:$BB$3170,5,0))</f>
        <v/>
      </c>
      <c r="F403" s="398" t="str">
        <f>IF($A403="","",VLOOKUP($A403,BDD!$A$8:$BB$3170,6,0))</f>
        <v/>
      </c>
      <c r="G403" s="399" t="str">
        <f>IF($A403="","",VLOOKUP($A403,BDD!$A$8:$BB$3170,7,0))</f>
        <v/>
      </c>
      <c r="H403" s="398" t="str">
        <f>IF($A403="","",VLOOKUP($A403,BDD!$A$8:$BB$3170,8,0))</f>
        <v/>
      </c>
      <c r="I403" s="398" t="str">
        <f>IF($A403="","",VLOOKUP($A403,BDD!$A$8:$BB$3170,9,0))</f>
        <v/>
      </c>
      <c r="J403" s="399" t="str">
        <f>IF($A403="","",VLOOKUP($A403,BDD!$A$8:$BB$3170,10,0))</f>
        <v/>
      </c>
      <c r="K403" s="400" t="str">
        <f>IF($A403="","",VLOOKUP($A403,BDD!$A$8:$BB$3170,11,0))</f>
        <v/>
      </c>
      <c r="L403" s="398" t="str">
        <f>IF($A403="","",VLOOKUP($A403,BDD!$A$8:$BB$3170,13,0))</f>
        <v/>
      </c>
      <c r="M403" s="398" t="str">
        <f>IF($A403="","",VLOOKUP($A403,BDD!$A$8:$BB$3170,14,0))</f>
        <v/>
      </c>
      <c r="N403" s="401" t="str">
        <f>IF(AB403="",IF($A403="","",VLOOKUP($A403,BDD!$A$8:$BB$3170,22,0)),VLOOKUP($A403,BDD!$A$8:$BB$3170,31,0))</f>
        <v/>
      </c>
      <c r="O403" s="399" t="str">
        <f>IF(AB403="",IF($A403="","",VLOOKUP($A403,BDD!$A$8:$BB$3170,16,0)),IF($A403="","",VLOOKUP($A403,BDD!$A$8:$BB$3170,29,0)))</f>
        <v/>
      </c>
      <c r="P403" s="402" t="str">
        <f>IF(AB403="",IF($A403="","",VLOOKUP($A403,BDD!$A$8:$BB$3170,17,0)),VLOOKUP($A403,BDD!$A$8:$BB$3170,30,0))</f>
        <v/>
      </c>
      <c r="Q403" s="402" t="str">
        <f>IF(AB403="",IF($A403="","",VLOOKUP($A403,BDD!$A$8:$BB$3170,18,0)),VLOOKUP($A403,BDD!$A$8:$BB$3170,30,0))</f>
        <v/>
      </c>
      <c r="R403" s="402" t="str">
        <f>IF(AB403="",IF($A403="","",VLOOKUP($A403,BDD!$A$8:$BB$3170,19,0)),VLOOKUP($A403,BDD!$A$8:$BB$3170,30,0))</f>
        <v/>
      </c>
      <c r="S403" s="398" t="str">
        <f>IF($A403="","",IFERROR(RIGHT(IF(VLOOKUP($A403,BDD!$A$8:$BB$3170,23,0)=0,"",VLOOKUP($A403,BDD!$A$8:$BB$3170,23,0)),3),""))</f>
        <v/>
      </c>
      <c r="T403" s="398" t="str">
        <f>IF($A403="","",IFERROR(RIGHT(IF(VLOOKUP($A403,BDD!$A$8:$BB$3170,27,0)=0,"",VLOOKUP($A403,BDD!$A$8:$BB$3170,27,0)),3),""))</f>
        <v/>
      </c>
      <c r="U403" s="398" t="str">
        <f>IF($A403="","",IFERROR(RIGHT(IF(VLOOKUP($A403,BDD!$A$8:$BB$3170,51,0)=0,"",VLOOKUP($A403,BDD!$A$8:$BB$3170,51,0)),3),""))</f>
        <v/>
      </c>
      <c r="V403" s="398" t="str">
        <f>IF($A403="","",IFERROR(RIGHT(IF(VLOOKUP($A403,BDD!$A$8:$BB$3170,52,0)=0,"",VLOOKUP($A403,BDD!$A$8:$BB$3170,52,0)),3),""))</f>
        <v/>
      </c>
      <c r="W403" s="398" t="str">
        <f>IF($A403="","",IFERROR(RIGHT(IF(VLOOKUP($A403,BDD!$A$8:$BB$3170,53,0)=0,"",VLOOKUP($A403,BDD!$A$8:$BB$3170,53,0)),3),""))</f>
        <v/>
      </c>
      <c r="X403" s="403" t="str">
        <f>IF($A403="","",IFERROR(RIGHT(IF(VLOOKUP($A403,BDD!$A$8:$BB$3170,54,0)=0,"",VLOOKUP($A403,BDD!$A$8:$BB$3170,54,0)),3),""))</f>
        <v/>
      </c>
      <c r="Y403" s="359">
        <v>239</v>
      </c>
      <c r="Z403" s="360"/>
      <c r="AA403" s="419"/>
      <c r="AB403" s="411" t="str">
        <f>IF($A403="","",IF(VLOOKUP($A403,BDD!$A$8:$BB$3170,32,0)=0,"",VLOOKUP($A403,BDD!$A$8:$BB$3170,32,0)))</f>
        <v/>
      </c>
    </row>
    <row r="404" spans="1:28" s="359" customFormat="1" ht="21" customHeight="1">
      <c r="A404" s="350" t="str">
        <f>IF(AA240="","",IFERROR(INDEX(BDD!$A$8:$A$3170,MATCH(AA240&amp;"",BDD!$E$8:$E$3170,0)),IFERROR(INDEX(BDD!$A$8:$A$3170,MATCH("JN°"&amp;TEXT(AA240,"000"),BDD!$E$8:$E$3170,0)),IF(ISNUMBER(MATCH(AA240&amp;"",BDD!$A$8:$A$3170,0)),AA240&amp;"",""))))</f>
        <v/>
      </c>
      <c r="B404" s="397" t="str">
        <f>IF($A404="","",VLOOKUP($A404,BDD!$A$8:$BB$3170,3,0))</f>
        <v/>
      </c>
      <c r="C404" s="363" t="str">
        <f>IF($A404="","",VLOOKUP($A404,BDD!$A$8:$BB$3170,4,0))</f>
        <v/>
      </c>
      <c r="D404" s="398" t="str">
        <f>IF($A404="","",VLOOKUP($A404,BDD!$A$8:$BB$3170,12,0))</f>
        <v/>
      </c>
      <c r="E404" s="398" t="str">
        <f>IF($A404="","",VLOOKUP($A404,BDD!$A$8:$BB$3170,5,0))</f>
        <v/>
      </c>
      <c r="F404" s="398" t="str">
        <f>IF($A404="","",VLOOKUP($A404,BDD!$A$8:$BB$3170,6,0))</f>
        <v/>
      </c>
      <c r="G404" s="399" t="str">
        <f>IF($A404="","",VLOOKUP($A404,BDD!$A$8:$BB$3170,7,0))</f>
        <v/>
      </c>
      <c r="H404" s="400" t="str">
        <f>IF($A404="","",VLOOKUP($A404,BDD!$A$8:$BB$3170,8,0))</f>
        <v/>
      </c>
      <c r="I404" s="398" t="str">
        <f>IF($A404="","",VLOOKUP($A404,BDD!$A$8:$BB$3170,9,0))</f>
        <v/>
      </c>
      <c r="J404" s="399" t="str">
        <f>IF($A404="","",VLOOKUP($A404,BDD!$A$8:$BB$3170,10,0))</f>
        <v/>
      </c>
      <c r="K404" s="400" t="str">
        <f>IF($A404="","",VLOOKUP($A404,BDD!$A$8:$BB$3170,11,0))</f>
        <v/>
      </c>
      <c r="L404" s="398" t="str">
        <f>IF($A404="","",VLOOKUP($A404,BDD!$A$8:$BB$3170,13,0))</f>
        <v/>
      </c>
      <c r="M404" s="398" t="str">
        <f>IF($A404="","",VLOOKUP($A404,BDD!$A$8:$BB$3170,14,0))</f>
        <v/>
      </c>
      <c r="N404" s="401" t="str">
        <f>IF(AB404="",IF($A404="","",VLOOKUP($A404,BDD!$A$8:$BB$3170,22,0)),VLOOKUP($A404,BDD!$A$8:$BB$3170,31,0))</f>
        <v/>
      </c>
      <c r="O404" s="399" t="str">
        <f>IF(AB404="",IF($A404="","",VLOOKUP($A404,BDD!$A$8:$BB$3170,16,0)),IF($A404="","",VLOOKUP($A404,BDD!$A$8:$BB$3170,29,0)))</f>
        <v/>
      </c>
      <c r="P404" s="402" t="str">
        <f>IF(AB404="",IF($A404="","",VLOOKUP($A404,BDD!$A$8:$BB$3170,17,0)),VLOOKUP($A404,BDD!$A$8:$BB$3170,30,0))</f>
        <v/>
      </c>
      <c r="Q404" s="402" t="str">
        <f>IF(AB404="",IF($A404="","",VLOOKUP($A404,BDD!$A$8:$BB$3170,18,0)),VLOOKUP($A404,BDD!$A$8:$BB$3170,30,0))</f>
        <v/>
      </c>
      <c r="R404" s="402" t="str">
        <f>IF(AB404="",IF($A404="","",VLOOKUP($A404,BDD!$A$8:$BB$3170,19,0)),VLOOKUP($A404,BDD!$A$8:$BB$3170,30,0))</f>
        <v/>
      </c>
      <c r="S404" s="398" t="str">
        <f>IF($A404="","",IFERROR(RIGHT(IF(VLOOKUP($A404,BDD!$A$8:$BB$3170,23,0)=0,"",VLOOKUP($A404,BDD!$A$8:$BB$3170,23,0)),3),""))</f>
        <v/>
      </c>
      <c r="T404" s="398" t="str">
        <f>IF($A404="","",IFERROR(RIGHT(IF(VLOOKUP($A404,BDD!$A$8:$BB$3170,27,0)=0,"",VLOOKUP($A404,BDD!$A$8:$BB$3170,27,0)),3),""))</f>
        <v/>
      </c>
      <c r="U404" s="398" t="str">
        <f>IF($A404="","",IFERROR(RIGHT(IF(VLOOKUP($A404,BDD!$A$8:$BB$3170,51,0)=0,"",VLOOKUP($A404,BDD!$A$8:$BB$3170,51,0)),3),""))</f>
        <v/>
      </c>
      <c r="V404" s="398" t="str">
        <f>IF($A404="","",IFERROR(RIGHT(IF(VLOOKUP($A404,BDD!$A$8:$BB$3170,52,0)=0,"",VLOOKUP($A404,BDD!$A$8:$BB$3170,52,0)),3),""))</f>
        <v/>
      </c>
      <c r="W404" s="398" t="str">
        <f>IF($A404="","",IFERROR(RIGHT(IF(VLOOKUP($A404,BDD!$A$8:$BB$3170,53,0)=0,"",VLOOKUP($A404,BDD!$A$8:$BB$3170,53,0)),3),""))</f>
        <v/>
      </c>
      <c r="X404" s="403" t="str">
        <f>IF($A404="","",IFERROR(RIGHT(IF(VLOOKUP($A404,BDD!$A$8:$BB$3170,54,0)=0,"",VLOOKUP($A404,BDD!$A$8:$BB$3170,54,0)),3),""))</f>
        <v/>
      </c>
      <c r="Y404" s="359">
        <v>240</v>
      </c>
      <c r="Z404" s="360"/>
      <c r="AA404" s="419"/>
      <c r="AB404" s="411" t="str">
        <f>IF($A404="","",IF(VLOOKUP($A404,BDD!$A$8:$BB$3170,32,0)=0,"",VLOOKUP($A404,BDD!$A$8:$BB$3170,32,0)))</f>
        <v/>
      </c>
    </row>
    <row r="405" spans="1:28" s="359" customFormat="1" ht="21" customHeight="1">
      <c r="A405" s="350" t="str">
        <f>IF(AA241="","",IFERROR(INDEX(BDD!$A$8:$A$3170,MATCH(AA241&amp;"",BDD!$E$8:$E$3170,0)),IFERROR(INDEX(BDD!$A$8:$A$3170,MATCH("JN°"&amp;TEXT(AA241,"000"),BDD!$E$8:$E$3170,0)),IF(ISNUMBER(MATCH(AA241&amp;"",BDD!$A$8:$A$3170,0)),AA241&amp;"",""))))</f>
        <v/>
      </c>
      <c r="B405" s="397" t="str">
        <f>IF($A405="","",VLOOKUP($A405,BDD!$A$8:$BB$3170,3,0))</f>
        <v/>
      </c>
      <c r="C405" s="363" t="str">
        <f>IF($A405="","",VLOOKUP($A405,BDD!$A$8:$BB$3170,4,0))</f>
        <v/>
      </c>
      <c r="D405" s="398" t="str">
        <f>IF($A405="","",VLOOKUP($A405,BDD!$A$8:$BB$3170,12,0))</f>
        <v/>
      </c>
      <c r="E405" s="398" t="str">
        <f>IF($A405="","",VLOOKUP($A405,BDD!$A$8:$BB$3170,5,0))</f>
        <v/>
      </c>
      <c r="F405" s="398" t="str">
        <f>IF($A405="","",VLOOKUP($A405,BDD!$A$8:$BB$3170,6,0))</f>
        <v/>
      </c>
      <c r="G405" s="399" t="str">
        <f>IF($A405="","",VLOOKUP($A405,BDD!$A$8:$BB$3170,7,0))</f>
        <v/>
      </c>
      <c r="H405" s="398" t="str">
        <f>IF($A405="","",VLOOKUP($A405,BDD!$A$8:$BB$3170,8,0))</f>
        <v/>
      </c>
      <c r="I405" s="398" t="str">
        <f>IF($A405="","",VLOOKUP($A405,BDD!$A$8:$BB$3170,9,0))</f>
        <v/>
      </c>
      <c r="J405" s="399" t="str">
        <f>IF($A405="","",VLOOKUP($A405,BDD!$A$8:$BB$3170,10,0))</f>
        <v/>
      </c>
      <c r="K405" s="400" t="str">
        <f>IF($A405="","",VLOOKUP($A405,BDD!$A$8:$BB$3170,11,0))</f>
        <v/>
      </c>
      <c r="L405" s="398" t="str">
        <f>IF($A405="","",VLOOKUP($A405,BDD!$A$8:$BB$3170,13,0))</f>
        <v/>
      </c>
      <c r="M405" s="398" t="str">
        <f>IF($A405="","",VLOOKUP($A405,BDD!$A$8:$BB$3170,14,0))</f>
        <v/>
      </c>
      <c r="N405" s="401" t="str">
        <f>IF(AB405="",IF($A405="","",VLOOKUP($A405,BDD!$A$8:$BB$3170,22,0)),VLOOKUP($A405,BDD!$A$8:$BB$3170,31,0))</f>
        <v/>
      </c>
      <c r="O405" s="399" t="str">
        <f>IF(AB405="",IF($A405="","",VLOOKUP($A405,BDD!$A$8:$BB$3170,16,0)),IF($A405="","",VLOOKUP($A405,BDD!$A$8:$BB$3170,29,0)))</f>
        <v/>
      </c>
      <c r="P405" s="402" t="str">
        <f>IF(AB405="",IF($A405="","",VLOOKUP($A405,BDD!$A$8:$BB$3170,17,0)),VLOOKUP($A405,BDD!$A$8:$BB$3170,30,0))</f>
        <v/>
      </c>
      <c r="Q405" s="402" t="str">
        <f>IF(AB405="",IF($A405="","",VLOOKUP($A405,BDD!$A$8:$BB$3170,18,0)),VLOOKUP($A405,BDD!$A$8:$BB$3170,30,0))</f>
        <v/>
      </c>
      <c r="R405" s="402" t="str">
        <f>IF(AB405="",IF($A405="","",VLOOKUP($A405,BDD!$A$8:$BB$3170,19,0)),VLOOKUP($A405,BDD!$A$8:$BB$3170,30,0))</f>
        <v/>
      </c>
      <c r="S405" s="398" t="str">
        <f>IF($A405="","",IFERROR(RIGHT(IF(VLOOKUP($A405,BDD!$A$8:$BB$3170,23,0)=0,"",VLOOKUP($A405,BDD!$A$8:$BB$3170,23,0)),3),""))</f>
        <v/>
      </c>
      <c r="T405" s="398" t="str">
        <f>IF($A405="","",IFERROR(RIGHT(IF(VLOOKUP($A405,BDD!$A$8:$BB$3170,27,0)=0,"",VLOOKUP($A405,BDD!$A$8:$BB$3170,27,0)),3),""))</f>
        <v/>
      </c>
      <c r="U405" s="398" t="str">
        <f>IF($A405="","",IFERROR(RIGHT(IF(VLOOKUP($A405,BDD!$A$8:$BB$3170,51,0)=0,"",VLOOKUP($A405,BDD!$A$8:$BB$3170,51,0)),3),""))</f>
        <v/>
      </c>
      <c r="V405" s="398" t="str">
        <f>IF($A405="","",IFERROR(RIGHT(IF(VLOOKUP($A405,BDD!$A$8:$BB$3170,52,0)=0,"",VLOOKUP($A405,BDD!$A$8:$BB$3170,52,0)),3),""))</f>
        <v/>
      </c>
      <c r="W405" s="398" t="str">
        <f>IF($A405="","",IFERROR(RIGHT(IF(VLOOKUP($A405,BDD!$A$8:$BB$3170,53,0)=0,"",VLOOKUP($A405,BDD!$A$8:$BB$3170,53,0)),3),""))</f>
        <v/>
      </c>
      <c r="X405" s="403" t="str">
        <f>IF($A405="","",IFERROR(RIGHT(IF(VLOOKUP($A405,BDD!$A$8:$BB$3170,54,0)=0,"",VLOOKUP($A405,BDD!$A$8:$BB$3170,54,0)),3),""))</f>
        <v/>
      </c>
      <c r="Y405" s="359">
        <v>241</v>
      </c>
      <c r="Z405" s="360"/>
      <c r="AA405" s="419"/>
      <c r="AB405" s="411" t="str">
        <f>IF($A405="","",IF(VLOOKUP($A405,BDD!$A$8:$BB$3170,32,0)=0,"",VLOOKUP($A405,BDD!$A$8:$BB$3170,32,0)))</f>
        <v/>
      </c>
    </row>
    <row r="406" spans="1:28" s="359" customFormat="1" ht="21" customHeight="1">
      <c r="A406" s="350" t="str">
        <f>IF(AA242="","",IFERROR(INDEX(BDD!$A$8:$A$3170,MATCH(AA242&amp;"",BDD!$E$8:$E$3170,0)),IFERROR(INDEX(BDD!$A$8:$A$3170,MATCH("JN°"&amp;TEXT(AA242,"000"),BDD!$E$8:$E$3170,0)),IF(ISNUMBER(MATCH(AA242&amp;"",BDD!$A$8:$A$3170,0)),AA242&amp;"",""))))</f>
        <v/>
      </c>
      <c r="B406" s="397" t="str">
        <f>IF($A406="","",VLOOKUP($A406,BDD!$A$8:$BB$3170,3,0))</f>
        <v/>
      </c>
      <c r="C406" s="363" t="str">
        <f>IF($A406="","",VLOOKUP($A406,BDD!$A$8:$BB$3170,4,0))</f>
        <v/>
      </c>
      <c r="D406" s="398" t="str">
        <f>IF($A406="","",VLOOKUP($A406,BDD!$A$8:$BB$3170,12,0))</f>
        <v/>
      </c>
      <c r="E406" s="398" t="str">
        <f>IF($A406="","",VLOOKUP($A406,BDD!$A$8:$BB$3170,5,0))</f>
        <v/>
      </c>
      <c r="F406" s="398" t="str">
        <f>IF($A406="","",VLOOKUP($A406,BDD!$A$8:$BB$3170,6,0))</f>
        <v/>
      </c>
      <c r="G406" s="399" t="str">
        <f>IF($A406="","",VLOOKUP($A406,BDD!$A$8:$BB$3170,7,0))</f>
        <v/>
      </c>
      <c r="H406" s="398" t="str">
        <f>IF($A406="","",VLOOKUP($A406,BDD!$A$8:$BB$3170,8,0))</f>
        <v/>
      </c>
      <c r="I406" s="398" t="str">
        <f>IF($A406="","",VLOOKUP($A406,BDD!$A$8:$BB$3170,9,0))</f>
        <v/>
      </c>
      <c r="J406" s="399" t="str">
        <f>IF($A406="","",VLOOKUP($A406,BDD!$A$8:$BB$3170,10,0))</f>
        <v/>
      </c>
      <c r="K406" s="400" t="str">
        <f>IF($A406="","",VLOOKUP($A406,BDD!$A$8:$BB$3170,11,0))</f>
        <v/>
      </c>
      <c r="L406" s="398" t="str">
        <f>IF($A406="","",VLOOKUP($A406,BDD!$A$8:$BB$3170,13,0))</f>
        <v/>
      </c>
      <c r="M406" s="398" t="str">
        <f>IF($A406="","",VLOOKUP($A406,BDD!$A$8:$BB$3170,14,0))</f>
        <v/>
      </c>
      <c r="N406" s="401" t="str">
        <f>IF(AB406="",IF($A406="","",VLOOKUP($A406,BDD!$A$8:$BB$3170,22,0)),VLOOKUP($A406,BDD!$A$8:$BB$3170,31,0))</f>
        <v/>
      </c>
      <c r="O406" s="399" t="str">
        <f>IF(AB406="",IF($A406="","",VLOOKUP($A406,BDD!$A$8:$BB$3170,16,0)),IF($A406="","",VLOOKUP($A406,BDD!$A$8:$BB$3170,29,0)))</f>
        <v/>
      </c>
      <c r="P406" s="402" t="str">
        <f>IF(AB406="",IF($A406="","",VLOOKUP($A406,BDD!$A$8:$BB$3170,17,0)),VLOOKUP($A406,BDD!$A$8:$BB$3170,30,0))</f>
        <v/>
      </c>
      <c r="Q406" s="402" t="str">
        <f>IF(AB406="",IF($A406="","",VLOOKUP($A406,BDD!$A$8:$BB$3170,18,0)),VLOOKUP($A406,BDD!$A$8:$BB$3170,30,0))</f>
        <v/>
      </c>
      <c r="R406" s="402" t="str">
        <f>IF(AB406="",IF($A406="","",VLOOKUP($A406,BDD!$A$8:$BB$3170,19,0)),VLOOKUP($A406,BDD!$A$8:$BB$3170,30,0))</f>
        <v/>
      </c>
      <c r="S406" s="398" t="str">
        <f>IF($A406="","",IFERROR(RIGHT(IF(VLOOKUP($A406,BDD!$A$8:$BB$3170,23,0)=0,"",VLOOKUP($A406,BDD!$A$8:$BB$3170,23,0)),3),""))</f>
        <v/>
      </c>
      <c r="T406" s="398" t="str">
        <f>IF($A406="","",IFERROR(RIGHT(IF(VLOOKUP($A406,BDD!$A$8:$BB$3170,27,0)=0,"",VLOOKUP($A406,BDD!$A$8:$BB$3170,27,0)),3),""))</f>
        <v/>
      </c>
      <c r="U406" s="398" t="str">
        <f>IF($A406="","",IFERROR(RIGHT(IF(VLOOKUP($A406,BDD!$A$8:$BB$3170,51,0)=0,"",VLOOKUP($A406,BDD!$A$8:$BB$3170,51,0)),3),""))</f>
        <v/>
      </c>
      <c r="V406" s="398" t="str">
        <f>IF($A406="","",IFERROR(RIGHT(IF(VLOOKUP($A406,BDD!$A$8:$BB$3170,52,0)=0,"",VLOOKUP($A406,BDD!$A$8:$BB$3170,52,0)),3),""))</f>
        <v/>
      </c>
      <c r="W406" s="398" t="str">
        <f>IF($A406="","",IFERROR(RIGHT(IF(VLOOKUP($A406,BDD!$A$8:$BB$3170,53,0)=0,"",VLOOKUP($A406,BDD!$A$8:$BB$3170,53,0)),3),""))</f>
        <v/>
      </c>
      <c r="X406" s="403" t="str">
        <f>IF($A406="","",IFERROR(RIGHT(IF(VLOOKUP($A406,BDD!$A$8:$BB$3170,54,0)=0,"",VLOOKUP($A406,BDD!$A$8:$BB$3170,54,0)),3),""))</f>
        <v/>
      </c>
      <c r="Y406" s="359">
        <v>242</v>
      </c>
      <c r="Z406" s="360"/>
      <c r="AA406" s="419"/>
      <c r="AB406" s="411" t="str">
        <f>IF($A406="","",IF(VLOOKUP($A406,BDD!$A$8:$BB$3170,32,0)=0,"",VLOOKUP($A406,BDD!$A$8:$BB$3170,32,0)))</f>
        <v/>
      </c>
    </row>
    <row r="407" spans="1:28" s="359" customFormat="1" ht="21" customHeight="1">
      <c r="A407" s="350" t="str">
        <f>IF(AA243="","",IFERROR(INDEX(BDD!$A$8:$A$3170,MATCH(AA243&amp;"",BDD!$E$8:$E$3170,0)),IFERROR(INDEX(BDD!$A$8:$A$3170,MATCH("JN°"&amp;TEXT(AA243,"000"),BDD!$E$8:$E$3170,0)),IF(ISNUMBER(MATCH(AA243&amp;"",BDD!$A$8:$A$3170,0)),AA243&amp;"",""))))</f>
        <v/>
      </c>
      <c r="B407" s="397" t="str">
        <f>IF($A407="","",VLOOKUP($A407,BDD!$A$8:$BB$3170,3,0))</f>
        <v/>
      </c>
      <c r="C407" s="363" t="str">
        <f>IF($A407="","",VLOOKUP($A407,BDD!$A$8:$BB$3170,4,0))</f>
        <v/>
      </c>
      <c r="D407" s="398" t="str">
        <f>IF($A407="","",VLOOKUP($A407,BDD!$A$8:$BB$3170,12,0))</f>
        <v/>
      </c>
      <c r="E407" s="398" t="str">
        <f>IF($A407="","",VLOOKUP($A407,BDD!$A$8:$BB$3170,5,0))</f>
        <v/>
      </c>
      <c r="F407" s="398" t="str">
        <f>IF($A407="","",VLOOKUP($A407,BDD!$A$8:$BB$3170,6,0))</f>
        <v/>
      </c>
      <c r="G407" s="399" t="str">
        <f>IF($A407="","",VLOOKUP($A407,BDD!$A$8:$BB$3170,7,0))</f>
        <v/>
      </c>
      <c r="H407" s="398" t="str">
        <f>IF($A407="","",VLOOKUP($A407,BDD!$A$8:$BB$3170,8,0))</f>
        <v/>
      </c>
      <c r="I407" s="398" t="str">
        <f>IF($A407="","",VLOOKUP($A407,BDD!$A$8:$BB$3170,9,0))</f>
        <v/>
      </c>
      <c r="J407" s="399" t="str">
        <f>IF($A407="","",VLOOKUP($A407,BDD!$A$8:$BB$3170,10,0))</f>
        <v/>
      </c>
      <c r="K407" s="400" t="str">
        <f>IF($A407="","",VLOOKUP($A407,BDD!$A$8:$BB$3170,11,0))</f>
        <v/>
      </c>
      <c r="L407" s="398" t="str">
        <f>IF($A407="","",VLOOKUP($A407,BDD!$A$8:$BB$3170,13,0))</f>
        <v/>
      </c>
      <c r="M407" s="398" t="str">
        <f>IF($A407="","",VLOOKUP($A407,BDD!$A$8:$BB$3170,14,0))</f>
        <v/>
      </c>
      <c r="N407" s="401" t="str">
        <f>IF(AB407="",IF($A407="","",VLOOKUP($A407,BDD!$A$8:$BB$3170,22,0)),VLOOKUP($A407,BDD!$A$8:$BB$3170,31,0))</f>
        <v/>
      </c>
      <c r="O407" s="399" t="str">
        <f>IF(AB407="",IF($A407="","",VLOOKUP($A407,BDD!$A$8:$BB$3170,16,0)),IF($A407="","",VLOOKUP($A407,BDD!$A$8:$BB$3170,29,0)))</f>
        <v/>
      </c>
      <c r="P407" s="402" t="str">
        <f>IF(AB407="",IF($A407="","",VLOOKUP($A407,BDD!$A$8:$BB$3170,17,0)),VLOOKUP($A407,BDD!$A$8:$BB$3170,30,0))</f>
        <v/>
      </c>
      <c r="Q407" s="402" t="str">
        <f>IF(AB407="",IF($A407="","",VLOOKUP($A407,BDD!$A$8:$BB$3170,18,0)),VLOOKUP($A407,BDD!$A$8:$BB$3170,30,0))</f>
        <v/>
      </c>
      <c r="R407" s="402" t="str">
        <f>IF(AB407="",IF($A407="","",VLOOKUP($A407,BDD!$A$8:$BB$3170,19,0)),VLOOKUP($A407,BDD!$A$8:$BB$3170,30,0))</f>
        <v/>
      </c>
      <c r="S407" s="398" t="str">
        <f>IF($A407="","",IFERROR(RIGHT(IF(VLOOKUP($A407,BDD!$A$8:$BB$3170,23,0)=0,"",VLOOKUP($A407,BDD!$A$8:$BB$3170,23,0)),3),""))</f>
        <v/>
      </c>
      <c r="T407" s="398" t="str">
        <f>IF($A407="","",IFERROR(RIGHT(IF(VLOOKUP($A407,BDD!$A$8:$BB$3170,27,0)=0,"",VLOOKUP($A407,BDD!$A$8:$BB$3170,27,0)),3),""))</f>
        <v/>
      </c>
      <c r="U407" s="398" t="str">
        <f>IF($A407="","",IFERROR(RIGHT(IF(VLOOKUP($A407,BDD!$A$8:$BB$3170,51,0)=0,"",VLOOKUP($A407,BDD!$A$8:$BB$3170,51,0)),3),""))</f>
        <v/>
      </c>
      <c r="V407" s="398" t="str">
        <f>IF($A407="","",IFERROR(RIGHT(IF(VLOOKUP($A407,BDD!$A$8:$BB$3170,52,0)=0,"",VLOOKUP($A407,BDD!$A$8:$BB$3170,52,0)),3),""))</f>
        <v/>
      </c>
      <c r="W407" s="398" t="str">
        <f>IF($A407="","",IFERROR(RIGHT(IF(VLOOKUP($A407,BDD!$A$8:$BB$3170,53,0)=0,"",VLOOKUP($A407,BDD!$A$8:$BB$3170,53,0)),3),""))</f>
        <v/>
      </c>
      <c r="X407" s="403" t="str">
        <f>IF($A407="","",IFERROR(RIGHT(IF(VLOOKUP($A407,BDD!$A$8:$BB$3170,54,0)=0,"",VLOOKUP($A407,BDD!$A$8:$BB$3170,54,0)),3),""))</f>
        <v/>
      </c>
      <c r="Y407" s="359">
        <v>243</v>
      </c>
      <c r="Z407" s="360"/>
      <c r="AA407" s="419"/>
      <c r="AB407" s="411" t="str">
        <f>IF($A407="","",IF(VLOOKUP($A407,BDD!$A$8:$BB$3170,32,0)=0,"",VLOOKUP($A407,BDD!$A$8:$BB$3170,32,0)))</f>
        <v/>
      </c>
    </row>
    <row r="408" spans="1:28" s="359" customFormat="1" ht="21" customHeight="1">
      <c r="A408" s="350" t="str">
        <f>IF(AA244="","",IFERROR(INDEX(BDD!$A$8:$A$3170,MATCH(AA244&amp;"",BDD!$E$8:$E$3170,0)),IFERROR(INDEX(BDD!$A$8:$A$3170,MATCH("JN°"&amp;TEXT(AA244,"000"),BDD!$E$8:$E$3170,0)),IF(ISNUMBER(MATCH(AA244&amp;"",BDD!$A$8:$A$3170,0)),AA244&amp;"",""))))</f>
        <v/>
      </c>
      <c r="B408" s="397" t="str">
        <f>IF($A408="","",VLOOKUP($A408,BDD!$A$8:$BB$3170,3,0))</f>
        <v/>
      </c>
      <c r="C408" s="363" t="str">
        <f>IF($A408="","",VLOOKUP($A408,BDD!$A$8:$BB$3170,4,0))</f>
        <v/>
      </c>
      <c r="D408" s="398" t="str">
        <f>IF($A408="","",VLOOKUP($A408,BDD!$A$8:$BB$3170,12,0))</f>
        <v/>
      </c>
      <c r="E408" s="398" t="str">
        <f>IF($A408="","",VLOOKUP($A408,BDD!$A$8:$BB$3170,5,0))</f>
        <v/>
      </c>
      <c r="F408" s="398" t="str">
        <f>IF($A408="","",VLOOKUP($A408,BDD!$A$8:$BB$3170,6,0))</f>
        <v/>
      </c>
      <c r="G408" s="399" t="str">
        <f>IF($A408="","",VLOOKUP($A408,BDD!$A$8:$BB$3170,7,0))</f>
        <v/>
      </c>
      <c r="H408" s="400" t="str">
        <f>IF($A408="","",VLOOKUP($A408,BDD!$A$8:$BB$3170,8,0))</f>
        <v/>
      </c>
      <c r="I408" s="398" t="str">
        <f>IF($A408="","",VLOOKUP($A408,BDD!$A$8:$BB$3170,9,0))</f>
        <v/>
      </c>
      <c r="J408" s="399" t="str">
        <f>IF($A408="","",VLOOKUP($A408,BDD!$A$8:$BB$3170,10,0))</f>
        <v/>
      </c>
      <c r="K408" s="400" t="str">
        <f>IF($A408="","",VLOOKUP($A408,BDD!$A$8:$BB$3170,11,0))</f>
        <v/>
      </c>
      <c r="L408" s="398" t="str">
        <f>IF($A408="","",VLOOKUP($A408,BDD!$A$8:$BB$3170,13,0))</f>
        <v/>
      </c>
      <c r="M408" s="398" t="str">
        <f>IF($A408="","",VLOOKUP($A408,BDD!$A$8:$BB$3170,14,0))</f>
        <v/>
      </c>
      <c r="N408" s="401" t="str">
        <f>IF(AB408="",IF($A408="","",VLOOKUP($A408,BDD!$A$8:$BB$3170,22,0)),VLOOKUP($A408,BDD!$A$8:$BB$3170,31,0))</f>
        <v/>
      </c>
      <c r="O408" s="399" t="str">
        <f>IF(AB408="",IF($A408="","",VLOOKUP($A408,BDD!$A$8:$BB$3170,16,0)),IF($A408="","",VLOOKUP($A408,BDD!$A$8:$BB$3170,29,0)))</f>
        <v/>
      </c>
      <c r="P408" s="402" t="str">
        <f>IF(AB408="",IF($A408="","",VLOOKUP($A408,BDD!$A$8:$BB$3170,17,0)),VLOOKUP($A408,BDD!$A$8:$BB$3170,30,0))</f>
        <v/>
      </c>
      <c r="Q408" s="402" t="str">
        <f>IF(AB408="",IF($A408="","",VLOOKUP($A408,BDD!$A$8:$BB$3170,18,0)),VLOOKUP($A408,BDD!$A$8:$BB$3170,30,0))</f>
        <v/>
      </c>
      <c r="R408" s="402" t="str">
        <f>IF(AB408="",IF($A408="","",VLOOKUP($A408,BDD!$A$8:$BB$3170,19,0)),VLOOKUP($A408,BDD!$A$8:$BB$3170,30,0))</f>
        <v/>
      </c>
      <c r="S408" s="398" t="str">
        <f>IF($A408="","",IFERROR(RIGHT(IF(VLOOKUP($A408,BDD!$A$8:$BB$3170,23,0)=0,"",VLOOKUP($A408,BDD!$A$8:$BB$3170,23,0)),3),""))</f>
        <v/>
      </c>
      <c r="T408" s="398" t="str">
        <f>IF($A408="","",IFERROR(RIGHT(IF(VLOOKUP($A408,BDD!$A$8:$BB$3170,27,0)=0,"",VLOOKUP($A408,BDD!$A$8:$BB$3170,27,0)),3),""))</f>
        <v/>
      </c>
      <c r="U408" s="398" t="str">
        <f>IF($A408="","",IFERROR(RIGHT(IF(VLOOKUP($A408,BDD!$A$8:$BB$3170,51,0)=0,"",VLOOKUP($A408,BDD!$A$8:$BB$3170,51,0)),3),""))</f>
        <v/>
      </c>
      <c r="V408" s="398" t="str">
        <f>IF($A408="","",IFERROR(RIGHT(IF(VLOOKUP($A408,BDD!$A$8:$BB$3170,52,0)=0,"",VLOOKUP($A408,BDD!$A$8:$BB$3170,52,0)),3),""))</f>
        <v/>
      </c>
      <c r="W408" s="398" t="str">
        <f>IF($A408="","",IFERROR(RIGHT(IF(VLOOKUP($A408,BDD!$A$8:$BB$3170,53,0)=0,"",VLOOKUP($A408,BDD!$A$8:$BB$3170,53,0)),3),""))</f>
        <v/>
      </c>
      <c r="X408" s="403" t="str">
        <f>IF($A408="","",IFERROR(RIGHT(IF(VLOOKUP($A408,BDD!$A$8:$BB$3170,54,0)=0,"",VLOOKUP($A408,BDD!$A$8:$BB$3170,54,0)),3),""))</f>
        <v/>
      </c>
      <c r="Y408" s="359">
        <v>244</v>
      </c>
      <c r="Z408" s="360"/>
      <c r="AA408" s="419"/>
      <c r="AB408" s="411" t="str">
        <f>IF($A408="","",IF(VLOOKUP($A408,BDD!$A$8:$BB$3170,32,0)=0,"",VLOOKUP($A408,BDD!$A$8:$BB$3170,32,0)))</f>
        <v/>
      </c>
    </row>
    <row r="409" spans="1:28" s="359" customFormat="1" ht="21" customHeight="1">
      <c r="A409" s="350" t="str">
        <f>IF(AA245="","",IFERROR(INDEX(BDD!$A$8:$A$3170,MATCH(AA245&amp;"",BDD!$E$8:$E$3170,0)),IFERROR(INDEX(BDD!$A$8:$A$3170,MATCH("JN°"&amp;TEXT(AA245,"000"),BDD!$E$8:$E$3170,0)),IF(ISNUMBER(MATCH(AA245&amp;"",BDD!$A$8:$A$3170,0)),AA245&amp;"",""))))</f>
        <v/>
      </c>
      <c r="B409" s="397" t="str">
        <f>IF($A409="","",VLOOKUP($A409,BDD!$A$8:$BB$3170,3,0))</f>
        <v/>
      </c>
      <c r="C409" s="363" t="str">
        <f>IF($A409="","",VLOOKUP($A409,BDD!$A$8:$BB$3170,4,0))</f>
        <v/>
      </c>
      <c r="D409" s="398" t="str">
        <f>IF($A409="","",VLOOKUP($A409,BDD!$A$8:$BB$3170,12,0))</f>
        <v/>
      </c>
      <c r="E409" s="398" t="str">
        <f>IF($A409="","",VLOOKUP($A409,BDD!$A$8:$BB$3170,5,0))</f>
        <v/>
      </c>
      <c r="F409" s="398" t="str">
        <f>IF($A409="","",VLOOKUP($A409,BDD!$A$8:$BB$3170,6,0))</f>
        <v/>
      </c>
      <c r="G409" s="399" t="str">
        <f>IF($A409="","",VLOOKUP($A409,BDD!$A$8:$BB$3170,7,0))</f>
        <v/>
      </c>
      <c r="H409" s="398" t="str">
        <f>IF($A409="","",VLOOKUP($A409,BDD!$A$8:$BB$3170,8,0))</f>
        <v/>
      </c>
      <c r="I409" s="398" t="str">
        <f>IF($A409="","",VLOOKUP($A409,BDD!$A$8:$BB$3170,9,0))</f>
        <v/>
      </c>
      <c r="J409" s="399" t="str">
        <f>IF($A409="","",VLOOKUP($A409,BDD!$A$8:$BB$3170,10,0))</f>
        <v/>
      </c>
      <c r="K409" s="400" t="str">
        <f>IF($A409="","",VLOOKUP($A409,BDD!$A$8:$BB$3170,11,0))</f>
        <v/>
      </c>
      <c r="L409" s="398" t="str">
        <f>IF($A409="","",VLOOKUP($A409,BDD!$A$8:$BB$3170,13,0))</f>
        <v/>
      </c>
      <c r="M409" s="398" t="str">
        <f>IF($A409="","",VLOOKUP($A409,BDD!$A$8:$BB$3170,14,0))</f>
        <v/>
      </c>
      <c r="N409" s="401" t="str">
        <f>IF(AB409="",IF($A409="","",VLOOKUP($A409,BDD!$A$8:$BB$3170,22,0)),VLOOKUP($A409,BDD!$A$8:$BB$3170,31,0))</f>
        <v/>
      </c>
      <c r="O409" s="399" t="str">
        <f>IF(AB409="",IF($A409="","",VLOOKUP($A409,BDD!$A$8:$BB$3170,16,0)),IF($A409="","",VLOOKUP($A409,BDD!$A$8:$BB$3170,29,0)))</f>
        <v/>
      </c>
      <c r="P409" s="402" t="str">
        <f>IF(AB409="",IF($A409="","",VLOOKUP($A409,BDD!$A$8:$BB$3170,17,0)),VLOOKUP($A409,BDD!$A$8:$BB$3170,30,0))</f>
        <v/>
      </c>
      <c r="Q409" s="402" t="str">
        <f>IF(AB409="",IF($A409="","",VLOOKUP($A409,BDD!$A$8:$BB$3170,18,0)),VLOOKUP($A409,BDD!$A$8:$BB$3170,30,0))</f>
        <v/>
      </c>
      <c r="R409" s="402" t="str">
        <f>IF(AB409="",IF($A409="","",VLOOKUP($A409,BDD!$A$8:$BB$3170,19,0)),VLOOKUP($A409,BDD!$A$8:$BB$3170,30,0))</f>
        <v/>
      </c>
      <c r="S409" s="398" t="str">
        <f>IF($A409="","",IFERROR(RIGHT(IF(VLOOKUP($A409,BDD!$A$8:$BB$3170,23,0)=0,"",VLOOKUP($A409,BDD!$A$8:$BB$3170,23,0)),3),""))</f>
        <v/>
      </c>
      <c r="T409" s="398" t="str">
        <f>IF($A409="","",IFERROR(RIGHT(IF(VLOOKUP($A409,BDD!$A$8:$BB$3170,27,0)=0,"",VLOOKUP($A409,BDD!$A$8:$BB$3170,27,0)),3),""))</f>
        <v/>
      </c>
      <c r="U409" s="398" t="str">
        <f>IF($A409="","",IFERROR(RIGHT(IF(VLOOKUP($A409,BDD!$A$8:$BB$3170,51,0)=0,"",VLOOKUP($A409,BDD!$A$8:$BB$3170,51,0)),3),""))</f>
        <v/>
      </c>
      <c r="V409" s="398" t="str">
        <f>IF($A409="","",IFERROR(RIGHT(IF(VLOOKUP($A409,BDD!$A$8:$BB$3170,52,0)=0,"",VLOOKUP($A409,BDD!$A$8:$BB$3170,52,0)),3),""))</f>
        <v/>
      </c>
      <c r="W409" s="398" t="str">
        <f>IF($A409="","",IFERROR(RIGHT(IF(VLOOKUP($A409,BDD!$A$8:$BB$3170,53,0)=0,"",VLOOKUP($A409,BDD!$A$8:$BB$3170,53,0)),3),""))</f>
        <v/>
      </c>
      <c r="X409" s="403" t="str">
        <f>IF($A409="","",IFERROR(RIGHT(IF(VLOOKUP($A409,BDD!$A$8:$BB$3170,54,0)=0,"",VLOOKUP($A409,BDD!$A$8:$BB$3170,54,0)),3),""))</f>
        <v/>
      </c>
      <c r="Y409" s="359">
        <v>245</v>
      </c>
      <c r="Z409" s="360"/>
      <c r="AA409" s="419"/>
      <c r="AB409" s="411" t="str">
        <f>IF($A409="","",IF(VLOOKUP($A409,BDD!$A$8:$BB$3170,32,0)=0,"",VLOOKUP($A409,BDD!$A$8:$BB$3170,32,0)))</f>
        <v/>
      </c>
    </row>
    <row r="410" spans="1:28" s="359" customFormat="1" ht="21" customHeight="1">
      <c r="A410" s="350" t="str">
        <f>IF(AA246="","",IFERROR(INDEX(BDD!$A$8:$A$3170,MATCH(AA246&amp;"",BDD!$E$8:$E$3170,0)),IFERROR(INDEX(BDD!$A$8:$A$3170,MATCH("JN°"&amp;TEXT(AA246,"000"),BDD!$E$8:$E$3170,0)),IF(ISNUMBER(MATCH(AA246&amp;"",BDD!$A$8:$A$3170,0)),AA246&amp;"",""))))</f>
        <v/>
      </c>
      <c r="B410" s="397" t="str">
        <f>IF($A410="","",VLOOKUP($A410,BDD!$A$8:$BB$3170,3,0))</f>
        <v/>
      </c>
      <c r="C410" s="363" t="str">
        <f>IF($A410="","",VLOOKUP($A410,BDD!$A$8:$BB$3170,4,0))</f>
        <v/>
      </c>
      <c r="D410" s="398" t="str">
        <f>IF($A410="","",VLOOKUP($A410,BDD!$A$8:$BB$3170,12,0))</f>
        <v/>
      </c>
      <c r="E410" s="398" t="str">
        <f>IF($A410="","",VLOOKUP($A410,BDD!$A$8:$BB$3170,5,0))</f>
        <v/>
      </c>
      <c r="F410" s="398" t="str">
        <f>IF($A410="","",VLOOKUP($A410,BDD!$A$8:$BB$3170,6,0))</f>
        <v/>
      </c>
      <c r="G410" s="399" t="str">
        <f>IF($A410="","",VLOOKUP($A410,BDD!$A$8:$BB$3170,7,0))</f>
        <v/>
      </c>
      <c r="H410" s="398" t="str">
        <f>IF($A410="","",VLOOKUP($A410,BDD!$A$8:$BB$3170,8,0))</f>
        <v/>
      </c>
      <c r="I410" s="398" t="str">
        <f>IF($A410="","",VLOOKUP($A410,BDD!$A$8:$BB$3170,9,0))</f>
        <v/>
      </c>
      <c r="J410" s="399" t="str">
        <f>IF($A410="","",VLOOKUP($A410,BDD!$A$8:$BB$3170,10,0))</f>
        <v/>
      </c>
      <c r="K410" s="400" t="str">
        <f>IF($A410="","",VLOOKUP($A410,BDD!$A$8:$BB$3170,11,0))</f>
        <v/>
      </c>
      <c r="L410" s="398" t="str">
        <f>IF($A410="","",VLOOKUP($A410,BDD!$A$8:$BB$3170,13,0))</f>
        <v/>
      </c>
      <c r="M410" s="398" t="str">
        <f>IF($A410="","",VLOOKUP($A410,BDD!$A$8:$BB$3170,14,0))</f>
        <v/>
      </c>
      <c r="N410" s="401" t="str">
        <f>IF(AB410="",IF($A410="","",VLOOKUP($A410,BDD!$A$8:$BB$3170,22,0)),VLOOKUP($A410,BDD!$A$8:$BB$3170,31,0))</f>
        <v/>
      </c>
      <c r="O410" s="399" t="str">
        <f>IF(AB410="",IF($A410="","",VLOOKUP($A410,BDD!$A$8:$BB$3170,16,0)),IF($A410="","",VLOOKUP($A410,BDD!$A$8:$BB$3170,29,0)))</f>
        <v/>
      </c>
      <c r="P410" s="402" t="str">
        <f>IF(AB410="",IF($A410="","",VLOOKUP($A410,BDD!$A$8:$BB$3170,17,0)),VLOOKUP($A410,BDD!$A$8:$BB$3170,30,0))</f>
        <v/>
      </c>
      <c r="Q410" s="402" t="str">
        <f>IF(AB410="",IF($A410="","",VLOOKUP($A410,BDD!$A$8:$BB$3170,18,0)),VLOOKUP($A410,BDD!$A$8:$BB$3170,30,0))</f>
        <v/>
      </c>
      <c r="R410" s="402" t="str">
        <f>IF(AB410="",IF($A410="","",VLOOKUP($A410,BDD!$A$8:$BB$3170,19,0)),VLOOKUP($A410,BDD!$A$8:$BB$3170,30,0))</f>
        <v/>
      </c>
      <c r="S410" s="398" t="str">
        <f>IF($A410="","",IFERROR(RIGHT(IF(VLOOKUP($A410,BDD!$A$8:$BB$3170,23,0)=0,"",VLOOKUP($A410,BDD!$A$8:$BB$3170,23,0)),3),""))</f>
        <v/>
      </c>
      <c r="T410" s="398" t="str">
        <f>IF($A410="","",IFERROR(RIGHT(IF(VLOOKUP($A410,BDD!$A$8:$BB$3170,27,0)=0,"",VLOOKUP($A410,BDD!$A$8:$BB$3170,27,0)),3),""))</f>
        <v/>
      </c>
      <c r="U410" s="398" t="str">
        <f>IF($A410="","",IFERROR(RIGHT(IF(VLOOKUP($A410,BDD!$A$8:$BB$3170,51,0)=0,"",VLOOKUP($A410,BDD!$A$8:$BB$3170,51,0)),3),""))</f>
        <v/>
      </c>
      <c r="V410" s="398" t="str">
        <f>IF($A410="","",IFERROR(RIGHT(IF(VLOOKUP($A410,BDD!$A$8:$BB$3170,52,0)=0,"",VLOOKUP($A410,BDD!$A$8:$BB$3170,52,0)),3),""))</f>
        <v/>
      </c>
      <c r="W410" s="398" t="str">
        <f>IF($A410="","",IFERROR(RIGHT(IF(VLOOKUP($A410,BDD!$A$8:$BB$3170,53,0)=0,"",VLOOKUP($A410,BDD!$A$8:$BB$3170,53,0)),3),""))</f>
        <v/>
      </c>
      <c r="X410" s="403" t="str">
        <f>IF($A410="","",IFERROR(RIGHT(IF(VLOOKUP($A410,BDD!$A$8:$BB$3170,54,0)=0,"",VLOOKUP($A410,BDD!$A$8:$BB$3170,54,0)),3),""))</f>
        <v/>
      </c>
      <c r="Y410" s="359">
        <v>246</v>
      </c>
      <c r="Z410" s="360"/>
      <c r="AA410" s="419"/>
      <c r="AB410" s="411" t="str">
        <f>IF($A410="","",IF(VLOOKUP($A410,BDD!$A$8:$BB$3170,32,0)=0,"",VLOOKUP($A410,BDD!$A$8:$BB$3170,32,0)))</f>
        <v/>
      </c>
    </row>
    <row r="411" spans="1:28" s="359" customFormat="1" ht="21" customHeight="1">
      <c r="A411" s="350" t="str">
        <f>IF(AA247="","",IFERROR(INDEX(BDD!$A$8:$A$3170,MATCH(AA247&amp;"",BDD!$E$8:$E$3170,0)),IFERROR(INDEX(BDD!$A$8:$A$3170,MATCH("JN°"&amp;TEXT(AA247,"000"),BDD!$E$8:$E$3170,0)),IF(ISNUMBER(MATCH(AA247&amp;"",BDD!$A$8:$A$3170,0)),AA247&amp;"",""))))</f>
        <v/>
      </c>
      <c r="B411" s="397" t="str">
        <f>IF($A411="","",VLOOKUP($A411,BDD!$A$8:$BB$3170,3,0))</f>
        <v/>
      </c>
      <c r="C411" s="363" t="str">
        <f>IF($A411="","",VLOOKUP($A411,BDD!$A$8:$BB$3170,4,0))</f>
        <v/>
      </c>
      <c r="D411" s="398" t="str">
        <f>IF($A411="","",VLOOKUP($A411,BDD!$A$8:$BB$3170,12,0))</f>
        <v/>
      </c>
      <c r="E411" s="398" t="str">
        <f>IF($A411="","",VLOOKUP($A411,BDD!$A$8:$BB$3170,5,0))</f>
        <v/>
      </c>
      <c r="F411" s="398" t="str">
        <f>IF($A411="","",VLOOKUP($A411,BDD!$A$8:$BB$3170,6,0))</f>
        <v/>
      </c>
      <c r="G411" s="399" t="str">
        <f>IF($A411="","",VLOOKUP($A411,BDD!$A$8:$BB$3170,7,0))</f>
        <v/>
      </c>
      <c r="H411" s="398" t="str">
        <f>IF($A411="","",VLOOKUP($A411,BDD!$A$8:$BB$3170,8,0))</f>
        <v/>
      </c>
      <c r="I411" s="398" t="str">
        <f>IF($A411="","",VLOOKUP($A411,BDD!$A$8:$BB$3170,9,0))</f>
        <v/>
      </c>
      <c r="J411" s="399" t="str">
        <f>IF($A411="","",VLOOKUP($A411,BDD!$A$8:$BB$3170,10,0))</f>
        <v/>
      </c>
      <c r="K411" s="400" t="str">
        <f>IF($A411="","",VLOOKUP($A411,BDD!$A$8:$BB$3170,11,0))</f>
        <v/>
      </c>
      <c r="L411" s="398" t="str">
        <f>IF($A411="","",VLOOKUP($A411,BDD!$A$8:$BB$3170,13,0))</f>
        <v/>
      </c>
      <c r="M411" s="398" t="str">
        <f>IF($A411="","",VLOOKUP($A411,BDD!$A$8:$BB$3170,14,0))</f>
        <v/>
      </c>
      <c r="N411" s="401" t="str">
        <f>IF(AB411="",IF($A411="","",VLOOKUP($A411,BDD!$A$8:$BB$3170,22,0)),VLOOKUP($A411,BDD!$A$8:$BB$3170,31,0))</f>
        <v/>
      </c>
      <c r="O411" s="399" t="str">
        <f>IF(AB411="",IF($A411="","",VLOOKUP($A411,BDD!$A$8:$BB$3170,16,0)),IF($A411="","",VLOOKUP($A411,BDD!$A$8:$BB$3170,29,0)))</f>
        <v/>
      </c>
      <c r="P411" s="402" t="str">
        <f>IF(AB411="",IF($A411="","",VLOOKUP($A411,BDD!$A$8:$BB$3170,17,0)),VLOOKUP($A411,BDD!$A$8:$BB$3170,30,0))</f>
        <v/>
      </c>
      <c r="Q411" s="402" t="str">
        <f>IF(AB411="",IF($A411="","",VLOOKUP($A411,BDD!$A$8:$BB$3170,18,0)),VLOOKUP($A411,BDD!$A$8:$BB$3170,30,0))</f>
        <v/>
      </c>
      <c r="R411" s="402" t="str">
        <f>IF(AB411="",IF($A411="","",VLOOKUP($A411,BDD!$A$8:$BB$3170,19,0)),VLOOKUP($A411,BDD!$A$8:$BB$3170,30,0))</f>
        <v/>
      </c>
      <c r="S411" s="398" t="str">
        <f>IF($A411="","",IFERROR(RIGHT(IF(VLOOKUP($A411,BDD!$A$8:$BB$3170,23,0)=0,"",VLOOKUP($A411,BDD!$A$8:$BB$3170,23,0)),3),""))</f>
        <v/>
      </c>
      <c r="T411" s="398" t="str">
        <f>IF($A411="","",IFERROR(RIGHT(IF(VLOOKUP($A411,BDD!$A$8:$BB$3170,27,0)=0,"",VLOOKUP($A411,BDD!$A$8:$BB$3170,27,0)),3),""))</f>
        <v/>
      </c>
      <c r="U411" s="398" t="str">
        <f>IF($A411="","",IFERROR(RIGHT(IF(VLOOKUP($A411,BDD!$A$8:$BB$3170,51,0)=0,"",VLOOKUP($A411,BDD!$A$8:$BB$3170,51,0)),3),""))</f>
        <v/>
      </c>
      <c r="V411" s="398" t="str">
        <f>IF($A411="","",IFERROR(RIGHT(IF(VLOOKUP($A411,BDD!$A$8:$BB$3170,52,0)=0,"",VLOOKUP($A411,BDD!$A$8:$BB$3170,52,0)),3),""))</f>
        <v/>
      </c>
      <c r="W411" s="398" t="str">
        <f>IF($A411="","",IFERROR(RIGHT(IF(VLOOKUP($A411,BDD!$A$8:$BB$3170,53,0)=0,"",VLOOKUP($A411,BDD!$A$8:$BB$3170,53,0)),3),""))</f>
        <v/>
      </c>
      <c r="X411" s="403" t="str">
        <f>IF($A411="","",IFERROR(RIGHT(IF(VLOOKUP($A411,BDD!$A$8:$BB$3170,54,0)=0,"",VLOOKUP($A411,BDD!$A$8:$BB$3170,54,0)),3),""))</f>
        <v/>
      </c>
      <c r="Y411" s="359">
        <v>247</v>
      </c>
      <c r="Z411" s="360"/>
      <c r="AA411" s="419"/>
      <c r="AB411" s="411" t="str">
        <f>IF($A411="","",IF(VLOOKUP($A411,BDD!$A$8:$BB$3170,32,0)=0,"",VLOOKUP($A411,BDD!$A$8:$BB$3170,32,0)))</f>
        <v/>
      </c>
    </row>
    <row r="412" spans="1:28" s="359" customFormat="1" ht="21" customHeight="1">
      <c r="A412" s="350" t="str">
        <f>IF(AA248="","",IFERROR(INDEX(BDD!$A$8:$A$3170,MATCH(AA248&amp;"",BDD!$E$8:$E$3170,0)),IFERROR(INDEX(BDD!$A$8:$A$3170,MATCH("JN°"&amp;TEXT(AA248,"000"),BDD!$E$8:$E$3170,0)),IF(ISNUMBER(MATCH(AA248&amp;"",BDD!$A$8:$A$3170,0)),AA248&amp;"",""))))</f>
        <v/>
      </c>
      <c r="B412" s="397" t="str">
        <f>IF($A412="","",VLOOKUP($A412,BDD!$A$8:$BB$3170,3,0))</f>
        <v/>
      </c>
      <c r="C412" s="363" t="str">
        <f>IF($A412="","",VLOOKUP($A412,BDD!$A$8:$BB$3170,4,0))</f>
        <v/>
      </c>
      <c r="D412" s="398" t="str">
        <f>IF($A412="","",VLOOKUP($A412,BDD!$A$8:$BB$3170,12,0))</f>
        <v/>
      </c>
      <c r="E412" s="398" t="str">
        <f>IF($A412="","",VLOOKUP($A412,BDD!$A$8:$BB$3170,5,0))</f>
        <v/>
      </c>
      <c r="F412" s="398" t="str">
        <f>IF($A412="","",VLOOKUP($A412,BDD!$A$8:$BB$3170,6,0))</f>
        <v/>
      </c>
      <c r="G412" s="399" t="str">
        <f>IF($A412="","",VLOOKUP($A412,BDD!$A$8:$BB$3170,7,0))</f>
        <v/>
      </c>
      <c r="H412" s="398" t="str">
        <f>IF($A412="","",VLOOKUP($A412,BDD!$A$8:$BB$3170,8,0))</f>
        <v/>
      </c>
      <c r="I412" s="398" t="str">
        <f>IF($A412="","",VLOOKUP($A412,BDD!$A$8:$BB$3170,9,0))</f>
        <v/>
      </c>
      <c r="J412" s="399" t="str">
        <f>IF($A412="","",VLOOKUP($A412,BDD!$A$8:$BB$3170,10,0))</f>
        <v/>
      </c>
      <c r="K412" s="400" t="str">
        <f>IF($A412="","",VLOOKUP($A412,BDD!$A$8:$BB$3170,11,0))</f>
        <v/>
      </c>
      <c r="L412" s="398" t="str">
        <f>IF($A412="","",VLOOKUP($A412,BDD!$A$8:$BB$3170,13,0))</f>
        <v/>
      </c>
      <c r="M412" s="398" t="str">
        <f>IF($A412="","",VLOOKUP($A412,BDD!$A$8:$BB$3170,14,0))</f>
        <v/>
      </c>
      <c r="N412" s="401" t="str">
        <f>IF(AB412="",IF($A412="","",VLOOKUP($A412,BDD!$A$8:$BB$3170,22,0)),VLOOKUP($A412,BDD!$A$8:$BB$3170,31,0))</f>
        <v/>
      </c>
      <c r="O412" s="399" t="str">
        <f>IF(AB412="",IF($A412="","",VLOOKUP($A412,BDD!$A$8:$BB$3170,16,0)),IF($A412="","",VLOOKUP($A412,BDD!$A$8:$BB$3170,29,0)))</f>
        <v/>
      </c>
      <c r="P412" s="402" t="str">
        <f>IF(AB412="",IF($A412="","",VLOOKUP($A412,BDD!$A$8:$BB$3170,17,0)),VLOOKUP($A412,BDD!$A$8:$BB$3170,30,0))</f>
        <v/>
      </c>
      <c r="Q412" s="402" t="str">
        <f>IF(AB412="",IF($A412="","",VLOOKUP($A412,BDD!$A$8:$BB$3170,18,0)),VLOOKUP($A412,BDD!$A$8:$BB$3170,30,0))</f>
        <v/>
      </c>
      <c r="R412" s="402" t="str">
        <f>IF(AB412="",IF($A412="","",VLOOKUP($A412,BDD!$A$8:$BB$3170,19,0)),VLOOKUP($A412,BDD!$A$8:$BB$3170,30,0))</f>
        <v/>
      </c>
      <c r="S412" s="398" t="str">
        <f>IF($A412="","",IFERROR(RIGHT(IF(VLOOKUP($A412,BDD!$A$8:$BB$3170,23,0)=0,"",VLOOKUP($A412,BDD!$A$8:$BB$3170,23,0)),3),""))</f>
        <v/>
      </c>
      <c r="T412" s="398" t="str">
        <f>IF($A412="","",IFERROR(RIGHT(IF(VLOOKUP($A412,BDD!$A$8:$BB$3170,27,0)=0,"",VLOOKUP($A412,BDD!$A$8:$BB$3170,27,0)),3),""))</f>
        <v/>
      </c>
      <c r="U412" s="398" t="str">
        <f>IF($A412="","",IFERROR(RIGHT(IF(VLOOKUP($A412,BDD!$A$8:$BB$3170,51,0)=0,"",VLOOKUP($A412,BDD!$A$8:$BB$3170,51,0)),3),""))</f>
        <v/>
      </c>
      <c r="V412" s="398" t="str">
        <f>IF($A412="","",IFERROR(RIGHT(IF(VLOOKUP($A412,BDD!$A$8:$BB$3170,52,0)=0,"",VLOOKUP($A412,BDD!$A$8:$BB$3170,52,0)),3),""))</f>
        <v/>
      </c>
      <c r="W412" s="398" t="str">
        <f>IF($A412="","",IFERROR(RIGHT(IF(VLOOKUP($A412,BDD!$A$8:$BB$3170,53,0)=0,"",VLOOKUP($A412,BDD!$A$8:$BB$3170,53,0)),3),""))</f>
        <v/>
      </c>
      <c r="X412" s="403" t="str">
        <f>IF($A412="","",IFERROR(RIGHT(IF(VLOOKUP($A412,BDD!$A$8:$BB$3170,54,0)=0,"",VLOOKUP($A412,BDD!$A$8:$BB$3170,54,0)),3),""))</f>
        <v/>
      </c>
      <c r="Y412" s="359">
        <v>248</v>
      </c>
      <c r="Z412" s="360"/>
      <c r="AA412" s="419"/>
      <c r="AB412" s="411" t="str">
        <f>IF($A412="","",IF(VLOOKUP($A412,BDD!$A$8:$BB$3170,32,0)=0,"",VLOOKUP($A412,BDD!$A$8:$BB$3170,32,0)))</f>
        <v/>
      </c>
    </row>
    <row r="413" spans="1:28" s="359" customFormat="1" ht="21" customHeight="1">
      <c r="A413" s="350" t="str">
        <f>IF(AA249="","",IFERROR(INDEX(BDD!$A$8:$A$3170,MATCH(AA249&amp;"",BDD!$E$8:$E$3170,0)),IFERROR(INDEX(BDD!$A$8:$A$3170,MATCH("JN°"&amp;TEXT(AA249,"000"),BDD!$E$8:$E$3170,0)),IF(ISNUMBER(MATCH(AA249&amp;"",BDD!$A$8:$A$3170,0)),AA249&amp;"",""))))</f>
        <v/>
      </c>
      <c r="B413" s="397" t="str">
        <f>IF($A413="","",VLOOKUP($A413,BDD!$A$8:$BB$3170,3,0))</f>
        <v/>
      </c>
      <c r="C413" s="363" t="str">
        <f>IF($A413="","",VLOOKUP($A413,BDD!$A$8:$BB$3170,4,0))</f>
        <v/>
      </c>
      <c r="D413" s="398" t="str">
        <f>IF($A413="","",VLOOKUP($A413,BDD!$A$8:$BB$3170,12,0))</f>
        <v/>
      </c>
      <c r="E413" s="398" t="str">
        <f>IF($A413="","",VLOOKUP($A413,BDD!$A$8:$BB$3170,5,0))</f>
        <v/>
      </c>
      <c r="F413" s="398" t="str">
        <f>IF($A413="","",VLOOKUP($A413,BDD!$A$8:$BB$3170,6,0))</f>
        <v/>
      </c>
      <c r="G413" s="399" t="str">
        <f>IF($A413="","",VLOOKUP($A413,BDD!$A$8:$BB$3170,7,0))</f>
        <v/>
      </c>
      <c r="H413" s="398" t="str">
        <f>IF($A413="","",VLOOKUP($A413,BDD!$A$8:$BB$3170,8,0))</f>
        <v/>
      </c>
      <c r="I413" s="398" t="str">
        <f>IF($A413="","",VLOOKUP($A413,BDD!$A$8:$BB$3170,9,0))</f>
        <v/>
      </c>
      <c r="J413" s="399" t="str">
        <f>IF($A413="","",VLOOKUP($A413,BDD!$A$8:$BB$3170,10,0))</f>
        <v/>
      </c>
      <c r="K413" s="400" t="str">
        <f>IF($A413="","",VLOOKUP($A413,BDD!$A$8:$BB$3170,11,0))</f>
        <v/>
      </c>
      <c r="L413" s="398" t="str">
        <f>IF($A413="","",VLOOKUP($A413,BDD!$A$8:$BB$3170,13,0))</f>
        <v/>
      </c>
      <c r="M413" s="398" t="str">
        <f>IF($A413="","",VLOOKUP($A413,BDD!$A$8:$BB$3170,14,0))</f>
        <v/>
      </c>
      <c r="N413" s="401" t="str">
        <f>IF(AB413="",IF($A413="","",VLOOKUP($A413,BDD!$A$8:$BB$3170,22,0)),VLOOKUP($A413,BDD!$A$8:$BB$3170,31,0))</f>
        <v/>
      </c>
      <c r="O413" s="399" t="str">
        <f>IF(AB413="",IF($A413="","",VLOOKUP($A413,BDD!$A$8:$BB$3170,16,0)),IF($A413="","",VLOOKUP($A413,BDD!$A$8:$BB$3170,29,0)))</f>
        <v/>
      </c>
      <c r="P413" s="402" t="str">
        <f>IF(AB413="",IF($A413="","",VLOOKUP($A413,BDD!$A$8:$BB$3170,17,0)),VLOOKUP($A413,BDD!$A$8:$BB$3170,30,0))</f>
        <v/>
      </c>
      <c r="Q413" s="402" t="str">
        <f>IF(AB413="",IF($A413="","",VLOOKUP($A413,BDD!$A$8:$BB$3170,18,0)),VLOOKUP($A413,BDD!$A$8:$BB$3170,30,0))</f>
        <v/>
      </c>
      <c r="R413" s="402" t="str">
        <f>IF(AB413="",IF($A413="","",VLOOKUP($A413,BDD!$A$8:$BB$3170,19,0)),VLOOKUP($A413,BDD!$A$8:$BB$3170,30,0))</f>
        <v/>
      </c>
      <c r="S413" s="398" t="str">
        <f>IF($A413="","",IFERROR(RIGHT(IF(VLOOKUP($A413,BDD!$A$8:$BB$3170,23,0)=0,"",VLOOKUP($A413,BDD!$A$8:$BB$3170,23,0)),3),""))</f>
        <v/>
      </c>
      <c r="T413" s="398" t="str">
        <f>IF($A413="","",IFERROR(RIGHT(IF(VLOOKUP($A413,BDD!$A$8:$BB$3170,27,0)=0,"",VLOOKUP($A413,BDD!$A$8:$BB$3170,27,0)),3),""))</f>
        <v/>
      </c>
      <c r="U413" s="398" t="str">
        <f>IF($A413="","",IFERROR(RIGHT(IF(VLOOKUP($A413,BDD!$A$8:$BB$3170,51,0)=0,"",VLOOKUP($A413,BDD!$A$8:$BB$3170,51,0)),3),""))</f>
        <v/>
      </c>
      <c r="V413" s="398" t="str">
        <f>IF($A413="","",IFERROR(RIGHT(IF(VLOOKUP($A413,BDD!$A$8:$BB$3170,52,0)=0,"",VLOOKUP($A413,BDD!$A$8:$BB$3170,52,0)),3),""))</f>
        <v/>
      </c>
      <c r="W413" s="398" t="str">
        <f>IF($A413="","",IFERROR(RIGHT(IF(VLOOKUP($A413,BDD!$A$8:$BB$3170,53,0)=0,"",VLOOKUP($A413,BDD!$A$8:$BB$3170,53,0)),3),""))</f>
        <v/>
      </c>
      <c r="X413" s="403" t="str">
        <f>IF($A413="","",IFERROR(RIGHT(IF(VLOOKUP($A413,BDD!$A$8:$BB$3170,54,0)=0,"",VLOOKUP($A413,BDD!$A$8:$BB$3170,54,0)),3),""))</f>
        <v/>
      </c>
      <c r="Y413" s="359">
        <v>249</v>
      </c>
      <c r="Z413" s="360"/>
      <c r="AA413" s="419"/>
      <c r="AB413" s="411" t="str">
        <f>IF($A413="","",IF(VLOOKUP($A413,BDD!$A$8:$BB$3170,32,0)=0,"",VLOOKUP($A413,BDD!$A$8:$BB$3170,32,0)))</f>
        <v/>
      </c>
    </row>
    <row r="414" spans="1:28" s="359" customFormat="1" ht="21" customHeight="1">
      <c r="A414" s="350" t="str">
        <f>IF(AA250="","",IFERROR(INDEX(BDD!$A$8:$A$3170,MATCH(AA250&amp;"",BDD!$E$8:$E$3170,0)),IFERROR(INDEX(BDD!$A$8:$A$3170,MATCH("JN°"&amp;TEXT(AA250,"000"),BDD!$E$8:$E$3170,0)),IF(ISNUMBER(MATCH(AA250&amp;"",BDD!$A$8:$A$3170,0)),AA250&amp;"",""))))</f>
        <v/>
      </c>
      <c r="B414" s="397" t="str">
        <f>IF($A414="","",VLOOKUP($A414,BDD!$A$8:$BB$3170,3,0))</f>
        <v/>
      </c>
      <c r="C414" s="363" t="str">
        <f>IF($A414="","",VLOOKUP($A414,BDD!$A$8:$BB$3170,4,0))</f>
        <v/>
      </c>
      <c r="D414" s="398" t="str">
        <f>IF($A414="","",VLOOKUP($A414,BDD!$A$8:$BB$3170,12,0))</f>
        <v/>
      </c>
      <c r="E414" s="398" t="str">
        <f>IF($A414="","",VLOOKUP($A414,BDD!$A$8:$BB$3170,5,0))</f>
        <v/>
      </c>
      <c r="F414" s="398" t="str">
        <f>IF($A414="","",VLOOKUP($A414,BDD!$A$8:$BB$3170,6,0))</f>
        <v/>
      </c>
      <c r="G414" s="399" t="str">
        <f>IF($A414="","",VLOOKUP($A414,BDD!$A$8:$BB$3170,7,0))</f>
        <v/>
      </c>
      <c r="H414" s="398" t="str">
        <f>IF($A414="","",VLOOKUP($A414,BDD!$A$8:$BB$3170,8,0))</f>
        <v/>
      </c>
      <c r="I414" s="398" t="str">
        <f>IF($A414="","",VLOOKUP($A414,BDD!$A$8:$BB$3170,9,0))</f>
        <v/>
      </c>
      <c r="J414" s="399" t="str">
        <f>IF($A414="","",VLOOKUP($A414,BDD!$A$8:$BB$3170,10,0))</f>
        <v/>
      </c>
      <c r="K414" s="400" t="str">
        <f>IF($A414="","",VLOOKUP($A414,BDD!$A$8:$BB$3170,11,0))</f>
        <v/>
      </c>
      <c r="L414" s="398" t="str">
        <f>IF($A414="","",VLOOKUP($A414,BDD!$A$8:$BB$3170,13,0))</f>
        <v/>
      </c>
      <c r="M414" s="398" t="str">
        <f>IF($A414="","",VLOOKUP($A414,BDD!$A$8:$BB$3170,14,0))</f>
        <v/>
      </c>
      <c r="N414" s="401" t="str">
        <f>IF(AB414="",IF($A414="","",VLOOKUP($A414,BDD!$A$8:$BB$3170,22,0)),VLOOKUP($A414,BDD!$A$8:$BB$3170,31,0))</f>
        <v/>
      </c>
      <c r="O414" s="399" t="str">
        <f>IF(AB414="",IF($A414="","",VLOOKUP($A414,BDD!$A$8:$BB$3170,16,0)),IF($A414="","",VLOOKUP($A414,BDD!$A$8:$BB$3170,29,0)))</f>
        <v/>
      </c>
      <c r="P414" s="402" t="str">
        <f>IF(AB414="",IF($A414="","",VLOOKUP($A414,BDD!$A$8:$BB$3170,17,0)),VLOOKUP($A414,BDD!$A$8:$BB$3170,30,0))</f>
        <v/>
      </c>
      <c r="Q414" s="402" t="str">
        <f>IF(AB414="",IF($A414="","",VLOOKUP($A414,BDD!$A$8:$BB$3170,18,0)),VLOOKUP($A414,BDD!$A$8:$BB$3170,30,0))</f>
        <v/>
      </c>
      <c r="R414" s="402" t="str">
        <f>IF(AB414="",IF($A414="","",VLOOKUP($A414,BDD!$A$8:$BB$3170,19,0)),VLOOKUP($A414,BDD!$A$8:$BB$3170,30,0))</f>
        <v/>
      </c>
      <c r="S414" s="398" t="str">
        <f>IF($A414="","",IFERROR(RIGHT(IF(VLOOKUP($A414,BDD!$A$8:$BB$3170,23,0)=0,"",VLOOKUP($A414,BDD!$A$8:$BB$3170,23,0)),3),""))</f>
        <v/>
      </c>
      <c r="T414" s="398" t="str">
        <f>IF($A414="","",IFERROR(RIGHT(IF(VLOOKUP($A414,BDD!$A$8:$BB$3170,27,0)=0,"",VLOOKUP($A414,BDD!$A$8:$BB$3170,27,0)),3),""))</f>
        <v/>
      </c>
      <c r="U414" s="398" t="str">
        <f>IF($A414="","",IFERROR(RIGHT(IF(VLOOKUP($A414,BDD!$A$8:$BB$3170,51,0)=0,"",VLOOKUP($A414,BDD!$A$8:$BB$3170,51,0)),3),""))</f>
        <v/>
      </c>
      <c r="V414" s="398" t="str">
        <f>IF($A414="","",IFERROR(RIGHT(IF(VLOOKUP($A414,BDD!$A$8:$BB$3170,52,0)=0,"",VLOOKUP($A414,BDD!$A$8:$BB$3170,52,0)),3),""))</f>
        <v/>
      </c>
      <c r="W414" s="398" t="str">
        <f>IF($A414="","",IFERROR(RIGHT(IF(VLOOKUP($A414,BDD!$A$8:$BB$3170,53,0)=0,"",VLOOKUP($A414,BDD!$A$8:$BB$3170,53,0)),3),""))</f>
        <v/>
      </c>
      <c r="X414" s="403" t="str">
        <f>IF($A414="","",IFERROR(RIGHT(IF(VLOOKUP($A414,BDD!$A$8:$BB$3170,54,0)=0,"",VLOOKUP($A414,BDD!$A$8:$BB$3170,54,0)),3),""))</f>
        <v/>
      </c>
      <c r="Y414" s="359">
        <v>250</v>
      </c>
      <c r="Z414" s="360"/>
      <c r="AA414" s="419"/>
      <c r="AB414" s="411" t="str">
        <f>IF($A414="","",IF(VLOOKUP($A414,BDD!$A$8:$BB$3170,32,0)=0,"",VLOOKUP($A414,BDD!$A$8:$BB$3170,32,0)))</f>
        <v/>
      </c>
    </row>
    <row r="415" spans="1:28" s="359" customFormat="1" ht="21" customHeight="1">
      <c r="A415" s="350" t="str">
        <f>IF(AA251="","",IFERROR(INDEX(BDD!$A$8:$A$3170,MATCH(AA251&amp;"",BDD!$E$8:$E$3170,0)),IFERROR(INDEX(BDD!$A$8:$A$3170,MATCH("JN°"&amp;TEXT(AA251,"000"),BDD!$E$8:$E$3170,0)),IF(ISNUMBER(MATCH(AA251&amp;"",BDD!$A$8:$A$3170,0)),AA251&amp;"",""))))</f>
        <v/>
      </c>
      <c r="B415" s="397" t="str">
        <f>IF($A415="","",VLOOKUP($A415,BDD!$A$8:$BB$3170,3,0))</f>
        <v/>
      </c>
      <c r="C415" s="363" t="str">
        <f>IF($A415="","",VLOOKUP($A415,BDD!$A$8:$BB$3170,4,0))</f>
        <v/>
      </c>
      <c r="D415" s="398" t="str">
        <f>IF($A415="","",VLOOKUP($A415,BDD!$A$8:$BB$3170,12,0))</f>
        <v/>
      </c>
      <c r="E415" s="398" t="str">
        <f>IF($A415="","",VLOOKUP($A415,BDD!$A$8:$BB$3170,5,0))</f>
        <v/>
      </c>
      <c r="F415" s="398" t="str">
        <f>IF($A415="","",VLOOKUP($A415,BDD!$A$8:$BB$3170,6,0))</f>
        <v/>
      </c>
      <c r="G415" s="399" t="str">
        <f>IF($A415="","",VLOOKUP($A415,BDD!$A$8:$BB$3170,7,0))</f>
        <v/>
      </c>
      <c r="H415" s="398" t="str">
        <f>IF($A415="","",VLOOKUP($A415,BDD!$A$8:$BB$3170,8,0))</f>
        <v/>
      </c>
      <c r="I415" s="398" t="str">
        <f>IF($A415="","",VLOOKUP($A415,BDD!$A$8:$BB$3170,9,0))</f>
        <v/>
      </c>
      <c r="J415" s="399" t="str">
        <f>IF($A415="","",VLOOKUP($A415,BDD!$A$8:$BB$3170,10,0))</f>
        <v/>
      </c>
      <c r="K415" s="400" t="str">
        <f>IF($A415="","",VLOOKUP($A415,BDD!$A$8:$BB$3170,11,0))</f>
        <v/>
      </c>
      <c r="L415" s="398" t="str">
        <f>IF($A415="","",VLOOKUP($A415,BDD!$A$8:$BB$3170,13,0))</f>
        <v/>
      </c>
      <c r="M415" s="398" t="str">
        <f>IF($A415="","",VLOOKUP($A415,BDD!$A$8:$BB$3170,14,0))</f>
        <v/>
      </c>
      <c r="N415" s="401" t="str">
        <f>IF(AB415="",IF($A415="","",VLOOKUP($A415,BDD!$A$8:$BB$3170,22,0)),VLOOKUP($A415,BDD!$A$8:$BB$3170,31,0))</f>
        <v/>
      </c>
      <c r="O415" s="399" t="str">
        <f>IF(AB415="",IF($A415="","",VLOOKUP($A415,BDD!$A$8:$BB$3170,16,0)),IF($A415="","",VLOOKUP($A415,BDD!$A$8:$BB$3170,29,0)))</f>
        <v/>
      </c>
      <c r="P415" s="402" t="str">
        <f>IF(AB415="",IF($A415="","",VLOOKUP($A415,BDD!$A$8:$BB$3170,17,0)),VLOOKUP($A415,BDD!$A$8:$BB$3170,30,0))</f>
        <v/>
      </c>
      <c r="Q415" s="402" t="str">
        <f>IF(AB415="",IF($A415="","",VLOOKUP($A415,BDD!$A$8:$BB$3170,18,0)),VLOOKUP($A415,BDD!$A$8:$BB$3170,30,0))</f>
        <v/>
      </c>
      <c r="R415" s="402" t="str">
        <f>IF(AB415="",IF($A415="","",VLOOKUP($A415,BDD!$A$8:$BB$3170,19,0)),VLOOKUP($A415,BDD!$A$8:$BB$3170,30,0))</f>
        <v/>
      </c>
      <c r="S415" s="398" t="str">
        <f>IF($A415="","",IFERROR(RIGHT(IF(VLOOKUP($A415,BDD!$A$8:$BB$3170,23,0)=0,"",VLOOKUP($A415,BDD!$A$8:$BB$3170,23,0)),3),""))</f>
        <v/>
      </c>
      <c r="T415" s="398" t="str">
        <f>IF($A415="","",IFERROR(RIGHT(IF(VLOOKUP($A415,BDD!$A$8:$BB$3170,27,0)=0,"",VLOOKUP($A415,BDD!$A$8:$BB$3170,27,0)),3),""))</f>
        <v/>
      </c>
      <c r="U415" s="398" t="str">
        <f>IF($A415="","",IFERROR(RIGHT(IF(VLOOKUP($A415,BDD!$A$8:$BB$3170,51,0)=0,"",VLOOKUP($A415,BDD!$A$8:$BB$3170,51,0)),3),""))</f>
        <v/>
      </c>
      <c r="V415" s="398" t="str">
        <f>IF($A415="","",IFERROR(RIGHT(IF(VLOOKUP($A415,BDD!$A$8:$BB$3170,52,0)=0,"",VLOOKUP($A415,BDD!$A$8:$BB$3170,52,0)),3),""))</f>
        <v/>
      </c>
      <c r="W415" s="398" t="str">
        <f>IF($A415="","",IFERROR(RIGHT(IF(VLOOKUP($A415,BDD!$A$8:$BB$3170,53,0)=0,"",VLOOKUP($A415,BDD!$A$8:$BB$3170,53,0)),3),""))</f>
        <v/>
      </c>
      <c r="X415" s="403" t="str">
        <f>IF($A415="","",IFERROR(RIGHT(IF(VLOOKUP($A415,BDD!$A$8:$BB$3170,54,0)=0,"",VLOOKUP($A415,BDD!$A$8:$BB$3170,54,0)),3),""))</f>
        <v/>
      </c>
      <c r="Y415" s="359">
        <v>251</v>
      </c>
      <c r="Z415" s="360"/>
      <c r="AA415" s="419"/>
      <c r="AB415" s="411" t="str">
        <f>IF($A415="","",IF(VLOOKUP($A415,BDD!$A$8:$BB$3170,32,0)=0,"",VLOOKUP($A415,BDD!$A$8:$BB$3170,32,0)))</f>
        <v/>
      </c>
    </row>
    <row r="416" spans="1:28" s="359" customFormat="1" ht="21" customHeight="1">
      <c r="A416" s="350" t="str">
        <f>IF(AA252="","",IFERROR(INDEX(BDD!$A$8:$A$3170,MATCH(AA252&amp;"",BDD!$E$8:$E$3170,0)),IFERROR(INDEX(BDD!$A$8:$A$3170,MATCH("JN°"&amp;TEXT(AA252,"000"),BDD!$E$8:$E$3170,0)),IF(ISNUMBER(MATCH(AA252&amp;"",BDD!$A$8:$A$3170,0)),AA252&amp;"",""))))</f>
        <v/>
      </c>
      <c r="B416" s="404" t="str">
        <f>IF($A416="","",VLOOKUP($A416,BDD!$A$8:$BB$3170,3,0))</f>
        <v/>
      </c>
      <c r="C416" s="372" t="str">
        <f>IF($A416="","",VLOOKUP($A416,BDD!$A$8:$BB$3170,4,0))</f>
        <v/>
      </c>
      <c r="D416" s="405" t="str">
        <f>IF($A416="","",VLOOKUP($A416,BDD!$A$8:$BB$3170,12,0))</f>
        <v/>
      </c>
      <c r="E416" s="405" t="str">
        <f>IF($A416="","",VLOOKUP($A416,BDD!$A$8:$BB$3170,5,0))</f>
        <v/>
      </c>
      <c r="F416" s="405" t="str">
        <f>IF($A416="","",VLOOKUP($A416,BDD!$A$8:$BB$3170,6,0))</f>
        <v/>
      </c>
      <c r="G416" s="406" t="str">
        <f>IF($A416="","",VLOOKUP($A416,BDD!$A$8:$BB$3170,7,0))</f>
        <v/>
      </c>
      <c r="H416" s="405" t="str">
        <f>IF($A416="","",VLOOKUP($A416,BDD!$A$8:$BB$3170,8,0))</f>
        <v/>
      </c>
      <c r="I416" s="405" t="str">
        <f>IF($A416="","",VLOOKUP($A416,BDD!$A$8:$BB$3170,9,0))</f>
        <v/>
      </c>
      <c r="J416" s="406" t="str">
        <f>IF($A416="","",VLOOKUP($A416,BDD!$A$8:$BB$3170,10,0))</f>
        <v/>
      </c>
      <c r="K416" s="407" t="str">
        <f>IF($A416="","",VLOOKUP($A416,BDD!$A$8:$BB$3170,11,0))</f>
        <v/>
      </c>
      <c r="L416" s="405" t="str">
        <f>IF($A416="","",VLOOKUP($A416,BDD!$A$8:$BB$3170,13,0))</f>
        <v/>
      </c>
      <c r="M416" s="405" t="str">
        <f>IF($A416="","",VLOOKUP($A416,BDD!$A$8:$BB$3170,14,0))</f>
        <v/>
      </c>
      <c r="N416" s="408" t="str">
        <f>IF(AB416="",IF($A416="","",VLOOKUP($A416,BDD!$A$8:$BB$3170,22,0)),VLOOKUP($A416,BDD!$A$8:$BB$3170,31,0))</f>
        <v/>
      </c>
      <c r="O416" s="406" t="str">
        <f>IF(AB416="",IF($A416="","",VLOOKUP($A416,BDD!$A$8:$BB$3170,16,0)),IF($A416="","",VLOOKUP($A416,BDD!$A$8:$BB$3170,29,0)))</f>
        <v/>
      </c>
      <c r="P416" s="409" t="str">
        <f>IF(AB416="",IF($A416="","",VLOOKUP($A416,BDD!$A$8:$BB$3170,17,0)),VLOOKUP($A416,BDD!$A$8:$BB$3170,30,0))</f>
        <v/>
      </c>
      <c r="Q416" s="409" t="str">
        <f>IF(AB416="",IF($A416="","",VLOOKUP($A416,BDD!$A$8:$BB$3170,18,0)),VLOOKUP($A416,BDD!$A$8:$BB$3170,30,0))</f>
        <v/>
      </c>
      <c r="R416" s="409" t="str">
        <f>IF(AB416="",IF($A416="","",VLOOKUP($A416,BDD!$A$8:$BB$3170,19,0)),VLOOKUP($A416,BDD!$A$8:$BB$3170,30,0))</f>
        <v/>
      </c>
      <c r="S416" s="405" t="str">
        <f>IF($A416="","",IFERROR(RIGHT(IF(VLOOKUP($A416,BDD!$A$8:$BB$3170,23,0)=0,"",VLOOKUP($A416,BDD!$A$8:$BB$3170,23,0)),3),""))</f>
        <v/>
      </c>
      <c r="T416" s="405" t="str">
        <f>IF($A416="","",IFERROR(RIGHT(IF(VLOOKUP($A416,BDD!$A$8:$BB$3170,27,0)=0,"",VLOOKUP($A416,BDD!$A$8:$BB$3170,27,0)),3),""))</f>
        <v/>
      </c>
      <c r="U416" s="405" t="str">
        <f>IF($A416="","",IFERROR(RIGHT(IF(VLOOKUP($A416,BDD!$A$8:$BB$3170,51,0)=0,"",VLOOKUP($A416,BDD!$A$8:$BB$3170,51,0)),3),""))</f>
        <v/>
      </c>
      <c r="V416" s="405" t="str">
        <f>IF($A416="","",IFERROR(RIGHT(IF(VLOOKUP($A416,BDD!$A$8:$BB$3170,52,0)=0,"",VLOOKUP($A416,BDD!$A$8:$BB$3170,52,0)),3),""))</f>
        <v/>
      </c>
      <c r="W416" s="405" t="str">
        <f>IF($A416="","",IFERROR(RIGHT(IF(VLOOKUP($A416,BDD!$A$8:$BB$3170,53,0)=0,"",VLOOKUP($A416,BDD!$A$8:$BB$3170,53,0)),3),""))</f>
        <v/>
      </c>
      <c r="X416" s="410" t="str">
        <f>IF($A416="","",IFERROR(RIGHT(IF(VLOOKUP($A416,BDD!$A$8:$BB$3170,54,0)=0,"",VLOOKUP($A416,BDD!$A$8:$BB$3170,54,0)),3),""))</f>
        <v/>
      </c>
      <c r="Y416" s="359">
        <v>252</v>
      </c>
      <c r="Z416" s="360"/>
      <c r="AA416" s="419"/>
      <c r="AB416" s="411" t="str">
        <f>IF($A416="","",IF(VLOOKUP($A416,BDD!$A$8:$BB$3170,32,0)=0,"",VLOOKUP($A416,BDD!$A$8:$BB$3170,32,0)))</f>
        <v/>
      </c>
    </row>
    <row r="417" spans="1:28" ht="3" customHeight="1">
      <c r="A417" s="379"/>
      <c r="B417" s="216"/>
      <c r="C417" s="216"/>
      <c r="D417" s="216"/>
      <c r="E417" s="216"/>
      <c r="F417" s="216"/>
      <c r="G417" s="380"/>
      <c r="I417" s="216"/>
      <c r="J417" s="380"/>
      <c r="L417" s="216"/>
      <c r="M417" s="216"/>
      <c r="N417" s="216"/>
      <c r="O417" s="380"/>
      <c r="P417" s="381"/>
      <c r="Q417" s="381"/>
      <c r="R417" s="381"/>
      <c r="S417" s="216"/>
      <c r="T417" s="216"/>
      <c r="U417" s="216"/>
      <c r="V417" s="216"/>
      <c r="W417" s="216"/>
      <c r="X417" s="216"/>
      <c r="Y417" s="189">
        <v>22</v>
      </c>
      <c r="AB417" s="421"/>
    </row>
    <row r="418" spans="1:28" s="382" customFormat="1" ht="20.100000000000001" customHeight="1">
      <c r="B418" s="1126" t="s">
        <v>1617</v>
      </c>
      <c r="C418" s="1126"/>
      <c r="D418" s="1126"/>
      <c r="E418" s="1126"/>
      <c r="F418" s="1126"/>
      <c r="G418" s="1126"/>
      <c r="H418" s="1126"/>
      <c r="I418" s="1126"/>
      <c r="J418" s="1126"/>
      <c r="K418" s="1126"/>
      <c r="L418" s="1115" t="s">
        <v>1777</v>
      </c>
      <c r="M418" s="1115"/>
      <c r="N418" s="1115"/>
      <c r="O418" s="1115"/>
      <c r="P418" s="1115"/>
      <c r="Q418" s="1115"/>
      <c r="R418" s="1115"/>
      <c r="S418" s="1115"/>
      <c r="T418" s="1115"/>
      <c r="U418" s="1115"/>
      <c r="V418" s="1115"/>
      <c r="W418" s="1115"/>
      <c r="X418" s="1115"/>
      <c r="Y418" s="189"/>
      <c r="Z418" s="418"/>
      <c r="AA418" s="422"/>
      <c r="AB418" s="232"/>
    </row>
    <row r="419" spans="1:28" s="382" customFormat="1" ht="20.100000000000001" customHeight="1">
      <c r="B419" s="1114" t="s">
        <v>1840</v>
      </c>
      <c r="C419" s="1114"/>
      <c r="D419" s="1114"/>
      <c r="E419" s="1114"/>
      <c r="F419" s="1114"/>
      <c r="G419" s="1114"/>
      <c r="H419" s="1114"/>
      <c r="I419" s="1114"/>
      <c r="J419" s="1114"/>
      <c r="K419" s="1114"/>
      <c r="L419" s="1115"/>
      <c r="M419" s="1115"/>
      <c r="N419" s="1115"/>
      <c r="O419" s="1115"/>
      <c r="P419" s="1115"/>
      <c r="Q419" s="1115"/>
      <c r="R419" s="1115"/>
      <c r="S419" s="1115"/>
      <c r="T419" s="1115"/>
      <c r="U419" s="1115"/>
      <c r="V419" s="1115"/>
      <c r="W419" s="1115"/>
      <c r="X419" s="1115"/>
      <c r="Y419" s="189"/>
      <c r="Z419" s="418"/>
      <c r="AA419" s="422"/>
      <c r="AB419" s="232"/>
    </row>
    <row r="420" spans="1:28" s="382" customFormat="1" ht="20.100000000000001" customHeight="1">
      <c r="B420" s="1114" t="s">
        <v>1841</v>
      </c>
      <c r="C420" s="1114"/>
      <c r="D420" s="1114"/>
      <c r="E420" s="1114"/>
      <c r="F420" s="1114"/>
      <c r="G420" s="1114"/>
      <c r="H420" s="1114"/>
      <c r="I420" s="1114"/>
      <c r="J420" s="1114"/>
      <c r="K420" s="1114"/>
      <c r="L420" s="1115"/>
      <c r="M420" s="1115"/>
      <c r="N420" s="1115"/>
      <c r="O420" s="1115"/>
      <c r="P420" s="1115"/>
      <c r="Q420" s="1115"/>
      <c r="R420" s="1115"/>
      <c r="S420" s="1115"/>
      <c r="T420" s="1115"/>
      <c r="U420" s="1115"/>
      <c r="V420" s="1115"/>
      <c r="W420" s="1115"/>
      <c r="X420" s="1115"/>
      <c r="Y420" s="189"/>
      <c r="Z420" s="418"/>
      <c r="AA420" s="422"/>
      <c r="AB420" s="232"/>
    </row>
    <row r="421" spans="1:28" s="382" customFormat="1" ht="20.100000000000001" customHeight="1">
      <c r="B421" s="1114" t="s">
        <v>1842</v>
      </c>
      <c r="C421" s="1114"/>
      <c r="D421" s="1114"/>
      <c r="E421" s="1114"/>
      <c r="F421" s="1114"/>
      <c r="G421" s="1114"/>
      <c r="H421" s="1114"/>
      <c r="I421" s="1114"/>
      <c r="J421" s="1114"/>
      <c r="K421" s="1114"/>
      <c r="L421" s="1115"/>
      <c r="M421" s="1115"/>
      <c r="N421" s="1115"/>
      <c r="O421" s="1115"/>
      <c r="P421" s="1115"/>
      <c r="Q421" s="1115"/>
      <c r="R421" s="1115"/>
      <c r="S421" s="1115"/>
      <c r="T421" s="1115"/>
      <c r="U421" s="1115"/>
      <c r="V421" s="1115"/>
      <c r="W421" s="1115"/>
      <c r="X421" s="1115"/>
      <c r="Y421" s="189"/>
      <c r="Z421" s="418"/>
      <c r="AA421" s="422"/>
      <c r="AB421" s="232"/>
    </row>
    <row r="422" spans="1:28" s="316" customFormat="1" ht="18.95" customHeight="1">
      <c r="A422" s="315"/>
      <c r="B422" s="1127"/>
      <c r="C422" s="1127"/>
      <c r="D422" s="1127"/>
      <c r="E422" s="1127"/>
      <c r="F422" s="1128" t="s">
        <v>1533</v>
      </c>
      <c r="G422" s="1129"/>
      <c r="H422" s="1129"/>
      <c r="I422" s="1129"/>
      <c r="J422" s="1129"/>
      <c r="K422" s="1129"/>
      <c r="L422" s="1129"/>
      <c r="M422" s="1129"/>
      <c r="N422" s="1129"/>
      <c r="O422" s="1129"/>
      <c r="P422" s="1129"/>
      <c r="Q422" s="1129"/>
      <c r="R422" s="1129"/>
      <c r="S422" s="1129"/>
      <c r="T422" s="1130"/>
      <c r="U422" s="1137" t="s">
        <v>1820</v>
      </c>
      <c r="V422" s="1138"/>
      <c r="W422" s="1138"/>
      <c r="X422" s="1139"/>
      <c r="Z422" s="317"/>
      <c r="AA422" s="420"/>
      <c r="AB422" s="232"/>
    </row>
    <row r="423" spans="1:28" s="316" customFormat="1" ht="18.95" customHeight="1">
      <c r="A423" s="315"/>
      <c r="B423" s="1127"/>
      <c r="C423" s="1127"/>
      <c r="D423" s="1127"/>
      <c r="E423" s="1127"/>
      <c r="F423" s="1131"/>
      <c r="G423" s="1132"/>
      <c r="H423" s="1132"/>
      <c r="I423" s="1132"/>
      <c r="J423" s="1132"/>
      <c r="K423" s="1132"/>
      <c r="L423" s="1132"/>
      <c r="M423" s="1132"/>
      <c r="N423" s="1132"/>
      <c r="O423" s="1132"/>
      <c r="P423" s="1132"/>
      <c r="Q423" s="1132"/>
      <c r="R423" s="1132"/>
      <c r="S423" s="1132"/>
      <c r="T423" s="1133"/>
      <c r="U423" s="1137" t="s">
        <v>1536</v>
      </c>
      <c r="V423" s="1138"/>
      <c r="W423" s="1138"/>
      <c r="X423" s="1139"/>
      <c r="Z423" s="317"/>
      <c r="AA423" s="420"/>
      <c r="AB423" s="232"/>
    </row>
    <row r="424" spans="1:28" s="316" customFormat="1" ht="18.95" customHeight="1">
      <c r="A424" s="315"/>
      <c r="B424" s="1127"/>
      <c r="C424" s="1127"/>
      <c r="D424" s="1127"/>
      <c r="E424" s="1127"/>
      <c r="F424" s="1134"/>
      <c r="G424" s="1135"/>
      <c r="H424" s="1135"/>
      <c r="I424" s="1135"/>
      <c r="J424" s="1135"/>
      <c r="K424" s="1135"/>
      <c r="L424" s="1135"/>
      <c r="M424" s="1135"/>
      <c r="N424" s="1135"/>
      <c r="O424" s="1135"/>
      <c r="P424" s="1135"/>
      <c r="Q424" s="1135"/>
      <c r="R424" s="1135"/>
      <c r="S424" s="1135"/>
      <c r="T424" s="1136"/>
      <c r="U424" s="1137" t="s">
        <v>1538</v>
      </c>
      <c r="V424" s="1138"/>
      <c r="W424" s="1138"/>
      <c r="X424" s="1139"/>
      <c r="Z424" s="317"/>
      <c r="AA424" s="420"/>
      <c r="AB424" s="232"/>
    </row>
    <row r="425" spans="1:28" s="316" customFormat="1" ht="3" customHeight="1">
      <c r="A425" s="315"/>
      <c r="H425" s="319"/>
      <c r="K425" s="319"/>
      <c r="P425" s="320"/>
      <c r="Q425" s="320"/>
      <c r="R425" s="320"/>
      <c r="Z425" s="317"/>
      <c r="AA425" s="420"/>
      <c r="AB425" s="232"/>
    </row>
    <row r="426" spans="1:28" s="316" customFormat="1" ht="21.75" customHeight="1">
      <c r="A426" s="315"/>
      <c r="B426" s="1116" t="s">
        <v>1821</v>
      </c>
      <c r="C426" s="1117"/>
      <c r="D426" s="1117"/>
      <c r="E426" s="1117"/>
      <c r="F426" s="1117"/>
      <c r="G426" s="1117"/>
      <c r="H426" s="1117"/>
      <c r="I426" s="1117"/>
      <c r="J426" s="1117"/>
      <c r="K426" s="1117"/>
      <c r="L426" s="1117"/>
      <c r="M426" s="1117"/>
      <c r="N426" s="1117"/>
      <c r="O426" s="1117"/>
      <c r="P426" s="1117"/>
      <c r="Q426" s="1117"/>
      <c r="R426" s="1117"/>
      <c r="S426" s="1117"/>
      <c r="T426" s="1117"/>
      <c r="U426" s="1117"/>
      <c r="V426" s="1117"/>
      <c r="W426" s="1117"/>
      <c r="X426" s="1118"/>
      <c r="Z426" s="317"/>
      <c r="AA426" s="420"/>
      <c r="AB426" s="232"/>
    </row>
    <row r="427" spans="1:28" s="326" customFormat="1" ht="18.75" customHeight="1">
      <c r="A427" s="315"/>
      <c r="B427" s="321" t="s">
        <v>1822</v>
      </c>
      <c r="C427" s="322"/>
      <c r="D427" s="322"/>
      <c r="E427" s="322"/>
      <c r="F427" s="384" t="str">
        <f>$F$7</f>
        <v>MFD-ISW Vers MFD-CPF-</v>
      </c>
      <c r="H427" s="385"/>
      <c r="I427" s="323" t="s">
        <v>1823</v>
      </c>
      <c r="J427" s="324"/>
      <c r="K427" s="386" t="str">
        <f>$K$7</f>
        <v>0  ML</v>
      </c>
      <c r="M427" s="327"/>
      <c r="N427" s="328" t="s">
        <v>1824</v>
      </c>
      <c r="O427" s="329">
        <f>$O$7</f>
        <v>0</v>
      </c>
      <c r="P427" s="330" t="s">
        <v>1825</v>
      </c>
      <c r="Q427" s="331" t="s">
        <v>1826</v>
      </c>
      <c r="R427" s="332"/>
      <c r="S427" s="1119">
        <f>$S$7</f>
        <v>0</v>
      </c>
      <c r="T427" s="1119"/>
      <c r="U427" s="333" t="s">
        <v>1825</v>
      </c>
      <c r="V427" s="324" t="s">
        <v>1827</v>
      </c>
      <c r="X427" s="334" t="str">
        <f>CONCATENATE("13/",$O$1)</f>
        <v>13/6</v>
      </c>
      <c r="Z427" s="317"/>
      <c r="AA427" s="417"/>
      <c r="AB427" s="232"/>
    </row>
    <row r="428" spans="1:28" s="223" customFormat="1" ht="22.5" customHeight="1">
      <c r="A428" s="387"/>
      <c r="B428" s="1120" t="s">
        <v>1828</v>
      </c>
      <c r="C428" s="1121"/>
      <c r="D428" s="1121"/>
      <c r="E428" s="1121"/>
      <c r="F428" s="1121"/>
      <c r="G428" s="1121"/>
      <c r="H428" s="1121"/>
      <c r="I428" s="1121"/>
      <c r="J428" s="1121"/>
      <c r="K428" s="1121"/>
      <c r="L428" s="1121"/>
      <c r="M428" s="1121"/>
      <c r="N428" s="1121"/>
      <c r="O428" s="1122"/>
      <c r="P428" s="1123" t="s">
        <v>1829</v>
      </c>
      <c r="Q428" s="1124"/>
      <c r="R428" s="1125"/>
      <c r="S428" s="335" t="s">
        <v>1830</v>
      </c>
      <c r="T428" s="336"/>
      <c r="U428" s="337">
        <f>$U$8</f>
        <v>0</v>
      </c>
      <c r="V428" s="336"/>
      <c r="W428" s="336"/>
      <c r="X428" s="338"/>
      <c r="Z428" s="317"/>
      <c r="AA428" s="420"/>
      <c r="AB428" s="232"/>
    </row>
    <row r="429" spans="1:28" s="347" customFormat="1" ht="55.5" customHeight="1">
      <c r="A429" s="388"/>
      <c r="B429" s="340" t="s">
        <v>1831</v>
      </c>
      <c r="C429" s="341" t="s">
        <v>1492</v>
      </c>
      <c r="D429" s="341" t="s">
        <v>1500</v>
      </c>
      <c r="E429" s="341" t="s">
        <v>1493</v>
      </c>
      <c r="F429" s="341" t="s">
        <v>1494</v>
      </c>
      <c r="G429" s="341" t="s">
        <v>1832</v>
      </c>
      <c r="H429" s="341" t="s">
        <v>1833</v>
      </c>
      <c r="I429" s="341" t="s">
        <v>1497</v>
      </c>
      <c r="J429" s="341" t="s">
        <v>1498</v>
      </c>
      <c r="K429" s="341" t="s">
        <v>1499</v>
      </c>
      <c r="L429" s="341" t="s">
        <v>1501</v>
      </c>
      <c r="M429" s="341" t="s">
        <v>1502</v>
      </c>
      <c r="N429" s="343" t="s">
        <v>1519</v>
      </c>
      <c r="O429" s="341" t="s">
        <v>1504</v>
      </c>
      <c r="P429" s="344" t="s">
        <v>1516</v>
      </c>
      <c r="Q429" s="344" t="s">
        <v>1517</v>
      </c>
      <c r="R429" s="344" t="s">
        <v>1518</v>
      </c>
      <c r="S429" s="345" t="s">
        <v>1834</v>
      </c>
      <c r="T429" s="345" t="s">
        <v>1835</v>
      </c>
      <c r="U429" s="345" t="s">
        <v>1836</v>
      </c>
      <c r="V429" s="345" t="s">
        <v>1837</v>
      </c>
      <c r="W429" s="345" t="s">
        <v>1838</v>
      </c>
      <c r="X429" s="346" t="s">
        <v>1839</v>
      </c>
      <c r="Z429" s="317"/>
      <c r="AA429" s="420"/>
      <c r="AB429" s="232"/>
    </row>
    <row r="430" spans="1:28" ht="3" customHeight="1">
      <c r="A430" s="389"/>
      <c r="B430" s="348"/>
      <c r="C430" s="348"/>
      <c r="D430" s="348"/>
      <c r="E430" s="348"/>
      <c r="F430" s="348"/>
      <c r="G430" s="348"/>
      <c r="H430" s="348"/>
      <c r="I430" s="348"/>
      <c r="J430" s="348"/>
      <c r="K430" s="348"/>
      <c r="L430" s="348"/>
      <c r="M430" s="348"/>
      <c r="N430" s="348"/>
      <c r="O430" s="348"/>
      <c r="P430" s="349"/>
      <c r="Q430" s="349"/>
      <c r="R430" s="349"/>
      <c r="S430" s="348"/>
      <c r="T430" s="348"/>
      <c r="U430" s="348"/>
      <c r="V430" s="348"/>
      <c r="W430" s="348"/>
      <c r="X430" s="348"/>
      <c r="Y430" s="348"/>
      <c r="AB430" s="423"/>
    </row>
    <row r="431" spans="1:28" s="359" customFormat="1" ht="21" customHeight="1">
      <c r="A431" s="350" t="str">
        <f>IF(AA253="","",IFERROR(INDEX(BDD!$A$8:$A$3170,MATCH(AA253&amp;"",BDD!$E$8:$E$3170,0)),IFERROR(INDEX(BDD!$A$8:$A$3170,MATCH("JN°"&amp;TEXT(AA253,"000"),BDD!$E$8:$E$3170,0)),IF(ISNUMBER(MATCH(AA253&amp;"",BDD!$A$8:$A$3170,0)),AA253&amp;"",""))))</f>
        <v/>
      </c>
      <c r="B431" s="390" t="str">
        <f>IF($A431="","",VLOOKUP($A431,BDD!$A$8:$BB$3170,3,0))</f>
        <v/>
      </c>
      <c r="C431" s="352" t="str">
        <f>IF($A431="","",VLOOKUP($A431,BDD!$A$8:$BB$3170,4,0))</f>
        <v/>
      </c>
      <c r="D431" s="391" t="str">
        <f>IF($A431="","",VLOOKUP($A431,BDD!$A$8:$BB$3170,12,0))</f>
        <v/>
      </c>
      <c r="E431" s="391" t="str">
        <f>IF($A431="","",VLOOKUP($A431,BDD!$A$8:$BB$3170,5,0))</f>
        <v/>
      </c>
      <c r="F431" s="391" t="str">
        <f>IF($A431="","",VLOOKUP($A431,BDD!$A$8:$BB$3170,6,0))</f>
        <v/>
      </c>
      <c r="G431" s="392" t="str">
        <f>IF($A431="","",VLOOKUP($A431,BDD!$A$8:$BB$3170,7,0))</f>
        <v/>
      </c>
      <c r="H431" s="391" t="str">
        <f>IF($A431="","",VLOOKUP($A431,BDD!$A$8:$BB$3170,8,0))</f>
        <v/>
      </c>
      <c r="I431" s="391" t="str">
        <f>IF($A431="","",VLOOKUP($A431,BDD!$A$8:$BB$3170,9,0))</f>
        <v/>
      </c>
      <c r="J431" s="392" t="str">
        <f>IF($A431="","",VLOOKUP($A431,BDD!$A$8:$BB$3170,10,0))</f>
        <v/>
      </c>
      <c r="K431" s="393" t="str">
        <f>IF($A431="","",VLOOKUP($A431,BDD!$A$8:$BB$3170,11,0))</f>
        <v/>
      </c>
      <c r="L431" s="391" t="str">
        <f>IF($A431="","",VLOOKUP($A431,BDD!$A$8:$BB$3170,13,0))</f>
        <v/>
      </c>
      <c r="M431" s="391" t="str">
        <f>IF($A431="","",VLOOKUP($A431,BDD!$A$8:$BB$3170,14,0))</f>
        <v/>
      </c>
      <c r="N431" s="394" t="str">
        <f>IF(AB431="",IF($A431="","",VLOOKUP($A431,BDD!$A$8:$BB$3170,22,0)),VLOOKUP($A431,BDD!$A$8:$BB$3170,31,0))</f>
        <v/>
      </c>
      <c r="O431" s="392" t="str">
        <f>IF(AB431="",IF($A431="","",VLOOKUP($A431,BDD!$A$8:$BB$3170,16,0)),IF($A431="","",VLOOKUP($A431,BDD!$A$8:$BB$3170,29,0)))</f>
        <v/>
      </c>
      <c r="P431" s="395" t="str">
        <f>IF(AB431="",IF($A431="","",VLOOKUP($A431,BDD!$A$8:$BB$3170,17,0)),VLOOKUP($A431,BDD!$A$8:$BB$3170,30,0))</f>
        <v/>
      </c>
      <c r="Q431" s="395" t="str">
        <f>IF(AB431="",IF($A431="","",VLOOKUP($A431,BDD!$A$8:$BB$3170,18,0)),VLOOKUP($A431,BDD!$A$8:$BB$3170,30,0))</f>
        <v/>
      </c>
      <c r="R431" s="395" t="str">
        <f>IF(AB431="",IF($A431="","",VLOOKUP($A431,BDD!$A$8:$BB$3170,19,0)),VLOOKUP($A431,BDD!$A$8:$BB$3170,30,0))</f>
        <v/>
      </c>
      <c r="S431" s="391" t="str">
        <f>IF($A431="","",IFERROR(RIGHT(IF(VLOOKUP($A431,BDD!$A$8:$BB$3170,23,0)=0,"",VLOOKUP($A431,BDD!$A$8:$BB$3170,23,0)),3),""))</f>
        <v/>
      </c>
      <c r="T431" s="391" t="str">
        <f>IF($A431="","",IFERROR(RIGHT(IF(VLOOKUP($A431,BDD!$A$8:$BB$3170,27,0)=0,"",VLOOKUP($A431,BDD!$A$8:$BB$3170,27,0)),3),""))</f>
        <v/>
      </c>
      <c r="U431" s="391" t="str">
        <f>IF($A431="","",IFERROR(RIGHT(IF(VLOOKUP($A431,BDD!$A$8:$BB$3170,51,0)=0,"",VLOOKUP($A431,BDD!$A$8:$BB$3170,51,0)),3),""))</f>
        <v/>
      </c>
      <c r="V431" s="391" t="str">
        <f>IF($A431="","",IFERROR(RIGHT(IF(VLOOKUP($A431,BDD!$A$8:$BB$3170,52,0)=0,"",VLOOKUP($A431,BDD!$A$8:$BB$3170,52,0)),3),""))</f>
        <v/>
      </c>
      <c r="W431" s="391" t="str">
        <f>IF($A431="","",IFERROR(RIGHT(IF(VLOOKUP($A431,BDD!$A$8:$BB$3170,53,0)=0,"",VLOOKUP($A431,BDD!$A$8:$BB$3170,53,0)),3),""))</f>
        <v/>
      </c>
      <c r="X431" s="396" t="str">
        <f>IF($A431="","",IFERROR(RIGHT(IF(VLOOKUP($A431,BDD!$A$8:$BB$3170,54,0)=0,"",VLOOKUP($A431,BDD!$A$8:$BB$3170,54,0)),3),""))</f>
        <v/>
      </c>
      <c r="Y431" s="359">
        <v>253</v>
      </c>
      <c r="Z431" s="360"/>
      <c r="AA431" s="419"/>
      <c r="AB431" s="411" t="str">
        <f>IF($A431="","",IF(VLOOKUP($A431,BDD!$A$8:$BB$3170,32,0)=0,"",VLOOKUP($A431,BDD!$A$8:$BB$3170,32,0)))</f>
        <v/>
      </c>
    </row>
    <row r="432" spans="1:28" s="359" customFormat="1" ht="21" customHeight="1">
      <c r="A432" s="350" t="str">
        <f>IF(AA254="","",IFERROR(INDEX(BDD!$A$8:$A$3170,MATCH(AA254&amp;"",BDD!$E$8:$E$3170,0)),IFERROR(INDEX(BDD!$A$8:$A$3170,MATCH("JN°"&amp;TEXT(AA254,"000"),BDD!$E$8:$E$3170,0)),IF(ISNUMBER(MATCH(AA254&amp;"",BDD!$A$8:$A$3170,0)),AA254&amp;"",""))))</f>
        <v/>
      </c>
      <c r="B432" s="397" t="str">
        <f>IF($A432="","",VLOOKUP($A432,BDD!$A$8:$BB$3170,3,0))</f>
        <v/>
      </c>
      <c r="C432" s="363" t="str">
        <f>IF($A432="","",VLOOKUP($A432,BDD!$A$8:$BB$3170,4,0))</f>
        <v/>
      </c>
      <c r="D432" s="398" t="str">
        <f>IF($A432="","",VLOOKUP($A432,BDD!$A$8:$BB$3170,12,0))</f>
        <v/>
      </c>
      <c r="E432" s="398" t="str">
        <f>IF($A432="","",VLOOKUP($A432,BDD!$A$8:$BB$3170,5,0))</f>
        <v/>
      </c>
      <c r="F432" s="398" t="str">
        <f>IF($A432="","",VLOOKUP($A432,BDD!$A$8:$BB$3170,6,0))</f>
        <v/>
      </c>
      <c r="G432" s="399" t="str">
        <f>IF($A432="","",VLOOKUP($A432,BDD!$A$8:$BB$3170,7,0))</f>
        <v/>
      </c>
      <c r="H432" s="398" t="str">
        <f>IF($A432="","",VLOOKUP($A432,BDD!$A$8:$BB$3170,8,0))</f>
        <v/>
      </c>
      <c r="I432" s="398" t="str">
        <f>IF($A432="","",VLOOKUP($A432,BDD!$A$8:$BB$3170,9,0))</f>
        <v/>
      </c>
      <c r="J432" s="399" t="str">
        <f>IF($A432="","",VLOOKUP($A432,BDD!$A$8:$BB$3170,10,0))</f>
        <v/>
      </c>
      <c r="K432" s="400" t="str">
        <f>IF($A432="","",VLOOKUP($A432,BDD!$A$8:$BB$3170,11,0))</f>
        <v/>
      </c>
      <c r="L432" s="398" t="str">
        <f>IF($A432="","",VLOOKUP($A432,BDD!$A$8:$BB$3170,13,0))</f>
        <v/>
      </c>
      <c r="M432" s="398" t="str">
        <f>IF($A432="","",VLOOKUP($A432,BDD!$A$8:$BB$3170,14,0))</f>
        <v/>
      </c>
      <c r="N432" s="401" t="str">
        <f>IF(AB432="",IF($A432="","",VLOOKUP($A432,BDD!$A$8:$BB$3170,22,0)),VLOOKUP($A432,BDD!$A$8:$BB$3170,31,0))</f>
        <v/>
      </c>
      <c r="O432" s="399" t="str">
        <f>IF(AB432="",IF($A432="","",VLOOKUP($A432,BDD!$A$8:$BB$3170,16,0)),IF($A432="","",VLOOKUP($A432,BDD!$A$8:$BB$3170,29,0)))</f>
        <v/>
      </c>
      <c r="P432" s="402" t="str">
        <f>IF(AB432="",IF($A432="","",VLOOKUP($A432,BDD!$A$8:$BB$3170,17,0)),VLOOKUP($A432,BDD!$A$8:$BB$3170,30,0))</f>
        <v/>
      </c>
      <c r="Q432" s="402" t="str">
        <f>IF(AB432="",IF($A432="","",VLOOKUP($A432,BDD!$A$8:$BB$3170,18,0)),VLOOKUP($A432,BDD!$A$8:$BB$3170,30,0))</f>
        <v/>
      </c>
      <c r="R432" s="402" t="str">
        <f>IF(AB432="",IF($A432="","",VLOOKUP($A432,BDD!$A$8:$BB$3170,19,0)),VLOOKUP($A432,BDD!$A$8:$BB$3170,30,0))</f>
        <v/>
      </c>
      <c r="S432" s="398" t="str">
        <f>IF($A432="","",IFERROR(RIGHT(IF(VLOOKUP($A432,BDD!$A$8:$BB$3170,23,0)=0,"",VLOOKUP($A432,BDD!$A$8:$BB$3170,23,0)),3),""))</f>
        <v/>
      </c>
      <c r="T432" s="398" t="str">
        <f>IF($A432="","",IFERROR(RIGHT(IF(VLOOKUP($A432,BDD!$A$8:$BB$3170,27,0)=0,"",VLOOKUP($A432,BDD!$A$8:$BB$3170,27,0)),3),""))</f>
        <v/>
      </c>
      <c r="U432" s="398" t="str">
        <f>IF($A432="","",IFERROR(RIGHT(IF(VLOOKUP($A432,BDD!$A$8:$BB$3170,51,0)=0,"",VLOOKUP($A432,BDD!$A$8:$BB$3170,51,0)),3),""))</f>
        <v/>
      </c>
      <c r="V432" s="398" t="str">
        <f>IF($A432="","",IFERROR(RIGHT(IF(VLOOKUP($A432,BDD!$A$8:$BB$3170,52,0)=0,"",VLOOKUP($A432,BDD!$A$8:$BB$3170,52,0)),3),""))</f>
        <v/>
      </c>
      <c r="W432" s="398" t="str">
        <f>IF($A432="","",IFERROR(RIGHT(IF(VLOOKUP($A432,BDD!$A$8:$BB$3170,53,0)=0,"",VLOOKUP($A432,BDD!$A$8:$BB$3170,53,0)),3),""))</f>
        <v/>
      </c>
      <c r="X432" s="403" t="str">
        <f>IF($A432="","",IFERROR(RIGHT(IF(VLOOKUP($A432,BDD!$A$8:$BB$3170,54,0)=0,"",VLOOKUP($A432,BDD!$A$8:$BB$3170,54,0)),3),""))</f>
        <v/>
      </c>
      <c r="Y432" s="359">
        <v>254</v>
      </c>
      <c r="Z432" s="360"/>
      <c r="AA432" s="419"/>
      <c r="AB432" s="411" t="str">
        <f>IF($A432="","",IF(VLOOKUP($A432,BDD!$A$8:$BB$3170,32,0)=0,"",VLOOKUP($A432,BDD!$A$8:$BB$3170,32,0)))</f>
        <v/>
      </c>
    </row>
    <row r="433" spans="1:28" s="359" customFormat="1" ht="21" customHeight="1">
      <c r="A433" s="350" t="str">
        <f>IF(AA255="","",IFERROR(INDEX(BDD!$A$8:$A$3170,MATCH(AA255&amp;"",BDD!$E$8:$E$3170,0)),IFERROR(INDEX(BDD!$A$8:$A$3170,MATCH("JN°"&amp;TEXT(AA255,"000"),BDD!$E$8:$E$3170,0)),IF(ISNUMBER(MATCH(AA255&amp;"",BDD!$A$8:$A$3170,0)),AA255&amp;"",""))))</f>
        <v/>
      </c>
      <c r="B433" s="397" t="str">
        <f>IF($A433="","",VLOOKUP($A433,BDD!$A$8:$BB$3170,3,0))</f>
        <v/>
      </c>
      <c r="C433" s="363" t="str">
        <f>IF($A433="","",VLOOKUP($A433,BDD!$A$8:$BB$3170,4,0))</f>
        <v/>
      </c>
      <c r="D433" s="398" t="str">
        <f>IF($A433="","",VLOOKUP($A433,BDD!$A$8:$BB$3170,12,0))</f>
        <v/>
      </c>
      <c r="E433" s="398" t="str">
        <f>IF($A433="","",VLOOKUP($A433,BDD!$A$8:$BB$3170,5,0))</f>
        <v/>
      </c>
      <c r="F433" s="398" t="str">
        <f>IF($A433="","",VLOOKUP($A433,BDD!$A$8:$BB$3170,6,0))</f>
        <v/>
      </c>
      <c r="G433" s="399" t="str">
        <f>IF($A433="","",VLOOKUP($A433,BDD!$A$8:$BB$3170,7,0))</f>
        <v/>
      </c>
      <c r="H433" s="398" t="str">
        <f>IF($A433="","",VLOOKUP($A433,BDD!$A$8:$BB$3170,8,0))</f>
        <v/>
      </c>
      <c r="I433" s="398" t="str">
        <f>IF($A433="","",VLOOKUP($A433,BDD!$A$8:$BB$3170,9,0))</f>
        <v/>
      </c>
      <c r="J433" s="399" t="str">
        <f>IF($A433="","",VLOOKUP($A433,BDD!$A$8:$BB$3170,10,0))</f>
        <v/>
      </c>
      <c r="K433" s="400" t="str">
        <f>IF($A433="","",VLOOKUP($A433,BDD!$A$8:$BB$3170,11,0))</f>
        <v/>
      </c>
      <c r="L433" s="398" t="str">
        <f>IF($A433="","",VLOOKUP($A433,BDD!$A$8:$BB$3170,13,0))</f>
        <v/>
      </c>
      <c r="M433" s="398" t="str">
        <f>IF($A433="","",VLOOKUP($A433,BDD!$A$8:$BB$3170,14,0))</f>
        <v/>
      </c>
      <c r="N433" s="401" t="str">
        <f>IF(AB433="",IF($A433="","",VLOOKUP($A433,BDD!$A$8:$BB$3170,22,0)),VLOOKUP($A433,BDD!$A$8:$BB$3170,31,0))</f>
        <v/>
      </c>
      <c r="O433" s="399" t="str">
        <f>IF(AB433="",IF($A433="","",VLOOKUP($A433,BDD!$A$8:$BB$3170,16,0)),IF($A433="","",VLOOKUP($A433,BDD!$A$8:$BB$3170,29,0)))</f>
        <v/>
      </c>
      <c r="P433" s="402" t="str">
        <f>IF(AB433="",IF($A433="","",VLOOKUP($A433,BDD!$A$8:$BB$3170,17,0)),VLOOKUP($A433,BDD!$A$8:$BB$3170,30,0))</f>
        <v/>
      </c>
      <c r="Q433" s="402" t="str">
        <f>IF(AB433="",IF($A433="","",VLOOKUP($A433,BDD!$A$8:$BB$3170,18,0)),VLOOKUP($A433,BDD!$A$8:$BB$3170,30,0))</f>
        <v/>
      </c>
      <c r="R433" s="402" t="str">
        <f>IF(AB433="",IF($A433="","",VLOOKUP($A433,BDD!$A$8:$BB$3170,19,0)),VLOOKUP($A433,BDD!$A$8:$BB$3170,30,0))</f>
        <v/>
      </c>
      <c r="S433" s="398" t="str">
        <f>IF($A433="","",IFERROR(RIGHT(IF(VLOOKUP($A433,BDD!$A$8:$BB$3170,23,0)=0,"",VLOOKUP($A433,BDD!$A$8:$BB$3170,23,0)),3),""))</f>
        <v/>
      </c>
      <c r="T433" s="398" t="str">
        <f>IF($A433="","",IFERROR(RIGHT(IF(VLOOKUP($A433,BDD!$A$8:$BB$3170,27,0)=0,"",VLOOKUP($A433,BDD!$A$8:$BB$3170,27,0)),3),""))</f>
        <v/>
      </c>
      <c r="U433" s="398" t="str">
        <f>IF($A433="","",IFERROR(RIGHT(IF(VLOOKUP($A433,BDD!$A$8:$BB$3170,51,0)=0,"",VLOOKUP($A433,BDD!$A$8:$BB$3170,51,0)),3),""))</f>
        <v/>
      </c>
      <c r="V433" s="398" t="str">
        <f>IF($A433="","",IFERROR(RIGHT(IF(VLOOKUP($A433,BDD!$A$8:$BB$3170,52,0)=0,"",VLOOKUP($A433,BDD!$A$8:$BB$3170,52,0)),3),""))</f>
        <v/>
      </c>
      <c r="W433" s="398" t="str">
        <f>IF($A433="","",IFERROR(RIGHT(IF(VLOOKUP($A433,BDD!$A$8:$BB$3170,53,0)=0,"",VLOOKUP($A433,BDD!$A$8:$BB$3170,53,0)),3),""))</f>
        <v/>
      </c>
      <c r="X433" s="403" t="str">
        <f>IF($A433="","",IFERROR(RIGHT(IF(VLOOKUP($A433,BDD!$A$8:$BB$3170,54,0)=0,"",VLOOKUP($A433,BDD!$A$8:$BB$3170,54,0)),3),""))</f>
        <v/>
      </c>
      <c r="Y433" s="359">
        <v>255</v>
      </c>
      <c r="Z433" s="360"/>
      <c r="AA433" s="419"/>
      <c r="AB433" s="411" t="str">
        <f>IF($A433="","",IF(VLOOKUP($A433,BDD!$A$8:$BB$3170,32,0)=0,"",VLOOKUP($A433,BDD!$A$8:$BB$3170,32,0)))</f>
        <v/>
      </c>
    </row>
    <row r="434" spans="1:28" s="359" customFormat="1" ht="21" customHeight="1">
      <c r="A434" s="350" t="str">
        <f>IF(AA256="","",IFERROR(INDEX(BDD!$A$8:$A$3170,MATCH(AA256&amp;"",BDD!$E$8:$E$3170,0)),IFERROR(INDEX(BDD!$A$8:$A$3170,MATCH("JN°"&amp;TEXT(AA256,"000"),BDD!$E$8:$E$3170,0)),IF(ISNUMBER(MATCH(AA256&amp;"",BDD!$A$8:$A$3170,0)),AA256&amp;"",""))))</f>
        <v/>
      </c>
      <c r="B434" s="397" t="str">
        <f>IF($A434="","",VLOOKUP($A434,BDD!$A$8:$BB$3170,3,0))</f>
        <v/>
      </c>
      <c r="C434" s="363" t="str">
        <f>IF($A434="","",VLOOKUP($A434,BDD!$A$8:$BB$3170,4,0))</f>
        <v/>
      </c>
      <c r="D434" s="398" t="str">
        <f>IF($A434="","",VLOOKUP($A434,BDD!$A$8:$BB$3170,12,0))</f>
        <v/>
      </c>
      <c r="E434" s="398" t="str">
        <f>IF($A434="","",VLOOKUP($A434,BDD!$A$8:$BB$3170,5,0))</f>
        <v/>
      </c>
      <c r="F434" s="398" t="str">
        <f>IF($A434="","",VLOOKUP($A434,BDD!$A$8:$BB$3170,6,0))</f>
        <v/>
      </c>
      <c r="G434" s="399" t="str">
        <f>IF($A434="","",VLOOKUP($A434,BDD!$A$8:$BB$3170,7,0))</f>
        <v/>
      </c>
      <c r="H434" s="398" t="str">
        <f>IF($A434="","",VLOOKUP($A434,BDD!$A$8:$BB$3170,8,0))</f>
        <v/>
      </c>
      <c r="I434" s="398" t="str">
        <f>IF($A434="","",VLOOKUP($A434,BDD!$A$8:$BB$3170,9,0))</f>
        <v/>
      </c>
      <c r="J434" s="399" t="str">
        <f>IF($A434="","",VLOOKUP($A434,BDD!$A$8:$BB$3170,10,0))</f>
        <v/>
      </c>
      <c r="K434" s="400" t="str">
        <f>IF($A434="","",VLOOKUP($A434,BDD!$A$8:$BB$3170,11,0))</f>
        <v/>
      </c>
      <c r="L434" s="398" t="str">
        <f>IF($A434="","",VLOOKUP($A434,BDD!$A$8:$BB$3170,13,0))</f>
        <v/>
      </c>
      <c r="M434" s="398" t="str">
        <f>IF($A434="","",VLOOKUP($A434,BDD!$A$8:$BB$3170,14,0))</f>
        <v/>
      </c>
      <c r="N434" s="401" t="str">
        <f>IF(AB434="",IF($A434="","",VLOOKUP($A434,BDD!$A$8:$BB$3170,22,0)),VLOOKUP($A434,BDD!$A$8:$BB$3170,31,0))</f>
        <v/>
      </c>
      <c r="O434" s="399" t="str">
        <f>IF(AB434="",IF($A434="","",VLOOKUP($A434,BDD!$A$8:$BB$3170,16,0)),IF($A434="","",VLOOKUP($A434,BDD!$A$8:$BB$3170,29,0)))</f>
        <v/>
      </c>
      <c r="P434" s="402" t="str">
        <f>IF(AB434="",IF($A434="","",VLOOKUP($A434,BDD!$A$8:$BB$3170,17,0)),VLOOKUP($A434,BDD!$A$8:$BB$3170,30,0))</f>
        <v/>
      </c>
      <c r="Q434" s="402" t="str">
        <f>IF(AB434="",IF($A434="","",VLOOKUP($A434,BDD!$A$8:$BB$3170,18,0)),VLOOKUP($A434,BDD!$A$8:$BB$3170,30,0))</f>
        <v/>
      </c>
      <c r="R434" s="402" t="str">
        <f>IF(AB434="",IF($A434="","",VLOOKUP($A434,BDD!$A$8:$BB$3170,19,0)),VLOOKUP($A434,BDD!$A$8:$BB$3170,30,0))</f>
        <v/>
      </c>
      <c r="S434" s="398" t="str">
        <f>IF($A434="","",IFERROR(RIGHT(IF(VLOOKUP($A434,BDD!$A$8:$BB$3170,23,0)=0,"",VLOOKUP($A434,BDD!$A$8:$BB$3170,23,0)),3),""))</f>
        <v/>
      </c>
      <c r="T434" s="398" t="str">
        <f>IF($A434="","",IFERROR(RIGHT(IF(VLOOKUP($A434,BDD!$A$8:$BB$3170,27,0)=0,"",VLOOKUP($A434,BDD!$A$8:$BB$3170,27,0)),3),""))</f>
        <v/>
      </c>
      <c r="U434" s="398" t="str">
        <f>IF($A434="","",IFERROR(RIGHT(IF(VLOOKUP($A434,BDD!$A$8:$BB$3170,51,0)=0,"",VLOOKUP($A434,BDD!$A$8:$BB$3170,51,0)),3),""))</f>
        <v/>
      </c>
      <c r="V434" s="398" t="str">
        <f>IF($A434="","",IFERROR(RIGHT(IF(VLOOKUP($A434,BDD!$A$8:$BB$3170,52,0)=0,"",VLOOKUP($A434,BDD!$A$8:$BB$3170,52,0)),3),""))</f>
        <v/>
      </c>
      <c r="W434" s="398" t="str">
        <f>IF($A434="","",IFERROR(RIGHT(IF(VLOOKUP($A434,BDD!$A$8:$BB$3170,53,0)=0,"",VLOOKUP($A434,BDD!$A$8:$BB$3170,53,0)),3),""))</f>
        <v/>
      </c>
      <c r="X434" s="403" t="str">
        <f>IF($A434="","",IFERROR(RIGHT(IF(VLOOKUP($A434,BDD!$A$8:$BB$3170,54,0)=0,"",VLOOKUP($A434,BDD!$A$8:$BB$3170,54,0)),3),""))</f>
        <v/>
      </c>
      <c r="Y434" s="359">
        <v>256</v>
      </c>
      <c r="Z434" s="360"/>
      <c r="AA434" s="419"/>
      <c r="AB434" s="411" t="str">
        <f>IF($A434="","",IF(VLOOKUP($A434,BDD!$A$8:$BB$3170,32,0)=0,"",VLOOKUP($A434,BDD!$A$8:$BB$3170,32,0)))</f>
        <v/>
      </c>
    </row>
    <row r="435" spans="1:28" s="359" customFormat="1" ht="21" customHeight="1">
      <c r="A435" s="350" t="str">
        <f>IF(AA257="","",IFERROR(INDEX(BDD!$A$8:$A$3170,MATCH(AA257&amp;"",BDD!$E$8:$E$3170,0)),IFERROR(INDEX(BDD!$A$8:$A$3170,MATCH("JN°"&amp;TEXT(AA257,"000"),BDD!$E$8:$E$3170,0)),IF(ISNUMBER(MATCH(AA257&amp;"",BDD!$A$8:$A$3170,0)),AA257&amp;"",""))))</f>
        <v/>
      </c>
      <c r="B435" s="397" t="str">
        <f>IF($A435="","",VLOOKUP($A435,BDD!$A$8:$BB$3170,3,0))</f>
        <v/>
      </c>
      <c r="C435" s="363" t="str">
        <f>IF($A435="","",VLOOKUP($A435,BDD!$A$8:$BB$3170,4,0))</f>
        <v/>
      </c>
      <c r="D435" s="398" t="str">
        <f>IF($A435="","",VLOOKUP($A435,BDD!$A$8:$BB$3170,12,0))</f>
        <v/>
      </c>
      <c r="E435" s="398" t="str">
        <f>IF($A435="","",VLOOKUP($A435,BDD!$A$8:$BB$3170,5,0))</f>
        <v/>
      </c>
      <c r="F435" s="398" t="str">
        <f>IF($A435="","",VLOOKUP($A435,BDD!$A$8:$BB$3170,6,0))</f>
        <v/>
      </c>
      <c r="G435" s="399" t="str">
        <f>IF($A435="","",VLOOKUP($A435,BDD!$A$8:$BB$3170,7,0))</f>
        <v/>
      </c>
      <c r="H435" s="398" t="str">
        <f>IF($A435="","",VLOOKUP($A435,BDD!$A$8:$BB$3170,8,0))</f>
        <v/>
      </c>
      <c r="I435" s="398" t="str">
        <f>IF($A435="","",VLOOKUP($A435,BDD!$A$8:$BB$3170,9,0))</f>
        <v/>
      </c>
      <c r="J435" s="399" t="str">
        <f>IF($A435="","",VLOOKUP($A435,BDD!$A$8:$BB$3170,10,0))</f>
        <v/>
      </c>
      <c r="K435" s="400" t="str">
        <f>IF($A435="","",VLOOKUP($A435,BDD!$A$8:$BB$3170,11,0))</f>
        <v/>
      </c>
      <c r="L435" s="398" t="str">
        <f>IF($A435="","",VLOOKUP($A435,BDD!$A$8:$BB$3170,13,0))</f>
        <v/>
      </c>
      <c r="M435" s="398" t="str">
        <f>IF($A435="","",VLOOKUP($A435,BDD!$A$8:$BB$3170,14,0))</f>
        <v/>
      </c>
      <c r="N435" s="401" t="str">
        <f>IF(AB435="",IF($A435="","",VLOOKUP($A435,BDD!$A$8:$BB$3170,22,0)),VLOOKUP($A435,BDD!$A$8:$BB$3170,31,0))</f>
        <v/>
      </c>
      <c r="O435" s="399" t="str">
        <f>IF(AB435="",IF($A435="","",VLOOKUP($A435,BDD!$A$8:$BB$3170,16,0)),IF($A435="","",VLOOKUP($A435,BDD!$A$8:$BB$3170,29,0)))</f>
        <v/>
      </c>
      <c r="P435" s="402" t="str">
        <f>IF(AB435="",IF($A435="","",VLOOKUP($A435,BDD!$A$8:$BB$3170,17,0)),VLOOKUP($A435,BDD!$A$8:$BB$3170,30,0))</f>
        <v/>
      </c>
      <c r="Q435" s="402" t="str">
        <f>IF(AB435="",IF($A435="","",VLOOKUP($A435,BDD!$A$8:$BB$3170,18,0)),VLOOKUP($A435,BDD!$A$8:$BB$3170,30,0))</f>
        <v/>
      </c>
      <c r="R435" s="402" t="str">
        <f>IF(AB435="",IF($A435="","",VLOOKUP($A435,BDD!$A$8:$BB$3170,19,0)),VLOOKUP($A435,BDD!$A$8:$BB$3170,30,0))</f>
        <v/>
      </c>
      <c r="S435" s="398" t="str">
        <f>IF($A435="","",IFERROR(RIGHT(IF(VLOOKUP($A435,BDD!$A$8:$BB$3170,23,0)=0,"",VLOOKUP($A435,BDD!$A$8:$BB$3170,23,0)),3),""))</f>
        <v/>
      </c>
      <c r="T435" s="398" t="str">
        <f>IF($A435="","",IFERROR(RIGHT(IF(VLOOKUP($A435,BDD!$A$8:$BB$3170,27,0)=0,"",VLOOKUP($A435,BDD!$A$8:$BB$3170,27,0)),3),""))</f>
        <v/>
      </c>
      <c r="U435" s="398" t="str">
        <f>IF($A435="","",IFERROR(RIGHT(IF(VLOOKUP($A435,BDD!$A$8:$BB$3170,51,0)=0,"",VLOOKUP($A435,BDD!$A$8:$BB$3170,51,0)),3),""))</f>
        <v/>
      </c>
      <c r="V435" s="398" t="str">
        <f>IF($A435="","",IFERROR(RIGHT(IF(VLOOKUP($A435,BDD!$A$8:$BB$3170,52,0)=0,"",VLOOKUP($A435,BDD!$A$8:$BB$3170,52,0)),3),""))</f>
        <v/>
      </c>
      <c r="W435" s="398" t="str">
        <f>IF($A435="","",IFERROR(RIGHT(IF(VLOOKUP($A435,BDD!$A$8:$BB$3170,53,0)=0,"",VLOOKUP($A435,BDD!$A$8:$BB$3170,53,0)),3),""))</f>
        <v/>
      </c>
      <c r="X435" s="403" t="str">
        <f>IF($A435="","",IFERROR(RIGHT(IF(VLOOKUP($A435,BDD!$A$8:$BB$3170,54,0)=0,"",VLOOKUP($A435,BDD!$A$8:$BB$3170,54,0)),3),""))</f>
        <v/>
      </c>
      <c r="Y435" s="359">
        <v>257</v>
      </c>
      <c r="Z435" s="360"/>
      <c r="AA435" s="419"/>
      <c r="AB435" s="411" t="str">
        <f>IF($A435="","",IF(VLOOKUP($A435,BDD!$A$8:$BB$3170,32,0)=0,"",VLOOKUP($A435,BDD!$A$8:$BB$3170,32,0)))</f>
        <v/>
      </c>
    </row>
    <row r="436" spans="1:28" s="359" customFormat="1" ht="21" customHeight="1">
      <c r="A436" s="350" t="str">
        <f>IF(AA258="","",IFERROR(INDEX(BDD!$A$8:$A$3170,MATCH(AA258&amp;"",BDD!$E$8:$E$3170,0)),IFERROR(INDEX(BDD!$A$8:$A$3170,MATCH("JN°"&amp;TEXT(AA258,"000"),BDD!$E$8:$E$3170,0)),IF(ISNUMBER(MATCH(AA258&amp;"",BDD!$A$8:$A$3170,0)),AA258&amp;"",""))))</f>
        <v/>
      </c>
      <c r="B436" s="397" t="str">
        <f>IF($A436="","",VLOOKUP($A436,BDD!$A$8:$BB$3170,3,0))</f>
        <v/>
      </c>
      <c r="C436" s="363" t="str">
        <f>IF($A436="","",VLOOKUP($A436,BDD!$A$8:$BB$3170,4,0))</f>
        <v/>
      </c>
      <c r="D436" s="398" t="str">
        <f>IF($A436="","",VLOOKUP($A436,BDD!$A$8:$BB$3170,12,0))</f>
        <v/>
      </c>
      <c r="E436" s="398" t="str">
        <f>IF($A436="","",VLOOKUP($A436,BDD!$A$8:$BB$3170,5,0))</f>
        <v/>
      </c>
      <c r="F436" s="398" t="str">
        <f>IF($A436="","",VLOOKUP($A436,BDD!$A$8:$BB$3170,6,0))</f>
        <v/>
      </c>
      <c r="G436" s="399" t="str">
        <f>IF($A436="","",VLOOKUP($A436,BDD!$A$8:$BB$3170,7,0))</f>
        <v/>
      </c>
      <c r="H436" s="398" t="str">
        <f>IF($A436="","",VLOOKUP($A436,BDD!$A$8:$BB$3170,8,0))</f>
        <v/>
      </c>
      <c r="I436" s="398" t="str">
        <f>IF($A436="","",VLOOKUP($A436,BDD!$A$8:$BB$3170,9,0))</f>
        <v/>
      </c>
      <c r="J436" s="399" t="str">
        <f>IF($A436="","",VLOOKUP($A436,BDD!$A$8:$BB$3170,10,0))</f>
        <v/>
      </c>
      <c r="K436" s="400" t="str">
        <f>IF($A436="","",VLOOKUP($A436,BDD!$A$8:$BB$3170,11,0))</f>
        <v/>
      </c>
      <c r="L436" s="398" t="str">
        <f>IF($A436="","",VLOOKUP($A436,BDD!$A$8:$BB$3170,13,0))</f>
        <v/>
      </c>
      <c r="M436" s="398" t="str">
        <f>IF($A436="","",VLOOKUP($A436,BDD!$A$8:$BB$3170,14,0))</f>
        <v/>
      </c>
      <c r="N436" s="401" t="str">
        <f>IF(AB436="",IF($A436="","",VLOOKUP($A436,BDD!$A$8:$BB$3170,22,0)),VLOOKUP($A436,BDD!$A$8:$BB$3170,31,0))</f>
        <v/>
      </c>
      <c r="O436" s="399" t="str">
        <f>IF(AB436="",IF($A436="","",VLOOKUP($A436,BDD!$A$8:$BB$3170,16,0)),IF($A436="","",VLOOKUP($A436,BDD!$A$8:$BB$3170,29,0)))</f>
        <v/>
      </c>
      <c r="P436" s="402" t="str">
        <f>IF(AB436="",IF($A436="","",VLOOKUP($A436,BDD!$A$8:$BB$3170,17,0)),VLOOKUP($A436,BDD!$A$8:$BB$3170,30,0))</f>
        <v/>
      </c>
      <c r="Q436" s="402" t="str">
        <f>IF(AB436="",IF($A436="","",VLOOKUP($A436,BDD!$A$8:$BB$3170,18,0)),VLOOKUP($A436,BDD!$A$8:$BB$3170,30,0))</f>
        <v/>
      </c>
      <c r="R436" s="402" t="str">
        <f>IF(AB436="",IF($A436="","",VLOOKUP($A436,BDD!$A$8:$BB$3170,19,0)),VLOOKUP($A436,BDD!$A$8:$BB$3170,30,0))</f>
        <v/>
      </c>
      <c r="S436" s="398" t="str">
        <f>IF($A436="","",IFERROR(RIGHT(IF(VLOOKUP($A436,BDD!$A$8:$BB$3170,23,0)=0,"",VLOOKUP($A436,BDD!$A$8:$BB$3170,23,0)),3),""))</f>
        <v/>
      </c>
      <c r="T436" s="398" t="str">
        <f>IF($A436="","",IFERROR(RIGHT(IF(VLOOKUP($A436,BDD!$A$8:$BB$3170,27,0)=0,"",VLOOKUP($A436,BDD!$A$8:$BB$3170,27,0)),3),""))</f>
        <v/>
      </c>
      <c r="U436" s="398" t="str">
        <f>IF($A436="","",IFERROR(RIGHT(IF(VLOOKUP($A436,BDD!$A$8:$BB$3170,51,0)=0,"",VLOOKUP($A436,BDD!$A$8:$BB$3170,51,0)),3),""))</f>
        <v/>
      </c>
      <c r="V436" s="398" t="str">
        <f>IF($A436="","",IFERROR(RIGHT(IF(VLOOKUP($A436,BDD!$A$8:$BB$3170,52,0)=0,"",VLOOKUP($A436,BDD!$A$8:$BB$3170,52,0)),3),""))</f>
        <v/>
      </c>
      <c r="W436" s="398" t="str">
        <f>IF($A436="","",IFERROR(RIGHT(IF(VLOOKUP($A436,BDD!$A$8:$BB$3170,53,0)=0,"",VLOOKUP($A436,BDD!$A$8:$BB$3170,53,0)),3),""))</f>
        <v/>
      </c>
      <c r="X436" s="403" t="str">
        <f>IF($A436="","",IFERROR(RIGHT(IF(VLOOKUP($A436,BDD!$A$8:$BB$3170,54,0)=0,"",VLOOKUP($A436,BDD!$A$8:$BB$3170,54,0)),3),""))</f>
        <v/>
      </c>
      <c r="Y436" s="359">
        <v>258</v>
      </c>
      <c r="Z436" s="360"/>
      <c r="AA436" s="419"/>
      <c r="AB436" s="411" t="str">
        <f>IF($A436="","",IF(VLOOKUP($A436,BDD!$A$8:$BB$3170,32,0)=0,"",VLOOKUP($A436,BDD!$A$8:$BB$3170,32,0)))</f>
        <v/>
      </c>
    </row>
    <row r="437" spans="1:28" s="359" customFormat="1" ht="21" customHeight="1">
      <c r="A437" s="350" t="str">
        <f>IF(AA259="","",IFERROR(INDEX(BDD!$A$8:$A$3170,MATCH(AA259&amp;"",BDD!$E$8:$E$3170,0)),IFERROR(INDEX(BDD!$A$8:$A$3170,MATCH("JN°"&amp;TEXT(AA259,"000"),BDD!$E$8:$E$3170,0)),IF(ISNUMBER(MATCH(AA259&amp;"",BDD!$A$8:$A$3170,0)),AA259&amp;"",""))))</f>
        <v/>
      </c>
      <c r="B437" s="397" t="str">
        <f>IF($A437="","",VLOOKUP($A437,BDD!$A$8:$BB$3170,3,0))</f>
        <v/>
      </c>
      <c r="C437" s="363" t="str">
        <f>IF($A437="","",VLOOKUP($A437,BDD!$A$8:$BB$3170,4,0))</f>
        <v/>
      </c>
      <c r="D437" s="398" t="str">
        <f>IF($A437="","",VLOOKUP($A437,BDD!$A$8:$BB$3170,12,0))</f>
        <v/>
      </c>
      <c r="E437" s="398" t="str">
        <f>IF($A437="","",VLOOKUP($A437,BDD!$A$8:$BB$3170,5,0))</f>
        <v/>
      </c>
      <c r="F437" s="398" t="str">
        <f>IF($A437="","",VLOOKUP($A437,BDD!$A$8:$BB$3170,6,0))</f>
        <v/>
      </c>
      <c r="G437" s="399" t="str">
        <f>IF($A437="","",VLOOKUP($A437,BDD!$A$8:$BB$3170,7,0))</f>
        <v/>
      </c>
      <c r="H437" s="400" t="str">
        <f>IF($A437="","",VLOOKUP($A437,BDD!$A$8:$BB$3170,8,0))</f>
        <v/>
      </c>
      <c r="I437" s="398" t="str">
        <f>IF($A437="","",VLOOKUP($A437,BDD!$A$8:$BB$3170,9,0))</f>
        <v/>
      </c>
      <c r="J437" s="399" t="str">
        <f>IF($A437="","",VLOOKUP($A437,BDD!$A$8:$BB$3170,10,0))</f>
        <v/>
      </c>
      <c r="K437" s="400" t="str">
        <f>IF($A437="","",VLOOKUP($A437,BDD!$A$8:$BB$3170,11,0))</f>
        <v/>
      </c>
      <c r="L437" s="398" t="str">
        <f>IF($A437="","",VLOOKUP($A437,BDD!$A$8:$BB$3170,13,0))</f>
        <v/>
      </c>
      <c r="M437" s="398" t="str">
        <f>IF($A437="","",VLOOKUP($A437,BDD!$A$8:$BB$3170,14,0))</f>
        <v/>
      </c>
      <c r="N437" s="401" t="str">
        <f>IF(AB437="",IF($A437="","",VLOOKUP($A437,BDD!$A$8:$BB$3170,22,0)),VLOOKUP($A437,BDD!$A$8:$BB$3170,31,0))</f>
        <v/>
      </c>
      <c r="O437" s="399" t="str">
        <f>IF(AB437="",IF($A437="","",VLOOKUP($A437,BDD!$A$8:$BB$3170,16,0)),IF($A437="","",VLOOKUP($A437,BDD!$A$8:$BB$3170,29,0)))</f>
        <v/>
      </c>
      <c r="P437" s="402" t="str">
        <f>IF(AB437="",IF($A437="","",VLOOKUP($A437,BDD!$A$8:$BB$3170,17,0)),VLOOKUP($A437,BDD!$A$8:$BB$3170,30,0))</f>
        <v/>
      </c>
      <c r="Q437" s="402" t="str">
        <f>IF(AB437="",IF($A437="","",VLOOKUP($A437,BDD!$A$8:$BB$3170,18,0)),VLOOKUP($A437,BDD!$A$8:$BB$3170,30,0))</f>
        <v/>
      </c>
      <c r="R437" s="402" t="str">
        <f>IF(AB437="",IF($A437="","",VLOOKUP($A437,BDD!$A$8:$BB$3170,19,0)),VLOOKUP($A437,BDD!$A$8:$BB$3170,30,0))</f>
        <v/>
      </c>
      <c r="S437" s="398" t="str">
        <f>IF($A437="","",IFERROR(RIGHT(IF(VLOOKUP($A437,BDD!$A$8:$BB$3170,23,0)=0,"",VLOOKUP($A437,BDD!$A$8:$BB$3170,23,0)),3),""))</f>
        <v/>
      </c>
      <c r="T437" s="398" t="str">
        <f>IF($A437="","",IFERROR(RIGHT(IF(VLOOKUP($A437,BDD!$A$8:$BB$3170,27,0)=0,"",VLOOKUP($A437,BDD!$A$8:$BB$3170,27,0)),3),""))</f>
        <v/>
      </c>
      <c r="U437" s="398" t="str">
        <f>IF($A437="","",IFERROR(RIGHT(IF(VLOOKUP($A437,BDD!$A$8:$BB$3170,51,0)=0,"",VLOOKUP($A437,BDD!$A$8:$BB$3170,51,0)),3),""))</f>
        <v/>
      </c>
      <c r="V437" s="398" t="str">
        <f>IF($A437="","",IFERROR(RIGHT(IF(VLOOKUP($A437,BDD!$A$8:$BB$3170,52,0)=0,"",VLOOKUP($A437,BDD!$A$8:$BB$3170,52,0)),3),""))</f>
        <v/>
      </c>
      <c r="W437" s="398" t="str">
        <f>IF($A437="","",IFERROR(RIGHT(IF(VLOOKUP($A437,BDD!$A$8:$BB$3170,53,0)=0,"",VLOOKUP($A437,BDD!$A$8:$BB$3170,53,0)),3),""))</f>
        <v/>
      </c>
      <c r="X437" s="403" t="str">
        <f>IF($A437="","",IFERROR(RIGHT(IF(VLOOKUP($A437,BDD!$A$8:$BB$3170,54,0)=0,"",VLOOKUP($A437,BDD!$A$8:$BB$3170,54,0)),3),""))</f>
        <v/>
      </c>
      <c r="Y437" s="359">
        <v>259</v>
      </c>
      <c r="Z437" s="360"/>
      <c r="AA437" s="419"/>
      <c r="AB437" s="411" t="str">
        <f>IF($A437="","",IF(VLOOKUP($A437,BDD!$A$8:$BB$3170,32,0)=0,"",VLOOKUP($A437,BDD!$A$8:$BB$3170,32,0)))</f>
        <v/>
      </c>
    </row>
    <row r="438" spans="1:28" s="359" customFormat="1" ht="21" customHeight="1">
      <c r="A438" s="350" t="str">
        <f>IF(AA260="","",IFERROR(INDEX(BDD!$A$8:$A$3170,MATCH(AA260&amp;"",BDD!$E$8:$E$3170,0)),IFERROR(INDEX(BDD!$A$8:$A$3170,MATCH("JN°"&amp;TEXT(AA260,"000"),BDD!$E$8:$E$3170,0)),IF(ISNUMBER(MATCH(AA260&amp;"",BDD!$A$8:$A$3170,0)),AA260&amp;"",""))))</f>
        <v/>
      </c>
      <c r="B438" s="397" t="str">
        <f>IF($A438="","",VLOOKUP($A438,BDD!$A$8:$BB$3170,3,0))</f>
        <v/>
      </c>
      <c r="C438" s="363" t="str">
        <f>IF($A438="","",VLOOKUP($A438,BDD!$A$8:$BB$3170,4,0))</f>
        <v/>
      </c>
      <c r="D438" s="398" t="str">
        <f>IF($A438="","",VLOOKUP($A438,BDD!$A$8:$BB$3170,12,0))</f>
        <v/>
      </c>
      <c r="E438" s="398" t="str">
        <f>IF($A438="","",VLOOKUP($A438,BDD!$A$8:$BB$3170,5,0))</f>
        <v/>
      </c>
      <c r="F438" s="398" t="str">
        <f>IF($A438="","",VLOOKUP($A438,BDD!$A$8:$BB$3170,6,0))</f>
        <v/>
      </c>
      <c r="G438" s="399" t="str">
        <f>IF($A438="","",VLOOKUP($A438,BDD!$A$8:$BB$3170,7,0))</f>
        <v/>
      </c>
      <c r="H438" s="398" t="str">
        <f>IF($A438="","",VLOOKUP($A438,BDD!$A$8:$BB$3170,8,0))</f>
        <v/>
      </c>
      <c r="I438" s="398" t="str">
        <f>IF($A438="","",VLOOKUP($A438,BDD!$A$8:$BB$3170,9,0))</f>
        <v/>
      </c>
      <c r="J438" s="399" t="str">
        <f>IF($A438="","",VLOOKUP($A438,BDD!$A$8:$BB$3170,10,0))</f>
        <v/>
      </c>
      <c r="K438" s="400" t="str">
        <f>IF($A438="","",VLOOKUP($A438,BDD!$A$8:$BB$3170,11,0))</f>
        <v/>
      </c>
      <c r="L438" s="398" t="str">
        <f>IF($A438="","",VLOOKUP($A438,BDD!$A$8:$BB$3170,13,0))</f>
        <v/>
      </c>
      <c r="M438" s="398" t="str">
        <f>IF($A438="","",VLOOKUP($A438,BDD!$A$8:$BB$3170,14,0))</f>
        <v/>
      </c>
      <c r="N438" s="401" t="str">
        <f>IF(AB438="",IF($A438="","",VLOOKUP($A438,BDD!$A$8:$BB$3170,22,0)),VLOOKUP($A438,BDD!$A$8:$BB$3170,31,0))</f>
        <v/>
      </c>
      <c r="O438" s="399" t="str">
        <f>IF(AB438="",IF($A438="","",VLOOKUP($A438,BDD!$A$8:$BB$3170,16,0)),IF($A438="","",VLOOKUP($A438,BDD!$A$8:$BB$3170,29,0)))</f>
        <v/>
      </c>
      <c r="P438" s="402" t="str">
        <f>IF(AB438="",IF($A438="","",VLOOKUP($A438,BDD!$A$8:$BB$3170,17,0)),VLOOKUP($A438,BDD!$A$8:$BB$3170,30,0))</f>
        <v/>
      </c>
      <c r="Q438" s="402" t="str">
        <f>IF(AB438="",IF($A438="","",VLOOKUP($A438,BDD!$A$8:$BB$3170,18,0)),VLOOKUP($A438,BDD!$A$8:$BB$3170,30,0))</f>
        <v/>
      </c>
      <c r="R438" s="402" t="str">
        <f>IF(AB438="",IF($A438="","",VLOOKUP($A438,BDD!$A$8:$BB$3170,19,0)),VLOOKUP($A438,BDD!$A$8:$BB$3170,30,0))</f>
        <v/>
      </c>
      <c r="S438" s="398" t="str">
        <f>IF($A438="","",IFERROR(RIGHT(IF(VLOOKUP($A438,BDD!$A$8:$BB$3170,23,0)=0,"",VLOOKUP($A438,BDD!$A$8:$BB$3170,23,0)),3),""))</f>
        <v/>
      </c>
      <c r="T438" s="398" t="str">
        <f>IF($A438="","",IFERROR(RIGHT(IF(VLOOKUP($A438,BDD!$A$8:$BB$3170,27,0)=0,"",VLOOKUP($A438,BDD!$A$8:$BB$3170,27,0)),3),""))</f>
        <v/>
      </c>
      <c r="U438" s="398" t="str">
        <f>IF($A438="","",IFERROR(RIGHT(IF(VLOOKUP($A438,BDD!$A$8:$BB$3170,51,0)=0,"",VLOOKUP($A438,BDD!$A$8:$BB$3170,51,0)),3),""))</f>
        <v/>
      </c>
      <c r="V438" s="398" t="str">
        <f>IF($A438="","",IFERROR(RIGHT(IF(VLOOKUP($A438,BDD!$A$8:$BB$3170,52,0)=0,"",VLOOKUP($A438,BDD!$A$8:$BB$3170,52,0)),3),""))</f>
        <v/>
      </c>
      <c r="W438" s="398" t="str">
        <f>IF($A438="","",IFERROR(RIGHT(IF(VLOOKUP($A438,BDD!$A$8:$BB$3170,53,0)=0,"",VLOOKUP($A438,BDD!$A$8:$BB$3170,53,0)),3),""))</f>
        <v/>
      </c>
      <c r="X438" s="403" t="str">
        <f>IF($A438="","",IFERROR(RIGHT(IF(VLOOKUP($A438,BDD!$A$8:$BB$3170,54,0)=0,"",VLOOKUP($A438,BDD!$A$8:$BB$3170,54,0)),3),""))</f>
        <v/>
      </c>
      <c r="Y438" s="359">
        <v>260</v>
      </c>
      <c r="Z438" s="360"/>
      <c r="AA438" s="419"/>
      <c r="AB438" s="411" t="str">
        <f>IF($A438="","",IF(VLOOKUP($A438,BDD!$A$8:$BB$3170,32,0)=0,"",VLOOKUP($A438,BDD!$A$8:$BB$3170,32,0)))</f>
        <v/>
      </c>
    </row>
    <row r="439" spans="1:28" s="359" customFormat="1" ht="21" customHeight="1">
      <c r="A439" s="350" t="str">
        <f>IF(AA261="","",IFERROR(INDEX(BDD!$A$8:$A$3170,MATCH(AA261&amp;"",BDD!$E$8:$E$3170,0)),IFERROR(INDEX(BDD!$A$8:$A$3170,MATCH("JN°"&amp;TEXT(AA261,"000"),BDD!$E$8:$E$3170,0)),IF(ISNUMBER(MATCH(AA261&amp;"",BDD!$A$8:$A$3170,0)),AA261&amp;"",""))))</f>
        <v/>
      </c>
      <c r="B439" s="397" t="str">
        <f>IF($A439="","",VLOOKUP($A439,BDD!$A$8:$BB$3170,3,0))</f>
        <v/>
      </c>
      <c r="C439" s="363" t="str">
        <f>IF($A439="","",VLOOKUP($A439,BDD!$A$8:$BB$3170,4,0))</f>
        <v/>
      </c>
      <c r="D439" s="398" t="str">
        <f>IF($A439="","",VLOOKUP($A439,BDD!$A$8:$BB$3170,12,0))</f>
        <v/>
      </c>
      <c r="E439" s="398" t="str">
        <f>IF($A439="","",VLOOKUP($A439,BDD!$A$8:$BB$3170,5,0))</f>
        <v/>
      </c>
      <c r="F439" s="398" t="str">
        <f>IF($A439="","",VLOOKUP($A439,BDD!$A$8:$BB$3170,6,0))</f>
        <v/>
      </c>
      <c r="G439" s="399" t="str">
        <f>IF($A439="","",VLOOKUP($A439,BDD!$A$8:$BB$3170,7,0))</f>
        <v/>
      </c>
      <c r="H439" s="400" t="str">
        <f>IF($A439="","",VLOOKUP($A439,BDD!$A$8:$BB$3170,8,0))</f>
        <v/>
      </c>
      <c r="I439" s="398" t="str">
        <f>IF($A439="","",VLOOKUP($A439,BDD!$A$8:$BB$3170,9,0))</f>
        <v/>
      </c>
      <c r="J439" s="399" t="str">
        <f>IF($A439="","",VLOOKUP($A439,BDD!$A$8:$BB$3170,10,0))</f>
        <v/>
      </c>
      <c r="K439" s="400" t="str">
        <f>IF($A439="","",VLOOKUP($A439,BDD!$A$8:$BB$3170,11,0))</f>
        <v/>
      </c>
      <c r="L439" s="398" t="str">
        <f>IF($A439="","",VLOOKUP($A439,BDD!$A$8:$BB$3170,13,0))</f>
        <v/>
      </c>
      <c r="M439" s="398" t="str">
        <f>IF($A439="","",VLOOKUP($A439,BDD!$A$8:$BB$3170,14,0))</f>
        <v/>
      </c>
      <c r="N439" s="401" t="str">
        <f>IF(AB439="",IF($A439="","",VLOOKUP($A439,BDD!$A$8:$BB$3170,22,0)),VLOOKUP($A439,BDD!$A$8:$BB$3170,31,0))</f>
        <v/>
      </c>
      <c r="O439" s="399" t="str">
        <f>IF(AB439="",IF($A439="","",VLOOKUP($A439,BDD!$A$8:$BB$3170,16,0)),IF($A439="","",VLOOKUP($A439,BDD!$A$8:$BB$3170,29,0)))</f>
        <v/>
      </c>
      <c r="P439" s="402" t="str">
        <f>IF(AB439="",IF($A439="","",VLOOKUP($A439,BDD!$A$8:$BB$3170,17,0)),VLOOKUP($A439,BDD!$A$8:$BB$3170,30,0))</f>
        <v/>
      </c>
      <c r="Q439" s="402" t="str">
        <f>IF(AB439="",IF($A439="","",VLOOKUP($A439,BDD!$A$8:$BB$3170,18,0)),VLOOKUP($A439,BDD!$A$8:$BB$3170,30,0))</f>
        <v/>
      </c>
      <c r="R439" s="402" t="str">
        <f>IF(AB439="",IF($A439="","",VLOOKUP($A439,BDD!$A$8:$BB$3170,19,0)),VLOOKUP($A439,BDD!$A$8:$BB$3170,30,0))</f>
        <v/>
      </c>
      <c r="S439" s="398" t="str">
        <f>IF($A439="","",IFERROR(RIGHT(IF(VLOOKUP($A439,BDD!$A$8:$BB$3170,23,0)=0,"",VLOOKUP($A439,BDD!$A$8:$BB$3170,23,0)),3),""))</f>
        <v/>
      </c>
      <c r="T439" s="398" t="str">
        <f>IF($A439="","",IFERROR(RIGHT(IF(VLOOKUP($A439,BDD!$A$8:$BB$3170,27,0)=0,"",VLOOKUP($A439,BDD!$A$8:$BB$3170,27,0)),3),""))</f>
        <v/>
      </c>
      <c r="U439" s="398" t="str">
        <f>IF($A439="","",IFERROR(RIGHT(IF(VLOOKUP($A439,BDD!$A$8:$BB$3170,51,0)=0,"",VLOOKUP($A439,BDD!$A$8:$BB$3170,51,0)),3),""))</f>
        <v/>
      </c>
      <c r="V439" s="398" t="str">
        <f>IF($A439="","",IFERROR(RIGHT(IF(VLOOKUP($A439,BDD!$A$8:$BB$3170,52,0)=0,"",VLOOKUP($A439,BDD!$A$8:$BB$3170,52,0)),3),""))</f>
        <v/>
      </c>
      <c r="W439" s="398" t="str">
        <f>IF($A439="","",IFERROR(RIGHT(IF(VLOOKUP($A439,BDD!$A$8:$BB$3170,53,0)=0,"",VLOOKUP($A439,BDD!$A$8:$BB$3170,53,0)),3),""))</f>
        <v/>
      </c>
      <c r="X439" s="403" t="str">
        <f>IF($A439="","",IFERROR(RIGHT(IF(VLOOKUP($A439,BDD!$A$8:$BB$3170,54,0)=0,"",VLOOKUP($A439,BDD!$A$8:$BB$3170,54,0)),3),""))</f>
        <v/>
      </c>
      <c r="Y439" s="359">
        <v>261</v>
      </c>
      <c r="Z439" s="360"/>
      <c r="AA439" s="419"/>
      <c r="AB439" s="411" t="str">
        <f>IF($A439="","",IF(VLOOKUP($A439,BDD!$A$8:$BB$3170,32,0)=0,"",VLOOKUP($A439,BDD!$A$8:$BB$3170,32,0)))</f>
        <v/>
      </c>
    </row>
    <row r="440" spans="1:28" s="359" customFormat="1" ht="21" customHeight="1">
      <c r="A440" s="350" t="str">
        <f>IF(AA262="","",IFERROR(INDEX(BDD!$A$8:$A$3170,MATCH(AA262&amp;"",BDD!$E$8:$E$3170,0)),IFERROR(INDEX(BDD!$A$8:$A$3170,MATCH("JN°"&amp;TEXT(AA262,"000"),BDD!$E$8:$E$3170,0)),IF(ISNUMBER(MATCH(AA262&amp;"",BDD!$A$8:$A$3170,0)),AA262&amp;"",""))))</f>
        <v/>
      </c>
      <c r="B440" s="397" t="str">
        <f>IF($A440="","",VLOOKUP($A440,BDD!$A$8:$BB$3170,3,0))</f>
        <v/>
      </c>
      <c r="C440" s="363" t="str">
        <f>IF($A440="","",VLOOKUP($A440,BDD!$A$8:$BB$3170,4,0))</f>
        <v/>
      </c>
      <c r="D440" s="398" t="str">
        <f>IF($A440="","",VLOOKUP($A440,BDD!$A$8:$BB$3170,12,0))</f>
        <v/>
      </c>
      <c r="E440" s="398" t="str">
        <f>IF($A440="","",VLOOKUP($A440,BDD!$A$8:$BB$3170,5,0))</f>
        <v/>
      </c>
      <c r="F440" s="398" t="str">
        <f>IF($A440="","",VLOOKUP($A440,BDD!$A$8:$BB$3170,6,0))</f>
        <v/>
      </c>
      <c r="G440" s="399" t="str">
        <f>IF($A440="","",VLOOKUP($A440,BDD!$A$8:$BB$3170,7,0))</f>
        <v/>
      </c>
      <c r="H440" s="398" t="str">
        <f>IF($A440="","",VLOOKUP($A440,BDD!$A$8:$BB$3170,8,0))</f>
        <v/>
      </c>
      <c r="I440" s="398" t="str">
        <f>IF($A440="","",VLOOKUP($A440,BDD!$A$8:$BB$3170,9,0))</f>
        <v/>
      </c>
      <c r="J440" s="399" t="str">
        <f>IF($A440="","",VLOOKUP($A440,BDD!$A$8:$BB$3170,10,0))</f>
        <v/>
      </c>
      <c r="K440" s="400" t="str">
        <f>IF($A440="","",VLOOKUP($A440,BDD!$A$8:$BB$3170,11,0))</f>
        <v/>
      </c>
      <c r="L440" s="398" t="str">
        <f>IF($A440="","",VLOOKUP($A440,BDD!$A$8:$BB$3170,13,0))</f>
        <v/>
      </c>
      <c r="M440" s="398" t="str">
        <f>IF($A440="","",VLOOKUP($A440,BDD!$A$8:$BB$3170,14,0))</f>
        <v/>
      </c>
      <c r="N440" s="401" t="str">
        <f>IF(AB440="",IF($A440="","",VLOOKUP($A440,BDD!$A$8:$BB$3170,22,0)),VLOOKUP($A440,BDD!$A$8:$BB$3170,31,0))</f>
        <v/>
      </c>
      <c r="O440" s="399" t="str">
        <f>IF(AB440="",IF($A440="","",VLOOKUP($A440,BDD!$A$8:$BB$3170,16,0)),IF($A440="","",VLOOKUP($A440,BDD!$A$8:$BB$3170,29,0)))</f>
        <v/>
      </c>
      <c r="P440" s="402" t="str">
        <f>IF(AB440="",IF($A440="","",VLOOKUP($A440,BDD!$A$8:$BB$3170,17,0)),VLOOKUP($A440,BDD!$A$8:$BB$3170,30,0))</f>
        <v/>
      </c>
      <c r="Q440" s="402" t="str">
        <f>IF(AB440="",IF($A440="","",VLOOKUP($A440,BDD!$A$8:$BB$3170,18,0)),VLOOKUP($A440,BDD!$A$8:$BB$3170,30,0))</f>
        <v/>
      </c>
      <c r="R440" s="402" t="str">
        <f>IF(AB440="",IF($A440="","",VLOOKUP($A440,BDD!$A$8:$BB$3170,19,0)),VLOOKUP($A440,BDD!$A$8:$BB$3170,30,0))</f>
        <v/>
      </c>
      <c r="S440" s="398" t="str">
        <f>IF($A440="","",IFERROR(RIGHT(IF(VLOOKUP($A440,BDD!$A$8:$BB$3170,23,0)=0,"",VLOOKUP($A440,BDD!$A$8:$BB$3170,23,0)),3),""))</f>
        <v/>
      </c>
      <c r="T440" s="398" t="str">
        <f>IF($A440="","",IFERROR(RIGHT(IF(VLOOKUP($A440,BDD!$A$8:$BB$3170,27,0)=0,"",VLOOKUP($A440,BDD!$A$8:$BB$3170,27,0)),3),""))</f>
        <v/>
      </c>
      <c r="U440" s="398" t="str">
        <f>IF($A440="","",IFERROR(RIGHT(IF(VLOOKUP($A440,BDD!$A$8:$BB$3170,51,0)=0,"",VLOOKUP($A440,BDD!$A$8:$BB$3170,51,0)),3),""))</f>
        <v/>
      </c>
      <c r="V440" s="398" t="str">
        <f>IF($A440="","",IFERROR(RIGHT(IF(VLOOKUP($A440,BDD!$A$8:$BB$3170,52,0)=0,"",VLOOKUP($A440,BDD!$A$8:$BB$3170,52,0)),3),""))</f>
        <v/>
      </c>
      <c r="W440" s="398" t="str">
        <f>IF($A440="","",IFERROR(RIGHT(IF(VLOOKUP($A440,BDD!$A$8:$BB$3170,53,0)=0,"",VLOOKUP($A440,BDD!$A$8:$BB$3170,53,0)),3),""))</f>
        <v/>
      </c>
      <c r="X440" s="403" t="str">
        <f>IF($A440="","",IFERROR(RIGHT(IF(VLOOKUP($A440,BDD!$A$8:$BB$3170,54,0)=0,"",VLOOKUP($A440,BDD!$A$8:$BB$3170,54,0)),3),""))</f>
        <v/>
      </c>
      <c r="Y440" s="359">
        <v>262</v>
      </c>
      <c r="Z440" s="360"/>
      <c r="AA440" s="419"/>
      <c r="AB440" s="411" t="str">
        <f>IF($A440="","",IF(VLOOKUP($A440,BDD!$A$8:$BB$3170,32,0)=0,"",VLOOKUP($A440,BDD!$A$8:$BB$3170,32,0)))</f>
        <v/>
      </c>
    </row>
    <row r="441" spans="1:28" s="359" customFormat="1" ht="21" customHeight="1">
      <c r="A441" s="350" t="str">
        <f>IF(AA263="","",IFERROR(INDEX(BDD!$A$8:$A$3170,MATCH(AA263&amp;"",BDD!$E$8:$E$3170,0)),IFERROR(INDEX(BDD!$A$8:$A$3170,MATCH("JN°"&amp;TEXT(AA263,"000"),BDD!$E$8:$E$3170,0)),IF(ISNUMBER(MATCH(AA263&amp;"",BDD!$A$8:$A$3170,0)),AA263&amp;"",""))))</f>
        <v/>
      </c>
      <c r="B441" s="397" t="str">
        <f>IF($A441="","",VLOOKUP($A441,BDD!$A$8:$BB$3170,3,0))</f>
        <v/>
      </c>
      <c r="C441" s="363" t="str">
        <f>IF($A441="","",VLOOKUP($A441,BDD!$A$8:$BB$3170,4,0))</f>
        <v/>
      </c>
      <c r="D441" s="398" t="str">
        <f>IF($A441="","",VLOOKUP($A441,BDD!$A$8:$BB$3170,12,0))</f>
        <v/>
      </c>
      <c r="E441" s="398" t="str">
        <f>IF($A441="","",VLOOKUP($A441,BDD!$A$8:$BB$3170,5,0))</f>
        <v/>
      </c>
      <c r="F441" s="398" t="str">
        <f>IF($A441="","",VLOOKUP($A441,BDD!$A$8:$BB$3170,6,0))</f>
        <v/>
      </c>
      <c r="G441" s="399" t="str">
        <f>IF($A441="","",VLOOKUP($A441,BDD!$A$8:$BB$3170,7,0))</f>
        <v/>
      </c>
      <c r="H441" s="398" t="str">
        <f>IF($A441="","",VLOOKUP($A441,BDD!$A$8:$BB$3170,8,0))</f>
        <v/>
      </c>
      <c r="I441" s="398" t="str">
        <f>IF($A441="","",VLOOKUP($A441,BDD!$A$8:$BB$3170,9,0))</f>
        <v/>
      </c>
      <c r="J441" s="399" t="str">
        <f>IF($A441="","",VLOOKUP($A441,BDD!$A$8:$BB$3170,10,0))</f>
        <v/>
      </c>
      <c r="K441" s="400" t="str">
        <f>IF($A441="","",VLOOKUP($A441,BDD!$A$8:$BB$3170,11,0))</f>
        <v/>
      </c>
      <c r="L441" s="398" t="str">
        <f>IF($A441="","",VLOOKUP($A441,BDD!$A$8:$BB$3170,13,0))</f>
        <v/>
      </c>
      <c r="M441" s="398" t="str">
        <f>IF($A441="","",VLOOKUP($A441,BDD!$A$8:$BB$3170,14,0))</f>
        <v/>
      </c>
      <c r="N441" s="401" t="str">
        <f>IF(AB441="",IF($A441="","",VLOOKUP($A441,BDD!$A$8:$BB$3170,22,0)),VLOOKUP($A441,BDD!$A$8:$BB$3170,31,0))</f>
        <v/>
      </c>
      <c r="O441" s="399" t="str">
        <f>IF(AB441="",IF($A441="","",VLOOKUP($A441,BDD!$A$8:$BB$3170,16,0)),IF($A441="","",VLOOKUP($A441,BDD!$A$8:$BB$3170,29,0)))</f>
        <v/>
      </c>
      <c r="P441" s="402" t="str">
        <f>IF(AB441="",IF($A441="","",VLOOKUP($A441,BDD!$A$8:$BB$3170,17,0)),VLOOKUP($A441,BDD!$A$8:$BB$3170,30,0))</f>
        <v/>
      </c>
      <c r="Q441" s="402" t="str">
        <f>IF(AB441="",IF($A441="","",VLOOKUP($A441,BDD!$A$8:$BB$3170,18,0)),VLOOKUP($A441,BDD!$A$8:$BB$3170,30,0))</f>
        <v/>
      </c>
      <c r="R441" s="402" t="str">
        <f>IF(AB441="",IF($A441="","",VLOOKUP($A441,BDD!$A$8:$BB$3170,19,0)),VLOOKUP($A441,BDD!$A$8:$BB$3170,30,0))</f>
        <v/>
      </c>
      <c r="S441" s="398" t="str">
        <f>IF($A441="","",IFERROR(RIGHT(IF(VLOOKUP($A441,BDD!$A$8:$BB$3170,23,0)=0,"",VLOOKUP($A441,BDD!$A$8:$BB$3170,23,0)),3),""))</f>
        <v/>
      </c>
      <c r="T441" s="398" t="str">
        <f>IF($A441="","",IFERROR(RIGHT(IF(VLOOKUP($A441,BDD!$A$8:$BB$3170,27,0)=0,"",VLOOKUP($A441,BDD!$A$8:$BB$3170,27,0)),3),""))</f>
        <v/>
      </c>
      <c r="U441" s="398" t="str">
        <f>IF($A441="","",IFERROR(RIGHT(IF(VLOOKUP($A441,BDD!$A$8:$BB$3170,51,0)=0,"",VLOOKUP($A441,BDD!$A$8:$BB$3170,51,0)),3),""))</f>
        <v/>
      </c>
      <c r="V441" s="398" t="str">
        <f>IF($A441="","",IFERROR(RIGHT(IF(VLOOKUP($A441,BDD!$A$8:$BB$3170,52,0)=0,"",VLOOKUP($A441,BDD!$A$8:$BB$3170,52,0)),3),""))</f>
        <v/>
      </c>
      <c r="W441" s="398" t="str">
        <f>IF($A441="","",IFERROR(RIGHT(IF(VLOOKUP($A441,BDD!$A$8:$BB$3170,53,0)=0,"",VLOOKUP($A441,BDD!$A$8:$BB$3170,53,0)),3),""))</f>
        <v/>
      </c>
      <c r="X441" s="403" t="str">
        <f>IF($A441="","",IFERROR(RIGHT(IF(VLOOKUP($A441,BDD!$A$8:$BB$3170,54,0)=0,"",VLOOKUP($A441,BDD!$A$8:$BB$3170,54,0)),3),""))</f>
        <v/>
      </c>
      <c r="Y441" s="359">
        <v>263</v>
      </c>
      <c r="Z441" s="360"/>
      <c r="AA441" s="419"/>
      <c r="AB441" s="411" t="str">
        <f>IF($A441="","",IF(VLOOKUP($A441,BDD!$A$8:$BB$3170,32,0)=0,"",VLOOKUP($A441,BDD!$A$8:$BB$3170,32,0)))</f>
        <v/>
      </c>
    </row>
    <row r="442" spans="1:28" s="359" customFormat="1" ht="21" customHeight="1">
      <c r="A442" s="350" t="str">
        <f>IF(AA264="","",IFERROR(INDEX(BDD!$A$8:$A$3170,MATCH(AA264&amp;"",BDD!$E$8:$E$3170,0)),IFERROR(INDEX(BDD!$A$8:$A$3170,MATCH("JN°"&amp;TEXT(AA264,"000"),BDD!$E$8:$E$3170,0)),IF(ISNUMBER(MATCH(AA264&amp;"",BDD!$A$8:$A$3170,0)),AA264&amp;"",""))))</f>
        <v/>
      </c>
      <c r="B442" s="397" t="str">
        <f>IF($A442="","",VLOOKUP($A442,BDD!$A$8:$BB$3170,3,0))</f>
        <v/>
      </c>
      <c r="C442" s="363" t="str">
        <f>IF($A442="","",VLOOKUP($A442,BDD!$A$8:$BB$3170,4,0))</f>
        <v/>
      </c>
      <c r="D442" s="398" t="str">
        <f>IF($A442="","",VLOOKUP($A442,BDD!$A$8:$BB$3170,12,0))</f>
        <v/>
      </c>
      <c r="E442" s="398" t="str">
        <f>IF($A442="","",VLOOKUP($A442,BDD!$A$8:$BB$3170,5,0))</f>
        <v/>
      </c>
      <c r="F442" s="398" t="str">
        <f>IF($A442="","",VLOOKUP($A442,BDD!$A$8:$BB$3170,6,0))</f>
        <v/>
      </c>
      <c r="G442" s="399" t="str">
        <f>IF($A442="","",VLOOKUP($A442,BDD!$A$8:$BB$3170,7,0))</f>
        <v/>
      </c>
      <c r="H442" s="398" t="str">
        <f>IF($A442="","",VLOOKUP($A442,BDD!$A$8:$BB$3170,8,0))</f>
        <v/>
      </c>
      <c r="I442" s="398" t="str">
        <f>IF($A442="","",VLOOKUP($A442,BDD!$A$8:$BB$3170,9,0))</f>
        <v/>
      </c>
      <c r="J442" s="399" t="str">
        <f>IF($A442="","",VLOOKUP($A442,BDD!$A$8:$BB$3170,10,0))</f>
        <v/>
      </c>
      <c r="K442" s="400" t="str">
        <f>IF($A442="","",VLOOKUP($A442,BDD!$A$8:$BB$3170,11,0))</f>
        <v/>
      </c>
      <c r="L442" s="398" t="str">
        <f>IF($A442="","",VLOOKUP($A442,BDD!$A$8:$BB$3170,13,0))</f>
        <v/>
      </c>
      <c r="M442" s="398" t="str">
        <f>IF($A442="","",VLOOKUP($A442,BDD!$A$8:$BB$3170,14,0))</f>
        <v/>
      </c>
      <c r="N442" s="401" t="str">
        <f>IF(AB442="",IF($A442="","",VLOOKUP($A442,BDD!$A$8:$BB$3170,22,0)),VLOOKUP($A442,BDD!$A$8:$BB$3170,31,0))</f>
        <v/>
      </c>
      <c r="O442" s="399" t="str">
        <f>IF(AB442="",IF($A442="","",VLOOKUP($A442,BDD!$A$8:$BB$3170,16,0)),IF($A442="","",VLOOKUP($A442,BDD!$A$8:$BB$3170,29,0)))</f>
        <v/>
      </c>
      <c r="P442" s="402" t="str">
        <f>IF(AB442="",IF($A442="","",VLOOKUP($A442,BDD!$A$8:$BB$3170,17,0)),VLOOKUP($A442,BDD!$A$8:$BB$3170,30,0))</f>
        <v/>
      </c>
      <c r="Q442" s="402" t="str">
        <f>IF(AB442="",IF($A442="","",VLOOKUP($A442,BDD!$A$8:$BB$3170,18,0)),VLOOKUP($A442,BDD!$A$8:$BB$3170,30,0))</f>
        <v/>
      </c>
      <c r="R442" s="402" t="str">
        <f>IF(AB442="",IF($A442="","",VLOOKUP($A442,BDD!$A$8:$BB$3170,19,0)),VLOOKUP($A442,BDD!$A$8:$BB$3170,30,0))</f>
        <v/>
      </c>
      <c r="S442" s="398" t="str">
        <f>IF($A442="","",IFERROR(RIGHT(IF(VLOOKUP($A442,BDD!$A$8:$BB$3170,23,0)=0,"",VLOOKUP($A442,BDD!$A$8:$BB$3170,23,0)),3),""))</f>
        <v/>
      </c>
      <c r="T442" s="398" t="str">
        <f>IF($A442="","",IFERROR(RIGHT(IF(VLOOKUP($A442,BDD!$A$8:$BB$3170,27,0)=0,"",VLOOKUP($A442,BDD!$A$8:$BB$3170,27,0)),3),""))</f>
        <v/>
      </c>
      <c r="U442" s="398" t="str">
        <f>IF($A442="","",IFERROR(RIGHT(IF(VLOOKUP($A442,BDD!$A$8:$BB$3170,51,0)=0,"",VLOOKUP($A442,BDD!$A$8:$BB$3170,51,0)),3),""))</f>
        <v/>
      </c>
      <c r="V442" s="398" t="str">
        <f>IF($A442="","",IFERROR(RIGHT(IF(VLOOKUP($A442,BDD!$A$8:$BB$3170,52,0)=0,"",VLOOKUP($A442,BDD!$A$8:$BB$3170,52,0)),3),""))</f>
        <v/>
      </c>
      <c r="W442" s="398" t="str">
        <f>IF($A442="","",IFERROR(RIGHT(IF(VLOOKUP($A442,BDD!$A$8:$BB$3170,53,0)=0,"",VLOOKUP($A442,BDD!$A$8:$BB$3170,53,0)),3),""))</f>
        <v/>
      </c>
      <c r="X442" s="403" t="str">
        <f>IF($A442="","",IFERROR(RIGHT(IF(VLOOKUP($A442,BDD!$A$8:$BB$3170,54,0)=0,"",VLOOKUP($A442,BDD!$A$8:$BB$3170,54,0)),3),""))</f>
        <v/>
      </c>
      <c r="Y442" s="359">
        <v>264</v>
      </c>
      <c r="Z442" s="360"/>
      <c r="AA442" s="419"/>
      <c r="AB442" s="411" t="str">
        <f>IF($A442="","",IF(VLOOKUP($A442,BDD!$A$8:$BB$3170,32,0)=0,"",VLOOKUP($A442,BDD!$A$8:$BB$3170,32,0)))</f>
        <v/>
      </c>
    </row>
    <row r="443" spans="1:28" s="359" customFormat="1" ht="21" customHeight="1">
      <c r="A443" s="350" t="str">
        <f>IF(AA265="","",IFERROR(INDEX(BDD!$A$8:$A$3170,MATCH(AA265&amp;"",BDD!$E$8:$E$3170,0)),IFERROR(INDEX(BDD!$A$8:$A$3170,MATCH("JN°"&amp;TEXT(AA265,"000"),BDD!$E$8:$E$3170,0)),IF(ISNUMBER(MATCH(AA265&amp;"",BDD!$A$8:$A$3170,0)),AA265&amp;"",""))))</f>
        <v/>
      </c>
      <c r="B443" s="397" t="str">
        <f>IF($A443="","",VLOOKUP($A443,BDD!$A$8:$BB$3170,3,0))</f>
        <v/>
      </c>
      <c r="C443" s="363" t="str">
        <f>IF($A443="","",VLOOKUP($A443,BDD!$A$8:$BB$3170,4,0))</f>
        <v/>
      </c>
      <c r="D443" s="398" t="str">
        <f>IF($A443="","",VLOOKUP($A443,BDD!$A$8:$BB$3170,12,0))</f>
        <v/>
      </c>
      <c r="E443" s="398" t="str">
        <f>IF($A443="","",VLOOKUP($A443,BDD!$A$8:$BB$3170,5,0))</f>
        <v/>
      </c>
      <c r="F443" s="398" t="str">
        <f>IF($A443="","",VLOOKUP($A443,BDD!$A$8:$BB$3170,6,0))</f>
        <v/>
      </c>
      <c r="G443" s="399" t="str">
        <f>IF($A443="","",VLOOKUP($A443,BDD!$A$8:$BB$3170,7,0))</f>
        <v/>
      </c>
      <c r="H443" s="400" t="str">
        <f>IF($A443="","",VLOOKUP($A443,BDD!$A$8:$BB$3170,8,0))</f>
        <v/>
      </c>
      <c r="I443" s="398" t="str">
        <f>IF($A443="","",VLOOKUP($A443,BDD!$A$8:$BB$3170,9,0))</f>
        <v/>
      </c>
      <c r="J443" s="399" t="str">
        <f>IF($A443="","",VLOOKUP($A443,BDD!$A$8:$BB$3170,10,0))</f>
        <v/>
      </c>
      <c r="K443" s="400" t="str">
        <f>IF($A443="","",VLOOKUP($A443,BDD!$A$8:$BB$3170,11,0))</f>
        <v/>
      </c>
      <c r="L443" s="398" t="str">
        <f>IF($A443="","",VLOOKUP($A443,BDD!$A$8:$BB$3170,13,0))</f>
        <v/>
      </c>
      <c r="M443" s="398" t="str">
        <f>IF($A443="","",VLOOKUP($A443,BDD!$A$8:$BB$3170,14,0))</f>
        <v/>
      </c>
      <c r="N443" s="401" t="str">
        <f>IF(AB443="",IF($A443="","",VLOOKUP($A443,BDD!$A$8:$BB$3170,22,0)),VLOOKUP($A443,BDD!$A$8:$BB$3170,31,0))</f>
        <v/>
      </c>
      <c r="O443" s="399" t="str">
        <f>IF(AB443="",IF($A443="","",VLOOKUP($A443,BDD!$A$8:$BB$3170,16,0)),IF($A443="","",VLOOKUP($A443,BDD!$A$8:$BB$3170,29,0)))</f>
        <v/>
      </c>
      <c r="P443" s="402" t="str">
        <f>IF(AB443="",IF($A443="","",VLOOKUP($A443,BDD!$A$8:$BB$3170,17,0)),VLOOKUP($A443,BDD!$A$8:$BB$3170,30,0))</f>
        <v/>
      </c>
      <c r="Q443" s="402" t="str">
        <f>IF(AB443="",IF($A443="","",VLOOKUP($A443,BDD!$A$8:$BB$3170,18,0)),VLOOKUP($A443,BDD!$A$8:$BB$3170,30,0))</f>
        <v/>
      </c>
      <c r="R443" s="402" t="str">
        <f>IF(AB443="",IF($A443="","",VLOOKUP($A443,BDD!$A$8:$BB$3170,19,0)),VLOOKUP($A443,BDD!$A$8:$BB$3170,30,0))</f>
        <v/>
      </c>
      <c r="S443" s="398" t="str">
        <f>IF($A443="","",IFERROR(RIGHT(IF(VLOOKUP($A443,BDD!$A$8:$BB$3170,23,0)=0,"",VLOOKUP($A443,BDD!$A$8:$BB$3170,23,0)),3),""))</f>
        <v/>
      </c>
      <c r="T443" s="398" t="str">
        <f>IF($A443="","",IFERROR(RIGHT(IF(VLOOKUP($A443,BDD!$A$8:$BB$3170,27,0)=0,"",VLOOKUP($A443,BDD!$A$8:$BB$3170,27,0)),3),""))</f>
        <v/>
      </c>
      <c r="U443" s="398" t="str">
        <f>IF($A443="","",IFERROR(RIGHT(IF(VLOOKUP($A443,BDD!$A$8:$BB$3170,51,0)=0,"",VLOOKUP($A443,BDD!$A$8:$BB$3170,51,0)),3),""))</f>
        <v/>
      </c>
      <c r="V443" s="398" t="str">
        <f>IF($A443="","",IFERROR(RIGHT(IF(VLOOKUP($A443,BDD!$A$8:$BB$3170,52,0)=0,"",VLOOKUP($A443,BDD!$A$8:$BB$3170,52,0)),3),""))</f>
        <v/>
      </c>
      <c r="W443" s="398" t="str">
        <f>IF($A443="","",IFERROR(RIGHT(IF(VLOOKUP($A443,BDD!$A$8:$BB$3170,53,0)=0,"",VLOOKUP($A443,BDD!$A$8:$BB$3170,53,0)),3),""))</f>
        <v/>
      </c>
      <c r="X443" s="403" t="str">
        <f>IF($A443="","",IFERROR(RIGHT(IF(VLOOKUP($A443,BDD!$A$8:$BB$3170,54,0)=0,"",VLOOKUP($A443,BDD!$A$8:$BB$3170,54,0)),3),""))</f>
        <v/>
      </c>
      <c r="Y443" s="359">
        <v>265</v>
      </c>
      <c r="Z443" s="360"/>
      <c r="AA443" s="419"/>
      <c r="AB443" s="411" t="str">
        <f>IF($A443="","",IF(VLOOKUP($A443,BDD!$A$8:$BB$3170,32,0)=0,"",VLOOKUP($A443,BDD!$A$8:$BB$3170,32,0)))</f>
        <v/>
      </c>
    </row>
    <row r="444" spans="1:28" s="359" customFormat="1" ht="21" customHeight="1">
      <c r="A444" s="350" t="str">
        <f>IF(AA266="","",IFERROR(INDEX(BDD!$A$8:$A$3170,MATCH(AA266&amp;"",BDD!$E$8:$E$3170,0)),IFERROR(INDEX(BDD!$A$8:$A$3170,MATCH("JN°"&amp;TEXT(AA266,"000"),BDD!$E$8:$E$3170,0)),IF(ISNUMBER(MATCH(AA266&amp;"",BDD!$A$8:$A$3170,0)),AA266&amp;"",""))))</f>
        <v/>
      </c>
      <c r="B444" s="397" t="str">
        <f>IF($A444="","",VLOOKUP($A444,BDD!$A$8:$BB$3170,3,0))</f>
        <v/>
      </c>
      <c r="C444" s="363" t="str">
        <f>IF($A444="","",VLOOKUP($A444,BDD!$A$8:$BB$3170,4,0))</f>
        <v/>
      </c>
      <c r="D444" s="398" t="str">
        <f>IF($A444="","",VLOOKUP($A444,BDD!$A$8:$BB$3170,12,0))</f>
        <v/>
      </c>
      <c r="E444" s="398" t="str">
        <f>IF($A444="","",VLOOKUP($A444,BDD!$A$8:$BB$3170,5,0))</f>
        <v/>
      </c>
      <c r="F444" s="398" t="str">
        <f>IF($A444="","",VLOOKUP($A444,BDD!$A$8:$BB$3170,6,0))</f>
        <v/>
      </c>
      <c r="G444" s="399" t="str">
        <f>IF($A444="","",VLOOKUP($A444,BDD!$A$8:$BB$3170,7,0))</f>
        <v/>
      </c>
      <c r="H444" s="398" t="str">
        <f>IF($A444="","",VLOOKUP($A444,BDD!$A$8:$BB$3170,8,0))</f>
        <v/>
      </c>
      <c r="I444" s="398" t="str">
        <f>IF($A444="","",VLOOKUP($A444,BDD!$A$8:$BB$3170,9,0))</f>
        <v/>
      </c>
      <c r="J444" s="399" t="str">
        <f>IF($A444="","",VLOOKUP($A444,BDD!$A$8:$BB$3170,10,0))</f>
        <v/>
      </c>
      <c r="K444" s="400" t="str">
        <f>IF($A444="","",VLOOKUP($A444,BDD!$A$8:$BB$3170,11,0))</f>
        <v/>
      </c>
      <c r="L444" s="398" t="str">
        <f>IF($A444="","",VLOOKUP($A444,BDD!$A$8:$BB$3170,13,0))</f>
        <v/>
      </c>
      <c r="M444" s="398" t="str">
        <f>IF($A444="","",VLOOKUP($A444,BDD!$A$8:$BB$3170,14,0))</f>
        <v/>
      </c>
      <c r="N444" s="401" t="str">
        <f>IF(AB444="",IF($A444="","",VLOOKUP($A444,BDD!$A$8:$BB$3170,22,0)),VLOOKUP($A444,BDD!$A$8:$BB$3170,31,0))</f>
        <v/>
      </c>
      <c r="O444" s="399" t="str">
        <f>IF(AB444="",IF($A444="","",VLOOKUP($A444,BDD!$A$8:$BB$3170,16,0)),IF($A444="","",VLOOKUP($A444,BDD!$A$8:$BB$3170,29,0)))</f>
        <v/>
      </c>
      <c r="P444" s="402" t="str">
        <f>IF(AB444="",IF($A444="","",VLOOKUP($A444,BDD!$A$8:$BB$3170,17,0)),VLOOKUP($A444,BDD!$A$8:$BB$3170,30,0))</f>
        <v/>
      </c>
      <c r="Q444" s="402" t="str">
        <f>IF(AB444="",IF($A444="","",VLOOKUP($A444,BDD!$A$8:$BB$3170,18,0)),VLOOKUP($A444,BDD!$A$8:$BB$3170,30,0))</f>
        <v/>
      </c>
      <c r="R444" s="402" t="str">
        <f>IF(AB444="",IF($A444="","",VLOOKUP($A444,BDD!$A$8:$BB$3170,19,0)),VLOOKUP($A444,BDD!$A$8:$BB$3170,30,0))</f>
        <v/>
      </c>
      <c r="S444" s="398" t="str">
        <f>IF($A444="","",IFERROR(RIGHT(IF(VLOOKUP($A444,BDD!$A$8:$BB$3170,23,0)=0,"",VLOOKUP($A444,BDD!$A$8:$BB$3170,23,0)),3),""))</f>
        <v/>
      </c>
      <c r="T444" s="398" t="str">
        <f>IF($A444="","",IFERROR(RIGHT(IF(VLOOKUP($A444,BDD!$A$8:$BB$3170,27,0)=0,"",VLOOKUP($A444,BDD!$A$8:$BB$3170,27,0)),3),""))</f>
        <v/>
      </c>
      <c r="U444" s="398" t="str">
        <f>IF($A444="","",IFERROR(RIGHT(IF(VLOOKUP($A444,BDD!$A$8:$BB$3170,51,0)=0,"",VLOOKUP($A444,BDD!$A$8:$BB$3170,51,0)),3),""))</f>
        <v/>
      </c>
      <c r="V444" s="398" t="str">
        <f>IF($A444="","",IFERROR(RIGHT(IF(VLOOKUP($A444,BDD!$A$8:$BB$3170,52,0)=0,"",VLOOKUP($A444,BDD!$A$8:$BB$3170,52,0)),3),""))</f>
        <v/>
      </c>
      <c r="W444" s="398" t="str">
        <f>IF($A444="","",IFERROR(RIGHT(IF(VLOOKUP($A444,BDD!$A$8:$BB$3170,53,0)=0,"",VLOOKUP($A444,BDD!$A$8:$BB$3170,53,0)),3),""))</f>
        <v/>
      </c>
      <c r="X444" s="403" t="str">
        <f>IF($A444="","",IFERROR(RIGHT(IF(VLOOKUP($A444,BDD!$A$8:$BB$3170,54,0)=0,"",VLOOKUP($A444,BDD!$A$8:$BB$3170,54,0)),3),""))</f>
        <v/>
      </c>
      <c r="Y444" s="359">
        <v>266</v>
      </c>
      <c r="Z444" s="360"/>
      <c r="AA444" s="419"/>
      <c r="AB444" s="411" t="str">
        <f>IF($A444="","",IF(VLOOKUP($A444,BDD!$A$8:$BB$3170,32,0)=0,"",VLOOKUP($A444,BDD!$A$8:$BB$3170,32,0)))</f>
        <v/>
      </c>
    </row>
    <row r="445" spans="1:28" s="359" customFormat="1" ht="21" customHeight="1">
      <c r="A445" s="350" t="str">
        <f>IF(AA267="","",IFERROR(INDEX(BDD!$A$8:$A$3170,MATCH(AA267&amp;"",BDD!$E$8:$E$3170,0)),IFERROR(INDEX(BDD!$A$8:$A$3170,MATCH("JN°"&amp;TEXT(AA267,"000"),BDD!$E$8:$E$3170,0)),IF(ISNUMBER(MATCH(AA267&amp;"",BDD!$A$8:$A$3170,0)),AA267&amp;"",""))))</f>
        <v/>
      </c>
      <c r="B445" s="397" t="str">
        <f>IF($A445="","",VLOOKUP($A445,BDD!$A$8:$BB$3170,3,0))</f>
        <v/>
      </c>
      <c r="C445" s="363" t="str">
        <f>IF($A445="","",VLOOKUP($A445,BDD!$A$8:$BB$3170,4,0))</f>
        <v/>
      </c>
      <c r="D445" s="398" t="str">
        <f>IF($A445="","",VLOOKUP($A445,BDD!$A$8:$BB$3170,12,0))</f>
        <v/>
      </c>
      <c r="E445" s="398" t="str">
        <f>IF($A445="","",VLOOKUP($A445,BDD!$A$8:$BB$3170,5,0))</f>
        <v/>
      </c>
      <c r="F445" s="398" t="str">
        <f>IF($A445="","",VLOOKUP($A445,BDD!$A$8:$BB$3170,6,0))</f>
        <v/>
      </c>
      <c r="G445" s="399" t="str">
        <f>IF($A445="","",VLOOKUP($A445,BDD!$A$8:$BB$3170,7,0))</f>
        <v/>
      </c>
      <c r="H445" s="398" t="str">
        <f>IF($A445="","",VLOOKUP($A445,BDD!$A$8:$BB$3170,8,0))</f>
        <v/>
      </c>
      <c r="I445" s="398" t="str">
        <f>IF($A445="","",VLOOKUP($A445,BDD!$A$8:$BB$3170,9,0))</f>
        <v/>
      </c>
      <c r="J445" s="399" t="str">
        <f>IF($A445="","",VLOOKUP($A445,BDD!$A$8:$BB$3170,10,0))</f>
        <v/>
      </c>
      <c r="K445" s="400" t="str">
        <f>IF($A445="","",VLOOKUP($A445,BDD!$A$8:$BB$3170,11,0))</f>
        <v/>
      </c>
      <c r="L445" s="398" t="str">
        <f>IF($A445="","",VLOOKUP($A445,BDD!$A$8:$BB$3170,13,0))</f>
        <v/>
      </c>
      <c r="M445" s="398" t="str">
        <f>IF($A445="","",VLOOKUP($A445,BDD!$A$8:$BB$3170,14,0))</f>
        <v/>
      </c>
      <c r="N445" s="401" t="str">
        <f>IF(AB445="",IF($A445="","",VLOOKUP($A445,BDD!$A$8:$BB$3170,22,0)),VLOOKUP($A445,BDD!$A$8:$BB$3170,31,0))</f>
        <v/>
      </c>
      <c r="O445" s="399" t="str">
        <f>IF(AB445="",IF($A445="","",VLOOKUP($A445,BDD!$A$8:$BB$3170,16,0)),IF($A445="","",VLOOKUP($A445,BDD!$A$8:$BB$3170,29,0)))</f>
        <v/>
      </c>
      <c r="P445" s="402" t="str">
        <f>IF(AB445="",IF($A445="","",VLOOKUP($A445,BDD!$A$8:$BB$3170,17,0)),VLOOKUP($A445,BDD!$A$8:$BB$3170,30,0))</f>
        <v/>
      </c>
      <c r="Q445" s="402" t="str">
        <f>IF(AB445="",IF($A445="","",VLOOKUP($A445,BDD!$A$8:$BB$3170,18,0)),VLOOKUP($A445,BDD!$A$8:$BB$3170,30,0))</f>
        <v/>
      </c>
      <c r="R445" s="402" t="str">
        <f>IF(AB445="",IF($A445="","",VLOOKUP($A445,BDD!$A$8:$BB$3170,19,0)),VLOOKUP($A445,BDD!$A$8:$BB$3170,30,0))</f>
        <v/>
      </c>
      <c r="S445" s="398" t="str">
        <f>IF($A445="","",IFERROR(RIGHT(IF(VLOOKUP($A445,BDD!$A$8:$BB$3170,23,0)=0,"",VLOOKUP($A445,BDD!$A$8:$BB$3170,23,0)),3),""))</f>
        <v/>
      </c>
      <c r="T445" s="398" t="str">
        <f>IF($A445="","",IFERROR(RIGHT(IF(VLOOKUP($A445,BDD!$A$8:$BB$3170,27,0)=0,"",VLOOKUP($A445,BDD!$A$8:$BB$3170,27,0)),3),""))</f>
        <v/>
      </c>
      <c r="U445" s="398" t="str">
        <f>IF($A445="","",IFERROR(RIGHT(IF(VLOOKUP($A445,BDD!$A$8:$BB$3170,51,0)=0,"",VLOOKUP($A445,BDD!$A$8:$BB$3170,51,0)),3),""))</f>
        <v/>
      </c>
      <c r="V445" s="398" t="str">
        <f>IF($A445="","",IFERROR(RIGHT(IF(VLOOKUP($A445,BDD!$A$8:$BB$3170,52,0)=0,"",VLOOKUP($A445,BDD!$A$8:$BB$3170,52,0)),3),""))</f>
        <v/>
      </c>
      <c r="W445" s="398" t="str">
        <f>IF($A445="","",IFERROR(RIGHT(IF(VLOOKUP($A445,BDD!$A$8:$BB$3170,53,0)=0,"",VLOOKUP($A445,BDD!$A$8:$BB$3170,53,0)),3),""))</f>
        <v/>
      </c>
      <c r="X445" s="403" t="str">
        <f>IF($A445="","",IFERROR(RIGHT(IF(VLOOKUP($A445,BDD!$A$8:$BB$3170,54,0)=0,"",VLOOKUP($A445,BDD!$A$8:$BB$3170,54,0)),3),""))</f>
        <v/>
      </c>
      <c r="Y445" s="359">
        <v>267</v>
      </c>
      <c r="Z445" s="360"/>
      <c r="AA445" s="419"/>
      <c r="AB445" s="411" t="str">
        <f>IF($A445="","",IF(VLOOKUP($A445,BDD!$A$8:$BB$3170,32,0)=0,"",VLOOKUP($A445,BDD!$A$8:$BB$3170,32,0)))</f>
        <v/>
      </c>
    </row>
    <row r="446" spans="1:28" s="359" customFormat="1" ht="21" customHeight="1">
      <c r="A446" s="350" t="str">
        <f>IF(AA268="","",IFERROR(INDEX(BDD!$A$8:$A$3170,MATCH(AA268&amp;"",BDD!$E$8:$E$3170,0)),IFERROR(INDEX(BDD!$A$8:$A$3170,MATCH("JN°"&amp;TEXT(AA268,"000"),BDD!$E$8:$E$3170,0)),IF(ISNUMBER(MATCH(AA268&amp;"",BDD!$A$8:$A$3170,0)),AA268&amp;"",""))))</f>
        <v/>
      </c>
      <c r="B446" s="397" t="str">
        <f>IF($A446="","",VLOOKUP($A446,BDD!$A$8:$BB$3170,3,0))</f>
        <v/>
      </c>
      <c r="C446" s="363" t="str">
        <f>IF($A446="","",VLOOKUP($A446,BDD!$A$8:$BB$3170,4,0))</f>
        <v/>
      </c>
      <c r="D446" s="398" t="str">
        <f>IF($A446="","",VLOOKUP($A446,BDD!$A$8:$BB$3170,12,0))</f>
        <v/>
      </c>
      <c r="E446" s="398" t="str">
        <f>IF($A446="","",VLOOKUP($A446,BDD!$A$8:$BB$3170,5,0))</f>
        <v/>
      </c>
      <c r="F446" s="398" t="str">
        <f>IF($A446="","",VLOOKUP($A446,BDD!$A$8:$BB$3170,6,0))</f>
        <v/>
      </c>
      <c r="G446" s="399" t="str">
        <f>IF($A446="","",VLOOKUP($A446,BDD!$A$8:$BB$3170,7,0))</f>
        <v/>
      </c>
      <c r="H446" s="398" t="str">
        <f>IF($A446="","",VLOOKUP($A446,BDD!$A$8:$BB$3170,8,0))</f>
        <v/>
      </c>
      <c r="I446" s="398" t="str">
        <f>IF($A446="","",VLOOKUP($A446,BDD!$A$8:$BB$3170,9,0))</f>
        <v/>
      </c>
      <c r="J446" s="399" t="str">
        <f>IF($A446="","",VLOOKUP($A446,BDD!$A$8:$BB$3170,10,0))</f>
        <v/>
      </c>
      <c r="K446" s="400" t="str">
        <f>IF($A446="","",VLOOKUP($A446,BDD!$A$8:$BB$3170,11,0))</f>
        <v/>
      </c>
      <c r="L446" s="398" t="str">
        <f>IF($A446="","",VLOOKUP($A446,BDD!$A$8:$BB$3170,13,0))</f>
        <v/>
      </c>
      <c r="M446" s="398" t="str">
        <f>IF($A446="","",VLOOKUP($A446,BDD!$A$8:$BB$3170,14,0))</f>
        <v/>
      </c>
      <c r="N446" s="401" t="str">
        <f>IF(AB446="",IF($A446="","",VLOOKUP($A446,BDD!$A$8:$BB$3170,22,0)),VLOOKUP($A446,BDD!$A$8:$BB$3170,31,0))</f>
        <v/>
      </c>
      <c r="O446" s="399" t="str">
        <f>IF(AB446="",IF($A446="","",VLOOKUP($A446,BDD!$A$8:$BB$3170,16,0)),IF($A446="","",VLOOKUP($A446,BDD!$A$8:$BB$3170,29,0)))</f>
        <v/>
      </c>
      <c r="P446" s="402" t="str">
        <f>IF(AB446="",IF($A446="","",VLOOKUP($A446,BDD!$A$8:$BB$3170,17,0)),VLOOKUP($A446,BDD!$A$8:$BB$3170,30,0))</f>
        <v/>
      </c>
      <c r="Q446" s="402" t="str">
        <f>IF(AB446="",IF($A446="","",VLOOKUP($A446,BDD!$A$8:$BB$3170,18,0)),VLOOKUP($A446,BDD!$A$8:$BB$3170,30,0))</f>
        <v/>
      </c>
      <c r="R446" s="402" t="str">
        <f>IF(AB446="",IF($A446="","",VLOOKUP($A446,BDD!$A$8:$BB$3170,19,0)),VLOOKUP($A446,BDD!$A$8:$BB$3170,30,0))</f>
        <v/>
      </c>
      <c r="S446" s="398" t="str">
        <f>IF($A446="","",IFERROR(RIGHT(IF(VLOOKUP($A446,BDD!$A$8:$BB$3170,23,0)=0,"",VLOOKUP($A446,BDD!$A$8:$BB$3170,23,0)),3),""))</f>
        <v/>
      </c>
      <c r="T446" s="398" t="str">
        <f>IF($A446="","",IFERROR(RIGHT(IF(VLOOKUP($A446,BDD!$A$8:$BB$3170,27,0)=0,"",VLOOKUP($A446,BDD!$A$8:$BB$3170,27,0)),3),""))</f>
        <v/>
      </c>
      <c r="U446" s="398" t="str">
        <f>IF($A446="","",IFERROR(RIGHT(IF(VLOOKUP($A446,BDD!$A$8:$BB$3170,51,0)=0,"",VLOOKUP($A446,BDD!$A$8:$BB$3170,51,0)),3),""))</f>
        <v/>
      </c>
      <c r="V446" s="398" t="str">
        <f>IF($A446="","",IFERROR(RIGHT(IF(VLOOKUP($A446,BDD!$A$8:$BB$3170,52,0)=0,"",VLOOKUP($A446,BDD!$A$8:$BB$3170,52,0)),3),""))</f>
        <v/>
      </c>
      <c r="W446" s="398" t="str">
        <f>IF($A446="","",IFERROR(RIGHT(IF(VLOOKUP($A446,BDD!$A$8:$BB$3170,53,0)=0,"",VLOOKUP($A446,BDD!$A$8:$BB$3170,53,0)),3),""))</f>
        <v/>
      </c>
      <c r="X446" s="403" t="str">
        <f>IF($A446="","",IFERROR(RIGHT(IF(VLOOKUP($A446,BDD!$A$8:$BB$3170,54,0)=0,"",VLOOKUP($A446,BDD!$A$8:$BB$3170,54,0)),3),""))</f>
        <v/>
      </c>
      <c r="Y446" s="359">
        <v>268</v>
      </c>
      <c r="Z446" s="360"/>
      <c r="AA446" s="419"/>
      <c r="AB446" s="411" t="str">
        <f>IF($A446="","",IF(VLOOKUP($A446,BDD!$A$8:$BB$3170,32,0)=0,"",VLOOKUP($A446,BDD!$A$8:$BB$3170,32,0)))</f>
        <v/>
      </c>
    </row>
    <row r="447" spans="1:28" s="359" customFormat="1" ht="21" customHeight="1">
      <c r="A447" s="350" t="str">
        <f>IF(AA269="","",IFERROR(INDEX(BDD!$A$8:$A$3170,MATCH(AA269&amp;"",BDD!$E$8:$E$3170,0)),IFERROR(INDEX(BDD!$A$8:$A$3170,MATCH("JN°"&amp;TEXT(AA269,"000"),BDD!$E$8:$E$3170,0)),IF(ISNUMBER(MATCH(AA269&amp;"",BDD!$A$8:$A$3170,0)),AA269&amp;"",""))))</f>
        <v/>
      </c>
      <c r="B447" s="397" t="str">
        <f>IF($A447="","",VLOOKUP($A447,BDD!$A$8:$BB$3170,3,0))</f>
        <v/>
      </c>
      <c r="C447" s="363" t="str">
        <f>IF($A447="","",VLOOKUP($A447,BDD!$A$8:$BB$3170,4,0))</f>
        <v/>
      </c>
      <c r="D447" s="398" t="str">
        <f>IF($A447="","",VLOOKUP($A447,BDD!$A$8:$BB$3170,12,0))</f>
        <v/>
      </c>
      <c r="E447" s="398" t="str">
        <f>IF($A447="","",VLOOKUP($A447,BDD!$A$8:$BB$3170,5,0))</f>
        <v/>
      </c>
      <c r="F447" s="398" t="str">
        <f>IF($A447="","",VLOOKUP($A447,BDD!$A$8:$BB$3170,6,0))</f>
        <v/>
      </c>
      <c r="G447" s="399" t="str">
        <f>IF($A447="","",VLOOKUP($A447,BDD!$A$8:$BB$3170,7,0))</f>
        <v/>
      </c>
      <c r="H447" s="398" t="str">
        <f>IF($A447="","",VLOOKUP($A447,BDD!$A$8:$BB$3170,8,0))</f>
        <v/>
      </c>
      <c r="I447" s="398" t="str">
        <f>IF($A447="","",VLOOKUP($A447,BDD!$A$8:$BB$3170,9,0))</f>
        <v/>
      </c>
      <c r="J447" s="399" t="str">
        <f>IF($A447="","",VLOOKUP($A447,BDD!$A$8:$BB$3170,10,0))</f>
        <v/>
      </c>
      <c r="K447" s="400" t="str">
        <f>IF($A447="","",VLOOKUP($A447,BDD!$A$8:$BB$3170,11,0))</f>
        <v/>
      </c>
      <c r="L447" s="398" t="str">
        <f>IF($A447="","",VLOOKUP($A447,BDD!$A$8:$BB$3170,13,0))</f>
        <v/>
      </c>
      <c r="M447" s="398" t="str">
        <f>IF($A447="","",VLOOKUP($A447,BDD!$A$8:$BB$3170,14,0))</f>
        <v/>
      </c>
      <c r="N447" s="401" t="str">
        <f>IF(AB447="",IF($A447="","",VLOOKUP($A447,BDD!$A$8:$BB$3170,22,0)),VLOOKUP($A447,BDD!$A$8:$BB$3170,31,0))</f>
        <v/>
      </c>
      <c r="O447" s="399" t="str">
        <f>IF(AB447="",IF($A447="","",VLOOKUP($A447,BDD!$A$8:$BB$3170,16,0)),IF($A447="","",VLOOKUP($A447,BDD!$A$8:$BB$3170,29,0)))</f>
        <v/>
      </c>
      <c r="P447" s="402" t="str">
        <f>IF(AB447="",IF($A447="","",VLOOKUP($A447,BDD!$A$8:$BB$3170,17,0)),VLOOKUP($A447,BDD!$A$8:$BB$3170,30,0))</f>
        <v/>
      </c>
      <c r="Q447" s="402" t="str">
        <f>IF(AB447="",IF($A447="","",VLOOKUP($A447,BDD!$A$8:$BB$3170,18,0)),VLOOKUP($A447,BDD!$A$8:$BB$3170,30,0))</f>
        <v/>
      </c>
      <c r="R447" s="402" t="str">
        <f>IF(AB447="",IF($A447="","",VLOOKUP($A447,BDD!$A$8:$BB$3170,19,0)),VLOOKUP($A447,BDD!$A$8:$BB$3170,30,0))</f>
        <v/>
      </c>
      <c r="S447" s="398" t="str">
        <f>IF($A447="","",IFERROR(RIGHT(IF(VLOOKUP($A447,BDD!$A$8:$BB$3170,23,0)=0,"",VLOOKUP($A447,BDD!$A$8:$BB$3170,23,0)),3),""))</f>
        <v/>
      </c>
      <c r="T447" s="398" t="str">
        <f>IF($A447="","",IFERROR(RIGHT(IF(VLOOKUP($A447,BDD!$A$8:$BB$3170,27,0)=0,"",VLOOKUP($A447,BDD!$A$8:$BB$3170,27,0)),3),""))</f>
        <v/>
      </c>
      <c r="U447" s="398" t="str">
        <f>IF($A447="","",IFERROR(RIGHT(IF(VLOOKUP($A447,BDD!$A$8:$BB$3170,51,0)=0,"",VLOOKUP($A447,BDD!$A$8:$BB$3170,51,0)),3),""))</f>
        <v/>
      </c>
      <c r="V447" s="398" t="str">
        <f>IF($A447="","",IFERROR(RIGHT(IF(VLOOKUP($A447,BDD!$A$8:$BB$3170,52,0)=0,"",VLOOKUP($A447,BDD!$A$8:$BB$3170,52,0)),3),""))</f>
        <v/>
      </c>
      <c r="W447" s="398" t="str">
        <f>IF($A447="","",IFERROR(RIGHT(IF(VLOOKUP($A447,BDD!$A$8:$BB$3170,53,0)=0,"",VLOOKUP($A447,BDD!$A$8:$BB$3170,53,0)),3),""))</f>
        <v/>
      </c>
      <c r="X447" s="403" t="str">
        <f>IF($A447="","",IFERROR(RIGHT(IF(VLOOKUP($A447,BDD!$A$8:$BB$3170,54,0)=0,"",VLOOKUP($A447,BDD!$A$8:$BB$3170,54,0)),3),""))</f>
        <v/>
      </c>
      <c r="Y447" s="359">
        <v>269</v>
      </c>
      <c r="Z447" s="360"/>
      <c r="AA447" s="419"/>
      <c r="AB447" s="411" t="str">
        <f>IF($A447="","",IF(VLOOKUP($A447,BDD!$A$8:$BB$3170,32,0)=0,"",VLOOKUP($A447,BDD!$A$8:$BB$3170,32,0)))</f>
        <v/>
      </c>
    </row>
    <row r="448" spans="1:28" s="359" customFormat="1" ht="21" customHeight="1">
      <c r="A448" s="350" t="str">
        <f>IF(AA270="","",IFERROR(INDEX(BDD!$A$8:$A$3170,MATCH(AA270&amp;"",BDD!$E$8:$E$3170,0)),IFERROR(INDEX(BDD!$A$8:$A$3170,MATCH("JN°"&amp;TEXT(AA270,"000"),BDD!$E$8:$E$3170,0)),IF(ISNUMBER(MATCH(AA270&amp;"",BDD!$A$8:$A$3170,0)),AA270&amp;"",""))))</f>
        <v/>
      </c>
      <c r="B448" s="397" t="str">
        <f>IF($A448="","",VLOOKUP($A448,BDD!$A$8:$BB$3170,3,0))</f>
        <v/>
      </c>
      <c r="C448" s="363" t="str">
        <f>IF($A448="","",VLOOKUP($A448,BDD!$A$8:$BB$3170,4,0))</f>
        <v/>
      </c>
      <c r="D448" s="398" t="str">
        <f>IF($A448="","",VLOOKUP($A448,BDD!$A$8:$BB$3170,12,0))</f>
        <v/>
      </c>
      <c r="E448" s="398" t="str">
        <f>IF($A448="","",VLOOKUP($A448,BDD!$A$8:$BB$3170,5,0))</f>
        <v/>
      </c>
      <c r="F448" s="398" t="str">
        <f>IF($A448="","",VLOOKUP($A448,BDD!$A$8:$BB$3170,6,0))</f>
        <v/>
      </c>
      <c r="G448" s="399" t="str">
        <f>IF($A448="","",VLOOKUP($A448,BDD!$A$8:$BB$3170,7,0))</f>
        <v/>
      </c>
      <c r="H448" s="398" t="str">
        <f>IF($A448="","",VLOOKUP($A448,BDD!$A$8:$BB$3170,8,0))</f>
        <v/>
      </c>
      <c r="I448" s="398" t="str">
        <f>IF($A448="","",VLOOKUP($A448,BDD!$A$8:$BB$3170,9,0))</f>
        <v/>
      </c>
      <c r="J448" s="399" t="str">
        <f>IF($A448="","",VLOOKUP($A448,BDD!$A$8:$BB$3170,10,0))</f>
        <v/>
      </c>
      <c r="K448" s="400" t="str">
        <f>IF($A448="","",VLOOKUP($A448,BDD!$A$8:$BB$3170,11,0))</f>
        <v/>
      </c>
      <c r="L448" s="398" t="str">
        <f>IF($A448="","",VLOOKUP($A448,BDD!$A$8:$BB$3170,13,0))</f>
        <v/>
      </c>
      <c r="M448" s="398" t="str">
        <f>IF($A448="","",VLOOKUP($A448,BDD!$A$8:$BB$3170,14,0))</f>
        <v/>
      </c>
      <c r="N448" s="401" t="str">
        <f>IF(AB448="",IF($A448="","",VLOOKUP($A448,BDD!$A$8:$BB$3170,22,0)),VLOOKUP($A448,BDD!$A$8:$BB$3170,31,0))</f>
        <v/>
      </c>
      <c r="O448" s="399" t="str">
        <f>IF(AB448="",IF($A448="","",VLOOKUP($A448,BDD!$A$8:$BB$3170,16,0)),IF($A448="","",VLOOKUP($A448,BDD!$A$8:$BB$3170,29,0)))</f>
        <v/>
      </c>
      <c r="P448" s="402" t="str">
        <f>IF(AB448="",IF($A448="","",VLOOKUP($A448,BDD!$A$8:$BB$3170,17,0)),VLOOKUP($A448,BDD!$A$8:$BB$3170,30,0))</f>
        <v/>
      </c>
      <c r="Q448" s="402" t="str">
        <f>IF(AB448="",IF($A448="","",VLOOKUP($A448,BDD!$A$8:$BB$3170,18,0)),VLOOKUP($A448,BDD!$A$8:$BB$3170,30,0))</f>
        <v/>
      </c>
      <c r="R448" s="402" t="str">
        <f>IF(AB448="",IF($A448="","",VLOOKUP($A448,BDD!$A$8:$BB$3170,19,0)),VLOOKUP($A448,BDD!$A$8:$BB$3170,30,0))</f>
        <v/>
      </c>
      <c r="S448" s="398" t="str">
        <f>IF($A448="","",IFERROR(RIGHT(IF(VLOOKUP($A448,BDD!$A$8:$BB$3170,23,0)=0,"",VLOOKUP($A448,BDD!$A$8:$BB$3170,23,0)),3),""))</f>
        <v/>
      </c>
      <c r="T448" s="398" t="str">
        <f>IF($A448="","",IFERROR(RIGHT(IF(VLOOKUP($A448,BDD!$A$8:$BB$3170,27,0)=0,"",VLOOKUP($A448,BDD!$A$8:$BB$3170,27,0)),3),""))</f>
        <v/>
      </c>
      <c r="U448" s="398" t="str">
        <f>IF($A448="","",IFERROR(RIGHT(IF(VLOOKUP($A448,BDD!$A$8:$BB$3170,51,0)=0,"",VLOOKUP($A448,BDD!$A$8:$BB$3170,51,0)),3),""))</f>
        <v/>
      </c>
      <c r="V448" s="398" t="str">
        <f>IF($A448="","",IFERROR(RIGHT(IF(VLOOKUP($A448,BDD!$A$8:$BB$3170,52,0)=0,"",VLOOKUP($A448,BDD!$A$8:$BB$3170,52,0)),3),""))</f>
        <v/>
      </c>
      <c r="W448" s="398" t="str">
        <f>IF($A448="","",IFERROR(RIGHT(IF(VLOOKUP($A448,BDD!$A$8:$BB$3170,53,0)=0,"",VLOOKUP($A448,BDD!$A$8:$BB$3170,53,0)),3),""))</f>
        <v/>
      </c>
      <c r="X448" s="403" t="str">
        <f>IF($A448="","",IFERROR(RIGHT(IF(VLOOKUP($A448,BDD!$A$8:$BB$3170,54,0)=0,"",VLOOKUP($A448,BDD!$A$8:$BB$3170,54,0)),3),""))</f>
        <v/>
      </c>
      <c r="Y448" s="359">
        <v>270</v>
      </c>
      <c r="Z448" s="360"/>
      <c r="AA448" s="419"/>
      <c r="AB448" s="411" t="str">
        <f>IF($A448="","",IF(VLOOKUP($A448,BDD!$A$8:$BB$3170,32,0)=0,"",VLOOKUP($A448,BDD!$A$8:$BB$3170,32,0)))</f>
        <v/>
      </c>
    </row>
    <row r="449" spans="1:28" s="359" customFormat="1" ht="21" customHeight="1">
      <c r="A449" s="350" t="str">
        <f>IF(AA271="","",IFERROR(INDEX(BDD!$A$8:$A$3170,MATCH(AA271&amp;"",BDD!$E$8:$E$3170,0)),IFERROR(INDEX(BDD!$A$8:$A$3170,MATCH("JN°"&amp;TEXT(AA271,"000"),BDD!$E$8:$E$3170,0)),IF(ISNUMBER(MATCH(AA271&amp;"",BDD!$A$8:$A$3170,0)),AA271&amp;"",""))))</f>
        <v/>
      </c>
      <c r="B449" s="397" t="str">
        <f>IF($A449="","",VLOOKUP($A449,BDD!$A$8:$BB$3170,3,0))</f>
        <v/>
      </c>
      <c r="C449" s="363" t="str">
        <f>IF($A449="","",VLOOKUP($A449,BDD!$A$8:$BB$3170,4,0))</f>
        <v/>
      </c>
      <c r="D449" s="398" t="str">
        <f>IF($A449="","",VLOOKUP($A449,BDD!$A$8:$BB$3170,12,0))</f>
        <v/>
      </c>
      <c r="E449" s="398" t="str">
        <f>IF($A449="","",VLOOKUP($A449,BDD!$A$8:$BB$3170,5,0))</f>
        <v/>
      </c>
      <c r="F449" s="398" t="str">
        <f>IF($A449="","",VLOOKUP($A449,BDD!$A$8:$BB$3170,6,0))</f>
        <v/>
      </c>
      <c r="G449" s="399" t="str">
        <f>IF($A449="","",VLOOKUP($A449,BDD!$A$8:$BB$3170,7,0))</f>
        <v/>
      </c>
      <c r="H449" s="398" t="str">
        <f>IF($A449="","",VLOOKUP($A449,BDD!$A$8:$BB$3170,8,0))</f>
        <v/>
      </c>
      <c r="I449" s="398" t="str">
        <f>IF($A449="","",VLOOKUP($A449,BDD!$A$8:$BB$3170,9,0))</f>
        <v/>
      </c>
      <c r="J449" s="399" t="str">
        <f>IF($A449="","",VLOOKUP($A449,BDD!$A$8:$BB$3170,10,0))</f>
        <v/>
      </c>
      <c r="K449" s="400" t="str">
        <f>IF($A449="","",VLOOKUP($A449,BDD!$A$8:$BB$3170,11,0))</f>
        <v/>
      </c>
      <c r="L449" s="398" t="str">
        <f>IF($A449="","",VLOOKUP($A449,BDD!$A$8:$BB$3170,13,0))</f>
        <v/>
      </c>
      <c r="M449" s="398" t="str">
        <f>IF($A449="","",VLOOKUP($A449,BDD!$A$8:$BB$3170,14,0))</f>
        <v/>
      </c>
      <c r="N449" s="401" t="str">
        <f>IF(AB449="",IF($A449="","",VLOOKUP($A449,BDD!$A$8:$BB$3170,22,0)),VLOOKUP($A449,BDD!$A$8:$BB$3170,31,0))</f>
        <v/>
      </c>
      <c r="O449" s="399" t="str">
        <f>IF(AB449="",IF($A449="","",VLOOKUP($A449,BDD!$A$8:$BB$3170,16,0)),IF($A449="","",VLOOKUP($A449,BDD!$A$8:$BB$3170,29,0)))</f>
        <v/>
      </c>
      <c r="P449" s="402" t="str">
        <f>IF(AB449="",IF($A449="","",VLOOKUP($A449,BDD!$A$8:$BB$3170,17,0)),VLOOKUP($A449,BDD!$A$8:$BB$3170,30,0))</f>
        <v/>
      </c>
      <c r="Q449" s="402" t="str">
        <f>IF(AB449="",IF($A449="","",VLOOKUP($A449,BDD!$A$8:$BB$3170,18,0)),VLOOKUP($A449,BDD!$A$8:$BB$3170,30,0))</f>
        <v/>
      </c>
      <c r="R449" s="402" t="str">
        <f>IF(AB449="",IF($A449="","",VLOOKUP($A449,BDD!$A$8:$BB$3170,19,0)),VLOOKUP($A449,BDD!$A$8:$BB$3170,30,0))</f>
        <v/>
      </c>
      <c r="S449" s="398" t="str">
        <f>IF($A449="","",IFERROR(RIGHT(IF(VLOOKUP($A449,BDD!$A$8:$BB$3170,23,0)=0,"",VLOOKUP($A449,BDD!$A$8:$BB$3170,23,0)),3),""))</f>
        <v/>
      </c>
      <c r="T449" s="398" t="str">
        <f>IF($A449="","",IFERROR(RIGHT(IF(VLOOKUP($A449,BDD!$A$8:$BB$3170,27,0)=0,"",VLOOKUP($A449,BDD!$A$8:$BB$3170,27,0)),3),""))</f>
        <v/>
      </c>
      <c r="U449" s="398" t="str">
        <f>IF($A449="","",IFERROR(RIGHT(IF(VLOOKUP($A449,BDD!$A$8:$BB$3170,51,0)=0,"",VLOOKUP($A449,BDD!$A$8:$BB$3170,51,0)),3),""))</f>
        <v/>
      </c>
      <c r="V449" s="398" t="str">
        <f>IF($A449="","",IFERROR(RIGHT(IF(VLOOKUP($A449,BDD!$A$8:$BB$3170,52,0)=0,"",VLOOKUP($A449,BDD!$A$8:$BB$3170,52,0)),3),""))</f>
        <v/>
      </c>
      <c r="W449" s="398" t="str">
        <f>IF($A449="","",IFERROR(RIGHT(IF(VLOOKUP($A449,BDD!$A$8:$BB$3170,53,0)=0,"",VLOOKUP($A449,BDD!$A$8:$BB$3170,53,0)),3),""))</f>
        <v/>
      </c>
      <c r="X449" s="403" t="str">
        <f>IF($A449="","",IFERROR(RIGHT(IF(VLOOKUP($A449,BDD!$A$8:$BB$3170,54,0)=0,"",VLOOKUP($A449,BDD!$A$8:$BB$3170,54,0)),3),""))</f>
        <v/>
      </c>
      <c r="Y449" s="359">
        <v>271</v>
      </c>
      <c r="Z449" s="360"/>
      <c r="AA449" s="419"/>
      <c r="AB449" s="411" t="str">
        <f>IF($A449="","",IF(VLOOKUP($A449,BDD!$A$8:$BB$3170,32,0)=0,"",VLOOKUP($A449,BDD!$A$8:$BB$3170,32,0)))</f>
        <v/>
      </c>
    </row>
    <row r="450" spans="1:28" s="359" customFormat="1" ht="21" customHeight="1">
      <c r="A450" s="350" t="str">
        <f>IF(AA272="","",IFERROR(INDEX(BDD!$A$8:$A$3170,MATCH(AA272&amp;"",BDD!$E$8:$E$3170,0)),IFERROR(INDEX(BDD!$A$8:$A$3170,MATCH("JN°"&amp;TEXT(AA272,"000"),BDD!$E$8:$E$3170,0)),IF(ISNUMBER(MATCH(AA272&amp;"",BDD!$A$8:$A$3170,0)),AA272&amp;"",""))))</f>
        <v/>
      </c>
      <c r="B450" s="397" t="str">
        <f>IF($A450="","",VLOOKUP($A450,BDD!$A$8:$BB$3170,3,0))</f>
        <v/>
      </c>
      <c r="C450" s="363" t="str">
        <f>IF($A450="","",VLOOKUP($A450,BDD!$A$8:$BB$3170,4,0))</f>
        <v/>
      </c>
      <c r="D450" s="398" t="str">
        <f>IF($A450="","",VLOOKUP($A450,BDD!$A$8:$BB$3170,12,0))</f>
        <v/>
      </c>
      <c r="E450" s="398" t="str">
        <f>IF($A450="","",VLOOKUP($A450,BDD!$A$8:$BB$3170,5,0))</f>
        <v/>
      </c>
      <c r="F450" s="398" t="str">
        <f>IF($A450="","",VLOOKUP($A450,BDD!$A$8:$BB$3170,6,0))</f>
        <v/>
      </c>
      <c r="G450" s="399" t="str">
        <f>IF($A450="","",VLOOKUP($A450,BDD!$A$8:$BB$3170,7,0))</f>
        <v/>
      </c>
      <c r="H450" s="398" t="str">
        <f>IF($A450="","",VLOOKUP($A450,BDD!$A$8:$BB$3170,8,0))</f>
        <v/>
      </c>
      <c r="I450" s="398" t="str">
        <f>IF($A450="","",VLOOKUP($A450,BDD!$A$8:$BB$3170,9,0))</f>
        <v/>
      </c>
      <c r="J450" s="399" t="str">
        <f>IF($A450="","",VLOOKUP($A450,BDD!$A$8:$BB$3170,10,0))</f>
        <v/>
      </c>
      <c r="K450" s="400" t="str">
        <f>IF($A450="","",VLOOKUP($A450,BDD!$A$8:$BB$3170,11,0))</f>
        <v/>
      </c>
      <c r="L450" s="398" t="str">
        <f>IF($A450="","",VLOOKUP($A450,BDD!$A$8:$BB$3170,13,0))</f>
        <v/>
      </c>
      <c r="M450" s="398" t="str">
        <f>IF($A450="","",VLOOKUP($A450,BDD!$A$8:$BB$3170,14,0))</f>
        <v/>
      </c>
      <c r="N450" s="401" t="str">
        <f>IF(AB450="",IF($A450="","",VLOOKUP($A450,BDD!$A$8:$BB$3170,22,0)),VLOOKUP($A450,BDD!$A$8:$BB$3170,31,0))</f>
        <v/>
      </c>
      <c r="O450" s="399" t="str">
        <f>IF(AB450="",IF($A450="","",VLOOKUP($A450,BDD!$A$8:$BB$3170,16,0)),IF($A450="","",VLOOKUP($A450,BDD!$A$8:$BB$3170,29,0)))</f>
        <v/>
      </c>
      <c r="P450" s="402" t="str">
        <f>IF(AB450="",IF($A450="","",VLOOKUP($A450,BDD!$A$8:$BB$3170,17,0)),VLOOKUP($A450,BDD!$A$8:$BB$3170,30,0))</f>
        <v/>
      </c>
      <c r="Q450" s="402" t="str">
        <f>IF(AB450="",IF($A450="","",VLOOKUP($A450,BDD!$A$8:$BB$3170,18,0)),VLOOKUP($A450,BDD!$A$8:$BB$3170,30,0))</f>
        <v/>
      </c>
      <c r="R450" s="402" t="str">
        <f>IF(AB450="",IF($A450="","",VLOOKUP($A450,BDD!$A$8:$BB$3170,19,0)),VLOOKUP($A450,BDD!$A$8:$BB$3170,30,0))</f>
        <v/>
      </c>
      <c r="S450" s="398" t="str">
        <f>IF($A450="","",IFERROR(RIGHT(IF(VLOOKUP($A450,BDD!$A$8:$BB$3170,23,0)=0,"",VLOOKUP($A450,BDD!$A$8:$BB$3170,23,0)),3),""))</f>
        <v/>
      </c>
      <c r="T450" s="398" t="str">
        <f>IF($A450="","",IFERROR(RIGHT(IF(VLOOKUP($A450,BDD!$A$8:$BB$3170,27,0)=0,"",VLOOKUP($A450,BDD!$A$8:$BB$3170,27,0)),3),""))</f>
        <v/>
      </c>
      <c r="U450" s="398" t="str">
        <f>IF($A450="","",IFERROR(RIGHT(IF(VLOOKUP($A450,BDD!$A$8:$BB$3170,51,0)=0,"",VLOOKUP($A450,BDD!$A$8:$BB$3170,51,0)),3),""))</f>
        <v/>
      </c>
      <c r="V450" s="398" t="str">
        <f>IF($A450="","",IFERROR(RIGHT(IF(VLOOKUP($A450,BDD!$A$8:$BB$3170,52,0)=0,"",VLOOKUP($A450,BDD!$A$8:$BB$3170,52,0)),3),""))</f>
        <v/>
      </c>
      <c r="W450" s="398" t="str">
        <f>IF($A450="","",IFERROR(RIGHT(IF(VLOOKUP($A450,BDD!$A$8:$BB$3170,53,0)=0,"",VLOOKUP($A450,BDD!$A$8:$BB$3170,53,0)),3),""))</f>
        <v/>
      </c>
      <c r="X450" s="403" t="str">
        <f>IF($A450="","",IFERROR(RIGHT(IF(VLOOKUP($A450,BDD!$A$8:$BB$3170,54,0)=0,"",VLOOKUP($A450,BDD!$A$8:$BB$3170,54,0)),3),""))</f>
        <v/>
      </c>
      <c r="Y450" s="359">
        <v>272</v>
      </c>
      <c r="Z450" s="360"/>
      <c r="AA450" s="419"/>
      <c r="AB450" s="411" t="str">
        <f>IF($A450="","",IF(VLOOKUP($A450,BDD!$A$8:$BB$3170,32,0)=0,"",VLOOKUP($A450,BDD!$A$8:$BB$3170,32,0)))</f>
        <v/>
      </c>
    </row>
    <row r="451" spans="1:28" s="359" customFormat="1" ht="21" customHeight="1">
      <c r="A451" s="350" t="str">
        <f>IF(AA273="","",IFERROR(INDEX(BDD!$A$8:$A$3170,MATCH(AA273&amp;"",BDD!$E$8:$E$3170,0)),IFERROR(INDEX(BDD!$A$8:$A$3170,MATCH("JN°"&amp;TEXT(AA273,"000"),BDD!$E$8:$E$3170,0)),IF(ISNUMBER(MATCH(AA273&amp;"",BDD!$A$8:$A$3170,0)),AA273&amp;"",""))))</f>
        <v/>
      </c>
      <c r="B451" s="404" t="str">
        <f>IF($A451="","",VLOOKUP($A451,BDD!$A$8:$BB$3170,3,0))</f>
        <v/>
      </c>
      <c r="C451" s="372" t="str">
        <f>IF($A451="","",VLOOKUP($A451,BDD!$A$8:$BB$3170,4,0))</f>
        <v/>
      </c>
      <c r="D451" s="405" t="str">
        <f>IF($A451="","",VLOOKUP($A451,BDD!$A$8:$BB$3170,12,0))</f>
        <v/>
      </c>
      <c r="E451" s="405" t="str">
        <f>IF($A451="","",VLOOKUP($A451,BDD!$A$8:$BB$3170,5,0))</f>
        <v/>
      </c>
      <c r="F451" s="405" t="str">
        <f>IF($A451="","",VLOOKUP($A451,BDD!$A$8:$BB$3170,6,0))</f>
        <v/>
      </c>
      <c r="G451" s="406" t="str">
        <f>IF($A451="","",VLOOKUP($A451,BDD!$A$8:$BB$3170,7,0))</f>
        <v/>
      </c>
      <c r="H451" s="405" t="str">
        <f>IF($A451="","",VLOOKUP($A451,BDD!$A$8:$BB$3170,8,0))</f>
        <v/>
      </c>
      <c r="I451" s="405" t="str">
        <f>IF($A451="","",VLOOKUP($A451,BDD!$A$8:$BB$3170,9,0))</f>
        <v/>
      </c>
      <c r="J451" s="406" t="str">
        <f>IF($A451="","",VLOOKUP($A451,BDD!$A$8:$BB$3170,10,0))</f>
        <v/>
      </c>
      <c r="K451" s="407" t="str">
        <f>IF($A451="","",VLOOKUP($A451,BDD!$A$8:$BB$3170,11,0))</f>
        <v/>
      </c>
      <c r="L451" s="405" t="str">
        <f>IF($A451="","",VLOOKUP($A451,BDD!$A$8:$BB$3170,13,0))</f>
        <v/>
      </c>
      <c r="M451" s="405" t="str">
        <f>IF($A451="","",VLOOKUP($A451,BDD!$A$8:$BB$3170,14,0))</f>
        <v/>
      </c>
      <c r="N451" s="408" t="str">
        <f>IF(AB451="",IF($A451="","",VLOOKUP($A451,BDD!$A$8:$BB$3170,22,0)),VLOOKUP($A451,BDD!$A$8:$BB$3170,31,0))</f>
        <v/>
      </c>
      <c r="O451" s="406" t="str">
        <f>IF(AB451="",IF($A451="","",VLOOKUP($A451,BDD!$A$8:$BB$3170,16,0)),IF($A451="","",VLOOKUP($A451,BDD!$A$8:$BB$3170,29,0)))</f>
        <v/>
      </c>
      <c r="P451" s="409" t="str">
        <f>IF(AB451="",IF($A451="","",VLOOKUP($A451,BDD!$A$8:$BB$3170,17,0)),VLOOKUP($A451,BDD!$A$8:$BB$3170,30,0))</f>
        <v/>
      </c>
      <c r="Q451" s="409" t="str">
        <f>IF(AB451="",IF($A451="","",VLOOKUP($A451,BDD!$A$8:$BB$3170,18,0)),VLOOKUP($A451,BDD!$A$8:$BB$3170,30,0))</f>
        <v/>
      </c>
      <c r="R451" s="409" t="str">
        <f>IF(AB451="",IF($A451="","",VLOOKUP($A451,BDD!$A$8:$BB$3170,19,0)),VLOOKUP($A451,BDD!$A$8:$BB$3170,30,0))</f>
        <v/>
      </c>
      <c r="S451" s="405" t="str">
        <f>IF($A451="","",IFERROR(RIGHT(IF(VLOOKUP($A451,BDD!$A$8:$BB$3170,23,0)=0,"",VLOOKUP($A451,BDD!$A$8:$BB$3170,23,0)),3),""))</f>
        <v/>
      </c>
      <c r="T451" s="405" t="str">
        <f>IF($A451="","",IFERROR(RIGHT(IF(VLOOKUP($A451,BDD!$A$8:$BB$3170,27,0)=0,"",VLOOKUP($A451,BDD!$A$8:$BB$3170,27,0)),3),""))</f>
        <v/>
      </c>
      <c r="U451" s="405" t="str">
        <f>IF($A451="","",IFERROR(RIGHT(IF(VLOOKUP($A451,BDD!$A$8:$BB$3170,51,0)=0,"",VLOOKUP($A451,BDD!$A$8:$BB$3170,51,0)),3),""))</f>
        <v/>
      </c>
      <c r="V451" s="405" t="str">
        <f>IF($A451="","",IFERROR(RIGHT(IF(VLOOKUP($A451,BDD!$A$8:$BB$3170,52,0)=0,"",VLOOKUP($A451,BDD!$A$8:$BB$3170,52,0)),3),""))</f>
        <v/>
      </c>
      <c r="W451" s="405" t="str">
        <f>IF($A451="","",IFERROR(RIGHT(IF(VLOOKUP($A451,BDD!$A$8:$BB$3170,53,0)=0,"",VLOOKUP($A451,BDD!$A$8:$BB$3170,53,0)),3),""))</f>
        <v/>
      </c>
      <c r="X451" s="410" t="str">
        <f>IF($A451="","",IFERROR(RIGHT(IF(VLOOKUP($A451,BDD!$A$8:$BB$3170,54,0)=0,"",VLOOKUP($A451,BDD!$A$8:$BB$3170,54,0)),3),""))</f>
        <v/>
      </c>
      <c r="Y451" s="359">
        <v>273</v>
      </c>
      <c r="Z451" s="360"/>
      <c r="AA451" s="419"/>
      <c r="AB451" s="411" t="str">
        <f>IF($A451="","",IF(VLOOKUP($A451,BDD!$A$8:$BB$3170,32,0)=0,"",VLOOKUP($A451,BDD!$A$8:$BB$3170,32,0)))</f>
        <v/>
      </c>
    </row>
    <row r="452" spans="1:28" ht="3" customHeight="1">
      <c r="A452" s="379"/>
      <c r="B452" s="216"/>
      <c r="C452" s="216"/>
      <c r="D452" s="216"/>
      <c r="E452" s="216"/>
      <c r="F452" s="216"/>
      <c r="G452" s="380"/>
      <c r="I452" s="216"/>
      <c r="J452" s="380"/>
      <c r="L452" s="216"/>
      <c r="M452" s="216"/>
      <c r="N452" s="216"/>
      <c r="O452" s="380"/>
      <c r="P452" s="381"/>
      <c r="Q452" s="381"/>
      <c r="R452" s="381"/>
      <c r="S452" s="216"/>
      <c r="T452" s="216"/>
      <c r="U452" s="216"/>
      <c r="V452" s="216"/>
      <c r="W452" s="216"/>
      <c r="X452" s="216"/>
      <c r="Y452" s="189">
        <v>22</v>
      </c>
      <c r="AB452" s="421"/>
    </row>
    <row r="453" spans="1:28" s="382" customFormat="1" ht="20.100000000000001" customHeight="1">
      <c r="B453" s="1126" t="s">
        <v>1617</v>
      </c>
      <c r="C453" s="1126"/>
      <c r="D453" s="1126"/>
      <c r="E453" s="1126"/>
      <c r="F453" s="1126"/>
      <c r="G453" s="1126"/>
      <c r="H453" s="1126"/>
      <c r="I453" s="1126"/>
      <c r="J453" s="1126"/>
      <c r="K453" s="1126"/>
      <c r="L453" s="1115" t="s">
        <v>1777</v>
      </c>
      <c r="M453" s="1115"/>
      <c r="N453" s="1115"/>
      <c r="O453" s="1115"/>
      <c r="P453" s="1115"/>
      <c r="Q453" s="1115"/>
      <c r="R453" s="1115"/>
      <c r="S453" s="1115"/>
      <c r="T453" s="1115"/>
      <c r="U453" s="1115"/>
      <c r="V453" s="1115"/>
      <c r="W453" s="1115"/>
      <c r="X453" s="1115"/>
      <c r="Y453" s="189"/>
      <c r="Z453" s="418"/>
      <c r="AA453" s="422"/>
      <c r="AB453" s="232"/>
    </row>
    <row r="454" spans="1:28" s="382" customFormat="1" ht="20.100000000000001" customHeight="1">
      <c r="B454" s="1114" t="s">
        <v>1840</v>
      </c>
      <c r="C454" s="1114"/>
      <c r="D454" s="1114"/>
      <c r="E454" s="1114"/>
      <c r="F454" s="1114"/>
      <c r="G454" s="1114"/>
      <c r="H454" s="1114"/>
      <c r="I454" s="1114"/>
      <c r="J454" s="1114"/>
      <c r="K454" s="1114"/>
      <c r="L454" s="1115"/>
      <c r="M454" s="1115"/>
      <c r="N454" s="1115"/>
      <c r="O454" s="1115"/>
      <c r="P454" s="1115"/>
      <c r="Q454" s="1115"/>
      <c r="R454" s="1115"/>
      <c r="S454" s="1115"/>
      <c r="T454" s="1115"/>
      <c r="U454" s="1115"/>
      <c r="V454" s="1115"/>
      <c r="W454" s="1115"/>
      <c r="X454" s="1115"/>
      <c r="Y454" s="189"/>
      <c r="Z454" s="418"/>
      <c r="AA454" s="422"/>
      <c r="AB454" s="232"/>
    </row>
    <row r="455" spans="1:28" s="382" customFormat="1" ht="20.100000000000001" customHeight="1">
      <c r="B455" s="1114" t="s">
        <v>1841</v>
      </c>
      <c r="C455" s="1114"/>
      <c r="D455" s="1114"/>
      <c r="E455" s="1114"/>
      <c r="F455" s="1114"/>
      <c r="G455" s="1114"/>
      <c r="H455" s="1114"/>
      <c r="I455" s="1114"/>
      <c r="J455" s="1114"/>
      <c r="K455" s="1114"/>
      <c r="L455" s="1115"/>
      <c r="M455" s="1115"/>
      <c r="N455" s="1115"/>
      <c r="O455" s="1115"/>
      <c r="P455" s="1115"/>
      <c r="Q455" s="1115"/>
      <c r="R455" s="1115"/>
      <c r="S455" s="1115"/>
      <c r="T455" s="1115"/>
      <c r="U455" s="1115"/>
      <c r="V455" s="1115"/>
      <c r="W455" s="1115"/>
      <c r="X455" s="1115"/>
      <c r="Y455" s="189"/>
      <c r="Z455" s="418"/>
      <c r="AA455" s="422"/>
      <c r="AB455" s="232"/>
    </row>
    <row r="456" spans="1:28" s="382" customFormat="1" ht="20.100000000000001" customHeight="1">
      <c r="B456" s="1114" t="s">
        <v>1842</v>
      </c>
      <c r="C456" s="1114"/>
      <c r="D456" s="1114"/>
      <c r="E456" s="1114"/>
      <c r="F456" s="1114"/>
      <c r="G456" s="1114"/>
      <c r="H456" s="1114"/>
      <c r="I456" s="1114"/>
      <c r="J456" s="1114"/>
      <c r="K456" s="1114"/>
      <c r="L456" s="1115"/>
      <c r="M456" s="1115"/>
      <c r="N456" s="1115"/>
      <c r="O456" s="1115"/>
      <c r="P456" s="1115"/>
      <c r="Q456" s="1115"/>
      <c r="R456" s="1115"/>
      <c r="S456" s="1115"/>
      <c r="T456" s="1115"/>
      <c r="U456" s="1115"/>
      <c r="V456" s="1115"/>
      <c r="W456" s="1115"/>
      <c r="X456" s="1115"/>
      <c r="Y456" s="189"/>
      <c r="Z456" s="418"/>
      <c r="AA456" s="422"/>
      <c r="AB456" s="232"/>
    </row>
    <row r="457" spans="1:28" s="316" customFormat="1" ht="18.95" customHeight="1">
      <c r="A457" s="315"/>
      <c r="B457" s="1127"/>
      <c r="C457" s="1127"/>
      <c r="D457" s="1127"/>
      <c r="E457" s="1127"/>
      <c r="F457" s="1128" t="s">
        <v>1533</v>
      </c>
      <c r="G457" s="1129"/>
      <c r="H457" s="1129"/>
      <c r="I457" s="1129"/>
      <c r="J457" s="1129"/>
      <c r="K457" s="1129"/>
      <c r="L457" s="1129"/>
      <c r="M457" s="1129"/>
      <c r="N457" s="1129"/>
      <c r="O457" s="1129"/>
      <c r="P457" s="1129"/>
      <c r="Q457" s="1129"/>
      <c r="R457" s="1129"/>
      <c r="S457" s="1129"/>
      <c r="T457" s="1130"/>
      <c r="U457" s="1137" t="s">
        <v>1820</v>
      </c>
      <c r="V457" s="1138"/>
      <c r="W457" s="1138"/>
      <c r="X457" s="1139"/>
      <c r="Z457" s="317"/>
      <c r="AA457" s="420"/>
      <c r="AB457" s="232"/>
    </row>
    <row r="458" spans="1:28" s="316" customFormat="1" ht="18.95" customHeight="1">
      <c r="A458" s="315"/>
      <c r="B458" s="1127"/>
      <c r="C458" s="1127"/>
      <c r="D458" s="1127"/>
      <c r="E458" s="1127"/>
      <c r="F458" s="1131"/>
      <c r="G458" s="1132"/>
      <c r="H458" s="1132"/>
      <c r="I458" s="1132"/>
      <c r="J458" s="1132"/>
      <c r="K458" s="1132"/>
      <c r="L458" s="1132"/>
      <c r="M458" s="1132"/>
      <c r="N458" s="1132"/>
      <c r="O458" s="1132"/>
      <c r="P458" s="1132"/>
      <c r="Q458" s="1132"/>
      <c r="R458" s="1132"/>
      <c r="S458" s="1132"/>
      <c r="T458" s="1133"/>
      <c r="U458" s="1137" t="s">
        <v>1536</v>
      </c>
      <c r="V458" s="1138"/>
      <c r="W458" s="1138"/>
      <c r="X458" s="1139"/>
      <c r="Z458" s="317"/>
      <c r="AA458" s="420"/>
      <c r="AB458" s="232"/>
    </row>
    <row r="459" spans="1:28" s="316" customFormat="1" ht="18.95" customHeight="1">
      <c r="A459" s="315"/>
      <c r="B459" s="1127"/>
      <c r="C459" s="1127"/>
      <c r="D459" s="1127"/>
      <c r="E459" s="1127"/>
      <c r="F459" s="1134"/>
      <c r="G459" s="1135"/>
      <c r="H459" s="1135"/>
      <c r="I459" s="1135"/>
      <c r="J459" s="1135"/>
      <c r="K459" s="1135"/>
      <c r="L459" s="1135"/>
      <c r="M459" s="1135"/>
      <c r="N459" s="1135"/>
      <c r="O459" s="1135"/>
      <c r="P459" s="1135"/>
      <c r="Q459" s="1135"/>
      <c r="R459" s="1135"/>
      <c r="S459" s="1135"/>
      <c r="T459" s="1136"/>
      <c r="U459" s="1137" t="s">
        <v>1538</v>
      </c>
      <c r="V459" s="1138"/>
      <c r="W459" s="1138"/>
      <c r="X459" s="1139"/>
      <c r="Z459" s="317"/>
      <c r="AA459" s="420"/>
      <c r="AB459" s="232"/>
    </row>
    <row r="460" spans="1:28" s="316" customFormat="1" ht="3" customHeight="1">
      <c r="A460" s="315"/>
      <c r="H460" s="319"/>
      <c r="K460" s="319"/>
      <c r="P460" s="320"/>
      <c r="Q460" s="320"/>
      <c r="R460" s="320"/>
      <c r="Z460" s="317"/>
      <c r="AA460" s="420"/>
      <c r="AB460" s="232"/>
    </row>
    <row r="461" spans="1:28" s="316" customFormat="1" ht="21.75" customHeight="1">
      <c r="A461" s="315"/>
      <c r="B461" s="1116" t="s">
        <v>1821</v>
      </c>
      <c r="C461" s="1117"/>
      <c r="D461" s="1117"/>
      <c r="E461" s="1117"/>
      <c r="F461" s="1117"/>
      <c r="G461" s="1117"/>
      <c r="H461" s="1117"/>
      <c r="I461" s="1117"/>
      <c r="J461" s="1117"/>
      <c r="K461" s="1117"/>
      <c r="L461" s="1117"/>
      <c r="M461" s="1117"/>
      <c r="N461" s="1117"/>
      <c r="O461" s="1117"/>
      <c r="P461" s="1117"/>
      <c r="Q461" s="1117"/>
      <c r="R461" s="1117"/>
      <c r="S461" s="1117"/>
      <c r="T461" s="1117"/>
      <c r="U461" s="1117"/>
      <c r="V461" s="1117"/>
      <c r="W461" s="1117"/>
      <c r="X461" s="1118"/>
      <c r="Z461" s="317"/>
      <c r="AA461" s="420"/>
      <c r="AB461" s="232"/>
    </row>
    <row r="462" spans="1:28" s="326" customFormat="1" ht="18.75" customHeight="1">
      <c r="A462" s="315"/>
      <c r="B462" s="321" t="s">
        <v>1822</v>
      </c>
      <c r="C462" s="322"/>
      <c r="D462" s="322"/>
      <c r="E462" s="322"/>
      <c r="F462" s="384" t="str">
        <f>$F$7</f>
        <v>MFD-ISW Vers MFD-CPF-</v>
      </c>
      <c r="H462" s="385"/>
      <c r="I462" s="323" t="s">
        <v>1823</v>
      </c>
      <c r="J462" s="324"/>
      <c r="K462" s="386" t="str">
        <f>$K$7</f>
        <v>0  ML</v>
      </c>
      <c r="M462" s="327"/>
      <c r="N462" s="328" t="s">
        <v>1824</v>
      </c>
      <c r="O462" s="329">
        <f>$O$7</f>
        <v>0</v>
      </c>
      <c r="P462" s="330" t="s">
        <v>1825</v>
      </c>
      <c r="Q462" s="331" t="s">
        <v>1826</v>
      </c>
      <c r="R462" s="332"/>
      <c r="S462" s="1119">
        <f>$S$7</f>
        <v>0</v>
      </c>
      <c r="T462" s="1119"/>
      <c r="U462" s="333" t="s">
        <v>1825</v>
      </c>
      <c r="V462" s="324" t="s">
        <v>1827</v>
      </c>
      <c r="X462" s="334" t="str">
        <f>CONCATENATE("14/",$O$1)</f>
        <v>14/6</v>
      </c>
      <c r="Z462" s="317"/>
      <c r="AA462" s="417"/>
      <c r="AB462" s="232"/>
    </row>
    <row r="463" spans="1:28" s="223" customFormat="1" ht="22.5" customHeight="1">
      <c r="A463" s="387"/>
      <c r="B463" s="1120" t="s">
        <v>1828</v>
      </c>
      <c r="C463" s="1121"/>
      <c r="D463" s="1121"/>
      <c r="E463" s="1121"/>
      <c r="F463" s="1121"/>
      <c r="G463" s="1121"/>
      <c r="H463" s="1121"/>
      <c r="I463" s="1121"/>
      <c r="J463" s="1121"/>
      <c r="K463" s="1121"/>
      <c r="L463" s="1121"/>
      <c r="M463" s="1121"/>
      <c r="N463" s="1121"/>
      <c r="O463" s="1122"/>
      <c r="P463" s="1123" t="s">
        <v>1829</v>
      </c>
      <c r="Q463" s="1124"/>
      <c r="R463" s="1125"/>
      <c r="S463" s="335" t="s">
        <v>1830</v>
      </c>
      <c r="T463" s="336"/>
      <c r="U463" s="337">
        <f>$U$8</f>
        <v>0</v>
      </c>
      <c r="V463" s="336"/>
      <c r="W463" s="336"/>
      <c r="X463" s="338"/>
      <c r="Z463" s="317"/>
      <c r="AA463" s="420"/>
      <c r="AB463" s="232"/>
    </row>
    <row r="464" spans="1:28" s="347" customFormat="1" ht="55.5" customHeight="1">
      <c r="A464" s="388"/>
      <c r="B464" s="340" t="s">
        <v>1831</v>
      </c>
      <c r="C464" s="341" t="s">
        <v>1492</v>
      </c>
      <c r="D464" s="341" t="s">
        <v>1500</v>
      </c>
      <c r="E464" s="341" t="s">
        <v>1493</v>
      </c>
      <c r="F464" s="341" t="s">
        <v>1494</v>
      </c>
      <c r="G464" s="341" t="s">
        <v>1832</v>
      </c>
      <c r="H464" s="341" t="s">
        <v>1833</v>
      </c>
      <c r="I464" s="341" t="s">
        <v>1497</v>
      </c>
      <c r="J464" s="341" t="s">
        <v>1498</v>
      </c>
      <c r="K464" s="341" t="s">
        <v>1499</v>
      </c>
      <c r="L464" s="341" t="s">
        <v>1501</v>
      </c>
      <c r="M464" s="341" t="s">
        <v>1502</v>
      </c>
      <c r="N464" s="343" t="s">
        <v>1519</v>
      </c>
      <c r="O464" s="341" t="s">
        <v>1504</v>
      </c>
      <c r="P464" s="344" t="s">
        <v>1516</v>
      </c>
      <c r="Q464" s="344" t="s">
        <v>1517</v>
      </c>
      <c r="R464" s="344" t="s">
        <v>1518</v>
      </c>
      <c r="S464" s="345" t="s">
        <v>1834</v>
      </c>
      <c r="T464" s="345" t="s">
        <v>1835</v>
      </c>
      <c r="U464" s="345" t="s">
        <v>1836</v>
      </c>
      <c r="V464" s="345" t="s">
        <v>1837</v>
      </c>
      <c r="W464" s="345" t="s">
        <v>1838</v>
      </c>
      <c r="X464" s="346" t="s">
        <v>1839</v>
      </c>
      <c r="Z464" s="317"/>
      <c r="AA464" s="420"/>
      <c r="AB464" s="232"/>
    </row>
    <row r="465" spans="1:28" ht="3" customHeight="1">
      <c r="A465" s="389"/>
      <c r="B465" s="348"/>
      <c r="C465" s="348"/>
      <c r="D465" s="348"/>
      <c r="E465" s="348"/>
      <c r="F465" s="348"/>
      <c r="G465" s="348"/>
      <c r="H465" s="348"/>
      <c r="I465" s="348"/>
      <c r="J465" s="348"/>
      <c r="K465" s="348"/>
      <c r="L465" s="348"/>
      <c r="M465" s="348"/>
      <c r="N465" s="348"/>
      <c r="O465" s="348"/>
      <c r="P465" s="349"/>
      <c r="Q465" s="349"/>
      <c r="R465" s="349"/>
      <c r="S465" s="348"/>
      <c r="T465" s="348"/>
      <c r="U465" s="348"/>
      <c r="V465" s="348"/>
      <c r="W465" s="348"/>
      <c r="X465" s="348"/>
      <c r="Y465" s="348"/>
      <c r="AB465" s="216"/>
    </row>
    <row r="466" spans="1:28" s="359" customFormat="1" ht="21" customHeight="1">
      <c r="A466" s="350" t="str">
        <f>IF(AA274="","",IFERROR(INDEX(BDD!$A$8:$A$3170,MATCH(AA274&amp;"",BDD!$E$8:$E$3170,0)),IFERROR(INDEX(BDD!$A$8:$A$3170,MATCH("JN°"&amp;TEXT(AA274,"000"),BDD!$E$8:$E$3170,0)),IF(ISNUMBER(MATCH(AA274&amp;"",BDD!$A$8:$A$3170,0)),AA274&amp;"",""))))</f>
        <v/>
      </c>
      <c r="B466" s="390" t="str">
        <f>IF($A466="","",VLOOKUP($A466,BDD!$A$8:$BB$3170,3,0))</f>
        <v/>
      </c>
      <c r="C466" s="352" t="str">
        <f>IF($A466="","",VLOOKUP($A466,BDD!$A$8:$BB$3170,4,0))</f>
        <v/>
      </c>
      <c r="D466" s="391" t="str">
        <f>IF($A466="","",VLOOKUP($A466,BDD!$A$8:$BB$3170,12,0))</f>
        <v/>
      </c>
      <c r="E466" s="391" t="str">
        <f>IF($A466="","",VLOOKUP($A466,BDD!$A$8:$BB$3170,5,0))</f>
        <v/>
      </c>
      <c r="F466" s="391" t="str">
        <f>IF($A466="","",VLOOKUP($A466,BDD!$A$8:$BB$3170,6,0))</f>
        <v/>
      </c>
      <c r="G466" s="392" t="str">
        <f>IF($A466="","",VLOOKUP($A466,BDD!$A$8:$BB$3170,7,0))</f>
        <v/>
      </c>
      <c r="H466" s="391" t="str">
        <f>IF($A466="","",VLOOKUP($A466,BDD!$A$8:$BB$3170,8,0))</f>
        <v/>
      </c>
      <c r="I466" s="391" t="str">
        <f>IF($A466="","",VLOOKUP($A466,BDD!$A$8:$BB$3170,9,0))</f>
        <v/>
      </c>
      <c r="J466" s="392" t="str">
        <f>IF($A466="","",VLOOKUP($A466,BDD!$A$8:$BB$3170,10,0))</f>
        <v/>
      </c>
      <c r="K466" s="393" t="str">
        <f>IF($A466="","",VLOOKUP($A466,BDD!$A$8:$BB$3170,11,0))</f>
        <v/>
      </c>
      <c r="L466" s="391" t="str">
        <f>IF($A466="","",VLOOKUP($A466,BDD!$A$8:$BB$3170,13,0))</f>
        <v/>
      </c>
      <c r="M466" s="391" t="str">
        <f>IF($A466="","",VLOOKUP($A466,BDD!$A$8:$BB$3170,14,0))</f>
        <v/>
      </c>
      <c r="N466" s="394" t="str">
        <f>IF(AB466="",IF($A466="","",VLOOKUP($A466,BDD!$A$8:$BB$3170,22,0)),VLOOKUP($A466,BDD!$A$8:$BB$3170,31,0))</f>
        <v/>
      </c>
      <c r="O466" s="392" t="str">
        <f>IF(AB466="",IF($A466="","",VLOOKUP($A466,BDD!$A$8:$BB$3170,16,0)),IF($A466="","",VLOOKUP($A466,BDD!$A$8:$BB$3170,29,0)))</f>
        <v/>
      </c>
      <c r="P466" s="395" t="str">
        <f>IF(AB466="",IF($A466="","",VLOOKUP($A466,BDD!$A$8:$BB$3170,17,0)),VLOOKUP($A466,BDD!$A$8:$BB$3170,30,0))</f>
        <v/>
      </c>
      <c r="Q466" s="395" t="str">
        <f>IF(AB466="",IF($A466="","",VLOOKUP($A466,BDD!$A$8:$BB$3170,18,0)),VLOOKUP($A466,BDD!$A$8:$BB$3170,30,0))</f>
        <v/>
      </c>
      <c r="R466" s="395" t="str">
        <f>IF(AB466="",IF($A466="","",VLOOKUP($A466,BDD!$A$8:$BB$3170,19,0)),VLOOKUP($A466,BDD!$A$8:$BB$3170,30,0))</f>
        <v/>
      </c>
      <c r="S466" s="391" t="str">
        <f>IF($A466="","",IFERROR(RIGHT(IF(VLOOKUP($A466,BDD!$A$8:$BB$3170,23,0)=0,"",VLOOKUP($A466,BDD!$A$8:$BB$3170,23,0)),3),""))</f>
        <v/>
      </c>
      <c r="T466" s="391" t="str">
        <f>IF($A466="","",IFERROR(RIGHT(IF(VLOOKUP($A466,BDD!$A$8:$BB$3170,27,0)=0,"",VLOOKUP($A466,BDD!$A$8:$BB$3170,27,0)),3),""))</f>
        <v/>
      </c>
      <c r="U466" s="391" t="str">
        <f>IF($A466="","",IFERROR(RIGHT(IF(VLOOKUP($A466,BDD!$A$8:$BB$3170,51,0)=0,"",VLOOKUP($A466,BDD!$A$8:$BB$3170,51,0)),3),""))</f>
        <v/>
      </c>
      <c r="V466" s="391" t="str">
        <f>IF($A466="","",IFERROR(RIGHT(IF(VLOOKUP($A466,BDD!$A$8:$BB$3170,52,0)=0,"",VLOOKUP($A466,BDD!$A$8:$BB$3170,52,0)),3),""))</f>
        <v/>
      </c>
      <c r="W466" s="391" t="str">
        <f>IF($A466="","",IFERROR(RIGHT(IF(VLOOKUP($A466,BDD!$A$8:$BB$3170,53,0)=0,"",VLOOKUP($A466,BDD!$A$8:$BB$3170,53,0)),3),""))</f>
        <v/>
      </c>
      <c r="X466" s="396" t="str">
        <f>IF($A466="","",IFERROR(RIGHT(IF(VLOOKUP($A466,BDD!$A$8:$BB$3170,54,0)=0,"",VLOOKUP($A466,BDD!$A$8:$BB$3170,54,0)),3),""))</f>
        <v/>
      </c>
      <c r="Y466" s="359">
        <v>274</v>
      </c>
      <c r="Z466" s="360"/>
      <c r="AA466" s="419"/>
      <c r="AB466" s="411" t="str">
        <f>IF($A466="","",IF(VLOOKUP($A466,BDD!$A$8:$BB$3170,32,0)=0,"",VLOOKUP($A466,BDD!$A$8:$BB$3170,32,0)))</f>
        <v/>
      </c>
    </row>
    <row r="467" spans="1:28" s="359" customFormat="1" ht="21" customHeight="1">
      <c r="A467" s="350" t="str">
        <f>IF(AA275="","",IFERROR(INDEX(BDD!$A$8:$A$3170,MATCH(AA275&amp;"",BDD!$E$8:$E$3170,0)),IFERROR(INDEX(BDD!$A$8:$A$3170,MATCH("JN°"&amp;TEXT(AA275,"000"),BDD!$E$8:$E$3170,0)),IF(ISNUMBER(MATCH(AA275&amp;"",BDD!$A$8:$A$3170,0)),AA275&amp;"",""))))</f>
        <v/>
      </c>
      <c r="B467" s="397" t="str">
        <f>IF($A467="","",VLOOKUP($A467,BDD!$A$8:$BB$3170,3,0))</f>
        <v/>
      </c>
      <c r="C467" s="363" t="str">
        <f>IF($A467="","",VLOOKUP($A467,BDD!$A$8:$BB$3170,4,0))</f>
        <v/>
      </c>
      <c r="D467" s="398" t="str">
        <f>IF($A467="","",VLOOKUP($A467,BDD!$A$8:$BB$3170,12,0))</f>
        <v/>
      </c>
      <c r="E467" s="398" t="str">
        <f>IF($A467="","",VLOOKUP($A467,BDD!$A$8:$BB$3170,5,0))</f>
        <v/>
      </c>
      <c r="F467" s="398" t="str">
        <f>IF($A467="","",VLOOKUP($A467,BDD!$A$8:$BB$3170,6,0))</f>
        <v/>
      </c>
      <c r="G467" s="399" t="str">
        <f>IF($A467="","",VLOOKUP($A467,BDD!$A$8:$BB$3170,7,0))</f>
        <v/>
      </c>
      <c r="H467" s="398" t="str">
        <f>IF($A467="","",VLOOKUP($A467,BDD!$A$8:$BB$3170,8,0))</f>
        <v/>
      </c>
      <c r="I467" s="398" t="str">
        <f>IF($A467="","",VLOOKUP($A467,BDD!$A$8:$BB$3170,9,0))</f>
        <v/>
      </c>
      <c r="J467" s="399" t="str">
        <f>IF($A467="","",VLOOKUP($A467,BDD!$A$8:$BB$3170,10,0))</f>
        <v/>
      </c>
      <c r="K467" s="400" t="str">
        <f>IF($A467="","",VLOOKUP($A467,BDD!$A$8:$BB$3170,11,0))</f>
        <v/>
      </c>
      <c r="L467" s="398" t="str">
        <f>IF($A467="","",VLOOKUP($A467,BDD!$A$8:$BB$3170,13,0))</f>
        <v/>
      </c>
      <c r="M467" s="398" t="str">
        <f>IF($A467="","",VLOOKUP($A467,BDD!$A$8:$BB$3170,14,0))</f>
        <v/>
      </c>
      <c r="N467" s="401" t="str">
        <f>IF(AB467="",IF($A467="","",VLOOKUP($A467,BDD!$A$8:$BB$3170,22,0)),VLOOKUP($A467,BDD!$A$8:$BB$3170,31,0))</f>
        <v/>
      </c>
      <c r="O467" s="399" t="str">
        <f>IF(AB467="",IF($A467="","",VLOOKUP($A467,BDD!$A$8:$BB$3170,16,0)),IF($A467="","",VLOOKUP($A467,BDD!$A$8:$BB$3170,29,0)))</f>
        <v/>
      </c>
      <c r="P467" s="402" t="str">
        <f>IF(AB467="",IF($A467="","",VLOOKUP($A467,BDD!$A$8:$BB$3170,17,0)),VLOOKUP($A467,BDD!$A$8:$BB$3170,30,0))</f>
        <v/>
      </c>
      <c r="Q467" s="402" t="str">
        <f>IF(AB467="",IF($A467="","",VLOOKUP($A467,BDD!$A$8:$BB$3170,18,0)),VLOOKUP($A467,BDD!$A$8:$BB$3170,30,0))</f>
        <v/>
      </c>
      <c r="R467" s="402" t="str">
        <f>IF(AB467="",IF($A467="","",VLOOKUP($A467,BDD!$A$8:$BB$3170,19,0)),VLOOKUP($A467,BDD!$A$8:$BB$3170,30,0))</f>
        <v/>
      </c>
      <c r="S467" s="398" t="str">
        <f>IF($A467="","",IFERROR(RIGHT(IF(VLOOKUP($A467,BDD!$A$8:$BB$3170,23,0)=0,"",VLOOKUP($A467,BDD!$A$8:$BB$3170,23,0)),3),""))</f>
        <v/>
      </c>
      <c r="T467" s="398" t="str">
        <f>IF($A467="","",IFERROR(RIGHT(IF(VLOOKUP($A467,BDD!$A$8:$BB$3170,27,0)=0,"",VLOOKUP($A467,BDD!$A$8:$BB$3170,27,0)),3),""))</f>
        <v/>
      </c>
      <c r="U467" s="398" t="str">
        <f>IF($A467="","",IFERROR(RIGHT(IF(VLOOKUP($A467,BDD!$A$8:$BB$3170,51,0)=0,"",VLOOKUP($A467,BDD!$A$8:$BB$3170,51,0)),3),""))</f>
        <v/>
      </c>
      <c r="V467" s="398" t="str">
        <f>IF($A467="","",IFERROR(RIGHT(IF(VLOOKUP($A467,BDD!$A$8:$BB$3170,52,0)=0,"",VLOOKUP($A467,BDD!$A$8:$BB$3170,52,0)),3),""))</f>
        <v/>
      </c>
      <c r="W467" s="398" t="str">
        <f>IF($A467="","",IFERROR(RIGHT(IF(VLOOKUP($A467,BDD!$A$8:$BB$3170,53,0)=0,"",VLOOKUP($A467,BDD!$A$8:$BB$3170,53,0)),3),""))</f>
        <v/>
      </c>
      <c r="X467" s="403" t="str">
        <f>IF($A467="","",IFERROR(RIGHT(IF(VLOOKUP($A467,BDD!$A$8:$BB$3170,54,0)=0,"",VLOOKUP($A467,BDD!$A$8:$BB$3170,54,0)),3),""))</f>
        <v/>
      </c>
      <c r="Y467" s="359">
        <v>275</v>
      </c>
      <c r="Z467" s="360"/>
      <c r="AA467" s="419"/>
      <c r="AB467" s="411" t="str">
        <f>IF($A467="","",IF(VLOOKUP($A467,BDD!$A$8:$BB$3170,32,0)=0,"",VLOOKUP($A467,BDD!$A$8:$BB$3170,32,0)))</f>
        <v/>
      </c>
    </row>
    <row r="468" spans="1:28" s="359" customFormat="1" ht="21" customHeight="1">
      <c r="A468" s="350" t="str">
        <f>IF(AA276="","",IFERROR(INDEX(BDD!$A$8:$A$3170,MATCH(AA276&amp;"",BDD!$E$8:$E$3170,0)),IFERROR(INDEX(BDD!$A$8:$A$3170,MATCH("JN°"&amp;TEXT(AA276,"000"),BDD!$E$8:$E$3170,0)),IF(ISNUMBER(MATCH(AA276&amp;"",BDD!$A$8:$A$3170,0)),AA276&amp;"",""))))</f>
        <v/>
      </c>
      <c r="B468" s="397" t="str">
        <f>IF($A468="","",VLOOKUP($A468,BDD!$A$8:$BB$3170,3,0))</f>
        <v/>
      </c>
      <c r="C468" s="363" t="str">
        <f>IF($A468="","",VLOOKUP($A468,BDD!$A$8:$BB$3170,4,0))</f>
        <v/>
      </c>
      <c r="D468" s="398" t="str">
        <f>IF($A468="","",VLOOKUP($A468,BDD!$A$8:$BB$3170,12,0))</f>
        <v/>
      </c>
      <c r="E468" s="398" t="str">
        <f>IF($A468="","",VLOOKUP($A468,BDD!$A$8:$BB$3170,5,0))</f>
        <v/>
      </c>
      <c r="F468" s="398" t="str">
        <f>IF($A468="","",VLOOKUP($A468,BDD!$A$8:$BB$3170,6,0))</f>
        <v/>
      </c>
      <c r="G468" s="399" t="str">
        <f>IF($A468="","",VLOOKUP($A468,BDD!$A$8:$BB$3170,7,0))</f>
        <v/>
      </c>
      <c r="H468" s="398" t="str">
        <f>IF($A468="","",VLOOKUP($A468,BDD!$A$8:$BB$3170,8,0))</f>
        <v/>
      </c>
      <c r="I468" s="398" t="str">
        <f>IF($A468="","",VLOOKUP($A468,BDD!$A$8:$BB$3170,9,0))</f>
        <v/>
      </c>
      <c r="J468" s="399" t="str">
        <f>IF($A468="","",VLOOKUP($A468,BDD!$A$8:$BB$3170,10,0))</f>
        <v/>
      </c>
      <c r="K468" s="400" t="str">
        <f>IF($A468="","",VLOOKUP($A468,BDD!$A$8:$BB$3170,11,0))</f>
        <v/>
      </c>
      <c r="L468" s="398" t="str">
        <f>IF($A468="","",VLOOKUP($A468,BDD!$A$8:$BB$3170,13,0))</f>
        <v/>
      </c>
      <c r="M468" s="398" t="str">
        <f>IF($A468="","",VLOOKUP($A468,BDD!$A$8:$BB$3170,14,0))</f>
        <v/>
      </c>
      <c r="N468" s="401" t="str">
        <f>IF(AB468="",IF($A468="","",VLOOKUP($A468,BDD!$A$8:$BB$3170,22,0)),VLOOKUP($A468,BDD!$A$8:$BB$3170,31,0))</f>
        <v/>
      </c>
      <c r="O468" s="399" t="str">
        <f>IF(AB468="",IF($A468="","",VLOOKUP($A468,BDD!$A$8:$BB$3170,16,0)),IF($A468="","",VLOOKUP($A468,BDD!$A$8:$BB$3170,29,0)))</f>
        <v/>
      </c>
      <c r="P468" s="402" t="str">
        <f>IF(AB468="",IF($A468="","",VLOOKUP($A468,BDD!$A$8:$BB$3170,17,0)),VLOOKUP($A468,BDD!$A$8:$BB$3170,30,0))</f>
        <v/>
      </c>
      <c r="Q468" s="402" t="str">
        <f>IF(AB468="",IF($A468="","",VLOOKUP($A468,BDD!$A$8:$BB$3170,18,0)),VLOOKUP($A468,BDD!$A$8:$BB$3170,30,0))</f>
        <v/>
      </c>
      <c r="R468" s="402" t="str">
        <f>IF(AB468="",IF($A468="","",VLOOKUP($A468,BDD!$A$8:$BB$3170,19,0)),VLOOKUP($A468,BDD!$A$8:$BB$3170,30,0))</f>
        <v/>
      </c>
      <c r="S468" s="398" t="str">
        <f>IF($A468="","",IFERROR(RIGHT(IF(VLOOKUP($A468,BDD!$A$8:$BB$3170,23,0)=0,"",VLOOKUP($A468,BDD!$A$8:$BB$3170,23,0)),3),""))</f>
        <v/>
      </c>
      <c r="T468" s="398" t="str">
        <f>IF($A468="","",IFERROR(RIGHT(IF(VLOOKUP($A468,BDD!$A$8:$BB$3170,27,0)=0,"",VLOOKUP($A468,BDD!$A$8:$BB$3170,27,0)),3),""))</f>
        <v/>
      </c>
      <c r="U468" s="398" t="str">
        <f>IF($A468="","",IFERROR(RIGHT(IF(VLOOKUP($A468,BDD!$A$8:$BB$3170,51,0)=0,"",VLOOKUP($A468,BDD!$A$8:$BB$3170,51,0)),3),""))</f>
        <v/>
      </c>
      <c r="V468" s="398" t="str">
        <f>IF($A468="","",IFERROR(RIGHT(IF(VLOOKUP($A468,BDD!$A$8:$BB$3170,52,0)=0,"",VLOOKUP($A468,BDD!$A$8:$BB$3170,52,0)),3),""))</f>
        <v/>
      </c>
      <c r="W468" s="398" t="str">
        <f>IF($A468="","",IFERROR(RIGHT(IF(VLOOKUP($A468,BDD!$A$8:$BB$3170,53,0)=0,"",VLOOKUP($A468,BDD!$A$8:$BB$3170,53,0)),3),""))</f>
        <v/>
      </c>
      <c r="X468" s="403" t="str">
        <f>IF($A468="","",IFERROR(RIGHT(IF(VLOOKUP($A468,BDD!$A$8:$BB$3170,54,0)=0,"",VLOOKUP($A468,BDD!$A$8:$BB$3170,54,0)),3),""))</f>
        <v/>
      </c>
      <c r="Y468" s="359">
        <v>276</v>
      </c>
      <c r="Z468" s="360"/>
      <c r="AA468" s="419"/>
      <c r="AB468" s="411" t="str">
        <f>IF($A468="","",IF(VLOOKUP($A468,BDD!$A$8:$BB$3170,32,0)=0,"",VLOOKUP($A468,BDD!$A$8:$BB$3170,32,0)))</f>
        <v/>
      </c>
    </row>
    <row r="469" spans="1:28" s="359" customFormat="1" ht="21" customHeight="1">
      <c r="A469" s="350" t="str">
        <f>IF(AA277="","",IFERROR(INDEX(BDD!$A$8:$A$3170,MATCH(AA277&amp;"",BDD!$E$8:$E$3170,0)),IFERROR(INDEX(BDD!$A$8:$A$3170,MATCH("JN°"&amp;TEXT(AA277,"000"),BDD!$E$8:$E$3170,0)),IF(ISNUMBER(MATCH(AA277&amp;"",BDD!$A$8:$A$3170,0)),AA277&amp;"",""))))</f>
        <v/>
      </c>
      <c r="B469" s="397" t="str">
        <f>IF($A469="","",VLOOKUP($A469,BDD!$A$8:$BB$3170,3,0))</f>
        <v/>
      </c>
      <c r="C469" s="363" t="str">
        <f>IF($A469="","",VLOOKUP($A469,BDD!$A$8:$BB$3170,4,0))</f>
        <v/>
      </c>
      <c r="D469" s="398" t="str">
        <f>IF($A469="","",VLOOKUP($A469,BDD!$A$8:$BB$3170,12,0))</f>
        <v/>
      </c>
      <c r="E469" s="398" t="str">
        <f>IF($A469="","",VLOOKUP($A469,BDD!$A$8:$BB$3170,5,0))</f>
        <v/>
      </c>
      <c r="F469" s="398" t="str">
        <f>IF($A469="","",VLOOKUP($A469,BDD!$A$8:$BB$3170,6,0))</f>
        <v/>
      </c>
      <c r="G469" s="399" t="str">
        <f>IF($A469="","",VLOOKUP($A469,BDD!$A$8:$BB$3170,7,0))</f>
        <v/>
      </c>
      <c r="H469" s="398" t="str">
        <f>IF($A469="","",VLOOKUP($A469,BDD!$A$8:$BB$3170,8,0))</f>
        <v/>
      </c>
      <c r="I469" s="398" t="str">
        <f>IF($A469="","",VLOOKUP($A469,BDD!$A$8:$BB$3170,9,0))</f>
        <v/>
      </c>
      <c r="J469" s="399" t="str">
        <f>IF($A469="","",VLOOKUP($A469,BDD!$A$8:$BB$3170,10,0))</f>
        <v/>
      </c>
      <c r="K469" s="400" t="str">
        <f>IF($A469="","",VLOOKUP($A469,BDD!$A$8:$BB$3170,11,0))</f>
        <v/>
      </c>
      <c r="L469" s="398" t="str">
        <f>IF($A469="","",VLOOKUP($A469,BDD!$A$8:$BB$3170,13,0))</f>
        <v/>
      </c>
      <c r="M469" s="398" t="str">
        <f>IF($A469="","",VLOOKUP($A469,BDD!$A$8:$BB$3170,14,0))</f>
        <v/>
      </c>
      <c r="N469" s="401" t="str">
        <f>IF(AB469="",IF($A469="","",VLOOKUP($A469,BDD!$A$8:$BB$3170,22,0)),VLOOKUP($A469,BDD!$A$8:$BB$3170,31,0))</f>
        <v/>
      </c>
      <c r="O469" s="399" t="str">
        <f>IF(AB469="",IF($A469="","",VLOOKUP($A469,BDD!$A$8:$BB$3170,16,0)),IF($A469="","",VLOOKUP($A469,BDD!$A$8:$BB$3170,29,0)))</f>
        <v/>
      </c>
      <c r="P469" s="402" t="str">
        <f>IF(AB469="",IF($A469="","",VLOOKUP($A469,BDD!$A$8:$BB$3170,17,0)),VLOOKUP($A469,BDD!$A$8:$BB$3170,30,0))</f>
        <v/>
      </c>
      <c r="Q469" s="402" t="str">
        <f>IF(AB469="",IF($A469="","",VLOOKUP($A469,BDD!$A$8:$BB$3170,18,0)),VLOOKUP($A469,BDD!$A$8:$BB$3170,30,0))</f>
        <v/>
      </c>
      <c r="R469" s="402" t="str">
        <f>IF(AB469="",IF($A469="","",VLOOKUP($A469,BDD!$A$8:$BB$3170,19,0)),VLOOKUP($A469,BDD!$A$8:$BB$3170,30,0))</f>
        <v/>
      </c>
      <c r="S469" s="398" t="str">
        <f>IF($A469="","",IFERROR(RIGHT(IF(VLOOKUP($A469,BDD!$A$8:$BB$3170,23,0)=0,"",VLOOKUP($A469,BDD!$A$8:$BB$3170,23,0)),3),""))</f>
        <v/>
      </c>
      <c r="T469" s="398" t="str">
        <f>IF($A469="","",IFERROR(RIGHT(IF(VLOOKUP($A469,BDD!$A$8:$BB$3170,27,0)=0,"",VLOOKUP($A469,BDD!$A$8:$BB$3170,27,0)),3),""))</f>
        <v/>
      </c>
      <c r="U469" s="398" t="str">
        <f>IF($A469="","",IFERROR(RIGHT(IF(VLOOKUP($A469,BDD!$A$8:$BB$3170,51,0)=0,"",VLOOKUP($A469,BDD!$A$8:$BB$3170,51,0)),3),""))</f>
        <v/>
      </c>
      <c r="V469" s="398" t="str">
        <f>IF($A469="","",IFERROR(RIGHT(IF(VLOOKUP($A469,BDD!$A$8:$BB$3170,52,0)=0,"",VLOOKUP($A469,BDD!$A$8:$BB$3170,52,0)),3),""))</f>
        <v/>
      </c>
      <c r="W469" s="398" t="str">
        <f>IF($A469="","",IFERROR(RIGHT(IF(VLOOKUP($A469,BDD!$A$8:$BB$3170,53,0)=0,"",VLOOKUP($A469,BDD!$A$8:$BB$3170,53,0)),3),""))</f>
        <v/>
      </c>
      <c r="X469" s="403" t="str">
        <f>IF($A469="","",IFERROR(RIGHT(IF(VLOOKUP($A469,BDD!$A$8:$BB$3170,54,0)=0,"",VLOOKUP($A469,BDD!$A$8:$BB$3170,54,0)),3),""))</f>
        <v/>
      </c>
      <c r="Y469" s="359">
        <v>277</v>
      </c>
      <c r="Z469" s="360"/>
      <c r="AA469" s="419"/>
      <c r="AB469" s="411" t="str">
        <f>IF($A469="","",IF(VLOOKUP($A469,BDD!$A$8:$BB$3170,32,0)=0,"",VLOOKUP($A469,BDD!$A$8:$BB$3170,32,0)))</f>
        <v/>
      </c>
    </row>
    <row r="470" spans="1:28" s="359" customFormat="1" ht="21" customHeight="1">
      <c r="A470" s="350" t="str">
        <f>IF(AA278="","",IFERROR(INDEX(BDD!$A$8:$A$3170,MATCH(AA278&amp;"",BDD!$E$8:$E$3170,0)),IFERROR(INDEX(BDD!$A$8:$A$3170,MATCH("JN°"&amp;TEXT(AA278,"000"),BDD!$E$8:$E$3170,0)),IF(ISNUMBER(MATCH(AA278&amp;"",BDD!$A$8:$A$3170,0)),AA278&amp;"",""))))</f>
        <v/>
      </c>
      <c r="B470" s="397" t="str">
        <f>IF($A470="","",VLOOKUP($A470,BDD!$A$8:$BB$3170,3,0))</f>
        <v/>
      </c>
      <c r="C470" s="363" t="str">
        <f>IF($A470="","",VLOOKUP($A470,BDD!$A$8:$BB$3170,4,0))</f>
        <v/>
      </c>
      <c r="D470" s="398" t="str">
        <f>IF($A470="","",VLOOKUP($A470,BDD!$A$8:$BB$3170,12,0))</f>
        <v/>
      </c>
      <c r="E470" s="398" t="str">
        <f>IF($A470="","",VLOOKUP($A470,BDD!$A$8:$BB$3170,5,0))</f>
        <v/>
      </c>
      <c r="F470" s="398" t="str">
        <f>IF($A470="","",VLOOKUP($A470,BDD!$A$8:$BB$3170,6,0))</f>
        <v/>
      </c>
      <c r="G470" s="399" t="str">
        <f>IF($A470="","",VLOOKUP($A470,BDD!$A$8:$BB$3170,7,0))</f>
        <v/>
      </c>
      <c r="H470" s="398" t="str">
        <f>IF($A470="","",VLOOKUP($A470,BDD!$A$8:$BB$3170,8,0))</f>
        <v/>
      </c>
      <c r="I470" s="398" t="str">
        <f>IF($A470="","",VLOOKUP($A470,BDD!$A$8:$BB$3170,9,0))</f>
        <v/>
      </c>
      <c r="J470" s="399" t="str">
        <f>IF($A470="","",VLOOKUP($A470,BDD!$A$8:$BB$3170,10,0))</f>
        <v/>
      </c>
      <c r="K470" s="400" t="str">
        <f>IF($A470="","",VLOOKUP($A470,BDD!$A$8:$BB$3170,11,0))</f>
        <v/>
      </c>
      <c r="L470" s="398" t="str">
        <f>IF($A470="","",VLOOKUP($A470,BDD!$A$8:$BB$3170,13,0))</f>
        <v/>
      </c>
      <c r="M470" s="398" t="str">
        <f>IF($A470="","",VLOOKUP($A470,BDD!$A$8:$BB$3170,14,0))</f>
        <v/>
      </c>
      <c r="N470" s="401" t="str">
        <f>IF(AB470="",IF($A470="","",VLOOKUP($A470,BDD!$A$8:$BB$3170,22,0)),VLOOKUP($A470,BDD!$A$8:$BB$3170,31,0))</f>
        <v/>
      </c>
      <c r="O470" s="399" t="str">
        <f>IF(AB470="",IF($A470="","",VLOOKUP($A470,BDD!$A$8:$BB$3170,16,0)),IF($A470="","",VLOOKUP($A470,BDD!$A$8:$BB$3170,29,0)))</f>
        <v/>
      </c>
      <c r="P470" s="402" t="str">
        <f>IF(AB470="",IF($A470="","",VLOOKUP($A470,BDD!$A$8:$BB$3170,17,0)),VLOOKUP($A470,BDD!$A$8:$BB$3170,30,0))</f>
        <v/>
      </c>
      <c r="Q470" s="402" t="str">
        <f>IF(AB470="",IF($A470="","",VLOOKUP($A470,BDD!$A$8:$BB$3170,18,0)),VLOOKUP($A470,BDD!$A$8:$BB$3170,30,0))</f>
        <v/>
      </c>
      <c r="R470" s="402" t="str">
        <f>IF(AB470="",IF($A470="","",VLOOKUP($A470,BDD!$A$8:$BB$3170,19,0)),VLOOKUP($A470,BDD!$A$8:$BB$3170,30,0))</f>
        <v/>
      </c>
      <c r="S470" s="398" t="str">
        <f>IF($A470="","",IFERROR(RIGHT(IF(VLOOKUP($A470,BDD!$A$8:$BB$3170,23,0)=0,"",VLOOKUP($A470,BDD!$A$8:$BB$3170,23,0)),3),""))</f>
        <v/>
      </c>
      <c r="T470" s="398" t="str">
        <f>IF($A470="","",IFERROR(RIGHT(IF(VLOOKUP($A470,BDD!$A$8:$BB$3170,27,0)=0,"",VLOOKUP($A470,BDD!$A$8:$BB$3170,27,0)),3),""))</f>
        <v/>
      </c>
      <c r="U470" s="398" t="str">
        <f>IF($A470="","",IFERROR(RIGHT(IF(VLOOKUP($A470,BDD!$A$8:$BB$3170,51,0)=0,"",VLOOKUP($A470,BDD!$A$8:$BB$3170,51,0)),3),""))</f>
        <v/>
      </c>
      <c r="V470" s="398" t="str">
        <f>IF($A470="","",IFERROR(RIGHT(IF(VLOOKUP($A470,BDD!$A$8:$BB$3170,52,0)=0,"",VLOOKUP($A470,BDD!$A$8:$BB$3170,52,0)),3),""))</f>
        <v/>
      </c>
      <c r="W470" s="398" t="str">
        <f>IF($A470="","",IFERROR(RIGHT(IF(VLOOKUP($A470,BDD!$A$8:$BB$3170,53,0)=0,"",VLOOKUP($A470,BDD!$A$8:$BB$3170,53,0)),3),""))</f>
        <v/>
      </c>
      <c r="X470" s="403" t="str">
        <f>IF($A470="","",IFERROR(RIGHT(IF(VLOOKUP($A470,BDD!$A$8:$BB$3170,54,0)=0,"",VLOOKUP($A470,BDD!$A$8:$BB$3170,54,0)),3),""))</f>
        <v/>
      </c>
      <c r="Y470" s="359">
        <v>278</v>
      </c>
      <c r="Z470" s="360"/>
      <c r="AA470" s="419"/>
      <c r="AB470" s="411" t="str">
        <f>IF($A470="","",IF(VLOOKUP($A470,BDD!$A$8:$BB$3170,32,0)=0,"",VLOOKUP($A470,BDD!$A$8:$BB$3170,32,0)))</f>
        <v/>
      </c>
    </row>
    <row r="471" spans="1:28" s="359" customFormat="1" ht="21" customHeight="1">
      <c r="A471" s="350" t="str">
        <f>IF(AA279="","",IFERROR(INDEX(BDD!$A$8:$A$3170,MATCH(AA279&amp;"",BDD!$E$8:$E$3170,0)),IFERROR(INDEX(BDD!$A$8:$A$3170,MATCH("JN°"&amp;TEXT(AA279,"000"),BDD!$E$8:$E$3170,0)),IF(ISNUMBER(MATCH(AA279&amp;"",BDD!$A$8:$A$3170,0)),AA279&amp;"",""))))</f>
        <v/>
      </c>
      <c r="B471" s="397" t="str">
        <f>IF($A471="","",VLOOKUP($A471,BDD!$A$8:$BB$3170,3,0))</f>
        <v/>
      </c>
      <c r="C471" s="363" t="str">
        <f>IF($A471="","",VLOOKUP($A471,BDD!$A$8:$BB$3170,4,0))</f>
        <v/>
      </c>
      <c r="D471" s="398" t="str">
        <f>IF($A471="","",VLOOKUP($A471,BDD!$A$8:$BB$3170,12,0))</f>
        <v/>
      </c>
      <c r="E471" s="398" t="str">
        <f>IF($A471="","",VLOOKUP($A471,BDD!$A$8:$BB$3170,5,0))</f>
        <v/>
      </c>
      <c r="F471" s="398" t="str">
        <f>IF($A471="","",VLOOKUP($A471,BDD!$A$8:$BB$3170,6,0))</f>
        <v/>
      </c>
      <c r="G471" s="399" t="str">
        <f>IF($A471="","",VLOOKUP($A471,BDD!$A$8:$BB$3170,7,0))</f>
        <v/>
      </c>
      <c r="H471" s="398" t="str">
        <f>IF($A471="","",VLOOKUP($A471,BDD!$A$8:$BB$3170,8,0))</f>
        <v/>
      </c>
      <c r="I471" s="398" t="str">
        <f>IF($A471="","",VLOOKUP($A471,BDD!$A$8:$BB$3170,9,0))</f>
        <v/>
      </c>
      <c r="J471" s="399" t="str">
        <f>IF($A471="","",VLOOKUP($A471,BDD!$A$8:$BB$3170,10,0))</f>
        <v/>
      </c>
      <c r="K471" s="400" t="str">
        <f>IF($A471="","",VLOOKUP($A471,BDD!$A$8:$BB$3170,11,0))</f>
        <v/>
      </c>
      <c r="L471" s="398" t="str">
        <f>IF($A471="","",VLOOKUP($A471,BDD!$A$8:$BB$3170,13,0))</f>
        <v/>
      </c>
      <c r="M471" s="398" t="str">
        <f>IF($A471="","",VLOOKUP($A471,BDD!$A$8:$BB$3170,14,0))</f>
        <v/>
      </c>
      <c r="N471" s="401" t="str">
        <f>IF(AB471="",IF($A471="","",VLOOKUP($A471,BDD!$A$8:$BB$3170,22,0)),VLOOKUP($A471,BDD!$A$8:$BB$3170,31,0))</f>
        <v/>
      </c>
      <c r="O471" s="399" t="str">
        <f>IF(AB471="",IF($A471="","",VLOOKUP($A471,BDD!$A$8:$BB$3170,16,0)),IF($A471="","",VLOOKUP($A471,BDD!$A$8:$BB$3170,29,0)))</f>
        <v/>
      </c>
      <c r="P471" s="402" t="str">
        <f>IF(AB471="",IF($A471="","",VLOOKUP($A471,BDD!$A$8:$BB$3170,17,0)),VLOOKUP($A471,BDD!$A$8:$BB$3170,30,0))</f>
        <v/>
      </c>
      <c r="Q471" s="402" t="str">
        <f>IF(AB471="",IF($A471="","",VLOOKUP($A471,BDD!$A$8:$BB$3170,18,0)),VLOOKUP($A471,BDD!$A$8:$BB$3170,30,0))</f>
        <v/>
      </c>
      <c r="R471" s="402" t="str">
        <f>IF(AB471="",IF($A471="","",VLOOKUP($A471,BDD!$A$8:$BB$3170,19,0)),VLOOKUP($A471,BDD!$A$8:$BB$3170,30,0))</f>
        <v/>
      </c>
      <c r="S471" s="398" t="str">
        <f>IF($A471="","",IFERROR(RIGHT(IF(VLOOKUP($A471,BDD!$A$8:$BB$3170,23,0)=0,"",VLOOKUP($A471,BDD!$A$8:$BB$3170,23,0)),3),""))</f>
        <v/>
      </c>
      <c r="T471" s="398" t="str">
        <f>IF($A471="","",IFERROR(RIGHT(IF(VLOOKUP($A471,BDD!$A$8:$BB$3170,27,0)=0,"",VLOOKUP($A471,BDD!$A$8:$BB$3170,27,0)),3),""))</f>
        <v/>
      </c>
      <c r="U471" s="398" t="str">
        <f>IF($A471="","",IFERROR(RIGHT(IF(VLOOKUP($A471,BDD!$A$8:$BB$3170,51,0)=0,"",VLOOKUP($A471,BDD!$A$8:$BB$3170,51,0)),3),""))</f>
        <v/>
      </c>
      <c r="V471" s="398" t="str">
        <f>IF($A471="","",IFERROR(RIGHT(IF(VLOOKUP($A471,BDD!$A$8:$BB$3170,52,0)=0,"",VLOOKUP($A471,BDD!$A$8:$BB$3170,52,0)),3),""))</f>
        <v/>
      </c>
      <c r="W471" s="398" t="str">
        <f>IF($A471="","",IFERROR(RIGHT(IF(VLOOKUP($A471,BDD!$A$8:$BB$3170,53,0)=0,"",VLOOKUP($A471,BDD!$A$8:$BB$3170,53,0)),3),""))</f>
        <v/>
      </c>
      <c r="X471" s="403" t="str">
        <f>IF($A471="","",IFERROR(RIGHT(IF(VLOOKUP($A471,BDD!$A$8:$BB$3170,54,0)=0,"",VLOOKUP($A471,BDD!$A$8:$BB$3170,54,0)),3),""))</f>
        <v/>
      </c>
      <c r="Y471" s="359">
        <v>279</v>
      </c>
      <c r="Z471" s="360"/>
      <c r="AA471" s="419"/>
      <c r="AB471" s="411" t="str">
        <f>IF($A471="","",IF(VLOOKUP($A471,BDD!$A$8:$BB$3170,32,0)=0,"",VLOOKUP($A471,BDD!$A$8:$BB$3170,32,0)))</f>
        <v/>
      </c>
    </row>
    <row r="472" spans="1:28" s="359" customFormat="1" ht="21" customHeight="1">
      <c r="A472" s="350" t="str">
        <f>IF(AA280="","",IFERROR(INDEX(BDD!$A$8:$A$3170,MATCH(AA280&amp;"",BDD!$E$8:$E$3170,0)),IFERROR(INDEX(BDD!$A$8:$A$3170,MATCH("JN°"&amp;TEXT(AA280,"000"),BDD!$E$8:$E$3170,0)),IF(ISNUMBER(MATCH(AA280&amp;"",BDD!$A$8:$A$3170,0)),AA280&amp;"",""))))</f>
        <v/>
      </c>
      <c r="B472" s="397" t="str">
        <f>IF($A472="","",VLOOKUP($A472,BDD!$A$8:$BB$3170,3,0))</f>
        <v/>
      </c>
      <c r="C472" s="363" t="str">
        <f>IF($A472="","",VLOOKUP($A472,BDD!$A$8:$BB$3170,4,0))</f>
        <v/>
      </c>
      <c r="D472" s="398" t="str">
        <f>IF($A472="","",VLOOKUP($A472,BDD!$A$8:$BB$3170,12,0))</f>
        <v/>
      </c>
      <c r="E472" s="398" t="str">
        <f>IF($A472="","",VLOOKUP($A472,BDD!$A$8:$BB$3170,5,0))</f>
        <v/>
      </c>
      <c r="F472" s="398" t="str">
        <f>IF($A472="","",VLOOKUP($A472,BDD!$A$8:$BB$3170,6,0))</f>
        <v/>
      </c>
      <c r="G472" s="399" t="str">
        <f>IF($A472="","",VLOOKUP($A472,BDD!$A$8:$BB$3170,7,0))</f>
        <v/>
      </c>
      <c r="H472" s="400" t="str">
        <f>IF($A472="","",VLOOKUP($A472,BDD!$A$8:$BB$3170,8,0))</f>
        <v/>
      </c>
      <c r="I472" s="398" t="str">
        <f>IF($A472="","",VLOOKUP($A472,BDD!$A$8:$BB$3170,9,0))</f>
        <v/>
      </c>
      <c r="J472" s="399" t="str">
        <f>IF($A472="","",VLOOKUP($A472,BDD!$A$8:$BB$3170,10,0))</f>
        <v/>
      </c>
      <c r="K472" s="400" t="str">
        <f>IF($A472="","",VLOOKUP($A472,BDD!$A$8:$BB$3170,11,0))</f>
        <v/>
      </c>
      <c r="L472" s="398" t="str">
        <f>IF($A472="","",VLOOKUP($A472,BDD!$A$8:$BB$3170,13,0))</f>
        <v/>
      </c>
      <c r="M472" s="398" t="str">
        <f>IF($A472="","",VLOOKUP($A472,BDD!$A$8:$BB$3170,14,0))</f>
        <v/>
      </c>
      <c r="N472" s="401" t="str">
        <f>IF(AB472="",IF($A472="","",VLOOKUP($A472,BDD!$A$8:$BB$3170,22,0)),VLOOKUP($A472,BDD!$A$8:$BB$3170,31,0))</f>
        <v/>
      </c>
      <c r="O472" s="399" t="str">
        <f>IF(AB472="",IF($A472="","",VLOOKUP($A472,BDD!$A$8:$BB$3170,16,0)),IF($A472="","",VLOOKUP($A472,BDD!$A$8:$BB$3170,29,0)))</f>
        <v/>
      </c>
      <c r="P472" s="402" t="str">
        <f>IF(AB472="",IF($A472="","",VLOOKUP($A472,BDD!$A$8:$BB$3170,17,0)),VLOOKUP($A472,BDD!$A$8:$BB$3170,30,0))</f>
        <v/>
      </c>
      <c r="Q472" s="402" t="str">
        <f>IF(AB472="",IF($A472="","",VLOOKUP($A472,BDD!$A$8:$BB$3170,18,0)),VLOOKUP($A472,BDD!$A$8:$BB$3170,30,0))</f>
        <v/>
      </c>
      <c r="R472" s="402" t="str">
        <f>IF(AB472="",IF($A472="","",VLOOKUP($A472,BDD!$A$8:$BB$3170,19,0)),VLOOKUP($A472,BDD!$A$8:$BB$3170,30,0))</f>
        <v/>
      </c>
      <c r="S472" s="398" t="str">
        <f>IF($A472="","",IFERROR(RIGHT(IF(VLOOKUP($A472,BDD!$A$8:$BB$3170,23,0)=0,"",VLOOKUP($A472,BDD!$A$8:$BB$3170,23,0)),3),""))</f>
        <v/>
      </c>
      <c r="T472" s="398" t="str">
        <f>IF($A472="","",IFERROR(RIGHT(IF(VLOOKUP($A472,BDD!$A$8:$BB$3170,27,0)=0,"",VLOOKUP($A472,BDD!$A$8:$BB$3170,27,0)),3),""))</f>
        <v/>
      </c>
      <c r="U472" s="398" t="str">
        <f>IF($A472="","",IFERROR(RIGHT(IF(VLOOKUP($A472,BDD!$A$8:$BB$3170,51,0)=0,"",VLOOKUP($A472,BDD!$A$8:$BB$3170,51,0)),3),""))</f>
        <v/>
      </c>
      <c r="V472" s="398" t="str">
        <f>IF($A472="","",IFERROR(RIGHT(IF(VLOOKUP($A472,BDD!$A$8:$BB$3170,52,0)=0,"",VLOOKUP($A472,BDD!$A$8:$BB$3170,52,0)),3),""))</f>
        <v/>
      </c>
      <c r="W472" s="398" t="str">
        <f>IF($A472="","",IFERROR(RIGHT(IF(VLOOKUP($A472,BDD!$A$8:$BB$3170,53,0)=0,"",VLOOKUP($A472,BDD!$A$8:$BB$3170,53,0)),3),""))</f>
        <v/>
      </c>
      <c r="X472" s="403" t="str">
        <f>IF($A472="","",IFERROR(RIGHT(IF(VLOOKUP($A472,BDD!$A$8:$BB$3170,54,0)=0,"",VLOOKUP($A472,BDD!$A$8:$BB$3170,54,0)),3),""))</f>
        <v/>
      </c>
      <c r="Y472" s="359">
        <v>280</v>
      </c>
      <c r="Z472" s="360"/>
      <c r="AA472" s="419"/>
      <c r="AB472" s="411" t="str">
        <f>IF($A472="","",IF(VLOOKUP($A472,BDD!$A$8:$BB$3170,32,0)=0,"",VLOOKUP($A472,BDD!$A$8:$BB$3170,32,0)))</f>
        <v/>
      </c>
    </row>
    <row r="473" spans="1:28" s="359" customFormat="1" ht="21" customHeight="1">
      <c r="A473" s="350" t="str">
        <f>IF(AA281="","",IFERROR(INDEX(BDD!$A$8:$A$3170,MATCH(AA281&amp;"",BDD!$E$8:$E$3170,0)),IFERROR(INDEX(BDD!$A$8:$A$3170,MATCH("JN°"&amp;TEXT(AA281,"000"),BDD!$E$8:$E$3170,0)),IF(ISNUMBER(MATCH(AA281&amp;"",BDD!$A$8:$A$3170,0)),AA281&amp;"",""))))</f>
        <v/>
      </c>
      <c r="B473" s="397" t="str">
        <f>IF($A473="","",VLOOKUP($A473,BDD!$A$8:$BB$3170,3,0))</f>
        <v/>
      </c>
      <c r="C473" s="363" t="str">
        <f>IF($A473="","",VLOOKUP($A473,BDD!$A$8:$BB$3170,4,0))</f>
        <v/>
      </c>
      <c r="D473" s="398" t="str">
        <f>IF($A473="","",VLOOKUP($A473,BDD!$A$8:$BB$3170,12,0))</f>
        <v/>
      </c>
      <c r="E473" s="398" t="str">
        <f>IF($A473="","",VLOOKUP($A473,BDD!$A$8:$BB$3170,5,0))</f>
        <v/>
      </c>
      <c r="F473" s="398" t="str">
        <f>IF($A473="","",VLOOKUP($A473,BDD!$A$8:$BB$3170,6,0))</f>
        <v/>
      </c>
      <c r="G473" s="399" t="str">
        <f>IF($A473="","",VLOOKUP($A473,BDD!$A$8:$BB$3170,7,0))</f>
        <v/>
      </c>
      <c r="H473" s="398" t="str">
        <f>IF($A473="","",VLOOKUP($A473,BDD!$A$8:$BB$3170,8,0))</f>
        <v/>
      </c>
      <c r="I473" s="398" t="str">
        <f>IF($A473="","",VLOOKUP($A473,BDD!$A$8:$BB$3170,9,0))</f>
        <v/>
      </c>
      <c r="J473" s="399" t="str">
        <f>IF($A473="","",VLOOKUP($A473,BDD!$A$8:$BB$3170,10,0))</f>
        <v/>
      </c>
      <c r="K473" s="400" t="str">
        <f>IF($A473="","",VLOOKUP($A473,BDD!$A$8:$BB$3170,11,0))</f>
        <v/>
      </c>
      <c r="L473" s="398" t="str">
        <f>IF($A473="","",VLOOKUP($A473,BDD!$A$8:$BB$3170,13,0))</f>
        <v/>
      </c>
      <c r="M473" s="398" t="str">
        <f>IF($A473="","",VLOOKUP($A473,BDD!$A$8:$BB$3170,14,0))</f>
        <v/>
      </c>
      <c r="N473" s="401" t="str">
        <f>IF(AB473="",IF($A473="","",VLOOKUP($A473,BDD!$A$8:$BB$3170,22,0)),VLOOKUP($A473,BDD!$A$8:$BB$3170,31,0))</f>
        <v/>
      </c>
      <c r="O473" s="399" t="str">
        <f>IF(AB473="",IF($A473="","",VLOOKUP($A473,BDD!$A$8:$BB$3170,16,0)),IF($A473="","",VLOOKUP($A473,BDD!$A$8:$BB$3170,29,0)))</f>
        <v/>
      </c>
      <c r="P473" s="402" t="str">
        <f>IF(AB473="",IF($A473="","",VLOOKUP($A473,BDD!$A$8:$BB$3170,17,0)),VLOOKUP($A473,BDD!$A$8:$BB$3170,30,0))</f>
        <v/>
      </c>
      <c r="Q473" s="402" t="str">
        <f>IF(AB473="",IF($A473="","",VLOOKUP($A473,BDD!$A$8:$BB$3170,18,0)),VLOOKUP($A473,BDD!$A$8:$BB$3170,30,0))</f>
        <v/>
      </c>
      <c r="R473" s="402" t="str">
        <f>IF(AB473="",IF($A473="","",VLOOKUP($A473,BDD!$A$8:$BB$3170,19,0)),VLOOKUP($A473,BDD!$A$8:$BB$3170,30,0))</f>
        <v/>
      </c>
      <c r="S473" s="398" t="str">
        <f>IF($A473="","",IFERROR(RIGHT(IF(VLOOKUP($A473,BDD!$A$8:$BB$3170,23,0)=0,"",VLOOKUP($A473,BDD!$A$8:$BB$3170,23,0)),3),""))</f>
        <v/>
      </c>
      <c r="T473" s="398" t="str">
        <f>IF($A473="","",IFERROR(RIGHT(IF(VLOOKUP($A473,BDD!$A$8:$BB$3170,27,0)=0,"",VLOOKUP($A473,BDD!$A$8:$BB$3170,27,0)),3),""))</f>
        <v/>
      </c>
      <c r="U473" s="398" t="str">
        <f>IF($A473="","",IFERROR(RIGHT(IF(VLOOKUP($A473,BDD!$A$8:$BB$3170,51,0)=0,"",VLOOKUP($A473,BDD!$A$8:$BB$3170,51,0)),3),""))</f>
        <v/>
      </c>
      <c r="V473" s="398" t="str">
        <f>IF($A473="","",IFERROR(RIGHT(IF(VLOOKUP($A473,BDD!$A$8:$BB$3170,52,0)=0,"",VLOOKUP($A473,BDD!$A$8:$BB$3170,52,0)),3),""))</f>
        <v/>
      </c>
      <c r="W473" s="398" t="str">
        <f>IF($A473="","",IFERROR(RIGHT(IF(VLOOKUP($A473,BDD!$A$8:$BB$3170,53,0)=0,"",VLOOKUP($A473,BDD!$A$8:$BB$3170,53,0)),3),""))</f>
        <v/>
      </c>
      <c r="X473" s="403" t="str">
        <f>IF($A473="","",IFERROR(RIGHT(IF(VLOOKUP($A473,BDD!$A$8:$BB$3170,54,0)=0,"",VLOOKUP($A473,BDD!$A$8:$BB$3170,54,0)),3),""))</f>
        <v/>
      </c>
      <c r="Y473" s="359">
        <v>281</v>
      </c>
      <c r="Z473" s="360"/>
      <c r="AA473" s="419"/>
      <c r="AB473" s="411" t="str">
        <f>IF($A473="","",IF(VLOOKUP($A473,BDD!$A$8:$BB$3170,32,0)=0,"",VLOOKUP($A473,BDD!$A$8:$BB$3170,32,0)))</f>
        <v/>
      </c>
    </row>
    <row r="474" spans="1:28" s="359" customFormat="1" ht="21" customHeight="1">
      <c r="A474" s="350" t="str">
        <f>IF(AA282="","",IFERROR(INDEX(BDD!$A$8:$A$3170,MATCH(AA282&amp;"",BDD!$E$8:$E$3170,0)),IFERROR(INDEX(BDD!$A$8:$A$3170,MATCH("JN°"&amp;TEXT(AA282,"000"),BDD!$E$8:$E$3170,0)),IF(ISNUMBER(MATCH(AA282&amp;"",BDD!$A$8:$A$3170,0)),AA282&amp;"",""))))</f>
        <v/>
      </c>
      <c r="B474" s="397" t="str">
        <f>IF($A474="","",VLOOKUP($A474,BDD!$A$8:$BB$3170,3,0))</f>
        <v/>
      </c>
      <c r="C474" s="363" t="str">
        <f>IF($A474="","",VLOOKUP($A474,BDD!$A$8:$BB$3170,4,0))</f>
        <v/>
      </c>
      <c r="D474" s="398" t="str">
        <f>IF($A474="","",VLOOKUP($A474,BDD!$A$8:$BB$3170,12,0))</f>
        <v/>
      </c>
      <c r="E474" s="398" t="str">
        <f>IF($A474="","",VLOOKUP($A474,BDD!$A$8:$BB$3170,5,0))</f>
        <v/>
      </c>
      <c r="F474" s="398" t="str">
        <f>IF($A474="","",VLOOKUP($A474,BDD!$A$8:$BB$3170,6,0))</f>
        <v/>
      </c>
      <c r="G474" s="399" t="str">
        <f>IF($A474="","",VLOOKUP($A474,BDD!$A$8:$BB$3170,7,0))</f>
        <v/>
      </c>
      <c r="H474" s="400" t="str">
        <f>IF($A474="","",VLOOKUP($A474,BDD!$A$8:$BB$3170,8,0))</f>
        <v/>
      </c>
      <c r="I474" s="398" t="str">
        <f>IF($A474="","",VLOOKUP($A474,BDD!$A$8:$BB$3170,9,0))</f>
        <v/>
      </c>
      <c r="J474" s="399" t="str">
        <f>IF($A474="","",VLOOKUP($A474,BDD!$A$8:$BB$3170,10,0))</f>
        <v/>
      </c>
      <c r="K474" s="400" t="str">
        <f>IF($A474="","",VLOOKUP($A474,BDD!$A$8:$BB$3170,11,0))</f>
        <v/>
      </c>
      <c r="L474" s="398" t="str">
        <f>IF($A474="","",VLOOKUP($A474,BDD!$A$8:$BB$3170,13,0))</f>
        <v/>
      </c>
      <c r="M474" s="398" t="str">
        <f>IF($A474="","",VLOOKUP($A474,BDD!$A$8:$BB$3170,14,0))</f>
        <v/>
      </c>
      <c r="N474" s="401" t="str">
        <f>IF(AB474="",IF($A474="","",VLOOKUP($A474,BDD!$A$8:$BB$3170,22,0)),VLOOKUP($A474,BDD!$A$8:$BB$3170,31,0))</f>
        <v/>
      </c>
      <c r="O474" s="399" t="str">
        <f>IF(AB474="",IF($A474="","",VLOOKUP($A474,BDD!$A$8:$BB$3170,16,0)),IF($A474="","",VLOOKUP($A474,BDD!$A$8:$BB$3170,29,0)))</f>
        <v/>
      </c>
      <c r="P474" s="402" t="str">
        <f>IF(AB474="",IF($A474="","",VLOOKUP($A474,BDD!$A$8:$BB$3170,17,0)),VLOOKUP($A474,BDD!$A$8:$BB$3170,30,0))</f>
        <v/>
      </c>
      <c r="Q474" s="402" t="str">
        <f>IF(AB474="",IF($A474="","",VLOOKUP($A474,BDD!$A$8:$BB$3170,18,0)),VLOOKUP($A474,BDD!$A$8:$BB$3170,30,0))</f>
        <v/>
      </c>
      <c r="R474" s="402" t="str">
        <f>IF(AB474="",IF($A474="","",VLOOKUP($A474,BDD!$A$8:$BB$3170,19,0)),VLOOKUP($A474,BDD!$A$8:$BB$3170,30,0))</f>
        <v/>
      </c>
      <c r="S474" s="398" t="str">
        <f>IF($A474="","",IFERROR(RIGHT(IF(VLOOKUP($A474,BDD!$A$8:$BB$3170,23,0)=0,"",VLOOKUP($A474,BDD!$A$8:$BB$3170,23,0)),3),""))</f>
        <v/>
      </c>
      <c r="T474" s="398" t="str">
        <f>IF($A474="","",IFERROR(RIGHT(IF(VLOOKUP($A474,BDD!$A$8:$BB$3170,27,0)=0,"",VLOOKUP($A474,BDD!$A$8:$BB$3170,27,0)),3),""))</f>
        <v/>
      </c>
      <c r="U474" s="398" t="str">
        <f>IF($A474="","",IFERROR(RIGHT(IF(VLOOKUP($A474,BDD!$A$8:$BB$3170,51,0)=0,"",VLOOKUP($A474,BDD!$A$8:$BB$3170,51,0)),3),""))</f>
        <v/>
      </c>
      <c r="V474" s="398" t="str">
        <f>IF($A474="","",IFERROR(RIGHT(IF(VLOOKUP($A474,BDD!$A$8:$BB$3170,52,0)=0,"",VLOOKUP($A474,BDD!$A$8:$BB$3170,52,0)),3),""))</f>
        <v/>
      </c>
      <c r="W474" s="398" t="str">
        <f>IF($A474="","",IFERROR(RIGHT(IF(VLOOKUP($A474,BDD!$A$8:$BB$3170,53,0)=0,"",VLOOKUP($A474,BDD!$A$8:$BB$3170,53,0)),3),""))</f>
        <v/>
      </c>
      <c r="X474" s="403" t="str">
        <f>IF($A474="","",IFERROR(RIGHT(IF(VLOOKUP($A474,BDD!$A$8:$BB$3170,54,0)=0,"",VLOOKUP($A474,BDD!$A$8:$BB$3170,54,0)),3),""))</f>
        <v/>
      </c>
      <c r="Y474" s="359">
        <v>282</v>
      </c>
      <c r="Z474" s="360"/>
      <c r="AA474" s="419"/>
      <c r="AB474" s="411" t="str">
        <f>IF($A474="","",IF(VLOOKUP($A474,BDD!$A$8:$BB$3170,32,0)=0,"",VLOOKUP($A474,BDD!$A$8:$BB$3170,32,0)))</f>
        <v/>
      </c>
    </row>
    <row r="475" spans="1:28" s="359" customFormat="1" ht="21" customHeight="1">
      <c r="A475" s="350" t="str">
        <f>IF(AA283="","",IFERROR(INDEX(BDD!$A$8:$A$3170,MATCH(AA283&amp;"",BDD!$E$8:$E$3170,0)),IFERROR(INDEX(BDD!$A$8:$A$3170,MATCH("JN°"&amp;TEXT(AA283,"000"),BDD!$E$8:$E$3170,0)),IF(ISNUMBER(MATCH(AA283&amp;"",BDD!$A$8:$A$3170,0)),AA283&amp;"",""))))</f>
        <v/>
      </c>
      <c r="B475" s="397" t="str">
        <f>IF($A475="","",VLOOKUP($A475,BDD!$A$8:$BB$3170,3,0))</f>
        <v/>
      </c>
      <c r="C475" s="363" t="str">
        <f>IF($A475="","",VLOOKUP($A475,BDD!$A$8:$BB$3170,4,0))</f>
        <v/>
      </c>
      <c r="D475" s="398" t="str">
        <f>IF($A475="","",VLOOKUP($A475,BDD!$A$8:$BB$3170,12,0))</f>
        <v/>
      </c>
      <c r="E475" s="398" t="str">
        <f>IF($A475="","",VLOOKUP($A475,BDD!$A$8:$BB$3170,5,0))</f>
        <v/>
      </c>
      <c r="F475" s="398" t="str">
        <f>IF($A475="","",VLOOKUP($A475,BDD!$A$8:$BB$3170,6,0))</f>
        <v/>
      </c>
      <c r="G475" s="399" t="str">
        <f>IF($A475="","",VLOOKUP($A475,BDD!$A$8:$BB$3170,7,0))</f>
        <v/>
      </c>
      <c r="H475" s="398" t="str">
        <f>IF($A475="","",VLOOKUP($A475,BDD!$A$8:$BB$3170,8,0))</f>
        <v/>
      </c>
      <c r="I475" s="398" t="str">
        <f>IF($A475="","",VLOOKUP($A475,BDD!$A$8:$BB$3170,9,0))</f>
        <v/>
      </c>
      <c r="J475" s="399" t="str">
        <f>IF($A475="","",VLOOKUP($A475,BDD!$A$8:$BB$3170,10,0))</f>
        <v/>
      </c>
      <c r="K475" s="400" t="str">
        <f>IF($A475="","",VLOOKUP($A475,BDD!$A$8:$BB$3170,11,0))</f>
        <v/>
      </c>
      <c r="L475" s="398" t="str">
        <f>IF($A475="","",VLOOKUP($A475,BDD!$A$8:$BB$3170,13,0))</f>
        <v/>
      </c>
      <c r="M475" s="398" t="str">
        <f>IF($A475="","",VLOOKUP($A475,BDD!$A$8:$BB$3170,14,0))</f>
        <v/>
      </c>
      <c r="N475" s="401" t="str">
        <f>IF(AB475="",IF($A475="","",VLOOKUP($A475,BDD!$A$8:$BB$3170,22,0)),VLOOKUP($A475,BDD!$A$8:$BB$3170,31,0))</f>
        <v/>
      </c>
      <c r="O475" s="399" t="str">
        <f>IF(AB475="",IF($A475="","",VLOOKUP($A475,BDD!$A$8:$BB$3170,16,0)),IF($A475="","",VLOOKUP($A475,BDD!$A$8:$BB$3170,29,0)))</f>
        <v/>
      </c>
      <c r="P475" s="402" t="str">
        <f>IF(AB475="",IF($A475="","",VLOOKUP($A475,BDD!$A$8:$BB$3170,17,0)),VLOOKUP($A475,BDD!$A$8:$BB$3170,30,0))</f>
        <v/>
      </c>
      <c r="Q475" s="402" t="str">
        <f>IF(AB475="",IF($A475="","",VLOOKUP($A475,BDD!$A$8:$BB$3170,18,0)),VLOOKUP($A475,BDD!$A$8:$BB$3170,30,0))</f>
        <v/>
      </c>
      <c r="R475" s="402" t="str">
        <f>IF(AB475="",IF($A475="","",VLOOKUP($A475,BDD!$A$8:$BB$3170,19,0)),VLOOKUP($A475,BDD!$A$8:$BB$3170,30,0))</f>
        <v/>
      </c>
      <c r="S475" s="398" t="str">
        <f>IF($A475="","",IFERROR(RIGHT(IF(VLOOKUP($A475,BDD!$A$8:$BB$3170,23,0)=0,"",VLOOKUP($A475,BDD!$A$8:$BB$3170,23,0)),3),""))</f>
        <v/>
      </c>
      <c r="T475" s="398" t="str">
        <f>IF($A475="","",IFERROR(RIGHT(IF(VLOOKUP($A475,BDD!$A$8:$BB$3170,27,0)=0,"",VLOOKUP($A475,BDD!$A$8:$BB$3170,27,0)),3),""))</f>
        <v/>
      </c>
      <c r="U475" s="398" t="str">
        <f>IF($A475="","",IFERROR(RIGHT(IF(VLOOKUP($A475,BDD!$A$8:$BB$3170,51,0)=0,"",VLOOKUP($A475,BDD!$A$8:$BB$3170,51,0)),3),""))</f>
        <v/>
      </c>
      <c r="V475" s="398" t="str">
        <f>IF($A475="","",IFERROR(RIGHT(IF(VLOOKUP($A475,BDD!$A$8:$BB$3170,52,0)=0,"",VLOOKUP($A475,BDD!$A$8:$BB$3170,52,0)),3),""))</f>
        <v/>
      </c>
      <c r="W475" s="398" t="str">
        <f>IF($A475="","",IFERROR(RIGHT(IF(VLOOKUP($A475,BDD!$A$8:$BB$3170,53,0)=0,"",VLOOKUP($A475,BDD!$A$8:$BB$3170,53,0)),3),""))</f>
        <v/>
      </c>
      <c r="X475" s="403" t="str">
        <f>IF($A475="","",IFERROR(RIGHT(IF(VLOOKUP($A475,BDD!$A$8:$BB$3170,54,0)=0,"",VLOOKUP($A475,BDD!$A$8:$BB$3170,54,0)),3),""))</f>
        <v/>
      </c>
      <c r="Y475" s="359">
        <v>283</v>
      </c>
      <c r="Z475" s="360"/>
      <c r="AA475" s="419"/>
      <c r="AB475" s="411" t="str">
        <f>IF($A475="","",IF(VLOOKUP($A475,BDD!$A$8:$BB$3170,32,0)=0,"",VLOOKUP($A475,BDD!$A$8:$BB$3170,32,0)))</f>
        <v/>
      </c>
    </row>
    <row r="476" spans="1:28" s="359" customFormat="1" ht="21" customHeight="1">
      <c r="A476" s="350" t="str">
        <f>IF(AA284="","",IFERROR(INDEX(BDD!$A$8:$A$3170,MATCH(AA284&amp;"",BDD!$E$8:$E$3170,0)),IFERROR(INDEX(BDD!$A$8:$A$3170,MATCH("JN°"&amp;TEXT(AA284,"000"),BDD!$E$8:$E$3170,0)),IF(ISNUMBER(MATCH(AA284&amp;"",BDD!$A$8:$A$3170,0)),AA284&amp;"",""))))</f>
        <v/>
      </c>
      <c r="B476" s="397" t="str">
        <f>IF($A476="","",VLOOKUP($A476,BDD!$A$8:$BB$3170,3,0))</f>
        <v/>
      </c>
      <c r="C476" s="363" t="str">
        <f>IF($A476="","",VLOOKUP($A476,BDD!$A$8:$BB$3170,4,0))</f>
        <v/>
      </c>
      <c r="D476" s="398" t="str">
        <f>IF($A476="","",VLOOKUP($A476,BDD!$A$8:$BB$3170,12,0))</f>
        <v/>
      </c>
      <c r="E476" s="398" t="str">
        <f>IF($A476="","",VLOOKUP($A476,BDD!$A$8:$BB$3170,5,0))</f>
        <v/>
      </c>
      <c r="F476" s="398" t="str">
        <f>IF($A476="","",VLOOKUP($A476,BDD!$A$8:$BB$3170,6,0))</f>
        <v/>
      </c>
      <c r="G476" s="399" t="str">
        <f>IF($A476="","",VLOOKUP($A476,BDD!$A$8:$BB$3170,7,0))</f>
        <v/>
      </c>
      <c r="H476" s="398" t="str">
        <f>IF($A476="","",VLOOKUP($A476,BDD!$A$8:$BB$3170,8,0))</f>
        <v/>
      </c>
      <c r="I476" s="398" t="str">
        <f>IF($A476="","",VLOOKUP($A476,BDD!$A$8:$BB$3170,9,0))</f>
        <v/>
      </c>
      <c r="J476" s="399" t="str">
        <f>IF($A476="","",VLOOKUP($A476,BDD!$A$8:$BB$3170,10,0))</f>
        <v/>
      </c>
      <c r="K476" s="400" t="str">
        <f>IF($A476="","",VLOOKUP($A476,BDD!$A$8:$BB$3170,11,0))</f>
        <v/>
      </c>
      <c r="L476" s="398" t="str">
        <f>IF($A476="","",VLOOKUP($A476,BDD!$A$8:$BB$3170,13,0))</f>
        <v/>
      </c>
      <c r="M476" s="398" t="str">
        <f>IF($A476="","",VLOOKUP($A476,BDD!$A$8:$BB$3170,14,0))</f>
        <v/>
      </c>
      <c r="N476" s="401" t="str">
        <f>IF(AB476="",IF($A476="","",VLOOKUP($A476,BDD!$A$8:$BB$3170,22,0)),VLOOKUP($A476,BDD!$A$8:$BB$3170,31,0))</f>
        <v/>
      </c>
      <c r="O476" s="399" t="str">
        <f>IF(AB476="",IF($A476="","",VLOOKUP($A476,BDD!$A$8:$BB$3170,16,0)),IF($A476="","",VLOOKUP($A476,BDD!$A$8:$BB$3170,29,0)))</f>
        <v/>
      </c>
      <c r="P476" s="402" t="str">
        <f>IF(AB476="",IF($A476="","",VLOOKUP($A476,BDD!$A$8:$BB$3170,17,0)),VLOOKUP($A476,BDD!$A$8:$BB$3170,30,0))</f>
        <v/>
      </c>
      <c r="Q476" s="402" t="str">
        <f>IF(AB476="",IF($A476="","",VLOOKUP($A476,BDD!$A$8:$BB$3170,18,0)),VLOOKUP($A476,BDD!$A$8:$BB$3170,30,0))</f>
        <v/>
      </c>
      <c r="R476" s="402" t="str">
        <f>IF(AB476="",IF($A476="","",VLOOKUP($A476,BDD!$A$8:$BB$3170,19,0)),VLOOKUP($A476,BDD!$A$8:$BB$3170,30,0))</f>
        <v/>
      </c>
      <c r="S476" s="398" t="str">
        <f>IF($A476="","",IFERROR(RIGHT(IF(VLOOKUP($A476,BDD!$A$8:$BB$3170,23,0)=0,"",VLOOKUP($A476,BDD!$A$8:$BB$3170,23,0)),3),""))</f>
        <v/>
      </c>
      <c r="T476" s="398" t="str">
        <f>IF($A476="","",IFERROR(RIGHT(IF(VLOOKUP($A476,BDD!$A$8:$BB$3170,27,0)=0,"",VLOOKUP($A476,BDD!$A$8:$BB$3170,27,0)),3),""))</f>
        <v/>
      </c>
      <c r="U476" s="398" t="str">
        <f>IF($A476="","",IFERROR(RIGHT(IF(VLOOKUP($A476,BDD!$A$8:$BB$3170,51,0)=0,"",VLOOKUP($A476,BDD!$A$8:$BB$3170,51,0)),3),""))</f>
        <v/>
      </c>
      <c r="V476" s="398" t="str">
        <f>IF($A476="","",IFERROR(RIGHT(IF(VLOOKUP($A476,BDD!$A$8:$BB$3170,52,0)=0,"",VLOOKUP($A476,BDD!$A$8:$BB$3170,52,0)),3),""))</f>
        <v/>
      </c>
      <c r="W476" s="398" t="str">
        <f>IF($A476="","",IFERROR(RIGHT(IF(VLOOKUP($A476,BDD!$A$8:$BB$3170,53,0)=0,"",VLOOKUP($A476,BDD!$A$8:$BB$3170,53,0)),3),""))</f>
        <v/>
      </c>
      <c r="X476" s="403" t="str">
        <f>IF($A476="","",IFERROR(RIGHT(IF(VLOOKUP($A476,BDD!$A$8:$BB$3170,54,0)=0,"",VLOOKUP($A476,BDD!$A$8:$BB$3170,54,0)),3),""))</f>
        <v/>
      </c>
      <c r="Y476" s="359">
        <v>284</v>
      </c>
      <c r="Z476" s="360"/>
      <c r="AA476" s="419"/>
      <c r="AB476" s="411" t="str">
        <f>IF($A476="","",IF(VLOOKUP($A476,BDD!$A$8:$BB$3170,32,0)=0,"",VLOOKUP($A476,BDD!$A$8:$BB$3170,32,0)))</f>
        <v/>
      </c>
    </row>
    <row r="477" spans="1:28" s="359" customFormat="1" ht="21" customHeight="1">
      <c r="A477" s="350" t="str">
        <f>IF(AA285="","",IFERROR(INDEX(BDD!$A$8:$A$3170,MATCH(AA285&amp;"",BDD!$E$8:$E$3170,0)),IFERROR(INDEX(BDD!$A$8:$A$3170,MATCH("JN°"&amp;TEXT(AA285,"000"),BDD!$E$8:$E$3170,0)),IF(ISNUMBER(MATCH(AA285&amp;"",BDD!$A$8:$A$3170,0)),AA285&amp;"",""))))</f>
        <v/>
      </c>
      <c r="B477" s="397" t="str">
        <f>IF($A477="","",VLOOKUP($A477,BDD!$A$8:$BB$3170,3,0))</f>
        <v/>
      </c>
      <c r="C477" s="363" t="str">
        <f>IF($A477="","",VLOOKUP($A477,BDD!$A$8:$BB$3170,4,0))</f>
        <v/>
      </c>
      <c r="D477" s="398" t="str">
        <f>IF($A477="","",VLOOKUP($A477,BDD!$A$8:$BB$3170,12,0))</f>
        <v/>
      </c>
      <c r="E477" s="398" t="str">
        <f>IF($A477="","",VLOOKUP($A477,BDD!$A$8:$BB$3170,5,0))</f>
        <v/>
      </c>
      <c r="F477" s="398" t="str">
        <f>IF($A477="","",VLOOKUP($A477,BDD!$A$8:$BB$3170,6,0))</f>
        <v/>
      </c>
      <c r="G477" s="399" t="str">
        <f>IF($A477="","",VLOOKUP($A477,BDD!$A$8:$BB$3170,7,0))</f>
        <v/>
      </c>
      <c r="H477" s="398" t="str">
        <f>IF($A477="","",VLOOKUP($A477,BDD!$A$8:$BB$3170,8,0))</f>
        <v/>
      </c>
      <c r="I477" s="398" t="str">
        <f>IF($A477="","",VLOOKUP($A477,BDD!$A$8:$BB$3170,9,0))</f>
        <v/>
      </c>
      <c r="J477" s="399" t="str">
        <f>IF($A477="","",VLOOKUP($A477,BDD!$A$8:$BB$3170,10,0))</f>
        <v/>
      </c>
      <c r="K477" s="400" t="str">
        <f>IF($A477="","",VLOOKUP($A477,BDD!$A$8:$BB$3170,11,0))</f>
        <v/>
      </c>
      <c r="L477" s="398" t="str">
        <f>IF($A477="","",VLOOKUP($A477,BDD!$A$8:$BB$3170,13,0))</f>
        <v/>
      </c>
      <c r="M477" s="398" t="str">
        <f>IF($A477="","",VLOOKUP($A477,BDD!$A$8:$BB$3170,14,0))</f>
        <v/>
      </c>
      <c r="N477" s="401" t="str">
        <f>IF(AB477="",IF($A477="","",VLOOKUP($A477,BDD!$A$8:$BB$3170,22,0)),VLOOKUP($A477,BDD!$A$8:$BB$3170,31,0))</f>
        <v/>
      </c>
      <c r="O477" s="399" t="str">
        <f>IF(AB477="",IF($A477="","",VLOOKUP($A477,BDD!$A$8:$BB$3170,16,0)),IF($A477="","",VLOOKUP($A477,BDD!$A$8:$BB$3170,29,0)))</f>
        <v/>
      </c>
      <c r="P477" s="402" t="str">
        <f>IF(AB477="",IF($A477="","",VLOOKUP($A477,BDD!$A$8:$BB$3170,17,0)),VLOOKUP($A477,BDD!$A$8:$BB$3170,30,0))</f>
        <v/>
      </c>
      <c r="Q477" s="402" t="str">
        <f>IF(AB477="",IF($A477="","",VLOOKUP($A477,BDD!$A$8:$BB$3170,18,0)),VLOOKUP($A477,BDD!$A$8:$BB$3170,30,0))</f>
        <v/>
      </c>
      <c r="R477" s="402" t="str">
        <f>IF(AB477="",IF($A477="","",VLOOKUP($A477,BDD!$A$8:$BB$3170,19,0)),VLOOKUP($A477,BDD!$A$8:$BB$3170,30,0))</f>
        <v/>
      </c>
      <c r="S477" s="398" t="str">
        <f>IF($A477="","",IFERROR(RIGHT(IF(VLOOKUP($A477,BDD!$A$8:$BB$3170,23,0)=0,"",VLOOKUP($A477,BDD!$A$8:$BB$3170,23,0)),3),""))</f>
        <v/>
      </c>
      <c r="T477" s="398" t="str">
        <f>IF($A477="","",IFERROR(RIGHT(IF(VLOOKUP($A477,BDD!$A$8:$BB$3170,27,0)=0,"",VLOOKUP($A477,BDD!$A$8:$BB$3170,27,0)),3),""))</f>
        <v/>
      </c>
      <c r="U477" s="398" t="str">
        <f>IF($A477="","",IFERROR(RIGHT(IF(VLOOKUP($A477,BDD!$A$8:$BB$3170,51,0)=0,"",VLOOKUP($A477,BDD!$A$8:$BB$3170,51,0)),3),""))</f>
        <v/>
      </c>
      <c r="V477" s="398" t="str">
        <f>IF($A477="","",IFERROR(RIGHT(IF(VLOOKUP($A477,BDD!$A$8:$BB$3170,52,0)=0,"",VLOOKUP($A477,BDD!$A$8:$BB$3170,52,0)),3),""))</f>
        <v/>
      </c>
      <c r="W477" s="398" t="str">
        <f>IF($A477="","",IFERROR(RIGHT(IF(VLOOKUP($A477,BDD!$A$8:$BB$3170,53,0)=0,"",VLOOKUP($A477,BDD!$A$8:$BB$3170,53,0)),3),""))</f>
        <v/>
      </c>
      <c r="X477" s="403" t="str">
        <f>IF($A477="","",IFERROR(RIGHT(IF(VLOOKUP($A477,BDD!$A$8:$BB$3170,54,0)=0,"",VLOOKUP($A477,BDD!$A$8:$BB$3170,54,0)),3),""))</f>
        <v/>
      </c>
      <c r="Y477" s="359">
        <v>285</v>
      </c>
      <c r="Z477" s="360"/>
      <c r="AA477" s="419"/>
      <c r="AB477" s="411" t="str">
        <f>IF($A477="","",IF(VLOOKUP($A477,BDD!$A$8:$BB$3170,32,0)=0,"",VLOOKUP($A477,BDD!$A$8:$BB$3170,32,0)))</f>
        <v/>
      </c>
    </row>
    <row r="478" spans="1:28" s="359" customFormat="1" ht="21" customHeight="1">
      <c r="A478" s="350" t="str">
        <f>IF(AA286="","",IFERROR(INDEX(BDD!$A$8:$A$3170,MATCH(AA286&amp;"",BDD!$E$8:$E$3170,0)),IFERROR(INDEX(BDD!$A$8:$A$3170,MATCH("JN°"&amp;TEXT(AA286,"000"),BDD!$E$8:$E$3170,0)),IF(ISNUMBER(MATCH(AA286&amp;"",BDD!$A$8:$A$3170,0)),AA286&amp;"",""))))</f>
        <v/>
      </c>
      <c r="B478" s="397" t="str">
        <f>IF($A478="","",VLOOKUP($A478,BDD!$A$8:$BB$3170,3,0))</f>
        <v/>
      </c>
      <c r="C478" s="363" t="str">
        <f>IF($A478="","",VLOOKUP($A478,BDD!$A$8:$BB$3170,4,0))</f>
        <v/>
      </c>
      <c r="D478" s="398" t="str">
        <f>IF($A478="","",VLOOKUP($A478,BDD!$A$8:$BB$3170,12,0))</f>
        <v/>
      </c>
      <c r="E478" s="398" t="str">
        <f>IF($A478="","",VLOOKUP($A478,BDD!$A$8:$BB$3170,5,0))</f>
        <v/>
      </c>
      <c r="F478" s="398" t="str">
        <f>IF($A478="","",VLOOKUP($A478,BDD!$A$8:$BB$3170,6,0))</f>
        <v/>
      </c>
      <c r="G478" s="399" t="str">
        <f>IF($A478="","",VLOOKUP($A478,BDD!$A$8:$BB$3170,7,0))</f>
        <v/>
      </c>
      <c r="H478" s="400" t="str">
        <f>IF($A478="","",VLOOKUP($A478,BDD!$A$8:$BB$3170,8,0))</f>
        <v/>
      </c>
      <c r="I478" s="398" t="str">
        <f>IF($A478="","",VLOOKUP($A478,BDD!$A$8:$BB$3170,9,0))</f>
        <v/>
      </c>
      <c r="J478" s="399" t="str">
        <f>IF($A478="","",VLOOKUP($A478,BDD!$A$8:$BB$3170,10,0))</f>
        <v/>
      </c>
      <c r="K478" s="400" t="str">
        <f>IF($A478="","",VLOOKUP($A478,BDD!$A$8:$BB$3170,11,0))</f>
        <v/>
      </c>
      <c r="L478" s="398" t="str">
        <f>IF($A478="","",VLOOKUP($A478,BDD!$A$8:$BB$3170,13,0))</f>
        <v/>
      </c>
      <c r="M478" s="398" t="str">
        <f>IF($A478="","",VLOOKUP($A478,BDD!$A$8:$BB$3170,14,0))</f>
        <v/>
      </c>
      <c r="N478" s="401" t="str">
        <f>IF(AB478="",IF($A478="","",VLOOKUP($A478,BDD!$A$8:$BB$3170,22,0)),VLOOKUP($A478,BDD!$A$8:$BB$3170,31,0))</f>
        <v/>
      </c>
      <c r="O478" s="399" t="str">
        <f>IF(AB478="",IF($A478="","",VLOOKUP($A478,BDD!$A$8:$BB$3170,16,0)),IF($A478="","",VLOOKUP($A478,BDD!$A$8:$BB$3170,29,0)))</f>
        <v/>
      </c>
      <c r="P478" s="402" t="str">
        <f>IF(AB478="",IF($A478="","",VLOOKUP($A478,BDD!$A$8:$BB$3170,17,0)),VLOOKUP($A478,BDD!$A$8:$BB$3170,30,0))</f>
        <v/>
      </c>
      <c r="Q478" s="402" t="str">
        <f>IF(AB478="",IF($A478="","",VLOOKUP($A478,BDD!$A$8:$BB$3170,18,0)),VLOOKUP($A478,BDD!$A$8:$BB$3170,30,0))</f>
        <v/>
      </c>
      <c r="R478" s="402" t="str">
        <f>IF(AB478="",IF($A478="","",VLOOKUP($A478,BDD!$A$8:$BB$3170,19,0)),VLOOKUP($A478,BDD!$A$8:$BB$3170,30,0))</f>
        <v/>
      </c>
      <c r="S478" s="398" t="str">
        <f>IF($A478="","",IFERROR(RIGHT(IF(VLOOKUP($A478,BDD!$A$8:$BB$3170,23,0)=0,"",VLOOKUP($A478,BDD!$A$8:$BB$3170,23,0)),3),""))</f>
        <v/>
      </c>
      <c r="T478" s="398" t="str">
        <f>IF($A478="","",IFERROR(RIGHT(IF(VLOOKUP($A478,BDD!$A$8:$BB$3170,27,0)=0,"",VLOOKUP($A478,BDD!$A$8:$BB$3170,27,0)),3),""))</f>
        <v/>
      </c>
      <c r="U478" s="398" t="str">
        <f>IF($A478="","",IFERROR(RIGHT(IF(VLOOKUP($A478,BDD!$A$8:$BB$3170,51,0)=0,"",VLOOKUP($A478,BDD!$A$8:$BB$3170,51,0)),3),""))</f>
        <v/>
      </c>
      <c r="V478" s="398" t="str">
        <f>IF($A478="","",IFERROR(RIGHT(IF(VLOOKUP($A478,BDD!$A$8:$BB$3170,52,0)=0,"",VLOOKUP($A478,BDD!$A$8:$BB$3170,52,0)),3),""))</f>
        <v/>
      </c>
      <c r="W478" s="398" t="str">
        <f>IF($A478="","",IFERROR(RIGHT(IF(VLOOKUP($A478,BDD!$A$8:$BB$3170,53,0)=0,"",VLOOKUP($A478,BDD!$A$8:$BB$3170,53,0)),3),""))</f>
        <v/>
      </c>
      <c r="X478" s="403" t="str">
        <f>IF($A478="","",IFERROR(RIGHT(IF(VLOOKUP($A478,BDD!$A$8:$BB$3170,54,0)=0,"",VLOOKUP($A478,BDD!$A$8:$BB$3170,54,0)),3),""))</f>
        <v/>
      </c>
      <c r="Y478" s="359">
        <v>286</v>
      </c>
      <c r="Z478" s="360"/>
      <c r="AA478" s="419"/>
      <c r="AB478" s="411" t="str">
        <f>IF($A478="","",IF(VLOOKUP($A478,BDD!$A$8:$BB$3170,32,0)=0,"",VLOOKUP($A478,BDD!$A$8:$BB$3170,32,0)))</f>
        <v/>
      </c>
    </row>
    <row r="479" spans="1:28" s="359" customFormat="1" ht="21" customHeight="1">
      <c r="A479" s="350" t="str">
        <f>IF(AA287="","",IFERROR(INDEX(BDD!$A$8:$A$3170,MATCH(AA287&amp;"",BDD!$E$8:$E$3170,0)),IFERROR(INDEX(BDD!$A$8:$A$3170,MATCH("JN°"&amp;TEXT(AA287,"000"),BDD!$E$8:$E$3170,0)),IF(ISNUMBER(MATCH(AA287&amp;"",BDD!$A$8:$A$3170,0)),AA287&amp;"",""))))</f>
        <v/>
      </c>
      <c r="B479" s="397" t="str">
        <f>IF($A479="","",VLOOKUP($A479,BDD!$A$8:$BB$3170,3,0))</f>
        <v/>
      </c>
      <c r="C479" s="363" t="str">
        <f>IF($A479="","",VLOOKUP($A479,BDD!$A$8:$BB$3170,4,0))</f>
        <v/>
      </c>
      <c r="D479" s="398" t="str">
        <f>IF($A479="","",VLOOKUP($A479,BDD!$A$8:$BB$3170,12,0))</f>
        <v/>
      </c>
      <c r="E479" s="398" t="str">
        <f>IF($A479="","",VLOOKUP($A479,BDD!$A$8:$BB$3170,5,0))</f>
        <v/>
      </c>
      <c r="F479" s="398" t="str">
        <f>IF($A479="","",VLOOKUP($A479,BDD!$A$8:$BB$3170,6,0))</f>
        <v/>
      </c>
      <c r="G479" s="399" t="str">
        <f>IF($A479="","",VLOOKUP($A479,BDD!$A$8:$BB$3170,7,0))</f>
        <v/>
      </c>
      <c r="H479" s="398" t="str">
        <f>IF($A479="","",VLOOKUP($A479,BDD!$A$8:$BB$3170,8,0))</f>
        <v/>
      </c>
      <c r="I479" s="398" t="str">
        <f>IF($A479="","",VLOOKUP($A479,BDD!$A$8:$BB$3170,9,0))</f>
        <v/>
      </c>
      <c r="J479" s="399" t="str">
        <f>IF($A479="","",VLOOKUP($A479,BDD!$A$8:$BB$3170,10,0))</f>
        <v/>
      </c>
      <c r="K479" s="400" t="str">
        <f>IF($A479="","",VLOOKUP($A479,BDD!$A$8:$BB$3170,11,0))</f>
        <v/>
      </c>
      <c r="L479" s="398" t="str">
        <f>IF($A479="","",VLOOKUP($A479,BDD!$A$8:$BB$3170,13,0))</f>
        <v/>
      </c>
      <c r="M479" s="398" t="str">
        <f>IF($A479="","",VLOOKUP($A479,BDD!$A$8:$BB$3170,14,0))</f>
        <v/>
      </c>
      <c r="N479" s="401" t="str">
        <f>IF(AB479="",IF($A479="","",VLOOKUP($A479,BDD!$A$8:$BB$3170,22,0)),VLOOKUP($A479,BDD!$A$8:$BB$3170,31,0))</f>
        <v/>
      </c>
      <c r="O479" s="399" t="str">
        <f>IF(AB479="",IF($A479="","",VLOOKUP($A479,BDD!$A$8:$BB$3170,16,0)),IF($A479="","",VLOOKUP($A479,BDD!$A$8:$BB$3170,29,0)))</f>
        <v/>
      </c>
      <c r="P479" s="402" t="str">
        <f>IF(AB479="",IF($A479="","",VLOOKUP($A479,BDD!$A$8:$BB$3170,17,0)),VLOOKUP($A479,BDD!$A$8:$BB$3170,30,0))</f>
        <v/>
      </c>
      <c r="Q479" s="402" t="str">
        <f>IF(AB479="",IF($A479="","",VLOOKUP($A479,BDD!$A$8:$BB$3170,18,0)),VLOOKUP($A479,BDD!$A$8:$BB$3170,30,0))</f>
        <v/>
      </c>
      <c r="R479" s="402" t="str">
        <f>IF(AB479="",IF($A479="","",VLOOKUP($A479,BDD!$A$8:$BB$3170,19,0)),VLOOKUP($A479,BDD!$A$8:$BB$3170,30,0))</f>
        <v/>
      </c>
      <c r="S479" s="398" t="str">
        <f>IF($A479="","",IFERROR(RIGHT(IF(VLOOKUP($A479,BDD!$A$8:$BB$3170,23,0)=0,"",VLOOKUP($A479,BDD!$A$8:$BB$3170,23,0)),3),""))</f>
        <v/>
      </c>
      <c r="T479" s="398" t="str">
        <f>IF($A479="","",IFERROR(RIGHT(IF(VLOOKUP($A479,BDD!$A$8:$BB$3170,27,0)=0,"",VLOOKUP($A479,BDD!$A$8:$BB$3170,27,0)),3),""))</f>
        <v/>
      </c>
      <c r="U479" s="398" t="str">
        <f>IF($A479="","",IFERROR(RIGHT(IF(VLOOKUP($A479,BDD!$A$8:$BB$3170,51,0)=0,"",VLOOKUP($A479,BDD!$A$8:$BB$3170,51,0)),3),""))</f>
        <v/>
      </c>
      <c r="V479" s="398" t="str">
        <f>IF($A479="","",IFERROR(RIGHT(IF(VLOOKUP($A479,BDD!$A$8:$BB$3170,52,0)=0,"",VLOOKUP($A479,BDD!$A$8:$BB$3170,52,0)),3),""))</f>
        <v/>
      </c>
      <c r="W479" s="398" t="str">
        <f>IF($A479="","",IFERROR(RIGHT(IF(VLOOKUP($A479,BDD!$A$8:$BB$3170,53,0)=0,"",VLOOKUP($A479,BDD!$A$8:$BB$3170,53,0)),3),""))</f>
        <v/>
      </c>
      <c r="X479" s="403" t="str">
        <f>IF($A479="","",IFERROR(RIGHT(IF(VLOOKUP($A479,BDD!$A$8:$BB$3170,54,0)=0,"",VLOOKUP($A479,BDD!$A$8:$BB$3170,54,0)),3),""))</f>
        <v/>
      </c>
      <c r="Y479" s="359">
        <v>287</v>
      </c>
      <c r="Z479" s="360"/>
      <c r="AA479" s="419"/>
      <c r="AB479" s="411" t="str">
        <f>IF($A479="","",IF(VLOOKUP($A479,BDD!$A$8:$BB$3170,32,0)=0,"",VLOOKUP($A479,BDD!$A$8:$BB$3170,32,0)))</f>
        <v/>
      </c>
    </row>
    <row r="480" spans="1:28" s="359" customFormat="1" ht="21" customHeight="1">
      <c r="A480" s="350" t="str">
        <f>IF(AA288="","",IFERROR(INDEX(BDD!$A$8:$A$3170,MATCH(AA288&amp;"",BDD!$E$8:$E$3170,0)),IFERROR(INDEX(BDD!$A$8:$A$3170,MATCH("JN°"&amp;TEXT(AA288,"000"),BDD!$E$8:$E$3170,0)),IF(ISNUMBER(MATCH(AA288&amp;"",BDD!$A$8:$A$3170,0)),AA288&amp;"",""))))</f>
        <v/>
      </c>
      <c r="B480" s="397" t="str">
        <f>IF($A480="","",VLOOKUP($A480,BDD!$A$8:$BB$3170,3,0))</f>
        <v/>
      </c>
      <c r="C480" s="363" t="str">
        <f>IF($A480="","",VLOOKUP($A480,BDD!$A$8:$BB$3170,4,0))</f>
        <v/>
      </c>
      <c r="D480" s="398" t="str">
        <f>IF($A480="","",VLOOKUP($A480,BDD!$A$8:$BB$3170,12,0))</f>
        <v/>
      </c>
      <c r="E480" s="398" t="str">
        <f>IF($A480="","",VLOOKUP($A480,BDD!$A$8:$BB$3170,5,0))</f>
        <v/>
      </c>
      <c r="F480" s="398" t="str">
        <f>IF($A480="","",VLOOKUP($A480,BDD!$A$8:$BB$3170,6,0))</f>
        <v/>
      </c>
      <c r="G480" s="399" t="str">
        <f>IF($A480="","",VLOOKUP($A480,BDD!$A$8:$BB$3170,7,0))</f>
        <v/>
      </c>
      <c r="H480" s="398" t="str">
        <f>IF($A480="","",VLOOKUP($A480,BDD!$A$8:$BB$3170,8,0))</f>
        <v/>
      </c>
      <c r="I480" s="398" t="str">
        <f>IF($A480="","",VLOOKUP($A480,BDD!$A$8:$BB$3170,9,0))</f>
        <v/>
      </c>
      <c r="J480" s="399" t="str">
        <f>IF($A480="","",VLOOKUP($A480,BDD!$A$8:$BB$3170,10,0))</f>
        <v/>
      </c>
      <c r="K480" s="400" t="str">
        <f>IF($A480="","",VLOOKUP($A480,BDD!$A$8:$BB$3170,11,0))</f>
        <v/>
      </c>
      <c r="L480" s="398" t="str">
        <f>IF($A480="","",VLOOKUP($A480,BDD!$A$8:$BB$3170,13,0))</f>
        <v/>
      </c>
      <c r="M480" s="398" t="str">
        <f>IF($A480="","",VLOOKUP($A480,BDD!$A$8:$BB$3170,14,0))</f>
        <v/>
      </c>
      <c r="N480" s="401" t="str">
        <f>IF(AB480="",IF($A480="","",VLOOKUP($A480,BDD!$A$8:$BB$3170,22,0)),VLOOKUP($A480,BDD!$A$8:$BB$3170,31,0))</f>
        <v/>
      </c>
      <c r="O480" s="399" t="str">
        <f>IF(AB480="",IF($A480="","",VLOOKUP($A480,BDD!$A$8:$BB$3170,16,0)),IF($A480="","",VLOOKUP($A480,BDD!$A$8:$BB$3170,29,0)))</f>
        <v/>
      </c>
      <c r="P480" s="402" t="str">
        <f>IF(AB480="",IF($A480="","",VLOOKUP($A480,BDD!$A$8:$BB$3170,17,0)),VLOOKUP($A480,BDD!$A$8:$BB$3170,30,0))</f>
        <v/>
      </c>
      <c r="Q480" s="402" t="str">
        <f>IF(AB480="",IF($A480="","",VLOOKUP($A480,BDD!$A$8:$BB$3170,18,0)),VLOOKUP($A480,BDD!$A$8:$BB$3170,30,0))</f>
        <v/>
      </c>
      <c r="R480" s="402" t="str">
        <f>IF(AB480="",IF($A480="","",VLOOKUP($A480,BDD!$A$8:$BB$3170,19,0)),VLOOKUP($A480,BDD!$A$8:$BB$3170,30,0))</f>
        <v/>
      </c>
      <c r="S480" s="398" t="str">
        <f>IF($A480="","",IFERROR(RIGHT(IF(VLOOKUP($A480,BDD!$A$8:$BB$3170,23,0)=0,"",VLOOKUP($A480,BDD!$A$8:$BB$3170,23,0)),3),""))</f>
        <v/>
      </c>
      <c r="T480" s="398" t="str">
        <f>IF($A480="","",IFERROR(RIGHT(IF(VLOOKUP($A480,BDD!$A$8:$BB$3170,27,0)=0,"",VLOOKUP($A480,BDD!$A$8:$BB$3170,27,0)),3),""))</f>
        <v/>
      </c>
      <c r="U480" s="398" t="str">
        <f>IF($A480="","",IFERROR(RIGHT(IF(VLOOKUP($A480,BDD!$A$8:$BB$3170,51,0)=0,"",VLOOKUP($A480,BDD!$A$8:$BB$3170,51,0)),3),""))</f>
        <v/>
      </c>
      <c r="V480" s="398" t="str">
        <f>IF($A480="","",IFERROR(RIGHT(IF(VLOOKUP($A480,BDD!$A$8:$BB$3170,52,0)=0,"",VLOOKUP($A480,BDD!$A$8:$BB$3170,52,0)),3),""))</f>
        <v/>
      </c>
      <c r="W480" s="398" t="str">
        <f>IF($A480="","",IFERROR(RIGHT(IF(VLOOKUP($A480,BDD!$A$8:$BB$3170,53,0)=0,"",VLOOKUP($A480,BDD!$A$8:$BB$3170,53,0)),3),""))</f>
        <v/>
      </c>
      <c r="X480" s="403" t="str">
        <f>IF($A480="","",IFERROR(RIGHT(IF(VLOOKUP($A480,BDD!$A$8:$BB$3170,54,0)=0,"",VLOOKUP($A480,BDD!$A$8:$BB$3170,54,0)),3),""))</f>
        <v/>
      </c>
      <c r="Y480" s="359">
        <v>288</v>
      </c>
      <c r="Z480" s="360"/>
      <c r="AA480" s="419"/>
      <c r="AB480" s="411" t="str">
        <f>IF($A480="","",IF(VLOOKUP($A480,BDD!$A$8:$BB$3170,32,0)=0,"",VLOOKUP($A480,BDD!$A$8:$BB$3170,32,0)))</f>
        <v/>
      </c>
    </row>
    <row r="481" spans="1:28" s="359" customFormat="1" ht="21" customHeight="1">
      <c r="A481" s="350" t="str">
        <f>IF(AA289="","",IFERROR(INDEX(BDD!$A$8:$A$3170,MATCH(AA289&amp;"",BDD!$E$8:$E$3170,0)),IFERROR(INDEX(BDD!$A$8:$A$3170,MATCH("JN°"&amp;TEXT(AA289,"000"),BDD!$E$8:$E$3170,0)),IF(ISNUMBER(MATCH(AA289&amp;"",BDD!$A$8:$A$3170,0)),AA289&amp;"",""))))</f>
        <v/>
      </c>
      <c r="B481" s="397" t="str">
        <f>IF($A481="","",VLOOKUP($A481,BDD!$A$8:$BB$3170,3,0))</f>
        <v/>
      </c>
      <c r="C481" s="363" t="str">
        <f>IF($A481="","",VLOOKUP($A481,BDD!$A$8:$BB$3170,4,0))</f>
        <v/>
      </c>
      <c r="D481" s="398" t="str">
        <f>IF($A481="","",VLOOKUP($A481,BDD!$A$8:$BB$3170,12,0))</f>
        <v/>
      </c>
      <c r="E481" s="398" t="str">
        <f>IF($A481="","",VLOOKUP($A481,BDD!$A$8:$BB$3170,5,0))</f>
        <v/>
      </c>
      <c r="F481" s="398" t="str">
        <f>IF($A481="","",VLOOKUP($A481,BDD!$A$8:$BB$3170,6,0))</f>
        <v/>
      </c>
      <c r="G481" s="399" t="str">
        <f>IF($A481="","",VLOOKUP($A481,BDD!$A$8:$BB$3170,7,0))</f>
        <v/>
      </c>
      <c r="H481" s="398" t="str">
        <f>IF($A481="","",VLOOKUP($A481,BDD!$A$8:$BB$3170,8,0))</f>
        <v/>
      </c>
      <c r="I481" s="398" t="str">
        <f>IF($A481="","",VLOOKUP($A481,BDD!$A$8:$BB$3170,9,0))</f>
        <v/>
      </c>
      <c r="J481" s="399" t="str">
        <f>IF($A481="","",VLOOKUP($A481,BDD!$A$8:$BB$3170,10,0))</f>
        <v/>
      </c>
      <c r="K481" s="400" t="str">
        <f>IF($A481="","",VLOOKUP($A481,BDD!$A$8:$BB$3170,11,0))</f>
        <v/>
      </c>
      <c r="L481" s="398" t="str">
        <f>IF($A481="","",VLOOKUP($A481,BDD!$A$8:$BB$3170,13,0))</f>
        <v/>
      </c>
      <c r="M481" s="398" t="str">
        <f>IF($A481="","",VLOOKUP($A481,BDD!$A$8:$BB$3170,14,0))</f>
        <v/>
      </c>
      <c r="N481" s="401" t="str">
        <f>IF(AB481="",IF($A481="","",VLOOKUP($A481,BDD!$A$8:$BB$3170,22,0)),VLOOKUP($A481,BDD!$A$8:$BB$3170,31,0))</f>
        <v/>
      </c>
      <c r="O481" s="399" t="str">
        <f>IF(AB481="",IF($A481="","",VLOOKUP($A481,BDD!$A$8:$BB$3170,16,0)),IF($A481="","",VLOOKUP($A481,BDD!$A$8:$BB$3170,29,0)))</f>
        <v/>
      </c>
      <c r="P481" s="402" t="str">
        <f>IF(AB481="",IF($A481="","",VLOOKUP($A481,BDD!$A$8:$BB$3170,17,0)),VLOOKUP($A481,BDD!$A$8:$BB$3170,30,0))</f>
        <v/>
      </c>
      <c r="Q481" s="402" t="str">
        <f>IF(AB481="",IF($A481="","",VLOOKUP($A481,BDD!$A$8:$BB$3170,18,0)),VLOOKUP($A481,BDD!$A$8:$BB$3170,30,0))</f>
        <v/>
      </c>
      <c r="R481" s="402" t="str">
        <f>IF(AB481="",IF($A481="","",VLOOKUP($A481,BDD!$A$8:$BB$3170,19,0)),VLOOKUP($A481,BDD!$A$8:$BB$3170,30,0))</f>
        <v/>
      </c>
      <c r="S481" s="398" t="str">
        <f>IF($A481="","",IFERROR(RIGHT(IF(VLOOKUP($A481,BDD!$A$8:$BB$3170,23,0)=0,"",VLOOKUP($A481,BDD!$A$8:$BB$3170,23,0)),3),""))</f>
        <v/>
      </c>
      <c r="T481" s="398" t="str">
        <f>IF($A481="","",IFERROR(RIGHT(IF(VLOOKUP($A481,BDD!$A$8:$BB$3170,27,0)=0,"",VLOOKUP($A481,BDD!$A$8:$BB$3170,27,0)),3),""))</f>
        <v/>
      </c>
      <c r="U481" s="398" t="str">
        <f>IF($A481="","",IFERROR(RIGHT(IF(VLOOKUP($A481,BDD!$A$8:$BB$3170,51,0)=0,"",VLOOKUP($A481,BDD!$A$8:$BB$3170,51,0)),3),""))</f>
        <v/>
      </c>
      <c r="V481" s="398" t="str">
        <f>IF($A481="","",IFERROR(RIGHT(IF(VLOOKUP($A481,BDD!$A$8:$BB$3170,52,0)=0,"",VLOOKUP($A481,BDD!$A$8:$BB$3170,52,0)),3),""))</f>
        <v/>
      </c>
      <c r="W481" s="398" t="str">
        <f>IF($A481="","",IFERROR(RIGHT(IF(VLOOKUP($A481,BDD!$A$8:$BB$3170,53,0)=0,"",VLOOKUP($A481,BDD!$A$8:$BB$3170,53,0)),3),""))</f>
        <v/>
      </c>
      <c r="X481" s="403" t="str">
        <f>IF($A481="","",IFERROR(RIGHT(IF(VLOOKUP($A481,BDD!$A$8:$BB$3170,54,0)=0,"",VLOOKUP($A481,BDD!$A$8:$BB$3170,54,0)),3),""))</f>
        <v/>
      </c>
      <c r="Y481" s="359">
        <v>289</v>
      </c>
      <c r="Z481" s="360"/>
      <c r="AA481" s="419"/>
      <c r="AB481" s="411" t="str">
        <f>IF($A481="","",IF(VLOOKUP($A481,BDD!$A$8:$BB$3170,32,0)=0,"",VLOOKUP($A481,BDD!$A$8:$BB$3170,32,0)))</f>
        <v/>
      </c>
    </row>
    <row r="482" spans="1:28" s="359" customFormat="1" ht="21" customHeight="1">
      <c r="A482" s="350" t="str">
        <f>IF(AA290="","",IFERROR(INDEX(BDD!$A$8:$A$3170,MATCH(AA290&amp;"",BDD!$E$8:$E$3170,0)),IFERROR(INDEX(BDD!$A$8:$A$3170,MATCH("JN°"&amp;TEXT(AA290,"000"),BDD!$E$8:$E$3170,0)),IF(ISNUMBER(MATCH(AA290&amp;"",BDD!$A$8:$A$3170,0)),AA290&amp;"",""))))</f>
        <v/>
      </c>
      <c r="B482" s="397" t="str">
        <f>IF($A482="","",VLOOKUP($A482,BDD!$A$8:$BB$3170,3,0))</f>
        <v/>
      </c>
      <c r="C482" s="363" t="str">
        <f>IF($A482="","",VLOOKUP($A482,BDD!$A$8:$BB$3170,4,0))</f>
        <v/>
      </c>
      <c r="D482" s="398" t="str">
        <f>IF($A482="","",VLOOKUP($A482,BDD!$A$8:$BB$3170,12,0))</f>
        <v/>
      </c>
      <c r="E482" s="398" t="str">
        <f>IF($A482="","",VLOOKUP($A482,BDD!$A$8:$BB$3170,5,0))</f>
        <v/>
      </c>
      <c r="F482" s="398" t="str">
        <f>IF($A482="","",VLOOKUP($A482,BDD!$A$8:$BB$3170,6,0))</f>
        <v/>
      </c>
      <c r="G482" s="399" t="str">
        <f>IF($A482="","",VLOOKUP($A482,BDD!$A$8:$BB$3170,7,0))</f>
        <v/>
      </c>
      <c r="H482" s="398" t="str">
        <f>IF($A482="","",VLOOKUP($A482,BDD!$A$8:$BB$3170,8,0))</f>
        <v/>
      </c>
      <c r="I482" s="398" t="str">
        <f>IF($A482="","",VLOOKUP($A482,BDD!$A$8:$BB$3170,9,0))</f>
        <v/>
      </c>
      <c r="J482" s="399" t="str">
        <f>IF($A482="","",VLOOKUP($A482,BDD!$A$8:$BB$3170,10,0))</f>
        <v/>
      </c>
      <c r="K482" s="400" t="str">
        <f>IF($A482="","",VLOOKUP($A482,BDD!$A$8:$BB$3170,11,0))</f>
        <v/>
      </c>
      <c r="L482" s="398" t="str">
        <f>IF($A482="","",VLOOKUP($A482,BDD!$A$8:$BB$3170,13,0))</f>
        <v/>
      </c>
      <c r="M482" s="398" t="str">
        <f>IF($A482="","",VLOOKUP($A482,BDD!$A$8:$BB$3170,14,0))</f>
        <v/>
      </c>
      <c r="N482" s="401" t="str">
        <f>IF(AB482="",IF($A482="","",VLOOKUP($A482,BDD!$A$8:$BB$3170,22,0)),VLOOKUP($A482,BDD!$A$8:$BB$3170,31,0))</f>
        <v/>
      </c>
      <c r="O482" s="399" t="str">
        <f>IF(AB482="",IF($A482="","",VLOOKUP($A482,BDD!$A$8:$BB$3170,16,0)),IF($A482="","",VLOOKUP($A482,BDD!$A$8:$BB$3170,29,0)))</f>
        <v/>
      </c>
      <c r="P482" s="402" t="str">
        <f>IF(AB482="",IF($A482="","",VLOOKUP($A482,BDD!$A$8:$BB$3170,17,0)),VLOOKUP($A482,BDD!$A$8:$BB$3170,30,0))</f>
        <v/>
      </c>
      <c r="Q482" s="402" t="str">
        <f>IF(AB482="",IF($A482="","",VLOOKUP($A482,BDD!$A$8:$BB$3170,18,0)),VLOOKUP($A482,BDD!$A$8:$BB$3170,30,0))</f>
        <v/>
      </c>
      <c r="R482" s="402" t="str">
        <f>IF(AB482="",IF($A482="","",VLOOKUP($A482,BDD!$A$8:$BB$3170,19,0)),VLOOKUP($A482,BDD!$A$8:$BB$3170,30,0))</f>
        <v/>
      </c>
      <c r="S482" s="398" t="str">
        <f>IF($A482="","",IFERROR(RIGHT(IF(VLOOKUP($A482,BDD!$A$8:$BB$3170,23,0)=0,"",VLOOKUP($A482,BDD!$A$8:$BB$3170,23,0)),3),""))</f>
        <v/>
      </c>
      <c r="T482" s="398" t="str">
        <f>IF($A482="","",IFERROR(RIGHT(IF(VLOOKUP($A482,BDD!$A$8:$BB$3170,27,0)=0,"",VLOOKUP($A482,BDD!$A$8:$BB$3170,27,0)),3),""))</f>
        <v/>
      </c>
      <c r="U482" s="398" t="str">
        <f>IF($A482="","",IFERROR(RIGHT(IF(VLOOKUP($A482,BDD!$A$8:$BB$3170,51,0)=0,"",VLOOKUP($A482,BDD!$A$8:$BB$3170,51,0)),3),""))</f>
        <v/>
      </c>
      <c r="V482" s="398" t="str">
        <f>IF($A482="","",IFERROR(RIGHT(IF(VLOOKUP($A482,BDD!$A$8:$BB$3170,52,0)=0,"",VLOOKUP($A482,BDD!$A$8:$BB$3170,52,0)),3),""))</f>
        <v/>
      </c>
      <c r="W482" s="398" t="str">
        <f>IF($A482="","",IFERROR(RIGHT(IF(VLOOKUP($A482,BDD!$A$8:$BB$3170,53,0)=0,"",VLOOKUP($A482,BDD!$A$8:$BB$3170,53,0)),3),""))</f>
        <v/>
      </c>
      <c r="X482" s="403" t="str">
        <f>IF($A482="","",IFERROR(RIGHT(IF(VLOOKUP($A482,BDD!$A$8:$BB$3170,54,0)=0,"",VLOOKUP($A482,BDD!$A$8:$BB$3170,54,0)),3),""))</f>
        <v/>
      </c>
      <c r="Y482" s="359">
        <v>290</v>
      </c>
      <c r="Z482" s="360"/>
      <c r="AA482" s="419"/>
      <c r="AB482" s="411" t="str">
        <f>IF($A482="","",IF(VLOOKUP($A482,BDD!$A$8:$BB$3170,32,0)=0,"",VLOOKUP($A482,BDD!$A$8:$BB$3170,32,0)))</f>
        <v/>
      </c>
    </row>
    <row r="483" spans="1:28" s="359" customFormat="1" ht="21" customHeight="1">
      <c r="A483" s="350" t="str">
        <f>IF(AA291="","",IFERROR(INDEX(BDD!$A$8:$A$3170,MATCH(AA291&amp;"",BDD!$E$8:$E$3170,0)),IFERROR(INDEX(BDD!$A$8:$A$3170,MATCH("JN°"&amp;TEXT(AA291,"000"),BDD!$E$8:$E$3170,0)),IF(ISNUMBER(MATCH(AA291&amp;"",BDD!$A$8:$A$3170,0)),AA291&amp;"",""))))</f>
        <v/>
      </c>
      <c r="B483" s="397" t="str">
        <f>IF($A483="","",VLOOKUP($A483,BDD!$A$8:$BB$3170,3,0))</f>
        <v/>
      </c>
      <c r="C483" s="363" t="str">
        <f>IF($A483="","",VLOOKUP($A483,BDD!$A$8:$BB$3170,4,0))</f>
        <v/>
      </c>
      <c r="D483" s="398" t="str">
        <f>IF($A483="","",VLOOKUP($A483,BDD!$A$8:$BB$3170,12,0))</f>
        <v/>
      </c>
      <c r="E483" s="398" t="str">
        <f>IF($A483="","",VLOOKUP($A483,BDD!$A$8:$BB$3170,5,0))</f>
        <v/>
      </c>
      <c r="F483" s="398" t="str">
        <f>IF($A483="","",VLOOKUP($A483,BDD!$A$8:$BB$3170,6,0))</f>
        <v/>
      </c>
      <c r="G483" s="399" t="str">
        <f>IF($A483="","",VLOOKUP($A483,BDD!$A$8:$BB$3170,7,0))</f>
        <v/>
      </c>
      <c r="H483" s="398" t="str">
        <f>IF($A483="","",VLOOKUP($A483,BDD!$A$8:$BB$3170,8,0))</f>
        <v/>
      </c>
      <c r="I483" s="398" t="str">
        <f>IF($A483="","",VLOOKUP($A483,BDD!$A$8:$BB$3170,9,0))</f>
        <v/>
      </c>
      <c r="J483" s="399" t="str">
        <f>IF($A483="","",VLOOKUP($A483,BDD!$A$8:$BB$3170,10,0))</f>
        <v/>
      </c>
      <c r="K483" s="400" t="str">
        <f>IF($A483="","",VLOOKUP($A483,BDD!$A$8:$BB$3170,11,0))</f>
        <v/>
      </c>
      <c r="L483" s="398" t="str">
        <f>IF($A483="","",VLOOKUP($A483,BDD!$A$8:$BB$3170,13,0))</f>
        <v/>
      </c>
      <c r="M483" s="398" t="str">
        <f>IF($A483="","",VLOOKUP($A483,BDD!$A$8:$BB$3170,14,0))</f>
        <v/>
      </c>
      <c r="N483" s="401" t="str">
        <f>IF(AB483="",IF($A483="","",VLOOKUP($A483,BDD!$A$8:$BB$3170,22,0)),VLOOKUP($A483,BDD!$A$8:$BB$3170,31,0))</f>
        <v/>
      </c>
      <c r="O483" s="399" t="str">
        <f>IF(AB483="",IF($A483="","",VLOOKUP($A483,BDD!$A$8:$BB$3170,16,0)),IF($A483="","",VLOOKUP($A483,BDD!$A$8:$BB$3170,29,0)))</f>
        <v/>
      </c>
      <c r="P483" s="402" t="str">
        <f>IF(AB483="",IF($A483="","",VLOOKUP($A483,BDD!$A$8:$BB$3170,17,0)),VLOOKUP($A483,BDD!$A$8:$BB$3170,30,0))</f>
        <v/>
      </c>
      <c r="Q483" s="402" t="str">
        <f>IF(AB483="",IF($A483="","",VLOOKUP($A483,BDD!$A$8:$BB$3170,18,0)),VLOOKUP($A483,BDD!$A$8:$BB$3170,30,0))</f>
        <v/>
      </c>
      <c r="R483" s="402" t="str">
        <f>IF(AB483="",IF($A483="","",VLOOKUP($A483,BDD!$A$8:$BB$3170,19,0)),VLOOKUP($A483,BDD!$A$8:$BB$3170,30,0))</f>
        <v/>
      </c>
      <c r="S483" s="398" t="str">
        <f>IF($A483="","",IFERROR(RIGHT(IF(VLOOKUP($A483,BDD!$A$8:$BB$3170,23,0)=0,"",VLOOKUP($A483,BDD!$A$8:$BB$3170,23,0)),3),""))</f>
        <v/>
      </c>
      <c r="T483" s="398" t="str">
        <f>IF($A483="","",IFERROR(RIGHT(IF(VLOOKUP($A483,BDD!$A$8:$BB$3170,27,0)=0,"",VLOOKUP($A483,BDD!$A$8:$BB$3170,27,0)),3),""))</f>
        <v/>
      </c>
      <c r="U483" s="398" t="str">
        <f>IF($A483="","",IFERROR(RIGHT(IF(VLOOKUP($A483,BDD!$A$8:$BB$3170,51,0)=0,"",VLOOKUP($A483,BDD!$A$8:$BB$3170,51,0)),3),""))</f>
        <v/>
      </c>
      <c r="V483" s="398" t="str">
        <f>IF($A483="","",IFERROR(RIGHT(IF(VLOOKUP($A483,BDD!$A$8:$BB$3170,52,0)=0,"",VLOOKUP($A483,BDD!$A$8:$BB$3170,52,0)),3),""))</f>
        <v/>
      </c>
      <c r="W483" s="398" t="str">
        <f>IF($A483="","",IFERROR(RIGHT(IF(VLOOKUP($A483,BDD!$A$8:$BB$3170,53,0)=0,"",VLOOKUP($A483,BDD!$A$8:$BB$3170,53,0)),3),""))</f>
        <v/>
      </c>
      <c r="X483" s="403" t="str">
        <f>IF($A483="","",IFERROR(RIGHT(IF(VLOOKUP($A483,BDD!$A$8:$BB$3170,54,0)=0,"",VLOOKUP($A483,BDD!$A$8:$BB$3170,54,0)),3),""))</f>
        <v/>
      </c>
      <c r="Y483" s="359">
        <v>291</v>
      </c>
      <c r="Z483" s="360"/>
      <c r="AA483" s="419"/>
      <c r="AB483" s="411" t="str">
        <f>IF($A483="","",IF(VLOOKUP($A483,BDD!$A$8:$BB$3170,32,0)=0,"",VLOOKUP($A483,BDD!$A$8:$BB$3170,32,0)))</f>
        <v/>
      </c>
    </row>
    <row r="484" spans="1:28" s="359" customFormat="1" ht="21" customHeight="1">
      <c r="A484" s="350" t="str">
        <f>IF(AA292="","",IFERROR(INDEX(BDD!$A$8:$A$3170,MATCH(AA292&amp;"",BDD!$E$8:$E$3170,0)),IFERROR(INDEX(BDD!$A$8:$A$3170,MATCH("JN°"&amp;TEXT(AA292,"000"),BDD!$E$8:$E$3170,0)),IF(ISNUMBER(MATCH(AA292&amp;"",BDD!$A$8:$A$3170,0)),AA292&amp;"",""))))</f>
        <v/>
      </c>
      <c r="B484" s="397" t="str">
        <f>IF($A484="","",VLOOKUP($A484,BDD!$A$8:$BB$3170,3,0))</f>
        <v/>
      </c>
      <c r="C484" s="363" t="str">
        <f>IF($A484="","",VLOOKUP($A484,BDD!$A$8:$BB$3170,4,0))</f>
        <v/>
      </c>
      <c r="D484" s="398" t="str">
        <f>IF($A484="","",VLOOKUP($A484,BDD!$A$8:$BB$3170,12,0))</f>
        <v/>
      </c>
      <c r="E484" s="398" t="str">
        <f>IF($A484="","",VLOOKUP($A484,BDD!$A$8:$BB$3170,5,0))</f>
        <v/>
      </c>
      <c r="F484" s="398" t="str">
        <f>IF($A484="","",VLOOKUP($A484,BDD!$A$8:$BB$3170,6,0))</f>
        <v/>
      </c>
      <c r="G484" s="399" t="str">
        <f>IF($A484="","",VLOOKUP($A484,BDD!$A$8:$BB$3170,7,0))</f>
        <v/>
      </c>
      <c r="H484" s="398" t="str">
        <f>IF($A484="","",VLOOKUP($A484,BDD!$A$8:$BB$3170,8,0))</f>
        <v/>
      </c>
      <c r="I484" s="398" t="str">
        <f>IF($A484="","",VLOOKUP($A484,BDD!$A$8:$BB$3170,9,0))</f>
        <v/>
      </c>
      <c r="J484" s="399" t="str">
        <f>IF($A484="","",VLOOKUP($A484,BDD!$A$8:$BB$3170,10,0))</f>
        <v/>
      </c>
      <c r="K484" s="400" t="str">
        <f>IF($A484="","",VLOOKUP($A484,BDD!$A$8:$BB$3170,11,0))</f>
        <v/>
      </c>
      <c r="L484" s="398" t="str">
        <f>IF($A484="","",VLOOKUP($A484,BDD!$A$8:$BB$3170,13,0))</f>
        <v/>
      </c>
      <c r="M484" s="398" t="str">
        <f>IF($A484="","",VLOOKUP($A484,BDD!$A$8:$BB$3170,14,0))</f>
        <v/>
      </c>
      <c r="N484" s="401" t="str">
        <f>IF(AB484="",IF($A484="","",VLOOKUP($A484,BDD!$A$8:$BB$3170,22,0)),VLOOKUP($A484,BDD!$A$8:$BB$3170,31,0))</f>
        <v/>
      </c>
      <c r="O484" s="399" t="str">
        <f>IF(AB484="",IF($A484="","",VLOOKUP($A484,BDD!$A$8:$BB$3170,16,0)),IF($A484="","",VLOOKUP($A484,BDD!$A$8:$BB$3170,29,0)))</f>
        <v/>
      </c>
      <c r="P484" s="402" t="str">
        <f>IF(AB484="",IF($A484="","",VLOOKUP($A484,BDD!$A$8:$BB$3170,17,0)),VLOOKUP($A484,BDD!$A$8:$BB$3170,30,0))</f>
        <v/>
      </c>
      <c r="Q484" s="402" t="str">
        <f>IF(AB484="",IF($A484="","",VLOOKUP($A484,BDD!$A$8:$BB$3170,18,0)),VLOOKUP($A484,BDD!$A$8:$BB$3170,30,0))</f>
        <v/>
      </c>
      <c r="R484" s="402" t="str">
        <f>IF(AB484="",IF($A484="","",VLOOKUP($A484,BDD!$A$8:$BB$3170,19,0)),VLOOKUP($A484,BDD!$A$8:$BB$3170,30,0))</f>
        <v/>
      </c>
      <c r="S484" s="398" t="str">
        <f>IF($A484="","",IFERROR(RIGHT(IF(VLOOKUP($A484,BDD!$A$8:$BB$3170,23,0)=0,"",VLOOKUP($A484,BDD!$A$8:$BB$3170,23,0)),3),""))</f>
        <v/>
      </c>
      <c r="T484" s="398" t="str">
        <f>IF($A484="","",IFERROR(RIGHT(IF(VLOOKUP($A484,BDD!$A$8:$BB$3170,27,0)=0,"",VLOOKUP($A484,BDD!$A$8:$BB$3170,27,0)),3),""))</f>
        <v/>
      </c>
      <c r="U484" s="398" t="str">
        <f>IF($A484="","",IFERROR(RIGHT(IF(VLOOKUP($A484,BDD!$A$8:$BB$3170,51,0)=0,"",VLOOKUP($A484,BDD!$A$8:$BB$3170,51,0)),3),""))</f>
        <v/>
      </c>
      <c r="V484" s="398" t="str">
        <f>IF($A484="","",IFERROR(RIGHT(IF(VLOOKUP($A484,BDD!$A$8:$BB$3170,52,0)=0,"",VLOOKUP($A484,BDD!$A$8:$BB$3170,52,0)),3),""))</f>
        <v/>
      </c>
      <c r="W484" s="398" t="str">
        <f>IF($A484="","",IFERROR(RIGHT(IF(VLOOKUP($A484,BDD!$A$8:$BB$3170,53,0)=0,"",VLOOKUP($A484,BDD!$A$8:$BB$3170,53,0)),3),""))</f>
        <v/>
      </c>
      <c r="X484" s="403" t="str">
        <f>IF($A484="","",IFERROR(RIGHT(IF(VLOOKUP($A484,BDD!$A$8:$BB$3170,54,0)=0,"",VLOOKUP($A484,BDD!$A$8:$BB$3170,54,0)),3),""))</f>
        <v/>
      </c>
      <c r="Y484" s="359">
        <v>292</v>
      </c>
      <c r="Z484" s="360"/>
      <c r="AA484" s="419"/>
      <c r="AB484" s="411" t="str">
        <f>IF($A484="","",IF(VLOOKUP($A484,BDD!$A$8:$BB$3170,32,0)=0,"",VLOOKUP($A484,BDD!$A$8:$BB$3170,32,0)))</f>
        <v/>
      </c>
    </row>
    <row r="485" spans="1:28" s="359" customFormat="1" ht="21" customHeight="1">
      <c r="A485" s="350" t="str">
        <f>IF(AA293="","",IFERROR(INDEX(BDD!$A$8:$A$3170,MATCH(AA293&amp;"",BDD!$E$8:$E$3170,0)),IFERROR(INDEX(BDD!$A$8:$A$3170,MATCH("JN°"&amp;TEXT(AA293,"000"),BDD!$E$8:$E$3170,0)),IF(ISNUMBER(MATCH(AA293&amp;"",BDD!$A$8:$A$3170,0)),AA293&amp;"",""))))</f>
        <v/>
      </c>
      <c r="B485" s="397" t="str">
        <f>IF($A485="","",VLOOKUP($A485,BDD!$A$8:$BB$3170,3,0))</f>
        <v/>
      </c>
      <c r="C485" s="363" t="str">
        <f>IF($A485="","",VLOOKUP($A485,BDD!$A$8:$BB$3170,4,0))</f>
        <v/>
      </c>
      <c r="D485" s="398" t="str">
        <f>IF($A485="","",VLOOKUP($A485,BDD!$A$8:$BB$3170,12,0))</f>
        <v/>
      </c>
      <c r="E485" s="398" t="str">
        <f>IF($A485="","",VLOOKUP($A485,BDD!$A$8:$BB$3170,5,0))</f>
        <v/>
      </c>
      <c r="F485" s="398" t="str">
        <f>IF($A485="","",VLOOKUP($A485,BDD!$A$8:$BB$3170,6,0))</f>
        <v/>
      </c>
      <c r="G485" s="399" t="str">
        <f>IF($A485="","",VLOOKUP($A485,BDD!$A$8:$BB$3170,7,0))</f>
        <v/>
      </c>
      <c r="H485" s="398" t="str">
        <f>IF($A485="","",VLOOKUP($A485,BDD!$A$8:$BB$3170,8,0))</f>
        <v/>
      </c>
      <c r="I485" s="398" t="str">
        <f>IF($A485="","",VLOOKUP($A485,BDD!$A$8:$BB$3170,9,0))</f>
        <v/>
      </c>
      <c r="J485" s="399" t="str">
        <f>IF($A485="","",VLOOKUP($A485,BDD!$A$8:$BB$3170,10,0))</f>
        <v/>
      </c>
      <c r="K485" s="400" t="str">
        <f>IF($A485="","",VLOOKUP($A485,BDD!$A$8:$BB$3170,11,0))</f>
        <v/>
      </c>
      <c r="L485" s="398" t="str">
        <f>IF($A485="","",VLOOKUP($A485,BDD!$A$8:$BB$3170,13,0))</f>
        <v/>
      </c>
      <c r="M485" s="398" t="str">
        <f>IF($A485="","",VLOOKUP($A485,BDD!$A$8:$BB$3170,14,0))</f>
        <v/>
      </c>
      <c r="N485" s="401" t="str">
        <f>IF(AB485="",IF($A485="","",VLOOKUP($A485,BDD!$A$8:$BB$3170,22,0)),VLOOKUP($A485,BDD!$A$8:$BB$3170,31,0))</f>
        <v/>
      </c>
      <c r="O485" s="399" t="str">
        <f>IF(AB485="",IF($A485="","",VLOOKUP($A485,BDD!$A$8:$BB$3170,16,0)),IF($A485="","",VLOOKUP($A485,BDD!$A$8:$BB$3170,29,0)))</f>
        <v/>
      </c>
      <c r="P485" s="402" t="str">
        <f>IF(AB485="",IF($A485="","",VLOOKUP($A485,BDD!$A$8:$BB$3170,17,0)),VLOOKUP($A485,BDD!$A$8:$BB$3170,30,0))</f>
        <v/>
      </c>
      <c r="Q485" s="402" t="str">
        <f>IF(AB485="",IF($A485="","",VLOOKUP($A485,BDD!$A$8:$BB$3170,18,0)),VLOOKUP($A485,BDD!$A$8:$BB$3170,30,0))</f>
        <v/>
      </c>
      <c r="R485" s="402" t="str">
        <f>IF(AB485="",IF($A485="","",VLOOKUP($A485,BDD!$A$8:$BB$3170,19,0)),VLOOKUP($A485,BDD!$A$8:$BB$3170,30,0))</f>
        <v/>
      </c>
      <c r="S485" s="398" t="str">
        <f>IF($A485="","",IFERROR(RIGHT(IF(VLOOKUP($A485,BDD!$A$8:$BB$3170,23,0)=0,"",VLOOKUP($A485,BDD!$A$8:$BB$3170,23,0)),3),""))</f>
        <v/>
      </c>
      <c r="T485" s="398" t="str">
        <f>IF($A485="","",IFERROR(RIGHT(IF(VLOOKUP($A485,BDD!$A$8:$BB$3170,27,0)=0,"",VLOOKUP($A485,BDD!$A$8:$BB$3170,27,0)),3),""))</f>
        <v/>
      </c>
      <c r="U485" s="398" t="str">
        <f>IF($A485="","",IFERROR(RIGHT(IF(VLOOKUP($A485,BDD!$A$8:$BB$3170,51,0)=0,"",VLOOKUP($A485,BDD!$A$8:$BB$3170,51,0)),3),""))</f>
        <v/>
      </c>
      <c r="V485" s="398" t="str">
        <f>IF($A485="","",IFERROR(RIGHT(IF(VLOOKUP($A485,BDD!$A$8:$BB$3170,52,0)=0,"",VLOOKUP($A485,BDD!$A$8:$BB$3170,52,0)),3),""))</f>
        <v/>
      </c>
      <c r="W485" s="398" t="str">
        <f>IF($A485="","",IFERROR(RIGHT(IF(VLOOKUP($A485,BDD!$A$8:$BB$3170,53,0)=0,"",VLOOKUP($A485,BDD!$A$8:$BB$3170,53,0)),3),""))</f>
        <v/>
      </c>
      <c r="X485" s="403" t="str">
        <f>IF($A485="","",IFERROR(RIGHT(IF(VLOOKUP($A485,BDD!$A$8:$BB$3170,54,0)=0,"",VLOOKUP($A485,BDD!$A$8:$BB$3170,54,0)),3),""))</f>
        <v/>
      </c>
      <c r="Y485" s="359">
        <v>293</v>
      </c>
      <c r="Z485" s="360"/>
      <c r="AA485" s="419"/>
      <c r="AB485" s="411" t="str">
        <f>IF($A485="","",IF(VLOOKUP($A485,BDD!$A$8:$BB$3170,32,0)=0,"",VLOOKUP($A485,BDD!$A$8:$BB$3170,32,0)))</f>
        <v/>
      </c>
    </row>
    <row r="486" spans="1:28" s="359" customFormat="1" ht="21" customHeight="1">
      <c r="A486" s="350" t="str">
        <f>IF(AA294="","",IFERROR(INDEX(BDD!$A$8:$A$3170,MATCH(AA294&amp;"",BDD!$E$8:$E$3170,0)),IFERROR(INDEX(BDD!$A$8:$A$3170,MATCH("JN°"&amp;TEXT(AA294,"000"),BDD!$E$8:$E$3170,0)),IF(ISNUMBER(MATCH(AA294&amp;"",BDD!$A$8:$A$3170,0)),AA294&amp;"",""))))</f>
        <v/>
      </c>
      <c r="B486" s="404" t="str">
        <f>IF($A486="","",VLOOKUP($A486,BDD!$A$8:$BB$3170,3,0))</f>
        <v/>
      </c>
      <c r="C486" s="372" t="str">
        <f>IF($A486="","",VLOOKUP($A486,BDD!$A$8:$BB$3170,4,0))</f>
        <v/>
      </c>
      <c r="D486" s="405" t="str">
        <f>IF($A486="","",VLOOKUP($A486,BDD!$A$8:$BB$3170,12,0))</f>
        <v/>
      </c>
      <c r="E486" s="405" t="str">
        <f>IF($A486="","",VLOOKUP($A486,BDD!$A$8:$BB$3170,5,0))</f>
        <v/>
      </c>
      <c r="F486" s="405" t="str">
        <f>IF($A486="","",VLOOKUP($A486,BDD!$A$8:$BB$3170,6,0))</f>
        <v/>
      </c>
      <c r="G486" s="406" t="str">
        <f>IF($A486="","",VLOOKUP($A486,BDD!$A$8:$BB$3170,7,0))</f>
        <v/>
      </c>
      <c r="H486" s="405" t="str">
        <f>IF($A486="","",VLOOKUP($A486,BDD!$A$8:$BB$3170,8,0))</f>
        <v/>
      </c>
      <c r="I486" s="405" t="str">
        <f>IF($A486="","",VLOOKUP($A486,BDD!$A$8:$BB$3170,9,0))</f>
        <v/>
      </c>
      <c r="J486" s="406" t="str">
        <f>IF($A486="","",VLOOKUP($A486,BDD!$A$8:$BB$3170,10,0))</f>
        <v/>
      </c>
      <c r="K486" s="407" t="str">
        <f>IF($A486="","",VLOOKUP($A486,BDD!$A$8:$BB$3170,11,0))</f>
        <v/>
      </c>
      <c r="L486" s="405" t="str">
        <f>IF($A486="","",VLOOKUP($A486,BDD!$A$8:$BB$3170,13,0))</f>
        <v/>
      </c>
      <c r="M486" s="405" t="str">
        <f>IF($A486="","",VLOOKUP($A486,BDD!$A$8:$BB$3170,14,0))</f>
        <v/>
      </c>
      <c r="N486" s="408" t="str">
        <f>IF(AB486="",IF($A486="","",VLOOKUP($A486,BDD!$A$8:$BB$3170,22,0)),VLOOKUP($A486,BDD!$A$8:$BB$3170,31,0))</f>
        <v/>
      </c>
      <c r="O486" s="406" t="str">
        <f>IF(AB486="",IF($A486="","",VLOOKUP($A486,BDD!$A$8:$BB$3170,16,0)),IF($A486="","",VLOOKUP($A486,BDD!$A$8:$BB$3170,29,0)))</f>
        <v/>
      </c>
      <c r="P486" s="409" t="str">
        <f>IF(AB486="",IF($A486="","",VLOOKUP($A486,BDD!$A$8:$BB$3170,17,0)),VLOOKUP($A486,BDD!$A$8:$BB$3170,30,0))</f>
        <v/>
      </c>
      <c r="Q486" s="409" t="str">
        <f>IF(AB486="",IF($A486="","",VLOOKUP($A486,BDD!$A$8:$BB$3170,18,0)),VLOOKUP($A486,BDD!$A$8:$BB$3170,30,0))</f>
        <v/>
      </c>
      <c r="R486" s="409" t="str">
        <f>IF(AB486="",IF($A486="","",VLOOKUP($A486,BDD!$A$8:$BB$3170,19,0)),VLOOKUP($A486,BDD!$A$8:$BB$3170,30,0))</f>
        <v/>
      </c>
      <c r="S486" s="405" t="str">
        <f>IF($A486="","",IFERROR(RIGHT(IF(VLOOKUP($A486,BDD!$A$8:$BB$3170,23,0)=0,"",VLOOKUP($A486,BDD!$A$8:$BB$3170,23,0)),3),""))</f>
        <v/>
      </c>
      <c r="T486" s="405" t="str">
        <f>IF($A486="","",IFERROR(RIGHT(IF(VLOOKUP($A486,BDD!$A$8:$BB$3170,27,0)=0,"",VLOOKUP($A486,BDD!$A$8:$BB$3170,27,0)),3),""))</f>
        <v/>
      </c>
      <c r="U486" s="405" t="str">
        <f>IF($A486="","",IFERROR(RIGHT(IF(VLOOKUP($A486,BDD!$A$8:$BB$3170,51,0)=0,"",VLOOKUP($A486,BDD!$A$8:$BB$3170,51,0)),3),""))</f>
        <v/>
      </c>
      <c r="V486" s="405" t="str">
        <f>IF($A486="","",IFERROR(RIGHT(IF(VLOOKUP($A486,BDD!$A$8:$BB$3170,52,0)=0,"",VLOOKUP($A486,BDD!$A$8:$BB$3170,52,0)),3),""))</f>
        <v/>
      </c>
      <c r="W486" s="405" t="str">
        <f>IF($A486="","",IFERROR(RIGHT(IF(VLOOKUP($A486,BDD!$A$8:$BB$3170,53,0)=0,"",VLOOKUP($A486,BDD!$A$8:$BB$3170,53,0)),3),""))</f>
        <v/>
      </c>
      <c r="X486" s="410" t="str">
        <f>IF($A486="","",IFERROR(RIGHT(IF(VLOOKUP($A486,BDD!$A$8:$BB$3170,54,0)=0,"",VLOOKUP($A486,BDD!$A$8:$BB$3170,54,0)),3),""))</f>
        <v/>
      </c>
      <c r="Y486" s="359">
        <v>294</v>
      </c>
      <c r="Z486" s="360"/>
      <c r="AA486" s="419"/>
      <c r="AB486" s="411" t="str">
        <f>IF($A486="","",IF(VLOOKUP($A486,BDD!$A$8:$BB$3170,32,0)=0,"",VLOOKUP($A486,BDD!$A$8:$BB$3170,32,0)))</f>
        <v/>
      </c>
    </row>
    <row r="487" spans="1:28" ht="3" customHeight="1">
      <c r="A487" s="379"/>
      <c r="B487" s="216"/>
      <c r="C487" s="216"/>
      <c r="D487" s="216"/>
      <c r="E487" s="216"/>
      <c r="F487" s="216"/>
      <c r="G487" s="380"/>
      <c r="I487" s="216"/>
      <c r="J487" s="380"/>
      <c r="L487" s="216"/>
      <c r="M487" s="216"/>
      <c r="N487" s="216"/>
      <c r="O487" s="380"/>
      <c r="P487" s="381"/>
      <c r="Q487" s="381"/>
      <c r="R487" s="381"/>
      <c r="S487" s="216"/>
      <c r="T487" s="216"/>
      <c r="U487" s="216"/>
      <c r="V487" s="216"/>
      <c r="W487" s="216"/>
      <c r="X487" s="216"/>
      <c r="Y487" s="189">
        <v>22</v>
      </c>
      <c r="AB487" s="216"/>
    </row>
    <row r="488" spans="1:28" s="382" customFormat="1" ht="20.100000000000001" customHeight="1">
      <c r="B488" s="1126" t="s">
        <v>1617</v>
      </c>
      <c r="C488" s="1126"/>
      <c r="D488" s="1126"/>
      <c r="E488" s="1126"/>
      <c r="F488" s="1126"/>
      <c r="G488" s="1126"/>
      <c r="H488" s="1126"/>
      <c r="I488" s="1126"/>
      <c r="J488" s="1126"/>
      <c r="K488" s="1126"/>
      <c r="L488" s="1115" t="s">
        <v>1777</v>
      </c>
      <c r="M488" s="1115"/>
      <c r="N488" s="1115"/>
      <c r="O488" s="1115"/>
      <c r="P488" s="1115"/>
      <c r="Q488" s="1115"/>
      <c r="R488" s="1115"/>
      <c r="S488" s="1115"/>
      <c r="T488" s="1115"/>
      <c r="U488" s="1115"/>
      <c r="V488" s="1115"/>
      <c r="W488" s="1115"/>
      <c r="X488" s="1115"/>
      <c r="Y488" s="189"/>
      <c r="Z488" s="317"/>
      <c r="AA488" s="420"/>
      <c r="AB488" s="216"/>
    </row>
    <row r="489" spans="1:28" s="382" customFormat="1" ht="20.100000000000001" customHeight="1">
      <c r="B489" s="1114" t="s">
        <v>1840</v>
      </c>
      <c r="C489" s="1114"/>
      <c r="D489" s="1114"/>
      <c r="E489" s="1114"/>
      <c r="F489" s="1114"/>
      <c r="G489" s="1114"/>
      <c r="H489" s="1114"/>
      <c r="I489" s="1114"/>
      <c r="J489" s="1114"/>
      <c r="K489" s="1114"/>
      <c r="L489" s="1115"/>
      <c r="M489" s="1115"/>
      <c r="N489" s="1115"/>
      <c r="O489" s="1115"/>
      <c r="P489" s="1115"/>
      <c r="Q489" s="1115"/>
      <c r="R489" s="1115"/>
      <c r="S489" s="1115"/>
      <c r="T489" s="1115"/>
      <c r="U489" s="1115"/>
      <c r="V489" s="1115"/>
      <c r="W489" s="1115"/>
      <c r="X489" s="1115"/>
      <c r="Y489" s="189"/>
      <c r="Z489" s="317"/>
      <c r="AA489" s="420"/>
      <c r="AB489" s="216"/>
    </row>
    <row r="490" spans="1:28" s="382" customFormat="1" ht="20.100000000000001" customHeight="1">
      <c r="B490" s="1114" t="s">
        <v>1841</v>
      </c>
      <c r="C490" s="1114"/>
      <c r="D490" s="1114"/>
      <c r="E490" s="1114"/>
      <c r="F490" s="1114"/>
      <c r="G490" s="1114"/>
      <c r="H490" s="1114"/>
      <c r="I490" s="1114"/>
      <c r="J490" s="1114"/>
      <c r="K490" s="1114"/>
      <c r="L490" s="1115"/>
      <c r="M490" s="1115"/>
      <c r="N490" s="1115"/>
      <c r="O490" s="1115"/>
      <c r="P490" s="1115"/>
      <c r="Q490" s="1115"/>
      <c r="R490" s="1115"/>
      <c r="S490" s="1115"/>
      <c r="T490" s="1115"/>
      <c r="U490" s="1115"/>
      <c r="V490" s="1115"/>
      <c r="W490" s="1115"/>
      <c r="X490" s="1115"/>
      <c r="Y490" s="189"/>
      <c r="Z490" s="317"/>
      <c r="AA490" s="420"/>
      <c r="AB490" s="216"/>
    </row>
    <row r="491" spans="1:28" s="382" customFormat="1" ht="20.100000000000001" customHeight="1">
      <c r="B491" s="1114" t="s">
        <v>1842</v>
      </c>
      <c r="C491" s="1114"/>
      <c r="D491" s="1114"/>
      <c r="E491" s="1114"/>
      <c r="F491" s="1114"/>
      <c r="G491" s="1114"/>
      <c r="H491" s="1114"/>
      <c r="I491" s="1114"/>
      <c r="J491" s="1114"/>
      <c r="K491" s="1114"/>
      <c r="L491" s="1115"/>
      <c r="M491" s="1115"/>
      <c r="N491" s="1115"/>
      <c r="O491" s="1115"/>
      <c r="P491" s="1115"/>
      <c r="Q491" s="1115"/>
      <c r="R491" s="1115"/>
      <c r="S491" s="1115"/>
      <c r="T491" s="1115"/>
      <c r="U491" s="1115"/>
      <c r="V491" s="1115"/>
      <c r="W491" s="1115"/>
      <c r="X491" s="1115"/>
      <c r="Y491" s="189"/>
      <c r="Z491" s="317"/>
      <c r="AA491" s="420"/>
      <c r="AB491" s="216"/>
    </row>
    <row r="492" spans="1:28" s="316" customFormat="1" ht="18.95" customHeight="1">
      <c r="A492" s="315"/>
      <c r="B492" s="1127"/>
      <c r="C492" s="1127"/>
      <c r="D492" s="1127"/>
      <c r="E492" s="1127"/>
      <c r="F492" s="1128" t="s">
        <v>1533</v>
      </c>
      <c r="G492" s="1129"/>
      <c r="H492" s="1129"/>
      <c r="I492" s="1129"/>
      <c r="J492" s="1129"/>
      <c r="K492" s="1129"/>
      <c r="L492" s="1129"/>
      <c r="M492" s="1129"/>
      <c r="N492" s="1129"/>
      <c r="O492" s="1129"/>
      <c r="P492" s="1129"/>
      <c r="Q492" s="1129"/>
      <c r="R492" s="1129"/>
      <c r="S492" s="1129"/>
      <c r="T492" s="1130"/>
      <c r="U492" s="1137" t="s">
        <v>1820</v>
      </c>
      <c r="V492" s="1138"/>
      <c r="W492" s="1138"/>
      <c r="X492" s="1139"/>
      <c r="Z492" s="317"/>
      <c r="AA492" s="420"/>
      <c r="AB492" s="216"/>
    </row>
    <row r="493" spans="1:28" s="316" customFormat="1" ht="18.95" customHeight="1">
      <c r="A493" s="315"/>
      <c r="B493" s="1127"/>
      <c r="C493" s="1127"/>
      <c r="D493" s="1127"/>
      <c r="E493" s="1127"/>
      <c r="F493" s="1131"/>
      <c r="G493" s="1132"/>
      <c r="H493" s="1132"/>
      <c r="I493" s="1132"/>
      <c r="J493" s="1132"/>
      <c r="K493" s="1132"/>
      <c r="L493" s="1132"/>
      <c r="M493" s="1132"/>
      <c r="N493" s="1132"/>
      <c r="O493" s="1132"/>
      <c r="P493" s="1132"/>
      <c r="Q493" s="1132"/>
      <c r="R493" s="1132"/>
      <c r="S493" s="1132"/>
      <c r="T493" s="1133"/>
      <c r="U493" s="1137" t="s">
        <v>1536</v>
      </c>
      <c r="V493" s="1138"/>
      <c r="W493" s="1138"/>
      <c r="X493" s="1139"/>
      <c r="Z493" s="317"/>
      <c r="AA493" s="420"/>
      <c r="AB493" s="216"/>
    </row>
    <row r="494" spans="1:28" s="316" customFormat="1" ht="18.95" customHeight="1">
      <c r="A494" s="315"/>
      <c r="B494" s="1127"/>
      <c r="C494" s="1127"/>
      <c r="D494" s="1127"/>
      <c r="E494" s="1127"/>
      <c r="F494" s="1134"/>
      <c r="G494" s="1135"/>
      <c r="H494" s="1135"/>
      <c r="I494" s="1135"/>
      <c r="J494" s="1135"/>
      <c r="K494" s="1135"/>
      <c r="L494" s="1135"/>
      <c r="M494" s="1135"/>
      <c r="N494" s="1135"/>
      <c r="O494" s="1135"/>
      <c r="P494" s="1135"/>
      <c r="Q494" s="1135"/>
      <c r="R494" s="1135"/>
      <c r="S494" s="1135"/>
      <c r="T494" s="1136"/>
      <c r="U494" s="1137" t="s">
        <v>1538</v>
      </c>
      <c r="V494" s="1138"/>
      <c r="W494" s="1138"/>
      <c r="X494" s="1139"/>
      <c r="Z494" s="317"/>
      <c r="AA494" s="420"/>
      <c r="AB494" s="216"/>
    </row>
    <row r="495" spans="1:28" s="316" customFormat="1" ht="3" customHeight="1">
      <c r="A495" s="315"/>
      <c r="H495" s="319"/>
      <c r="K495" s="319"/>
      <c r="P495" s="320"/>
      <c r="Q495" s="320"/>
      <c r="R495" s="320"/>
      <c r="Z495" s="317"/>
      <c r="AA495" s="420"/>
      <c r="AB495" s="216"/>
    </row>
    <row r="496" spans="1:28" s="316" customFormat="1" ht="21.75" customHeight="1">
      <c r="A496" s="315"/>
      <c r="B496" s="1116" t="s">
        <v>1821</v>
      </c>
      <c r="C496" s="1117"/>
      <c r="D496" s="1117"/>
      <c r="E496" s="1117"/>
      <c r="F496" s="1117"/>
      <c r="G496" s="1117"/>
      <c r="H496" s="1117"/>
      <c r="I496" s="1117"/>
      <c r="J496" s="1117"/>
      <c r="K496" s="1117"/>
      <c r="L496" s="1117"/>
      <c r="M496" s="1117"/>
      <c r="N496" s="1117"/>
      <c r="O496" s="1117"/>
      <c r="P496" s="1117"/>
      <c r="Q496" s="1117"/>
      <c r="R496" s="1117"/>
      <c r="S496" s="1117"/>
      <c r="T496" s="1117"/>
      <c r="U496" s="1117"/>
      <c r="V496" s="1117"/>
      <c r="W496" s="1117"/>
      <c r="X496" s="1118"/>
      <c r="Z496" s="317"/>
      <c r="AA496" s="420"/>
      <c r="AB496" s="216"/>
    </row>
    <row r="497" spans="1:28" s="326" customFormat="1" ht="18.75" customHeight="1">
      <c r="A497" s="315"/>
      <c r="B497" s="321" t="s">
        <v>1822</v>
      </c>
      <c r="C497" s="322"/>
      <c r="D497" s="322"/>
      <c r="E497" s="322"/>
      <c r="F497" s="384" t="str">
        <f>$F$7</f>
        <v>MFD-ISW Vers MFD-CPF-</v>
      </c>
      <c r="H497" s="385"/>
      <c r="I497" s="323" t="s">
        <v>1823</v>
      </c>
      <c r="J497" s="324"/>
      <c r="K497" s="386" t="str">
        <f>$K$7</f>
        <v>0  ML</v>
      </c>
      <c r="M497" s="327"/>
      <c r="N497" s="328" t="s">
        <v>1824</v>
      </c>
      <c r="O497" s="329">
        <f>$O$7</f>
        <v>0</v>
      </c>
      <c r="P497" s="330" t="s">
        <v>1825</v>
      </c>
      <c r="Q497" s="331" t="s">
        <v>1826</v>
      </c>
      <c r="R497" s="332"/>
      <c r="S497" s="1119">
        <f>$S$7</f>
        <v>0</v>
      </c>
      <c r="T497" s="1119"/>
      <c r="U497" s="333" t="s">
        <v>1825</v>
      </c>
      <c r="V497" s="324" t="s">
        <v>1827</v>
      </c>
      <c r="X497" s="334" t="str">
        <f>CONCATENATE("15/",$O$1)</f>
        <v>15/6</v>
      </c>
      <c r="Z497" s="317"/>
      <c r="AA497" s="420"/>
      <c r="AB497" s="216"/>
    </row>
    <row r="498" spans="1:28" s="223" customFormat="1" ht="22.5" customHeight="1">
      <c r="A498" s="387"/>
      <c r="B498" s="1120" t="s">
        <v>1828</v>
      </c>
      <c r="C498" s="1121"/>
      <c r="D498" s="1121"/>
      <c r="E498" s="1121"/>
      <c r="F498" s="1121"/>
      <c r="G498" s="1121"/>
      <c r="H498" s="1121"/>
      <c r="I498" s="1121"/>
      <c r="J498" s="1121"/>
      <c r="K498" s="1121"/>
      <c r="L498" s="1121"/>
      <c r="M498" s="1121"/>
      <c r="N498" s="1121"/>
      <c r="O498" s="1122"/>
      <c r="P498" s="1123" t="s">
        <v>1829</v>
      </c>
      <c r="Q498" s="1124"/>
      <c r="R498" s="1125"/>
      <c r="S498" s="335" t="s">
        <v>1830</v>
      </c>
      <c r="T498" s="336"/>
      <c r="U498" s="337">
        <f>$U$8</f>
        <v>0</v>
      </c>
      <c r="V498" s="336"/>
      <c r="W498" s="336"/>
      <c r="X498" s="338"/>
      <c r="Z498" s="317"/>
      <c r="AA498" s="420"/>
      <c r="AB498" s="216"/>
    </row>
    <row r="499" spans="1:28" s="347" customFormat="1" ht="55.5" customHeight="1">
      <c r="A499" s="388"/>
      <c r="B499" s="340" t="s">
        <v>1831</v>
      </c>
      <c r="C499" s="341" t="s">
        <v>1492</v>
      </c>
      <c r="D499" s="341" t="s">
        <v>1500</v>
      </c>
      <c r="E499" s="341" t="s">
        <v>1493</v>
      </c>
      <c r="F499" s="341" t="s">
        <v>1494</v>
      </c>
      <c r="G499" s="341" t="s">
        <v>1832</v>
      </c>
      <c r="H499" s="341" t="s">
        <v>1833</v>
      </c>
      <c r="I499" s="341" t="s">
        <v>1497</v>
      </c>
      <c r="J499" s="341" t="s">
        <v>1498</v>
      </c>
      <c r="K499" s="341" t="s">
        <v>1499</v>
      </c>
      <c r="L499" s="341" t="s">
        <v>1501</v>
      </c>
      <c r="M499" s="341" t="s">
        <v>1502</v>
      </c>
      <c r="N499" s="343" t="s">
        <v>1519</v>
      </c>
      <c r="O499" s="341" t="s">
        <v>1504</v>
      </c>
      <c r="P499" s="344" t="s">
        <v>1516</v>
      </c>
      <c r="Q499" s="344" t="s">
        <v>1517</v>
      </c>
      <c r="R499" s="344" t="s">
        <v>1518</v>
      </c>
      <c r="S499" s="345" t="s">
        <v>1834</v>
      </c>
      <c r="T499" s="345" t="s">
        <v>1835</v>
      </c>
      <c r="U499" s="345" t="s">
        <v>1836</v>
      </c>
      <c r="V499" s="345" t="s">
        <v>1837</v>
      </c>
      <c r="W499" s="345" t="s">
        <v>1838</v>
      </c>
      <c r="X499" s="346" t="s">
        <v>1839</v>
      </c>
      <c r="Z499" s="317"/>
      <c r="AA499" s="420"/>
      <c r="AB499" s="216"/>
    </row>
    <row r="500" spans="1:28" ht="3" customHeight="1">
      <c r="A500" s="389"/>
      <c r="B500" s="348"/>
      <c r="C500" s="348"/>
      <c r="D500" s="348"/>
      <c r="E500" s="348"/>
      <c r="F500" s="348"/>
      <c r="G500" s="348"/>
      <c r="H500" s="348"/>
      <c r="I500" s="348"/>
      <c r="J500" s="348"/>
      <c r="K500" s="348"/>
      <c r="L500" s="348"/>
      <c r="M500" s="348"/>
      <c r="N500" s="348"/>
      <c r="O500" s="348"/>
      <c r="P500" s="349"/>
      <c r="Q500" s="349"/>
      <c r="R500" s="349"/>
      <c r="S500" s="348"/>
      <c r="T500" s="348"/>
      <c r="U500" s="348"/>
      <c r="V500" s="348"/>
      <c r="W500" s="348"/>
      <c r="X500" s="348"/>
      <c r="Y500" s="348"/>
      <c r="AB500" s="216"/>
    </row>
    <row r="501" spans="1:28" s="359" customFormat="1" ht="21" customHeight="1">
      <c r="A501" s="350" t="str">
        <f>IF(AA295="","",IFERROR(INDEX(BDD!$A$8:$A$3170,MATCH(AA295&amp;"",BDD!$E$8:$E$3170,0)),IFERROR(INDEX(BDD!$A$8:$A$3170,MATCH("JN°"&amp;TEXT(AA295,"000"),BDD!$E$8:$E$3170,0)),IF(ISNUMBER(MATCH(AA295&amp;"",BDD!$A$8:$A$3170,0)),AA295&amp;"",""))))</f>
        <v/>
      </c>
      <c r="B501" s="390" t="str">
        <f>IF($A501="","",VLOOKUP($A501,BDD!$A$8:$BB$3170,3,0))</f>
        <v/>
      </c>
      <c r="C501" s="352" t="str">
        <f>IF($A501="","",VLOOKUP($A501,BDD!$A$8:$BB$3170,4,0))</f>
        <v/>
      </c>
      <c r="D501" s="391" t="str">
        <f>IF($A501="","",VLOOKUP($A501,BDD!$A$8:$BB$3170,12,0))</f>
        <v/>
      </c>
      <c r="E501" s="391" t="str">
        <f>IF($A501="","",VLOOKUP($A501,BDD!$A$8:$BB$3170,5,0))</f>
        <v/>
      </c>
      <c r="F501" s="391" t="str">
        <f>IF($A501="","",VLOOKUP($A501,BDD!$A$8:$BB$3170,6,0))</f>
        <v/>
      </c>
      <c r="G501" s="392" t="str">
        <f>IF($A501="","",VLOOKUP($A501,BDD!$A$8:$BB$3170,7,0))</f>
        <v/>
      </c>
      <c r="H501" s="391" t="str">
        <f>IF($A501="","",VLOOKUP($A501,BDD!$A$8:$BB$3170,8,0))</f>
        <v/>
      </c>
      <c r="I501" s="391" t="str">
        <f>IF($A501="","",VLOOKUP($A501,BDD!$A$8:$BB$3170,9,0))</f>
        <v/>
      </c>
      <c r="J501" s="392" t="str">
        <f>IF($A501="","",VLOOKUP($A501,BDD!$A$8:$BB$3170,10,0))</f>
        <v/>
      </c>
      <c r="K501" s="393" t="str">
        <f>IF($A501="","",VLOOKUP($A501,BDD!$A$8:$BB$3170,11,0))</f>
        <v/>
      </c>
      <c r="L501" s="391" t="str">
        <f>IF($A501="","",VLOOKUP($A501,BDD!$A$8:$BB$3170,13,0))</f>
        <v/>
      </c>
      <c r="M501" s="391" t="str">
        <f>IF($A501="","",VLOOKUP($A501,BDD!$A$8:$BB$3170,14,0))</f>
        <v/>
      </c>
      <c r="N501" s="394" t="str">
        <f>IF(AB501="",IF($A501="","",VLOOKUP($A501,BDD!$A$8:$BB$3170,22,0)),VLOOKUP($A501,BDD!$A$8:$BB$3170,31,0))</f>
        <v/>
      </c>
      <c r="O501" s="392" t="str">
        <f>IF(AB501="",IF($A501="","",VLOOKUP($A501,BDD!$A$8:$BB$3170,16,0)),IF($A501="","",VLOOKUP($A501,BDD!$A$8:$BB$3170,29,0)))</f>
        <v/>
      </c>
      <c r="P501" s="395" t="str">
        <f>IF(AB501="",IF($A501="","",VLOOKUP($A501,BDD!$A$8:$BB$3170,17,0)),VLOOKUP($A501,BDD!$A$8:$BB$3170,30,0))</f>
        <v/>
      </c>
      <c r="Q501" s="395" t="str">
        <f>IF(AB501="",IF($A501="","",VLOOKUP($A501,BDD!$A$8:$BB$3170,18,0)),VLOOKUP($A501,BDD!$A$8:$BB$3170,30,0))</f>
        <v/>
      </c>
      <c r="R501" s="395" t="str">
        <f>IF(AB501="",IF($A501="","",VLOOKUP($A501,BDD!$A$8:$BB$3170,19,0)),VLOOKUP($A501,BDD!$A$8:$BB$3170,30,0))</f>
        <v/>
      </c>
      <c r="S501" s="391" t="str">
        <f>IF($A501="","",IFERROR(RIGHT(IF(VLOOKUP($A501,BDD!$A$8:$BB$3170,23,0)=0,"",VLOOKUP($A501,BDD!$A$8:$BB$3170,23,0)),3),""))</f>
        <v/>
      </c>
      <c r="T501" s="391" t="str">
        <f>IF($A501="","",IFERROR(RIGHT(IF(VLOOKUP($A501,BDD!$A$8:$BB$3170,27,0)=0,"",VLOOKUP($A501,BDD!$A$8:$BB$3170,27,0)),3),""))</f>
        <v/>
      </c>
      <c r="U501" s="391" t="str">
        <f>IF($A501="","",IFERROR(RIGHT(IF(VLOOKUP($A501,BDD!$A$8:$BB$3170,51,0)=0,"",VLOOKUP($A501,BDD!$A$8:$BB$3170,51,0)),3),""))</f>
        <v/>
      </c>
      <c r="V501" s="391" t="str">
        <f>IF($A501="","",IFERROR(RIGHT(IF(VLOOKUP($A501,BDD!$A$8:$BB$3170,52,0)=0,"",VLOOKUP($A501,BDD!$A$8:$BB$3170,52,0)),3),""))</f>
        <v/>
      </c>
      <c r="W501" s="391" t="str">
        <f>IF($A501="","",IFERROR(RIGHT(IF(VLOOKUP($A501,BDD!$A$8:$BB$3170,53,0)=0,"",VLOOKUP($A501,BDD!$A$8:$BB$3170,53,0)),3),""))</f>
        <v/>
      </c>
      <c r="X501" s="396" t="str">
        <f>IF($A501="","",IFERROR(RIGHT(IF(VLOOKUP($A501,BDD!$A$8:$BB$3170,54,0)=0,"",VLOOKUP($A501,BDD!$A$8:$BB$3170,54,0)),3),""))</f>
        <v/>
      </c>
      <c r="Y501" s="359">
        <v>295</v>
      </c>
      <c r="Z501" s="360"/>
      <c r="AA501" s="419"/>
      <c r="AB501" s="411" t="str">
        <f>IF($A501="","",IF(VLOOKUP($A501,BDD!$A$8:$BB$3170,32,0)=0,"",VLOOKUP($A501,BDD!$A$8:$BB$3170,32,0)))</f>
        <v/>
      </c>
    </row>
    <row r="502" spans="1:28" s="359" customFormat="1" ht="21" customHeight="1">
      <c r="A502" s="350" t="str">
        <f>IF(AA296="","",IFERROR(INDEX(BDD!$A$8:$A$3170,MATCH(AA296&amp;"",BDD!$E$8:$E$3170,0)),IFERROR(INDEX(BDD!$A$8:$A$3170,MATCH("JN°"&amp;TEXT(AA296,"000"),BDD!$E$8:$E$3170,0)),IF(ISNUMBER(MATCH(AA296&amp;"",BDD!$A$8:$A$3170,0)),AA296&amp;"",""))))</f>
        <v/>
      </c>
      <c r="B502" s="397" t="str">
        <f>IF($A502="","",VLOOKUP($A502,BDD!$A$8:$BB$3170,3,0))</f>
        <v/>
      </c>
      <c r="C502" s="363" t="str">
        <f>IF($A502="","",VLOOKUP($A502,BDD!$A$8:$BB$3170,4,0))</f>
        <v/>
      </c>
      <c r="D502" s="398" t="str">
        <f>IF($A502="","",VLOOKUP($A502,BDD!$A$8:$BB$3170,12,0))</f>
        <v/>
      </c>
      <c r="E502" s="398" t="str">
        <f>IF($A502="","",VLOOKUP($A502,BDD!$A$8:$BB$3170,5,0))</f>
        <v/>
      </c>
      <c r="F502" s="398" t="str">
        <f>IF($A502="","",VLOOKUP($A502,BDD!$A$8:$BB$3170,6,0))</f>
        <v/>
      </c>
      <c r="G502" s="399" t="str">
        <f>IF($A502="","",VLOOKUP($A502,BDD!$A$8:$BB$3170,7,0))</f>
        <v/>
      </c>
      <c r="H502" s="398" t="str">
        <f>IF($A502="","",VLOOKUP($A502,BDD!$A$8:$BB$3170,8,0))</f>
        <v/>
      </c>
      <c r="I502" s="398" t="str">
        <f>IF($A502="","",VLOOKUP($A502,BDD!$A$8:$BB$3170,9,0))</f>
        <v/>
      </c>
      <c r="J502" s="399" t="str">
        <f>IF($A502="","",VLOOKUP($A502,BDD!$A$8:$BB$3170,10,0))</f>
        <v/>
      </c>
      <c r="K502" s="400" t="str">
        <f>IF($A502="","",VLOOKUP($A502,BDD!$A$8:$BB$3170,11,0))</f>
        <v/>
      </c>
      <c r="L502" s="398" t="str">
        <f>IF($A502="","",VLOOKUP($A502,BDD!$A$8:$BB$3170,13,0))</f>
        <v/>
      </c>
      <c r="M502" s="398" t="str">
        <f>IF($A502="","",VLOOKUP($A502,BDD!$A$8:$BB$3170,14,0))</f>
        <v/>
      </c>
      <c r="N502" s="401" t="str">
        <f>IF(AB502="",IF($A502="","",VLOOKUP($A502,BDD!$A$8:$BB$3170,22,0)),VLOOKUP($A502,BDD!$A$8:$BB$3170,31,0))</f>
        <v/>
      </c>
      <c r="O502" s="399" t="str">
        <f>IF(AB502="",IF($A502="","",VLOOKUP($A502,BDD!$A$8:$BB$3170,16,0)),IF($A502="","",VLOOKUP($A502,BDD!$A$8:$BB$3170,29,0)))</f>
        <v/>
      </c>
      <c r="P502" s="402" t="str">
        <f>IF(AB502="",IF($A502="","",VLOOKUP($A502,BDD!$A$8:$BB$3170,17,0)),VLOOKUP($A502,BDD!$A$8:$BB$3170,30,0))</f>
        <v/>
      </c>
      <c r="Q502" s="402" t="str">
        <f>IF(AB502="",IF($A502="","",VLOOKUP($A502,BDD!$A$8:$BB$3170,18,0)),VLOOKUP($A502,BDD!$A$8:$BB$3170,30,0))</f>
        <v/>
      </c>
      <c r="R502" s="402" t="str">
        <f>IF(AB502="",IF($A502="","",VLOOKUP($A502,BDD!$A$8:$BB$3170,19,0)),VLOOKUP($A502,BDD!$A$8:$BB$3170,30,0))</f>
        <v/>
      </c>
      <c r="S502" s="398" t="str">
        <f>IF($A502="","",IFERROR(RIGHT(IF(VLOOKUP($A502,BDD!$A$8:$BB$3170,23,0)=0,"",VLOOKUP($A502,BDD!$A$8:$BB$3170,23,0)),3),""))</f>
        <v/>
      </c>
      <c r="T502" s="398" t="str">
        <f>IF($A502="","",IFERROR(RIGHT(IF(VLOOKUP($A502,BDD!$A$8:$BB$3170,27,0)=0,"",VLOOKUP($A502,BDD!$A$8:$BB$3170,27,0)),3),""))</f>
        <v/>
      </c>
      <c r="U502" s="398" t="str">
        <f>IF($A502="","",IFERROR(RIGHT(IF(VLOOKUP($A502,BDD!$A$8:$BB$3170,51,0)=0,"",VLOOKUP($A502,BDD!$A$8:$BB$3170,51,0)),3),""))</f>
        <v/>
      </c>
      <c r="V502" s="398" t="str">
        <f>IF($A502="","",IFERROR(RIGHT(IF(VLOOKUP($A502,BDD!$A$8:$BB$3170,52,0)=0,"",VLOOKUP($A502,BDD!$A$8:$BB$3170,52,0)),3),""))</f>
        <v/>
      </c>
      <c r="W502" s="398" t="str">
        <f>IF($A502="","",IFERROR(RIGHT(IF(VLOOKUP($A502,BDD!$A$8:$BB$3170,53,0)=0,"",VLOOKUP($A502,BDD!$A$8:$BB$3170,53,0)),3),""))</f>
        <v/>
      </c>
      <c r="X502" s="403" t="str">
        <f>IF($A502="","",IFERROR(RIGHT(IF(VLOOKUP($A502,BDD!$A$8:$BB$3170,54,0)=0,"",VLOOKUP($A502,BDD!$A$8:$BB$3170,54,0)),3),""))</f>
        <v/>
      </c>
      <c r="Y502" s="359">
        <v>296</v>
      </c>
      <c r="Z502" s="360"/>
      <c r="AA502" s="419"/>
      <c r="AB502" s="411" t="str">
        <f>IF($A502="","",IF(VLOOKUP($A502,BDD!$A$8:$BB$3170,32,0)=0,"",VLOOKUP($A502,BDD!$A$8:$BB$3170,32,0)))</f>
        <v/>
      </c>
    </row>
    <row r="503" spans="1:28" s="359" customFormat="1" ht="21" customHeight="1">
      <c r="A503" s="350" t="str">
        <f>IF(AA297="","",IFERROR(INDEX(BDD!$A$8:$A$3170,MATCH(AA297&amp;"",BDD!$E$8:$E$3170,0)),IFERROR(INDEX(BDD!$A$8:$A$3170,MATCH("JN°"&amp;TEXT(AA297,"000"),BDD!$E$8:$E$3170,0)),IF(ISNUMBER(MATCH(AA297&amp;"",BDD!$A$8:$A$3170,0)),AA297&amp;"",""))))</f>
        <v/>
      </c>
      <c r="B503" s="397" t="str">
        <f>IF($A503="","",VLOOKUP($A503,BDD!$A$8:$BB$3170,3,0))</f>
        <v/>
      </c>
      <c r="C503" s="363" t="str">
        <f>IF($A503="","",VLOOKUP($A503,BDD!$A$8:$BB$3170,4,0))</f>
        <v/>
      </c>
      <c r="D503" s="398" t="str">
        <f>IF($A503="","",VLOOKUP($A503,BDD!$A$8:$BB$3170,12,0))</f>
        <v/>
      </c>
      <c r="E503" s="398" t="str">
        <f>IF($A503="","",VLOOKUP($A503,BDD!$A$8:$BB$3170,5,0))</f>
        <v/>
      </c>
      <c r="F503" s="398" t="str">
        <f>IF($A503="","",VLOOKUP($A503,BDD!$A$8:$BB$3170,6,0))</f>
        <v/>
      </c>
      <c r="G503" s="399" t="str">
        <f>IF($A503="","",VLOOKUP($A503,BDD!$A$8:$BB$3170,7,0))</f>
        <v/>
      </c>
      <c r="H503" s="398" t="str">
        <f>IF($A503="","",VLOOKUP($A503,BDD!$A$8:$BB$3170,8,0))</f>
        <v/>
      </c>
      <c r="I503" s="398" t="str">
        <f>IF($A503="","",VLOOKUP($A503,BDD!$A$8:$BB$3170,9,0))</f>
        <v/>
      </c>
      <c r="J503" s="399" t="str">
        <f>IF($A503="","",VLOOKUP($A503,BDD!$A$8:$BB$3170,10,0))</f>
        <v/>
      </c>
      <c r="K503" s="400" t="str">
        <f>IF($A503="","",VLOOKUP($A503,BDD!$A$8:$BB$3170,11,0))</f>
        <v/>
      </c>
      <c r="L503" s="398" t="str">
        <f>IF($A503="","",VLOOKUP($A503,BDD!$A$8:$BB$3170,13,0))</f>
        <v/>
      </c>
      <c r="M503" s="398" t="str">
        <f>IF($A503="","",VLOOKUP($A503,BDD!$A$8:$BB$3170,14,0))</f>
        <v/>
      </c>
      <c r="N503" s="401" t="str">
        <f>IF(AB503="",IF($A503="","",VLOOKUP($A503,BDD!$A$8:$BB$3170,22,0)),VLOOKUP($A503,BDD!$A$8:$BB$3170,31,0))</f>
        <v/>
      </c>
      <c r="O503" s="399" t="str">
        <f>IF(AB503="",IF($A503="","",VLOOKUP($A503,BDD!$A$8:$BB$3170,16,0)),IF($A503="","",VLOOKUP($A503,BDD!$A$8:$BB$3170,29,0)))</f>
        <v/>
      </c>
      <c r="P503" s="402" t="str">
        <f>IF(AB503="",IF($A503="","",VLOOKUP($A503,BDD!$A$8:$BB$3170,17,0)),VLOOKUP($A503,BDD!$A$8:$BB$3170,30,0))</f>
        <v/>
      </c>
      <c r="Q503" s="402" t="str">
        <f>IF(AB503="",IF($A503="","",VLOOKUP($A503,BDD!$A$8:$BB$3170,18,0)),VLOOKUP($A503,BDD!$A$8:$BB$3170,30,0))</f>
        <v/>
      </c>
      <c r="R503" s="402" t="str">
        <f>IF(AB503="",IF($A503="","",VLOOKUP($A503,BDD!$A$8:$BB$3170,19,0)),VLOOKUP($A503,BDD!$A$8:$BB$3170,30,0))</f>
        <v/>
      </c>
      <c r="S503" s="398" t="str">
        <f>IF($A503="","",IFERROR(RIGHT(IF(VLOOKUP($A503,BDD!$A$8:$BB$3170,23,0)=0,"",VLOOKUP($A503,BDD!$A$8:$BB$3170,23,0)),3),""))</f>
        <v/>
      </c>
      <c r="T503" s="398" t="str">
        <f>IF($A503="","",IFERROR(RIGHT(IF(VLOOKUP($A503,BDD!$A$8:$BB$3170,27,0)=0,"",VLOOKUP($A503,BDD!$A$8:$BB$3170,27,0)),3),""))</f>
        <v/>
      </c>
      <c r="U503" s="398" t="str">
        <f>IF($A503="","",IFERROR(RIGHT(IF(VLOOKUP($A503,BDD!$A$8:$BB$3170,51,0)=0,"",VLOOKUP($A503,BDD!$A$8:$BB$3170,51,0)),3),""))</f>
        <v/>
      </c>
      <c r="V503" s="398" t="str">
        <f>IF($A503="","",IFERROR(RIGHT(IF(VLOOKUP($A503,BDD!$A$8:$BB$3170,52,0)=0,"",VLOOKUP($A503,BDD!$A$8:$BB$3170,52,0)),3),""))</f>
        <v/>
      </c>
      <c r="W503" s="398" t="str">
        <f>IF($A503="","",IFERROR(RIGHT(IF(VLOOKUP($A503,BDD!$A$8:$BB$3170,53,0)=0,"",VLOOKUP($A503,BDD!$A$8:$BB$3170,53,0)),3),""))</f>
        <v/>
      </c>
      <c r="X503" s="403" t="str">
        <f>IF($A503="","",IFERROR(RIGHT(IF(VLOOKUP($A503,BDD!$A$8:$BB$3170,54,0)=0,"",VLOOKUP($A503,BDD!$A$8:$BB$3170,54,0)),3),""))</f>
        <v/>
      </c>
      <c r="Y503" s="359">
        <v>297</v>
      </c>
      <c r="Z503" s="360"/>
      <c r="AA503" s="419"/>
      <c r="AB503" s="411" t="str">
        <f>IF($A503="","",IF(VLOOKUP($A503,BDD!$A$8:$BB$3170,32,0)=0,"",VLOOKUP($A503,BDD!$A$8:$BB$3170,32,0)))</f>
        <v/>
      </c>
    </row>
    <row r="504" spans="1:28" s="359" customFormat="1" ht="21" customHeight="1">
      <c r="A504" s="350" t="str">
        <f>IF(AA298="","",IFERROR(INDEX(BDD!$A$8:$A$3170,MATCH(AA298&amp;"",BDD!$E$8:$E$3170,0)),IFERROR(INDEX(BDD!$A$8:$A$3170,MATCH("JN°"&amp;TEXT(AA298,"000"),BDD!$E$8:$E$3170,0)),IF(ISNUMBER(MATCH(AA298&amp;"",BDD!$A$8:$A$3170,0)),AA298&amp;"",""))))</f>
        <v/>
      </c>
      <c r="B504" s="397" t="str">
        <f>IF($A504="","",VLOOKUP($A504,BDD!$A$8:$BB$3170,3,0))</f>
        <v/>
      </c>
      <c r="C504" s="363" t="str">
        <f>IF($A504="","",VLOOKUP($A504,BDD!$A$8:$BB$3170,4,0))</f>
        <v/>
      </c>
      <c r="D504" s="398" t="str">
        <f>IF($A504="","",VLOOKUP($A504,BDD!$A$8:$BB$3170,12,0))</f>
        <v/>
      </c>
      <c r="E504" s="398" t="str">
        <f>IF($A504="","",VLOOKUP($A504,BDD!$A$8:$BB$3170,5,0))</f>
        <v/>
      </c>
      <c r="F504" s="398" t="str">
        <f>IF($A504="","",VLOOKUP($A504,BDD!$A$8:$BB$3170,6,0))</f>
        <v/>
      </c>
      <c r="G504" s="399" t="str">
        <f>IF($A504="","",VLOOKUP($A504,BDD!$A$8:$BB$3170,7,0))</f>
        <v/>
      </c>
      <c r="H504" s="398" t="str">
        <f>IF($A504="","",VLOOKUP($A504,BDD!$A$8:$BB$3170,8,0))</f>
        <v/>
      </c>
      <c r="I504" s="398" t="str">
        <f>IF($A504="","",VLOOKUP($A504,BDD!$A$8:$BB$3170,9,0))</f>
        <v/>
      </c>
      <c r="J504" s="399" t="str">
        <f>IF($A504="","",VLOOKUP($A504,BDD!$A$8:$BB$3170,10,0))</f>
        <v/>
      </c>
      <c r="K504" s="400" t="str">
        <f>IF($A504="","",VLOOKUP($A504,BDD!$A$8:$BB$3170,11,0))</f>
        <v/>
      </c>
      <c r="L504" s="398" t="str">
        <f>IF($A504="","",VLOOKUP($A504,BDD!$A$8:$BB$3170,13,0))</f>
        <v/>
      </c>
      <c r="M504" s="398" t="str">
        <f>IF($A504="","",VLOOKUP($A504,BDD!$A$8:$BB$3170,14,0))</f>
        <v/>
      </c>
      <c r="N504" s="401" t="str">
        <f>IF(AB504="",IF($A504="","",VLOOKUP($A504,BDD!$A$8:$BB$3170,22,0)),VLOOKUP($A504,BDD!$A$8:$BB$3170,31,0))</f>
        <v/>
      </c>
      <c r="O504" s="399" t="str">
        <f>IF(AB504="",IF($A504="","",VLOOKUP($A504,BDD!$A$8:$BB$3170,16,0)),IF($A504="","",VLOOKUP($A504,BDD!$A$8:$BB$3170,29,0)))</f>
        <v/>
      </c>
      <c r="P504" s="402" t="str">
        <f>IF(AB504="",IF($A504="","",VLOOKUP($A504,BDD!$A$8:$BB$3170,17,0)),VLOOKUP($A504,BDD!$A$8:$BB$3170,30,0))</f>
        <v/>
      </c>
      <c r="Q504" s="402" t="str">
        <f>IF(AB504="",IF($A504="","",VLOOKUP($A504,BDD!$A$8:$BB$3170,18,0)),VLOOKUP($A504,BDD!$A$8:$BB$3170,30,0))</f>
        <v/>
      </c>
      <c r="R504" s="402" t="str">
        <f>IF(AB504="",IF($A504="","",VLOOKUP($A504,BDD!$A$8:$BB$3170,19,0)),VLOOKUP($A504,BDD!$A$8:$BB$3170,30,0))</f>
        <v/>
      </c>
      <c r="S504" s="398" t="str">
        <f>IF($A504="","",IFERROR(RIGHT(IF(VLOOKUP($A504,BDD!$A$8:$BB$3170,23,0)=0,"",VLOOKUP($A504,BDD!$A$8:$BB$3170,23,0)),3),""))</f>
        <v/>
      </c>
      <c r="T504" s="398" t="str">
        <f>IF($A504="","",IFERROR(RIGHT(IF(VLOOKUP($A504,BDD!$A$8:$BB$3170,27,0)=0,"",VLOOKUP($A504,BDD!$A$8:$BB$3170,27,0)),3),""))</f>
        <v/>
      </c>
      <c r="U504" s="398" t="str">
        <f>IF($A504="","",IFERROR(RIGHT(IF(VLOOKUP($A504,BDD!$A$8:$BB$3170,51,0)=0,"",VLOOKUP($A504,BDD!$A$8:$BB$3170,51,0)),3),""))</f>
        <v/>
      </c>
      <c r="V504" s="398" t="str">
        <f>IF($A504="","",IFERROR(RIGHT(IF(VLOOKUP($A504,BDD!$A$8:$BB$3170,52,0)=0,"",VLOOKUP($A504,BDD!$A$8:$BB$3170,52,0)),3),""))</f>
        <v/>
      </c>
      <c r="W504" s="398" t="str">
        <f>IF($A504="","",IFERROR(RIGHT(IF(VLOOKUP($A504,BDD!$A$8:$BB$3170,53,0)=0,"",VLOOKUP($A504,BDD!$A$8:$BB$3170,53,0)),3),""))</f>
        <v/>
      </c>
      <c r="X504" s="403" t="str">
        <f>IF($A504="","",IFERROR(RIGHT(IF(VLOOKUP($A504,BDD!$A$8:$BB$3170,54,0)=0,"",VLOOKUP($A504,BDD!$A$8:$BB$3170,54,0)),3),""))</f>
        <v/>
      </c>
      <c r="Y504" s="359">
        <v>298</v>
      </c>
      <c r="Z504" s="360"/>
      <c r="AA504" s="419"/>
      <c r="AB504" s="411" t="str">
        <f>IF($A504="","",IF(VLOOKUP($A504,BDD!$A$8:$BB$3170,32,0)=0,"",VLOOKUP($A504,BDD!$A$8:$BB$3170,32,0)))</f>
        <v/>
      </c>
    </row>
    <row r="505" spans="1:28" s="359" customFormat="1" ht="21" customHeight="1">
      <c r="A505" s="350" t="str">
        <f>IF(AA299="","",IFERROR(INDEX(BDD!$A$8:$A$3170,MATCH(AA299&amp;"",BDD!$E$8:$E$3170,0)),IFERROR(INDEX(BDD!$A$8:$A$3170,MATCH("JN°"&amp;TEXT(AA299,"000"),BDD!$E$8:$E$3170,0)),IF(ISNUMBER(MATCH(AA299&amp;"",BDD!$A$8:$A$3170,0)),AA299&amp;"",""))))</f>
        <v/>
      </c>
      <c r="B505" s="397" t="str">
        <f>IF($A505="","",VLOOKUP($A505,BDD!$A$8:$BB$3170,3,0))</f>
        <v/>
      </c>
      <c r="C505" s="363" t="str">
        <f>IF($A505="","",VLOOKUP($A505,BDD!$A$8:$BB$3170,4,0))</f>
        <v/>
      </c>
      <c r="D505" s="398" t="str">
        <f>IF($A505="","",VLOOKUP($A505,BDD!$A$8:$BB$3170,12,0))</f>
        <v/>
      </c>
      <c r="E505" s="398" t="str">
        <f>IF($A505="","",VLOOKUP($A505,BDD!$A$8:$BB$3170,5,0))</f>
        <v/>
      </c>
      <c r="F505" s="398" t="str">
        <f>IF($A505="","",VLOOKUP($A505,BDD!$A$8:$BB$3170,6,0))</f>
        <v/>
      </c>
      <c r="G505" s="399" t="str">
        <f>IF($A505="","",VLOOKUP($A505,BDD!$A$8:$BB$3170,7,0))</f>
        <v/>
      </c>
      <c r="H505" s="398" t="str">
        <f>IF($A505="","",VLOOKUP($A505,BDD!$A$8:$BB$3170,8,0))</f>
        <v/>
      </c>
      <c r="I505" s="398" t="str">
        <f>IF($A505="","",VLOOKUP($A505,BDD!$A$8:$BB$3170,9,0))</f>
        <v/>
      </c>
      <c r="J505" s="399" t="str">
        <f>IF($A505="","",VLOOKUP($A505,BDD!$A$8:$BB$3170,10,0))</f>
        <v/>
      </c>
      <c r="K505" s="400" t="str">
        <f>IF($A505="","",VLOOKUP($A505,BDD!$A$8:$BB$3170,11,0))</f>
        <v/>
      </c>
      <c r="L505" s="398" t="str">
        <f>IF($A505="","",VLOOKUP($A505,BDD!$A$8:$BB$3170,13,0))</f>
        <v/>
      </c>
      <c r="M505" s="398" t="str">
        <f>IF($A505="","",VLOOKUP($A505,BDD!$A$8:$BB$3170,14,0))</f>
        <v/>
      </c>
      <c r="N505" s="401" t="str">
        <f>IF(AB505="",IF($A505="","",VLOOKUP($A505,BDD!$A$8:$BB$3170,22,0)),VLOOKUP($A505,BDD!$A$8:$BB$3170,31,0))</f>
        <v/>
      </c>
      <c r="O505" s="399" t="str">
        <f>IF(AB505="",IF($A505="","",VLOOKUP($A505,BDD!$A$8:$BB$3170,16,0)),IF($A505="","",VLOOKUP($A505,BDD!$A$8:$BB$3170,29,0)))</f>
        <v/>
      </c>
      <c r="P505" s="402" t="str">
        <f>IF(AB505="",IF($A505="","",VLOOKUP($A505,BDD!$A$8:$BB$3170,17,0)),VLOOKUP($A505,BDD!$A$8:$BB$3170,30,0))</f>
        <v/>
      </c>
      <c r="Q505" s="402" t="str">
        <f>IF(AB505="",IF($A505="","",VLOOKUP($A505,BDD!$A$8:$BB$3170,18,0)),VLOOKUP($A505,BDD!$A$8:$BB$3170,30,0))</f>
        <v/>
      </c>
      <c r="R505" s="402" t="str">
        <f>IF(AB505="",IF($A505="","",VLOOKUP($A505,BDD!$A$8:$BB$3170,19,0)),VLOOKUP($A505,BDD!$A$8:$BB$3170,30,0))</f>
        <v/>
      </c>
      <c r="S505" s="398" t="str">
        <f>IF($A505="","",IFERROR(RIGHT(IF(VLOOKUP($A505,BDD!$A$8:$BB$3170,23,0)=0,"",VLOOKUP($A505,BDD!$A$8:$BB$3170,23,0)),3),""))</f>
        <v/>
      </c>
      <c r="T505" s="398" t="str">
        <f>IF($A505="","",IFERROR(RIGHT(IF(VLOOKUP($A505,BDD!$A$8:$BB$3170,27,0)=0,"",VLOOKUP($A505,BDD!$A$8:$BB$3170,27,0)),3),""))</f>
        <v/>
      </c>
      <c r="U505" s="398" t="str">
        <f>IF($A505="","",IFERROR(RIGHT(IF(VLOOKUP($A505,BDD!$A$8:$BB$3170,51,0)=0,"",VLOOKUP($A505,BDD!$A$8:$BB$3170,51,0)),3),""))</f>
        <v/>
      </c>
      <c r="V505" s="398" t="str">
        <f>IF($A505="","",IFERROR(RIGHT(IF(VLOOKUP($A505,BDD!$A$8:$BB$3170,52,0)=0,"",VLOOKUP($A505,BDD!$A$8:$BB$3170,52,0)),3),""))</f>
        <v/>
      </c>
      <c r="W505" s="398" t="str">
        <f>IF($A505="","",IFERROR(RIGHT(IF(VLOOKUP($A505,BDD!$A$8:$BB$3170,53,0)=0,"",VLOOKUP($A505,BDD!$A$8:$BB$3170,53,0)),3),""))</f>
        <v/>
      </c>
      <c r="X505" s="403" t="str">
        <f>IF($A505="","",IFERROR(RIGHT(IF(VLOOKUP($A505,BDD!$A$8:$BB$3170,54,0)=0,"",VLOOKUP($A505,BDD!$A$8:$BB$3170,54,0)),3),""))</f>
        <v/>
      </c>
      <c r="Y505" s="359">
        <v>299</v>
      </c>
      <c r="Z505" s="360"/>
      <c r="AA505" s="419"/>
      <c r="AB505" s="411" t="str">
        <f>IF($A505="","",IF(VLOOKUP($A505,BDD!$A$8:$BB$3170,32,0)=0,"",VLOOKUP($A505,BDD!$A$8:$BB$3170,32,0)))</f>
        <v/>
      </c>
    </row>
    <row r="506" spans="1:28" s="359" customFormat="1" ht="21" customHeight="1">
      <c r="A506" s="350" t="str">
        <f>IF(AA300="","",IFERROR(INDEX(BDD!$A$8:$A$3170,MATCH(AA300&amp;"",BDD!$E$8:$E$3170,0)),IFERROR(INDEX(BDD!$A$8:$A$3170,MATCH("JN°"&amp;TEXT(AA300,"000"),BDD!$E$8:$E$3170,0)),IF(ISNUMBER(MATCH(AA300&amp;"",BDD!$A$8:$A$3170,0)),AA300&amp;"",""))))</f>
        <v/>
      </c>
      <c r="B506" s="397" t="str">
        <f>IF($A506="","",VLOOKUP($A506,BDD!$A$8:$BB$3170,3,0))</f>
        <v/>
      </c>
      <c r="C506" s="363" t="str">
        <f>IF($A506="","",VLOOKUP($A506,BDD!$A$8:$BB$3170,4,0))</f>
        <v/>
      </c>
      <c r="D506" s="398" t="str">
        <f>IF($A506="","",VLOOKUP($A506,BDD!$A$8:$BB$3170,12,0))</f>
        <v/>
      </c>
      <c r="E506" s="398" t="str">
        <f>IF($A506="","",VLOOKUP($A506,BDD!$A$8:$BB$3170,5,0))</f>
        <v/>
      </c>
      <c r="F506" s="398" t="str">
        <f>IF($A506="","",VLOOKUP($A506,BDD!$A$8:$BB$3170,6,0))</f>
        <v/>
      </c>
      <c r="G506" s="399" t="str">
        <f>IF($A506="","",VLOOKUP($A506,BDD!$A$8:$BB$3170,7,0))</f>
        <v/>
      </c>
      <c r="H506" s="398" t="str">
        <f>IF($A506="","",VLOOKUP($A506,BDD!$A$8:$BB$3170,8,0))</f>
        <v/>
      </c>
      <c r="I506" s="398" t="str">
        <f>IF($A506="","",VLOOKUP($A506,BDD!$A$8:$BB$3170,9,0))</f>
        <v/>
      </c>
      <c r="J506" s="399" t="str">
        <f>IF($A506="","",VLOOKUP($A506,BDD!$A$8:$BB$3170,10,0))</f>
        <v/>
      </c>
      <c r="K506" s="400" t="str">
        <f>IF($A506="","",VLOOKUP($A506,BDD!$A$8:$BB$3170,11,0))</f>
        <v/>
      </c>
      <c r="L506" s="398" t="str">
        <f>IF($A506="","",VLOOKUP($A506,BDD!$A$8:$BB$3170,13,0))</f>
        <v/>
      </c>
      <c r="M506" s="398" t="str">
        <f>IF($A506="","",VLOOKUP($A506,BDD!$A$8:$BB$3170,14,0))</f>
        <v/>
      </c>
      <c r="N506" s="401" t="str">
        <f>IF(AB506="",IF($A506="","",VLOOKUP($A506,BDD!$A$8:$BB$3170,22,0)),VLOOKUP($A506,BDD!$A$8:$BB$3170,31,0))</f>
        <v/>
      </c>
      <c r="O506" s="399" t="str">
        <f>IF(AB506="",IF($A506="","",VLOOKUP($A506,BDD!$A$8:$BB$3170,16,0)),IF($A506="","",VLOOKUP($A506,BDD!$A$8:$BB$3170,29,0)))</f>
        <v/>
      </c>
      <c r="P506" s="402" t="str">
        <f>IF(AB506="",IF($A506="","",VLOOKUP($A506,BDD!$A$8:$BB$3170,17,0)),VLOOKUP($A506,BDD!$A$8:$BB$3170,30,0))</f>
        <v/>
      </c>
      <c r="Q506" s="402" t="str">
        <f>IF(AB506="",IF($A506="","",VLOOKUP($A506,BDD!$A$8:$BB$3170,18,0)),VLOOKUP($A506,BDD!$A$8:$BB$3170,30,0))</f>
        <v/>
      </c>
      <c r="R506" s="402" t="str">
        <f>IF(AB506="",IF($A506="","",VLOOKUP($A506,BDD!$A$8:$BB$3170,19,0)),VLOOKUP($A506,BDD!$A$8:$BB$3170,30,0))</f>
        <v/>
      </c>
      <c r="S506" s="398" t="str">
        <f>IF($A506="","",IFERROR(RIGHT(IF(VLOOKUP($A506,BDD!$A$8:$BB$3170,23,0)=0,"",VLOOKUP($A506,BDD!$A$8:$BB$3170,23,0)),3),""))</f>
        <v/>
      </c>
      <c r="T506" s="398" t="str">
        <f>IF($A506="","",IFERROR(RIGHT(IF(VLOOKUP($A506,BDD!$A$8:$BB$3170,27,0)=0,"",VLOOKUP($A506,BDD!$A$8:$BB$3170,27,0)),3),""))</f>
        <v/>
      </c>
      <c r="U506" s="398" t="str">
        <f>IF($A506="","",IFERROR(RIGHT(IF(VLOOKUP($A506,BDD!$A$8:$BB$3170,51,0)=0,"",VLOOKUP($A506,BDD!$A$8:$BB$3170,51,0)),3),""))</f>
        <v/>
      </c>
      <c r="V506" s="398" t="str">
        <f>IF($A506="","",IFERROR(RIGHT(IF(VLOOKUP($A506,BDD!$A$8:$BB$3170,52,0)=0,"",VLOOKUP($A506,BDD!$A$8:$BB$3170,52,0)),3),""))</f>
        <v/>
      </c>
      <c r="W506" s="398" t="str">
        <f>IF($A506="","",IFERROR(RIGHT(IF(VLOOKUP($A506,BDD!$A$8:$BB$3170,53,0)=0,"",VLOOKUP($A506,BDD!$A$8:$BB$3170,53,0)),3),""))</f>
        <v/>
      </c>
      <c r="X506" s="403" t="str">
        <f>IF($A506="","",IFERROR(RIGHT(IF(VLOOKUP($A506,BDD!$A$8:$BB$3170,54,0)=0,"",VLOOKUP($A506,BDD!$A$8:$BB$3170,54,0)),3),""))</f>
        <v/>
      </c>
      <c r="Y506" s="359">
        <v>300</v>
      </c>
      <c r="Z506" s="360"/>
      <c r="AA506" s="419"/>
      <c r="AB506" s="411" t="str">
        <f>IF($A506="","",IF(VLOOKUP($A506,BDD!$A$8:$BB$3170,32,0)=0,"",VLOOKUP($A506,BDD!$A$8:$BB$3170,32,0)))</f>
        <v/>
      </c>
    </row>
    <row r="507" spans="1:28" s="359" customFormat="1" ht="21" customHeight="1">
      <c r="A507" s="350" t="str">
        <f>IF(AA301="","",IFERROR(INDEX(BDD!$A$8:$A$3170,MATCH(AA301&amp;"",BDD!$E$8:$E$3170,0)),IFERROR(INDEX(BDD!$A$8:$A$3170,MATCH("JN°"&amp;TEXT(AA301,"000"),BDD!$E$8:$E$3170,0)),IF(ISNUMBER(MATCH(AA301&amp;"",BDD!$A$8:$A$3170,0)),AA301&amp;"",""))))</f>
        <v/>
      </c>
      <c r="B507" s="397" t="str">
        <f>IF($A507="","",VLOOKUP($A507,BDD!$A$8:$BB$3170,3,0))</f>
        <v/>
      </c>
      <c r="C507" s="363" t="str">
        <f>IF($A507="","",VLOOKUP($A507,BDD!$A$8:$BB$3170,4,0))</f>
        <v/>
      </c>
      <c r="D507" s="398" t="str">
        <f>IF($A507="","",VLOOKUP($A507,BDD!$A$8:$BB$3170,12,0))</f>
        <v/>
      </c>
      <c r="E507" s="398" t="str">
        <f>IF($A507="","",VLOOKUP($A507,BDD!$A$8:$BB$3170,5,0))</f>
        <v/>
      </c>
      <c r="F507" s="398" t="str">
        <f>IF($A507="","",VLOOKUP($A507,BDD!$A$8:$BB$3170,6,0))</f>
        <v/>
      </c>
      <c r="G507" s="399" t="str">
        <f>IF($A507="","",VLOOKUP($A507,BDD!$A$8:$BB$3170,7,0))</f>
        <v/>
      </c>
      <c r="H507" s="400" t="str">
        <f>IF($A507="","",VLOOKUP($A507,BDD!$A$8:$BB$3170,8,0))</f>
        <v/>
      </c>
      <c r="I507" s="398" t="str">
        <f>IF($A507="","",VLOOKUP($A507,BDD!$A$8:$BB$3170,9,0))</f>
        <v/>
      </c>
      <c r="J507" s="399" t="str">
        <f>IF($A507="","",VLOOKUP($A507,BDD!$A$8:$BB$3170,10,0))</f>
        <v/>
      </c>
      <c r="K507" s="400" t="str">
        <f>IF($A507="","",VLOOKUP($A507,BDD!$A$8:$BB$3170,11,0))</f>
        <v/>
      </c>
      <c r="L507" s="398" t="str">
        <f>IF($A507="","",VLOOKUP($A507,BDD!$A$8:$BB$3170,13,0))</f>
        <v/>
      </c>
      <c r="M507" s="398" t="str">
        <f>IF($A507="","",VLOOKUP($A507,BDD!$A$8:$BB$3170,14,0))</f>
        <v/>
      </c>
      <c r="N507" s="401" t="str">
        <f>IF(AB507="",IF($A507="","",VLOOKUP($A507,BDD!$A$8:$BB$3170,22,0)),VLOOKUP($A507,BDD!$A$8:$BB$3170,31,0))</f>
        <v/>
      </c>
      <c r="O507" s="399" t="str">
        <f>IF(AB507="",IF($A507="","",VLOOKUP($A507,BDD!$A$8:$BB$3170,16,0)),IF($A507="","",VLOOKUP($A507,BDD!$A$8:$BB$3170,29,0)))</f>
        <v/>
      </c>
      <c r="P507" s="402" t="str">
        <f>IF(AB507="",IF($A507="","",VLOOKUP($A507,BDD!$A$8:$BB$3170,17,0)),VLOOKUP($A507,BDD!$A$8:$BB$3170,30,0))</f>
        <v/>
      </c>
      <c r="Q507" s="402" t="str">
        <f>IF(AB507="",IF($A507="","",VLOOKUP($A507,BDD!$A$8:$BB$3170,18,0)),VLOOKUP($A507,BDD!$A$8:$BB$3170,30,0))</f>
        <v/>
      </c>
      <c r="R507" s="402" t="str">
        <f>IF(AB507="",IF($A507="","",VLOOKUP($A507,BDD!$A$8:$BB$3170,19,0)),VLOOKUP($A507,BDD!$A$8:$BB$3170,30,0))</f>
        <v/>
      </c>
      <c r="S507" s="398" t="str">
        <f>IF($A507="","",IFERROR(RIGHT(IF(VLOOKUP($A507,BDD!$A$8:$BB$3170,23,0)=0,"",VLOOKUP($A507,BDD!$A$8:$BB$3170,23,0)),3),""))</f>
        <v/>
      </c>
      <c r="T507" s="398" t="str">
        <f>IF($A507="","",IFERROR(RIGHT(IF(VLOOKUP($A507,BDD!$A$8:$BB$3170,27,0)=0,"",VLOOKUP($A507,BDD!$A$8:$BB$3170,27,0)),3),""))</f>
        <v/>
      </c>
      <c r="U507" s="398" t="str">
        <f>IF($A507="","",IFERROR(RIGHT(IF(VLOOKUP($A507,BDD!$A$8:$BB$3170,51,0)=0,"",VLOOKUP($A507,BDD!$A$8:$BB$3170,51,0)),3),""))</f>
        <v/>
      </c>
      <c r="V507" s="398" t="str">
        <f>IF($A507="","",IFERROR(RIGHT(IF(VLOOKUP($A507,BDD!$A$8:$BB$3170,52,0)=0,"",VLOOKUP($A507,BDD!$A$8:$BB$3170,52,0)),3),""))</f>
        <v/>
      </c>
      <c r="W507" s="398" t="str">
        <f>IF($A507="","",IFERROR(RIGHT(IF(VLOOKUP($A507,BDD!$A$8:$BB$3170,53,0)=0,"",VLOOKUP($A507,BDD!$A$8:$BB$3170,53,0)),3),""))</f>
        <v/>
      </c>
      <c r="X507" s="403" t="str">
        <f>IF($A507="","",IFERROR(RIGHT(IF(VLOOKUP($A507,BDD!$A$8:$BB$3170,54,0)=0,"",VLOOKUP($A507,BDD!$A$8:$BB$3170,54,0)),3),""))</f>
        <v/>
      </c>
      <c r="Y507" s="359">
        <v>301</v>
      </c>
      <c r="Z507" s="360"/>
      <c r="AA507" s="419"/>
      <c r="AB507" s="411" t="str">
        <f>IF($A507="","",IF(VLOOKUP($A507,BDD!$A$8:$BB$3170,32,0)=0,"",VLOOKUP($A507,BDD!$A$8:$BB$3170,32,0)))</f>
        <v/>
      </c>
    </row>
    <row r="508" spans="1:28" s="359" customFormat="1" ht="21" customHeight="1">
      <c r="A508" s="350" t="str">
        <f>IF(AA302="","",IFERROR(INDEX(BDD!$A$8:$A$3170,MATCH(AA302&amp;"",BDD!$E$8:$E$3170,0)),IFERROR(INDEX(BDD!$A$8:$A$3170,MATCH("JN°"&amp;TEXT(AA302,"000"),BDD!$E$8:$E$3170,0)),IF(ISNUMBER(MATCH(AA302&amp;"",BDD!$A$8:$A$3170,0)),AA302&amp;"",""))))</f>
        <v/>
      </c>
      <c r="B508" s="397" t="str">
        <f>IF($A508="","",VLOOKUP($A508,BDD!$A$8:$BB$3170,3,0))</f>
        <v/>
      </c>
      <c r="C508" s="363" t="str">
        <f>IF($A508="","",VLOOKUP($A508,BDD!$A$8:$BB$3170,4,0))</f>
        <v/>
      </c>
      <c r="D508" s="398" t="str">
        <f>IF($A508="","",VLOOKUP($A508,BDD!$A$8:$BB$3170,12,0))</f>
        <v/>
      </c>
      <c r="E508" s="398" t="str">
        <f>IF($A508="","",VLOOKUP($A508,BDD!$A$8:$BB$3170,5,0))</f>
        <v/>
      </c>
      <c r="F508" s="398" t="str">
        <f>IF($A508="","",VLOOKUP($A508,BDD!$A$8:$BB$3170,6,0))</f>
        <v/>
      </c>
      <c r="G508" s="399" t="str">
        <f>IF($A508="","",VLOOKUP($A508,BDD!$A$8:$BB$3170,7,0))</f>
        <v/>
      </c>
      <c r="H508" s="398" t="str">
        <f>IF($A508="","",VLOOKUP($A508,BDD!$A$8:$BB$3170,8,0))</f>
        <v/>
      </c>
      <c r="I508" s="398" t="str">
        <f>IF($A508="","",VLOOKUP($A508,BDD!$A$8:$BB$3170,9,0))</f>
        <v/>
      </c>
      <c r="J508" s="399" t="str">
        <f>IF($A508="","",VLOOKUP($A508,BDD!$A$8:$BB$3170,10,0))</f>
        <v/>
      </c>
      <c r="K508" s="400" t="str">
        <f>IF($A508="","",VLOOKUP($A508,BDD!$A$8:$BB$3170,11,0))</f>
        <v/>
      </c>
      <c r="L508" s="398" t="str">
        <f>IF($A508="","",VLOOKUP($A508,BDD!$A$8:$BB$3170,13,0))</f>
        <v/>
      </c>
      <c r="M508" s="398" t="str">
        <f>IF($A508="","",VLOOKUP($A508,BDD!$A$8:$BB$3170,14,0))</f>
        <v/>
      </c>
      <c r="N508" s="401" t="str">
        <f>IF(AB508="",IF($A508="","",VLOOKUP($A508,BDD!$A$8:$BB$3170,22,0)),VLOOKUP($A508,BDD!$A$8:$BB$3170,31,0))</f>
        <v/>
      </c>
      <c r="O508" s="399" t="str">
        <f>IF(AB508="",IF($A508="","",VLOOKUP($A508,BDD!$A$8:$BB$3170,16,0)),IF($A508="","",VLOOKUP($A508,BDD!$A$8:$BB$3170,29,0)))</f>
        <v/>
      </c>
      <c r="P508" s="402" t="str">
        <f>IF(AB508="",IF($A508="","",VLOOKUP($A508,BDD!$A$8:$BB$3170,17,0)),VLOOKUP($A508,BDD!$A$8:$BB$3170,30,0))</f>
        <v/>
      </c>
      <c r="Q508" s="402" t="str">
        <f>IF(AB508="",IF($A508="","",VLOOKUP($A508,BDD!$A$8:$BB$3170,18,0)),VLOOKUP($A508,BDD!$A$8:$BB$3170,30,0))</f>
        <v/>
      </c>
      <c r="R508" s="402" t="str">
        <f>IF(AB508="",IF($A508="","",VLOOKUP($A508,BDD!$A$8:$BB$3170,19,0)),VLOOKUP($A508,BDD!$A$8:$BB$3170,30,0))</f>
        <v/>
      </c>
      <c r="S508" s="398" t="str">
        <f>IF($A508="","",IFERROR(RIGHT(IF(VLOOKUP($A508,BDD!$A$8:$BB$3170,23,0)=0,"",VLOOKUP($A508,BDD!$A$8:$BB$3170,23,0)),3),""))</f>
        <v/>
      </c>
      <c r="T508" s="398" t="str">
        <f>IF($A508="","",IFERROR(RIGHT(IF(VLOOKUP($A508,BDD!$A$8:$BB$3170,27,0)=0,"",VLOOKUP($A508,BDD!$A$8:$BB$3170,27,0)),3),""))</f>
        <v/>
      </c>
      <c r="U508" s="398" t="str">
        <f>IF($A508="","",IFERROR(RIGHT(IF(VLOOKUP($A508,BDD!$A$8:$BB$3170,51,0)=0,"",VLOOKUP($A508,BDD!$A$8:$BB$3170,51,0)),3),""))</f>
        <v/>
      </c>
      <c r="V508" s="398" t="str">
        <f>IF($A508="","",IFERROR(RIGHT(IF(VLOOKUP($A508,BDD!$A$8:$BB$3170,52,0)=0,"",VLOOKUP($A508,BDD!$A$8:$BB$3170,52,0)),3),""))</f>
        <v/>
      </c>
      <c r="W508" s="398" t="str">
        <f>IF($A508="","",IFERROR(RIGHT(IF(VLOOKUP($A508,BDD!$A$8:$BB$3170,53,0)=0,"",VLOOKUP($A508,BDD!$A$8:$BB$3170,53,0)),3),""))</f>
        <v/>
      </c>
      <c r="X508" s="403" t="str">
        <f>IF($A508="","",IFERROR(RIGHT(IF(VLOOKUP($A508,BDD!$A$8:$BB$3170,54,0)=0,"",VLOOKUP($A508,BDD!$A$8:$BB$3170,54,0)),3),""))</f>
        <v/>
      </c>
      <c r="Y508" s="359">
        <v>302</v>
      </c>
      <c r="Z508" s="360"/>
      <c r="AA508" s="419"/>
      <c r="AB508" s="411" t="str">
        <f>IF($A508="","",IF(VLOOKUP($A508,BDD!$A$8:$BB$3170,32,0)=0,"",VLOOKUP($A508,BDD!$A$8:$BB$3170,32,0)))</f>
        <v/>
      </c>
    </row>
    <row r="509" spans="1:28" s="359" customFormat="1" ht="21" customHeight="1">
      <c r="A509" s="350" t="str">
        <f>IF(AA303="","",IFERROR(INDEX(BDD!$A$8:$A$3170,MATCH(AA303&amp;"",BDD!$E$8:$E$3170,0)),IFERROR(INDEX(BDD!$A$8:$A$3170,MATCH("JN°"&amp;TEXT(AA303,"000"),BDD!$E$8:$E$3170,0)),IF(ISNUMBER(MATCH(AA303&amp;"",BDD!$A$8:$A$3170,0)),AA303&amp;"",""))))</f>
        <v/>
      </c>
      <c r="B509" s="397" t="str">
        <f>IF($A509="","",VLOOKUP($A509,BDD!$A$8:$BB$3170,3,0))</f>
        <v/>
      </c>
      <c r="C509" s="363" t="str">
        <f>IF($A509="","",VLOOKUP($A509,BDD!$A$8:$BB$3170,4,0))</f>
        <v/>
      </c>
      <c r="D509" s="398" t="str">
        <f>IF($A509="","",VLOOKUP($A509,BDD!$A$8:$BB$3170,12,0))</f>
        <v/>
      </c>
      <c r="E509" s="398" t="str">
        <f>IF($A509="","",VLOOKUP($A509,BDD!$A$8:$BB$3170,5,0))</f>
        <v/>
      </c>
      <c r="F509" s="398" t="str">
        <f>IF($A509="","",VLOOKUP($A509,BDD!$A$8:$BB$3170,6,0))</f>
        <v/>
      </c>
      <c r="G509" s="399" t="str">
        <f>IF($A509="","",VLOOKUP($A509,BDD!$A$8:$BB$3170,7,0))</f>
        <v/>
      </c>
      <c r="H509" s="400" t="str">
        <f>IF($A509="","",VLOOKUP($A509,BDD!$A$8:$BB$3170,8,0))</f>
        <v/>
      </c>
      <c r="I509" s="398" t="str">
        <f>IF($A509="","",VLOOKUP($A509,BDD!$A$8:$BB$3170,9,0))</f>
        <v/>
      </c>
      <c r="J509" s="399" t="str">
        <f>IF($A509="","",VLOOKUP($A509,BDD!$A$8:$BB$3170,10,0))</f>
        <v/>
      </c>
      <c r="K509" s="400" t="str">
        <f>IF($A509="","",VLOOKUP($A509,BDD!$A$8:$BB$3170,11,0))</f>
        <v/>
      </c>
      <c r="L509" s="398" t="str">
        <f>IF($A509="","",VLOOKUP($A509,BDD!$A$8:$BB$3170,13,0))</f>
        <v/>
      </c>
      <c r="M509" s="398" t="str">
        <f>IF($A509="","",VLOOKUP($A509,BDD!$A$8:$BB$3170,14,0))</f>
        <v/>
      </c>
      <c r="N509" s="401" t="str">
        <f>IF(AB509="",IF($A509="","",VLOOKUP($A509,BDD!$A$8:$BB$3170,22,0)),VLOOKUP($A509,BDD!$A$8:$BB$3170,31,0))</f>
        <v/>
      </c>
      <c r="O509" s="399" t="str">
        <f>IF(AB509="",IF($A509="","",VLOOKUP($A509,BDD!$A$8:$BB$3170,16,0)),IF($A509="","",VLOOKUP($A509,BDD!$A$8:$BB$3170,29,0)))</f>
        <v/>
      </c>
      <c r="P509" s="402" t="str">
        <f>IF(AB509="",IF($A509="","",VLOOKUP($A509,BDD!$A$8:$BB$3170,17,0)),VLOOKUP($A509,BDD!$A$8:$BB$3170,30,0))</f>
        <v/>
      </c>
      <c r="Q509" s="402" t="str">
        <f>IF(AB509="",IF($A509="","",VLOOKUP($A509,BDD!$A$8:$BB$3170,18,0)),VLOOKUP($A509,BDD!$A$8:$BB$3170,30,0))</f>
        <v/>
      </c>
      <c r="R509" s="402" t="str">
        <f>IF(AB509="",IF($A509="","",VLOOKUP($A509,BDD!$A$8:$BB$3170,19,0)),VLOOKUP($A509,BDD!$A$8:$BB$3170,30,0))</f>
        <v/>
      </c>
      <c r="S509" s="398" t="str">
        <f>IF($A509="","",IFERROR(RIGHT(IF(VLOOKUP($A509,BDD!$A$8:$BB$3170,23,0)=0,"",VLOOKUP($A509,BDD!$A$8:$BB$3170,23,0)),3),""))</f>
        <v/>
      </c>
      <c r="T509" s="398" t="str">
        <f>IF($A509="","",IFERROR(RIGHT(IF(VLOOKUP($A509,BDD!$A$8:$BB$3170,27,0)=0,"",VLOOKUP($A509,BDD!$A$8:$BB$3170,27,0)),3),""))</f>
        <v/>
      </c>
      <c r="U509" s="398" t="str">
        <f>IF($A509="","",IFERROR(RIGHT(IF(VLOOKUP($A509,BDD!$A$8:$BB$3170,51,0)=0,"",VLOOKUP($A509,BDD!$A$8:$BB$3170,51,0)),3),""))</f>
        <v/>
      </c>
      <c r="V509" s="398" t="str">
        <f>IF($A509="","",IFERROR(RIGHT(IF(VLOOKUP($A509,BDD!$A$8:$BB$3170,52,0)=0,"",VLOOKUP($A509,BDD!$A$8:$BB$3170,52,0)),3),""))</f>
        <v/>
      </c>
      <c r="W509" s="398" t="str">
        <f>IF($A509="","",IFERROR(RIGHT(IF(VLOOKUP($A509,BDD!$A$8:$BB$3170,53,0)=0,"",VLOOKUP($A509,BDD!$A$8:$BB$3170,53,0)),3),""))</f>
        <v/>
      </c>
      <c r="X509" s="403" t="str">
        <f>IF($A509="","",IFERROR(RIGHT(IF(VLOOKUP($A509,BDD!$A$8:$BB$3170,54,0)=0,"",VLOOKUP($A509,BDD!$A$8:$BB$3170,54,0)),3),""))</f>
        <v/>
      </c>
      <c r="Y509" s="359">
        <v>303</v>
      </c>
      <c r="Z509" s="360"/>
      <c r="AA509" s="419"/>
      <c r="AB509" s="411" t="str">
        <f>IF($A509="","",IF(VLOOKUP($A509,BDD!$A$8:$BB$3170,32,0)=0,"",VLOOKUP($A509,BDD!$A$8:$BB$3170,32,0)))</f>
        <v/>
      </c>
    </row>
    <row r="510" spans="1:28" s="359" customFormat="1" ht="21" customHeight="1">
      <c r="A510" s="350" t="str">
        <f>IF(AA304="","",IFERROR(INDEX(BDD!$A$8:$A$3170,MATCH(AA304&amp;"",BDD!$E$8:$E$3170,0)),IFERROR(INDEX(BDD!$A$8:$A$3170,MATCH("JN°"&amp;TEXT(AA304,"000"),BDD!$E$8:$E$3170,0)),IF(ISNUMBER(MATCH(AA304&amp;"",BDD!$A$8:$A$3170,0)),AA304&amp;"",""))))</f>
        <v/>
      </c>
      <c r="B510" s="397" t="str">
        <f>IF($A510="","",VLOOKUP($A510,BDD!$A$8:$BB$3170,3,0))</f>
        <v/>
      </c>
      <c r="C510" s="363" t="str">
        <f>IF($A510="","",VLOOKUP($A510,BDD!$A$8:$BB$3170,4,0))</f>
        <v/>
      </c>
      <c r="D510" s="398" t="str">
        <f>IF($A510="","",VLOOKUP($A510,BDD!$A$8:$BB$3170,12,0))</f>
        <v/>
      </c>
      <c r="E510" s="398" t="str">
        <f>IF($A510="","",VLOOKUP($A510,BDD!$A$8:$BB$3170,5,0))</f>
        <v/>
      </c>
      <c r="F510" s="398" t="str">
        <f>IF($A510="","",VLOOKUP($A510,BDD!$A$8:$BB$3170,6,0))</f>
        <v/>
      </c>
      <c r="G510" s="399" t="str">
        <f>IF($A510="","",VLOOKUP($A510,BDD!$A$8:$BB$3170,7,0))</f>
        <v/>
      </c>
      <c r="H510" s="398" t="str">
        <f>IF($A510="","",VLOOKUP($A510,BDD!$A$8:$BB$3170,8,0))</f>
        <v/>
      </c>
      <c r="I510" s="398" t="str">
        <f>IF($A510="","",VLOOKUP($A510,BDD!$A$8:$BB$3170,9,0))</f>
        <v/>
      </c>
      <c r="J510" s="399" t="str">
        <f>IF($A510="","",VLOOKUP($A510,BDD!$A$8:$BB$3170,10,0))</f>
        <v/>
      </c>
      <c r="K510" s="400" t="str">
        <f>IF($A510="","",VLOOKUP($A510,BDD!$A$8:$BB$3170,11,0))</f>
        <v/>
      </c>
      <c r="L510" s="398" t="str">
        <f>IF($A510="","",VLOOKUP($A510,BDD!$A$8:$BB$3170,13,0))</f>
        <v/>
      </c>
      <c r="M510" s="398" t="str">
        <f>IF($A510="","",VLOOKUP($A510,BDD!$A$8:$BB$3170,14,0))</f>
        <v/>
      </c>
      <c r="N510" s="401" t="str">
        <f>IF(AB510="",IF($A510="","",VLOOKUP($A510,BDD!$A$8:$BB$3170,22,0)),VLOOKUP($A510,BDD!$A$8:$BB$3170,31,0))</f>
        <v/>
      </c>
      <c r="O510" s="399" t="str">
        <f>IF(AB510="",IF($A510="","",VLOOKUP($A510,BDD!$A$8:$BB$3170,16,0)),IF($A510="","",VLOOKUP($A510,BDD!$A$8:$BB$3170,29,0)))</f>
        <v/>
      </c>
      <c r="P510" s="402" t="str">
        <f>IF(AB510="",IF($A510="","",VLOOKUP($A510,BDD!$A$8:$BB$3170,17,0)),VLOOKUP($A510,BDD!$A$8:$BB$3170,30,0))</f>
        <v/>
      </c>
      <c r="Q510" s="402" t="str">
        <f>IF(AB510="",IF($A510="","",VLOOKUP($A510,BDD!$A$8:$BB$3170,18,0)),VLOOKUP($A510,BDD!$A$8:$BB$3170,30,0))</f>
        <v/>
      </c>
      <c r="R510" s="402" t="str">
        <f>IF(AB510="",IF($A510="","",VLOOKUP($A510,BDD!$A$8:$BB$3170,19,0)),VLOOKUP($A510,BDD!$A$8:$BB$3170,30,0))</f>
        <v/>
      </c>
      <c r="S510" s="398" t="str">
        <f>IF($A510="","",IFERROR(RIGHT(IF(VLOOKUP($A510,BDD!$A$8:$BB$3170,23,0)=0,"",VLOOKUP($A510,BDD!$A$8:$BB$3170,23,0)),3),""))</f>
        <v/>
      </c>
      <c r="T510" s="398" t="str">
        <f>IF($A510="","",IFERROR(RIGHT(IF(VLOOKUP($A510,BDD!$A$8:$BB$3170,27,0)=0,"",VLOOKUP($A510,BDD!$A$8:$BB$3170,27,0)),3),""))</f>
        <v/>
      </c>
      <c r="U510" s="398" t="str">
        <f>IF($A510="","",IFERROR(RIGHT(IF(VLOOKUP($A510,BDD!$A$8:$BB$3170,51,0)=0,"",VLOOKUP($A510,BDD!$A$8:$BB$3170,51,0)),3),""))</f>
        <v/>
      </c>
      <c r="V510" s="398" t="str">
        <f>IF($A510="","",IFERROR(RIGHT(IF(VLOOKUP($A510,BDD!$A$8:$BB$3170,52,0)=0,"",VLOOKUP($A510,BDD!$A$8:$BB$3170,52,0)),3),""))</f>
        <v/>
      </c>
      <c r="W510" s="398" t="str">
        <f>IF($A510="","",IFERROR(RIGHT(IF(VLOOKUP($A510,BDD!$A$8:$BB$3170,53,0)=0,"",VLOOKUP($A510,BDD!$A$8:$BB$3170,53,0)),3),""))</f>
        <v/>
      </c>
      <c r="X510" s="403" t="str">
        <f>IF($A510="","",IFERROR(RIGHT(IF(VLOOKUP($A510,BDD!$A$8:$BB$3170,54,0)=0,"",VLOOKUP($A510,BDD!$A$8:$BB$3170,54,0)),3),""))</f>
        <v/>
      </c>
      <c r="Y510" s="359">
        <v>304</v>
      </c>
      <c r="Z510" s="360"/>
      <c r="AA510" s="419"/>
      <c r="AB510" s="411" t="str">
        <f>IF($A510="","",IF(VLOOKUP($A510,BDD!$A$8:$BB$3170,32,0)=0,"",VLOOKUP($A510,BDD!$A$8:$BB$3170,32,0)))</f>
        <v/>
      </c>
    </row>
    <row r="511" spans="1:28" s="359" customFormat="1" ht="21" customHeight="1">
      <c r="A511" s="350" t="str">
        <f>IF(AA305="","",IFERROR(INDEX(BDD!$A$8:$A$3170,MATCH(AA305&amp;"",BDD!$E$8:$E$3170,0)),IFERROR(INDEX(BDD!$A$8:$A$3170,MATCH("JN°"&amp;TEXT(AA305,"000"),BDD!$E$8:$E$3170,0)),IF(ISNUMBER(MATCH(AA305&amp;"",BDD!$A$8:$A$3170,0)),AA305&amp;"",""))))</f>
        <v/>
      </c>
      <c r="B511" s="397" t="str">
        <f>IF($A511="","",VLOOKUP($A511,BDD!$A$8:$BB$3170,3,0))</f>
        <v/>
      </c>
      <c r="C511" s="363" t="str">
        <f>IF($A511="","",VLOOKUP($A511,BDD!$A$8:$BB$3170,4,0))</f>
        <v/>
      </c>
      <c r="D511" s="398" t="str">
        <f>IF($A511="","",VLOOKUP($A511,BDD!$A$8:$BB$3170,12,0))</f>
        <v/>
      </c>
      <c r="E511" s="398" t="str">
        <f>IF($A511="","",VLOOKUP($A511,BDD!$A$8:$BB$3170,5,0))</f>
        <v/>
      </c>
      <c r="F511" s="398" t="str">
        <f>IF($A511="","",VLOOKUP($A511,BDD!$A$8:$BB$3170,6,0))</f>
        <v/>
      </c>
      <c r="G511" s="399" t="str">
        <f>IF($A511="","",VLOOKUP($A511,BDD!$A$8:$BB$3170,7,0))</f>
        <v/>
      </c>
      <c r="H511" s="398" t="str">
        <f>IF($A511="","",VLOOKUP($A511,BDD!$A$8:$BB$3170,8,0))</f>
        <v/>
      </c>
      <c r="I511" s="398" t="str">
        <f>IF($A511="","",VLOOKUP($A511,BDD!$A$8:$BB$3170,9,0))</f>
        <v/>
      </c>
      <c r="J511" s="399" t="str">
        <f>IF($A511="","",VLOOKUP($A511,BDD!$A$8:$BB$3170,10,0))</f>
        <v/>
      </c>
      <c r="K511" s="400" t="str">
        <f>IF($A511="","",VLOOKUP($A511,BDD!$A$8:$BB$3170,11,0))</f>
        <v/>
      </c>
      <c r="L511" s="398" t="str">
        <f>IF($A511="","",VLOOKUP($A511,BDD!$A$8:$BB$3170,13,0))</f>
        <v/>
      </c>
      <c r="M511" s="398" t="str">
        <f>IF($A511="","",VLOOKUP($A511,BDD!$A$8:$BB$3170,14,0))</f>
        <v/>
      </c>
      <c r="N511" s="401" t="str">
        <f>IF(AB511="",IF($A511="","",VLOOKUP($A511,BDD!$A$8:$BB$3170,22,0)),VLOOKUP($A511,BDD!$A$8:$BB$3170,31,0))</f>
        <v/>
      </c>
      <c r="O511" s="399" t="str">
        <f>IF(AB511="",IF($A511="","",VLOOKUP($A511,BDD!$A$8:$BB$3170,16,0)),IF($A511="","",VLOOKUP($A511,BDD!$A$8:$BB$3170,29,0)))</f>
        <v/>
      </c>
      <c r="P511" s="402" t="str">
        <f>IF(AB511="",IF($A511="","",VLOOKUP($A511,BDD!$A$8:$BB$3170,17,0)),VLOOKUP($A511,BDD!$A$8:$BB$3170,30,0))</f>
        <v/>
      </c>
      <c r="Q511" s="402" t="str">
        <f>IF(AB511="",IF($A511="","",VLOOKUP($A511,BDD!$A$8:$BB$3170,18,0)),VLOOKUP($A511,BDD!$A$8:$BB$3170,30,0))</f>
        <v/>
      </c>
      <c r="R511" s="402" t="str">
        <f>IF(AB511="",IF($A511="","",VLOOKUP($A511,BDD!$A$8:$BB$3170,19,0)),VLOOKUP($A511,BDD!$A$8:$BB$3170,30,0))</f>
        <v/>
      </c>
      <c r="S511" s="398" t="str">
        <f>IF($A511="","",IFERROR(RIGHT(IF(VLOOKUP($A511,BDD!$A$8:$BB$3170,23,0)=0,"",VLOOKUP($A511,BDD!$A$8:$BB$3170,23,0)),3),""))</f>
        <v/>
      </c>
      <c r="T511" s="398" t="str">
        <f>IF($A511="","",IFERROR(RIGHT(IF(VLOOKUP($A511,BDD!$A$8:$BB$3170,27,0)=0,"",VLOOKUP($A511,BDD!$A$8:$BB$3170,27,0)),3),""))</f>
        <v/>
      </c>
      <c r="U511" s="398" t="str">
        <f>IF($A511="","",IFERROR(RIGHT(IF(VLOOKUP($A511,BDD!$A$8:$BB$3170,51,0)=0,"",VLOOKUP($A511,BDD!$A$8:$BB$3170,51,0)),3),""))</f>
        <v/>
      </c>
      <c r="V511" s="398" t="str">
        <f>IF($A511="","",IFERROR(RIGHT(IF(VLOOKUP($A511,BDD!$A$8:$BB$3170,52,0)=0,"",VLOOKUP($A511,BDD!$A$8:$BB$3170,52,0)),3),""))</f>
        <v/>
      </c>
      <c r="W511" s="398" t="str">
        <f>IF($A511="","",IFERROR(RIGHT(IF(VLOOKUP($A511,BDD!$A$8:$BB$3170,53,0)=0,"",VLOOKUP($A511,BDD!$A$8:$BB$3170,53,0)),3),""))</f>
        <v/>
      </c>
      <c r="X511" s="403" t="str">
        <f>IF($A511="","",IFERROR(RIGHT(IF(VLOOKUP($A511,BDD!$A$8:$BB$3170,54,0)=0,"",VLOOKUP($A511,BDD!$A$8:$BB$3170,54,0)),3),""))</f>
        <v/>
      </c>
      <c r="Y511" s="359">
        <v>305</v>
      </c>
      <c r="Z511" s="360"/>
      <c r="AA511" s="419"/>
      <c r="AB511" s="411" t="str">
        <f>IF($A511="","",IF(VLOOKUP($A511,BDD!$A$8:$BB$3170,32,0)=0,"",VLOOKUP($A511,BDD!$A$8:$BB$3170,32,0)))</f>
        <v/>
      </c>
    </row>
    <row r="512" spans="1:28" s="359" customFormat="1" ht="21" customHeight="1">
      <c r="A512" s="350" t="str">
        <f>IF(AA306="","",IFERROR(INDEX(BDD!$A$8:$A$3170,MATCH(AA306&amp;"",BDD!$E$8:$E$3170,0)),IFERROR(INDEX(BDD!$A$8:$A$3170,MATCH("JN°"&amp;TEXT(AA306,"000"),BDD!$E$8:$E$3170,0)),IF(ISNUMBER(MATCH(AA306&amp;"",BDD!$A$8:$A$3170,0)),AA306&amp;"",""))))</f>
        <v/>
      </c>
      <c r="B512" s="397" t="str">
        <f>IF($A512="","",VLOOKUP($A512,BDD!$A$8:$BB$3170,3,0))</f>
        <v/>
      </c>
      <c r="C512" s="363" t="str">
        <f>IF($A512="","",VLOOKUP($A512,BDD!$A$8:$BB$3170,4,0))</f>
        <v/>
      </c>
      <c r="D512" s="398" t="str">
        <f>IF($A512="","",VLOOKUP($A512,BDD!$A$8:$BB$3170,12,0))</f>
        <v/>
      </c>
      <c r="E512" s="398" t="str">
        <f>IF($A512="","",VLOOKUP($A512,BDD!$A$8:$BB$3170,5,0))</f>
        <v/>
      </c>
      <c r="F512" s="398" t="str">
        <f>IF($A512="","",VLOOKUP($A512,BDD!$A$8:$BB$3170,6,0))</f>
        <v/>
      </c>
      <c r="G512" s="399" t="str">
        <f>IF($A512="","",VLOOKUP($A512,BDD!$A$8:$BB$3170,7,0))</f>
        <v/>
      </c>
      <c r="H512" s="398" t="str">
        <f>IF($A512="","",VLOOKUP($A512,BDD!$A$8:$BB$3170,8,0))</f>
        <v/>
      </c>
      <c r="I512" s="398" t="str">
        <f>IF($A512="","",VLOOKUP($A512,BDD!$A$8:$BB$3170,9,0))</f>
        <v/>
      </c>
      <c r="J512" s="399" t="str">
        <f>IF($A512="","",VLOOKUP($A512,BDD!$A$8:$BB$3170,10,0))</f>
        <v/>
      </c>
      <c r="K512" s="400" t="str">
        <f>IF($A512="","",VLOOKUP($A512,BDD!$A$8:$BB$3170,11,0))</f>
        <v/>
      </c>
      <c r="L512" s="398" t="str">
        <f>IF($A512="","",VLOOKUP($A512,BDD!$A$8:$BB$3170,13,0))</f>
        <v/>
      </c>
      <c r="M512" s="398" t="str">
        <f>IF($A512="","",VLOOKUP($A512,BDD!$A$8:$BB$3170,14,0))</f>
        <v/>
      </c>
      <c r="N512" s="401" t="str">
        <f>IF(AB512="",IF($A512="","",VLOOKUP($A512,BDD!$A$8:$BB$3170,22,0)),VLOOKUP($A512,BDD!$A$8:$BB$3170,31,0))</f>
        <v/>
      </c>
      <c r="O512" s="399" t="str">
        <f>IF(AB512="",IF($A512="","",VLOOKUP($A512,BDD!$A$8:$BB$3170,16,0)),IF($A512="","",VLOOKUP($A512,BDD!$A$8:$BB$3170,29,0)))</f>
        <v/>
      </c>
      <c r="P512" s="402" t="str">
        <f>IF(AB512="",IF($A512="","",VLOOKUP($A512,BDD!$A$8:$BB$3170,17,0)),VLOOKUP($A512,BDD!$A$8:$BB$3170,30,0))</f>
        <v/>
      </c>
      <c r="Q512" s="402" t="str">
        <f>IF(AB512="",IF($A512="","",VLOOKUP($A512,BDD!$A$8:$BB$3170,18,0)),VLOOKUP($A512,BDD!$A$8:$BB$3170,30,0))</f>
        <v/>
      </c>
      <c r="R512" s="402" t="str">
        <f>IF(AB512="",IF($A512="","",VLOOKUP($A512,BDD!$A$8:$BB$3170,19,0)),VLOOKUP($A512,BDD!$A$8:$BB$3170,30,0))</f>
        <v/>
      </c>
      <c r="S512" s="398" t="str">
        <f>IF($A512="","",IFERROR(RIGHT(IF(VLOOKUP($A512,BDD!$A$8:$BB$3170,23,0)=0,"",VLOOKUP($A512,BDD!$A$8:$BB$3170,23,0)),3),""))</f>
        <v/>
      </c>
      <c r="T512" s="398" t="str">
        <f>IF($A512="","",IFERROR(RIGHT(IF(VLOOKUP($A512,BDD!$A$8:$BB$3170,27,0)=0,"",VLOOKUP($A512,BDD!$A$8:$BB$3170,27,0)),3),""))</f>
        <v/>
      </c>
      <c r="U512" s="398" t="str">
        <f>IF($A512="","",IFERROR(RIGHT(IF(VLOOKUP($A512,BDD!$A$8:$BB$3170,51,0)=0,"",VLOOKUP($A512,BDD!$A$8:$BB$3170,51,0)),3),""))</f>
        <v/>
      </c>
      <c r="V512" s="398" t="str">
        <f>IF($A512="","",IFERROR(RIGHT(IF(VLOOKUP($A512,BDD!$A$8:$BB$3170,52,0)=0,"",VLOOKUP($A512,BDD!$A$8:$BB$3170,52,0)),3),""))</f>
        <v/>
      </c>
      <c r="W512" s="398" t="str">
        <f>IF($A512="","",IFERROR(RIGHT(IF(VLOOKUP($A512,BDD!$A$8:$BB$3170,53,0)=0,"",VLOOKUP($A512,BDD!$A$8:$BB$3170,53,0)),3),""))</f>
        <v/>
      </c>
      <c r="X512" s="403" t="str">
        <f>IF($A512="","",IFERROR(RIGHT(IF(VLOOKUP($A512,BDD!$A$8:$BB$3170,54,0)=0,"",VLOOKUP($A512,BDD!$A$8:$BB$3170,54,0)),3),""))</f>
        <v/>
      </c>
      <c r="Y512" s="359">
        <v>306</v>
      </c>
      <c r="Z512" s="360"/>
      <c r="AA512" s="419"/>
      <c r="AB512" s="411" t="str">
        <f>IF($A512="","",IF(VLOOKUP($A512,BDD!$A$8:$BB$3170,32,0)=0,"",VLOOKUP($A512,BDD!$A$8:$BB$3170,32,0)))</f>
        <v/>
      </c>
    </row>
    <row r="513" spans="1:28" s="359" customFormat="1" ht="21" customHeight="1">
      <c r="A513" s="350" t="str">
        <f>IF(AA307="","",IFERROR(INDEX(BDD!$A$8:$A$3170,MATCH(AA307&amp;"",BDD!$E$8:$E$3170,0)),IFERROR(INDEX(BDD!$A$8:$A$3170,MATCH("JN°"&amp;TEXT(AA307,"000"),BDD!$E$8:$E$3170,0)),IF(ISNUMBER(MATCH(AA307&amp;"",BDD!$A$8:$A$3170,0)),AA307&amp;"",""))))</f>
        <v/>
      </c>
      <c r="B513" s="397" t="str">
        <f>IF($A513="","",VLOOKUP($A513,BDD!$A$8:$BB$3170,3,0))</f>
        <v/>
      </c>
      <c r="C513" s="363" t="str">
        <f>IF($A513="","",VLOOKUP($A513,BDD!$A$8:$BB$3170,4,0))</f>
        <v/>
      </c>
      <c r="D513" s="398" t="str">
        <f>IF($A513="","",VLOOKUP($A513,BDD!$A$8:$BB$3170,12,0))</f>
        <v/>
      </c>
      <c r="E513" s="398" t="str">
        <f>IF($A513="","",VLOOKUP($A513,BDD!$A$8:$BB$3170,5,0))</f>
        <v/>
      </c>
      <c r="F513" s="398" t="str">
        <f>IF($A513="","",VLOOKUP($A513,BDD!$A$8:$BB$3170,6,0))</f>
        <v/>
      </c>
      <c r="G513" s="399" t="str">
        <f>IF($A513="","",VLOOKUP($A513,BDD!$A$8:$BB$3170,7,0))</f>
        <v/>
      </c>
      <c r="H513" s="400" t="str">
        <f>IF($A513="","",VLOOKUP($A513,BDD!$A$8:$BB$3170,8,0))</f>
        <v/>
      </c>
      <c r="I513" s="398" t="str">
        <f>IF($A513="","",VLOOKUP($A513,BDD!$A$8:$BB$3170,9,0))</f>
        <v/>
      </c>
      <c r="J513" s="399" t="str">
        <f>IF($A513="","",VLOOKUP($A513,BDD!$A$8:$BB$3170,10,0))</f>
        <v/>
      </c>
      <c r="K513" s="400" t="str">
        <f>IF($A513="","",VLOOKUP($A513,BDD!$A$8:$BB$3170,11,0))</f>
        <v/>
      </c>
      <c r="L513" s="398" t="str">
        <f>IF($A513="","",VLOOKUP($A513,BDD!$A$8:$BB$3170,13,0))</f>
        <v/>
      </c>
      <c r="M513" s="398" t="str">
        <f>IF($A513="","",VLOOKUP($A513,BDD!$A$8:$BB$3170,14,0))</f>
        <v/>
      </c>
      <c r="N513" s="401" t="str">
        <f>IF(AB513="",IF($A513="","",VLOOKUP($A513,BDD!$A$8:$BB$3170,22,0)),VLOOKUP($A513,BDD!$A$8:$BB$3170,31,0))</f>
        <v/>
      </c>
      <c r="O513" s="399" t="str">
        <f>IF(AB513="",IF($A513="","",VLOOKUP($A513,BDD!$A$8:$BB$3170,16,0)),IF($A513="","",VLOOKUP($A513,BDD!$A$8:$BB$3170,29,0)))</f>
        <v/>
      </c>
      <c r="P513" s="402" t="str">
        <f>IF(AB513="",IF($A513="","",VLOOKUP($A513,BDD!$A$8:$BB$3170,17,0)),VLOOKUP($A513,BDD!$A$8:$BB$3170,30,0))</f>
        <v/>
      </c>
      <c r="Q513" s="402" t="str">
        <f>IF(AB513="",IF($A513="","",VLOOKUP($A513,BDD!$A$8:$BB$3170,18,0)),VLOOKUP($A513,BDD!$A$8:$BB$3170,30,0))</f>
        <v/>
      </c>
      <c r="R513" s="402" t="str">
        <f>IF(AB513="",IF($A513="","",VLOOKUP($A513,BDD!$A$8:$BB$3170,19,0)),VLOOKUP($A513,BDD!$A$8:$BB$3170,30,0))</f>
        <v/>
      </c>
      <c r="S513" s="398" t="str">
        <f>IF($A513="","",IFERROR(RIGHT(IF(VLOOKUP($A513,BDD!$A$8:$BB$3170,23,0)=0,"",VLOOKUP($A513,BDD!$A$8:$BB$3170,23,0)),3),""))</f>
        <v/>
      </c>
      <c r="T513" s="398" t="str">
        <f>IF($A513="","",IFERROR(RIGHT(IF(VLOOKUP($A513,BDD!$A$8:$BB$3170,27,0)=0,"",VLOOKUP($A513,BDD!$A$8:$BB$3170,27,0)),3),""))</f>
        <v/>
      </c>
      <c r="U513" s="398" t="str">
        <f>IF($A513="","",IFERROR(RIGHT(IF(VLOOKUP($A513,BDD!$A$8:$BB$3170,51,0)=0,"",VLOOKUP($A513,BDD!$A$8:$BB$3170,51,0)),3),""))</f>
        <v/>
      </c>
      <c r="V513" s="398" t="str">
        <f>IF($A513="","",IFERROR(RIGHT(IF(VLOOKUP($A513,BDD!$A$8:$BB$3170,52,0)=0,"",VLOOKUP($A513,BDD!$A$8:$BB$3170,52,0)),3),""))</f>
        <v/>
      </c>
      <c r="W513" s="398" t="str">
        <f>IF($A513="","",IFERROR(RIGHT(IF(VLOOKUP($A513,BDD!$A$8:$BB$3170,53,0)=0,"",VLOOKUP($A513,BDD!$A$8:$BB$3170,53,0)),3),""))</f>
        <v/>
      </c>
      <c r="X513" s="403" t="str">
        <f>IF($A513="","",IFERROR(RIGHT(IF(VLOOKUP($A513,BDD!$A$8:$BB$3170,54,0)=0,"",VLOOKUP($A513,BDD!$A$8:$BB$3170,54,0)),3),""))</f>
        <v/>
      </c>
      <c r="Y513" s="359">
        <v>307</v>
      </c>
      <c r="Z513" s="360"/>
      <c r="AA513" s="419"/>
      <c r="AB513" s="411" t="str">
        <f>IF($A513="","",IF(VLOOKUP($A513,BDD!$A$8:$BB$3170,32,0)=0,"",VLOOKUP($A513,BDD!$A$8:$BB$3170,32,0)))</f>
        <v/>
      </c>
    </row>
    <row r="514" spans="1:28" s="359" customFormat="1" ht="21" customHeight="1">
      <c r="A514" s="350" t="str">
        <f>IF(AA308="","",IFERROR(INDEX(BDD!$A$8:$A$3170,MATCH(AA308&amp;"",BDD!$E$8:$E$3170,0)),IFERROR(INDEX(BDD!$A$8:$A$3170,MATCH("JN°"&amp;TEXT(AA308,"000"),BDD!$E$8:$E$3170,0)),IF(ISNUMBER(MATCH(AA308&amp;"",BDD!$A$8:$A$3170,0)),AA308&amp;"",""))))</f>
        <v/>
      </c>
      <c r="B514" s="397" t="str">
        <f>IF($A514="","",VLOOKUP($A514,BDD!$A$8:$BB$3170,3,0))</f>
        <v/>
      </c>
      <c r="C514" s="363" t="str">
        <f>IF($A514="","",VLOOKUP($A514,BDD!$A$8:$BB$3170,4,0))</f>
        <v/>
      </c>
      <c r="D514" s="398" t="str">
        <f>IF($A514="","",VLOOKUP($A514,BDD!$A$8:$BB$3170,12,0))</f>
        <v/>
      </c>
      <c r="E514" s="398" t="str">
        <f>IF($A514="","",VLOOKUP($A514,BDD!$A$8:$BB$3170,5,0))</f>
        <v/>
      </c>
      <c r="F514" s="398" t="str">
        <f>IF($A514="","",VLOOKUP($A514,BDD!$A$8:$BB$3170,6,0))</f>
        <v/>
      </c>
      <c r="G514" s="399" t="str">
        <f>IF($A514="","",VLOOKUP($A514,BDD!$A$8:$BB$3170,7,0))</f>
        <v/>
      </c>
      <c r="H514" s="398" t="str">
        <f>IF($A514="","",VLOOKUP($A514,BDD!$A$8:$BB$3170,8,0))</f>
        <v/>
      </c>
      <c r="I514" s="398" t="str">
        <f>IF($A514="","",VLOOKUP($A514,BDD!$A$8:$BB$3170,9,0))</f>
        <v/>
      </c>
      <c r="J514" s="399" t="str">
        <f>IF($A514="","",VLOOKUP($A514,BDD!$A$8:$BB$3170,10,0))</f>
        <v/>
      </c>
      <c r="K514" s="400" t="str">
        <f>IF($A514="","",VLOOKUP($A514,BDD!$A$8:$BB$3170,11,0))</f>
        <v/>
      </c>
      <c r="L514" s="398" t="str">
        <f>IF($A514="","",VLOOKUP($A514,BDD!$A$8:$BB$3170,13,0))</f>
        <v/>
      </c>
      <c r="M514" s="398" t="str">
        <f>IF($A514="","",VLOOKUP($A514,BDD!$A$8:$BB$3170,14,0))</f>
        <v/>
      </c>
      <c r="N514" s="401" t="str">
        <f>IF(AB514="",IF($A514="","",VLOOKUP($A514,BDD!$A$8:$BB$3170,22,0)),VLOOKUP($A514,BDD!$A$8:$BB$3170,31,0))</f>
        <v/>
      </c>
      <c r="O514" s="399" t="str">
        <f>IF(AB514="",IF($A514="","",VLOOKUP($A514,BDD!$A$8:$BB$3170,16,0)),IF($A514="","",VLOOKUP($A514,BDD!$A$8:$BB$3170,29,0)))</f>
        <v/>
      </c>
      <c r="P514" s="402" t="str">
        <f>IF(AB514="",IF($A514="","",VLOOKUP($A514,BDD!$A$8:$BB$3170,17,0)),VLOOKUP($A514,BDD!$A$8:$BB$3170,30,0))</f>
        <v/>
      </c>
      <c r="Q514" s="402" t="str">
        <f>IF(AB514="",IF($A514="","",VLOOKUP($A514,BDD!$A$8:$BB$3170,18,0)),VLOOKUP($A514,BDD!$A$8:$BB$3170,30,0))</f>
        <v/>
      </c>
      <c r="R514" s="402" t="str">
        <f>IF(AB514="",IF($A514="","",VLOOKUP($A514,BDD!$A$8:$BB$3170,19,0)),VLOOKUP($A514,BDD!$A$8:$BB$3170,30,0))</f>
        <v/>
      </c>
      <c r="S514" s="398" t="str">
        <f>IF($A514="","",IFERROR(RIGHT(IF(VLOOKUP($A514,BDD!$A$8:$BB$3170,23,0)=0,"",VLOOKUP($A514,BDD!$A$8:$BB$3170,23,0)),3),""))</f>
        <v/>
      </c>
      <c r="T514" s="398" t="str">
        <f>IF($A514="","",IFERROR(RIGHT(IF(VLOOKUP($A514,BDD!$A$8:$BB$3170,27,0)=0,"",VLOOKUP($A514,BDD!$A$8:$BB$3170,27,0)),3),""))</f>
        <v/>
      </c>
      <c r="U514" s="398" t="str">
        <f>IF($A514="","",IFERROR(RIGHT(IF(VLOOKUP($A514,BDD!$A$8:$BB$3170,51,0)=0,"",VLOOKUP($A514,BDD!$A$8:$BB$3170,51,0)),3),""))</f>
        <v/>
      </c>
      <c r="V514" s="398" t="str">
        <f>IF($A514="","",IFERROR(RIGHT(IF(VLOOKUP($A514,BDD!$A$8:$BB$3170,52,0)=0,"",VLOOKUP($A514,BDD!$A$8:$BB$3170,52,0)),3),""))</f>
        <v/>
      </c>
      <c r="W514" s="398" t="str">
        <f>IF($A514="","",IFERROR(RIGHT(IF(VLOOKUP($A514,BDD!$A$8:$BB$3170,53,0)=0,"",VLOOKUP($A514,BDD!$A$8:$BB$3170,53,0)),3),""))</f>
        <v/>
      </c>
      <c r="X514" s="403" t="str">
        <f>IF($A514="","",IFERROR(RIGHT(IF(VLOOKUP($A514,BDD!$A$8:$BB$3170,54,0)=0,"",VLOOKUP($A514,BDD!$A$8:$BB$3170,54,0)),3),""))</f>
        <v/>
      </c>
      <c r="Y514" s="359">
        <v>308</v>
      </c>
      <c r="Z514" s="360"/>
      <c r="AA514" s="419"/>
      <c r="AB514" s="411" t="str">
        <f>IF($A514="","",IF(VLOOKUP($A514,BDD!$A$8:$BB$3170,32,0)=0,"",VLOOKUP($A514,BDD!$A$8:$BB$3170,32,0)))</f>
        <v/>
      </c>
    </row>
    <row r="515" spans="1:28" s="359" customFormat="1" ht="21" customHeight="1">
      <c r="A515" s="350" t="str">
        <f>IF(AA309="","",IFERROR(INDEX(BDD!$A$8:$A$3170,MATCH(AA309&amp;"",BDD!$E$8:$E$3170,0)),IFERROR(INDEX(BDD!$A$8:$A$3170,MATCH("JN°"&amp;TEXT(AA309,"000"),BDD!$E$8:$E$3170,0)),IF(ISNUMBER(MATCH(AA309&amp;"",BDD!$A$8:$A$3170,0)),AA309&amp;"",""))))</f>
        <v/>
      </c>
      <c r="B515" s="397" t="str">
        <f>IF($A515="","",VLOOKUP($A515,BDD!$A$8:$BB$3170,3,0))</f>
        <v/>
      </c>
      <c r="C515" s="363" t="str">
        <f>IF($A515="","",VLOOKUP($A515,BDD!$A$8:$BB$3170,4,0))</f>
        <v/>
      </c>
      <c r="D515" s="398" t="str">
        <f>IF($A515="","",VLOOKUP($A515,BDD!$A$8:$BB$3170,12,0))</f>
        <v/>
      </c>
      <c r="E515" s="398" t="str">
        <f>IF($A515="","",VLOOKUP($A515,BDD!$A$8:$BB$3170,5,0))</f>
        <v/>
      </c>
      <c r="F515" s="398" t="str">
        <f>IF($A515="","",VLOOKUP($A515,BDD!$A$8:$BB$3170,6,0))</f>
        <v/>
      </c>
      <c r="G515" s="399" t="str">
        <f>IF($A515="","",VLOOKUP($A515,BDD!$A$8:$BB$3170,7,0))</f>
        <v/>
      </c>
      <c r="H515" s="398" t="str">
        <f>IF($A515="","",VLOOKUP($A515,BDD!$A$8:$BB$3170,8,0))</f>
        <v/>
      </c>
      <c r="I515" s="398" t="str">
        <f>IF($A515="","",VLOOKUP($A515,BDD!$A$8:$BB$3170,9,0))</f>
        <v/>
      </c>
      <c r="J515" s="399" t="str">
        <f>IF($A515="","",VLOOKUP($A515,BDD!$A$8:$BB$3170,10,0))</f>
        <v/>
      </c>
      <c r="K515" s="400" t="str">
        <f>IF($A515="","",VLOOKUP($A515,BDD!$A$8:$BB$3170,11,0))</f>
        <v/>
      </c>
      <c r="L515" s="398" t="str">
        <f>IF($A515="","",VLOOKUP($A515,BDD!$A$8:$BB$3170,13,0))</f>
        <v/>
      </c>
      <c r="M515" s="398" t="str">
        <f>IF($A515="","",VLOOKUP($A515,BDD!$A$8:$BB$3170,14,0))</f>
        <v/>
      </c>
      <c r="N515" s="401" t="str">
        <f>IF(AB515="",IF($A515="","",VLOOKUP($A515,BDD!$A$8:$BB$3170,22,0)),VLOOKUP($A515,BDD!$A$8:$BB$3170,31,0))</f>
        <v/>
      </c>
      <c r="O515" s="399" t="str">
        <f>IF(AB515="",IF($A515="","",VLOOKUP($A515,BDD!$A$8:$BB$3170,16,0)),IF($A515="","",VLOOKUP($A515,BDD!$A$8:$BB$3170,29,0)))</f>
        <v/>
      </c>
      <c r="P515" s="402" t="str">
        <f>IF(AB515="",IF($A515="","",VLOOKUP($A515,BDD!$A$8:$BB$3170,17,0)),VLOOKUP($A515,BDD!$A$8:$BB$3170,30,0))</f>
        <v/>
      </c>
      <c r="Q515" s="402" t="str">
        <f>IF(AB515="",IF($A515="","",VLOOKUP($A515,BDD!$A$8:$BB$3170,18,0)),VLOOKUP($A515,BDD!$A$8:$BB$3170,30,0))</f>
        <v/>
      </c>
      <c r="R515" s="402" t="str">
        <f>IF(AB515="",IF($A515="","",VLOOKUP($A515,BDD!$A$8:$BB$3170,19,0)),VLOOKUP($A515,BDD!$A$8:$BB$3170,30,0))</f>
        <v/>
      </c>
      <c r="S515" s="398" t="str">
        <f>IF($A515="","",IFERROR(RIGHT(IF(VLOOKUP($A515,BDD!$A$8:$BB$3170,23,0)=0,"",VLOOKUP($A515,BDD!$A$8:$BB$3170,23,0)),3),""))</f>
        <v/>
      </c>
      <c r="T515" s="398" t="str">
        <f>IF($A515="","",IFERROR(RIGHT(IF(VLOOKUP($A515,BDD!$A$8:$BB$3170,27,0)=0,"",VLOOKUP($A515,BDD!$A$8:$BB$3170,27,0)),3),""))</f>
        <v/>
      </c>
      <c r="U515" s="398" t="str">
        <f>IF($A515="","",IFERROR(RIGHT(IF(VLOOKUP($A515,BDD!$A$8:$BB$3170,51,0)=0,"",VLOOKUP($A515,BDD!$A$8:$BB$3170,51,0)),3),""))</f>
        <v/>
      </c>
      <c r="V515" s="398" t="str">
        <f>IF($A515="","",IFERROR(RIGHT(IF(VLOOKUP($A515,BDD!$A$8:$BB$3170,52,0)=0,"",VLOOKUP($A515,BDD!$A$8:$BB$3170,52,0)),3),""))</f>
        <v/>
      </c>
      <c r="W515" s="398" t="str">
        <f>IF($A515="","",IFERROR(RIGHT(IF(VLOOKUP($A515,BDD!$A$8:$BB$3170,53,0)=0,"",VLOOKUP($A515,BDD!$A$8:$BB$3170,53,0)),3),""))</f>
        <v/>
      </c>
      <c r="X515" s="403" t="str">
        <f>IF($A515="","",IFERROR(RIGHT(IF(VLOOKUP($A515,BDD!$A$8:$BB$3170,54,0)=0,"",VLOOKUP($A515,BDD!$A$8:$BB$3170,54,0)),3),""))</f>
        <v/>
      </c>
      <c r="Y515" s="359">
        <v>309</v>
      </c>
      <c r="Z515" s="360"/>
      <c r="AA515" s="419"/>
      <c r="AB515" s="411" t="str">
        <f>IF($A515="","",IF(VLOOKUP($A515,BDD!$A$8:$BB$3170,32,0)=0,"",VLOOKUP($A515,BDD!$A$8:$BB$3170,32,0)))</f>
        <v/>
      </c>
    </row>
    <row r="516" spans="1:28" s="359" customFormat="1" ht="21" customHeight="1">
      <c r="A516" s="350" t="str">
        <f>IF(AA310="","",IFERROR(INDEX(BDD!$A$8:$A$3170,MATCH(AA310&amp;"",BDD!$E$8:$E$3170,0)),IFERROR(INDEX(BDD!$A$8:$A$3170,MATCH("JN°"&amp;TEXT(AA310,"000"),BDD!$E$8:$E$3170,0)),IF(ISNUMBER(MATCH(AA310&amp;"",BDD!$A$8:$A$3170,0)),AA310&amp;"",""))))</f>
        <v/>
      </c>
      <c r="B516" s="397" t="str">
        <f>IF($A516="","",VLOOKUP($A516,BDD!$A$8:$BB$3170,3,0))</f>
        <v/>
      </c>
      <c r="C516" s="363" t="str">
        <f>IF($A516="","",VLOOKUP($A516,BDD!$A$8:$BB$3170,4,0))</f>
        <v/>
      </c>
      <c r="D516" s="398" t="str">
        <f>IF($A516="","",VLOOKUP($A516,BDD!$A$8:$BB$3170,12,0))</f>
        <v/>
      </c>
      <c r="E516" s="398" t="str">
        <f>IF($A516="","",VLOOKUP($A516,BDD!$A$8:$BB$3170,5,0))</f>
        <v/>
      </c>
      <c r="F516" s="398" t="str">
        <f>IF($A516="","",VLOOKUP($A516,BDD!$A$8:$BB$3170,6,0))</f>
        <v/>
      </c>
      <c r="G516" s="399" t="str">
        <f>IF($A516="","",VLOOKUP($A516,BDD!$A$8:$BB$3170,7,0))</f>
        <v/>
      </c>
      <c r="H516" s="398" t="str">
        <f>IF($A516="","",VLOOKUP($A516,BDD!$A$8:$BB$3170,8,0))</f>
        <v/>
      </c>
      <c r="I516" s="398" t="str">
        <f>IF($A516="","",VLOOKUP($A516,BDD!$A$8:$BB$3170,9,0))</f>
        <v/>
      </c>
      <c r="J516" s="399" t="str">
        <f>IF($A516="","",VLOOKUP($A516,BDD!$A$8:$BB$3170,10,0))</f>
        <v/>
      </c>
      <c r="K516" s="400" t="str">
        <f>IF($A516="","",VLOOKUP($A516,BDD!$A$8:$BB$3170,11,0))</f>
        <v/>
      </c>
      <c r="L516" s="398" t="str">
        <f>IF($A516="","",VLOOKUP($A516,BDD!$A$8:$BB$3170,13,0))</f>
        <v/>
      </c>
      <c r="M516" s="398" t="str">
        <f>IF($A516="","",VLOOKUP($A516,BDD!$A$8:$BB$3170,14,0))</f>
        <v/>
      </c>
      <c r="N516" s="401" t="str">
        <f>IF(AB516="",IF($A516="","",VLOOKUP($A516,BDD!$A$8:$BB$3170,22,0)),VLOOKUP($A516,BDD!$A$8:$BB$3170,31,0))</f>
        <v/>
      </c>
      <c r="O516" s="399" t="str">
        <f>IF(AB516="",IF($A516="","",VLOOKUP($A516,BDD!$A$8:$BB$3170,16,0)),IF($A516="","",VLOOKUP($A516,BDD!$A$8:$BB$3170,29,0)))</f>
        <v/>
      </c>
      <c r="P516" s="402" t="str">
        <f>IF(AB516="",IF($A516="","",VLOOKUP($A516,BDD!$A$8:$BB$3170,17,0)),VLOOKUP($A516,BDD!$A$8:$BB$3170,30,0))</f>
        <v/>
      </c>
      <c r="Q516" s="402" t="str">
        <f>IF(AB516="",IF($A516="","",VLOOKUP($A516,BDD!$A$8:$BB$3170,18,0)),VLOOKUP($A516,BDD!$A$8:$BB$3170,30,0))</f>
        <v/>
      </c>
      <c r="R516" s="402" t="str">
        <f>IF(AB516="",IF($A516="","",VLOOKUP($A516,BDD!$A$8:$BB$3170,19,0)),VLOOKUP($A516,BDD!$A$8:$BB$3170,30,0))</f>
        <v/>
      </c>
      <c r="S516" s="398" t="str">
        <f>IF($A516="","",IFERROR(RIGHT(IF(VLOOKUP($A516,BDD!$A$8:$BB$3170,23,0)=0,"",VLOOKUP($A516,BDD!$A$8:$BB$3170,23,0)),3),""))</f>
        <v/>
      </c>
      <c r="T516" s="398" t="str">
        <f>IF($A516="","",IFERROR(RIGHT(IF(VLOOKUP($A516,BDD!$A$8:$BB$3170,27,0)=0,"",VLOOKUP($A516,BDD!$A$8:$BB$3170,27,0)),3),""))</f>
        <v/>
      </c>
      <c r="U516" s="398" t="str">
        <f>IF($A516="","",IFERROR(RIGHT(IF(VLOOKUP($A516,BDD!$A$8:$BB$3170,51,0)=0,"",VLOOKUP($A516,BDD!$A$8:$BB$3170,51,0)),3),""))</f>
        <v/>
      </c>
      <c r="V516" s="398" t="str">
        <f>IF($A516="","",IFERROR(RIGHT(IF(VLOOKUP($A516,BDD!$A$8:$BB$3170,52,0)=0,"",VLOOKUP($A516,BDD!$A$8:$BB$3170,52,0)),3),""))</f>
        <v/>
      </c>
      <c r="W516" s="398" t="str">
        <f>IF($A516="","",IFERROR(RIGHT(IF(VLOOKUP($A516,BDD!$A$8:$BB$3170,53,0)=0,"",VLOOKUP($A516,BDD!$A$8:$BB$3170,53,0)),3),""))</f>
        <v/>
      </c>
      <c r="X516" s="403" t="str">
        <f>IF($A516="","",IFERROR(RIGHT(IF(VLOOKUP($A516,BDD!$A$8:$BB$3170,54,0)=0,"",VLOOKUP($A516,BDD!$A$8:$BB$3170,54,0)),3),""))</f>
        <v/>
      </c>
      <c r="Y516" s="359">
        <v>310</v>
      </c>
      <c r="Z516" s="360"/>
      <c r="AA516" s="419"/>
      <c r="AB516" s="411" t="str">
        <f>IF($A516="","",IF(VLOOKUP($A516,BDD!$A$8:$BB$3170,32,0)=0,"",VLOOKUP($A516,BDD!$A$8:$BB$3170,32,0)))</f>
        <v/>
      </c>
    </row>
    <row r="517" spans="1:28" s="359" customFormat="1" ht="21" customHeight="1">
      <c r="A517" s="350" t="str">
        <f>IF(AA311="","",IFERROR(INDEX(BDD!$A$8:$A$3170,MATCH(AA311&amp;"",BDD!$E$8:$E$3170,0)),IFERROR(INDEX(BDD!$A$8:$A$3170,MATCH("JN°"&amp;TEXT(AA311,"000"),BDD!$E$8:$E$3170,0)),IF(ISNUMBER(MATCH(AA311&amp;"",BDD!$A$8:$A$3170,0)),AA311&amp;"",""))))</f>
        <v/>
      </c>
      <c r="B517" s="397" t="str">
        <f>IF($A517="","",VLOOKUP($A517,BDD!$A$8:$BB$3170,3,0))</f>
        <v/>
      </c>
      <c r="C517" s="363" t="str">
        <f>IF($A517="","",VLOOKUP($A517,BDD!$A$8:$BB$3170,4,0))</f>
        <v/>
      </c>
      <c r="D517" s="398" t="str">
        <f>IF($A517="","",VLOOKUP($A517,BDD!$A$8:$BB$3170,12,0))</f>
        <v/>
      </c>
      <c r="E517" s="398" t="str">
        <f>IF($A517="","",VLOOKUP($A517,BDD!$A$8:$BB$3170,5,0))</f>
        <v/>
      </c>
      <c r="F517" s="398" t="str">
        <f>IF($A517="","",VLOOKUP($A517,BDD!$A$8:$BB$3170,6,0))</f>
        <v/>
      </c>
      <c r="G517" s="399" t="str">
        <f>IF($A517="","",VLOOKUP($A517,BDD!$A$8:$BB$3170,7,0))</f>
        <v/>
      </c>
      <c r="H517" s="398" t="str">
        <f>IF($A517="","",VLOOKUP($A517,BDD!$A$8:$BB$3170,8,0))</f>
        <v/>
      </c>
      <c r="I517" s="398" t="str">
        <f>IF($A517="","",VLOOKUP($A517,BDD!$A$8:$BB$3170,9,0))</f>
        <v/>
      </c>
      <c r="J517" s="399" t="str">
        <f>IF($A517="","",VLOOKUP($A517,BDD!$A$8:$BB$3170,10,0))</f>
        <v/>
      </c>
      <c r="K517" s="400" t="str">
        <f>IF($A517="","",VLOOKUP($A517,BDD!$A$8:$BB$3170,11,0))</f>
        <v/>
      </c>
      <c r="L517" s="398" t="str">
        <f>IF($A517="","",VLOOKUP($A517,BDD!$A$8:$BB$3170,13,0))</f>
        <v/>
      </c>
      <c r="M517" s="398" t="str">
        <f>IF($A517="","",VLOOKUP($A517,BDD!$A$8:$BB$3170,14,0))</f>
        <v/>
      </c>
      <c r="N517" s="401" t="str">
        <f>IF(AB517="",IF($A517="","",VLOOKUP($A517,BDD!$A$8:$BB$3170,22,0)),VLOOKUP($A517,BDD!$A$8:$BB$3170,31,0))</f>
        <v/>
      </c>
      <c r="O517" s="399" t="str">
        <f>IF(AB517="",IF($A517="","",VLOOKUP($A517,BDD!$A$8:$BB$3170,16,0)),IF($A517="","",VLOOKUP($A517,BDD!$A$8:$BB$3170,29,0)))</f>
        <v/>
      </c>
      <c r="P517" s="402" t="str">
        <f>IF(AB517="",IF($A517="","",VLOOKUP($A517,BDD!$A$8:$BB$3170,17,0)),VLOOKUP($A517,BDD!$A$8:$BB$3170,30,0))</f>
        <v/>
      </c>
      <c r="Q517" s="402" t="str">
        <f>IF(AB517="",IF($A517="","",VLOOKUP($A517,BDD!$A$8:$BB$3170,18,0)),VLOOKUP($A517,BDD!$A$8:$BB$3170,30,0))</f>
        <v/>
      </c>
      <c r="R517" s="402" t="str">
        <f>IF(AB517="",IF($A517="","",VLOOKUP($A517,BDD!$A$8:$BB$3170,19,0)),VLOOKUP($A517,BDD!$A$8:$BB$3170,30,0))</f>
        <v/>
      </c>
      <c r="S517" s="398" t="str">
        <f>IF($A517="","",IFERROR(RIGHT(IF(VLOOKUP($A517,BDD!$A$8:$BB$3170,23,0)=0,"",VLOOKUP($A517,BDD!$A$8:$BB$3170,23,0)),3),""))</f>
        <v/>
      </c>
      <c r="T517" s="398" t="str">
        <f>IF($A517="","",IFERROR(RIGHT(IF(VLOOKUP($A517,BDD!$A$8:$BB$3170,27,0)=0,"",VLOOKUP($A517,BDD!$A$8:$BB$3170,27,0)),3),""))</f>
        <v/>
      </c>
      <c r="U517" s="398" t="str">
        <f>IF($A517="","",IFERROR(RIGHT(IF(VLOOKUP($A517,BDD!$A$8:$BB$3170,51,0)=0,"",VLOOKUP($A517,BDD!$A$8:$BB$3170,51,0)),3),""))</f>
        <v/>
      </c>
      <c r="V517" s="398" t="str">
        <f>IF($A517="","",IFERROR(RIGHT(IF(VLOOKUP($A517,BDD!$A$8:$BB$3170,52,0)=0,"",VLOOKUP($A517,BDD!$A$8:$BB$3170,52,0)),3),""))</f>
        <v/>
      </c>
      <c r="W517" s="398" t="str">
        <f>IF($A517="","",IFERROR(RIGHT(IF(VLOOKUP($A517,BDD!$A$8:$BB$3170,53,0)=0,"",VLOOKUP($A517,BDD!$A$8:$BB$3170,53,0)),3),""))</f>
        <v/>
      </c>
      <c r="X517" s="403" t="str">
        <f>IF($A517="","",IFERROR(RIGHT(IF(VLOOKUP($A517,BDD!$A$8:$BB$3170,54,0)=0,"",VLOOKUP($A517,BDD!$A$8:$BB$3170,54,0)),3),""))</f>
        <v/>
      </c>
      <c r="Y517" s="359">
        <v>311</v>
      </c>
      <c r="Z517" s="360"/>
      <c r="AA517" s="419"/>
      <c r="AB517" s="411" t="str">
        <f>IF($A517="","",IF(VLOOKUP($A517,BDD!$A$8:$BB$3170,32,0)=0,"",VLOOKUP($A517,BDD!$A$8:$BB$3170,32,0)))</f>
        <v/>
      </c>
    </row>
    <row r="518" spans="1:28" s="359" customFormat="1" ht="21" customHeight="1">
      <c r="A518" s="350" t="str">
        <f>IF(AA312="","",IFERROR(INDEX(BDD!$A$8:$A$3170,MATCH(AA312&amp;"",BDD!$E$8:$E$3170,0)),IFERROR(INDEX(BDD!$A$8:$A$3170,MATCH("JN°"&amp;TEXT(AA312,"000"),BDD!$E$8:$E$3170,0)),IF(ISNUMBER(MATCH(AA312&amp;"",BDD!$A$8:$A$3170,0)),AA312&amp;"",""))))</f>
        <v/>
      </c>
      <c r="B518" s="397" t="str">
        <f>IF($A518="","",VLOOKUP($A518,BDD!$A$8:$BB$3170,3,0))</f>
        <v/>
      </c>
      <c r="C518" s="363" t="str">
        <f>IF($A518="","",VLOOKUP($A518,BDD!$A$8:$BB$3170,4,0))</f>
        <v/>
      </c>
      <c r="D518" s="398" t="str">
        <f>IF($A518="","",VLOOKUP($A518,BDD!$A$8:$BB$3170,12,0))</f>
        <v/>
      </c>
      <c r="E518" s="398" t="str">
        <f>IF($A518="","",VLOOKUP($A518,BDD!$A$8:$BB$3170,5,0))</f>
        <v/>
      </c>
      <c r="F518" s="398" t="str">
        <f>IF($A518="","",VLOOKUP($A518,BDD!$A$8:$BB$3170,6,0))</f>
        <v/>
      </c>
      <c r="G518" s="399" t="str">
        <f>IF($A518="","",VLOOKUP($A518,BDD!$A$8:$BB$3170,7,0))</f>
        <v/>
      </c>
      <c r="H518" s="398" t="str">
        <f>IF($A518="","",VLOOKUP($A518,BDD!$A$8:$BB$3170,8,0))</f>
        <v/>
      </c>
      <c r="I518" s="398" t="str">
        <f>IF($A518="","",VLOOKUP($A518,BDD!$A$8:$BB$3170,9,0))</f>
        <v/>
      </c>
      <c r="J518" s="399" t="str">
        <f>IF($A518="","",VLOOKUP($A518,BDD!$A$8:$BB$3170,10,0))</f>
        <v/>
      </c>
      <c r="K518" s="400" t="str">
        <f>IF($A518="","",VLOOKUP($A518,BDD!$A$8:$BB$3170,11,0))</f>
        <v/>
      </c>
      <c r="L518" s="398" t="str">
        <f>IF($A518="","",VLOOKUP($A518,BDD!$A$8:$BB$3170,13,0))</f>
        <v/>
      </c>
      <c r="M518" s="398" t="str">
        <f>IF($A518="","",VLOOKUP($A518,BDD!$A$8:$BB$3170,14,0))</f>
        <v/>
      </c>
      <c r="N518" s="401" t="str">
        <f>IF(AB518="",IF($A518="","",VLOOKUP($A518,BDD!$A$8:$BB$3170,22,0)),VLOOKUP($A518,BDD!$A$8:$BB$3170,31,0))</f>
        <v/>
      </c>
      <c r="O518" s="399" t="str">
        <f>IF(AB518="",IF($A518="","",VLOOKUP($A518,BDD!$A$8:$BB$3170,16,0)),IF($A518="","",VLOOKUP($A518,BDD!$A$8:$BB$3170,29,0)))</f>
        <v/>
      </c>
      <c r="P518" s="402" t="str">
        <f>IF(AB518="",IF($A518="","",VLOOKUP($A518,BDD!$A$8:$BB$3170,17,0)),VLOOKUP($A518,BDD!$A$8:$BB$3170,30,0))</f>
        <v/>
      </c>
      <c r="Q518" s="402" t="str">
        <f>IF(AB518="",IF($A518="","",VLOOKUP($A518,BDD!$A$8:$BB$3170,18,0)),VLOOKUP($A518,BDD!$A$8:$BB$3170,30,0))</f>
        <v/>
      </c>
      <c r="R518" s="402" t="str">
        <f>IF(AB518="",IF($A518="","",VLOOKUP($A518,BDD!$A$8:$BB$3170,19,0)),VLOOKUP($A518,BDD!$A$8:$BB$3170,30,0))</f>
        <v/>
      </c>
      <c r="S518" s="398" t="str">
        <f>IF($A518="","",IFERROR(RIGHT(IF(VLOOKUP($A518,BDD!$A$8:$BB$3170,23,0)=0,"",VLOOKUP($A518,BDD!$A$8:$BB$3170,23,0)),3),""))</f>
        <v/>
      </c>
      <c r="T518" s="398" t="str">
        <f>IF($A518="","",IFERROR(RIGHT(IF(VLOOKUP($A518,BDD!$A$8:$BB$3170,27,0)=0,"",VLOOKUP($A518,BDD!$A$8:$BB$3170,27,0)),3),""))</f>
        <v/>
      </c>
      <c r="U518" s="398" t="str">
        <f>IF($A518="","",IFERROR(RIGHT(IF(VLOOKUP($A518,BDD!$A$8:$BB$3170,51,0)=0,"",VLOOKUP($A518,BDD!$A$8:$BB$3170,51,0)),3),""))</f>
        <v/>
      </c>
      <c r="V518" s="398" t="str">
        <f>IF($A518="","",IFERROR(RIGHT(IF(VLOOKUP($A518,BDD!$A$8:$BB$3170,52,0)=0,"",VLOOKUP($A518,BDD!$A$8:$BB$3170,52,0)),3),""))</f>
        <v/>
      </c>
      <c r="W518" s="398" t="str">
        <f>IF($A518="","",IFERROR(RIGHT(IF(VLOOKUP($A518,BDD!$A$8:$BB$3170,53,0)=0,"",VLOOKUP($A518,BDD!$A$8:$BB$3170,53,0)),3),""))</f>
        <v/>
      </c>
      <c r="X518" s="403" t="str">
        <f>IF($A518="","",IFERROR(RIGHT(IF(VLOOKUP($A518,BDD!$A$8:$BB$3170,54,0)=0,"",VLOOKUP($A518,BDD!$A$8:$BB$3170,54,0)),3),""))</f>
        <v/>
      </c>
      <c r="Y518" s="359">
        <v>312</v>
      </c>
      <c r="Z518" s="360"/>
      <c r="AA518" s="419"/>
      <c r="AB518" s="411" t="str">
        <f>IF($A518="","",IF(VLOOKUP($A518,BDD!$A$8:$BB$3170,32,0)=0,"",VLOOKUP($A518,BDD!$A$8:$BB$3170,32,0)))</f>
        <v/>
      </c>
    </row>
    <row r="519" spans="1:28" s="359" customFormat="1" ht="21" customHeight="1">
      <c r="A519" s="350" t="str">
        <f>IF(AA313="","",IFERROR(INDEX(BDD!$A$8:$A$3170,MATCH(AA313&amp;"",BDD!$E$8:$E$3170,0)),IFERROR(INDEX(BDD!$A$8:$A$3170,MATCH("JN°"&amp;TEXT(AA313,"000"),BDD!$E$8:$E$3170,0)),IF(ISNUMBER(MATCH(AA313&amp;"",BDD!$A$8:$A$3170,0)),AA313&amp;"",""))))</f>
        <v/>
      </c>
      <c r="B519" s="397" t="str">
        <f>IF($A519="","",VLOOKUP($A519,BDD!$A$8:$BB$3170,3,0))</f>
        <v/>
      </c>
      <c r="C519" s="363" t="str">
        <f>IF($A519="","",VLOOKUP($A519,BDD!$A$8:$BB$3170,4,0))</f>
        <v/>
      </c>
      <c r="D519" s="398" t="str">
        <f>IF($A519="","",VLOOKUP($A519,BDD!$A$8:$BB$3170,12,0))</f>
        <v/>
      </c>
      <c r="E519" s="398" t="str">
        <f>IF($A519="","",VLOOKUP($A519,BDD!$A$8:$BB$3170,5,0))</f>
        <v/>
      </c>
      <c r="F519" s="398" t="str">
        <f>IF($A519="","",VLOOKUP($A519,BDD!$A$8:$BB$3170,6,0))</f>
        <v/>
      </c>
      <c r="G519" s="399" t="str">
        <f>IF($A519="","",VLOOKUP($A519,BDD!$A$8:$BB$3170,7,0))</f>
        <v/>
      </c>
      <c r="H519" s="398" t="str">
        <f>IF($A519="","",VLOOKUP($A519,BDD!$A$8:$BB$3170,8,0))</f>
        <v/>
      </c>
      <c r="I519" s="398" t="str">
        <f>IF($A519="","",VLOOKUP($A519,BDD!$A$8:$BB$3170,9,0))</f>
        <v/>
      </c>
      <c r="J519" s="399" t="str">
        <f>IF($A519="","",VLOOKUP($A519,BDD!$A$8:$BB$3170,10,0))</f>
        <v/>
      </c>
      <c r="K519" s="400" t="str">
        <f>IF($A519="","",VLOOKUP($A519,BDD!$A$8:$BB$3170,11,0))</f>
        <v/>
      </c>
      <c r="L519" s="398" t="str">
        <f>IF($A519="","",VLOOKUP($A519,BDD!$A$8:$BB$3170,13,0))</f>
        <v/>
      </c>
      <c r="M519" s="398" t="str">
        <f>IF($A519="","",VLOOKUP($A519,BDD!$A$8:$BB$3170,14,0))</f>
        <v/>
      </c>
      <c r="N519" s="401" t="str">
        <f>IF(AB519="",IF($A519="","",VLOOKUP($A519,BDD!$A$8:$BB$3170,22,0)),VLOOKUP($A519,BDD!$A$8:$BB$3170,31,0))</f>
        <v/>
      </c>
      <c r="O519" s="399" t="str">
        <f>IF(AB519="",IF($A519="","",VLOOKUP($A519,BDD!$A$8:$BB$3170,16,0)),IF($A519="","",VLOOKUP($A519,BDD!$A$8:$BB$3170,29,0)))</f>
        <v/>
      </c>
      <c r="P519" s="402" t="str">
        <f>IF(AB519="",IF($A519="","",VLOOKUP($A519,BDD!$A$8:$BB$3170,17,0)),VLOOKUP($A519,BDD!$A$8:$BB$3170,30,0))</f>
        <v/>
      </c>
      <c r="Q519" s="402" t="str">
        <f>IF(AB519="",IF($A519="","",VLOOKUP($A519,BDD!$A$8:$BB$3170,18,0)),VLOOKUP($A519,BDD!$A$8:$BB$3170,30,0))</f>
        <v/>
      </c>
      <c r="R519" s="402" t="str">
        <f>IF(AB519="",IF($A519="","",VLOOKUP($A519,BDD!$A$8:$BB$3170,19,0)),VLOOKUP($A519,BDD!$A$8:$BB$3170,30,0))</f>
        <v/>
      </c>
      <c r="S519" s="398" t="str">
        <f>IF($A519="","",IFERROR(RIGHT(IF(VLOOKUP($A519,BDD!$A$8:$BB$3170,23,0)=0,"",VLOOKUP($A519,BDD!$A$8:$BB$3170,23,0)),3),""))</f>
        <v/>
      </c>
      <c r="T519" s="398" t="str">
        <f>IF($A519="","",IFERROR(RIGHT(IF(VLOOKUP($A519,BDD!$A$8:$BB$3170,27,0)=0,"",VLOOKUP($A519,BDD!$A$8:$BB$3170,27,0)),3),""))</f>
        <v/>
      </c>
      <c r="U519" s="398" t="str">
        <f>IF($A519="","",IFERROR(RIGHT(IF(VLOOKUP($A519,BDD!$A$8:$BB$3170,51,0)=0,"",VLOOKUP($A519,BDD!$A$8:$BB$3170,51,0)),3),""))</f>
        <v/>
      </c>
      <c r="V519" s="398" t="str">
        <f>IF($A519="","",IFERROR(RIGHT(IF(VLOOKUP($A519,BDD!$A$8:$BB$3170,52,0)=0,"",VLOOKUP($A519,BDD!$A$8:$BB$3170,52,0)),3),""))</f>
        <v/>
      </c>
      <c r="W519" s="398" t="str">
        <f>IF($A519="","",IFERROR(RIGHT(IF(VLOOKUP($A519,BDD!$A$8:$BB$3170,53,0)=0,"",VLOOKUP($A519,BDD!$A$8:$BB$3170,53,0)),3),""))</f>
        <v/>
      </c>
      <c r="X519" s="403" t="str">
        <f>IF($A519="","",IFERROR(RIGHT(IF(VLOOKUP($A519,BDD!$A$8:$BB$3170,54,0)=0,"",VLOOKUP($A519,BDD!$A$8:$BB$3170,54,0)),3),""))</f>
        <v/>
      </c>
      <c r="Y519" s="359">
        <v>313</v>
      </c>
      <c r="Z519" s="360"/>
      <c r="AA519" s="419"/>
      <c r="AB519" s="411" t="str">
        <f>IF($A519="","",IF(VLOOKUP($A519,BDD!$A$8:$BB$3170,32,0)=0,"",VLOOKUP($A519,BDD!$A$8:$BB$3170,32,0)))</f>
        <v/>
      </c>
    </row>
    <row r="520" spans="1:28" s="359" customFormat="1" ht="21" customHeight="1">
      <c r="A520" s="350" t="str">
        <f>IF(AA314="","",IFERROR(INDEX(BDD!$A$8:$A$3170,MATCH(AA314&amp;"",BDD!$E$8:$E$3170,0)),IFERROR(INDEX(BDD!$A$8:$A$3170,MATCH("JN°"&amp;TEXT(AA314,"000"),BDD!$E$8:$E$3170,0)),IF(ISNUMBER(MATCH(AA314&amp;"",BDD!$A$8:$A$3170,0)),AA314&amp;"",""))))</f>
        <v/>
      </c>
      <c r="B520" s="397" t="str">
        <f>IF($A520="","",VLOOKUP($A520,BDD!$A$8:$BB$3170,3,0))</f>
        <v/>
      </c>
      <c r="C520" s="363" t="str">
        <f>IF($A520="","",VLOOKUP($A520,BDD!$A$8:$BB$3170,4,0))</f>
        <v/>
      </c>
      <c r="D520" s="398" t="str">
        <f>IF($A520="","",VLOOKUP($A520,BDD!$A$8:$BB$3170,12,0))</f>
        <v/>
      </c>
      <c r="E520" s="398" t="str">
        <f>IF($A520="","",VLOOKUP($A520,BDD!$A$8:$BB$3170,5,0))</f>
        <v/>
      </c>
      <c r="F520" s="398" t="str">
        <f>IF($A520="","",VLOOKUP($A520,BDD!$A$8:$BB$3170,6,0))</f>
        <v/>
      </c>
      <c r="G520" s="399" t="str">
        <f>IF($A520="","",VLOOKUP($A520,BDD!$A$8:$BB$3170,7,0))</f>
        <v/>
      </c>
      <c r="H520" s="398" t="str">
        <f>IF($A520="","",VLOOKUP($A520,BDD!$A$8:$BB$3170,8,0))</f>
        <v/>
      </c>
      <c r="I520" s="398" t="str">
        <f>IF($A520="","",VLOOKUP($A520,BDD!$A$8:$BB$3170,9,0))</f>
        <v/>
      </c>
      <c r="J520" s="399" t="str">
        <f>IF($A520="","",VLOOKUP($A520,BDD!$A$8:$BB$3170,10,0))</f>
        <v/>
      </c>
      <c r="K520" s="400" t="str">
        <f>IF($A520="","",VLOOKUP($A520,BDD!$A$8:$BB$3170,11,0))</f>
        <v/>
      </c>
      <c r="L520" s="398" t="str">
        <f>IF($A520="","",VLOOKUP($A520,BDD!$A$8:$BB$3170,13,0))</f>
        <v/>
      </c>
      <c r="M520" s="398" t="str">
        <f>IF($A520="","",VLOOKUP($A520,BDD!$A$8:$BB$3170,14,0))</f>
        <v/>
      </c>
      <c r="N520" s="401" t="str">
        <f>IF(AB520="",IF($A520="","",VLOOKUP($A520,BDD!$A$8:$BB$3170,22,0)),VLOOKUP($A520,BDD!$A$8:$BB$3170,31,0))</f>
        <v/>
      </c>
      <c r="O520" s="399" t="str">
        <f>IF(AB520="",IF($A520="","",VLOOKUP($A520,BDD!$A$8:$BB$3170,16,0)),IF($A520="","",VLOOKUP($A520,BDD!$A$8:$BB$3170,29,0)))</f>
        <v/>
      </c>
      <c r="P520" s="402" t="str">
        <f>IF(AB520="",IF($A520="","",VLOOKUP($A520,BDD!$A$8:$BB$3170,17,0)),VLOOKUP($A520,BDD!$A$8:$BB$3170,30,0))</f>
        <v/>
      </c>
      <c r="Q520" s="402" t="str">
        <f>IF(AB520="",IF($A520="","",VLOOKUP($A520,BDD!$A$8:$BB$3170,18,0)),VLOOKUP($A520,BDD!$A$8:$BB$3170,30,0))</f>
        <v/>
      </c>
      <c r="R520" s="402" t="str">
        <f>IF(AB520="",IF($A520="","",VLOOKUP($A520,BDD!$A$8:$BB$3170,19,0)),VLOOKUP($A520,BDD!$A$8:$BB$3170,30,0))</f>
        <v/>
      </c>
      <c r="S520" s="398" t="str">
        <f>IF($A520="","",IFERROR(RIGHT(IF(VLOOKUP($A520,BDD!$A$8:$BB$3170,23,0)=0,"",VLOOKUP($A520,BDD!$A$8:$BB$3170,23,0)),3),""))</f>
        <v/>
      </c>
      <c r="T520" s="398" t="str">
        <f>IF($A520="","",IFERROR(RIGHT(IF(VLOOKUP($A520,BDD!$A$8:$BB$3170,27,0)=0,"",VLOOKUP($A520,BDD!$A$8:$BB$3170,27,0)),3),""))</f>
        <v/>
      </c>
      <c r="U520" s="398" t="str">
        <f>IF($A520="","",IFERROR(RIGHT(IF(VLOOKUP($A520,BDD!$A$8:$BB$3170,51,0)=0,"",VLOOKUP($A520,BDD!$A$8:$BB$3170,51,0)),3),""))</f>
        <v/>
      </c>
      <c r="V520" s="398" t="str">
        <f>IF($A520="","",IFERROR(RIGHT(IF(VLOOKUP($A520,BDD!$A$8:$BB$3170,52,0)=0,"",VLOOKUP($A520,BDD!$A$8:$BB$3170,52,0)),3),""))</f>
        <v/>
      </c>
      <c r="W520" s="398" t="str">
        <f>IF($A520="","",IFERROR(RIGHT(IF(VLOOKUP($A520,BDD!$A$8:$BB$3170,53,0)=0,"",VLOOKUP($A520,BDD!$A$8:$BB$3170,53,0)),3),""))</f>
        <v/>
      </c>
      <c r="X520" s="403" t="str">
        <f>IF($A520="","",IFERROR(RIGHT(IF(VLOOKUP($A520,BDD!$A$8:$BB$3170,54,0)=0,"",VLOOKUP($A520,BDD!$A$8:$BB$3170,54,0)),3),""))</f>
        <v/>
      </c>
      <c r="Y520" s="359">
        <v>314</v>
      </c>
      <c r="Z520" s="360"/>
      <c r="AA520" s="419"/>
      <c r="AB520" s="411" t="str">
        <f>IF($A520="","",IF(VLOOKUP($A520,BDD!$A$8:$BB$3170,32,0)=0,"",VLOOKUP($A520,BDD!$A$8:$BB$3170,32,0)))</f>
        <v/>
      </c>
    </row>
    <row r="521" spans="1:28" s="359" customFormat="1" ht="21" customHeight="1">
      <c r="A521" s="350" t="str">
        <f>IF(AA315="","",IFERROR(INDEX(BDD!$A$8:$A$3170,MATCH(AA315&amp;"",BDD!$E$8:$E$3170,0)),IFERROR(INDEX(BDD!$A$8:$A$3170,MATCH("JN°"&amp;TEXT(AA315,"000"),BDD!$E$8:$E$3170,0)),IF(ISNUMBER(MATCH(AA315&amp;"",BDD!$A$8:$A$3170,0)),AA315&amp;"",""))))</f>
        <v/>
      </c>
      <c r="B521" s="404" t="str">
        <f>IF($A521="","",VLOOKUP($A521,BDD!$A$8:$BB$3170,3,0))</f>
        <v/>
      </c>
      <c r="C521" s="372" t="str">
        <f>IF($A521="","",VLOOKUP($A521,BDD!$A$8:$BB$3170,4,0))</f>
        <v/>
      </c>
      <c r="D521" s="405" t="str">
        <f>IF($A521="","",VLOOKUP($A521,BDD!$A$8:$BB$3170,12,0))</f>
        <v/>
      </c>
      <c r="E521" s="405" t="str">
        <f>IF($A521="","",VLOOKUP($A521,BDD!$A$8:$BB$3170,5,0))</f>
        <v/>
      </c>
      <c r="F521" s="405" t="str">
        <f>IF($A521="","",VLOOKUP($A521,BDD!$A$8:$BB$3170,6,0))</f>
        <v/>
      </c>
      <c r="G521" s="406" t="str">
        <f>IF($A521="","",VLOOKUP($A521,BDD!$A$8:$BB$3170,7,0))</f>
        <v/>
      </c>
      <c r="H521" s="405" t="str">
        <f>IF($A521="","",VLOOKUP($A521,BDD!$A$8:$BB$3170,8,0))</f>
        <v/>
      </c>
      <c r="I521" s="405" t="str">
        <f>IF($A521="","",VLOOKUP($A521,BDD!$A$8:$BB$3170,9,0))</f>
        <v/>
      </c>
      <c r="J521" s="406" t="str">
        <f>IF($A521="","",VLOOKUP($A521,BDD!$A$8:$BB$3170,10,0))</f>
        <v/>
      </c>
      <c r="K521" s="407" t="str">
        <f>IF($A521="","",VLOOKUP($A521,BDD!$A$8:$BB$3170,11,0))</f>
        <v/>
      </c>
      <c r="L521" s="405" t="str">
        <f>IF($A521="","",VLOOKUP($A521,BDD!$A$8:$BB$3170,13,0))</f>
        <v/>
      </c>
      <c r="M521" s="405" t="str">
        <f>IF($A521="","",VLOOKUP($A521,BDD!$A$8:$BB$3170,14,0))</f>
        <v/>
      </c>
      <c r="N521" s="408" t="str">
        <f>IF(AB521="",IF($A521="","",VLOOKUP($A521,BDD!$A$8:$BB$3170,22,0)),VLOOKUP($A521,BDD!$A$8:$BB$3170,31,0))</f>
        <v/>
      </c>
      <c r="O521" s="406" t="str">
        <f>IF(AB521="",IF($A521="","",VLOOKUP($A521,BDD!$A$8:$BB$3170,16,0)),IF($A521="","",VLOOKUP($A521,BDD!$A$8:$BB$3170,29,0)))</f>
        <v/>
      </c>
      <c r="P521" s="409" t="str">
        <f>IF(AB521="",IF($A521="","",VLOOKUP($A521,BDD!$A$8:$BB$3170,17,0)),VLOOKUP($A521,BDD!$A$8:$BB$3170,30,0))</f>
        <v/>
      </c>
      <c r="Q521" s="409" t="str">
        <f>IF(AB521="",IF($A521="","",VLOOKUP($A521,BDD!$A$8:$BB$3170,18,0)),VLOOKUP($A521,BDD!$A$8:$BB$3170,30,0))</f>
        <v/>
      </c>
      <c r="R521" s="409" t="str">
        <f>IF(AB521="",IF($A521="","",VLOOKUP($A521,BDD!$A$8:$BB$3170,19,0)),VLOOKUP($A521,BDD!$A$8:$BB$3170,30,0))</f>
        <v/>
      </c>
      <c r="S521" s="405" t="str">
        <f>IF($A521="","",IFERROR(RIGHT(IF(VLOOKUP($A521,BDD!$A$8:$BB$3170,23,0)=0,"",VLOOKUP($A521,BDD!$A$8:$BB$3170,23,0)),3),""))</f>
        <v/>
      </c>
      <c r="T521" s="405" t="str">
        <f>IF($A521="","",IFERROR(RIGHT(IF(VLOOKUP($A521,BDD!$A$8:$BB$3170,27,0)=0,"",VLOOKUP($A521,BDD!$A$8:$BB$3170,27,0)),3),""))</f>
        <v/>
      </c>
      <c r="U521" s="405" t="str">
        <f>IF($A521="","",IFERROR(RIGHT(IF(VLOOKUP($A521,BDD!$A$8:$BB$3170,51,0)=0,"",VLOOKUP($A521,BDD!$A$8:$BB$3170,51,0)),3),""))</f>
        <v/>
      </c>
      <c r="V521" s="405" t="str">
        <f>IF($A521="","",IFERROR(RIGHT(IF(VLOOKUP($A521,BDD!$A$8:$BB$3170,52,0)=0,"",VLOOKUP($A521,BDD!$A$8:$BB$3170,52,0)),3),""))</f>
        <v/>
      </c>
      <c r="W521" s="405" t="str">
        <f>IF($A521="","",IFERROR(RIGHT(IF(VLOOKUP($A521,BDD!$A$8:$BB$3170,53,0)=0,"",VLOOKUP($A521,BDD!$A$8:$BB$3170,53,0)),3),""))</f>
        <v/>
      </c>
      <c r="X521" s="410" t="str">
        <f>IF($A521="","",IFERROR(RIGHT(IF(VLOOKUP($A521,BDD!$A$8:$BB$3170,54,0)=0,"",VLOOKUP($A521,BDD!$A$8:$BB$3170,54,0)),3),""))</f>
        <v/>
      </c>
      <c r="Y521" s="359">
        <v>315</v>
      </c>
      <c r="Z521" s="360"/>
      <c r="AA521" s="419"/>
      <c r="AB521" s="411" t="str">
        <f>IF($A521="","",IF(VLOOKUP($A521,BDD!$A$8:$BB$3170,32,0)=0,"",VLOOKUP($A521,BDD!$A$8:$BB$3170,32,0)))</f>
        <v/>
      </c>
    </row>
    <row r="522" spans="1:28" ht="3" customHeight="1">
      <c r="A522" s="379"/>
      <c r="B522" s="216"/>
      <c r="C522" s="216"/>
      <c r="D522" s="216"/>
      <c r="E522" s="216"/>
      <c r="F522" s="216"/>
      <c r="G522" s="380"/>
      <c r="I522" s="216"/>
      <c r="J522" s="380"/>
      <c r="L522" s="216"/>
      <c r="M522" s="216"/>
      <c r="N522" s="216"/>
      <c r="O522" s="380"/>
      <c r="P522" s="381"/>
      <c r="Q522" s="381"/>
      <c r="R522" s="381"/>
      <c r="S522" s="216"/>
      <c r="T522" s="216"/>
      <c r="U522" s="216"/>
      <c r="V522" s="216"/>
      <c r="W522" s="216"/>
      <c r="X522" s="216"/>
      <c r="Y522" s="189">
        <v>22</v>
      </c>
    </row>
    <row r="523" spans="1:28" s="382" customFormat="1" ht="20.100000000000001" customHeight="1">
      <c r="B523" s="1126" t="s">
        <v>1617</v>
      </c>
      <c r="C523" s="1126"/>
      <c r="D523" s="1126"/>
      <c r="E523" s="1126"/>
      <c r="F523" s="1126"/>
      <c r="G523" s="1126"/>
      <c r="H523" s="1126"/>
      <c r="I523" s="1126"/>
      <c r="J523" s="1126"/>
      <c r="K523" s="1126"/>
      <c r="L523" s="1115" t="s">
        <v>1777</v>
      </c>
      <c r="M523" s="1115"/>
      <c r="N523" s="1115"/>
      <c r="O523" s="1115"/>
      <c r="P523" s="1115"/>
      <c r="Q523" s="1115"/>
      <c r="R523" s="1115"/>
      <c r="S523" s="1115"/>
      <c r="T523" s="1115"/>
      <c r="U523" s="1115"/>
      <c r="V523" s="1115"/>
      <c r="W523" s="1115"/>
      <c r="X523" s="1115"/>
      <c r="Y523" s="189"/>
      <c r="Z523" s="418"/>
      <c r="AA523" s="422"/>
      <c r="AB523" s="383"/>
    </row>
    <row r="524" spans="1:28" s="382" customFormat="1" ht="20.100000000000001" customHeight="1">
      <c r="B524" s="1114" t="s">
        <v>1840</v>
      </c>
      <c r="C524" s="1114"/>
      <c r="D524" s="1114"/>
      <c r="E524" s="1114"/>
      <c r="F524" s="1114"/>
      <c r="G524" s="1114"/>
      <c r="H524" s="1114"/>
      <c r="I524" s="1114"/>
      <c r="J524" s="1114"/>
      <c r="K524" s="1114"/>
      <c r="L524" s="1115"/>
      <c r="M524" s="1115"/>
      <c r="N524" s="1115"/>
      <c r="O524" s="1115"/>
      <c r="P524" s="1115"/>
      <c r="Q524" s="1115"/>
      <c r="R524" s="1115"/>
      <c r="S524" s="1115"/>
      <c r="T524" s="1115"/>
      <c r="U524" s="1115"/>
      <c r="V524" s="1115"/>
      <c r="W524" s="1115"/>
      <c r="X524" s="1115"/>
      <c r="Y524" s="189"/>
      <c r="Z524" s="418"/>
      <c r="AA524" s="422"/>
      <c r="AB524" s="383"/>
    </row>
    <row r="525" spans="1:28" s="382" customFormat="1" ht="20.100000000000001" customHeight="1">
      <c r="B525" s="1114" t="s">
        <v>1841</v>
      </c>
      <c r="C525" s="1114"/>
      <c r="D525" s="1114"/>
      <c r="E525" s="1114"/>
      <c r="F525" s="1114"/>
      <c r="G525" s="1114"/>
      <c r="H525" s="1114"/>
      <c r="I525" s="1114"/>
      <c r="J525" s="1114"/>
      <c r="K525" s="1114"/>
      <c r="L525" s="1115"/>
      <c r="M525" s="1115"/>
      <c r="N525" s="1115"/>
      <c r="O525" s="1115"/>
      <c r="P525" s="1115"/>
      <c r="Q525" s="1115"/>
      <c r="R525" s="1115"/>
      <c r="S525" s="1115"/>
      <c r="T525" s="1115"/>
      <c r="U525" s="1115"/>
      <c r="V525" s="1115"/>
      <c r="W525" s="1115"/>
      <c r="X525" s="1115"/>
      <c r="Y525" s="189"/>
      <c r="Z525" s="418"/>
      <c r="AA525" s="422"/>
      <c r="AB525" s="383"/>
    </row>
    <row r="526" spans="1:28" s="382" customFormat="1" ht="20.100000000000001" customHeight="1">
      <c r="B526" s="1114" t="s">
        <v>1842</v>
      </c>
      <c r="C526" s="1114"/>
      <c r="D526" s="1114"/>
      <c r="E526" s="1114"/>
      <c r="F526" s="1114"/>
      <c r="G526" s="1114"/>
      <c r="H526" s="1114"/>
      <c r="I526" s="1114"/>
      <c r="J526" s="1114"/>
      <c r="K526" s="1114"/>
      <c r="L526" s="1115"/>
      <c r="M526" s="1115"/>
      <c r="N526" s="1115"/>
      <c r="O526" s="1115"/>
      <c r="P526" s="1115"/>
      <c r="Q526" s="1115"/>
      <c r="R526" s="1115"/>
      <c r="S526" s="1115"/>
      <c r="T526" s="1115"/>
      <c r="U526" s="1115"/>
      <c r="V526" s="1115"/>
      <c r="W526" s="1115"/>
      <c r="X526" s="1115"/>
      <c r="Y526" s="189"/>
      <c r="Z526" s="418"/>
      <c r="AA526" s="422"/>
      <c r="AB526" s="383"/>
    </row>
  </sheetData>
  <mergeCells count="258">
    <mergeCell ref="D1:H1"/>
    <mergeCell ref="I1:N1"/>
    <mergeCell ref="B2:E4"/>
    <mergeCell ref="F2:T4"/>
    <mergeCell ref="U2:X2"/>
    <mergeCell ref="U3:X3"/>
    <mergeCell ref="U4:X4"/>
    <mergeCell ref="B34:K34"/>
    <mergeCell ref="L34:X34"/>
    <mergeCell ref="B35:K35"/>
    <mergeCell ref="L35:X35"/>
    <mergeCell ref="B36:K36"/>
    <mergeCell ref="L36:X36"/>
    <mergeCell ref="B6:X6"/>
    <mergeCell ref="F7:H7"/>
    <mergeCell ref="S7:T7"/>
    <mergeCell ref="B8:O8"/>
    <mergeCell ref="P8:R8"/>
    <mergeCell ref="B33:K33"/>
    <mergeCell ref="L33:X33"/>
    <mergeCell ref="S42:T42"/>
    <mergeCell ref="B43:O43"/>
    <mergeCell ref="P43:R43"/>
    <mergeCell ref="B68:K68"/>
    <mergeCell ref="L68:X68"/>
    <mergeCell ref="B69:K69"/>
    <mergeCell ref="L69:X69"/>
    <mergeCell ref="B37:E39"/>
    <mergeCell ref="F37:T39"/>
    <mergeCell ref="U37:X37"/>
    <mergeCell ref="U38:X38"/>
    <mergeCell ref="U39:X39"/>
    <mergeCell ref="B41:X41"/>
    <mergeCell ref="B70:K70"/>
    <mergeCell ref="L70:X70"/>
    <mergeCell ref="B71:K71"/>
    <mergeCell ref="L71:X71"/>
    <mergeCell ref="B72:E74"/>
    <mergeCell ref="F72:T74"/>
    <mergeCell ref="U72:X72"/>
    <mergeCell ref="U73:X73"/>
    <mergeCell ref="U74:X74"/>
    <mergeCell ref="B104:K104"/>
    <mergeCell ref="L104:X104"/>
    <mergeCell ref="B105:K105"/>
    <mergeCell ref="L105:X105"/>
    <mergeCell ref="B106:K106"/>
    <mergeCell ref="L106:X106"/>
    <mergeCell ref="B76:X76"/>
    <mergeCell ref="S77:T77"/>
    <mergeCell ref="B78:O78"/>
    <mergeCell ref="P78:R78"/>
    <mergeCell ref="B103:K103"/>
    <mergeCell ref="L103:X103"/>
    <mergeCell ref="S112:T112"/>
    <mergeCell ref="B113:O113"/>
    <mergeCell ref="P113:R113"/>
    <mergeCell ref="B138:K138"/>
    <mergeCell ref="L138:X138"/>
    <mergeCell ref="B139:K139"/>
    <mergeCell ref="L139:X139"/>
    <mergeCell ref="B107:E109"/>
    <mergeCell ref="F107:T109"/>
    <mergeCell ref="U107:X107"/>
    <mergeCell ref="U108:X108"/>
    <mergeCell ref="U109:X109"/>
    <mergeCell ref="B111:X111"/>
    <mergeCell ref="B140:K140"/>
    <mergeCell ref="L140:X140"/>
    <mergeCell ref="B141:K141"/>
    <mergeCell ref="L141:X141"/>
    <mergeCell ref="B142:E144"/>
    <mergeCell ref="F142:T144"/>
    <mergeCell ref="U142:X142"/>
    <mergeCell ref="U143:X143"/>
    <mergeCell ref="U144:X144"/>
    <mergeCell ref="B174:K174"/>
    <mergeCell ref="L174:X174"/>
    <mergeCell ref="B175:K175"/>
    <mergeCell ref="L175:X175"/>
    <mergeCell ref="B176:K176"/>
    <mergeCell ref="L176:X176"/>
    <mergeCell ref="B146:X146"/>
    <mergeCell ref="S147:T147"/>
    <mergeCell ref="B148:O148"/>
    <mergeCell ref="P148:R148"/>
    <mergeCell ref="B173:K173"/>
    <mergeCell ref="L173:X173"/>
    <mergeCell ref="S182:T182"/>
    <mergeCell ref="B183:O183"/>
    <mergeCell ref="P183:R183"/>
    <mergeCell ref="B208:K208"/>
    <mergeCell ref="L208:X208"/>
    <mergeCell ref="B209:K209"/>
    <mergeCell ref="L209:X209"/>
    <mergeCell ref="B177:E179"/>
    <mergeCell ref="F177:T179"/>
    <mergeCell ref="U177:X177"/>
    <mergeCell ref="U178:X178"/>
    <mergeCell ref="U179:X179"/>
    <mergeCell ref="B181:X181"/>
    <mergeCell ref="B210:K210"/>
    <mergeCell ref="L210:X210"/>
    <mergeCell ref="B211:K211"/>
    <mergeCell ref="L211:X211"/>
    <mergeCell ref="B212:E214"/>
    <mergeCell ref="F212:T214"/>
    <mergeCell ref="U212:X212"/>
    <mergeCell ref="U213:X213"/>
    <mergeCell ref="U214:X214"/>
    <mergeCell ref="B244:K244"/>
    <mergeCell ref="L244:X244"/>
    <mergeCell ref="B245:K245"/>
    <mergeCell ref="L245:X245"/>
    <mergeCell ref="B246:K246"/>
    <mergeCell ref="L246:X246"/>
    <mergeCell ref="B216:X216"/>
    <mergeCell ref="S217:T217"/>
    <mergeCell ref="B218:O218"/>
    <mergeCell ref="P218:R218"/>
    <mergeCell ref="B243:K243"/>
    <mergeCell ref="L243:X243"/>
    <mergeCell ref="S252:T252"/>
    <mergeCell ref="B253:O253"/>
    <mergeCell ref="P253:R253"/>
    <mergeCell ref="B278:K278"/>
    <mergeCell ref="L278:X278"/>
    <mergeCell ref="B279:K279"/>
    <mergeCell ref="L279:X279"/>
    <mergeCell ref="B247:E249"/>
    <mergeCell ref="F247:T249"/>
    <mergeCell ref="U247:X247"/>
    <mergeCell ref="U248:X248"/>
    <mergeCell ref="U249:X249"/>
    <mergeCell ref="B251:X251"/>
    <mergeCell ref="B280:K280"/>
    <mergeCell ref="L280:X280"/>
    <mergeCell ref="B281:K281"/>
    <mergeCell ref="L281:X281"/>
    <mergeCell ref="B282:E284"/>
    <mergeCell ref="F282:T284"/>
    <mergeCell ref="U282:X282"/>
    <mergeCell ref="U283:X283"/>
    <mergeCell ref="U284:X284"/>
    <mergeCell ref="B314:K314"/>
    <mergeCell ref="L314:X314"/>
    <mergeCell ref="B315:K315"/>
    <mergeCell ref="L315:X315"/>
    <mergeCell ref="B316:K316"/>
    <mergeCell ref="L316:X316"/>
    <mergeCell ref="B286:X286"/>
    <mergeCell ref="S287:T287"/>
    <mergeCell ref="B288:O288"/>
    <mergeCell ref="P288:R288"/>
    <mergeCell ref="B313:K313"/>
    <mergeCell ref="L313:X313"/>
    <mergeCell ref="S322:T322"/>
    <mergeCell ref="B323:O323"/>
    <mergeCell ref="P323:R323"/>
    <mergeCell ref="B348:K348"/>
    <mergeCell ref="L348:X348"/>
    <mergeCell ref="B349:K349"/>
    <mergeCell ref="L349:X349"/>
    <mergeCell ref="B317:E319"/>
    <mergeCell ref="F317:T319"/>
    <mergeCell ref="U317:X317"/>
    <mergeCell ref="U318:X318"/>
    <mergeCell ref="U319:X319"/>
    <mergeCell ref="B321:X321"/>
    <mergeCell ref="B350:K350"/>
    <mergeCell ref="L350:X350"/>
    <mergeCell ref="B351:K351"/>
    <mergeCell ref="L351:X351"/>
    <mergeCell ref="B352:E354"/>
    <mergeCell ref="F352:T354"/>
    <mergeCell ref="U352:X352"/>
    <mergeCell ref="U353:X353"/>
    <mergeCell ref="U354:X354"/>
    <mergeCell ref="B384:K384"/>
    <mergeCell ref="L384:X384"/>
    <mergeCell ref="B385:K385"/>
    <mergeCell ref="L385:X385"/>
    <mergeCell ref="B386:K386"/>
    <mergeCell ref="L386:X386"/>
    <mergeCell ref="B356:X356"/>
    <mergeCell ref="S357:T357"/>
    <mergeCell ref="B358:O358"/>
    <mergeCell ref="P358:R358"/>
    <mergeCell ref="B383:K383"/>
    <mergeCell ref="L383:X383"/>
    <mergeCell ref="S392:T392"/>
    <mergeCell ref="B393:O393"/>
    <mergeCell ref="P393:R393"/>
    <mergeCell ref="B418:K418"/>
    <mergeCell ref="L418:X418"/>
    <mergeCell ref="B419:K419"/>
    <mergeCell ref="L419:X419"/>
    <mergeCell ref="B387:E389"/>
    <mergeCell ref="F387:T389"/>
    <mergeCell ref="U387:X387"/>
    <mergeCell ref="U388:X388"/>
    <mergeCell ref="U389:X389"/>
    <mergeCell ref="B391:X391"/>
    <mergeCell ref="B420:K420"/>
    <mergeCell ref="L420:X420"/>
    <mergeCell ref="B421:K421"/>
    <mergeCell ref="L421:X421"/>
    <mergeCell ref="B422:E424"/>
    <mergeCell ref="F422:T424"/>
    <mergeCell ref="U422:X422"/>
    <mergeCell ref="U423:X423"/>
    <mergeCell ref="U424:X424"/>
    <mergeCell ref="B454:K454"/>
    <mergeCell ref="L454:X454"/>
    <mergeCell ref="B455:K455"/>
    <mergeCell ref="L455:X455"/>
    <mergeCell ref="B456:K456"/>
    <mergeCell ref="L456:X456"/>
    <mergeCell ref="B426:X426"/>
    <mergeCell ref="S427:T427"/>
    <mergeCell ref="B428:O428"/>
    <mergeCell ref="P428:R428"/>
    <mergeCell ref="B453:K453"/>
    <mergeCell ref="L453:X453"/>
    <mergeCell ref="S462:T462"/>
    <mergeCell ref="B463:O463"/>
    <mergeCell ref="P463:R463"/>
    <mergeCell ref="B488:K488"/>
    <mergeCell ref="L488:X488"/>
    <mergeCell ref="B489:K489"/>
    <mergeCell ref="L489:X489"/>
    <mergeCell ref="B457:E459"/>
    <mergeCell ref="F457:T459"/>
    <mergeCell ref="U457:X457"/>
    <mergeCell ref="U458:X458"/>
    <mergeCell ref="U459:X459"/>
    <mergeCell ref="B461:X461"/>
    <mergeCell ref="B490:K490"/>
    <mergeCell ref="L490:X490"/>
    <mergeCell ref="B491:K491"/>
    <mergeCell ref="L491:X491"/>
    <mergeCell ref="B492:E494"/>
    <mergeCell ref="F492:T494"/>
    <mergeCell ref="U492:X492"/>
    <mergeCell ref="U493:X493"/>
    <mergeCell ref="U494:X494"/>
    <mergeCell ref="B524:K524"/>
    <mergeCell ref="L524:X524"/>
    <mergeCell ref="B525:K525"/>
    <mergeCell ref="L525:X525"/>
    <mergeCell ref="B526:K526"/>
    <mergeCell ref="L526:X526"/>
    <mergeCell ref="B496:X496"/>
    <mergeCell ref="S497:T497"/>
    <mergeCell ref="B498:O498"/>
    <mergeCell ref="P498:R498"/>
    <mergeCell ref="B523:K523"/>
    <mergeCell ref="L523:X523"/>
  </mergeCells>
  <printOptions horizontalCentered="1" verticalCentered="1"/>
  <pageMargins left="7.874015748031496E-2" right="7.874015748031496E-2" top="7.874015748031496E-2" bottom="7.874015748031496E-2" header="0" footer="0"/>
  <pageSetup paperSize="9" scale="82" fitToHeight="15" orientation="landscape" r:id="rId1"/>
  <rowBreaks count="1" manualBreakCount="1">
    <brk id="36" min="1" max="23"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588"/>
  <sheetViews>
    <sheetView view="pageBreakPreview" zoomScale="120" zoomScaleNormal="100" zoomScaleSheetLayoutView="120" workbookViewId="0">
      <selection activeCell="P9" sqref="P9:S9"/>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6" width="8.140625" style="189" customWidth="1"/>
    <col min="7" max="7" width="14.28515625" style="189" customWidth="1"/>
    <col min="8" max="8" width="6.140625" style="216" customWidth="1"/>
    <col min="9" max="9" width="4.42578125" style="189" customWidth="1"/>
    <col min="10" max="10" width="5" style="189" customWidth="1"/>
    <col min="11" max="11" width="10.85546875" style="189" bestFit="1" customWidth="1"/>
    <col min="12" max="12" width="9.42578125" style="189" customWidth="1"/>
    <col min="13" max="15" width="6.85546875" style="425" customWidth="1"/>
    <col min="16" max="21" width="8.28515625" style="189" customWidth="1"/>
    <col min="22" max="22" width="9.85546875" style="189"/>
    <col min="23" max="23" width="9.5703125" style="317" hidden="1" customWidth="1"/>
    <col min="24" max="24" width="6.28515625" style="420" customWidth="1"/>
    <col min="25" max="25" width="10.28515625" style="232" hidden="1" customWidth="1"/>
    <col min="26" max="16384" width="9.85546875" style="189"/>
  </cols>
  <sheetData>
    <row r="1" spans="1:25" s="310" customFormat="1" ht="25.5" customHeight="1">
      <c r="B1" s="311"/>
      <c r="C1" s="311"/>
      <c r="D1" s="1141" t="s">
        <v>1818</v>
      </c>
      <c r="E1" s="1141"/>
      <c r="F1" s="1141"/>
      <c r="G1" s="1141"/>
      <c r="H1" s="1141"/>
      <c r="I1" s="1142"/>
      <c r="J1" s="1142"/>
      <c r="K1" s="1142"/>
      <c r="L1" s="312">
        <f>IF(COUNTA(X:X)&lt;=21,1,IF(AND(COUNTA(X:X)&gt;21,COUNTA(X:X)&lt;=42),2,IF(AND(COUNTA(X:X)&gt;42,COUNTA(X:X)&lt;=63),3,IF(AND(COUNTA(X:X)&gt;63,COUNTA(X:X)&lt;=84),4,IF(AND(COUNTA(X:X)&gt;84,COUNTA(X:X)&lt;=105),5,IF(AND(COUNTA(X:X)&gt;105,COUNTA(X:X)&lt;=126),6,IF(AND(COUNTA(X:X)&gt;126,COUNTA(X:X)&lt;=147),7,IF(AND(COUNTA(X:X)&gt;147,COUNTA(X:X)&lt;=168),8,IF(AND(COUNTA(X:X)&gt;168,COUNTA(X:X)&lt;=189),9,IF(AND(COUNTA(X:X)&gt;189,COUNTA(X:X)&lt;=210),10,IF(AND(COUNTA(X:X)&gt;210,COUNTA(X:X)&lt;=231),11,IF(AND(COUNTA(X:X)&gt;231,COUNTA(X:X)&lt;=252),12,IF(AND(COUNTA(X:X)&gt;252,COUNTA(X:X)&lt;=273),13,IF(AND(COUNTA(X:X)&gt;273,COUNTA(X:X)&lt;=294),14,IF(AND(COUNTA(X:X)&gt;294,COUNTA(X:X)&lt;=315),15,0)))))))))))))))</f>
        <v>6</v>
      </c>
      <c r="M1" s="313"/>
      <c r="N1" s="313"/>
      <c r="O1" s="313"/>
      <c r="P1" s="311"/>
      <c r="Q1" s="311"/>
      <c r="R1" s="311"/>
      <c r="S1" s="311"/>
      <c r="T1" s="311"/>
      <c r="U1" s="311"/>
      <c r="W1" s="310">
        <f>IF(X1="","",ROW())</f>
        <v>1</v>
      </c>
      <c r="X1" s="314" t="s">
        <v>0</v>
      </c>
    </row>
    <row r="2" spans="1:25" s="316" customFormat="1" ht="18.95" customHeight="1">
      <c r="A2" s="315"/>
      <c r="B2" s="1127"/>
      <c r="C2" s="1127"/>
      <c r="D2" s="1127"/>
      <c r="E2" s="1127"/>
      <c r="F2" s="1128" t="s">
        <v>1533</v>
      </c>
      <c r="G2" s="1129"/>
      <c r="H2" s="1129"/>
      <c r="I2" s="1129"/>
      <c r="J2" s="1129"/>
      <c r="K2" s="1129"/>
      <c r="L2" s="1129"/>
      <c r="M2" s="1129"/>
      <c r="N2" s="1129"/>
      <c r="O2" s="1129"/>
      <c r="P2" s="1129"/>
      <c r="Q2" s="1130"/>
      <c r="R2" s="1137" t="s">
        <v>1820</v>
      </c>
      <c r="S2" s="1138"/>
      <c r="T2" s="1138"/>
      <c r="U2" s="1139"/>
      <c r="W2" s="317">
        <f t="shared" ref="W2:W105" si="0">IF(X2="","",ROW())</f>
        <v>2</v>
      </c>
      <c r="X2" s="314" t="s">
        <v>2</v>
      </c>
      <c r="Y2" s="318"/>
    </row>
    <row r="3" spans="1:25" s="316" customFormat="1" ht="18.95" customHeight="1">
      <c r="A3" s="315"/>
      <c r="B3" s="1127"/>
      <c r="C3" s="1127"/>
      <c r="D3" s="1127"/>
      <c r="E3" s="1127"/>
      <c r="F3" s="1131"/>
      <c r="G3" s="1132"/>
      <c r="H3" s="1132"/>
      <c r="I3" s="1132"/>
      <c r="J3" s="1132"/>
      <c r="K3" s="1132"/>
      <c r="L3" s="1132"/>
      <c r="M3" s="1132"/>
      <c r="N3" s="1132"/>
      <c r="O3" s="1132"/>
      <c r="P3" s="1132"/>
      <c r="Q3" s="1133"/>
      <c r="R3" s="1137" t="s">
        <v>1536</v>
      </c>
      <c r="S3" s="1138"/>
      <c r="T3" s="1138"/>
      <c r="U3" s="1139"/>
      <c r="W3" s="317">
        <f t="shared" si="0"/>
        <v>3</v>
      </c>
      <c r="X3" s="314" t="s">
        <v>3</v>
      </c>
      <c r="Y3" s="318"/>
    </row>
    <row r="4" spans="1:25" s="316" customFormat="1" ht="18.95" customHeight="1">
      <c r="A4" s="315"/>
      <c r="B4" s="1127"/>
      <c r="C4" s="1127"/>
      <c r="D4" s="1127"/>
      <c r="E4" s="1127"/>
      <c r="F4" s="1134"/>
      <c r="G4" s="1135"/>
      <c r="H4" s="1135"/>
      <c r="I4" s="1135"/>
      <c r="J4" s="1135"/>
      <c r="K4" s="1135"/>
      <c r="L4" s="1135"/>
      <c r="M4" s="1135"/>
      <c r="N4" s="1135"/>
      <c r="O4" s="1135"/>
      <c r="P4" s="1135"/>
      <c r="Q4" s="1136"/>
      <c r="R4" s="1137" t="s">
        <v>1538</v>
      </c>
      <c r="S4" s="1138"/>
      <c r="T4" s="1138"/>
      <c r="U4" s="1139"/>
      <c r="W4" s="317">
        <f t="shared" si="0"/>
        <v>4</v>
      </c>
      <c r="X4" s="314" t="s">
        <v>4</v>
      </c>
      <c r="Y4" s="318"/>
    </row>
    <row r="5" spans="1:25" s="316" customFormat="1" ht="3" customHeight="1">
      <c r="A5" s="315"/>
      <c r="H5" s="319"/>
      <c r="M5" s="320"/>
      <c r="N5" s="320"/>
      <c r="O5" s="320"/>
      <c r="W5" s="317">
        <f t="shared" si="0"/>
        <v>5</v>
      </c>
      <c r="X5" s="314" t="s">
        <v>5</v>
      </c>
      <c r="Y5" s="318"/>
    </row>
    <row r="6" spans="1:25"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8"/>
      <c r="W6" s="317">
        <f t="shared" si="0"/>
        <v>6</v>
      </c>
      <c r="X6" s="314" t="s">
        <v>6</v>
      </c>
      <c r="Y6" s="318"/>
    </row>
    <row r="7" spans="1:25" s="326" customFormat="1" ht="18.75" customHeight="1">
      <c r="A7" s="315"/>
      <c r="B7" s="321" t="s">
        <v>1822</v>
      </c>
      <c r="C7" s="322"/>
      <c r="D7" s="322"/>
      <c r="E7" s="322"/>
      <c r="F7" s="1140" t="str">
        <f>VLOOKUP($A11,BDD!$A$8:$AU$2162,2,0)</f>
        <v>MFD-ISW Vers MFD-CPF-</v>
      </c>
      <c r="G7" s="1140"/>
      <c r="H7" s="1140"/>
      <c r="J7" s="327"/>
      <c r="K7" s="328" t="s">
        <v>1824</v>
      </c>
      <c r="L7" s="329">
        <f>SUMIFS(H11:H583,D11:D583,"A")</f>
        <v>0</v>
      </c>
      <c r="M7" s="330" t="s">
        <v>1825</v>
      </c>
      <c r="N7" s="331" t="s">
        <v>1826</v>
      </c>
      <c r="O7" s="332"/>
      <c r="P7" s="1119">
        <f>SUMIFS(H11:H583,D11:D583,"D")</f>
        <v>0</v>
      </c>
      <c r="Q7" s="1119"/>
      <c r="R7" s="333" t="s">
        <v>1825</v>
      </c>
      <c r="S7" s="324" t="s">
        <v>1827</v>
      </c>
      <c r="U7" s="334" t="str">
        <f>CONCATENATE("1/",$L$1)</f>
        <v>1/6</v>
      </c>
      <c r="W7" s="317">
        <f t="shared" si="0"/>
        <v>7</v>
      </c>
      <c r="X7" s="314" t="s">
        <v>7</v>
      </c>
      <c r="Y7" s="333"/>
    </row>
    <row r="8" spans="1:25" s="223" customFormat="1" ht="22.5" customHeight="1">
      <c r="A8" s="315"/>
      <c r="B8" s="1120" t="s">
        <v>1828</v>
      </c>
      <c r="C8" s="1121"/>
      <c r="D8" s="1121"/>
      <c r="E8" s="1121"/>
      <c r="F8" s="1121"/>
      <c r="G8" s="1121"/>
      <c r="H8" s="1121"/>
      <c r="I8" s="1121"/>
      <c r="J8" s="1121"/>
      <c r="K8" s="1121"/>
      <c r="L8" s="1122"/>
      <c r="M8" s="1123" t="s">
        <v>1829</v>
      </c>
      <c r="N8" s="1124"/>
      <c r="O8" s="1125"/>
      <c r="P8" s="335" t="s">
        <v>1830</v>
      </c>
      <c r="Q8" s="336"/>
      <c r="R8" s="337">
        <f>VLOOKUP($A11,BDD!$A$8:$AU$2162,15,0)</f>
        <v>0</v>
      </c>
      <c r="S8" s="336"/>
      <c r="T8" s="336"/>
      <c r="U8" s="338"/>
      <c r="W8" s="317">
        <f t="shared" si="0"/>
        <v>8</v>
      </c>
      <c r="X8" s="314" t="s">
        <v>8</v>
      </c>
      <c r="Y8" s="339"/>
    </row>
    <row r="9" spans="1:25" s="347" customFormat="1" ht="55.5" customHeight="1">
      <c r="A9" s="315"/>
      <c r="B9" s="340" t="s">
        <v>1831</v>
      </c>
      <c r="C9" s="341" t="s">
        <v>1492</v>
      </c>
      <c r="D9" s="341" t="s">
        <v>1500</v>
      </c>
      <c r="E9" s="341" t="s">
        <v>1493</v>
      </c>
      <c r="F9" s="342" t="s">
        <v>1494</v>
      </c>
      <c r="G9" s="342" t="s">
        <v>1832</v>
      </c>
      <c r="H9" s="342" t="s">
        <v>1833</v>
      </c>
      <c r="I9" s="341" t="s">
        <v>1501</v>
      </c>
      <c r="J9" s="341" t="s">
        <v>1502</v>
      </c>
      <c r="K9" s="343" t="s">
        <v>1519</v>
      </c>
      <c r="L9" s="341" t="s">
        <v>1504</v>
      </c>
      <c r="M9" s="344" t="s">
        <v>1516</v>
      </c>
      <c r="N9" s="344" t="s">
        <v>1517</v>
      </c>
      <c r="O9" s="344" t="s">
        <v>1518</v>
      </c>
      <c r="P9" s="345" t="s">
        <v>1834</v>
      </c>
      <c r="Q9" s="345" t="s">
        <v>1835</v>
      </c>
      <c r="R9" s="345" t="s">
        <v>1836</v>
      </c>
      <c r="S9" s="345" t="s">
        <v>1837</v>
      </c>
      <c r="T9" s="345" t="s">
        <v>1838</v>
      </c>
      <c r="U9" s="346" t="s">
        <v>1839</v>
      </c>
      <c r="W9" s="317">
        <f t="shared" si="0"/>
        <v>9</v>
      </c>
      <c r="X9" s="314" t="s">
        <v>9</v>
      </c>
    </row>
    <row r="10" spans="1:25" ht="3" customHeight="1">
      <c r="A10" s="315"/>
      <c r="B10" s="348"/>
      <c r="C10" s="348"/>
      <c r="D10" s="348"/>
      <c r="E10" s="348"/>
      <c r="F10" s="348"/>
      <c r="G10" s="348"/>
      <c r="H10" s="348"/>
      <c r="I10" s="348"/>
      <c r="J10" s="348"/>
      <c r="K10" s="348"/>
      <c r="L10" s="348"/>
      <c r="M10" s="349"/>
      <c r="N10" s="349"/>
      <c r="O10" s="349"/>
      <c r="P10" s="348"/>
      <c r="Q10" s="348"/>
      <c r="R10" s="348"/>
      <c r="S10" s="348"/>
      <c r="T10" s="348"/>
      <c r="U10" s="348"/>
      <c r="V10" s="348"/>
      <c r="W10" s="317">
        <f t="shared" si="0"/>
        <v>10</v>
      </c>
      <c r="X10" s="314" t="s">
        <v>10</v>
      </c>
    </row>
    <row r="11" spans="1:25" s="359" customFormat="1" ht="10.5" customHeight="1" thickBot="1">
      <c r="A11" s="350" t="str">
        <f>IF(X1="","",X1)</f>
        <v>0001</v>
      </c>
      <c r="B11" s="1175">
        <f>IF($A11="","",VLOOKUP($A11,BDD!$A$8:$AU$2162,3,0))</f>
        <v>0</v>
      </c>
      <c r="C11" s="1177">
        <f>IF($A11="","",VLOOKUP($A11,BDD!$A$8:$AU$2162,4,0))</f>
        <v>0</v>
      </c>
      <c r="D11" s="1174">
        <f>IF($A11="","",VLOOKUP($A11,BDD!$A$8:$AU$2162,12,0))</f>
        <v>0</v>
      </c>
      <c r="E11" s="1178" t="str">
        <f>IF($A11="","",VLOOKUP($A11,BDD!$A$8:$AU$2162,5,0))</f>
        <v>JN°001</v>
      </c>
      <c r="F11" s="426">
        <f>IF($A11="","",VLOOKUP($A11,BDD!$A$8:$AU$2162,6,0))</f>
        <v>0</v>
      </c>
      <c r="G11" s="427">
        <f>IF($A11="","",VLOOKUP($A11,BDD!$A$8:$AU$2162,7,0))</f>
        <v>0</v>
      </c>
      <c r="H11" s="428">
        <f>IF($A11="","",VLOOKUP($A11,BDD!$A$8:$AU$2162,8,0))</f>
        <v>0</v>
      </c>
      <c r="I11" s="428">
        <f>IF($A11="","",VLOOKUP($A11,BDD!$A$8:$AU$2162,13,0))</f>
        <v>0</v>
      </c>
      <c r="J11" s="428">
        <f>IF($A11="","",VLOOKUP($A11,BDD!$A$8:$AU$2162,14,0))</f>
        <v>0</v>
      </c>
      <c r="K11" s="429">
        <f>IF(Y11="",IF($A11="","",VLOOKUP($A11,BDD!$A$8:$AU$2162,22,0)),VLOOKUP($A11,BDD!$A$8:$AU$2162,31,0))</f>
        <v>0</v>
      </c>
      <c r="L11" s="430">
        <f>IF(Y11="",IF($A11="","",VLOOKUP($A11,BDD!$A$8:$AU$2162,16,0)),IF($A11="","",VLOOKUP($A11,BDD!$A$8:$AU$2162,29,0)))</f>
        <v>0</v>
      </c>
      <c r="M11" s="1179">
        <f>IF(Y11="",IF($A12="","",VLOOKUP($A12,BDD!$A$8:$AU$2162,17,0)),VLOOKUP($A12,BDD!$A$8:$AU$2162,30,0))</f>
        <v>0</v>
      </c>
      <c r="N11" s="1173">
        <f>IF(Y11="",IF($A12="","",VLOOKUP($A12,BDD!$A$8:$AU$2162,18,0)),VLOOKUP($A12,BDD!$A$8:$AU$2162,30,0))</f>
        <v>0</v>
      </c>
      <c r="O11" s="1173">
        <f>IF(Y11="",IF($A12="","",VLOOKUP($A12,BDD!$A$8:$AU$2162,19,0)),VLOOKUP($A12,BDD!$A$8:$AU$2162,30,0))</f>
        <v>0</v>
      </c>
      <c r="P11" s="1174" t="str">
        <f>IF($A12="","",RIGHT(VLOOKUP($A12,BDD!$A$8:$AU$2162,23,0),3))</f>
        <v/>
      </c>
      <c r="Q11" s="1174" t="str">
        <f>IF($A12="","",RIGHT(VLOOKUP($A12,BDD!$A$8:$AU$2162,23,0),3))</f>
        <v/>
      </c>
      <c r="R11" s="1174" t="str">
        <f>IF($A12="","",RIGHT(VLOOKUP($A12,BDD!$A$8:$AU$2162,23,0),3))</f>
        <v/>
      </c>
      <c r="S11" s="1174" t="str">
        <f>IF($A12="","",RIGHT(VLOOKUP($A12,BDD!$A$8:$AU$2162,23,0),3))</f>
        <v/>
      </c>
      <c r="T11" s="1174" t="str">
        <f>IF($A12="","",RIGHT(VLOOKUP($A12,BDD!$A$8:$AU$2162,23,0),3))</f>
        <v/>
      </c>
      <c r="U11" s="1180" t="str">
        <f>IF($A12="","",RIGHT(VLOOKUP($A12,BDD!$A$8:$AU$2162,23,0),3))</f>
        <v/>
      </c>
      <c r="V11" s="359">
        <v>1</v>
      </c>
      <c r="W11" s="360">
        <f t="shared" si="0"/>
        <v>11</v>
      </c>
      <c r="X11" s="314" t="s">
        <v>11</v>
      </c>
      <c r="Y11" s="361" t="str">
        <f>IF($A11="","",IF(VLOOKUP($A11,BDD!$A$8:$AU$2162,32,0)=0,"",VLOOKUP($A11,BDD!$A$8:$AU$2162,32,0)))</f>
        <v/>
      </c>
    </row>
    <row r="12" spans="1:25" s="359" customFormat="1" ht="10.5" customHeight="1">
      <c r="A12" s="431" t="str">
        <f>+A13</f>
        <v>0002</v>
      </c>
      <c r="B12" s="1176"/>
      <c r="C12" s="1164"/>
      <c r="D12" s="1159"/>
      <c r="E12" s="1156"/>
      <c r="F12" s="432">
        <f>IF($A12="","",VLOOKUP($A12,BDD!$A$8:$AU$2162,9,0))</f>
        <v>0</v>
      </c>
      <c r="G12" s="433">
        <f>IF($A12="","",VLOOKUP($A12,BDD!$A$8:$AU$2162,10,0))</f>
        <v>0</v>
      </c>
      <c r="H12" s="434">
        <f>IF($A12="","",VLOOKUP($A12,BDD!$A$8:$AU$2162,11,0))</f>
        <v>0</v>
      </c>
      <c r="I12" s="434">
        <f>IF($A12="","",VLOOKUP($A12,BDD!$A$8:$AU$2162,13,0))</f>
        <v>0</v>
      </c>
      <c r="J12" s="434">
        <f>IF($A12="","",VLOOKUP($A12,BDD!$A$8:$AU$2162,14,0))</f>
        <v>0</v>
      </c>
      <c r="K12" s="435">
        <f>IF(Y12="",IF($A12="","",VLOOKUP($A12,BDD!$A$8:$AU$2162,22,0)),VLOOKUP($A12,BDD!$A$8:$AU$2162,31,0))</f>
        <v>0</v>
      </c>
      <c r="L12" s="436">
        <f>IF(Y12="",IF($A12="","",VLOOKUP($A12,BDD!$A$8:$AU$2162,16,0)),IF($A12="","",VLOOKUP($A12,BDD!$A$8:$AU$2162,29,0)))</f>
        <v>0</v>
      </c>
      <c r="M12" s="1172"/>
      <c r="N12" s="1157"/>
      <c r="O12" s="1157"/>
      <c r="P12" s="1159"/>
      <c r="Q12" s="1159"/>
      <c r="R12" s="1159"/>
      <c r="S12" s="1159"/>
      <c r="T12" s="1159"/>
      <c r="U12" s="1161"/>
      <c r="W12" s="360"/>
      <c r="X12" s="314" t="s">
        <v>12</v>
      </c>
      <c r="Y12" s="361"/>
    </row>
    <row r="13" spans="1:25" s="359" customFormat="1" ht="10.5" customHeight="1" thickBot="1">
      <c r="A13" s="350" t="str">
        <f>IF(X2="","",X2)</f>
        <v>0002</v>
      </c>
      <c r="B13" s="1162">
        <f>IF($A13="","",VLOOKUP($A13,BDD!$A$8:$AU$2162,3,0))</f>
        <v>0</v>
      </c>
      <c r="C13" s="1164">
        <f>IF($A13="","",VLOOKUP($A13,BDD!$A$8:$AU$2162,4,0))</f>
        <v>0</v>
      </c>
      <c r="D13" s="1159">
        <f>IF($A13="","",VLOOKUP($A13,BDD!$A$8:$AU$2162,12,0))</f>
        <v>0</v>
      </c>
      <c r="E13" s="1156" t="str">
        <f>IF($A13="","",VLOOKUP($A13,BDD!$A$8:$AU$2162,5,0))</f>
        <v>JN°002</v>
      </c>
      <c r="F13" s="437">
        <f>IF($A13="","",VLOOKUP($A13,BDD!$A$8:$AU$2162,9,0))</f>
        <v>0</v>
      </c>
      <c r="G13" s="438">
        <f>IF($A13="","",VLOOKUP($A13,BDD!$A$8:$AU$2162,10,0))</f>
        <v>0</v>
      </c>
      <c r="H13" s="439">
        <f>IF($A13="","",VLOOKUP($A13,BDD!$A$8:$AU$2162,11,0))</f>
        <v>0</v>
      </c>
      <c r="I13" s="439">
        <f>IF($A13="","",VLOOKUP($A13,BDD!$A$8:$AU$2162,13,0))</f>
        <v>0</v>
      </c>
      <c r="J13" s="439">
        <f>IF($A13="","",VLOOKUP($A13,BDD!$A$8:$AU$2162,14,0))</f>
        <v>0</v>
      </c>
      <c r="K13" s="440">
        <f>IF(Y13="",IF($A13="","",VLOOKUP($A13,BDD!$A$8:$AU$2162,22,0)),VLOOKUP($A13,BDD!$A$8:$AU$2162,31,0))</f>
        <v>0</v>
      </c>
      <c r="L13" s="441">
        <f>IF(Y13="",IF($A13="","",VLOOKUP($A13,BDD!$A$8:$AU$2162,16,0)),IF($A13="","",VLOOKUP($A13,BDD!$A$8:$AU$2162,29,0)))</f>
        <v>0</v>
      </c>
      <c r="M13" s="1172">
        <f>IF(Y13="",IF($A14="","",VLOOKUP($A14,BDD!$A$8:$AU$2162,17,0)),VLOOKUP($A14,BDD!$A$8:$AU$2162,30,0))</f>
        <v>0</v>
      </c>
      <c r="N13" s="1157">
        <f>IF(Y13="",IF($A14="","",VLOOKUP($A14,BDD!$A$8:$AU$2162,18,0)),VLOOKUP($A14,BDD!$A$8:$AU$2162,30,0))</f>
        <v>0</v>
      </c>
      <c r="O13" s="1157">
        <f>IF(Y13="",IF($A14="","",VLOOKUP($A14,BDD!$A$8:$AU$2162,19,0)),VLOOKUP($A14,BDD!$A$8:$AU$2162,30,0))</f>
        <v>0</v>
      </c>
      <c r="P13" s="1159" t="str">
        <f>IF($A14="","",RIGHT(VLOOKUP($A14,BDD!$A$8:$AU$2162,23,0),3))</f>
        <v/>
      </c>
      <c r="Q13" s="1159" t="str">
        <f>IF($A14="","",RIGHT(VLOOKUP($A14,BDD!$A$8:$AU$2162,23,0),3))</f>
        <v/>
      </c>
      <c r="R13" s="1159" t="str">
        <f>IF($A14="","",RIGHT(VLOOKUP($A14,BDD!$A$8:$AU$2162,23,0),3))</f>
        <v/>
      </c>
      <c r="S13" s="1159" t="str">
        <f>IF($A14="","",RIGHT(VLOOKUP($A14,BDD!$A$8:$AU$2162,23,0),3))</f>
        <v/>
      </c>
      <c r="T13" s="1159" t="str">
        <f>IF($A14="","",RIGHT(VLOOKUP($A14,BDD!$A$8:$AU$2162,23,0),3))</f>
        <v/>
      </c>
      <c r="U13" s="1161" t="str">
        <f>IF($A14="","",RIGHT(VLOOKUP($A14,BDD!$A$8:$AU$2162,23,0),3))</f>
        <v/>
      </c>
      <c r="V13" s="359">
        <v>2</v>
      </c>
      <c r="W13" s="360">
        <f t="shared" si="0"/>
        <v>13</v>
      </c>
      <c r="X13" s="314" t="s">
        <v>13</v>
      </c>
      <c r="Y13" s="361" t="str">
        <f>IF($A13="","",IF(VLOOKUP($A13,BDD!$A$8:$AU$2162,32,0)=0,"",VLOOKUP($A13,BDD!$A$8:$AU$2162,32,0)))</f>
        <v/>
      </c>
    </row>
    <row r="14" spans="1:25" s="359" customFormat="1" ht="10.5" customHeight="1">
      <c r="A14" s="431" t="str">
        <f>+A15</f>
        <v>0003</v>
      </c>
      <c r="B14" s="1170"/>
      <c r="C14" s="1164"/>
      <c r="D14" s="1159"/>
      <c r="E14" s="1156"/>
      <c r="F14" s="432">
        <f>IF($A14="","",VLOOKUP($A14,BDD!$A$8:$AU$2162,9,0))</f>
        <v>0</v>
      </c>
      <c r="G14" s="433">
        <f>IF($A14="","",VLOOKUP($A14,BDD!$A$8:$AU$2162,10,0))</f>
        <v>0</v>
      </c>
      <c r="H14" s="434">
        <f>IF($A14="","",VLOOKUP($A14,BDD!$A$8:$AU$2162,11,0))</f>
        <v>0</v>
      </c>
      <c r="I14" s="434">
        <f>IF($A14="","",VLOOKUP($A14,BDD!$A$8:$AU$2162,13,0))</f>
        <v>0</v>
      </c>
      <c r="J14" s="434">
        <f>IF($A14="","",VLOOKUP($A14,BDD!$A$8:$AU$2162,14,0))</f>
        <v>0</v>
      </c>
      <c r="K14" s="435">
        <f>IF(Y14="",IF($A14="","",VLOOKUP($A14,BDD!$A$8:$AU$2162,22,0)),VLOOKUP($A14,BDD!$A$8:$AU$2162,31,0))</f>
        <v>0</v>
      </c>
      <c r="L14" s="436">
        <f>IF(Y14="",IF($A14="","",VLOOKUP($A14,BDD!$A$8:$AU$2162,16,0)),IF($A14="","",VLOOKUP($A14,BDD!$A$8:$AU$2162,29,0)))</f>
        <v>0</v>
      </c>
      <c r="M14" s="1167"/>
      <c r="N14" s="1157"/>
      <c r="O14" s="1157"/>
      <c r="P14" s="1159"/>
      <c r="Q14" s="1159"/>
      <c r="R14" s="1159"/>
      <c r="S14" s="1159"/>
      <c r="T14" s="1159"/>
      <c r="U14" s="1161"/>
      <c r="W14" s="360"/>
      <c r="X14" s="314" t="s">
        <v>14</v>
      </c>
      <c r="Y14" s="361"/>
    </row>
    <row r="15" spans="1:25" s="359" customFormat="1" ht="10.5" customHeight="1" thickBot="1">
      <c r="A15" s="350" t="str">
        <f>IF(X3="","",X3)</f>
        <v>0003</v>
      </c>
      <c r="B15" s="1162">
        <f>IF($A15="","",VLOOKUP($A15,BDD!$A$8:$AU$2162,3,0))</f>
        <v>0</v>
      </c>
      <c r="C15" s="1164">
        <f>IF($A15="","",VLOOKUP($A15,BDD!$A$8:$AU$2162,4,0))</f>
        <v>0</v>
      </c>
      <c r="D15" s="1159">
        <f>IF($A15="","",VLOOKUP($A15,BDD!$A$8:$AU$2162,12,0))</f>
        <v>0</v>
      </c>
      <c r="E15" s="1156" t="str">
        <f>IF($A15="","",VLOOKUP($A15,BDD!$A$8:$AU$2162,5,0))</f>
        <v>JN°003</v>
      </c>
      <c r="F15" s="437">
        <f>IF($A15="","",VLOOKUP($A15,BDD!$A$8:$AU$2162,9,0))</f>
        <v>0</v>
      </c>
      <c r="G15" s="438">
        <f>IF($A15="","",VLOOKUP($A15,BDD!$A$8:$AU$2162,10,0))</f>
        <v>0</v>
      </c>
      <c r="H15" s="439">
        <f>IF($A15="","",VLOOKUP($A15,BDD!$A$8:$AU$2162,11,0))</f>
        <v>0</v>
      </c>
      <c r="I15" s="439">
        <f>IF($A15="","",VLOOKUP($A15,BDD!$A$8:$AU$2162,13,0))</f>
        <v>0</v>
      </c>
      <c r="J15" s="439">
        <f>IF($A15="","",VLOOKUP($A15,BDD!$A$8:$AU$2162,14,0))</f>
        <v>0</v>
      </c>
      <c r="K15" s="440">
        <f>IF(Y15="",IF($A15="","",VLOOKUP($A15,BDD!$A$8:$AU$2162,22,0)),VLOOKUP($A15,BDD!$A$8:$AU$2162,31,0))</f>
        <v>0</v>
      </c>
      <c r="L15" s="441">
        <f>IF(Y15="",IF($A15="","",VLOOKUP($A15,BDD!$A$8:$AU$2162,16,0)),IF($A15="","",VLOOKUP($A15,BDD!$A$8:$AU$2162,29,0)))</f>
        <v>0</v>
      </c>
      <c r="M15" s="1167">
        <f>IF(Y15="",IF($A16="","",VLOOKUP($A16,BDD!$A$8:$AU$2162,17,0)),VLOOKUP($A16,BDD!$A$8:$AU$2162,30,0))</f>
        <v>0</v>
      </c>
      <c r="N15" s="1157">
        <f>IF(Y15="",IF($A16="","",VLOOKUP($A16,BDD!$A$8:$AU$2162,18,0)),VLOOKUP($A16,BDD!$A$8:$AU$2162,30,0))</f>
        <v>0</v>
      </c>
      <c r="O15" s="1157">
        <f>IF(Y15="",IF($A16="","",VLOOKUP($A16,BDD!$A$8:$AU$2162,19,0)),VLOOKUP($A16,BDD!$A$8:$AU$2162,30,0))</f>
        <v>0</v>
      </c>
      <c r="P15" s="1159" t="str">
        <f>IF($A16="","",RIGHT(VLOOKUP($A16,BDD!$A$8:$AU$2162,23,0),3))</f>
        <v/>
      </c>
      <c r="Q15" s="1159" t="str">
        <f>IF($A16="","",RIGHT(VLOOKUP($A16,BDD!$A$8:$AU$2162,23,0),3))</f>
        <v/>
      </c>
      <c r="R15" s="1159" t="str">
        <f>IF($A16="","",RIGHT(VLOOKUP($A16,BDD!$A$8:$AU$2162,23,0),3))</f>
        <v/>
      </c>
      <c r="S15" s="1159" t="str">
        <f>IF($A16="","",RIGHT(VLOOKUP($A16,BDD!$A$8:$AU$2162,23,0),3))</f>
        <v/>
      </c>
      <c r="T15" s="1159" t="str">
        <f>IF($A16="","",RIGHT(VLOOKUP($A16,BDD!$A$8:$AU$2162,23,0),3))</f>
        <v/>
      </c>
      <c r="U15" s="1161" t="str">
        <f>IF($A16="","",RIGHT(VLOOKUP($A16,BDD!$A$8:$AU$2162,23,0),3))</f>
        <v/>
      </c>
      <c r="V15" s="359">
        <v>3</v>
      </c>
      <c r="W15" s="360">
        <f t="shared" si="0"/>
        <v>15</v>
      </c>
      <c r="X15" s="314" t="s">
        <v>16</v>
      </c>
      <c r="Y15" s="361" t="str">
        <f>IF($A15="","",IF(VLOOKUP($A15,BDD!$A$8:$AU$2162,32,0)=0,"",VLOOKUP($A15,BDD!$A$8:$AU$2162,32,0)))</f>
        <v/>
      </c>
    </row>
    <row r="16" spans="1:25" s="359" customFormat="1" ht="10.5" customHeight="1">
      <c r="A16" s="431" t="str">
        <f>+A17</f>
        <v>0004</v>
      </c>
      <c r="B16" s="1170"/>
      <c r="C16" s="1164"/>
      <c r="D16" s="1159"/>
      <c r="E16" s="1156"/>
      <c r="F16" s="432">
        <f>IF($A16="","",VLOOKUP($A16,BDD!$A$8:$AU$2162,9,0))</f>
        <v>0</v>
      </c>
      <c r="G16" s="433">
        <f>IF($A16="","",VLOOKUP($A16,BDD!$A$8:$AU$2162,10,0))</f>
        <v>0</v>
      </c>
      <c r="H16" s="434">
        <f>IF($A16="","",VLOOKUP($A16,BDD!$A$8:$AU$2162,11,0))</f>
        <v>0</v>
      </c>
      <c r="I16" s="434">
        <f>IF($A16="","",VLOOKUP($A16,BDD!$A$8:$AU$2162,13,0))</f>
        <v>0</v>
      </c>
      <c r="J16" s="434">
        <f>IF($A16="","",VLOOKUP($A16,BDD!$A$8:$AU$2162,14,0))</f>
        <v>0</v>
      </c>
      <c r="K16" s="435">
        <f>IF(Y16="",IF($A16="","",VLOOKUP($A16,BDD!$A$8:$AU$2162,22,0)),VLOOKUP($A16,BDD!$A$8:$AU$2162,31,0))</f>
        <v>0</v>
      </c>
      <c r="L16" s="436">
        <f>IF(Y16="",IF($A16="","",VLOOKUP($A16,BDD!$A$8:$AU$2162,16,0)),IF($A16="","",VLOOKUP($A16,BDD!$A$8:$AU$2162,29,0)))</f>
        <v>0</v>
      </c>
      <c r="M16" s="1167"/>
      <c r="N16" s="1157"/>
      <c r="O16" s="1157"/>
      <c r="P16" s="1159"/>
      <c r="Q16" s="1159"/>
      <c r="R16" s="1159"/>
      <c r="S16" s="1159"/>
      <c r="T16" s="1159"/>
      <c r="U16" s="1161"/>
      <c r="W16" s="360"/>
      <c r="X16" s="314" t="s">
        <v>17</v>
      </c>
      <c r="Y16" s="361"/>
    </row>
    <row r="17" spans="1:25" s="359" customFormat="1" ht="10.5" customHeight="1" thickBot="1">
      <c r="A17" s="350" t="str">
        <f>IF(X4="","",X4)</f>
        <v>0004</v>
      </c>
      <c r="B17" s="1162">
        <f>IF($A17="","",VLOOKUP($A17,BDD!$A$8:$AU$2162,3,0))</f>
        <v>0</v>
      </c>
      <c r="C17" s="1164">
        <f>IF($A17="","",VLOOKUP($A17,BDD!$A$8:$AU$2162,4,0))</f>
        <v>0</v>
      </c>
      <c r="D17" s="1159">
        <f>IF($A17="","",VLOOKUP($A17,BDD!$A$8:$AU$2162,12,0))</f>
        <v>0</v>
      </c>
      <c r="E17" s="1156" t="str">
        <f>IF($A17="","",VLOOKUP($A17,BDD!$A$8:$AU$2162,5,0))</f>
        <v>JN°004</v>
      </c>
      <c r="F17" s="437">
        <f>IF($A17="","",VLOOKUP($A17,BDD!$A$8:$AU$2162,9,0))</f>
        <v>0</v>
      </c>
      <c r="G17" s="438">
        <f>IF($A17="","",VLOOKUP($A17,BDD!$A$8:$AU$2162,10,0))</f>
        <v>0</v>
      </c>
      <c r="H17" s="439">
        <f>IF($A17="","",VLOOKUP($A17,BDD!$A$8:$AU$2162,11,0))</f>
        <v>0</v>
      </c>
      <c r="I17" s="439">
        <f>IF($A17="","",VLOOKUP($A17,BDD!$A$8:$AU$2162,13,0))</f>
        <v>0</v>
      </c>
      <c r="J17" s="439">
        <f>IF($A17="","",VLOOKUP($A17,BDD!$A$8:$AU$2162,14,0))</f>
        <v>0</v>
      </c>
      <c r="K17" s="440">
        <f>IF(Y17="",IF($A17="","",VLOOKUP($A17,BDD!$A$8:$AU$2162,22,0)),VLOOKUP($A17,BDD!$A$8:$AU$2162,31,0))</f>
        <v>0</v>
      </c>
      <c r="L17" s="441">
        <f>IF(Y17="",IF($A17="","",VLOOKUP($A17,BDD!$A$8:$AU$2162,16,0)),IF($A17="","",VLOOKUP($A17,BDD!$A$8:$AU$2162,29,0)))</f>
        <v>0</v>
      </c>
      <c r="M17" s="1167">
        <f>IF(Y17="",IF($A18="","",VLOOKUP($A18,BDD!$A$8:$AU$2162,17,0)),VLOOKUP($A18,BDD!$A$8:$AU$2162,30,0))</f>
        <v>0</v>
      </c>
      <c r="N17" s="1157">
        <f>IF(Y17="",IF($A18="","",VLOOKUP($A18,BDD!$A$8:$AU$2162,18,0)),VLOOKUP($A18,BDD!$A$8:$AU$2162,30,0))</f>
        <v>0</v>
      </c>
      <c r="O17" s="1157">
        <f>IF(Y17="",IF($A18="","",VLOOKUP($A18,BDD!$A$8:$AU$2162,19,0)),VLOOKUP($A18,BDD!$A$8:$AU$2162,30,0))</f>
        <v>0</v>
      </c>
      <c r="P17" s="1159" t="str">
        <f>IF($A18="","",RIGHT(VLOOKUP($A18,BDD!$A$8:$AU$2162,23,0),3))</f>
        <v/>
      </c>
      <c r="Q17" s="1159" t="str">
        <f>IF($A18="","",RIGHT(VLOOKUP($A18,BDD!$A$8:$AU$2162,23,0),3))</f>
        <v/>
      </c>
      <c r="R17" s="1159" t="str">
        <f>IF($A18="","",RIGHT(VLOOKUP($A18,BDD!$A$8:$AU$2162,23,0),3))</f>
        <v/>
      </c>
      <c r="S17" s="1159" t="str">
        <f>IF($A18="","",RIGHT(VLOOKUP($A18,BDD!$A$8:$AU$2162,23,0),3))</f>
        <v/>
      </c>
      <c r="T17" s="1159" t="str">
        <f>IF($A18="","",RIGHT(VLOOKUP($A18,BDD!$A$8:$AU$2162,23,0),3))</f>
        <v/>
      </c>
      <c r="U17" s="1161" t="str">
        <f>IF($A18="","",RIGHT(VLOOKUP($A18,BDD!$A$8:$AU$2162,23,0),3))</f>
        <v/>
      </c>
      <c r="V17" s="359">
        <v>4</v>
      </c>
      <c r="W17" s="360">
        <f t="shared" si="0"/>
        <v>17</v>
      </c>
      <c r="X17" s="314" t="s">
        <v>18</v>
      </c>
      <c r="Y17" s="361" t="str">
        <f>IF($A17="","",IF(VLOOKUP($A17,BDD!$A$8:$AU$2162,32,0)=0,"",VLOOKUP($A17,BDD!$A$8:$AU$2162,32,0)))</f>
        <v/>
      </c>
    </row>
    <row r="18" spans="1:25" s="359" customFormat="1" ht="10.5" customHeight="1">
      <c r="A18" s="431" t="str">
        <f>+A19</f>
        <v>0005</v>
      </c>
      <c r="B18" s="1170"/>
      <c r="C18" s="1164"/>
      <c r="D18" s="1159"/>
      <c r="E18" s="1156"/>
      <c r="F18" s="432">
        <f>IF($A18="","",VLOOKUP($A18,BDD!$A$8:$AU$2162,9,0))</f>
        <v>0</v>
      </c>
      <c r="G18" s="433">
        <f>IF($A18="","",VLOOKUP($A18,BDD!$A$8:$AU$2162,10,0))</f>
        <v>0</v>
      </c>
      <c r="H18" s="434">
        <f>IF($A18="","",VLOOKUP($A18,BDD!$A$8:$AU$2162,11,0))</f>
        <v>0</v>
      </c>
      <c r="I18" s="434">
        <f>IF($A18="","",VLOOKUP($A18,BDD!$A$8:$AU$2162,13,0))</f>
        <v>0</v>
      </c>
      <c r="J18" s="434">
        <f>IF($A18="","",VLOOKUP($A18,BDD!$A$8:$AU$2162,14,0))</f>
        <v>0</v>
      </c>
      <c r="K18" s="435">
        <f>IF(Y18="",IF($A18="","",VLOOKUP($A18,BDD!$A$8:$AU$2162,22,0)),VLOOKUP($A18,BDD!$A$8:$AU$2162,31,0))</f>
        <v>0</v>
      </c>
      <c r="L18" s="436">
        <f>IF(Y18="",IF($A18="","",VLOOKUP($A18,BDD!$A$8:$AU$2162,16,0)),IF($A18="","",VLOOKUP($A18,BDD!$A$8:$AU$2162,29,0)))</f>
        <v>0</v>
      </c>
      <c r="M18" s="1167"/>
      <c r="N18" s="1157"/>
      <c r="O18" s="1157"/>
      <c r="P18" s="1159"/>
      <c r="Q18" s="1159"/>
      <c r="R18" s="1159"/>
      <c r="S18" s="1159"/>
      <c r="T18" s="1159"/>
      <c r="U18" s="1161"/>
      <c r="W18" s="360"/>
      <c r="X18" s="314" t="s">
        <v>19</v>
      </c>
      <c r="Y18" s="361"/>
    </row>
    <row r="19" spans="1:25" s="359" customFormat="1" ht="10.5" customHeight="1" thickBot="1">
      <c r="A19" s="350" t="str">
        <f>IF(X5="","",X5)</f>
        <v>0005</v>
      </c>
      <c r="B19" s="1162">
        <f>IF($A19="","",VLOOKUP($A19,BDD!$A$8:$AU$2162,3,0))</f>
        <v>0</v>
      </c>
      <c r="C19" s="1164">
        <f>IF($A19="","",VLOOKUP($A19,BDD!$A$8:$AU$2162,4,0))</f>
        <v>0</v>
      </c>
      <c r="D19" s="1159">
        <f>IF($A19="","",VLOOKUP($A19,BDD!$A$8:$AU$2162,12,0))</f>
        <v>0</v>
      </c>
      <c r="E19" s="1156" t="str">
        <f>IF($A19="","",VLOOKUP($A19,BDD!$A$8:$AU$2162,5,0))</f>
        <v>JN°005</v>
      </c>
      <c r="F19" s="437">
        <f>IF($A19="","",VLOOKUP($A19,BDD!$A$8:$AU$2162,9,0))</f>
        <v>0</v>
      </c>
      <c r="G19" s="438">
        <f>IF($A19="","",VLOOKUP($A19,BDD!$A$8:$AU$2162,10,0))</f>
        <v>0</v>
      </c>
      <c r="H19" s="439">
        <f>IF($A19="","",VLOOKUP($A19,BDD!$A$8:$AU$2162,11,0))</f>
        <v>0</v>
      </c>
      <c r="I19" s="439">
        <f>IF($A19="","",VLOOKUP($A19,BDD!$A$8:$AU$2162,13,0))</f>
        <v>0</v>
      </c>
      <c r="J19" s="439">
        <f>IF($A19="","",VLOOKUP($A19,BDD!$A$8:$AU$2162,14,0))</f>
        <v>0</v>
      </c>
      <c r="K19" s="440">
        <f>IF(Y19="",IF($A19="","",VLOOKUP($A19,BDD!$A$8:$AU$2162,22,0)),VLOOKUP($A19,BDD!$A$8:$AU$2162,31,0))</f>
        <v>0</v>
      </c>
      <c r="L19" s="441">
        <f>IF(Y19="",IF($A19="","",VLOOKUP($A19,BDD!$A$8:$AU$2162,16,0)),IF($A19="","",VLOOKUP($A19,BDD!$A$8:$AU$2162,29,0)))</f>
        <v>0</v>
      </c>
      <c r="M19" s="1167">
        <f>IF(Y19="",IF($A20="","",VLOOKUP($A20,BDD!$A$8:$AU$2162,17,0)),VLOOKUP($A20,BDD!$A$8:$AU$2162,30,0))</f>
        <v>0</v>
      </c>
      <c r="N19" s="1157">
        <f>IF(Y19="",IF($A20="","",VLOOKUP($A20,BDD!$A$8:$AU$2162,18,0)),VLOOKUP($A20,BDD!$A$8:$AU$2162,30,0))</f>
        <v>0</v>
      </c>
      <c r="O19" s="1157">
        <f>IF(Y19="",IF($A20="","",VLOOKUP($A20,BDD!$A$8:$AU$2162,19,0)),VLOOKUP($A20,BDD!$A$8:$AU$2162,30,0))</f>
        <v>0</v>
      </c>
      <c r="P19" s="1159" t="str">
        <f>IF($A20="","",RIGHT(VLOOKUP($A20,BDD!$A$8:$AU$2162,23,0),3))</f>
        <v/>
      </c>
      <c r="Q19" s="1159" t="str">
        <f>IF($A20="","",RIGHT(VLOOKUP($A20,BDD!$A$8:$AU$2162,23,0),3))</f>
        <v/>
      </c>
      <c r="R19" s="1159" t="str">
        <f>IF($A20="","",RIGHT(VLOOKUP($A20,BDD!$A$8:$AU$2162,23,0),3))</f>
        <v/>
      </c>
      <c r="S19" s="1159" t="str">
        <f>IF($A20="","",RIGHT(VLOOKUP($A20,BDD!$A$8:$AU$2162,23,0),3))</f>
        <v/>
      </c>
      <c r="T19" s="1159" t="str">
        <f>IF($A20="","",RIGHT(VLOOKUP($A20,BDD!$A$8:$AU$2162,23,0),3))</f>
        <v/>
      </c>
      <c r="U19" s="1161" t="str">
        <f>IF($A20="","",RIGHT(VLOOKUP($A20,BDD!$A$8:$AU$2162,23,0),3))</f>
        <v/>
      </c>
      <c r="V19" s="359">
        <v>5</v>
      </c>
      <c r="W19" s="360">
        <f t="shared" si="0"/>
        <v>19</v>
      </c>
      <c r="X19" s="314" t="s">
        <v>20</v>
      </c>
      <c r="Y19" s="361" t="str">
        <f>IF($A19="","",IF(VLOOKUP($A19,BDD!$A$8:$AU$2162,32,0)=0,"",VLOOKUP($A19,BDD!$A$8:$AU$2162,32,0)))</f>
        <v/>
      </c>
    </row>
    <row r="20" spans="1:25" s="359" customFormat="1" ht="10.5" customHeight="1">
      <c r="A20" s="431" t="str">
        <f>+A21</f>
        <v>0006</v>
      </c>
      <c r="B20" s="1170"/>
      <c r="C20" s="1164"/>
      <c r="D20" s="1159"/>
      <c r="E20" s="1156"/>
      <c r="F20" s="432">
        <f>IF($A20="","",VLOOKUP($A20,BDD!$A$8:$AU$2162,9,0))</f>
        <v>0</v>
      </c>
      <c r="G20" s="433">
        <f>IF($A20="","",VLOOKUP($A20,BDD!$A$8:$AU$2162,10,0))</f>
        <v>0</v>
      </c>
      <c r="H20" s="434">
        <f>IF($A20="","",VLOOKUP($A20,BDD!$A$8:$AU$2162,11,0))</f>
        <v>0</v>
      </c>
      <c r="I20" s="434">
        <f>IF($A20="","",VLOOKUP($A20,BDD!$A$8:$AU$2162,13,0))</f>
        <v>0</v>
      </c>
      <c r="J20" s="434">
        <f>IF($A20="","",VLOOKUP($A20,BDD!$A$8:$AU$2162,14,0))</f>
        <v>0</v>
      </c>
      <c r="K20" s="435">
        <f>IF(Y20="",IF($A20="","",VLOOKUP($A20,BDD!$A$8:$AU$2162,22,0)),VLOOKUP($A20,BDD!$A$8:$AU$2162,31,0))</f>
        <v>0</v>
      </c>
      <c r="L20" s="436">
        <f>IF(Y20="",IF($A20="","",VLOOKUP($A20,BDD!$A$8:$AU$2162,16,0)),IF($A20="","",VLOOKUP($A20,BDD!$A$8:$AU$2162,29,0)))</f>
        <v>0</v>
      </c>
      <c r="M20" s="1167"/>
      <c r="N20" s="1157"/>
      <c r="O20" s="1157"/>
      <c r="P20" s="1159"/>
      <c r="Q20" s="1159"/>
      <c r="R20" s="1159"/>
      <c r="S20" s="1159"/>
      <c r="T20" s="1159"/>
      <c r="U20" s="1161"/>
      <c r="W20" s="360"/>
      <c r="X20" s="314" t="s">
        <v>21</v>
      </c>
      <c r="Y20" s="361"/>
    </row>
    <row r="21" spans="1:25" s="359" customFormat="1" ht="10.5" customHeight="1" thickBot="1">
      <c r="A21" s="350" t="str">
        <f>IF(X6="","",X6)</f>
        <v>0006</v>
      </c>
      <c r="B21" s="1162">
        <f>IF($A21="","",VLOOKUP($A21,BDD!$A$8:$AU$2162,3,0))</f>
        <v>0</v>
      </c>
      <c r="C21" s="1164">
        <f>IF($A21="","",VLOOKUP($A21,BDD!$A$8:$AU$2162,4,0))</f>
        <v>0</v>
      </c>
      <c r="D21" s="1159">
        <f>IF($A21="","",VLOOKUP($A21,BDD!$A$8:$AU$2162,12,0))</f>
        <v>0</v>
      </c>
      <c r="E21" s="1171" t="str">
        <f>IF($A21="","",VLOOKUP($A21,BDD!$A$8:$AU$2162,5,0))</f>
        <v>JN°006</v>
      </c>
      <c r="F21" s="437">
        <f>IF($A21="","",VLOOKUP($A21,BDD!$A$8:$AU$2162,9,0))</f>
        <v>0</v>
      </c>
      <c r="G21" s="438">
        <f>IF($A21="","",VLOOKUP($A21,BDD!$A$8:$AU$2162,10,0))</f>
        <v>0</v>
      </c>
      <c r="H21" s="439">
        <f>IF($A21="","",VLOOKUP($A21,BDD!$A$8:$AU$2162,11,0))</f>
        <v>0</v>
      </c>
      <c r="I21" s="439">
        <f>IF($A21="","",VLOOKUP($A21,BDD!$A$8:$AU$2162,13,0))</f>
        <v>0</v>
      </c>
      <c r="J21" s="439">
        <f>IF($A21="","",VLOOKUP($A21,BDD!$A$8:$AU$2162,14,0))</f>
        <v>0</v>
      </c>
      <c r="K21" s="440">
        <f>IF(Y21="",IF($A21="","",VLOOKUP($A21,BDD!$A$8:$AU$2162,22,0)),VLOOKUP($A21,BDD!$A$8:$AU$2162,31,0))</f>
        <v>0</v>
      </c>
      <c r="L21" s="441">
        <f>IF(Y21="",IF($A21="","",VLOOKUP($A21,BDD!$A$8:$AU$2162,16,0)),IF($A21="","",VLOOKUP($A21,BDD!$A$8:$AU$2162,29,0)))</f>
        <v>0</v>
      </c>
      <c r="M21" s="1167">
        <f>IF(Y21="",IF($A22="","",VLOOKUP($A22,BDD!$A$8:$AU$2162,17,0)),VLOOKUP($A22,BDD!$A$8:$AU$2162,30,0))</f>
        <v>0</v>
      </c>
      <c r="N21" s="1157">
        <f>IF(Y21="",IF($A22="","",VLOOKUP($A22,BDD!$A$8:$AU$2162,18,0)),VLOOKUP($A22,BDD!$A$8:$AU$2162,30,0))</f>
        <v>0</v>
      </c>
      <c r="O21" s="1157">
        <f>IF(Y21="",IF($A22="","",VLOOKUP($A22,BDD!$A$8:$AU$2162,19,0)),VLOOKUP($A22,BDD!$A$8:$AU$2162,30,0))</f>
        <v>0</v>
      </c>
      <c r="P21" s="1159" t="str">
        <f>IF($A22="","",RIGHT(VLOOKUP($A22,BDD!$A$8:$AU$2162,23,0),3))</f>
        <v/>
      </c>
      <c r="Q21" s="1159" t="str">
        <f>IF($A22="","",RIGHT(VLOOKUP($A22,BDD!$A$8:$AU$2162,23,0),3))</f>
        <v/>
      </c>
      <c r="R21" s="1159" t="str">
        <f>IF($A22="","",RIGHT(VLOOKUP($A22,BDD!$A$8:$AU$2162,23,0),3))</f>
        <v/>
      </c>
      <c r="S21" s="1159" t="str">
        <f>IF($A22="","",RIGHT(VLOOKUP($A22,BDD!$A$8:$AU$2162,23,0),3))</f>
        <v/>
      </c>
      <c r="T21" s="1159" t="str">
        <f>IF($A22="","",RIGHT(VLOOKUP($A22,BDD!$A$8:$AU$2162,23,0),3))</f>
        <v/>
      </c>
      <c r="U21" s="1161" t="str">
        <f>IF($A22="","",RIGHT(VLOOKUP($A22,BDD!$A$8:$AU$2162,23,0),3))</f>
        <v/>
      </c>
      <c r="V21" s="359">
        <v>6</v>
      </c>
      <c r="W21" s="360">
        <f t="shared" si="0"/>
        <v>21</v>
      </c>
      <c r="X21" s="314" t="s">
        <v>22</v>
      </c>
      <c r="Y21" s="361" t="str">
        <f>IF($A21="","",IF(VLOOKUP($A21,BDD!$A$8:$AU$2162,32,0)=0,"",VLOOKUP($A21,BDD!$A$8:$AU$2162,32,0)))</f>
        <v/>
      </c>
    </row>
    <row r="22" spans="1:25" s="359" customFormat="1" ht="10.5" customHeight="1">
      <c r="A22" s="431" t="str">
        <f>+A23</f>
        <v>0007</v>
      </c>
      <c r="B22" s="1170"/>
      <c r="C22" s="1164"/>
      <c r="D22" s="1159"/>
      <c r="E22" s="1171"/>
      <c r="F22" s="432">
        <f>IF($A22="","",VLOOKUP($A22,BDD!$A$8:$AU$2162,9,0))</f>
        <v>0</v>
      </c>
      <c r="G22" s="433">
        <f>IF($A22="","",VLOOKUP($A22,BDD!$A$8:$AU$2162,10,0))</f>
        <v>0</v>
      </c>
      <c r="H22" s="434">
        <f>IF($A22="","",VLOOKUP($A22,BDD!$A$8:$AU$2162,11,0))</f>
        <v>0</v>
      </c>
      <c r="I22" s="434">
        <f>IF($A22="","",VLOOKUP($A22,BDD!$A$8:$AU$2162,13,0))</f>
        <v>0</v>
      </c>
      <c r="J22" s="434">
        <f>IF($A22="","",VLOOKUP($A22,BDD!$A$8:$AU$2162,14,0))</f>
        <v>0</v>
      </c>
      <c r="K22" s="435">
        <f>IF(Y22="",IF($A22="","",VLOOKUP($A22,BDD!$A$8:$AU$2162,22,0)),VLOOKUP($A22,BDD!$A$8:$AU$2162,31,0))</f>
        <v>0</v>
      </c>
      <c r="L22" s="436">
        <f>IF(Y22="",IF($A22="","",VLOOKUP($A22,BDD!$A$8:$AU$2162,16,0)),IF($A22="","",VLOOKUP($A22,BDD!$A$8:$AU$2162,29,0)))</f>
        <v>0</v>
      </c>
      <c r="M22" s="1167"/>
      <c r="N22" s="1157"/>
      <c r="O22" s="1157"/>
      <c r="P22" s="1159"/>
      <c r="Q22" s="1159"/>
      <c r="R22" s="1159"/>
      <c r="S22" s="1159"/>
      <c r="T22" s="1159"/>
      <c r="U22" s="1161"/>
      <c r="W22" s="360"/>
      <c r="X22" s="314" t="s">
        <v>23</v>
      </c>
      <c r="Y22" s="361"/>
    </row>
    <row r="23" spans="1:25" s="359" customFormat="1" ht="10.5" customHeight="1" thickBot="1">
      <c r="A23" s="350" t="str">
        <f>IF(X7="","",X7)</f>
        <v>0007</v>
      </c>
      <c r="B23" s="1162">
        <f>IF($A23="","",VLOOKUP($A23,BDD!$A$8:$AU$2162,3,0))</f>
        <v>0</v>
      </c>
      <c r="C23" s="1164">
        <f>IF($A23="","",VLOOKUP($A23,BDD!$A$8:$AU$2162,4,0))</f>
        <v>0</v>
      </c>
      <c r="D23" s="1159">
        <f>IF($A23="","",VLOOKUP($A23,BDD!$A$8:$AU$2162,12,0))</f>
        <v>0</v>
      </c>
      <c r="E23" s="1156" t="str">
        <f>IF($A23="","",VLOOKUP($A23,BDD!$A$8:$AU$2162,5,0))</f>
        <v>JN°007</v>
      </c>
      <c r="F23" s="437">
        <f>IF($A23="","",VLOOKUP($A23,BDD!$A$8:$AU$2162,9,0))</f>
        <v>0</v>
      </c>
      <c r="G23" s="438">
        <f>IF($A23="","",VLOOKUP($A23,BDD!$A$8:$AU$2162,10,0))</f>
        <v>0</v>
      </c>
      <c r="H23" s="439">
        <f>IF($A23="","",VLOOKUP($A23,BDD!$A$8:$AU$2162,11,0))</f>
        <v>0</v>
      </c>
      <c r="I23" s="439">
        <f>IF($A23="","",VLOOKUP($A23,BDD!$A$8:$AU$2162,13,0))</f>
        <v>0</v>
      </c>
      <c r="J23" s="439">
        <f>IF($A23="","",VLOOKUP($A23,BDD!$A$8:$AU$2162,14,0))</f>
        <v>0</v>
      </c>
      <c r="K23" s="440">
        <f>IF(Y23="",IF($A23="","",VLOOKUP($A23,BDD!$A$8:$AU$2162,22,0)),VLOOKUP($A23,BDD!$A$8:$AU$2162,31,0))</f>
        <v>0</v>
      </c>
      <c r="L23" s="441">
        <f>IF(Y23="",IF($A23="","",VLOOKUP($A23,BDD!$A$8:$AU$2162,16,0)),IF($A23="","",VLOOKUP($A23,BDD!$A$8:$AU$2162,29,0)))</f>
        <v>0</v>
      </c>
      <c r="M23" s="1167">
        <f>IF(Y23="",IF($A24="","",VLOOKUP($A24,BDD!$A$8:$AU$2162,17,0)),VLOOKUP($A24,BDD!$A$8:$AU$2162,30,0))</f>
        <v>0</v>
      </c>
      <c r="N23" s="1157">
        <f>IF(Y23="",IF($A24="","",VLOOKUP($A24,BDD!$A$8:$AU$2162,18,0)),VLOOKUP($A24,BDD!$A$8:$AU$2162,30,0))</f>
        <v>0</v>
      </c>
      <c r="O23" s="1157">
        <f>IF(Y23="",IF($A24="","",VLOOKUP($A24,BDD!$A$8:$AU$2162,19,0)),VLOOKUP($A24,BDD!$A$8:$AU$2162,30,0))</f>
        <v>0</v>
      </c>
      <c r="P23" s="1159" t="str">
        <f>IF($A24="","",RIGHT(VLOOKUP($A24,BDD!$A$8:$AU$2162,23,0),3))</f>
        <v/>
      </c>
      <c r="Q23" s="1159" t="str">
        <f>IF($A24="","",RIGHT(VLOOKUP($A24,BDD!$A$8:$AU$2162,23,0),3))</f>
        <v/>
      </c>
      <c r="R23" s="1159" t="str">
        <f>IF($A24="","",RIGHT(VLOOKUP($A24,BDD!$A$8:$AU$2162,23,0),3))</f>
        <v/>
      </c>
      <c r="S23" s="1159" t="str">
        <f>IF($A24="","",RIGHT(VLOOKUP($A24,BDD!$A$8:$AU$2162,23,0),3))</f>
        <v/>
      </c>
      <c r="T23" s="1159" t="str">
        <f>IF($A24="","",RIGHT(VLOOKUP($A24,BDD!$A$8:$AU$2162,23,0),3))</f>
        <v/>
      </c>
      <c r="U23" s="1161" t="str">
        <f>IF($A24="","",RIGHT(VLOOKUP($A24,BDD!$A$8:$AU$2162,23,0),3))</f>
        <v/>
      </c>
      <c r="V23" s="359">
        <v>7</v>
      </c>
      <c r="W23" s="360">
        <f t="shared" si="0"/>
        <v>23</v>
      </c>
      <c r="X23" s="314" t="s">
        <v>24</v>
      </c>
      <c r="Y23" s="361" t="str">
        <f>IF($A23="","",IF(VLOOKUP($A23,BDD!$A$8:$AU$2162,32,0)=0,"",VLOOKUP($A23,BDD!$A$8:$AU$2162,32,0)))</f>
        <v/>
      </c>
    </row>
    <row r="24" spans="1:25" s="359" customFormat="1" ht="10.5" customHeight="1">
      <c r="A24" s="431" t="str">
        <f>+A25</f>
        <v>0008</v>
      </c>
      <c r="B24" s="1170"/>
      <c r="C24" s="1164"/>
      <c r="D24" s="1159"/>
      <c r="E24" s="1156"/>
      <c r="F24" s="432">
        <f>IF($A24="","",VLOOKUP($A24,BDD!$A$8:$AU$2162,9,0))</f>
        <v>0</v>
      </c>
      <c r="G24" s="433">
        <f>IF($A24="","",VLOOKUP($A24,BDD!$A$8:$AU$2162,10,0))</f>
        <v>0</v>
      </c>
      <c r="H24" s="434">
        <f>IF($A24="","",VLOOKUP($A24,BDD!$A$8:$AU$2162,11,0))</f>
        <v>0</v>
      </c>
      <c r="I24" s="434">
        <f>IF($A24="","",VLOOKUP($A24,BDD!$A$8:$AU$2162,13,0))</f>
        <v>0</v>
      </c>
      <c r="J24" s="434">
        <f>IF($A24="","",VLOOKUP($A24,BDD!$A$8:$AU$2162,14,0))</f>
        <v>0</v>
      </c>
      <c r="K24" s="435">
        <f>IF(Y24="",IF($A24="","",VLOOKUP($A24,BDD!$A$8:$AU$2162,22,0)),VLOOKUP($A24,BDD!$A$8:$AU$2162,31,0))</f>
        <v>0</v>
      </c>
      <c r="L24" s="436">
        <f>IF(Y24="",IF($A24="","",VLOOKUP($A24,BDD!$A$8:$AU$2162,16,0)),IF($A24="","",VLOOKUP($A24,BDD!$A$8:$AU$2162,29,0)))</f>
        <v>0</v>
      </c>
      <c r="M24" s="1167"/>
      <c r="N24" s="1157"/>
      <c r="O24" s="1157"/>
      <c r="P24" s="1159"/>
      <c r="Q24" s="1159"/>
      <c r="R24" s="1159"/>
      <c r="S24" s="1159"/>
      <c r="T24" s="1159"/>
      <c r="U24" s="1161"/>
      <c r="W24" s="360"/>
      <c r="X24" s="314" t="s">
        <v>25</v>
      </c>
      <c r="Y24" s="361"/>
    </row>
    <row r="25" spans="1:25" s="359" customFormat="1" ht="10.5" customHeight="1" thickBot="1">
      <c r="A25" s="350" t="str">
        <f>IF(X8="","",X8)</f>
        <v>0008</v>
      </c>
      <c r="B25" s="1162">
        <f>IF($A25="","",VLOOKUP($A25,BDD!$A$8:$AU$2162,3,0))</f>
        <v>0</v>
      </c>
      <c r="C25" s="1164">
        <f>IF($A25="","",VLOOKUP($A25,BDD!$A$8:$AU$2162,4,0))</f>
        <v>0</v>
      </c>
      <c r="D25" s="1159">
        <f>IF($A25="","",VLOOKUP($A25,BDD!$A$8:$AU$2162,12,0))</f>
        <v>0</v>
      </c>
      <c r="E25" s="1156" t="str">
        <f>IF($A25="","",VLOOKUP($A25,BDD!$A$8:$AU$2162,5,0))</f>
        <v>JN°008</v>
      </c>
      <c r="F25" s="437">
        <f>IF($A25="","",VLOOKUP($A25,BDD!$A$8:$AU$2162,9,0))</f>
        <v>0</v>
      </c>
      <c r="G25" s="438">
        <f>IF($A25="","",VLOOKUP($A25,BDD!$A$8:$AU$2162,10,0))</f>
        <v>0</v>
      </c>
      <c r="H25" s="439">
        <f>IF($A25="","",VLOOKUP($A25,BDD!$A$8:$AU$2162,11,0))</f>
        <v>0</v>
      </c>
      <c r="I25" s="439">
        <f>IF($A25="","",VLOOKUP($A25,BDD!$A$8:$AU$2162,13,0))</f>
        <v>0</v>
      </c>
      <c r="J25" s="439">
        <f>IF($A25="","",VLOOKUP($A25,BDD!$A$8:$AU$2162,14,0))</f>
        <v>0</v>
      </c>
      <c r="K25" s="440">
        <f>IF(Y25="",IF($A25="","",VLOOKUP($A25,BDD!$A$8:$AU$2162,22,0)),VLOOKUP($A25,BDD!$A$8:$AU$2162,31,0))</f>
        <v>0</v>
      </c>
      <c r="L25" s="441">
        <f>IF(Y25="",IF($A25="","",VLOOKUP($A25,BDD!$A$8:$AU$2162,16,0)),IF($A25="","",VLOOKUP($A25,BDD!$A$8:$AU$2162,29,0)))</f>
        <v>0</v>
      </c>
      <c r="M25" s="1167">
        <f>IF(Y25="",IF($A26="","",VLOOKUP($A26,BDD!$A$8:$AU$2162,17,0)),VLOOKUP($A26,BDD!$A$8:$AU$2162,30,0))</f>
        <v>0</v>
      </c>
      <c r="N25" s="1157">
        <f>IF(Y25="",IF($A26="","",VLOOKUP($A26,BDD!$A$8:$AU$2162,18,0)),VLOOKUP($A26,BDD!$A$8:$AU$2162,30,0))</f>
        <v>0</v>
      </c>
      <c r="O25" s="1157">
        <f>IF(Y25="",IF($A26="","",VLOOKUP($A26,BDD!$A$8:$AU$2162,19,0)),VLOOKUP($A26,BDD!$A$8:$AU$2162,30,0))</f>
        <v>0</v>
      </c>
      <c r="P25" s="1159" t="str">
        <f>IF($A26="","",RIGHT(VLOOKUP($A26,BDD!$A$8:$AU$2162,23,0),3))</f>
        <v/>
      </c>
      <c r="Q25" s="1159" t="str">
        <f>IF($A26="","",RIGHT(VLOOKUP($A26,BDD!$A$8:$AU$2162,23,0),3))</f>
        <v/>
      </c>
      <c r="R25" s="1159" t="str">
        <f>IF($A26="","",RIGHT(VLOOKUP($A26,BDD!$A$8:$AU$2162,23,0),3))</f>
        <v/>
      </c>
      <c r="S25" s="1159" t="str">
        <f>IF($A26="","",RIGHT(VLOOKUP($A26,BDD!$A$8:$AU$2162,23,0),3))</f>
        <v/>
      </c>
      <c r="T25" s="1159" t="str">
        <f>IF($A26="","",RIGHT(VLOOKUP($A26,BDD!$A$8:$AU$2162,23,0),3))</f>
        <v/>
      </c>
      <c r="U25" s="1161" t="str">
        <f>IF($A26="","",RIGHT(VLOOKUP($A26,BDD!$A$8:$AU$2162,23,0),3))</f>
        <v/>
      </c>
      <c r="V25" s="359">
        <v>8</v>
      </c>
      <c r="W25" s="360">
        <f t="shared" si="0"/>
        <v>25</v>
      </c>
      <c r="X25" s="314" t="s">
        <v>26</v>
      </c>
      <c r="Y25" s="361" t="str">
        <f>IF($A25="","",IF(VLOOKUP($A25,BDD!$A$8:$AU$2162,32,0)=0,"",VLOOKUP($A25,BDD!$A$8:$AU$2162,32,0)))</f>
        <v/>
      </c>
    </row>
    <row r="26" spans="1:25" s="359" customFormat="1" ht="10.5" customHeight="1">
      <c r="A26" s="431" t="str">
        <f>+A27</f>
        <v>0009</v>
      </c>
      <c r="B26" s="1170"/>
      <c r="C26" s="1164"/>
      <c r="D26" s="1159"/>
      <c r="E26" s="1156"/>
      <c r="F26" s="432">
        <f>IF($A26="","",VLOOKUP($A26,BDD!$A$8:$AU$2162,9,0))</f>
        <v>0</v>
      </c>
      <c r="G26" s="433">
        <f>IF($A26="","",VLOOKUP($A26,BDD!$A$8:$AU$2162,10,0))</f>
        <v>0</v>
      </c>
      <c r="H26" s="434">
        <f>IF($A26="","",VLOOKUP($A26,BDD!$A$8:$AU$2162,11,0))</f>
        <v>0</v>
      </c>
      <c r="I26" s="434">
        <f>IF($A26="","",VLOOKUP($A26,BDD!$A$8:$AU$2162,13,0))</f>
        <v>0</v>
      </c>
      <c r="J26" s="434">
        <f>IF($A26="","",VLOOKUP($A26,BDD!$A$8:$AU$2162,14,0))</f>
        <v>0</v>
      </c>
      <c r="K26" s="435">
        <f>IF(Y26="",IF($A26="","",VLOOKUP($A26,BDD!$A$8:$AU$2162,22,0)),VLOOKUP($A26,BDD!$A$8:$AU$2162,31,0))</f>
        <v>0</v>
      </c>
      <c r="L26" s="436">
        <f>IF(Y26="",IF($A26="","",VLOOKUP($A26,BDD!$A$8:$AU$2162,16,0)),IF($A26="","",VLOOKUP($A26,BDD!$A$8:$AU$2162,29,0)))</f>
        <v>0</v>
      </c>
      <c r="M26" s="1167"/>
      <c r="N26" s="1157"/>
      <c r="O26" s="1157"/>
      <c r="P26" s="1159"/>
      <c r="Q26" s="1159"/>
      <c r="R26" s="1159"/>
      <c r="S26" s="1159"/>
      <c r="T26" s="1159"/>
      <c r="U26" s="1161"/>
      <c r="W26" s="360"/>
      <c r="X26" s="314" t="s">
        <v>27</v>
      </c>
      <c r="Y26" s="361"/>
    </row>
    <row r="27" spans="1:25" s="359" customFormat="1" ht="10.5" customHeight="1" thickBot="1">
      <c r="A27" s="350" t="str">
        <f>IF(X9="","",X9)</f>
        <v>0009</v>
      </c>
      <c r="B27" s="1162">
        <f>IF($A27="","",VLOOKUP($A27,BDD!$A$8:$AU$2162,3,0))</f>
        <v>0</v>
      </c>
      <c r="C27" s="1164">
        <f>IF($A27="","",VLOOKUP($A27,BDD!$A$8:$AU$2162,4,0))</f>
        <v>0</v>
      </c>
      <c r="D27" s="1159">
        <f>IF($A27="","",VLOOKUP($A27,BDD!$A$8:$AU$2162,12,0))</f>
        <v>0</v>
      </c>
      <c r="E27" s="1156" t="str">
        <f>IF($A27="","",VLOOKUP($A27,BDD!$A$8:$AU$2162,5,0))</f>
        <v>JN°009</v>
      </c>
      <c r="F27" s="437">
        <f>IF($A27="","",VLOOKUP($A27,BDD!$A$8:$AU$2162,9,0))</f>
        <v>0</v>
      </c>
      <c r="G27" s="438">
        <f>IF($A27="","",VLOOKUP($A27,BDD!$A$8:$AU$2162,10,0))</f>
        <v>0</v>
      </c>
      <c r="H27" s="439">
        <f>IF($A27="","",VLOOKUP($A27,BDD!$A$8:$AU$2162,11,0))</f>
        <v>0</v>
      </c>
      <c r="I27" s="439">
        <f>IF($A27="","",VLOOKUP($A27,BDD!$A$8:$AU$2162,13,0))</f>
        <v>0</v>
      </c>
      <c r="J27" s="439">
        <f>IF($A27="","",VLOOKUP($A27,BDD!$A$8:$AU$2162,14,0))</f>
        <v>0</v>
      </c>
      <c r="K27" s="440">
        <f>IF(Y27="",IF($A27="","",VLOOKUP($A27,BDD!$A$8:$AU$2162,22,0)),VLOOKUP($A27,BDD!$A$8:$AU$2162,31,0))</f>
        <v>0</v>
      </c>
      <c r="L27" s="441">
        <f>IF(Y27="",IF($A27="","",VLOOKUP($A27,BDD!$A$8:$AU$2162,16,0)),IF($A27="","",VLOOKUP($A27,BDD!$A$8:$AU$2162,29,0)))</f>
        <v>0</v>
      </c>
      <c r="M27" s="1167">
        <f>IF(Y27="",IF($A28="","",VLOOKUP($A28,BDD!$A$8:$AU$2162,17,0)),VLOOKUP($A28,BDD!$A$8:$AU$2162,30,0))</f>
        <v>0</v>
      </c>
      <c r="N27" s="1157">
        <f>IF(Y27="",IF($A28="","",VLOOKUP($A28,BDD!$A$8:$AU$2162,18,0)),VLOOKUP($A28,BDD!$A$8:$AU$2162,30,0))</f>
        <v>0</v>
      </c>
      <c r="O27" s="1157">
        <f>IF(Y27="",IF($A28="","",VLOOKUP($A28,BDD!$A$8:$AU$2162,19,0)),VLOOKUP($A28,BDD!$A$8:$AU$2162,30,0))</f>
        <v>0</v>
      </c>
      <c r="P27" s="1159" t="str">
        <f>IF($A28="","",RIGHT(VLOOKUP($A28,BDD!$A$8:$AU$2162,23,0),3))</f>
        <v/>
      </c>
      <c r="Q27" s="1159" t="str">
        <f>IF($A28="","",RIGHT(VLOOKUP($A28,BDD!$A$8:$AU$2162,23,0),3))</f>
        <v/>
      </c>
      <c r="R27" s="1159" t="str">
        <f>IF($A28="","",RIGHT(VLOOKUP($A28,BDD!$A$8:$AU$2162,23,0),3))</f>
        <v/>
      </c>
      <c r="S27" s="1159" t="str">
        <f>IF($A28="","",RIGHT(VLOOKUP($A28,BDD!$A$8:$AU$2162,23,0),3))</f>
        <v/>
      </c>
      <c r="T27" s="1159" t="str">
        <f>IF($A28="","",RIGHT(VLOOKUP($A28,BDD!$A$8:$AU$2162,23,0),3))</f>
        <v/>
      </c>
      <c r="U27" s="1161" t="str">
        <f>IF($A28="","",RIGHT(VLOOKUP($A28,BDD!$A$8:$AU$2162,23,0),3))</f>
        <v/>
      </c>
      <c r="V27" s="359">
        <v>9</v>
      </c>
      <c r="W27" s="360">
        <f t="shared" si="0"/>
        <v>27</v>
      </c>
      <c r="X27" s="314" t="s">
        <v>28</v>
      </c>
      <c r="Y27" s="361" t="str">
        <f>IF($A27="","",IF(VLOOKUP($A27,BDD!$A$8:$AU$2162,32,0)=0,"",VLOOKUP($A27,BDD!$A$8:$AU$2162,32,0)))</f>
        <v/>
      </c>
    </row>
    <row r="28" spans="1:25" s="359" customFormat="1" ht="10.5" customHeight="1">
      <c r="A28" s="431" t="str">
        <f>+A29</f>
        <v>0010</v>
      </c>
      <c r="B28" s="1170"/>
      <c r="C28" s="1164"/>
      <c r="D28" s="1159"/>
      <c r="E28" s="1156"/>
      <c r="F28" s="432">
        <f>IF($A28="","",VLOOKUP($A28,BDD!$A$8:$AU$2162,9,0))</f>
        <v>0</v>
      </c>
      <c r="G28" s="433">
        <f>IF($A28="","",VLOOKUP($A28,BDD!$A$8:$AU$2162,10,0))</f>
        <v>0</v>
      </c>
      <c r="H28" s="434">
        <f>IF($A28="","",VLOOKUP($A28,BDD!$A$8:$AU$2162,11,0))</f>
        <v>0</v>
      </c>
      <c r="I28" s="434">
        <f>IF($A28="","",VLOOKUP($A28,BDD!$A$8:$AU$2162,13,0))</f>
        <v>0</v>
      </c>
      <c r="J28" s="434">
        <f>IF($A28="","",VLOOKUP($A28,BDD!$A$8:$AU$2162,14,0))</f>
        <v>0</v>
      </c>
      <c r="K28" s="435">
        <f>IF(Y28="",IF($A28="","",VLOOKUP($A28,BDD!$A$8:$AU$2162,22,0)),VLOOKUP($A28,BDD!$A$8:$AU$2162,31,0))</f>
        <v>0</v>
      </c>
      <c r="L28" s="436">
        <f>IF(Y28="",IF($A28="","",VLOOKUP($A28,BDD!$A$8:$AU$2162,16,0)),IF($A28="","",VLOOKUP($A28,BDD!$A$8:$AU$2162,29,0)))</f>
        <v>0</v>
      </c>
      <c r="M28" s="1167"/>
      <c r="N28" s="1157"/>
      <c r="O28" s="1157"/>
      <c r="P28" s="1159"/>
      <c r="Q28" s="1159"/>
      <c r="R28" s="1159"/>
      <c r="S28" s="1159"/>
      <c r="T28" s="1159"/>
      <c r="U28" s="1161"/>
      <c r="W28" s="360"/>
      <c r="X28" s="314" t="s">
        <v>29</v>
      </c>
      <c r="Y28" s="361"/>
    </row>
    <row r="29" spans="1:25" s="359" customFormat="1" ht="10.5" customHeight="1" thickBot="1">
      <c r="A29" s="350" t="str">
        <f>IF(X10="","",X10)</f>
        <v>0010</v>
      </c>
      <c r="B29" s="1162">
        <f>IF($A29="","",VLOOKUP($A29,BDD!$A$8:$AU$2162,3,0))</f>
        <v>0</v>
      </c>
      <c r="C29" s="1164">
        <f>IF($A29="","",VLOOKUP($A29,BDD!$A$8:$AU$2162,4,0))</f>
        <v>0</v>
      </c>
      <c r="D29" s="1159">
        <f>IF($A29="","",VLOOKUP($A29,BDD!$A$8:$AU$2162,12,0))</f>
        <v>0</v>
      </c>
      <c r="E29" s="1156" t="str">
        <f>IF($A29="","",VLOOKUP($A29,BDD!$A$8:$AU$2162,5,0))</f>
        <v>JN°010</v>
      </c>
      <c r="F29" s="437">
        <f>IF($A29="","",VLOOKUP($A29,BDD!$A$8:$AU$2162,9,0))</f>
        <v>0</v>
      </c>
      <c r="G29" s="438">
        <f>IF($A29="","",VLOOKUP($A29,BDD!$A$8:$AU$2162,10,0))</f>
        <v>0</v>
      </c>
      <c r="H29" s="439">
        <f>IF($A29="","",VLOOKUP($A29,BDD!$A$8:$AU$2162,11,0))</f>
        <v>0</v>
      </c>
      <c r="I29" s="439">
        <f>IF($A29="","",VLOOKUP($A29,BDD!$A$8:$AU$2162,13,0))</f>
        <v>0</v>
      </c>
      <c r="J29" s="439">
        <f>IF($A29="","",VLOOKUP($A29,BDD!$A$8:$AU$2162,14,0))</f>
        <v>0</v>
      </c>
      <c r="K29" s="440">
        <f>IF(Y29="",IF($A29="","",VLOOKUP($A29,BDD!$A$8:$AU$2162,22,0)),VLOOKUP($A29,BDD!$A$8:$AU$2162,31,0))</f>
        <v>0</v>
      </c>
      <c r="L29" s="441">
        <f>IF(Y29="",IF($A29="","",VLOOKUP($A29,BDD!$A$8:$AU$2162,16,0)),IF($A29="","",VLOOKUP($A29,BDD!$A$8:$AU$2162,29,0)))</f>
        <v>0</v>
      </c>
      <c r="M29" s="1167">
        <f>IF(Y29="",IF($A30="","",VLOOKUP($A30,BDD!$A$8:$AU$2162,17,0)),VLOOKUP($A30,BDD!$A$8:$AU$2162,30,0))</f>
        <v>0</v>
      </c>
      <c r="N29" s="1157">
        <f>IF(Y29="",IF($A30="","",VLOOKUP($A30,BDD!$A$8:$AU$2162,18,0)),VLOOKUP($A30,BDD!$A$8:$AU$2162,30,0))</f>
        <v>0</v>
      </c>
      <c r="O29" s="1157">
        <f>IF(Y29="",IF($A30="","",VLOOKUP($A30,BDD!$A$8:$AU$2162,19,0)),VLOOKUP($A30,BDD!$A$8:$AU$2162,30,0))</f>
        <v>0</v>
      </c>
      <c r="P29" s="1159" t="str">
        <f>IF($A30="","",RIGHT(VLOOKUP($A30,BDD!$A$8:$AU$2162,23,0),3))</f>
        <v/>
      </c>
      <c r="Q29" s="1159" t="str">
        <f>IF($A30="","",RIGHT(VLOOKUP($A30,BDD!$A$8:$AU$2162,23,0),3))</f>
        <v/>
      </c>
      <c r="R29" s="1159" t="str">
        <f>IF($A30="","",RIGHT(VLOOKUP($A30,BDD!$A$8:$AU$2162,23,0),3))</f>
        <v/>
      </c>
      <c r="S29" s="1159" t="str">
        <f>IF($A30="","",RIGHT(VLOOKUP($A30,BDD!$A$8:$AU$2162,23,0),3))</f>
        <v/>
      </c>
      <c r="T29" s="1159" t="str">
        <f>IF($A30="","",RIGHT(VLOOKUP($A30,BDD!$A$8:$AU$2162,23,0),3))</f>
        <v/>
      </c>
      <c r="U29" s="1161" t="str">
        <f>IF($A30="","",RIGHT(VLOOKUP($A30,BDD!$A$8:$AU$2162,23,0),3))</f>
        <v/>
      </c>
      <c r="V29" s="359">
        <v>10</v>
      </c>
      <c r="W29" s="360">
        <f t="shared" si="0"/>
        <v>29</v>
      </c>
      <c r="X29" s="314" t="s">
        <v>30</v>
      </c>
      <c r="Y29" s="361" t="str">
        <f>IF($A29="","",IF(VLOOKUP($A29,BDD!$A$8:$AU$2162,32,0)=0,"",VLOOKUP($A29,BDD!$A$8:$AU$2162,32,0)))</f>
        <v/>
      </c>
    </row>
    <row r="30" spans="1:25" s="359" customFormat="1" ht="10.5" customHeight="1">
      <c r="A30" s="431" t="str">
        <f>+A31</f>
        <v>0011</v>
      </c>
      <c r="B30" s="1170"/>
      <c r="C30" s="1164"/>
      <c r="D30" s="1159"/>
      <c r="E30" s="1156"/>
      <c r="F30" s="432">
        <f>IF($A30="","",VLOOKUP($A30,BDD!$A$8:$AU$2162,9,0))</f>
        <v>0</v>
      </c>
      <c r="G30" s="433">
        <f>IF($A30="","",VLOOKUP($A30,BDD!$A$8:$AU$2162,10,0))</f>
        <v>0</v>
      </c>
      <c r="H30" s="434">
        <f>IF($A30="","",VLOOKUP($A30,BDD!$A$8:$AU$2162,11,0))</f>
        <v>0</v>
      </c>
      <c r="I30" s="434">
        <f>IF($A30="","",VLOOKUP($A30,BDD!$A$8:$AU$2162,13,0))</f>
        <v>0</v>
      </c>
      <c r="J30" s="434">
        <f>IF($A30="","",VLOOKUP($A30,BDD!$A$8:$AU$2162,14,0))</f>
        <v>0</v>
      </c>
      <c r="K30" s="435">
        <f>IF(Y30="",IF($A30="","",VLOOKUP($A30,BDD!$A$8:$AU$2162,22,0)),VLOOKUP($A30,BDD!$A$8:$AU$2162,31,0))</f>
        <v>0</v>
      </c>
      <c r="L30" s="436">
        <f>IF(Y30="",IF($A30="","",VLOOKUP($A30,BDD!$A$8:$AU$2162,16,0)),IF($A30="","",VLOOKUP($A30,BDD!$A$8:$AU$2162,29,0)))</f>
        <v>0</v>
      </c>
      <c r="M30" s="1167"/>
      <c r="N30" s="1157"/>
      <c r="O30" s="1157"/>
      <c r="P30" s="1159"/>
      <c r="Q30" s="1159"/>
      <c r="R30" s="1159"/>
      <c r="S30" s="1159"/>
      <c r="T30" s="1159"/>
      <c r="U30" s="1161"/>
      <c r="W30" s="360"/>
      <c r="X30" s="314" t="s">
        <v>31</v>
      </c>
      <c r="Y30" s="361"/>
    </row>
    <row r="31" spans="1:25" s="359" customFormat="1" ht="10.5" customHeight="1" thickBot="1">
      <c r="A31" s="350" t="str">
        <f>IF(X11="","",X11)</f>
        <v>0011</v>
      </c>
      <c r="B31" s="1162">
        <f>IF($A31="","",VLOOKUP($A31,BDD!$A$8:$AU$2162,3,0))</f>
        <v>0</v>
      </c>
      <c r="C31" s="1164">
        <f>IF($A31="","",VLOOKUP($A31,BDD!$A$8:$AU$2162,4,0))</f>
        <v>0</v>
      </c>
      <c r="D31" s="1159">
        <f>IF($A31="","",VLOOKUP($A31,BDD!$A$8:$AU$2162,12,0))</f>
        <v>0</v>
      </c>
      <c r="E31" s="1156" t="str">
        <f>IF($A31="","",VLOOKUP($A31,BDD!$A$8:$AU$2162,5,0))</f>
        <v>JN°011</v>
      </c>
      <c r="F31" s="437">
        <f>IF($A31="","",VLOOKUP($A31,BDD!$A$8:$AU$2162,9,0))</f>
        <v>0</v>
      </c>
      <c r="G31" s="438">
        <f>IF($A31="","",VLOOKUP($A31,BDD!$A$8:$AU$2162,10,0))</f>
        <v>0</v>
      </c>
      <c r="H31" s="439">
        <f>IF($A31="","",VLOOKUP($A31,BDD!$A$8:$AU$2162,11,0))</f>
        <v>0</v>
      </c>
      <c r="I31" s="439">
        <f>IF($A31="","",VLOOKUP($A31,BDD!$A$8:$AU$2162,13,0))</f>
        <v>0</v>
      </c>
      <c r="J31" s="439">
        <f>IF($A31="","",VLOOKUP($A31,BDD!$A$8:$AU$2162,14,0))</f>
        <v>0</v>
      </c>
      <c r="K31" s="440">
        <f>IF(Y31="",IF($A31="","",VLOOKUP($A31,BDD!$A$8:$AU$2162,22,0)),VLOOKUP($A31,BDD!$A$8:$AU$2162,31,0))</f>
        <v>0</v>
      </c>
      <c r="L31" s="441">
        <f>IF(Y31="",IF($A31="","",VLOOKUP($A31,BDD!$A$8:$AU$2162,16,0)),IF($A31="","",VLOOKUP($A31,BDD!$A$8:$AU$2162,29,0)))</f>
        <v>0</v>
      </c>
      <c r="M31" s="1167">
        <f>IF(Y31="",IF($A32="","",VLOOKUP($A32,BDD!$A$8:$AU$2162,17,0)),VLOOKUP($A32,BDD!$A$8:$AU$2162,30,0))</f>
        <v>0</v>
      </c>
      <c r="N31" s="1157">
        <f>IF(Y31="",IF($A32="","",VLOOKUP($A32,BDD!$A$8:$AU$2162,18,0)),VLOOKUP($A32,BDD!$A$8:$AU$2162,30,0))</f>
        <v>0</v>
      </c>
      <c r="O31" s="1157">
        <f>IF(Y31="",IF($A32="","",VLOOKUP($A32,BDD!$A$8:$AU$2162,19,0)),VLOOKUP($A32,BDD!$A$8:$AU$2162,30,0))</f>
        <v>0</v>
      </c>
      <c r="P31" s="1159" t="str">
        <f>IF($A32="","",RIGHT(VLOOKUP($A32,BDD!$A$8:$AU$2162,23,0),3))</f>
        <v/>
      </c>
      <c r="Q31" s="1159" t="str">
        <f>IF($A32="","",RIGHT(VLOOKUP($A32,BDD!$A$8:$AU$2162,23,0),3))</f>
        <v/>
      </c>
      <c r="R31" s="1159" t="str">
        <f>IF($A32="","",RIGHT(VLOOKUP($A32,BDD!$A$8:$AU$2162,23,0),3))</f>
        <v/>
      </c>
      <c r="S31" s="1159" t="str">
        <f>IF($A32="","",RIGHT(VLOOKUP($A32,BDD!$A$8:$AU$2162,23,0),3))</f>
        <v/>
      </c>
      <c r="T31" s="1159" t="str">
        <f>IF($A32="","",RIGHT(VLOOKUP($A32,BDD!$A$8:$AU$2162,23,0),3))</f>
        <v/>
      </c>
      <c r="U31" s="1161" t="str">
        <f>IF($A32="","",RIGHT(VLOOKUP($A32,BDD!$A$8:$AU$2162,23,0),3))</f>
        <v/>
      </c>
      <c r="V31" s="359">
        <v>11</v>
      </c>
      <c r="W31" s="360">
        <f t="shared" si="0"/>
        <v>31</v>
      </c>
      <c r="X31" s="314" t="s">
        <v>32</v>
      </c>
      <c r="Y31" s="361" t="str">
        <f>IF($A31="","",IF(VLOOKUP($A31,BDD!$A$8:$AU$2162,32,0)=0,"",VLOOKUP($A31,BDD!$A$8:$AU$2162,32,0)))</f>
        <v/>
      </c>
    </row>
    <row r="32" spans="1:25" s="359" customFormat="1" ht="10.5" customHeight="1">
      <c r="A32" s="431" t="str">
        <f>+A33</f>
        <v>0012</v>
      </c>
      <c r="B32" s="1170"/>
      <c r="C32" s="1164"/>
      <c r="D32" s="1159"/>
      <c r="E32" s="1156"/>
      <c r="F32" s="432">
        <f>IF($A32="","",VLOOKUP($A32,BDD!$A$8:$AU$2162,9,0))</f>
        <v>0</v>
      </c>
      <c r="G32" s="433">
        <f>IF($A32="","",VLOOKUP($A32,BDD!$A$8:$AU$2162,10,0))</f>
        <v>0</v>
      </c>
      <c r="H32" s="434">
        <f>IF($A32="","",VLOOKUP($A32,BDD!$A$8:$AU$2162,11,0))</f>
        <v>0</v>
      </c>
      <c r="I32" s="434">
        <f>IF($A32="","",VLOOKUP($A32,BDD!$A$8:$AU$2162,13,0))</f>
        <v>0</v>
      </c>
      <c r="J32" s="434">
        <f>IF($A32="","",VLOOKUP($A32,BDD!$A$8:$AU$2162,14,0))</f>
        <v>0</v>
      </c>
      <c r="K32" s="435">
        <f>IF(Y32="",IF($A32="","",VLOOKUP($A32,BDD!$A$8:$AU$2162,22,0)),VLOOKUP($A32,BDD!$A$8:$AU$2162,31,0))</f>
        <v>0</v>
      </c>
      <c r="L32" s="436">
        <f>IF(Y32="",IF($A32="","",VLOOKUP($A32,BDD!$A$8:$AU$2162,16,0)),IF($A32="","",VLOOKUP($A32,BDD!$A$8:$AU$2162,29,0)))</f>
        <v>0</v>
      </c>
      <c r="M32" s="1167"/>
      <c r="N32" s="1157"/>
      <c r="O32" s="1157"/>
      <c r="P32" s="1159"/>
      <c r="Q32" s="1159"/>
      <c r="R32" s="1159"/>
      <c r="S32" s="1159"/>
      <c r="T32" s="1159"/>
      <c r="U32" s="1161"/>
      <c r="W32" s="360"/>
      <c r="X32" s="314" t="s">
        <v>33</v>
      </c>
      <c r="Y32" s="361"/>
    </row>
    <row r="33" spans="1:25" s="359" customFormat="1" ht="10.5" customHeight="1" thickBot="1">
      <c r="A33" s="350" t="str">
        <f>IF(X12="","",X12)</f>
        <v>0012</v>
      </c>
      <c r="B33" s="1162">
        <f>IF($A33="","",VLOOKUP($A33,BDD!$A$8:$AU$2162,3,0))</f>
        <v>0</v>
      </c>
      <c r="C33" s="1164">
        <f>IF($A33="","",VLOOKUP($A33,BDD!$A$8:$AU$2162,4,0))</f>
        <v>0</v>
      </c>
      <c r="D33" s="1159">
        <f>IF($A33="","",VLOOKUP($A33,BDD!$A$8:$AU$2162,12,0))</f>
        <v>0</v>
      </c>
      <c r="E33" s="1156" t="str">
        <f>IF($A33="","",VLOOKUP($A33,BDD!$A$8:$AU$2162,5,0))</f>
        <v>JN°012</v>
      </c>
      <c r="F33" s="437">
        <f>IF($A33="","",VLOOKUP($A33,BDD!$A$8:$AU$2162,9,0))</f>
        <v>0</v>
      </c>
      <c r="G33" s="438">
        <f>IF($A33="","",VLOOKUP($A33,BDD!$A$8:$AU$2162,10,0))</f>
        <v>0</v>
      </c>
      <c r="H33" s="439">
        <f>IF($A33="","",VLOOKUP($A33,BDD!$A$8:$AU$2162,11,0))</f>
        <v>0</v>
      </c>
      <c r="I33" s="439">
        <f>IF($A33="","",VLOOKUP($A33,BDD!$A$8:$AU$2162,13,0))</f>
        <v>0</v>
      </c>
      <c r="J33" s="439">
        <f>IF($A33="","",VLOOKUP($A33,BDD!$A$8:$AU$2162,14,0))</f>
        <v>0</v>
      </c>
      <c r="K33" s="440">
        <f>IF(Y33="",IF($A33="","",VLOOKUP($A33,BDD!$A$8:$AU$2162,22,0)),VLOOKUP($A33,BDD!$A$8:$AU$2162,31,0))</f>
        <v>0</v>
      </c>
      <c r="L33" s="441">
        <f>IF(Y33="",IF($A33="","",VLOOKUP($A33,BDD!$A$8:$AU$2162,16,0)),IF($A33="","",VLOOKUP($A33,BDD!$A$8:$AU$2162,29,0)))</f>
        <v>0</v>
      </c>
      <c r="M33" s="1167">
        <f>IF(Y33="",IF($A34="","",VLOOKUP($A34,BDD!$A$8:$AU$2162,17,0)),VLOOKUP($A34,BDD!$A$8:$AU$2162,30,0))</f>
        <v>0</v>
      </c>
      <c r="N33" s="1157">
        <f>IF(Y33="",IF($A34="","",VLOOKUP($A34,BDD!$A$8:$AU$2162,18,0)),VLOOKUP($A34,BDD!$A$8:$AU$2162,30,0))</f>
        <v>0</v>
      </c>
      <c r="O33" s="1157">
        <f>IF(Y33="",IF($A34="","",VLOOKUP($A34,BDD!$A$8:$AU$2162,19,0)),VLOOKUP($A34,BDD!$A$8:$AU$2162,30,0))</f>
        <v>0</v>
      </c>
      <c r="P33" s="1159" t="str">
        <f>IF($A34="","",RIGHT(VLOOKUP($A34,BDD!$A$8:$AU$2162,23,0),3))</f>
        <v/>
      </c>
      <c r="Q33" s="1159" t="str">
        <f>IF($A34="","",RIGHT(VLOOKUP($A34,BDD!$A$8:$AU$2162,23,0),3))</f>
        <v/>
      </c>
      <c r="R33" s="1159" t="str">
        <f>IF($A34="","",RIGHT(VLOOKUP($A34,BDD!$A$8:$AU$2162,23,0),3))</f>
        <v/>
      </c>
      <c r="S33" s="1159" t="str">
        <f>IF($A34="","",RIGHT(VLOOKUP($A34,BDD!$A$8:$AU$2162,23,0),3))</f>
        <v/>
      </c>
      <c r="T33" s="1159" t="str">
        <f>IF($A34="","",RIGHT(VLOOKUP($A34,BDD!$A$8:$AU$2162,23,0),3))</f>
        <v/>
      </c>
      <c r="U33" s="1161" t="str">
        <f>IF($A34="","",RIGHT(VLOOKUP($A34,BDD!$A$8:$AU$2162,23,0),3))</f>
        <v/>
      </c>
      <c r="V33" s="359">
        <v>12</v>
      </c>
      <c r="W33" s="360">
        <f t="shared" si="0"/>
        <v>33</v>
      </c>
      <c r="X33" s="314" t="s">
        <v>34</v>
      </c>
      <c r="Y33" s="361" t="str">
        <f>IF($A33="","",IF(VLOOKUP($A33,BDD!$A$8:$AU$2162,32,0)=0,"",VLOOKUP($A33,BDD!$A$8:$AU$2162,32,0)))</f>
        <v/>
      </c>
    </row>
    <row r="34" spans="1:25" s="359" customFormat="1" ht="10.5" customHeight="1">
      <c r="A34" s="431" t="str">
        <f>+A35</f>
        <v>0013</v>
      </c>
      <c r="B34" s="1170"/>
      <c r="C34" s="1164"/>
      <c r="D34" s="1159"/>
      <c r="E34" s="1156"/>
      <c r="F34" s="432">
        <f>IF($A34="","",VLOOKUP($A34,BDD!$A$8:$AU$2162,9,0))</f>
        <v>0</v>
      </c>
      <c r="G34" s="433">
        <f>IF($A34="","",VLOOKUP($A34,BDD!$A$8:$AU$2162,10,0))</f>
        <v>0</v>
      </c>
      <c r="H34" s="434">
        <f>IF($A34="","",VLOOKUP($A34,BDD!$A$8:$AU$2162,11,0))</f>
        <v>0</v>
      </c>
      <c r="I34" s="434">
        <f>IF($A34="","",VLOOKUP($A34,BDD!$A$8:$AU$2162,13,0))</f>
        <v>0</v>
      </c>
      <c r="J34" s="434">
        <f>IF($A34="","",VLOOKUP($A34,BDD!$A$8:$AU$2162,14,0))</f>
        <v>0</v>
      </c>
      <c r="K34" s="435">
        <f>IF(Y34="",IF($A34="","",VLOOKUP($A34,BDD!$A$8:$AU$2162,22,0)),VLOOKUP($A34,BDD!$A$8:$AU$2162,31,0))</f>
        <v>0</v>
      </c>
      <c r="L34" s="436">
        <f>IF(Y34="",IF($A34="","",VLOOKUP($A34,BDD!$A$8:$AU$2162,16,0)),IF($A34="","",VLOOKUP($A34,BDD!$A$8:$AU$2162,29,0)))</f>
        <v>0</v>
      </c>
      <c r="M34" s="1167"/>
      <c r="N34" s="1157"/>
      <c r="O34" s="1157"/>
      <c r="P34" s="1159"/>
      <c r="Q34" s="1159"/>
      <c r="R34" s="1159"/>
      <c r="S34" s="1159"/>
      <c r="T34" s="1159"/>
      <c r="U34" s="1161"/>
      <c r="W34" s="360"/>
      <c r="X34" s="314" t="s">
        <v>35</v>
      </c>
      <c r="Y34" s="361"/>
    </row>
    <row r="35" spans="1:25" s="359" customFormat="1" ht="10.5" customHeight="1" thickBot="1">
      <c r="A35" s="350" t="str">
        <f>IF(X13="","",X13)</f>
        <v>0013</v>
      </c>
      <c r="B35" s="1162">
        <f>IF($A35="","",VLOOKUP($A35,BDD!$A$8:$AU$2162,3,0))</f>
        <v>0</v>
      </c>
      <c r="C35" s="1164">
        <f>IF($A35="","",VLOOKUP($A35,BDD!$A$8:$AU$2162,4,0))</f>
        <v>0</v>
      </c>
      <c r="D35" s="1159">
        <f>IF($A35="","",VLOOKUP($A35,BDD!$A$8:$AU$2162,12,0))</f>
        <v>0</v>
      </c>
      <c r="E35" s="1156" t="str">
        <f>IF($A35="","",VLOOKUP($A35,BDD!$A$8:$AU$2162,5,0))</f>
        <v>JN°013</v>
      </c>
      <c r="F35" s="437">
        <f>IF($A35="","",VLOOKUP($A35,BDD!$A$8:$AU$2162,9,0))</f>
        <v>0</v>
      </c>
      <c r="G35" s="438">
        <f>IF($A35="","",VLOOKUP($A35,BDD!$A$8:$AU$2162,10,0))</f>
        <v>0</v>
      </c>
      <c r="H35" s="439">
        <f>IF($A35="","",VLOOKUP($A35,BDD!$A$8:$AU$2162,11,0))</f>
        <v>0</v>
      </c>
      <c r="I35" s="439">
        <f>IF($A35="","",VLOOKUP($A35,BDD!$A$8:$AU$2162,13,0))</f>
        <v>0</v>
      </c>
      <c r="J35" s="439">
        <f>IF($A35="","",VLOOKUP($A35,BDD!$A$8:$AU$2162,14,0))</f>
        <v>0</v>
      </c>
      <c r="K35" s="440">
        <f>IF(Y35="",IF($A35="","",VLOOKUP($A35,BDD!$A$8:$AU$2162,22,0)),VLOOKUP($A35,BDD!$A$8:$AU$2162,31,0))</f>
        <v>0</v>
      </c>
      <c r="L35" s="441">
        <f>IF(Y35="",IF($A35="","",VLOOKUP($A35,BDD!$A$8:$AU$2162,16,0)),IF($A35="","",VLOOKUP($A35,BDD!$A$8:$AU$2162,29,0)))</f>
        <v>0</v>
      </c>
      <c r="M35" s="1167">
        <f>IF(Y35="",IF($A36="","",VLOOKUP($A36,BDD!$A$8:$AU$2162,17,0)),VLOOKUP($A36,BDD!$A$8:$AU$2162,30,0))</f>
        <v>0</v>
      </c>
      <c r="N35" s="1157">
        <f>IF(Y35="",IF($A36="","",VLOOKUP($A36,BDD!$A$8:$AU$2162,18,0)),VLOOKUP($A36,BDD!$A$8:$AU$2162,30,0))</f>
        <v>0</v>
      </c>
      <c r="O35" s="1157">
        <f>IF(Y35="",IF($A36="","",VLOOKUP($A36,BDD!$A$8:$AU$2162,19,0)),VLOOKUP($A36,BDD!$A$8:$AU$2162,30,0))</f>
        <v>0</v>
      </c>
      <c r="P35" s="1159" t="str">
        <f>IF($A36="","",RIGHT(VLOOKUP($A36,BDD!$A$8:$AU$2162,23,0),3))</f>
        <v/>
      </c>
      <c r="Q35" s="1159" t="str">
        <f>IF($A36="","",RIGHT(VLOOKUP($A36,BDD!$A$8:$AU$2162,23,0),3))</f>
        <v/>
      </c>
      <c r="R35" s="1159" t="str">
        <f>IF($A36="","",RIGHT(VLOOKUP($A36,BDD!$A$8:$AU$2162,23,0),3))</f>
        <v/>
      </c>
      <c r="S35" s="1159" t="str">
        <f>IF($A36="","",RIGHT(VLOOKUP($A36,BDD!$A$8:$AU$2162,23,0),3))</f>
        <v/>
      </c>
      <c r="T35" s="1159" t="str">
        <f>IF($A36="","",RIGHT(VLOOKUP($A36,BDD!$A$8:$AU$2162,23,0),3))</f>
        <v/>
      </c>
      <c r="U35" s="1161" t="str">
        <f>IF($A36="","",RIGHT(VLOOKUP($A36,BDD!$A$8:$AU$2162,23,0),3))</f>
        <v/>
      </c>
      <c r="V35" s="359">
        <v>13</v>
      </c>
      <c r="W35" s="360">
        <f t="shared" si="0"/>
        <v>35</v>
      </c>
      <c r="X35" s="314" t="s">
        <v>36</v>
      </c>
      <c r="Y35" s="361" t="str">
        <f>IF($A35="","",IF(VLOOKUP($A35,BDD!$A$8:$AU$2162,32,0)=0,"",VLOOKUP($A35,BDD!$A$8:$AU$2162,32,0)))</f>
        <v/>
      </c>
    </row>
    <row r="36" spans="1:25" s="359" customFormat="1" ht="10.5" customHeight="1">
      <c r="A36" s="431" t="str">
        <f>+A37</f>
        <v>0014</v>
      </c>
      <c r="B36" s="1170"/>
      <c r="C36" s="1164"/>
      <c r="D36" s="1159"/>
      <c r="E36" s="1156"/>
      <c r="F36" s="432">
        <f>IF($A36="","",VLOOKUP($A36,BDD!$A$8:$AU$2162,9,0))</f>
        <v>0</v>
      </c>
      <c r="G36" s="433">
        <f>IF($A36="","",VLOOKUP($A36,BDD!$A$8:$AU$2162,10,0))</f>
        <v>0</v>
      </c>
      <c r="H36" s="434">
        <f>IF($A36="","",VLOOKUP($A36,BDD!$A$8:$AU$2162,11,0))</f>
        <v>0</v>
      </c>
      <c r="I36" s="434">
        <f>IF($A36="","",VLOOKUP($A36,BDD!$A$8:$AU$2162,13,0))</f>
        <v>0</v>
      </c>
      <c r="J36" s="434">
        <f>IF($A36="","",VLOOKUP($A36,BDD!$A$8:$AU$2162,14,0))</f>
        <v>0</v>
      </c>
      <c r="K36" s="435">
        <f>IF(Y36="",IF($A36="","",VLOOKUP($A36,BDD!$A$8:$AU$2162,22,0)),VLOOKUP($A36,BDD!$A$8:$AU$2162,31,0))</f>
        <v>0</v>
      </c>
      <c r="L36" s="436">
        <f>IF(Y36="",IF($A36="","",VLOOKUP($A36,BDD!$A$8:$AU$2162,16,0)),IF($A36="","",VLOOKUP($A36,BDD!$A$8:$AU$2162,29,0)))</f>
        <v>0</v>
      </c>
      <c r="M36" s="1167"/>
      <c r="N36" s="1157"/>
      <c r="O36" s="1157"/>
      <c r="P36" s="1159"/>
      <c r="Q36" s="1159"/>
      <c r="R36" s="1159"/>
      <c r="S36" s="1159"/>
      <c r="T36" s="1159"/>
      <c r="U36" s="1161"/>
      <c r="W36" s="360"/>
      <c r="X36" s="314" t="s">
        <v>37</v>
      </c>
      <c r="Y36" s="361"/>
    </row>
    <row r="37" spans="1:25" s="359" customFormat="1" ht="10.5" customHeight="1" thickBot="1">
      <c r="A37" s="350" t="str">
        <f>IF(X14="","",X14)</f>
        <v>0014</v>
      </c>
      <c r="B37" s="1162">
        <f>IF($A37="","",VLOOKUP($A37,BDD!$A$8:$AU$2162,3,0))</f>
        <v>0</v>
      </c>
      <c r="C37" s="1164">
        <f>IF($A37="","",VLOOKUP($A37,BDD!$A$8:$AU$2162,4,0))</f>
        <v>0</v>
      </c>
      <c r="D37" s="1159">
        <f>IF($A37="","",VLOOKUP($A37,BDD!$A$8:$AU$2162,12,0))</f>
        <v>0</v>
      </c>
      <c r="E37" s="1156" t="str">
        <f>IF($A37="","",VLOOKUP($A37,BDD!$A$8:$AU$2162,5,0))</f>
        <v>JN°014</v>
      </c>
      <c r="F37" s="437">
        <f>IF($A37="","",VLOOKUP($A37,BDD!$A$8:$AU$2162,9,0))</f>
        <v>0</v>
      </c>
      <c r="G37" s="438">
        <f>IF($A37="","",VLOOKUP($A37,BDD!$A$8:$AU$2162,10,0))</f>
        <v>0</v>
      </c>
      <c r="H37" s="439">
        <f>IF($A37="","",VLOOKUP($A37,BDD!$A$8:$AU$2162,11,0))</f>
        <v>0</v>
      </c>
      <c r="I37" s="439">
        <f>IF($A37="","",VLOOKUP($A37,BDD!$A$8:$AU$2162,13,0))</f>
        <v>0</v>
      </c>
      <c r="J37" s="439">
        <f>IF($A37="","",VLOOKUP($A37,BDD!$A$8:$AU$2162,14,0))</f>
        <v>0</v>
      </c>
      <c r="K37" s="440">
        <f>IF(Y37="",IF($A37="","",VLOOKUP($A37,BDD!$A$8:$AU$2162,22,0)),VLOOKUP($A37,BDD!$A$8:$AU$2162,31,0))</f>
        <v>0</v>
      </c>
      <c r="L37" s="441">
        <f>IF(Y37="",IF($A37="","",VLOOKUP($A37,BDD!$A$8:$AU$2162,16,0)),IF($A37="","",VLOOKUP($A37,BDD!$A$8:$AU$2162,29,0)))</f>
        <v>0</v>
      </c>
      <c r="M37" s="1167">
        <f>IF(Y37="",IF($A38="","",VLOOKUP($A38,BDD!$A$8:$AU$2162,17,0)),VLOOKUP($A38,BDD!$A$8:$AU$2162,30,0))</f>
        <v>0</v>
      </c>
      <c r="N37" s="1157">
        <f>IF(Y37="",IF($A38="","",VLOOKUP($A38,BDD!$A$8:$AU$2162,18,0)),VLOOKUP($A38,BDD!$A$8:$AU$2162,30,0))</f>
        <v>0</v>
      </c>
      <c r="O37" s="1157">
        <f>IF(Y37="",IF($A38="","",VLOOKUP($A38,BDD!$A$8:$AU$2162,19,0)),VLOOKUP($A38,BDD!$A$8:$AU$2162,30,0))</f>
        <v>0</v>
      </c>
      <c r="P37" s="1159" t="str">
        <f>IF($A38="","",RIGHT(VLOOKUP($A38,BDD!$A$8:$AU$2162,23,0),3))</f>
        <v/>
      </c>
      <c r="Q37" s="1159" t="str">
        <f>IF($A38="","",RIGHT(VLOOKUP($A38,BDD!$A$8:$AU$2162,23,0),3))</f>
        <v/>
      </c>
      <c r="R37" s="1159" t="str">
        <f>IF($A38="","",RIGHT(VLOOKUP($A38,BDD!$A$8:$AU$2162,23,0),3))</f>
        <v/>
      </c>
      <c r="S37" s="1159" t="str">
        <f>IF($A38="","",RIGHT(VLOOKUP($A38,BDD!$A$8:$AU$2162,23,0),3))</f>
        <v/>
      </c>
      <c r="T37" s="1159" t="str">
        <f>IF($A38="","",RIGHT(VLOOKUP($A38,BDD!$A$8:$AU$2162,23,0),3))</f>
        <v/>
      </c>
      <c r="U37" s="1161" t="str">
        <f>IF($A38="","",RIGHT(VLOOKUP($A38,BDD!$A$8:$AU$2162,23,0),3))</f>
        <v/>
      </c>
      <c r="V37" s="359">
        <v>14</v>
      </c>
      <c r="W37" s="360">
        <f t="shared" si="0"/>
        <v>37</v>
      </c>
      <c r="X37" s="314" t="s">
        <v>38</v>
      </c>
      <c r="Y37" s="361" t="str">
        <f>IF($A37="","",IF(VLOOKUP($A37,BDD!$A$8:$AU$2162,32,0)=0,"",VLOOKUP($A37,BDD!$A$8:$AU$2162,32,0)))</f>
        <v/>
      </c>
    </row>
    <row r="38" spans="1:25" s="359" customFormat="1" ht="10.5" customHeight="1">
      <c r="A38" s="431" t="str">
        <f>+A39</f>
        <v>0015</v>
      </c>
      <c r="B38" s="1170"/>
      <c r="C38" s="1164"/>
      <c r="D38" s="1159"/>
      <c r="E38" s="1156"/>
      <c r="F38" s="432">
        <f>IF($A38="","",VLOOKUP($A38,BDD!$A$8:$AU$2162,9,0))</f>
        <v>0</v>
      </c>
      <c r="G38" s="433">
        <f>IF($A38="","",VLOOKUP($A38,BDD!$A$8:$AU$2162,10,0))</f>
        <v>0</v>
      </c>
      <c r="H38" s="434">
        <f>IF($A38="","",VLOOKUP($A38,BDD!$A$8:$AU$2162,11,0))</f>
        <v>0</v>
      </c>
      <c r="I38" s="434">
        <f>IF($A38="","",VLOOKUP($A38,BDD!$A$8:$AU$2162,13,0))</f>
        <v>0</v>
      </c>
      <c r="J38" s="434">
        <f>IF($A38="","",VLOOKUP($A38,BDD!$A$8:$AU$2162,14,0))</f>
        <v>0</v>
      </c>
      <c r="K38" s="435">
        <f>IF(Y38="",IF($A38="","",VLOOKUP($A38,BDD!$A$8:$AU$2162,22,0)),VLOOKUP($A38,BDD!$A$8:$AU$2162,31,0))</f>
        <v>0</v>
      </c>
      <c r="L38" s="436">
        <f>IF(Y38="",IF($A38="","",VLOOKUP($A38,BDD!$A$8:$AU$2162,16,0)),IF($A38="","",VLOOKUP($A38,BDD!$A$8:$AU$2162,29,0)))</f>
        <v>0</v>
      </c>
      <c r="M38" s="1167"/>
      <c r="N38" s="1157"/>
      <c r="O38" s="1157"/>
      <c r="P38" s="1159"/>
      <c r="Q38" s="1159"/>
      <c r="R38" s="1159"/>
      <c r="S38" s="1159"/>
      <c r="T38" s="1159"/>
      <c r="U38" s="1161"/>
      <c r="W38" s="360"/>
      <c r="X38" s="314" t="s">
        <v>39</v>
      </c>
      <c r="Y38" s="361"/>
    </row>
    <row r="39" spans="1:25" s="359" customFormat="1" ht="10.5" customHeight="1" thickBot="1">
      <c r="A39" s="350" t="str">
        <f>IF(X15="","",X15)</f>
        <v>0015</v>
      </c>
      <c r="B39" s="1162">
        <f>IF($A39="","",VLOOKUP($A39,BDD!$A$8:$AU$2162,3,0))</f>
        <v>0</v>
      </c>
      <c r="C39" s="1164">
        <f>IF($A39="","",VLOOKUP($A39,BDD!$A$8:$AU$2162,4,0))</f>
        <v>0</v>
      </c>
      <c r="D39" s="1159">
        <f>IF($A39="","",VLOOKUP($A39,BDD!$A$8:$AU$2162,12,0))</f>
        <v>0</v>
      </c>
      <c r="E39" s="1156" t="str">
        <f>IF($A39="","",VLOOKUP($A39,BDD!$A$8:$AU$2162,5,0))</f>
        <v>JN°015</v>
      </c>
      <c r="F39" s="437">
        <f>IF($A39="","",VLOOKUP($A39,BDD!$A$8:$AU$2162,9,0))</f>
        <v>0</v>
      </c>
      <c r="G39" s="438">
        <f>IF($A39="","",VLOOKUP($A39,BDD!$A$8:$AU$2162,10,0))</f>
        <v>0</v>
      </c>
      <c r="H39" s="439">
        <f>IF($A39="","",VLOOKUP($A39,BDD!$A$8:$AU$2162,11,0))</f>
        <v>0</v>
      </c>
      <c r="I39" s="439">
        <f>IF($A39="","",VLOOKUP($A39,BDD!$A$8:$AU$2162,13,0))</f>
        <v>0</v>
      </c>
      <c r="J39" s="439">
        <f>IF($A39="","",VLOOKUP($A39,BDD!$A$8:$AU$2162,14,0))</f>
        <v>0</v>
      </c>
      <c r="K39" s="440">
        <f>IF(Y39="",IF($A39="","",VLOOKUP($A39,BDD!$A$8:$AU$2162,22,0)),VLOOKUP($A39,BDD!$A$8:$AU$2162,31,0))</f>
        <v>0</v>
      </c>
      <c r="L39" s="441">
        <f>IF(Y39="",IF($A39="","",VLOOKUP($A39,BDD!$A$8:$AU$2162,16,0)),IF($A39="","",VLOOKUP($A39,BDD!$A$8:$AU$2162,29,0)))</f>
        <v>0</v>
      </c>
      <c r="M39" s="1167">
        <f>IF(Y39="",IF($A40="","",VLOOKUP($A40,BDD!$A$8:$AU$2162,17,0)),VLOOKUP($A40,BDD!$A$8:$AU$2162,30,0))</f>
        <v>0</v>
      </c>
      <c r="N39" s="1157">
        <f>IF(Y39="",IF($A40="","",VLOOKUP($A40,BDD!$A$8:$AU$2162,18,0)),VLOOKUP($A40,BDD!$A$8:$AU$2162,30,0))</f>
        <v>0</v>
      </c>
      <c r="O39" s="1157">
        <f>IF(Y39="",IF($A40="","",VLOOKUP($A40,BDD!$A$8:$AU$2162,19,0)),VLOOKUP($A40,BDD!$A$8:$AU$2162,30,0))</f>
        <v>0</v>
      </c>
      <c r="P39" s="1159" t="str">
        <f>IF($A40="","",RIGHT(VLOOKUP($A40,BDD!$A$8:$AU$2162,23,0),3))</f>
        <v/>
      </c>
      <c r="Q39" s="1159" t="str">
        <f>IF($A40="","",RIGHT(VLOOKUP($A40,BDD!$A$8:$AU$2162,23,0),3))</f>
        <v/>
      </c>
      <c r="R39" s="1159" t="str">
        <f>IF($A40="","",RIGHT(VLOOKUP($A40,BDD!$A$8:$AU$2162,23,0),3))</f>
        <v/>
      </c>
      <c r="S39" s="1159" t="str">
        <f>IF($A40="","",RIGHT(VLOOKUP($A40,BDD!$A$8:$AU$2162,23,0),3))</f>
        <v/>
      </c>
      <c r="T39" s="1159" t="str">
        <f>IF($A40="","",RIGHT(VLOOKUP($A40,BDD!$A$8:$AU$2162,23,0),3))</f>
        <v/>
      </c>
      <c r="U39" s="1161" t="str">
        <f>IF($A40="","",RIGHT(VLOOKUP($A40,BDD!$A$8:$AU$2162,23,0),3))</f>
        <v/>
      </c>
      <c r="V39" s="359">
        <v>15</v>
      </c>
      <c r="W39" s="360">
        <f t="shared" si="0"/>
        <v>39</v>
      </c>
      <c r="X39" s="314" t="s">
        <v>40</v>
      </c>
      <c r="Y39" s="361" t="str">
        <f>IF($A39="","",IF(VLOOKUP($A39,BDD!$A$8:$AU$2162,32,0)=0,"",VLOOKUP($A39,BDD!$A$8:$AU$2162,32,0)))</f>
        <v/>
      </c>
    </row>
    <row r="40" spans="1:25" s="359" customFormat="1" ht="10.5" customHeight="1">
      <c r="A40" s="431" t="str">
        <f>+A41</f>
        <v>0016</v>
      </c>
      <c r="B40" s="1170"/>
      <c r="C40" s="1164"/>
      <c r="D40" s="1159"/>
      <c r="E40" s="1156"/>
      <c r="F40" s="432">
        <f>IF($A40="","",VLOOKUP($A40,BDD!$A$8:$AU$2162,9,0))</f>
        <v>0</v>
      </c>
      <c r="G40" s="433">
        <f>IF($A40="","",VLOOKUP($A40,BDD!$A$8:$AU$2162,10,0))</f>
        <v>0</v>
      </c>
      <c r="H40" s="434">
        <f>IF($A40="","",VLOOKUP($A40,BDD!$A$8:$AU$2162,11,0))</f>
        <v>0</v>
      </c>
      <c r="I40" s="434">
        <f>IF($A40="","",VLOOKUP($A40,BDD!$A$8:$AU$2162,13,0))</f>
        <v>0</v>
      </c>
      <c r="J40" s="434">
        <f>IF($A40="","",VLOOKUP($A40,BDD!$A$8:$AU$2162,14,0))</f>
        <v>0</v>
      </c>
      <c r="K40" s="435">
        <f>IF(Y40="",IF($A40="","",VLOOKUP($A40,BDD!$A$8:$AU$2162,22,0)),VLOOKUP($A40,BDD!$A$8:$AU$2162,31,0))</f>
        <v>0</v>
      </c>
      <c r="L40" s="436">
        <f>IF(Y40="",IF($A40="","",VLOOKUP($A40,BDD!$A$8:$AU$2162,16,0)),IF($A40="","",VLOOKUP($A40,BDD!$A$8:$AU$2162,29,0)))</f>
        <v>0</v>
      </c>
      <c r="M40" s="1167"/>
      <c r="N40" s="1157"/>
      <c r="O40" s="1157"/>
      <c r="P40" s="1159"/>
      <c r="Q40" s="1159"/>
      <c r="R40" s="1159"/>
      <c r="S40" s="1159"/>
      <c r="T40" s="1159"/>
      <c r="U40" s="1161"/>
      <c r="W40" s="360"/>
      <c r="X40" s="314" t="s">
        <v>41</v>
      </c>
      <c r="Y40" s="361"/>
    </row>
    <row r="41" spans="1:25" s="359" customFormat="1" ht="10.5" customHeight="1" thickBot="1">
      <c r="A41" s="350" t="str">
        <f>IF(X16="","",X16)</f>
        <v>0016</v>
      </c>
      <c r="B41" s="1162">
        <f>IF($A41="","",VLOOKUP($A41,BDD!$A$8:$AU$2162,3,0))</f>
        <v>0</v>
      </c>
      <c r="C41" s="1164">
        <f>IF($A41="","",VLOOKUP($A41,BDD!$A$8:$AU$2162,4,0))</f>
        <v>0</v>
      </c>
      <c r="D41" s="1159">
        <f>IF($A41="","",VLOOKUP($A41,BDD!$A$8:$AU$2162,12,0))</f>
        <v>0</v>
      </c>
      <c r="E41" s="1156" t="str">
        <f>IF($A41="","",VLOOKUP($A41,BDD!$A$8:$AU$2162,5,0))</f>
        <v>JN°016</v>
      </c>
      <c r="F41" s="437">
        <f>IF($A41="","",VLOOKUP($A41,BDD!$A$8:$AU$2162,9,0))</f>
        <v>0</v>
      </c>
      <c r="G41" s="438">
        <f>IF($A41="","",VLOOKUP($A41,BDD!$A$8:$AU$2162,10,0))</f>
        <v>0</v>
      </c>
      <c r="H41" s="439">
        <f>IF($A41="","",VLOOKUP($A41,BDD!$A$8:$AU$2162,11,0))</f>
        <v>0</v>
      </c>
      <c r="I41" s="439">
        <f>IF($A41="","",VLOOKUP($A41,BDD!$A$8:$AU$2162,13,0))</f>
        <v>0</v>
      </c>
      <c r="J41" s="439">
        <f>IF($A41="","",VLOOKUP($A41,BDD!$A$8:$AU$2162,14,0))</f>
        <v>0</v>
      </c>
      <c r="K41" s="440">
        <f>IF(Y41="",IF($A41="","",VLOOKUP($A41,BDD!$A$8:$AU$2162,22,0)),VLOOKUP($A41,BDD!$A$8:$AU$2162,31,0))</f>
        <v>0</v>
      </c>
      <c r="L41" s="441">
        <f>IF(Y41="",IF($A41="","",VLOOKUP($A41,BDD!$A$8:$AU$2162,16,0)),IF($A41="","",VLOOKUP($A41,BDD!$A$8:$AU$2162,29,0)))</f>
        <v>0</v>
      </c>
      <c r="M41" s="1167">
        <f>IF(Y41="",IF($A42="","",VLOOKUP($A42,BDD!$A$8:$AU$2162,17,0)),VLOOKUP($A42,BDD!$A$8:$AU$2162,30,0))</f>
        <v>0</v>
      </c>
      <c r="N41" s="1157">
        <f>IF(Y41="",IF($A42="","",VLOOKUP($A42,BDD!$A$8:$AU$2162,18,0)),VLOOKUP($A42,BDD!$A$8:$AU$2162,30,0))</f>
        <v>0</v>
      </c>
      <c r="O41" s="1157">
        <f>IF(Y41="",IF($A42="","",VLOOKUP($A42,BDD!$A$8:$AU$2162,19,0)),VLOOKUP($A42,BDD!$A$8:$AU$2162,30,0))</f>
        <v>0</v>
      </c>
      <c r="P41" s="1159" t="str">
        <f>IF($A42="","",RIGHT(VLOOKUP($A42,BDD!$A$8:$AU$2162,23,0),3))</f>
        <v/>
      </c>
      <c r="Q41" s="1159" t="str">
        <f>IF($A42="","",RIGHT(VLOOKUP($A42,BDD!$A$8:$AU$2162,23,0),3))</f>
        <v/>
      </c>
      <c r="R41" s="1159" t="str">
        <f>IF($A42="","",RIGHT(VLOOKUP($A42,BDD!$A$8:$AU$2162,23,0),3))</f>
        <v/>
      </c>
      <c r="S41" s="1159" t="str">
        <f>IF($A42="","",RIGHT(VLOOKUP($A42,BDD!$A$8:$AU$2162,23,0),3))</f>
        <v/>
      </c>
      <c r="T41" s="1159" t="str">
        <f>IF($A42="","",RIGHT(VLOOKUP($A42,BDD!$A$8:$AU$2162,23,0),3))</f>
        <v/>
      </c>
      <c r="U41" s="1161" t="str">
        <f>IF($A42="","",RIGHT(VLOOKUP($A42,BDD!$A$8:$AU$2162,23,0),3))</f>
        <v/>
      </c>
      <c r="V41" s="359">
        <v>16</v>
      </c>
      <c r="W41" s="360">
        <f t="shared" si="0"/>
        <v>41</v>
      </c>
      <c r="X41" s="314" t="s">
        <v>42</v>
      </c>
      <c r="Y41" s="361" t="str">
        <f>IF($A41="","",IF(VLOOKUP($A41,BDD!$A$8:$AU$2162,32,0)=0,"",VLOOKUP($A41,BDD!$A$8:$AU$2162,32,0)))</f>
        <v/>
      </c>
    </row>
    <row r="42" spans="1:25" s="359" customFormat="1" ht="10.5" customHeight="1">
      <c r="A42" s="431" t="str">
        <f>+A43</f>
        <v>0017</v>
      </c>
      <c r="B42" s="1170"/>
      <c r="C42" s="1164"/>
      <c r="D42" s="1159"/>
      <c r="E42" s="1156"/>
      <c r="F42" s="432">
        <f>IF($A42="","",VLOOKUP($A42,BDD!$A$8:$AU$2162,9,0))</f>
        <v>0</v>
      </c>
      <c r="G42" s="433">
        <f>IF($A42="","",VLOOKUP($A42,BDD!$A$8:$AU$2162,10,0))</f>
        <v>0</v>
      </c>
      <c r="H42" s="434">
        <f>IF($A42="","",VLOOKUP($A42,BDD!$A$8:$AU$2162,11,0))</f>
        <v>0</v>
      </c>
      <c r="I42" s="434">
        <f>IF($A42="","",VLOOKUP($A42,BDD!$A$8:$AU$2162,13,0))</f>
        <v>0</v>
      </c>
      <c r="J42" s="434">
        <f>IF($A42="","",VLOOKUP($A42,BDD!$A$8:$AU$2162,14,0))</f>
        <v>0</v>
      </c>
      <c r="K42" s="435">
        <f>IF(Y42="",IF($A42="","",VLOOKUP($A42,BDD!$A$8:$AU$2162,22,0)),VLOOKUP($A42,BDD!$A$8:$AU$2162,31,0))</f>
        <v>0</v>
      </c>
      <c r="L42" s="436">
        <f>IF(Y42="",IF($A42="","",VLOOKUP($A42,BDD!$A$8:$AU$2162,16,0)),IF($A42="","",VLOOKUP($A42,BDD!$A$8:$AU$2162,29,0)))</f>
        <v>0</v>
      </c>
      <c r="M42" s="1167"/>
      <c r="N42" s="1157"/>
      <c r="O42" s="1157"/>
      <c r="P42" s="1159"/>
      <c r="Q42" s="1159"/>
      <c r="R42" s="1159"/>
      <c r="S42" s="1159"/>
      <c r="T42" s="1159"/>
      <c r="U42" s="1161"/>
      <c r="W42" s="360"/>
      <c r="X42" s="314" t="s">
        <v>43</v>
      </c>
      <c r="Y42" s="361"/>
    </row>
    <row r="43" spans="1:25" s="359" customFormat="1" ht="10.5" customHeight="1" thickBot="1">
      <c r="A43" s="350" t="str">
        <f>IF(X17="","",X17)</f>
        <v>0017</v>
      </c>
      <c r="B43" s="1162">
        <f>IF($A43="","",VLOOKUP($A43,BDD!$A$8:$AU$2162,3,0))</f>
        <v>0</v>
      </c>
      <c r="C43" s="1164">
        <f>IF($A43="","",VLOOKUP($A43,BDD!$A$8:$AU$2162,4,0))</f>
        <v>0</v>
      </c>
      <c r="D43" s="1159">
        <f>IF($A43="","",VLOOKUP($A43,BDD!$A$8:$AU$2162,12,0))</f>
        <v>0</v>
      </c>
      <c r="E43" s="1156" t="str">
        <f>IF($A43="","",VLOOKUP($A43,BDD!$A$8:$AU$2162,5,0))</f>
        <v>JN°017</v>
      </c>
      <c r="F43" s="437">
        <f>IF($A43="","",VLOOKUP($A43,BDD!$A$8:$AU$2162,9,0))</f>
        <v>0</v>
      </c>
      <c r="G43" s="438">
        <f>IF($A43="","",VLOOKUP($A43,BDD!$A$8:$AU$2162,10,0))</f>
        <v>0</v>
      </c>
      <c r="H43" s="439">
        <f>IF($A43="","",VLOOKUP($A43,BDD!$A$8:$AU$2162,11,0))</f>
        <v>0</v>
      </c>
      <c r="I43" s="439">
        <f>IF($A43="","",VLOOKUP($A43,BDD!$A$8:$AU$2162,13,0))</f>
        <v>0</v>
      </c>
      <c r="J43" s="439">
        <f>IF($A43="","",VLOOKUP($A43,BDD!$A$8:$AU$2162,14,0))</f>
        <v>0</v>
      </c>
      <c r="K43" s="440">
        <f>IF(Y43="",IF($A43="","",VLOOKUP($A43,BDD!$A$8:$AU$2162,22,0)),VLOOKUP($A43,BDD!$A$8:$AU$2162,31,0))</f>
        <v>0</v>
      </c>
      <c r="L43" s="441">
        <f>IF(Y43="",IF($A43="","",VLOOKUP($A43,BDD!$A$8:$AU$2162,16,0)),IF($A43="","",VLOOKUP($A43,BDD!$A$8:$AU$2162,29,0)))</f>
        <v>0</v>
      </c>
      <c r="M43" s="1167">
        <f>IF(Y43="",IF($A44="","",VLOOKUP($A44,BDD!$A$8:$AU$2162,17,0)),VLOOKUP($A44,BDD!$A$8:$AU$2162,30,0))</f>
        <v>0</v>
      </c>
      <c r="N43" s="1157">
        <f>IF(Y43="",IF($A44="","",VLOOKUP($A44,BDD!$A$8:$AU$2162,18,0)),VLOOKUP($A44,BDD!$A$8:$AU$2162,30,0))</f>
        <v>0</v>
      </c>
      <c r="O43" s="1157">
        <f>IF(Y43="",IF($A44="","",VLOOKUP($A44,BDD!$A$8:$AU$2162,19,0)),VLOOKUP($A44,BDD!$A$8:$AU$2162,30,0))</f>
        <v>0</v>
      </c>
      <c r="P43" s="1159" t="str">
        <f>IF($A44="","",RIGHT(VLOOKUP($A44,BDD!$A$8:$AU$2162,23,0),3))</f>
        <v/>
      </c>
      <c r="Q43" s="1159" t="str">
        <f>IF($A44="","",RIGHT(VLOOKUP($A44,BDD!$A$8:$AU$2162,23,0),3))</f>
        <v/>
      </c>
      <c r="R43" s="1159" t="str">
        <f>IF($A44="","",RIGHT(VLOOKUP($A44,BDD!$A$8:$AU$2162,23,0),3))</f>
        <v/>
      </c>
      <c r="S43" s="1159" t="str">
        <f>IF($A44="","",RIGHT(VLOOKUP($A44,BDD!$A$8:$AU$2162,23,0),3))</f>
        <v/>
      </c>
      <c r="T43" s="1159" t="str">
        <f>IF($A44="","",RIGHT(VLOOKUP($A44,BDD!$A$8:$AU$2162,23,0),3))</f>
        <v/>
      </c>
      <c r="U43" s="1161" t="str">
        <f>IF($A44="","",RIGHT(VLOOKUP($A44,BDD!$A$8:$AU$2162,23,0),3))</f>
        <v/>
      </c>
      <c r="V43" s="359">
        <v>17</v>
      </c>
      <c r="W43" s="360">
        <f t="shared" si="0"/>
        <v>43</v>
      </c>
      <c r="X43" s="314" t="s">
        <v>44</v>
      </c>
      <c r="Y43" s="361" t="str">
        <f>IF($A43="","",IF(VLOOKUP($A43,BDD!$A$8:$AU$2162,32,0)=0,"",VLOOKUP($A43,BDD!$A$8:$AU$2162,32,0)))</f>
        <v/>
      </c>
    </row>
    <row r="44" spans="1:25" s="359" customFormat="1" ht="10.5" customHeight="1">
      <c r="A44" s="431" t="str">
        <f>+A45</f>
        <v>0018</v>
      </c>
      <c r="B44" s="1170"/>
      <c r="C44" s="1164"/>
      <c r="D44" s="1159"/>
      <c r="E44" s="1156"/>
      <c r="F44" s="432">
        <f>IF($A44="","",VLOOKUP($A44,BDD!$A$8:$AU$2162,9,0))</f>
        <v>0</v>
      </c>
      <c r="G44" s="433">
        <f>IF($A44="","",VLOOKUP($A44,BDD!$A$8:$AU$2162,10,0))</f>
        <v>0</v>
      </c>
      <c r="H44" s="434">
        <f>IF($A44="","",VLOOKUP($A44,BDD!$A$8:$AU$2162,11,0))</f>
        <v>0</v>
      </c>
      <c r="I44" s="434">
        <f>IF($A44="","",VLOOKUP($A44,BDD!$A$8:$AU$2162,13,0))</f>
        <v>0</v>
      </c>
      <c r="J44" s="434">
        <f>IF($A44="","",VLOOKUP($A44,BDD!$A$8:$AU$2162,14,0))</f>
        <v>0</v>
      </c>
      <c r="K44" s="435">
        <f>IF(Y44="",IF($A44="","",VLOOKUP($A44,BDD!$A$8:$AU$2162,22,0)),VLOOKUP($A44,BDD!$A$8:$AU$2162,31,0))</f>
        <v>0</v>
      </c>
      <c r="L44" s="436">
        <f>IF(Y44="",IF($A44="","",VLOOKUP($A44,BDD!$A$8:$AU$2162,16,0)),IF($A44="","",VLOOKUP($A44,BDD!$A$8:$AU$2162,29,0)))</f>
        <v>0</v>
      </c>
      <c r="M44" s="1167"/>
      <c r="N44" s="1157"/>
      <c r="O44" s="1157"/>
      <c r="P44" s="1159"/>
      <c r="Q44" s="1159"/>
      <c r="R44" s="1159"/>
      <c r="S44" s="1159"/>
      <c r="T44" s="1159"/>
      <c r="U44" s="1161"/>
      <c r="W44" s="360"/>
      <c r="X44" s="314" t="s">
        <v>45</v>
      </c>
      <c r="Y44" s="361"/>
    </row>
    <row r="45" spans="1:25" s="359" customFormat="1" ht="10.5" customHeight="1" thickBot="1">
      <c r="A45" s="350" t="str">
        <f>IF(X18="","",X18)</f>
        <v>0018</v>
      </c>
      <c r="B45" s="1162">
        <f>IF($A45="","",VLOOKUP($A45,BDD!$A$8:$AU$2162,3,0))</f>
        <v>0</v>
      </c>
      <c r="C45" s="1164">
        <f>IF($A45="","",VLOOKUP($A45,BDD!$A$8:$AU$2162,4,0))</f>
        <v>0</v>
      </c>
      <c r="D45" s="1159">
        <f>IF($A45="","",VLOOKUP($A45,BDD!$A$8:$AU$2162,12,0))</f>
        <v>0</v>
      </c>
      <c r="E45" s="1156" t="str">
        <f>IF($A45="","",VLOOKUP($A45,BDD!$A$8:$AU$2162,5,0))</f>
        <v>JN°018</v>
      </c>
      <c r="F45" s="437">
        <f>IF($A45="","",VLOOKUP($A45,BDD!$A$8:$AU$2162,9,0))</f>
        <v>0</v>
      </c>
      <c r="G45" s="438">
        <f>IF($A45="","",VLOOKUP($A45,BDD!$A$8:$AU$2162,10,0))</f>
        <v>0</v>
      </c>
      <c r="H45" s="439">
        <f>IF($A45="","",VLOOKUP($A45,BDD!$A$8:$AU$2162,11,0))</f>
        <v>0</v>
      </c>
      <c r="I45" s="439">
        <f>IF($A45="","",VLOOKUP($A45,BDD!$A$8:$AU$2162,13,0))</f>
        <v>0</v>
      </c>
      <c r="J45" s="439">
        <f>IF($A45="","",VLOOKUP($A45,BDD!$A$8:$AU$2162,14,0))</f>
        <v>0</v>
      </c>
      <c r="K45" s="440">
        <f>IF(Y45="",IF($A45="","",VLOOKUP($A45,BDD!$A$8:$AU$2162,22,0)),VLOOKUP($A45,BDD!$A$8:$AU$2162,31,0))</f>
        <v>0</v>
      </c>
      <c r="L45" s="441">
        <f>IF(Y45="",IF($A45="","",VLOOKUP($A45,BDD!$A$8:$AU$2162,16,0)),IF($A45="","",VLOOKUP($A45,BDD!$A$8:$AU$2162,29,0)))</f>
        <v>0</v>
      </c>
      <c r="M45" s="1167">
        <f>IF(Y45="",IF($A46="","",VLOOKUP($A46,BDD!$A$8:$AU$2162,17,0)),VLOOKUP($A46,BDD!$A$8:$AU$2162,30,0))</f>
        <v>0</v>
      </c>
      <c r="N45" s="1157">
        <f>IF(Y45="",IF($A46="","",VLOOKUP($A46,BDD!$A$8:$AU$2162,18,0)),VLOOKUP($A46,BDD!$A$8:$AU$2162,30,0))</f>
        <v>0</v>
      </c>
      <c r="O45" s="1157">
        <f>IF(Y45="",IF($A46="","",VLOOKUP($A46,BDD!$A$8:$AU$2162,19,0)),VLOOKUP($A46,BDD!$A$8:$AU$2162,30,0))</f>
        <v>0</v>
      </c>
      <c r="P45" s="1159" t="str">
        <f>IF($A46="","",RIGHT(VLOOKUP($A46,BDD!$A$8:$AU$2162,23,0),3))</f>
        <v/>
      </c>
      <c r="Q45" s="1159" t="str">
        <f>IF($A46="","",RIGHT(VLOOKUP($A46,BDD!$A$8:$AU$2162,23,0),3))</f>
        <v/>
      </c>
      <c r="R45" s="1159" t="str">
        <f>IF($A46="","",RIGHT(VLOOKUP($A46,BDD!$A$8:$AU$2162,23,0),3))</f>
        <v/>
      </c>
      <c r="S45" s="1159" t="str">
        <f>IF($A46="","",RIGHT(VLOOKUP($A46,BDD!$A$8:$AU$2162,23,0),3))</f>
        <v/>
      </c>
      <c r="T45" s="1159" t="str">
        <f>IF($A46="","",RIGHT(VLOOKUP($A46,BDD!$A$8:$AU$2162,23,0),3))</f>
        <v/>
      </c>
      <c r="U45" s="1161" t="str">
        <f>IF($A46="","",RIGHT(VLOOKUP($A46,BDD!$A$8:$AU$2162,23,0),3))</f>
        <v/>
      </c>
      <c r="V45" s="359">
        <v>18</v>
      </c>
      <c r="W45" s="360">
        <f t="shared" si="0"/>
        <v>45</v>
      </c>
      <c r="X45" s="314" t="s">
        <v>46</v>
      </c>
      <c r="Y45" s="361" t="str">
        <f>IF($A45="","",IF(VLOOKUP($A45,BDD!$A$8:$AU$2162,32,0)=0,"",VLOOKUP($A45,BDD!$A$8:$AU$2162,32,0)))</f>
        <v/>
      </c>
    </row>
    <row r="46" spans="1:25" s="359" customFormat="1" ht="10.5" customHeight="1">
      <c r="A46" s="431" t="str">
        <f>+A47</f>
        <v>0019</v>
      </c>
      <c r="B46" s="1170"/>
      <c r="C46" s="1164"/>
      <c r="D46" s="1159"/>
      <c r="E46" s="1156"/>
      <c r="F46" s="432">
        <f>IF($A46="","",VLOOKUP($A46,BDD!$A$8:$AU$2162,9,0))</f>
        <v>0</v>
      </c>
      <c r="G46" s="433">
        <f>IF($A46="","",VLOOKUP($A46,BDD!$A$8:$AU$2162,10,0))</f>
        <v>0</v>
      </c>
      <c r="H46" s="434">
        <f>IF($A46="","",VLOOKUP($A46,BDD!$A$8:$AU$2162,11,0))</f>
        <v>0</v>
      </c>
      <c r="I46" s="434">
        <f>IF($A46="","",VLOOKUP($A46,BDD!$A$8:$AU$2162,13,0))</f>
        <v>0</v>
      </c>
      <c r="J46" s="434">
        <f>IF($A46="","",VLOOKUP($A46,BDD!$A$8:$AU$2162,14,0))</f>
        <v>0</v>
      </c>
      <c r="K46" s="435">
        <f>IF(Y46="",IF($A46="","",VLOOKUP($A46,BDD!$A$8:$AU$2162,22,0)),VLOOKUP($A46,BDD!$A$8:$AU$2162,31,0))</f>
        <v>0</v>
      </c>
      <c r="L46" s="436">
        <f>IF(Y46="",IF($A46="","",VLOOKUP($A46,BDD!$A$8:$AU$2162,16,0)),IF($A46="","",VLOOKUP($A46,BDD!$A$8:$AU$2162,29,0)))</f>
        <v>0</v>
      </c>
      <c r="M46" s="1167"/>
      <c r="N46" s="1157"/>
      <c r="O46" s="1157"/>
      <c r="P46" s="1159"/>
      <c r="Q46" s="1159"/>
      <c r="R46" s="1159"/>
      <c r="S46" s="1159"/>
      <c r="T46" s="1159"/>
      <c r="U46" s="1161"/>
      <c r="W46" s="360"/>
      <c r="X46" s="314" t="s">
        <v>47</v>
      </c>
      <c r="Y46" s="361"/>
    </row>
    <row r="47" spans="1:25" s="359" customFormat="1" ht="10.5" customHeight="1" thickBot="1">
      <c r="A47" s="350" t="str">
        <f>IF(X19="","",X19)</f>
        <v>0019</v>
      </c>
      <c r="B47" s="1162">
        <f>IF($A47="","",VLOOKUP($A47,BDD!$A$8:$AU$2162,3,0))</f>
        <v>0</v>
      </c>
      <c r="C47" s="1164">
        <f>IF($A47="","",VLOOKUP($A47,BDD!$A$8:$AU$2162,4,0))</f>
        <v>0</v>
      </c>
      <c r="D47" s="1159">
        <f>IF($A47="","",VLOOKUP($A47,BDD!$A$8:$AU$2162,12,0))</f>
        <v>0</v>
      </c>
      <c r="E47" s="1156" t="str">
        <f>IF($A47="","",VLOOKUP($A47,BDD!$A$8:$AU$2162,5,0))</f>
        <v>JN°019</v>
      </c>
      <c r="F47" s="437">
        <f>IF($A47="","",VLOOKUP($A47,BDD!$A$8:$AU$2162,9,0))</f>
        <v>0</v>
      </c>
      <c r="G47" s="438">
        <f>IF($A47="","",VLOOKUP($A47,BDD!$A$8:$AU$2162,10,0))</f>
        <v>0</v>
      </c>
      <c r="H47" s="439">
        <f>IF($A47="","",VLOOKUP($A47,BDD!$A$8:$AU$2162,11,0))</f>
        <v>0</v>
      </c>
      <c r="I47" s="439">
        <f>IF($A47="","",VLOOKUP($A47,BDD!$A$8:$AU$2162,13,0))</f>
        <v>0</v>
      </c>
      <c r="J47" s="439">
        <f>IF($A47="","",VLOOKUP($A47,BDD!$A$8:$AU$2162,14,0))</f>
        <v>0</v>
      </c>
      <c r="K47" s="440">
        <f>IF(Y47="",IF($A47="","",VLOOKUP($A47,BDD!$A$8:$AU$2162,22,0)),VLOOKUP($A47,BDD!$A$8:$AU$2162,31,0))</f>
        <v>0</v>
      </c>
      <c r="L47" s="441">
        <f>IF(Y47="",IF($A47="","",VLOOKUP($A47,BDD!$A$8:$AU$2162,16,0)),IF($A47="","",VLOOKUP($A47,BDD!$A$8:$AU$2162,29,0)))</f>
        <v>0</v>
      </c>
      <c r="M47" s="1167">
        <f>IF(Y47="",IF($A48="","",VLOOKUP($A48,BDD!$A$8:$AU$2162,17,0)),VLOOKUP($A48,BDD!$A$8:$AU$2162,30,0))</f>
        <v>0</v>
      </c>
      <c r="N47" s="1157">
        <f>IF(Y47="",IF($A48="","",VLOOKUP($A48,BDD!$A$8:$AU$2162,18,0)),VLOOKUP($A48,BDD!$A$8:$AU$2162,30,0))</f>
        <v>0</v>
      </c>
      <c r="O47" s="1157">
        <f>IF(Y47="",IF($A48="","",VLOOKUP($A48,BDD!$A$8:$AU$2162,19,0)),VLOOKUP($A48,BDD!$A$8:$AU$2162,30,0))</f>
        <v>0</v>
      </c>
      <c r="P47" s="1159" t="str">
        <f>IF($A48="","",RIGHT(VLOOKUP($A48,BDD!$A$8:$AU$2162,23,0),3))</f>
        <v/>
      </c>
      <c r="Q47" s="1159" t="str">
        <f>IF($A48="","",RIGHT(VLOOKUP($A48,BDD!$A$8:$AU$2162,23,0),3))</f>
        <v/>
      </c>
      <c r="R47" s="1159" t="str">
        <f>IF($A48="","",RIGHT(VLOOKUP($A48,BDD!$A$8:$AU$2162,23,0),3))</f>
        <v/>
      </c>
      <c r="S47" s="1159" t="str">
        <f>IF($A48="","",RIGHT(VLOOKUP($A48,BDD!$A$8:$AU$2162,23,0),3))</f>
        <v/>
      </c>
      <c r="T47" s="1159" t="str">
        <f>IF($A48="","",RIGHT(VLOOKUP($A48,BDD!$A$8:$AU$2162,23,0),3))</f>
        <v/>
      </c>
      <c r="U47" s="1161" t="str">
        <f>IF($A48="","",RIGHT(VLOOKUP($A48,BDD!$A$8:$AU$2162,23,0),3))</f>
        <v/>
      </c>
      <c r="V47" s="359">
        <v>19</v>
      </c>
      <c r="W47" s="360">
        <f t="shared" si="0"/>
        <v>47</v>
      </c>
      <c r="X47" s="314" t="s">
        <v>48</v>
      </c>
      <c r="Y47" s="361" t="str">
        <f>IF($A47="","",IF(VLOOKUP($A47,BDD!$A$8:$AU$2162,32,0)=0,"",VLOOKUP($A47,BDD!$A$8:$AU$2162,32,0)))</f>
        <v/>
      </c>
    </row>
    <row r="48" spans="1:25" s="359" customFormat="1" ht="10.5" customHeight="1">
      <c r="A48" s="431" t="str">
        <f>+A49</f>
        <v>0020</v>
      </c>
      <c r="B48" s="1170"/>
      <c r="C48" s="1164"/>
      <c r="D48" s="1159"/>
      <c r="E48" s="1156"/>
      <c r="F48" s="432">
        <f>IF($A48="","",VLOOKUP($A48,BDD!$A$8:$AU$2162,9,0))</f>
        <v>0</v>
      </c>
      <c r="G48" s="433">
        <f>IF($A48="","",VLOOKUP($A48,BDD!$A$8:$AU$2162,10,0))</f>
        <v>0</v>
      </c>
      <c r="H48" s="434">
        <f>IF($A48="","",VLOOKUP($A48,BDD!$A$8:$AU$2162,11,0))</f>
        <v>0</v>
      </c>
      <c r="I48" s="434">
        <f>IF($A48="","",VLOOKUP($A48,BDD!$A$8:$AU$2162,13,0))</f>
        <v>0</v>
      </c>
      <c r="J48" s="434">
        <f>IF($A48="","",VLOOKUP($A48,BDD!$A$8:$AU$2162,14,0))</f>
        <v>0</v>
      </c>
      <c r="K48" s="435">
        <f>IF(Y48="",IF($A48="","",VLOOKUP($A48,BDD!$A$8:$AU$2162,22,0)),VLOOKUP($A48,BDD!$A$8:$AU$2162,31,0))</f>
        <v>0</v>
      </c>
      <c r="L48" s="436">
        <f>IF(Y48="",IF($A48="","",VLOOKUP($A48,BDD!$A$8:$AU$2162,16,0)),IF($A48="","",VLOOKUP($A48,BDD!$A$8:$AU$2162,29,0)))</f>
        <v>0</v>
      </c>
      <c r="M48" s="1167"/>
      <c r="N48" s="1157"/>
      <c r="O48" s="1157"/>
      <c r="P48" s="1159"/>
      <c r="Q48" s="1159"/>
      <c r="R48" s="1159"/>
      <c r="S48" s="1159"/>
      <c r="T48" s="1159"/>
      <c r="U48" s="1161"/>
      <c r="W48" s="360"/>
      <c r="X48" s="314" t="s">
        <v>49</v>
      </c>
      <c r="Y48" s="361"/>
    </row>
    <row r="49" spans="1:25" s="359" customFormat="1" ht="10.5" customHeight="1" thickBot="1">
      <c r="A49" s="350" t="str">
        <f>IF(X20="","",X20)</f>
        <v>0020</v>
      </c>
      <c r="B49" s="1162">
        <f>IF($A49="","",VLOOKUP($A49,BDD!$A$8:$AU$2162,3,0))</f>
        <v>0</v>
      </c>
      <c r="C49" s="1164">
        <f>IF($A49="","",VLOOKUP($A49,BDD!$A$8:$AU$2162,4,0))</f>
        <v>0</v>
      </c>
      <c r="D49" s="1159">
        <f>IF($A49="","",VLOOKUP($A49,BDD!$A$8:$AU$2162,12,0))</f>
        <v>0</v>
      </c>
      <c r="E49" s="1156" t="str">
        <f>IF($A49="","",VLOOKUP($A49,BDD!$A$8:$AU$2162,5,0))</f>
        <v>JN°020</v>
      </c>
      <c r="F49" s="437">
        <f>IF($A49="","",VLOOKUP($A49,BDD!$A$8:$AU$2162,9,0))</f>
        <v>0</v>
      </c>
      <c r="G49" s="438">
        <f>IF($A49="","",VLOOKUP($A49,BDD!$A$8:$AU$2162,10,0))</f>
        <v>0</v>
      </c>
      <c r="H49" s="439">
        <f>IF($A49="","",VLOOKUP($A49,BDD!$A$8:$AU$2162,11,0))</f>
        <v>0</v>
      </c>
      <c r="I49" s="439">
        <f>IF($A49="","",VLOOKUP($A49,BDD!$A$8:$AU$2162,13,0))</f>
        <v>0</v>
      </c>
      <c r="J49" s="439">
        <f>IF($A49="","",VLOOKUP($A49,BDD!$A$8:$AU$2162,14,0))</f>
        <v>0</v>
      </c>
      <c r="K49" s="440">
        <f>IF(Y49="",IF($A49="","",VLOOKUP($A49,BDD!$A$8:$AU$2162,22,0)),VLOOKUP($A49,BDD!$A$8:$AU$2162,31,0))</f>
        <v>0</v>
      </c>
      <c r="L49" s="441">
        <f>IF(Y49="",IF($A49="","",VLOOKUP($A49,BDD!$A$8:$AU$2162,16,0)),IF($A49="","",VLOOKUP($A49,BDD!$A$8:$AU$2162,29,0)))</f>
        <v>0</v>
      </c>
      <c r="M49" s="1167">
        <f>IF(Y49="",IF($A50="","",VLOOKUP($A50,BDD!$A$8:$AU$2162,17,0)),VLOOKUP($A50,BDD!$A$8:$AU$2162,30,0))</f>
        <v>0</v>
      </c>
      <c r="N49" s="1157">
        <f>IF(Y49="",IF($A50="","",VLOOKUP($A50,BDD!$A$8:$AU$2162,18,0)),VLOOKUP($A50,BDD!$A$8:$AU$2162,30,0))</f>
        <v>0</v>
      </c>
      <c r="O49" s="1157">
        <f>IF(Y49="",IF($A50="","",VLOOKUP($A50,BDD!$A$8:$AU$2162,19,0)),VLOOKUP($A50,BDD!$A$8:$AU$2162,30,0))</f>
        <v>0</v>
      </c>
      <c r="P49" s="1159" t="str">
        <f>IF($A50="","",RIGHT(VLOOKUP($A50,BDD!$A$8:$AU$2162,23,0),3))</f>
        <v/>
      </c>
      <c r="Q49" s="1159" t="str">
        <f>IF($A50="","",RIGHT(VLOOKUP($A50,BDD!$A$8:$AU$2162,23,0),3))</f>
        <v/>
      </c>
      <c r="R49" s="1159" t="str">
        <f>IF($A50="","",RIGHT(VLOOKUP($A50,BDD!$A$8:$AU$2162,23,0),3))</f>
        <v/>
      </c>
      <c r="S49" s="1159" t="str">
        <f>IF($A50="","",RIGHT(VLOOKUP($A50,BDD!$A$8:$AU$2162,23,0),3))</f>
        <v/>
      </c>
      <c r="T49" s="1159" t="str">
        <f>IF($A50="","",RIGHT(VLOOKUP($A50,BDD!$A$8:$AU$2162,23,0),3))</f>
        <v/>
      </c>
      <c r="U49" s="1161" t="str">
        <f>IF($A50="","",RIGHT(VLOOKUP($A50,BDD!$A$8:$AU$2162,23,0),3))</f>
        <v/>
      </c>
      <c r="V49" s="359">
        <v>20</v>
      </c>
      <c r="W49" s="360">
        <f t="shared" si="0"/>
        <v>49</v>
      </c>
      <c r="X49" s="314" t="s">
        <v>50</v>
      </c>
      <c r="Y49" s="361" t="str">
        <f>IF($A49="","",IF(VLOOKUP($A49,BDD!$A$8:$AU$2162,32,0)=0,"",VLOOKUP($A49,BDD!$A$8:$AU$2162,32,0)))</f>
        <v/>
      </c>
    </row>
    <row r="50" spans="1:25" s="359" customFormat="1" ht="10.5" customHeight="1">
      <c r="A50" s="431" t="str">
        <f>+A51</f>
        <v>0021</v>
      </c>
      <c r="B50" s="1170"/>
      <c r="C50" s="1164"/>
      <c r="D50" s="1159"/>
      <c r="E50" s="1156"/>
      <c r="F50" s="432">
        <f>IF($A50="","",VLOOKUP($A50,BDD!$A$8:$AU$2162,9,0))</f>
        <v>0</v>
      </c>
      <c r="G50" s="433">
        <f>IF($A50="","",VLOOKUP($A50,BDD!$A$8:$AU$2162,10,0))</f>
        <v>0</v>
      </c>
      <c r="H50" s="434">
        <f>IF($A50="","",VLOOKUP($A50,BDD!$A$8:$AU$2162,11,0))</f>
        <v>0</v>
      </c>
      <c r="I50" s="434">
        <f>IF($A50="","",VLOOKUP($A50,BDD!$A$8:$AU$2162,13,0))</f>
        <v>0</v>
      </c>
      <c r="J50" s="434">
        <f>IF($A50="","",VLOOKUP($A50,BDD!$A$8:$AU$2162,14,0))</f>
        <v>0</v>
      </c>
      <c r="K50" s="435">
        <f>IF(Y50="",IF($A50="","",VLOOKUP($A50,BDD!$A$8:$AU$2162,22,0)),VLOOKUP($A50,BDD!$A$8:$AU$2162,31,0))</f>
        <v>0</v>
      </c>
      <c r="L50" s="436">
        <f>IF(Y50="",IF($A50="","",VLOOKUP($A50,BDD!$A$8:$AU$2162,16,0)),IF($A50="","",VLOOKUP($A50,BDD!$A$8:$AU$2162,29,0)))</f>
        <v>0</v>
      </c>
      <c r="M50" s="1167"/>
      <c r="N50" s="1157"/>
      <c r="O50" s="1157"/>
      <c r="P50" s="1159"/>
      <c r="Q50" s="1159"/>
      <c r="R50" s="1159"/>
      <c r="S50" s="1159"/>
      <c r="T50" s="1159"/>
      <c r="U50" s="1161"/>
      <c r="W50" s="360"/>
      <c r="X50" s="314" t="s">
        <v>51</v>
      </c>
      <c r="Y50" s="361"/>
    </row>
    <row r="51" spans="1:25" s="359" customFormat="1" ht="10.5" customHeight="1" thickBot="1">
      <c r="A51" s="350" t="str">
        <f>IF(X21="","",X21)</f>
        <v>0021</v>
      </c>
      <c r="B51" s="1162">
        <f>IF($A51="","",VLOOKUP($A51,BDD!$A$8:$AU$2162,3,0))</f>
        <v>0</v>
      </c>
      <c r="C51" s="1164">
        <f>IF($A51="","",VLOOKUP($A51,BDD!$A$8:$AU$2162,4,0))</f>
        <v>0</v>
      </c>
      <c r="D51" s="1159">
        <f>IF($A51="","",VLOOKUP($A51,BDD!$A$8:$AU$2162,12,0))</f>
        <v>0</v>
      </c>
      <c r="E51" s="1156" t="str">
        <f>IF($A51="","",VLOOKUP($A51,BDD!$A$8:$AU$2162,5,0))</f>
        <v>JN°021</v>
      </c>
      <c r="F51" s="437">
        <f>IF($A51="","",VLOOKUP($A51,BDD!$A$8:$AU$2162,9,0))</f>
        <v>0</v>
      </c>
      <c r="G51" s="438">
        <f>IF($A51="","",VLOOKUP($A51,BDD!$A$8:$AU$2162,10,0))</f>
        <v>0</v>
      </c>
      <c r="H51" s="439">
        <f>IF($A51="","",VLOOKUP($A51,BDD!$A$8:$AU$2162,11,0))</f>
        <v>0</v>
      </c>
      <c r="I51" s="439">
        <f>IF($A51="","",VLOOKUP($A51,BDD!$A$8:$AU$2162,13,0))</f>
        <v>0</v>
      </c>
      <c r="J51" s="439">
        <f>IF($A51="","",VLOOKUP($A51,BDD!$A$8:$AU$2162,14,0))</f>
        <v>0</v>
      </c>
      <c r="K51" s="440">
        <f>IF(Y51="",IF($A51="","",VLOOKUP($A51,BDD!$A$8:$AU$2162,22,0)),VLOOKUP($A51,BDD!$A$8:$AU$2162,31,0))</f>
        <v>0</v>
      </c>
      <c r="L51" s="441">
        <f>IF(Y51="",IF($A51="","",VLOOKUP($A51,BDD!$A$8:$AU$2162,16,0)),IF($A51="","",VLOOKUP($A51,BDD!$A$8:$AU$2162,29,0)))</f>
        <v>0</v>
      </c>
      <c r="M51" s="1167">
        <f>IF(Y51="",IF($A52="","",VLOOKUP($A52,BDD!$A$8:$AU$2162,17,0)),VLOOKUP($A52,BDD!$A$8:$AU$2162,30,0))</f>
        <v>0</v>
      </c>
      <c r="N51" s="1157">
        <f>IF(Y51="",IF($A52="","",VLOOKUP($A52,BDD!$A$8:$AU$2162,18,0)),VLOOKUP($A52,BDD!$A$8:$AU$2162,30,0))</f>
        <v>0</v>
      </c>
      <c r="O51" s="1157">
        <f>IF(Y51="",IF($A52="","",VLOOKUP($A52,BDD!$A$8:$AU$2162,19,0)),VLOOKUP($A52,BDD!$A$8:$AU$2162,30,0))</f>
        <v>0</v>
      </c>
      <c r="P51" s="1159" t="str">
        <f>IF($A52="","",RIGHT(VLOOKUP($A52,BDD!$A$8:$AU$2162,23,0),3))</f>
        <v/>
      </c>
      <c r="Q51" s="1159" t="str">
        <f>IF($A52="","",RIGHT(VLOOKUP($A52,BDD!$A$8:$AU$2162,23,0),3))</f>
        <v/>
      </c>
      <c r="R51" s="1159" t="str">
        <f>IF($A52="","",RIGHT(VLOOKUP($A52,BDD!$A$8:$AU$2162,23,0),3))</f>
        <v/>
      </c>
      <c r="S51" s="1159" t="str">
        <f>IF($A52="","",RIGHT(VLOOKUP($A52,BDD!$A$8:$AU$2162,23,0),3))</f>
        <v/>
      </c>
      <c r="T51" s="1159" t="str">
        <f>IF($A52="","",RIGHT(VLOOKUP($A52,BDD!$A$8:$AU$2162,23,0),3))</f>
        <v/>
      </c>
      <c r="U51" s="1161" t="str">
        <f>IF($A52="","",RIGHT(VLOOKUP($A52,BDD!$A$8:$AU$2162,23,0),3))</f>
        <v/>
      </c>
      <c r="V51" s="359">
        <v>21</v>
      </c>
      <c r="W51" s="360">
        <f t="shared" si="0"/>
        <v>51</v>
      </c>
      <c r="X51" s="314" t="s">
        <v>52</v>
      </c>
      <c r="Y51" s="361" t="str">
        <f>IF($A51="","",IF(VLOOKUP($A51,BDD!$A$8:$AU$2162,32,0)=0,"",VLOOKUP($A51,BDD!$A$8:$AU$2162,32,0)))</f>
        <v/>
      </c>
    </row>
    <row r="52" spans="1:25" s="359" customFormat="1" ht="10.5" customHeight="1">
      <c r="A52" s="431" t="str">
        <f>+A67</f>
        <v>0022</v>
      </c>
      <c r="B52" s="1163"/>
      <c r="C52" s="1165"/>
      <c r="D52" s="1160"/>
      <c r="E52" s="1166"/>
      <c r="F52" s="442">
        <f>IF($A52="","",VLOOKUP($A52,BDD!$A$8:$AU$2162,9,0))</f>
        <v>0</v>
      </c>
      <c r="G52" s="443">
        <f>IF($A52="","",VLOOKUP($A52,BDD!$A$8:$AU$2162,10,0))</f>
        <v>0</v>
      </c>
      <c r="H52" s="444">
        <f>IF($A52="","",VLOOKUP($A52,BDD!$A$8:$AU$2162,11,0))</f>
        <v>0</v>
      </c>
      <c r="I52" s="444">
        <f>IF($A52="","",VLOOKUP($A52,BDD!$A$8:$AU$2162,13,0))</f>
        <v>0</v>
      </c>
      <c r="J52" s="444">
        <f>IF($A52="","",VLOOKUP($A52,BDD!$A$8:$AU$2162,14,0))</f>
        <v>0</v>
      </c>
      <c r="K52" s="445">
        <f>IF(Y52="",IF($A52="","",VLOOKUP($A52,BDD!$A$8:$AU$2162,22,0)),VLOOKUP($A52,BDD!$A$8:$AU$2162,31,0))</f>
        <v>0</v>
      </c>
      <c r="L52" s="446">
        <f>IF(Y52="",IF($A52="","",VLOOKUP($A52,BDD!$A$8:$AU$2162,16,0)),IF($A52="","",VLOOKUP($A52,BDD!$A$8:$AU$2162,29,0)))</f>
        <v>0</v>
      </c>
      <c r="M52" s="1168"/>
      <c r="N52" s="1158"/>
      <c r="O52" s="1158"/>
      <c r="P52" s="1160"/>
      <c r="Q52" s="1160"/>
      <c r="R52" s="1160"/>
      <c r="S52" s="1160"/>
      <c r="T52" s="1160"/>
      <c r="U52" s="1169"/>
      <c r="W52" s="360"/>
      <c r="X52" s="314" t="s">
        <v>53</v>
      </c>
      <c r="Y52" s="447"/>
    </row>
    <row r="53" spans="1:25" ht="3" customHeight="1">
      <c r="A53" s="379"/>
      <c r="B53" s="216"/>
      <c r="C53" s="216"/>
      <c r="D53" s="216"/>
      <c r="E53" s="216"/>
      <c r="F53" s="216"/>
      <c r="G53" s="380"/>
      <c r="I53" s="216"/>
      <c r="J53" s="216"/>
      <c r="K53" s="216"/>
      <c r="L53" s="380"/>
      <c r="M53" s="381"/>
      <c r="N53" s="381"/>
      <c r="O53" s="381"/>
      <c r="P53" s="216"/>
      <c r="Q53" s="216"/>
      <c r="R53" s="216"/>
      <c r="S53" s="216"/>
      <c r="T53" s="216"/>
      <c r="U53" s="216"/>
      <c r="V53" s="189">
        <v>22</v>
      </c>
      <c r="W53" s="317">
        <f t="shared" si="0"/>
        <v>53</v>
      </c>
      <c r="X53" s="314" t="s">
        <v>54</v>
      </c>
    </row>
    <row r="54" spans="1:25" s="382" customFormat="1" ht="20.100000000000001" customHeight="1">
      <c r="B54" s="1126" t="s">
        <v>1617</v>
      </c>
      <c r="C54" s="1126"/>
      <c r="D54" s="1126"/>
      <c r="E54" s="1126"/>
      <c r="F54" s="1126"/>
      <c r="G54" s="1126"/>
      <c r="H54" s="1126"/>
      <c r="I54" s="1115" t="s">
        <v>1777</v>
      </c>
      <c r="J54" s="1115"/>
      <c r="K54" s="1115"/>
      <c r="L54" s="1115"/>
      <c r="M54" s="1115"/>
      <c r="N54" s="1115"/>
      <c r="O54" s="1115"/>
      <c r="P54" s="1115"/>
      <c r="Q54" s="1115"/>
      <c r="R54" s="1115"/>
      <c r="S54" s="1115"/>
      <c r="T54" s="1115"/>
      <c r="U54" s="1115"/>
      <c r="V54" s="189"/>
      <c r="W54" s="317">
        <f t="shared" si="0"/>
        <v>54</v>
      </c>
      <c r="X54" s="314" t="s">
        <v>55</v>
      </c>
      <c r="Y54" s="383"/>
    </row>
    <row r="55" spans="1:25" s="382" customFormat="1" ht="20.100000000000001" customHeight="1">
      <c r="B55" s="1114" t="s">
        <v>1840</v>
      </c>
      <c r="C55" s="1114"/>
      <c r="D55" s="1114"/>
      <c r="E55" s="1114"/>
      <c r="F55" s="1114"/>
      <c r="G55" s="1114"/>
      <c r="H55" s="1114"/>
      <c r="I55" s="1115"/>
      <c r="J55" s="1115"/>
      <c r="K55" s="1115"/>
      <c r="L55" s="1115"/>
      <c r="M55" s="1115"/>
      <c r="N55" s="1115"/>
      <c r="O55" s="1115"/>
      <c r="P55" s="1115"/>
      <c r="Q55" s="1115"/>
      <c r="R55" s="1115"/>
      <c r="S55" s="1115"/>
      <c r="T55" s="1115"/>
      <c r="U55" s="1115"/>
      <c r="V55" s="189"/>
      <c r="W55" s="317">
        <f t="shared" si="0"/>
        <v>55</v>
      </c>
      <c r="X55" s="314" t="s">
        <v>56</v>
      </c>
      <c r="Y55" s="383"/>
    </row>
    <row r="56" spans="1:25" s="382" customFormat="1" ht="20.100000000000001" customHeight="1">
      <c r="B56" s="1114" t="s">
        <v>1841</v>
      </c>
      <c r="C56" s="1114"/>
      <c r="D56" s="1114"/>
      <c r="E56" s="1114"/>
      <c r="F56" s="1114"/>
      <c r="G56" s="1114"/>
      <c r="H56" s="1114"/>
      <c r="I56" s="1115"/>
      <c r="J56" s="1115"/>
      <c r="K56" s="1115"/>
      <c r="L56" s="1115"/>
      <c r="M56" s="1115"/>
      <c r="N56" s="1115"/>
      <c r="O56" s="1115"/>
      <c r="P56" s="1115"/>
      <c r="Q56" s="1115"/>
      <c r="R56" s="1115"/>
      <c r="S56" s="1115"/>
      <c r="T56" s="1115"/>
      <c r="U56" s="1115"/>
      <c r="V56" s="189"/>
      <c r="W56" s="317">
        <f t="shared" si="0"/>
        <v>56</v>
      </c>
      <c r="X56" s="314" t="s">
        <v>57</v>
      </c>
      <c r="Y56" s="383"/>
    </row>
    <row r="57" spans="1:25" s="382" customFormat="1" ht="20.100000000000001" customHeight="1">
      <c r="B57" s="1114" t="s">
        <v>1842</v>
      </c>
      <c r="C57" s="1114"/>
      <c r="D57" s="1114"/>
      <c r="E57" s="1114"/>
      <c r="F57" s="1114"/>
      <c r="G57" s="1114"/>
      <c r="H57" s="1114"/>
      <c r="I57" s="1115"/>
      <c r="J57" s="1115"/>
      <c r="K57" s="1115"/>
      <c r="L57" s="1115"/>
      <c r="M57" s="1115"/>
      <c r="N57" s="1115"/>
      <c r="O57" s="1115"/>
      <c r="P57" s="1115"/>
      <c r="Q57" s="1115"/>
      <c r="R57" s="1115"/>
      <c r="S57" s="1115"/>
      <c r="T57" s="1115"/>
      <c r="U57" s="1115"/>
      <c r="V57" s="189"/>
      <c r="W57" s="317">
        <f t="shared" si="0"/>
        <v>57</v>
      </c>
      <c r="X57" s="314" t="s">
        <v>58</v>
      </c>
      <c r="Y57" s="383"/>
    </row>
    <row r="58" spans="1:25" s="316" customFormat="1" ht="18.95" customHeight="1">
      <c r="A58" s="315"/>
      <c r="B58" s="1127"/>
      <c r="C58" s="1127"/>
      <c r="D58" s="1127"/>
      <c r="E58" s="1127"/>
      <c r="F58" s="1128" t="s">
        <v>1533</v>
      </c>
      <c r="G58" s="1129"/>
      <c r="H58" s="1129"/>
      <c r="I58" s="1129"/>
      <c r="J58" s="1129"/>
      <c r="K58" s="1129"/>
      <c r="L58" s="1129"/>
      <c r="M58" s="1129"/>
      <c r="N58" s="1129"/>
      <c r="O58" s="1129"/>
      <c r="P58" s="1129"/>
      <c r="Q58" s="1130"/>
      <c r="R58" s="1137" t="s">
        <v>1820</v>
      </c>
      <c r="S58" s="1138"/>
      <c r="T58" s="1138"/>
      <c r="U58" s="1139"/>
      <c r="W58" s="317">
        <f t="shared" si="0"/>
        <v>58</v>
      </c>
      <c r="X58" s="314" t="s">
        <v>59</v>
      </c>
      <c r="Y58" s="318"/>
    </row>
    <row r="59" spans="1:25" s="316" customFormat="1" ht="18.95" customHeight="1">
      <c r="A59" s="315"/>
      <c r="B59" s="1127"/>
      <c r="C59" s="1127"/>
      <c r="D59" s="1127"/>
      <c r="E59" s="1127"/>
      <c r="F59" s="1131"/>
      <c r="G59" s="1132"/>
      <c r="H59" s="1132"/>
      <c r="I59" s="1132"/>
      <c r="J59" s="1132"/>
      <c r="K59" s="1132"/>
      <c r="L59" s="1132"/>
      <c r="M59" s="1132"/>
      <c r="N59" s="1132"/>
      <c r="O59" s="1132"/>
      <c r="P59" s="1132"/>
      <c r="Q59" s="1133"/>
      <c r="R59" s="1137" t="s">
        <v>1536</v>
      </c>
      <c r="S59" s="1138"/>
      <c r="T59" s="1138"/>
      <c r="U59" s="1139"/>
      <c r="W59" s="317">
        <f t="shared" si="0"/>
        <v>59</v>
      </c>
      <c r="X59" s="314" t="s">
        <v>60</v>
      </c>
      <c r="Y59" s="318"/>
    </row>
    <row r="60" spans="1:25" s="316" customFormat="1" ht="18.95" customHeight="1">
      <c r="A60" s="315"/>
      <c r="B60" s="1127"/>
      <c r="C60" s="1127"/>
      <c r="D60" s="1127"/>
      <c r="E60" s="1127"/>
      <c r="F60" s="1134"/>
      <c r="G60" s="1135"/>
      <c r="H60" s="1135"/>
      <c r="I60" s="1135"/>
      <c r="J60" s="1135"/>
      <c r="K60" s="1135"/>
      <c r="L60" s="1135"/>
      <c r="M60" s="1135"/>
      <c r="N60" s="1135"/>
      <c r="O60" s="1135"/>
      <c r="P60" s="1135"/>
      <c r="Q60" s="1136"/>
      <c r="R60" s="1137" t="s">
        <v>1538</v>
      </c>
      <c r="S60" s="1138"/>
      <c r="T60" s="1138"/>
      <c r="U60" s="1139"/>
      <c r="W60" s="317">
        <f t="shared" si="0"/>
        <v>60</v>
      </c>
      <c r="X60" s="314" t="s">
        <v>61</v>
      </c>
      <c r="Y60" s="318"/>
    </row>
    <row r="61" spans="1:25" s="316" customFormat="1" ht="3" customHeight="1">
      <c r="A61" s="315"/>
      <c r="H61" s="319"/>
      <c r="M61" s="320"/>
      <c r="N61" s="320"/>
      <c r="O61" s="320"/>
      <c r="W61" s="317">
        <f t="shared" si="0"/>
        <v>61</v>
      </c>
      <c r="X61" s="314" t="s">
        <v>62</v>
      </c>
      <c r="Y61" s="318"/>
    </row>
    <row r="62" spans="1:25" s="316" customFormat="1" ht="21.75" customHeight="1">
      <c r="A62" s="315"/>
      <c r="B62" s="1116" t="s">
        <v>1821</v>
      </c>
      <c r="C62" s="1117"/>
      <c r="D62" s="1117"/>
      <c r="E62" s="1117"/>
      <c r="F62" s="1117"/>
      <c r="G62" s="1117"/>
      <c r="H62" s="1117"/>
      <c r="I62" s="1117"/>
      <c r="J62" s="1117"/>
      <c r="K62" s="1117"/>
      <c r="L62" s="1117"/>
      <c r="M62" s="1117"/>
      <c r="N62" s="1117"/>
      <c r="O62" s="1117"/>
      <c r="P62" s="1117"/>
      <c r="Q62" s="1117"/>
      <c r="R62" s="1117"/>
      <c r="S62" s="1117"/>
      <c r="T62" s="1117"/>
      <c r="U62" s="1118"/>
      <c r="W62" s="317">
        <f t="shared" si="0"/>
        <v>62</v>
      </c>
      <c r="X62" s="314" t="s">
        <v>63</v>
      </c>
      <c r="Y62" s="318"/>
    </row>
    <row r="63" spans="1:25" s="326" customFormat="1" ht="18.75" customHeight="1">
      <c r="A63" s="315"/>
      <c r="B63" s="321" t="s">
        <v>1822</v>
      </c>
      <c r="C63" s="322"/>
      <c r="D63" s="322"/>
      <c r="E63" s="322"/>
      <c r="F63" s="384" t="str">
        <f>$F$7</f>
        <v>MFD-ISW Vers MFD-CPF-</v>
      </c>
      <c r="H63" s="385"/>
      <c r="J63" s="327"/>
      <c r="K63" s="328" t="s">
        <v>1824</v>
      </c>
      <c r="L63" s="329">
        <f>$L$7</f>
        <v>0</v>
      </c>
      <c r="M63" s="330" t="s">
        <v>1825</v>
      </c>
      <c r="N63" s="331" t="s">
        <v>1826</v>
      </c>
      <c r="O63" s="332"/>
      <c r="P63" s="1119">
        <f>$P$7</f>
        <v>0</v>
      </c>
      <c r="Q63" s="1119"/>
      <c r="R63" s="333" t="s">
        <v>1825</v>
      </c>
      <c r="S63" s="324" t="s">
        <v>1827</v>
      </c>
      <c r="U63" s="334" t="str">
        <f>CONCATENATE("2/",$L$1)</f>
        <v>2/6</v>
      </c>
      <c r="W63" s="317">
        <f t="shared" si="0"/>
        <v>63</v>
      </c>
      <c r="X63" s="314" t="s">
        <v>64</v>
      </c>
      <c r="Y63" s="333"/>
    </row>
    <row r="64" spans="1:25" s="223" customFormat="1" ht="22.5" customHeight="1">
      <c r="A64" s="315"/>
      <c r="B64" s="1120" t="s">
        <v>1828</v>
      </c>
      <c r="C64" s="1121"/>
      <c r="D64" s="1121"/>
      <c r="E64" s="1121"/>
      <c r="F64" s="1121"/>
      <c r="G64" s="1121"/>
      <c r="H64" s="1121"/>
      <c r="I64" s="1121"/>
      <c r="J64" s="1121"/>
      <c r="K64" s="1121"/>
      <c r="L64" s="1122"/>
      <c r="M64" s="1123" t="s">
        <v>1829</v>
      </c>
      <c r="N64" s="1124"/>
      <c r="O64" s="1125"/>
      <c r="P64" s="335" t="s">
        <v>1830</v>
      </c>
      <c r="Q64" s="336"/>
      <c r="R64" s="337">
        <f>$R$8</f>
        <v>0</v>
      </c>
      <c r="S64" s="336"/>
      <c r="T64" s="336"/>
      <c r="U64" s="338"/>
      <c r="W64" s="317">
        <f t="shared" si="0"/>
        <v>64</v>
      </c>
      <c r="X64" s="314" t="s">
        <v>65</v>
      </c>
      <c r="Y64" s="339"/>
    </row>
    <row r="65" spans="1:25" s="347" customFormat="1" ht="55.5" customHeight="1">
      <c r="A65" s="388"/>
      <c r="B65" s="340" t="s">
        <v>1831</v>
      </c>
      <c r="C65" s="341" t="s">
        <v>1492</v>
      </c>
      <c r="D65" s="341" t="s">
        <v>1500</v>
      </c>
      <c r="E65" s="341" t="s">
        <v>1493</v>
      </c>
      <c r="F65" s="341" t="s">
        <v>1494</v>
      </c>
      <c r="G65" s="341" t="s">
        <v>1832</v>
      </c>
      <c r="H65" s="341" t="s">
        <v>1833</v>
      </c>
      <c r="I65" s="341" t="s">
        <v>1501</v>
      </c>
      <c r="J65" s="341" t="s">
        <v>1502</v>
      </c>
      <c r="K65" s="343" t="s">
        <v>1519</v>
      </c>
      <c r="L65" s="341" t="s">
        <v>1504</v>
      </c>
      <c r="M65" s="344" t="s">
        <v>1516</v>
      </c>
      <c r="N65" s="344" t="s">
        <v>1517</v>
      </c>
      <c r="O65" s="344" t="s">
        <v>1518</v>
      </c>
      <c r="P65" s="345" t="s">
        <v>1843</v>
      </c>
      <c r="Q65" s="345" t="s">
        <v>1838</v>
      </c>
      <c r="R65" s="345" t="s">
        <v>1844</v>
      </c>
      <c r="S65" s="345" t="s">
        <v>1845</v>
      </c>
      <c r="T65" s="345" t="s">
        <v>1846</v>
      </c>
      <c r="U65" s="345" t="s">
        <v>1847</v>
      </c>
      <c r="W65" s="317">
        <f t="shared" si="0"/>
        <v>65</v>
      </c>
      <c r="X65" s="314" t="s">
        <v>66</v>
      </c>
    </row>
    <row r="66" spans="1:25" ht="3" customHeight="1">
      <c r="A66" s="389"/>
      <c r="B66" s="348"/>
      <c r="C66" s="348"/>
      <c r="D66" s="348"/>
      <c r="E66" s="348"/>
      <c r="F66" s="348"/>
      <c r="G66" s="348"/>
      <c r="H66" s="348"/>
      <c r="I66" s="348"/>
      <c r="J66" s="348"/>
      <c r="K66" s="348"/>
      <c r="L66" s="348"/>
      <c r="M66" s="349"/>
      <c r="N66" s="349"/>
      <c r="O66" s="349"/>
      <c r="P66" s="348"/>
      <c r="Q66" s="348"/>
      <c r="R66" s="348"/>
      <c r="S66" s="348"/>
      <c r="T66" s="348"/>
      <c r="U66" s="348"/>
      <c r="V66" s="348"/>
      <c r="W66" s="317">
        <f t="shared" si="0"/>
        <v>66</v>
      </c>
      <c r="X66" s="314" t="s">
        <v>67</v>
      </c>
    </row>
    <row r="67" spans="1:25" s="359" customFormat="1" ht="10.5" customHeight="1" thickBot="1">
      <c r="A67" s="350" t="str">
        <f>IF(X22="","",X22)</f>
        <v>0022</v>
      </c>
      <c r="B67" s="1153">
        <f>IF($A67="","",VLOOKUP($A67,BDD!$A$8:$AU$2162,3,0))</f>
        <v>0</v>
      </c>
      <c r="C67" s="1153">
        <f>IF($A67="","",VLOOKUP($A67,BDD!$A$8:$AU$2162,4,0))</f>
        <v>0</v>
      </c>
      <c r="D67" s="1153">
        <f>IF($A67="","",VLOOKUP($A67,BDD!$A$8:$AU$2162,12,0))</f>
        <v>0</v>
      </c>
      <c r="E67" s="1156" t="str">
        <f>IF($A67="","",VLOOKUP($A67,BDD!$A$8:$AU$2162,5,0))</f>
        <v>JN°022</v>
      </c>
      <c r="F67" s="391">
        <f>IF($A67="","",VLOOKUP($A67,BDD!$A$8:$AU$2162,9,0))</f>
        <v>0</v>
      </c>
      <c r="G67" s="392">
        <f>IF($A67="","",VLOOKUP($A67,BDD!$A$8:$AU$2162,10,0))</f>
        <v>0</v>
      </c>
      <c r="H67" s="391">
        <f>IF($A67="","",VLOOKUP($A67,BDD!$A$8:$AU$2162,11,0))</f>
        <v>0</v>
      </c>
      <c r="I67" s="391">
        <f>IF($A67="","",VLOOKUP($A67,BDD!$A$8:$AU$2162,13,0))</f>
        <v>0</v>
      </c>
      <c r="J67" s="391">
        <f>IF($A67="","",VLOOKUP($A67,BDD!$A$8:$AU$2162,14,0))</f>
        <v>0</v>
      </c>
      <c r="K67" s="394">
        <f>IF(Y67="",IF($A67="","",VLOOKUP($A67,BDD!$A$8:$AU$2162,22,0)),VLOOKUP($A67,BDD!$A$8:$AU$2162,31,0))</f>
        <v>0</v>
      </c>
      <c r="L67" s="392">
        <f>IF(Y67="",IF($A67="","",VLOOKUP($A67,BDD!$A$8:$AU$2162,16,0)),IF($A67="","",VLOOKUP($A67,BDD!$A$8:$AU$2162,29,0)))</f>
        <v>0</v>
      </c>
      <c r="M67" s="1153" t="str">
        <f>IF($A67="","",VLOOKUP($A67,BDD!$A$8:$AU$2162,5,0))</f>
        <v>JN°022</v>
      </c>
      <c r="N67" s="1153" t="str">
        <f>IF($A67="","",VLOOKUP($A67,BDD!$A$8:$AU$2162,5,0))</f>
        <v>JN°022</v>
      </c>
      <c r="O67" s="1153" t="str">
        <f>IF($A67="","",VLOOKUP($A67,BDD!$A$8:$AU$2162,5,0))</f>
        <v>JN°022</v>
      </c>
      <c r="P67" s="1153" t="str">
        <f>IF($A67="","",VLOOKUP($A67,BDD!$A$8:$AU$2162,5,0))</f>
        <v>JN°022</v>
      </c>
      <c r="Q67" s="1153" t="str">
        <f>IF($A67="","",VLOOKUP($A67,BDD!$A$8:$AU$2162,5,0))</f>
        <v>JN°022</v>
      </c>
      <c r="R67" s="1153" t="str">
        <f>IF($A67="","",VLOOKUP($A67,BDD!$A$8:$AU$2162,5,0))</f>
        <v>JN°022</v>
      </c>
      <c r="S67" s="1153" t="str">
        <f>IF($A67="","",VLOOKUP($A67,BDD!$A$8:$AU$2162,5,0))</f>
        <v>JN°022</v>
      </c>
      <c r="T67" s="1153" t="str">
        <f>IF($A67="","",VLOOKUP($A67,BDD!$A$8:$AU$2162,5,0))</f>
        <v>JN°022</v>
      </c>
      <c r="U67" s="1154" t="str">
        <f>IF($A67="","",VLOOKUP($A67,BDD!$A$8:$AU$2162,5,0))</f>
        <v>JN°022</v>
      </c>
      <c r="V67" s="359">
        <v>22</v>
      </c>
      <c r="W67" s="360">
        <f t="shared" si="0"/>
        <v>67</v>
      </c>
      <c r="X67" s="314" t="s">
        <v>68</v>
      </c>
      <c r="Y67" s="361" t="str">
        <f>IF($A67="","",IF(VLOOKUP($A67,BDD!$A$8:$AU$2162,32,0)=0,"",VLOOKUP($A67,BDD!$A$8:$AU$2162,32,0)))</f>
        <v/>
      </c>
    </row>
    <row r="68" spans="1:25" s="359" customFormat="1" ht="10.5" customHeight="1">
      <c r="A68" s="431" t="str">
        <f>+A69</f>
        <v>0023</v>
      </c>
      <c r="B68" s="1153"/>
      <c r="C68" s="1153"/>
      <c r="D68" s="1153"/>
      <c r="E68" s="1156"/>
      <c r="F68" s="432">
        <f>IF($A68="","",VLOOKUP($A68,BDD!$A$8:$AU$2162,9,0))</f>
        <v>0</v>
      </c>
      <c r="G68" s="448">
        <f>IF($A68="","",VLOOKUP($A68,BDD!$A$8:$AU$2162,10,0))</f>
        <v>0</v>
      </c>
      <c r="H68" s="449">
        <f>IF($A68="","",VLOOKUP($A68,BDD!$A$8:$AU$2162,11,0))</f>
        <v>0</v>
      </c>
      <c r="I68" s="449">
        <f>IF($A68="","",VLOOKUP($A68,BDD!$A$8:$AU$2162,13,0))</f>
        <v>0</v>
      </c>
      <c r="J68" s="449">
        <f>IF($A68="","",VLOOKUP($A68,BDD!$A$8:$AU$2162,14,0))</f>
        <v>0</v>
      </c>
      <c r="K68" s="450">
        <f>IF(Y68="",IF($A68="","",VLOOKUP($A68,BDD!$A$8:$AU$2162,22,0)),VLOOKUP($A68,BDD!$A$8:$AU$2162,31,0))</f>
        <v>0</v>
      </c>
      <c r="L68" s="451">
        <f>IF(Y68="",IF($A68="","",VLOOKUP($A68,BDD!$A$8:$AU$2162,16,0)),IF($A68="","",VLOOKUP($A68,BDD!$A$8:$AU$2162,29,0)))</f>
        <v>0</v>
      </c>
      <c r="M68" s="1153"/>
      <c r="N68" s="1153"/>
      <c r="O68" s="1153"/>
      <c r="P68" s="1153"/>
      <c r="Q68" s="1153"/>
      <c r="R68" s="1153"/>
      <c r="S68" s="1153"/>
      <c r="T68" s="1153"/>
      <c r="U68" s="1155"/>
      <c r="W68" s="360"/>
      <c r="X68" s="314" t="s">
        <v>69</v>
      </c>
      <c r="Y68" s="361"/>
    </row>
    <row r="69" spans="1:25" s="359" customFormat="1" ht="10.5" customHeight="1" thickBot="1">
      <c r="A69" s="350" t="str">
        <f>IF(X23="","",X23)</f>
        <v>0023</v>
      </c>
      <c r="B69" s="1153">
        <f>IF($A69="","",VLOOKUP($A69,BDD!$A$8:$AU$2162,3,0))</f>
        <v>0</v>
      </c>
      <c r="C69" s="1153">
        <f>IF($A69="","",VLOOKUP($A69,BDD!$A$8:$AU$2162,4,0))</f>
        <v>0</v>
      </c>
      <c r="D69" s="1153">
        <f>IF($A69="","",VLOOKUP($A69,BDD!$A$8:$AU$2162,12,0))</f>
        <v>0</v>
      </c>
      <c r="E69" s="1156" t="str">
        <f>IF($A69="","",VLOOKUP($A69,BDD!$A$8:$AU$2162,5,0))</f>
        <v>JN°023</v>
      </c>
      <c r="F69" s="437">
        <f>IF($A69="","",VLOOKUP($A69,BDD!$A$8:$AU$2162,9,0))</f>
        <v>0</v>
      </c>
      <c r="G69" s="452">
        <f>IF($A69="","",VLOOKUP($A69,BDD!$A$8:$AU$2162,10,0))</f>
        <v>0</v>
      </c>
      <c r="H69" s="453">
        <f>IF($A69="","",VLOOKUP($A69,BDD!$A$8:$AU$2162,11,0))</f>
        <v>0</v>
      </c>
      <c r="I69" s="453">
        <f>IF($A69="","",VLOOKUP($A69,BDD!$A$8:$AU$2162,13,0))</f>
        <v>0</v>
      </c>
      <c r="J69" s="453">
        <f>IF($A69="","",VLOOKUP($A69,BDD!$A$8:$AU$2162,14,0))</f>
        <v>0</v>
      </c>
      <c r="K69" s="454">
        <f>IF(Y69="",IF($A69="","",VLOOKUP($A69,BDD!$A$8:$AU$2162,22,0)),VLOOKUP($A69,BDD!$A$8:$AU$2162,31,0))</f>
        <v>0</v>
      </c>
      <c r="L69" s="455">
        <f>IF(Y69="",IF($A69="","",VLOOKUP($A69,BDD!$A$8:$AU$2162,16,0)),IF($A69="","",VLOOKUP($A69,BDD!$A$8:$AU$2162,29,0)))</f>
        <v>0</v>
      </c>
      <c r="M69" s="1153" t="str">
        <f>IF($A69="","",VLOOKUP($A69,BDD!$A$8:$AU$2162,5,0))</f>
        <v>JN°023</v>
      </c>
      <c r="N69" s="1153" t="str">
        <f>IF($A69="","",VLOOKUP($A69,BDD!$A$8:$AU$2162,5,0))</f>
        <v>JN°023</v>
      </c>
      <c r="O69" s="1153" t="str">
        <f>IF($A69="","",VLOOKUP($A69,BDD!$A$8:$AU$2162,5,0))</f>
        <v>JN°023</v>
      </c>
      <c r="P69" s="1153" t="str">
        <f>IF($A69="","",VLOOKUP($A69,BDD!$A$8:$AU$2162,5,0))</f>
        <v>JN°023</v>
      </c>
      <c r="Q69" s="1153" t="str">
        <f>IF($A69="","",VLOOKUP($A69,BDD!$A$8:$AU$2162,5,0))</f>
        <v>JN°023</v>
      </c>
      <c r="R69" s="1153" t="str">
        <f>IF($A69="","",VLOOKUP($A69,BDD!$A$8:$AU$2162,5,0))</f>
        <v>JN°023</v>
      </c>
      <c r="S69" s="1153" t="str">
        <f>IF($A69="","",VLOOKUP($A69,BDD!$A$8:$AU$2162,5,0))</f>
        <v>JN°023</v>
      </c>
      <c r="T69" s="1153" t="str">
        <f>IF($A69="","",VLOOKUP($A69,BDD!$A$8:$AU$2162,5,0))</f>
        <v>JN°023</v>
      </c>
      <c r="U69" s="1154" t="str">
        <f>IF($A69="","",VLOOKUP($A69,BDD!$A$8:$AU$2162,5,0))</f>
        <v>JN°023</v>
      </c>
      <c r="V69" s="359">
        <v>23</v>
      </c>
      <c r="W69" s="360">
        <f t="shared" si="0"/>
        <v>69</v>
      </c>
      <c r="X69" s="314" t="s">
        <v>70</v>
      </c>
      <c r="Y69" s="361" t="str">
        <f>IF($A69="","",IF(VLOOKUP($A69,BDD!$A$8:$AU$2162,32,0)=0,"",VLOOKUP($A69,BDD!$A$8:$AU$2162,32,0)))</f>
        <v/>
      </c>
    </row>
    <row r="70" spans="1:25" s="359" customFormat="1" ht="10.5" customHeight="1">
      <c r="A70" s="431" t="str">
        <f>+A71</f>
        <v>0024</v>
      </c>
      <c r="B70" s="1153"/>
      <c r="C70" s="1153"/>
      <c r="D70" s="1153"/>
      <c r="E70" s="1156"/>
      <c r="F70" s="432">
        <f>IF($A70="","",VLOOKUP($A70,BDD!$A$8:$AU$2162,9,0))</f>
        <v>0</v>
      </c>
      <c r="G70" s="448">
        <f>IF($A70="","",VLOOKUP($A70,BDD!$A$8:$AU$2162,10,0))</f>
        <v>0</v>
      </c>
      <c r="H70" s="449">
        <f>IF($A70="","",VLOOKUP($A70,BDD!$A$8:$AU$2162,11,0))</f>
        <v>0</v>
      </c>
      <c r="I70" s="449">
        <f>IF($A70="","",VLOOKUP($A70,BDD!$A$8:$AU$2162,13,0))</f>
        <v>0</v>
      </c>
      <c r="J70" s="449">
        <f>IF($A70="","",VLOOKUP($A70,BDD!$A$8:$AU$2162,14,0))</f>
        <v>0</v>
      </c>
      <c r="K70" s="450">
        <f>IF(Y70="",IF($A70="","",VLOOKUP($A70,BDD!$A$8:$AU$2162,22,0)),VLOOKUP($A70,BDD!$A$8:$AU$2162,31,0))</f>
        <v>0</v>
      </c>
      <c r="L70" s="451">
        <f>IF(Y70="",IF($A70="","",VLOOKUP($A70,BDD!$A$8:$AU$2162,16,0)),IF($A70="","",VLOOKUP($A70,BDD!$A$8:$AU$2162,29,0)))</f>
        <v>0</v>
      </c>
      <c r="M70" s="1153"/>
      <c r="N70" s="1153"/>
      <c r="O70" s="1153"/>
      <c r="P70" s="1153"/>
      <c r="Q70" s="1153"/>
      <c r="R70" s="1153"/>
      <c r="S70" s="1153"/>
      <c r="T70" s="1153"/>
      <c r="U70" s="1155"/>
      <c r="W70" s="360"/>
      <c r="X70" s="314" t="s">
        <v>71</v>
      </c>
      <c r="Y70" s="361"/>
    </row>
    <row r="71" spans="1:25" s="359" customFormat="1" ht="10.5" customHeight="1" thickBot="1">
      <c r="A71" s="350" t="str">
        <f>IF(X24="","",X24)</f>
        <v>0024</v>
      </c>
      <c r="B71" s="1153">
        <f>IF($A71="","",VLOOKUP($A71,BDD!$A$8:$AU$2162,3,0))</f>
        <v>0</v>
      </c>
      <c r="C71" s="1153">
        <f>IF($A71="","",VLOOKUP($A71,BDD!$A$8:$AU$2162,4,0))</f>
        <v>0</v>
      </c>
      <c r="D71" s="1153">
        <f>IF($A71="","",VLOOKUP($A71,BDD!$A$8:$AU$2162,12,0))</f>
        <v>0</v>
      </c>
      <c r="E71" s="1156" t="str">
        <f>IF($A71="","",VLOOKUP($A71,BDD!$A$8:$AU$2162,5,0))</f>
        <v>JN°024</v>
      </c>
      <c r="F71" s="437">
        <f>IF($A71="","",VLOOKUP($A71,BDD!$A$8:$AU$2162,9,0))</f>
        <v>0</v>
      </c>
      <c r="G71" s="452">
        <f>IF($A71="","",VLOOKUP($A71,BDD!$A$8:$AU$2162,10,0))</f>
        <v>0</v>
      </c>
      <c r="H71" s="453">
        <f>IF($A71="","",VLOOKUP($A71,BDD!$A$8:$AU$2162,11,0))</f>
        <v>0</v>
      </c>
      <c r="I71" s="453">
        <f>IF($A71="","",VLOOKUP($A71,BDD!$A$8:$AU$2162,13,0))</f>
        <v>0</v>
      </c>
      <c r="J71" s="453">
        <f>IF($A71="","",VLOOKUP($A71,BDD!$A$8:$AU$2162,14,0))</f>
        <v>0</v>
      </c>
      <c r="K71" s="454">
        <f>IF(Y71="",IF($A71="","",VLOOKUP($A71,BDD!$A$8:$AU$2162,22,0)),VLOOKUP($A71,BDD!$A$8:$AU$2162,31,0))</f>
        <v>0</v>
      </c>
      <c r="L71" s="455">
        <f>IF(Y71="",IF($A71="","",VLOOKUP($A71,BDD!$A$8:$AU$2162,16,0)),IF($A71="","",VLOOKUP($A71,BDD!$A$8:$AU$2162,29,0)))</f>
        <v>0</v>
      </c>
      <c r="M71" s="1153" t="str">
        <f>IF($A71="","",VLOOKUP($A71,BDD!$A$8:$AU$2162,5,0))</f>
        <v>JN°024</v>
      </c>
      <c r="N71" s="1153" t="str">
        <f>IF($A71="","",VLOOKUP($A71,BDD!$A$8:$AU$2162,5,0))</f>
        <v>JN°024</v>
      </c>
      <c r="O71" s="1153" t="str">
        <f>IF($A71="","",VLOOKUP($A71,BDD!$A$8:$AU$2162,5,0))</f>
        <v>JN°024</v>
      </c>
      <c r="P71" s="1153" t="str">
        <f>IF($A71="","",VLOOKUP($A71,BDD!$A$8:$AU$2162,5,0))</f>
        <v>JN°024</v>
      </c>
      <c r="Q71" s="1153" t="str">
        <f>IF($A71="","",VLOOKUP($A71,BDD!$A$8:$AU$2162,5,0))</f>
        <v>JN°024</v>
      </c>
      <c r="R71" s="1153" t="str">
        <f>IF($A71="","",VLOOKUP($A71,BDD!$A$8:$AU$2162,5,0))</f>
        <v>JN°024</v>
      </c>
      <c r="S71" s="1153" t="str">
        <f>IF($A71="","",VLOOKUP($A71,BDD!$A$8:$AU$2162,5,0))</f>
        <v>JN°024</v>
      </c>
      <c r="T71" s="1153" t="str">
        <f>IF($A71="","",VLOOKUP($A71,BDD!$A$8:$AU$2162,5,0))</f>
        <v>JN°024</v>
      </c>
      <c r="U71" s="1154" t="str">
        <f>IF($A71="","",VLOOKUP($A71,BDD!$A$8:$AU$2162,5,0))</f>
        <v>JN°024</v>
      </c>
      <c r="V71" s="359">
        <v>24</v>
      </c>
      <c r="W71" s="360">
        <f t="shared" si="0"/>
        <v>71</v>
      </c>
      <c r="X71" s="314" t="s">
        <v>72</v>
      </c>
      <c r="Y71" s="361" t="str">
        <f>IF($A71="","",IF(VLOOKUP($A71,BDD!$A$8:$AU$2162,32,0)=0,"",VLOOKUP($A71,BDD!$A$8:$AU$2162,32,0)))</f>
        <v/>
      </c>
    </row>
    <row r="72" spans="1:25" s="359" customFormat="1" ht="10.5" customHeight="1">
      <c r="A72" s="431" t="str">
        <f>+A73</f>
        <v>0025</v>
      </c>
      <c r="B72" s="1153"/>
      <c r="C72" s="1153"/>
      <c r="D72" s="1153"/>
      <c r="E72" s="1156"/>
      <c r="F72" s="432">
        <f>IF($A72="","",VLOOKUP($A72,BDD!$A$8:$AU$2162,9,0))</f>
        <v>0</v>
      </c>
      <c r="G72" s="448">
        <f>IF($A72="","",VLOOKUP($A72,BDD!$A$8:$AU$2162,10,0))</f>
        <v>0</v>
      </c>
      <c r="H72" s="449">
        <f>IF($A72="","",VLOOKUP($A72,BDD!$A$8:$AU$2162,11,0))</f>
        <v>0</v>
      </c>
      <c r="I72" s="449">
        <f>IF($A72="","",VLOOKUP($A72,BDD!$A$8:$AU$2162,13,0))</f>
        <v>0</v>
      </c>
      <c r="J72" s="449">
        <f>IF($A72="","",VLOOKUP($A72,BDD!$A$8:$AU$2162,14,0))</f>
        <v>0</v>
      </c>
      <c r="K72" s="450">
        <f>IF(Y72="",IF($A72="","",VLOOKUP($A72,BDD!$A$8:$AU$2162,22,0)),VLOOKUP($A72,BDD!$A$8:$AU$2162,31,0))</f>
        <v>0</v>
      </c>
      <c r="L72" s="451">
        <f>IF(Y72="",IF($A72="","",VLOOKUP($A72,BDD!$A$8:$AU$2162,16,0)),IF($A72="","",VLOOKUP($A72,BDD!$A$8:$AU$2162,29,0)))</f>
        <v>0</v>
      </c>
      <c r="M72" s="1153"/>
      <c r="N72" s="1153"/>
      <c r="O72" s="1153"/>
      <c r="P72" s="1153"/>
      <c r="Q72" s="1153"/>
      <c r="R72" s="1153"/>
      <c r="S72" s="1153"/>
      <c r="T72" s="1153"/>
      <c r="U72" s="1155"/>
      <c r="W72" s="360"/>
      <c r="X72" s="314" t="s">
        <v>73</v>
      </c>
      <c r="Y72" s="361"/>
    </row>
    <row r="73" spans="1:25" s="359" customFormat="1" ht="10.5" customHeight="1" thickBot="1">
      <c r="A73" s="350" t="str">
        <f>IF(X25="","",X25)</f>
        <v>0025</v>
      </c>
      <c r="B73" s="1153">
        <f>IF($A73="","",VLOOKUP($A73,BDD!$A$8:$AU$2162,3,0))</f>
        <v>0</v>
      </c>
      <c r="C73" s="1153">
        <f>IF($A73="","",VLOOKUP($A73,BDD!$A$8:$AU$2162,4,0))</f>
        <v>0</v>
      </c>
      <c r="D73" s="1153">
        <f>IF($A73="","",VLOOKUP($A73,BDD!$A$8:$AU$2162,12,0))</f>
        <v>0</v>
      </c>
      <c r="E73" s="1156" t="str">
        <f>IF($A73="","",VLOOKUP($A73,BDD!$A$8:$AU$2162,5,0))</f>
        <v>JN°025</v>
      </c>
      <c r="F73" s="437">
        <f>IF($A73="","",VLOOKUP($A73,BDD!$A$8:$AU$2162,9,0))</f>
        <v>0</v>
      </c>
      <c r="G73" s="452">
        <f>IF($A73="","",VLOOKUP($A73,BDD!$A$8:$AU$2162,10,0))</f>
        <v>0</v>
      </c>
      <c r="H73" s="453">
        <f>IF($A73="","",VLOOKUP($A73,BDD!$A$8:$AU$2162,11,0))</f>
        <v>0</v>
      </c>
      <c r="I73" s="453">
        <f>IF($A73="","",VLOOKUP($A73,BDD!$A$8:$AU$2162,13,0))</f>
        <v>0</v>
      </c>
      <c r="J73" s="453">
        <f>IF($A73="","",VLOOKUP($A73,BDD!$A$8:$AU$2162,14,0))</f>
        <v>0</v>
      </c>
      <c r="K73" s="454">
        <f>IF(Y73="",IF($A73="","",VLOOKUP($A73,BDD!$A$8:$AU$2162,22,0)),VLOOKUP($A73,BDD!$A$8:$AU$2162,31,0))</f>
        <v>0</v>
      </c>
      <c r="L73" s="455">
        <f>IF(Y73="",IF($A73="","",VLOOKUP($A73,BDD!$A$8:$AU$2162,16,0)),IF($A73="","",VLOOKUP($A73,BDD!$A$8:$AU$2162,29,0)))</f>
        <v>0</v>
      </c>
      <c r="M73" s="1153" t="str">
        <f>IF($A73="","",VLOOKUP($A73,BDD!$A$8:$AU$2162,5,0))</f>
        <v>JN°025</v>
      </c>
      <c r="N73" s="1153" t="str">
        <f>IF($A73="","",VLOOKUP($A73,BDD!$A$8:$AU$2162,5,0))</f>
        <v>JN°025</v>
      </c>
      <c r="O73" s="1153" t="str">
        <f>IF($A73="","",VLOOKUP($A73,BDD!$A$8:$AU$2162,5,0))</f>
        <v>JN°025</v>
      </c>
      <c r="P73" s="1153" t="str">
        <f>IF($A73="","",VLOOKUP($A73,BDD!$A$8:$AU$2162,5,0))</f>
        <v>JN°025</v>
      </c>
      <c r="Q73" s="1153" t="str">
        <f>IF($A73="","",VLOOKUP($A73,BDD!$A$8:$AU$2162,5,0))</f>
        <v>JN°025</v>
      </c>
      <c r="R73" s="1153" t="str">
        <f>IF($A73="","",VLOOKUP($A73,BDD!$A$8:$AU$2162,5,0))</f>
        <v>JN°025</v>
      </c>
      <c r="S73" s="1153" t="str">
        <f>IF($A73="","",VLOOKUP($A73,BDD!$A$8:$AU$2162,5,0))</f>
        <v>JN°025</v>
      </c>
      <c r="T73" s="1153" t="str">
        <f>IF($A73="","",VLOOKUP($A73,BDD!$A$8:$AU$2162,5,0))</f>
        <v>JN°025</v>
      </c>
      <c r="U73" s="1154" t="str">
        <f>IF($A73="","",VLOOKUP($A73,BDD!$A$8:$AU$2162,5,0))</f>
        <v>JN°025</v>
      </c>
      <c r="V73" s="359">
        <v>25</v>
      </c>
      <c r="W73" s="360">
        <f t="shared" si="0"/>
        <v>73</v>
      </c>
      <c r="X73" s="314" t="s">
        <v>74</v>
      </c>
      <c r="Y73" s="361" t="str">
        <f>IF($A73="","",IF(VLOOKUP($A73,BDD!$A$8:$AU$2162,32,0)=0,"",VLOOKUP($A73,BDD!$A$8:$AU$2162,32,0)))</f>
        <v/>
      </c>
    </row>
    <row r="74" spans="1:25" s="359" customFormat="1" ht="10.5" customHeight="1">
      <c r="A74" s="431" t="str">
        <f>+A75</f>
        <v>0026</v>
      </c>
      <c r="B74" s="1153"/>
      <c r="C74" s="1153"/>
      <c r="D74" s="1153"/>
      <c r="E74" s="1156"/>
      <c r="F74" s="432">
        <f>IF($A74="","",VLOOKUP($A74,BDD!$A$8:$AU$2162,9,0))</f>
        <v>0</v>
      </c>
      <c r="G74" s="448">
        <f>IF($A74="","",VLOOKUP($A74,BDD!$A$8:$AU$2162,10,0))</f>
        <v>0</v>
      </c>
      <c r="H74" s="449">
        <f>IF($A74="","",VLOOKUP($A74,BDD!$A$8:$AU$2162,11,0))</f>
        <v>0</v>
      </c>
      <c r="I74" s="449">
        <f>IF($A74="","",VLOOKUP($A74,BDD!$A$8:$AU$2162,13,0))</f>
        <v>0</v>
      </c>
      <c r="J74" s="449">
        <f>IF($A74="","",VLOOKUP($A74,BDD!$A$8:$AU$2162,14,0))</f>
        <v>0</v>
      </c>
      <c r="K74" s="450">
        <f>IF(Y74="",IF($A74="","",VLOOKUP($A74,BDD!$A$8:$AU$2162,22,0)),VLOOKUP($A74,BDD!$A$8:$AU$2162,31,0))</f>
        <v>0</v>
      </c>
      <c r="L74" s="451">
        <f>IF(Y74="",IF($A74="","",VLOOKUP($A74,BDD!$A$8:$AU$2162,16,0)),IF($A74="","",VLOOKUP($A74,BDD!$A$8:$AU$2162,29,0)))</f>
        <v>0</v>
      </c>
      <c r="M74" s="1153"/>
      <c r="N74" s="1153"/>
      <c r="O74" s="1153"/>
      <c r="P74" s="1153"/>
      <c r="Q74" s="1153"/>
      <c r="R74" s="1153"/>
      <c r="S74" s="1153"/>
      <c r="T74" s="1153"/>
      <c r="U74" s="1155"/>
      <c r="W74" s="360"/>
      <c r="X74" s="314" t="s">
        <v>75</v>
      </c>
      <c r="Y74" s="361"/>
    </row>
    <row r="75" spans="1:25" s="359" customFormat="1" ht="10.5" customHeight="1" thickBot="1">
      <c r="A75" s="350" t="str">
        <f>IF(X26="","",X26)</f>
        <v>0026</v>
      </c>
      <c r="B75" s="1153">
        <f>IF($A75="","",VLOOKUP($A75,BDD!$A$8:$AU$2162,3,0))</f>
        <v>0</v>
      </c>
      <c r="C75" s="1153">
        <f>IF($A75="","",VLOOKUP($A75,BDD!$A$8:$AU$2162,4,0))</f>
        <v>0</v>
      </c>
      <c r="D75" s="1153">
        <f>IF($A75="","",VLOOKUP($A75,BDD!$A$8:$AU$2162,12,0))</f>
        <v>0</v>
      </c>
      <c r="E75" s="1156" t="str">
        <f>IF($A75="","",VLOOKUP($A75,BDD!$A$8:$AU$2162,5,0))</f>
        <v>JN°026</v>
      </c>
      <c r="F75" s="437">
        <f>IF($A75="","",VLOOKUP($A75,BDD!$A$8:$AU$2162,9,0))</f>
        <v>0</v>
      </c>
      <c r="G75" s="452">
        <f>IF($A75="","",VLOOKUP($A75,BDD!$A$8:$AU$2162,10,0))</f>
        <v>0</v>
      </c>
      <c r="H75" s="453">
        <f>IF($A75="","",VLOOKUP($A75,BDD!$A$8:$AU$2162,11,0))</f>
        <v>0</v>
      </c>
      <c r="I75" s="453">
        <f>IF($A75="","",VLOOKUP($A75,BDD!$A$8:$AU$2162,13,0))</f>
        <v>0</v>
      </c>
      <c r="J75" s="453">
        <f>IF($A75="","",VLOOKUP($A75,BDD!$A$8:$AU$2162,14,0))</f>
        <v>0</v>
      </c>
      <c r="K75" s="454">
        <f>IF(Y75="",IF($A75="","",VLOOKUP($A75,BDD!$A$8:$AU$2162,22,0)),VLOOKUP($A75,BDD!$A$8:$AU$2162,31,0))</f>
        <v>0</v>
      </c>
      <c r="L75" s="455">
        <f>IF(Y75="",IF($A75="","",VLOOKUP($A75,BDD!$A$8:$AU$2162,16,0)),IF($A75="","",VLOOKUP($A75,BDD!$A$8:$AU$2162,29,0)))</f>
        <v>0</v>
      </c>
      <c r="M75" s="1153" t="str">
        <f>IF($A75="","",VLOOKUP($A75,BDD!$A$8:$AU$2162,5,0))</f>
        <v>JN°026</v>
      </c>
      <c r="N75" s="1153" t="str">
        <f>IF($A75="","",VLOOKUP($A75,BDD!$A$8:$AU$2162,5,0))</f>
        <v>JN°026</v>
      </c>
      <c r="O75" s="1153" t="str">
        <f>IF($A75="","",VLOOKUP($A75,BDD!$A$8:$AU$2162,5,0))</f>
        <v>JN°026</v>
      </c>
      <c r="P75" s="1153" t="str">
        <f>IF($A75="","",VLOOKUP($A75,BDD!$A$8:$AU$2162,5,0))</f>
        <v>JN°026</v>
      </c>
      <c r="Q75" s="1153" t="str">
        <f>IF($A75="","",VLOOKUP($A75,BDD!$A$8:$AU$2162,5,0))</f>
        <v>JN°026</v>
      </c>
      <c r="R75" s="1153" t="str">
        <f>IF($A75="","",VLOOKUP($A75,BDD!$A$8:$AU$2162,5,0))</f>
        <v>JN°026</v>
      </c>
      <c r="S75" s="1153" t="str">
        <f>IF($A75="","",VLOOKUP($A75,BDD!$A$8:$AU$2162,5,0))</f>
        <v>JN°026</v>
      </c>
      <c r="T75" s="1153" t="str">
        <f>IF($A75="","",VLOOKUP($A75,BDD!$A$8:$AU$2162,5,0))</f>
        <v>JN°026</v>
      </c>
      <c r="U75" s="1154" t="str">
        <f>IF($A75="","",VLOOKUP($A75,BDD!$A$8:$AU$2162,5,0))</f>
        <v>JN°026</v>
      </c>
      <c r="V75" s="359">
        <v>26</v>
      </c>
      <c r="W75" s="360">
        <f t="shared" si="0"/>
        <v>75</v>
      </c>
      <c r="X75" s="314" t="s">
        <v>76</v>
      </c>
      <c r="Y75" s="361" t="str">
        <f>IF($A75="","",IF(VLOOKUP($A75,BDD!$A$8:$AU$2162,32,0)=0,"",VLOOKUP($A75,BDD!$A$8:$AU$2162,32,0)))</f>
        <v/>
      </c>
    </row>
    <row r="76" spans="1:25" s="359" customFormat="1" ht="10.5" customHeight="1">
      <c r="A76" s="431" t="str">
        <f>+A77</f>
        <v>0027</v>
      </c>
      <c r="B76" s="1153"/>
      <c r="C76" s="1153"/>
      <c r="D76" s="1153"/>
      <c r="E76" s="1156"/>
      <c r="F76" s="432">
        <f>IF($A76="","",VLOOKUP($A76,BDD!$A$8:$AU$2162,9,0))</f>
        <v>0</v>
      </c>
      <c r="G76" s="448">
        <f>IF($A76="","",VLOOKUP($A76,BDD!$A$8:$AU$2162,10,0))</f>
        <v>0</v>
      </c>
      <c r="H76" s="449">
        <f>IF($A76="","",VLOOKUP($A76,BDD!$A$8:$AU$2162,11,0))</f>
        <v>0</v>
      </c>
      <c r="I76" s="449">
        <f>IF($A76="","",VLOOKUP($A76,BDD!$A$8:$AU$2162,13,0))</f>
        <v>0</v>
      </c>
      <c r="J76" s="449">
        <f>IF($A76="","",VLOOKUP($A76,BDD!$A$8:$AU$2162,14,0))</f>
        <v>0</v>
      </c>
      <c r="K76" s="450">
        <f>IF(Y76="",IF($A76="","",VLOOKUP($A76,BDD!$A$8:$AU$2162,22,0)),VLOOKUP($A76,BDD!$A$8:$AU$2162,31,0))</f>
        <v>0</v>
      </c>
      <c r="L76" s="451">
        <f>IF(Y76="",IF($A76="","",VLOOKUP($A76,BDD!$A$8:$AU$2162,16,0)),IF($A76="","",VLOOKUP($A76,BDD!$A$8:$AU$2162,29,0)))</f>
        <v>0</v>
      </c>
      <c r="M76" s="1153"/>
      <c r="N76" s="1153"/>
      <c r="O76" s="1153"/>
      <c r="P76" s="1153"/>
      <c r="Q76" s="1153"/>
      <c r="R76" s="1153"/>
      <c r="S76" s="1153"/>
      <c r="T76" s="1153"/>
      <c r="U76" s="1155"/>
      <c r="W76" s="360"/>
      <c r="X76" s="314" t="s">
        <v>77</v>
      </c>
      <c r="Y76" s="361"/>
    </row>
    <row r="77" spans="1:25" s="359" customFormat="1" ht="10.5" customHeight="1" thickBot="1">
      <c r="A77" s="350" t="str">
        <f>IF(X27="","",X27)</f>
        <v>0027</v>
      </c>
      <c r="B77" s="1153">
        <f>IF($A77="","",VLOOKUP($A77,BDD!$A$8:$AU$2162,3,0))</f>
        <v>0</v>
      </c>
      <c r="C77" s="1153">
        <f>IF($A77="","",VLOOKUP($A77,BDD!$A$8:$AU$2162,4,0))</f>
        <v>0</v>
      </c>
      <c r="D77" s="1153">
        <f>IF($A77="","",VLOOKUP($A77,BDD!$A$8:$AU$2162,12,0))</f>
        <v>0</v>
      </c>
      <c r="E77" s="1156" t="str">
        <f>IF($A77="","",VLOOKUP($A77,BDD!$A$8:$AU$2162,5,0))</f>
        <v>JN°027</v>
      </c>
      <c r="F77" s="437">
        <f>IF($A77="","",VLOOKUP($A77,BDD!$A$8:$AU$2162,9,0))</f>
        <v>0</v>
      </c>
      <c r="G77" s="452">
        <f>IF($A77="","",VLOOKUP($A77,BDD!$A$8:$AU$2162,10,0))</f>
        <v>0</v>
      </c>
      <c r="H77" s="453">
        <f>IF($A77="","",VLOOKUP($A77,BDD!$A$8:$AU$2162,11,0))</f>
        <v>0</v>
      </c>
      <c r="I77" s="453">
        <f>IF($A77="","",VLOOKUP($A77,BDD!$A$8:$AU$2162,13,0))</f>
        <v>0</v>
      </c>
      <c r="J77" s="453">
        <f>IF($A77="","",VLOOKUP($A77,BDD!$A$8:$AU$2162,14,0))</f>
        <v>0</v>
      </c>
      <c r="K77" s="454">
        <f>IF(Y77="",IF($A77="","",VLOOKUP($A77,BDD!$A$8:$AU$2162,22,0)),VLOOKUP($A77,BDD!$A$8:$AU$2162,31,0))</f>
        <v>0</v>
      </c>
      <c r="L77" s="455">
        <f>IF(Y77="",IF($A77="","",VLOOKUP($A77,BDD!$A$8:$AU$2162,16,0)),IF($A77="","",VLOOKUP($A77,BDD!$A$8:$AU$2162,29,0)))</f>
        <v>0</v>
      </c>
      <c r="M77" s="1153" t="str">
        <f>IF($A77="","",VLOOKUP($A77,BDD!$A$8:$AU$2162,5,0))</f>
        <v>JN°027</v>
      </c>
      <c r="N77" s="1153" t="str">
        <f>IF($A77="","",VLOOKUP($A77,BDD!$A$8:$AU$2162,5,0))</f>
        <v>JN°027</v>
      </c>
      <c r="O77" s="1153" t="str">
        <f>IF($A77="","",VLOOKUP($A77,BDD!$A$8:$AU$2162,5,0))</f>
        <v>JN°027</v>
      </c>
      <c r="P77" s="1153" t="str">
        <f>IF($A77="","",VLOOKUP($A77,BDD!$A$8:$AU$2162,5,0))</f>
        <v>JN°027</v>
      </c>
      <c r="Q77" s="1153" t="str">
        <f>IF($A77="","",VLOOKUP($A77,BDD!$A$8:$AU$2162,5,0))</f>
        <v>JN°027</v>
      </c>
      <c r="R77" s="1153" t="str">
        <f>IF($A77="","",VLOOKUP($A77,BDD!$A$8:$AU$2162,5,0))</f>
        <v>JN°027</v>
      </c>
      <c r="S77" s="1153" t="str">
        <f>IF($A77="","",VLOOKUP($A77,BDD!$A$8:$AU$2162,5,0))</f>
        <v>JN°027</v>
      </c>
      <c r="T77" s="1153" t="str">
        <f>IF($A77="","",VLOOKUP($A77,BDD!$A$8:$AU$2162,5,0))</f>
        <v>JN°027</v>
      </c>
      <c r="U77" s="1154" t="str">
        <f>IF($A77="","",VLOOKUP($A77,BDD!$A$8:$AU$2162,5,0))</f>
        <v>JN°027</v>
      </c>
      <c r="V77" s="359">
        <v>27</v>
      </c>
      <c r="W77" s="360">
        <f t="shared" si="0"/>
        <v>77</v>
      </c>
      <c r="X77" s="314" t="s">
        <v>78</v>
      </c>
      <c r="Y77" s="361" t="str">
        <f>IF($A77="","",IF(VLOOKUP($A77,BDD!$A$8:$AU$2162,32,0)=0,"",VLOOKUP($A77,BDD!$A$8:$AU$2162,32,0)))</f>
        <v/>
      </c>
    </row>
    <row r="78" spans="1:25" s="359" customFormat="1" ht="10.5" customHeight="1">
      <c r="A78" s="431" t="str">
        <f>+A79</f>
        <v>0028</v>
      </c>
      <c r="B78" s="1153"/>
      <c r="C78" s="1153"/>
      <c r="D78" s="1153"/>
      <c r="E78" s="1156"/>
      <c r="F78" s="432">
        <f>IF($A78="","",VLOOKUP($A78,BDD!$A$8:$AU$2162,9,0))</f>
        <v>0</v>
      </c>
      <c r="G78" s="448">
        <f>IF($A78="","",VLOOKUP($A78,BDD!$A$8:$AU$2162,10,0))</f>
        <v>0</v>
      </c>
      <c r="H78" s="449">
        <f>IF($A78="","",VLOOKUP($A78,BDD!$A$8:$AU$2162,11,0))</f>
        <v>0</v>
      </c>
      <c r="I78" s="449">
        <f>IF($A78="","",VLOOKUP($A78,BDD!$A$8:$AU$2162,13,0))</f>
        <v>0</v>
      </c>
      <c r="J78" s="449">
        <f>IF($A78="","",VLOOKUP($A78,BDD!$A$8:$AU$2162,14,0))</f>
        <v>0</v>
      </c>
      <c r="K78" s="450">
        <f>IF(Y78="",IF($A78="","",VLOOKUP($A78,BDD!$A$8:$AU$2162,22,0)),VLOOKUP($A78,BDD!$A$8:$AU$2162,31,0))</f>
        <v>0</v>
      </c>
      <c r="L78" s="451">
        <f>IF(Y78="",IF($A78="","",VLOOKUP($A78,BDD!$A$8:$AU$2162,16,0)),IF($A78="","",VLOOKUP($A78,BDD!$A$8:$AU$2162,29,0)))</f>
        <v>0</v>
      </c>
      <c r="M78" s="1153"/>
      <c r="N78" s="1153"/>
      <c r="O78" s="1153"/>
      <c r="P78" s="1153"/>
      <c r="Q78" s="1153"/>
      <c r="R78" s="1153"/>
      <c r="S78" s="1153"/>
      <c r="T78" s="1153"/>
      <c r="U78" s="1155"/>
      <c r="W78" s="360"/>
      <c r="X78" s="314" t="s">
        <v>79</v>
      </c>
      <c r="Y78" s="361"/>
    </row>
    <row r="79" spans="1:25" s="359" customFormat="1" ht="10.5" customHeight="1" thickBot="1">
      <c r="A79" s="350" t="str">
        <f>IF(X28="","",X28)</f>
        <v>0028</v>
      </c>
      <c r="B79" s="1153">
        <f>IF($A79="","",VLOOKUP($A79,BDD!$A$8:$AU$2162,3,0))</f>
        <v>0</v>
      </c>
      <c r="C79" s="1153">
        <f>IF($A79="","",VLOOKUP($A79,BDD!$A$8:$AU$2162,4,0))</f>
        <v>0</v>
      </c>
      <c r="D79" s="1153">
        <f>IF($A79="","",VLOOKUP($A79,BDD!$A$8:$AU$2162,12,0))</f>
        <v>0</v>
      </c>
      <c r="E79" s="1156" t="str">
        <f>IF($A79="","",VLOOKUP($A79,BDD!$A$8:$AU$2162,5,0))</f>
        <v>JN°028</v>
      </c>
      <c r="F79" s="437">
        <f>IF($A79="","",VLOOKUP($A79,BDD!$A$8:$AU$2162,9,0))</f>
        <v>0</v>
      </c>
      <c r="G79" s="452">
        <f>IF($A79="","",VLOOKUP($A79,BDD!$A$8:$AU$2162,10,0))</f>
        <v>0</v>
      </c>
      <c r="H79" s="453">
        <f>IF($A79="","",VLOOKUP($A79,BDD!$A$8:$AU$2162,11,0))</f>
        <v>0</v>
      </c>
      <c r="I79" s="453">
        <f>IF($A79="","",VLOOKUP($A79,BDD!$A$8:$AU$2162,13,0))</f>
        <v>0</v>
      </c>
      <c r="J79" s="453">
        <f>IF($A79="","",VLOOKUP($A79,BDD!$A$8:$AU$2162,14,0))</f>
        <v>0</v>
      </c>
      <c r="K79" s="454">
        <f>IF(Y79="",IF($A79="","",VLOOKUP($A79,BDD!$A$8:$AU$2162,22,0)),VLOOKUP($A79,BDD!$A$8:$AU$2162,31,0))</f>
        <v>0</v>
      </c>
      <c r="L79" s="455">
        <f>IF(Y79="",IF($A79="","",VLOOKUP($A79,BDD!$A$8:$AU$2162,16,0)),IF($A79="","",VLOOKUP($A79,BDD!$A$8:$AU$2162,29,0)))</f>
        <v>0</v>
      </c>
      <c r="M79" s="1153" t="str">
        <f>IF($A79="","",VLOOKUP($A79,BDD!$A$8:$AU$2162,5,0))</f>
        <v>JN°028</v>
      </c>
      <c r="N79" s="1153" t="str">
        <f>IF($A79="","",VLOOKUP($A79,BDD!$A$8:$AU$2162,5,0))</f>
        <v>JN°028</v>
      </c>
      <c r="O79" s="1153" t="str">
        <f>IF($A79="","",VLOOKUP($A79,BDD!$A$8:$AU$2162,5,0))</f>
        <v>JN°028</v>
      </c>
      <c r="P79" s="1153" t="str">
        <f>IF($A79="","",VLOOKUP($A79,BDD!$A$8:$AU$2162,5,0))</f>
        <v>JN°028</v>
      </c>
      <c r="Q79" s="1153" t="str">
        <f>IF($A79="","",VLOOKUP($A79,BDD!$A$8:$AU$2162,5,0))</f>
        <v>JN°028</v>
      </c>
      <c r="R79" s="1153" t="str">
        <f>IF($A79="","",VLOOKUP($A79,BDD!$A$8:$AU$2162,5,0))</f>
        <v>JN°028</v>
      </c>
      <c r="S79" s="1153" t="str">
        <f>IF($A79="","",VLOOKUP($A79,BDD!$A$8:$AU$2162,5,0))</f>
        <v>JN°028</v>
      </c>
      <c r="T79" s="1153" t="str">
        <f>IF($A79="","",VLOOKUP($A79,BDD!$A$8:$AU$2162,5,0))</f>
        <v>JN°028</v>
      </c>
      <c r="U79" s="1154" t="str">
        <f>IF($A79="","",VLOOKUP($A79,BDD!$A$8:$AU$2162,5,0))</f>
        <v>JN°028</v>
      </c>
      <c r="V79" s="359">
        <v>28</v>
      </c>
      <c r="W79" s="360">
        <f t="shared" si="0"/>
        <v>79</v>
      </c>
      <c r="X79" s="314" t="s">
        <v>80</v>
      </c>
      <c r="Y79" s="361" t="str">
        <f>IF($A79="","",IF(VLOOKUP($A79,BDD!$A$8:$AU$2162,32,0)=0,"",VLOOKUP($A79,BDD!$A$8:$AU$2162,32,0)))</f>
        <v/>
      </c>
    </row>
    <row r="80" spans="1:25" s="359" customFormat="1" ht="10.5" customHeight="1">
      <c r="A80" s="431" t="str">
        <f>+A81</f>
        <v>0029</v>
      </c>
      <c r="B80" s="1153"/>
      <c r="C80" s="1153"/>
      <c r="D80" s="1153"/>
      <c r="E80" s="1156"/>
      <c r="F80" s="432">
        <f>IF($A80="","",VLOOKUP($A80,BDD!$A$8:$AU$2162,9,0))</f>
        <v>0</v>
      </c>
      <c r="G80" s="448">
        <f>IF($A80="","",VLOOKUP($A80,BDD!$A$8:$AU$2162,10,0))</f>
        <v>0</v>
      </c>
      <c r="H80" s="449">
        <f>IF($A80="","",VLOOKUP($A80,BDD!$A$8:$AU$2162,11,0))</f>
        <v>0</v>
      </c>
      <c r="I80" s="449">
        <f>IF($A80="","",VLOOKUP($A80,BDD!$A$8:$AU$2162,13,0))</f>
        <v>0</v>
      </c>
      <c r="J80" s="449">
        <f>IF($A80="","",VLOOKUP($A80,BDD!$A$8:$AU$2162,14,0))</f>
        <v>0</v>
      </c>
      <c r="K80" s="450">
        <f>IF(Y80="",IF($A80="","",VLOOKUP($A80,BDD!$A$8:$AU$2162,22,0)),VLOOKUP($A80,BDD!$A$8:$AU$2162,31,0))</f>
        <v>0</v>
      </c>
      <c r="L80" s="451">
        <f>IF(Y80="",IF($A80="","",VLOOKUP($A80,BDD!$A$8:$AU$2162,16,0)),IF($A80="","",VLOOKUP($A80,BDD!$A$8:$AU$2162,29,0)))</f>
        <v>0</v>
      </c>
      <c r="M80" s="1153"/>
      <c r="N80" s="1153"/>
      <c r="O80" s="1153"/>
      <c r="P80" s="1153"/>
      <c r="Q80" s="1153"/>
      <c r="R80" s="1153"/>
      <c r="S80" s="1153"/>
      <c r="T80" s="1153"/>
      <c r="U80" s="1155"/>
      <c r="W80" s="360"/>
      <c r="X80" s="314" t="s">
        <v>81</v>
      </c>
      <c r="Y80" s="361"/>
    </row>
    <row r="81" spans="1:25" s="359" customFormat="1" ht="10.5" customHeight="1" thickBot="1">
      <c r="A81" s="350" t="str">
        <f>IF(X29="","",X29)</f>
        <v>0029</v>
      </c>
      <c r="B81" s="1153">
        <f>IF($A81="","",VLOOKUP($A81,BDD!$A$8:$AU$2162,3,0))</f>
        <v>0</v>
      </c>
      <c r="C81" s="1153">
        <f>IF($A81="","",VLOOKUP($A81,BDD!$A$8:$AU$2162,4,0))</f>
        <v>0</v>
      </c>
      <c r="D81" s="1153">
        <f>IF($A81="","",VLOOKUP($A81,BDD!$A$8:$AU$2162,12,0))</f>
        <v>0</v>
      </c>
      <c r="E81" s="1156" t="str">
        <f>IF($A81="","",VLOOKUP($A81,BDD!$A$8:$AU$2162,5,0))</f>
        <v>JN°029</v>
      </c>
      <c r="F81" s="437">
        <f>IF($A81="","",VLOOKUP($A81,BDD!$A$8:$AU$2162,9,0))</f>
        <v>0</v>
      </c>
      <c r="G81" s="452">
        <f>IF($A81="","",VLOOKUP($A81,BDD!$A$8:$AU$2162,10,0))</f>
        <v>0</v>
      </c>
      <c r="H81" s="453">
        <f>IF($A81="","",VLOOKUP($A81,BDD!$A$8:$AU$2162,11,0))</f>
        <v>0</v>
      </c>
      <c r="I81" s="453">
        <f>IF($A81="","",VLOOKUP($A81,BDD!$A$8:$AU$2162,13,0))</f>
        <v>0</v>
      </c>
      <c r="J81" s="453">
        <f>IF($A81="","",VLOOKUP($A81,BDD!$A$8:$AU$2162,14,0))</f>
        <v>0</v>
      </c>
      <c r="K81" s="454">
        <f>IF(Y81="",IF($A81="","",VLOOKUP($A81,BDD!$A$8:$AU$2162,22,0)),VLOOKUP($A81,BDD!$A$8:$AU$2162,31,0))</f>
        <v>0</v>
      </c>
      <c r="L81" s="455">
        <f>IF(Y81="",IF($A81="","",VLOOKUP($A81,BDD!$A$8:$AU$2162,16,0)),IF($A81="","",VLOOKUP($A81,BDD!$A$8:$AU$2162,29,0)))</f>
        <v>0</v>
      </c>
      <c r="M81" s="1153" t="str">
        <f>IF($A81="","",VLOOKUP($A81,BDD!$A$8:$AU$2162,5,0))</f>
        <v>JN°029</v>
      </c>
      <c r="N81" s="1153" t="str">
        <f>IF($A81="","",VLOOKUP($A81,BDD!$A$8:$AU$2162,5,0))</f>
        <v>JN°029</v>
      </c>
      <c r="O81" s="1153" t="str">
        <f>IF($A81="","",VLOOKUP($A81,BDD!$A$8:$AU$2162,5,0))</f>
        <v>JN°029</v>
      </c>
      <c r="P81" s="1153" t="str">
        <f>IF($A81="","",VLOOKUP($A81,BDD!$A$8:$AU$2162,5,0))</f>
        <v>JN°029</v>
      </c>
      <c r="Q81" s="1153" t="str">
        <f>IF($A81="","",VLOOKUP($A81,BDD!$A$8:$AU$2162,5,0))</f>
        <v>JN°029</v>
      </c>
      <c r="R81" s="1153" t="str">
        <f>IF($A81="","",VLOOKUP($A81,BDD!$A$8:$AU$2162,5,0))</f>
        <v>JN°029</v>
      </c>
      <c r="S81" s="1153" t="str">
        <f>IF($A81="","",VLOOKUP($A81,BDD!$A$8:$AU$2162,5,0))</f>
        <v>JN°029</v>
      </c>
      <c r="T81" s="1153" t="str">
        <f>IF($A81="","",VLOOKUP($A81,BDD!$A$8:$AU$2162,5,0))</f>
        <v>JN°029</v>
      </c>
      <c r="U81" s="1154" t="str">
        <f>IF($A81="","",VLOOKUP($A81,BDD!$A$8:$AU$2162,5,0))</f>
        <v>JN°029</v>
      </c>
      <c r="V81" s="359">
        <v>29</v>
      </c>
      <c r="W81" s="360">
        <f t="shared" si="0"/>
        <v>81</v>
      </c>
      <c r="X81" s="314" t="s">
        <v>82</v>
      </c>
      <c r="Y81" s="361" t="str">
        <f>IF($A81="","",IF(VLOOKUP($A81,BDD!$A$8:$AU$2162,32,0)=0,"",VLOOKUP($A81,BDD!$A$8:$AU$2162,32,0)))</f>
        <v/>
      </c>
    </row>
    <row r="82" spans="1:25" s="359" customFormat="1" ht="10.5" customHeight="1">
      <c r="A82" s="431" t="str">
        <f>+A83</f>
        <v>0030</v>
      </c>
      <c r="B82" s="1153"/>
      <c r="C82" s="1153"/>
      <c r="D82" s="1153"/>
      <c r="E82" s="1156"/>
      <c r="F82" s="432">
        <f>IF($A82="","",VLOOKUP($A82,BDD!$A$8:$AU$2162,9,0))</f>
        <v>0</v>
      </c>
      <c r="G82" s="448">
        <f>IF($A82="","",VLOOKUP($A82,BDD!$A$8:$AU$2162,10,0))</f>
        <v>0</v>
      </c>
      <c r="H82" s="449">
        <f>IF($A82="","",VLOOKUP($A82,BDD!$A$8:$AU$2162,11,0))</f>
        <v>0</v>
      </c>
      <c r="I82" s="449">
        <f>IF($A82="","",VLOOKUP($A82,BDD!$A$8:$AU$2162,13,0))</f>
        <v>0</v>
      </c>
      <c r="J82" s="449">
        <f>IF($A82="","",VLOOKUP($A82,BDD!$A$8:$AU$2162,14,0))</f>
        <v>0</v>
      </c>
      <c r="K82" s="450">
        <f>IF(Y82="",IF($A82="","",VLOOKUP($A82,BDD!$A$8:$AU$2162,22,0)),VLOOKUP($A82,BDD!$A$8:$AU$2162,31,0))</f>
        <v>0</v>
      </c>
      <c r="L82" s="451">
        <f>IF(Y82="",IF($A82="","",VLOOKUP($A82,BDD!$A$8:$AU$2162,16,0)),IF($A82="","",VLOOKUP($A82,BDD!$A$8:$AU$2162,29,0)))</f>
        <v>0</v>
      </c>
      <c r="M82" s="1153"/>
      <c r="N82" s="1153"/>
      <c r="O82" s="1153"/>
      <c r="P82" s="1153"/>
      <c r="Q82" s="1153"/>
      <c r="R82" s="1153"/>
      <c r="S82" s="1153"/>
      <c r="T82" s="1153"/>
      <c r="U82" s="1155"/>
      <c r="W82" s="360"/>
      <c r="X82" s="314" t="s">
        <v>83</v>
      </c>
      <c r="Y82" s="361"/>
    </row>
    <row r="83" spans="1:25" s="359" customFormat="1" ht="10.5" customHeight="1" thickBot="1">
      <c r="A83" s="350" t="str">
        <f>IF(X30="","",X30)</f>
        <v>0030</v>
      </c>
      <c r="B83" s="1153">
        <f>IF($A83="","",VLOOKUP($A83,BDD!$A$8:$AU$2162,3,0))</f>
        <v>0</v>
      </c>
      <c r="C83" s="1153">
        <f>IF($A83="","",VLOOKUP($A83,BDD!$A$8:$AU$2162,4,0))</f>
        <v>0</v>
      </c>
      <c r="D83" s="1153">
        <f>IF($A83="","",VLOOKUP($A83,BDD!$A$8:$AU$2162,12,0))</f>
        <v>0</v>
      </c>
      <c r="E83" s="1156" t="str">
        <f>IF($A83="","",VLOOKUP($A83,BDD!$A$8:$AU$2162,5,0))</f>
        <v>JN°030</v>
      </c>
      <c r="F83" s="437">
        <f>IF($A83="","",VLOOKUP($A83,BDD!$A$8:$AU$2162,9,0))</f>
        <v>0</v>
      </c>
      <c r="G83" s="452">
        <f>IF($A83="","",VLOOKUP($A83,BDD!$A$8:$AU$2162,10,0))</f>
        <v>0</v>
      </c>
      <c r="H83" s="453">
        <f>IF($A83="","",VLOOKUP($A83,BDD!$A$8:$AU$2162,11,0))</f>
        <v>0</v>
      </c>
      <c r="I83" s="453">
        <f>IF($A83="","",VLOOKUP($A83,BDD!$A$8:$AU$2162,13,0))</f>
        <v>0</v>
      </c>
      <c r="J83" s="453">
        <f>IF($A83="","",VLOOKUP($A83,BDD!$A$8:$AU$2162,14,0))</f>
        <v>0</v>
      </c>
      <c r="K83" s="454">
        <f>IF(Y83="",IF($A83="","",VLOOKUP($A83,BDD!$A$8:$AU$2162,22,0)),VLOOKUP($A83,BDD!$A$8:$AU$2162,31,0))</f>
        <v>0</v>
      </c>
      <c r="L83" s="455">
        <f>IF(Y83="",IF($A83="","",VLOOKUP($A83,BDD!$A$8:$AU$2162,16,0)),IF($A83="","",VLOOKUP($A83,BDD!$A$8:$AU$2162,29,0)))</f>
        <v>0</v>
      </c>
      <c r="M83" s="1153" t="str">
        <f>IF($A83="","",VLOOKUP($A83,BDD!$A$8:$AU$2162,5,0))</f>
        <v>JN°030</v>
      </c>
      <c r="N83" s="1153" t="str">
        <f>IF($A83="","",VLOOKUP($A83,BDD!$A$8:$AU$2162,5,0))</f>
        <v>JN°030</v>
      </c>
      <c r="O83" s="1153" t="str">
        <f>IF($A83="","",VLOOKUP($A83,BDD!$A$8:$AU$2162,5,0))</f>
        <v>JN°030</v>
      </c>
      <c r="P83" s="1153" t="str">
        <f>IF($A83="","",VLOOKUP($A83,BDD!$A$8:$AU$2162,5,0))</f>
        <v>JN°030</v>
      </c>
      <c r="Q83" s="1153" t="str">
        <f>IF($A83="","",VLOOKUP($A83,BDD!$A$8:$AU$2162,5,0))</f>
        <v>JN°030</v>
      </c>
      <c r="R83" s="1153" t="str">
        <f>IF($A83="","",VLOOKUP($A83,BDD!$A$8:$AU$2162,5,0))</f>
        <v>JN°030</v>
      </c>
      <c r="S83" s="1153" t="str">
        <f>IF($A83="","",VLOOKUP($A83,BDD!$A$8:$AU$2162,5,0))</f>
        <v>JN°030</v>
      </c>
      <c r="T83" s="1153" t="str">
        <f>IF($A83="","",VLOOKUP($A83,BDD!$A$8:$AU$2162,5,0))</f>
        <v>JN°030</v>
      </c>
      <c r="U83" s="1154" t="str">
        <f>IF($A83="","",VLOOKUP($A83,BDD!$A$8:$AU$2162,5,0))</f>
        <v>JN°030</v>
      </c>
      <c r="V83" s="359">
        <v>30</v>
      </c>
      <c r="W83" s="360">
        <f t="shared" si="0"/>
        <v>83</v>
      </c>
      <c r="X83" s="314" t="s">
        <v>84</v>
      </c>
      <c r="Y83" s="361" t="str">
        <f>IF($A83="","",IF(VLOOKUP($A83,BDD!$A$8:$AU$2162,32,0)=0,"",VLOOKUP($A83,BDD!$A$8:$AU$2162,32,0)))</f>
        <v/>
      </c>
    </row>
    <row r="84" spans="1:25" s="359" customFormat="1" ht="10.5" customHeight="1">
      <c r="A84" s="431" t="str">
        <f>+A85</f>
        <v>0031</v>
      </c>
      <c r="B84" s="1153"/>
      <c r="C84" s="1153"/>
      <c r="D84" s="1153"/>
      <c r="E84" s="1156"/>
      <c r="F84" s="432">
        <f>IF($A84="","",VLOOKUP($A84,BDD!$A$8:$AU$2162,9,0))</f>
        <v>0</v>
      </c>
      <c r="G84" s="448">
        <f>IF($A84="","",VLOOKUP($A84,BDD!$A$8:$AU$2162,10,0))</f>
        <v>0</v>
      </c>
      <c r="H84" s="449">
        <f>IF($A84="","",VLOOKUP($A84,BDD!$A$8:$AU$2162,11,0))</f>
        <v>0</v>
      </c>
      <c r="I84" s="449">
        <f>IF($A84="","",VLOOKUP($A84,BDD!$A$8:$AU$2162,13,0))</f>
        <v>0</v>
      </c>
      <c r="J84" s="449">
        <f>IF($A84="","",VLOOKUP($A84,BDD!$A$8:$AU$2162,14,0))</f>
        <v>0</v>
      </c>
      <c r="K84" s="450">
        <f>IF(Y84="",IF($A84="","",VLOOKUP($A84,BDD!$A$8:$AU$2162,22,0)),VLOOKUP($A84,BDD!$A$8:$AU$2162,31,0))</f>
        <v>0</v>
      </c>
      <c r="L84" s="451">
        <f>IF(Y84="",IF($A84="","",VLOOKUP($A84,BDD!$A$8:$AU$2162,16,0)),IF($A84="","",VLOOKUP($A84,BDD!$A$8:$AU$2162,29,0)))</f>
        <v>0</v>
      </c>
      <c r="M84" s="1153"/>
      <c r="N84" s="1153"/>
      <c r="O84" s="1153"/>
      <c r="P84" s="1153"/>
      <c r="Q84" s="1153"/>
      <c r="R84" s="1153"/>
      <c r="S84" s="1153"/>
      <c r="T84" s="1153"/>
      <c r="U84" s="1155"/>
      <c r="W84" s="360"/>
      <c r="X84" s="314" t="s">
        <v>85</v>
      </c>
      <c r="Y84" s="361"/>
    </row>
    <row r="85" spans="1:25" s="359" customFormat="1" ht="10.5" customHeight="1" thickBot="1">
      <c r="A85" s="350" t="str">
        <f>IF(X31="","",X31)</f>
        <v>0031</v>
      </c>
      <c r="B85" s="1153">
        <f>IF($A85="","",VLOOKUP($A85,BDD!$A$8:$AU$2162,3,0))</f>
        <v>0</v>
      </c>
      <c r="C85" s="1153">
        <f>IF($A85="","",VLOOKUP($A85,BDD!$A$8:$AU$2162,4,0))</f>
        <v>0</v>
      </c>
      <c r="D85" s="1153">
        <f>IF($A85="","",VLOOKUP($A85,BDD!$A$8:$AU$2162,12,0))</f>
        <v>0</v>
      </c>
      <c r="E85" s="1156" t="str">
        <f>IF($A85="","",VLOOKUP($A85,BDD!$A$8:$AU$2162,5,0))</f>
        <v>JN°031</v>
      </c>
      <c r="F85" s="437">
        <f>IF($A85="","",VLOOKUP($A85,BDD!$A$8:$AU$2162,9,0))</f>
        <v>0</v>
      </c>
      <c r="G85" s="452">
        <f>IF($A85="","",VLOOKUP($A85,BDD!$A$8:$AU$2162,10,0))</f>
        <v>0</v>
      </c>
      <c r="H85" s="453">
        <f>IF($A85="","",VLOOKUP($A85,BDD!$A$8:$AU$2162,11,0))</f>
        <v>0</v>
      </c>
      <c r="I85" s="453">
        <f>IF($A85="","",VLOOKUP($A85,BDD!$A$8:$AU$2162,13,0))</f>
        <v>0</v>
      </c>
      <c r="J85" s="453">
        <f>IF($A85="","",VLOOKUP($A85,BDD!$A$8:$AU$2162,14,0))</f>
        <v>0</v>
      </c>
      <c r="K85" s="454">
        <f>IF(Y85="",IF($A85="","",VLOOKUP($A85,BDD!$A$8:$AU$2162,22,0)),VLOOKUP($A85,BDD!$A$8:$AU$2162,31,0))</f>
        <v>0</v>
      </c>
      <c r="L85" s="455">
        <f>IF(Y85="",IF($A85="","",VLOOKUP($A85,BDD!$A$8:$AU$2162,16,0)),IF($A85="","",VLOOKUP($A85,BDD!$A$8:$AU$2162,29,0)))</f>
        <v>0</v>
      </c>
      <c r="M85" s="1153" t="str">
        <f>IF($A85="","",VLOOKUP($A85,BDD!$A$8:$AU$2162,5,0))</f>
        <v>JN°031</v>
      </c>
      <c r="N85" s="1153" t="str">
        <f>IF($A85="","",VLOOKUP($A85,BDD!$A$8:$AU$2162,5,0))</f>
        <v>JN°031</v>
      </c>
      <c r="O85" s="1153" t="str">
        <f>IF($A85="","",VLOOKUP($A85,BDD!$A$8:$AU$2162,5,0))</f>
        <v>JN°031</v>
      </c>
      <c r="P85" s="1153" t="str">
        <f>IF($A85="","",VLOOKUP($A85,BDD!$A$8:$AU$2162,5,0))</f>
        <v>JN°031</v>
      </c>
      <c r="Q85" s="1153" t="str">
        <f>IF($A85="","",VLOOKUP($A85,BDD!$A$8:$AU$2162,5,0))</f>
        <v>JN°031</v>
      </c>
      <c r="R85" s="1153" t="str">
        <f>IF($A85="","",VLOOKUP($A85,BDD!$A$8:$AU$2162,5,0))</f>
        <v>JN°031</v>
      </c>
      <c r="S85" s="1153" t="str">
        <f>IF($A85="","",VLOOKUP($A85,BDD!$A$8:$AU$2162,5,0))</f>
        <v>JN°031</v>
      </c>
      <c r="T85" s="1153" t="str">
        <f>IF($A85="","",VLOOKUP($A85,BDD!$A$8:$AU$2162,5,0))</f>
        <v>JN°031</v>
      </c>
      <c r="U85" s="1154" t="str">
        <f>IF($A85="","",VLOOKUP($A85,BDD!$A$8:$AU$2162,5,0))</f>
        <v>JN°031</v>
      </c>
      <c r="V85" s="359">
        <v>31</v>
      </c>
      <c r="W85" s="360">
        <f t="shared" si="0"/>
        <v>85</v>
      </c>
      <c r="X85" s="314" t="s">
        <v>86</v>
      </c>
      <c r="Y85" s="361" t="str">
        <f>IF($A85="","",IF(VLOOKUP($A85,BDD!$A$8:$AU$2162,32,0)=0,"",VLOOKUP($A85,BDD!$A$8:$AU$2162,32,0)))</f>
        <v/>
      </c>
    </row>
    <row r="86" spans="1:25" s="359" customFormat="1" ht="10.5" customHeight="1">
      <c r="A86" s="431" t="str">
        <f>+A87</f>
        <v>0032</v>
      </c>
      <c r="B86" s="1153"/>
      <c r="C86" s="1153"/>
      <c r="D86" s="1153"/>
      <c r="E86" s="1156"/>
      <c r="F86" s="432">
        <f>IF($A86="","",VLOOKUP($A86,BDD!$A$8:$AU$2162,9,0))</f>
        <v>0</v>
      </c>
      <c r="G86" s="448">
        <f>IF($A86="","",VLOOKUP($A86,BDD!$A$8:$AU$2162,10,0))</f>
        <v>0</v>
      </c>
      <c r="H86" s="449">
        <f>IF($A86="","",VLOOKUP($A86,BDD!$A$8:$AU$2162,11,0))</f>
        <v>0</v>
      </c>
      <c r="I86" s="449">
        <f>IF($A86="","",VLOOKUP($A86,BDD!$A$8:$AU$2162,13,0))</f>
        <v>0</v>
      </c>
      <c r="J86" s="449">
        <f>IF($A86="","",VLOOKUP($A86,BDD!$A$8:$AU$2162,14,0))</f>
        <v>0</v>
      </c>
      <c r="K86" s="450">
        <f>IF(Y86="",IF($A86="","",VLOOKUP($A86,BDD!$A$8:$AU$2162,22,0)),VLOOKUP($A86,BDD!$A$8:$AU$2162,31,0))</f>
        <v>0</v>
      </c>
      <c r="L86" s="451">
        <f>IF(Y86="",IF($A86="","",VLOOKUP($A86,BDD!$A$8:$AU$2162,16,0)),IF($A86="","",VLOOKUP($A86,BDD!$A$8:$AU$2162,29,0)))</f>
        <v>0</v>
      </c>
      <c r="M86" s="1153"/>
      <c r="N86" s="1153"/>
      <c r="O86" s="1153"/>
      <c r="P86" s="1153"/>
      <c r="Q86" s="1153"/>
      <c r="R86" s="1153"/>
      <c r="S86" s="1153"/>
      <c r="T86" s="1153"/>
      <c r="U86" s="1155"/>
      <c r="W86" s="360"/>
      <c r="X86" s="314" t="s">
        <v>87</v>
      </c>
      <c r="Y86" s="361"/>
    </row>
    <row r="87" spans="1:25" s="359" customFormat="1" ht="10.5" customHeight="1" thickBot="1">
      <c r="A87" s="350" t="str">
        <f>IF(X32="","",X32)</f>
        <v>0032</v>
      </c>
      <c r="B87" s="1153">
        <f>IF($A87="","",VLOOKUP($A87,BDD!$A$8:$AU$2162,3,0))</f>
        <v>0</v>
      </c>
      <c r="C87" s="1153">
        <f>IF($A87="","",VLOOKUP($A87,BDD!$A$8:$AU$2162,4,0))</f>
        <v>0</v>
      </c>
      <c r="D87" s="1153">
        <f>IF($A87="","",VLOOKUP($A87,BDD!$A$8:$AU$2162,12,0))</f>
        <v>0</v>
      </c>
      <c r="E87" s="1156" t="str">
        <f>IF($A87="","",VLOOKUP($A87,BDD!$A$8:$AU$2162,5,0))</f>
        <v>JN°032</v>
      </c>
      <c r="F87" s="437">
        <f>IF($A87="","",VLOOKUP($A87,BDD!$A$8:$AU$2162,9,0))</f>
        <v>0</v>
      </c>
      <c r="G87" s="452">
        <f>IF($A87="","",VLOOKUP($A87,BDD!$A$8:$AU$2162,10,0))</f>
        <v>0</v>
      </c>
      <c r="H87" s="453">
        <f>IF($A87="","",VLOOKUP($A87,BDD!$A$8:$AU$2162,11,0))</f>
        <v>0</v>
      </c>
      <c r="I87" s="453">
        <f>IF($A87="","",VLOOKUP($A87,BDD!$A$8:$AU$2162,13,0))</f>
        <v>0</v>
      </c>
      <c r="J87" s="453">
        <f>IF($A87="","",VLOOKUP($A87,BDD!$A$8:$AU$2162,14,0))</f>
        <v>0</v>
      </c>
      <c r="K87" s="454">
        <f>IF(Y87="",IF($A87="","",VLOOKUP($A87,BDD!$A$8:$AU$2162,22,0)),VLOOKUP($A87,BDD!$A$8:$AU$2162,31,0))</f>
        <v>0</v>
      </c>
      <c r="L87" s="455">
        <f>IF(Y87="",IF($A87="","",VLOOKUP($A87,BDD!$A$8:$AU$2162,16,0)),IF($A87="","",VLOOKUP($A87,BDD!$A$8:$AU$2162,29,0)))</f>
        <v>0</v>
      </c>
      <c r="M87" s="1153" t="str">
        <f>IF($A87="","",VLOOKUP($A87,BDD!$A$8:$AU$2162,5,0))</f>
        <v>JN°032</v>
      </c>
      <c r="N87" s="1153" t="str">
        <f>IF($A87="","",VLOOKUP($A87,BDD!$A$8:$AU$2162,5,0))</f>
        <v>JN°032</v>
      </c>
      <c r="O87" s="1153" t="str">
        <f>IF($A87="","",VLOOKUP($A87,BDD!$A$8:$AU$2162,5,0))</f>
        <v>JN°032</v>
      </c>
      <c r="P87" s="1153" t="str">
        <f>IF($A87="","",VLOOKUP($A87,BDD!$A$8:$AU$2162,5,0))</f>
        <v>JN°032</v>
      </c>
      <c r="Q87" s="1153" t="str">
        <f>IF($A87="","",VLOOKUP($A87,BDD!$A$8:$AU$2162,5,0))</f>
        <v>JN°032</v>
      </c>
      <c r="R87" s="1153" t="str">
        <f>IF($A87="","",VLOOKUP($A87,BDD!$A$8:$AU$2162,5,0))</f>
        <v>JN°032</v>
      </c>
      <c r="S87" s="1153" t="str">
        <f>IF($A87="","",VLOOKUP($A87,BDD!$A$8:$AU$2162,5,0))</f>
        <v>JN°032</v>
      </c>
      <c r="T87" s="1153" t="str">
        <f>IF($A87="","",VLOOKUP($A87,BDD!$A$8:$AU$2162,5,0))</f>
        <v>JN°032</v>
      </c>
      <c r="U87" s="1154" t="str">
        <f>IF($A87="","",VLOOKUP($A87,BDD!$A$8:$AU$2162,5,0))</f>
        <v>JN°032</v>
      </c>
      <c r="V87" s="359">
        <v>32</v>
      </c>
      <c r="W87" s="360">
        <f t="shared" si="0"/>
        <v>87</v>
      </c>
      <c r="X87" s="314" t="s">
        <v>88</v>
      </c>
      <c r="Y87" s="361" t="str">
        <f>IF($A87="","",IF(VLOOKUP($A87,BDD!$A$8:$AU$2162,32,0)=0,"",VLOOKUP($A87,BDD!$A$8:$AU$2162,32,0)))</f>
        <v/>
      </c>
    </row>
    <row r="88" spans="1:25" s="359" customFormat="1" ht="10.5" customHeight="1">
      <c r="A88" s="431" t="str">
        <f>+A89</f>
        <v>0033</v>
      </c>
      <c r="B88" s="1153"/>
      <c r="C88" s="1153"/>
      <c r="D88" s="1153"/>
      <c r="E88" s="1156"/>
      <c r="F88" s="432">
        <f>IF($A88="","",VLOOKUP($A88,BDD!$A$8:$AU$2162,9,0))</f>
        <v>0</v>
      </c>
      <c r="G88" s="448">
        <f>IF($A88="","",VLOOKUP($A88,BDD!$A$8:$AU$2162,10,0))</f>
        <v>0</v>
      </c>
      <c r="H88" s="449">
        <f>IF($A88="","",VLOOKUP($A88,BDD!$A$8:$AU$2162,11,0))</f>
        <v>0</v>
      </c>
      <c r="I88" s="449">
        <f>IF($A88="","",VLOOKUP($A88,BDD!$A$8:$AU$2162,13,0))</f>
        <v>0</v>
      </c>
      <c r="J88" s="449">
        <f>IF($A88="","",VLOOKUP($A88,BDD!$A$8:$AU$2162,14,0))</f>
        <v>0</v>
      </c>
      <c r="K88" s="450">
        <f>IF(Y88="",IF($A88="","",VLOOKUP($A88,BDD!$A$8:$AU$2162,22,0)),VLOOKUP($A88,BDD!$A$8:$AU$2162,31,0))</f>
        <v>0</v>
      </c>
      <c r="L88" s="451">
        <f>IF(Y88="",IF($A88="","",VLOOKUP($A88,BDD!$A$8:$AU$2162,16,0)),IF($A88="","",VLOOKUP($A88,BDD!$A$8:$AU$2162,29,0)))</f>
        <v>0</v>
      </c>
      <c r="M88" s="1153"/>
      <c r="N88" s="1153"/>
      <c r="O88" s="1153"/>
      <c r="P88" s="1153"/>
      <c r="Q88" s="1153"/>
      <c r="R88" s="1153"/>
      <c r="S88" s="1153"/>
      <c r="T88" s="1153"/>
      <c r="U88" s="1155"/>
      <c r="W88" s="360"/>
      <c r="X88" s="314" t="s">
        <v>89</v>
      </c>
      <c r="Y88" s="361"/>
    </row>
    <row r="89" spans="1:25" s="359" customFormat="1" ht="10.5" customHeight="1" thickBot="1">
      <c r="A89" s="350" t="str">
        <f>IF(X33="","",X33)</f>
        <v>0033</v>
      </c>
      <c r="B89" s="1153">
        <f>IF($A89="","",VLOOKUP($A89,BDD!$A$8:$AU$2162,3,0))</f>
        <v>0</v>
      </c>
      <c r="C89" s="1153">
        <f>IF($A89="","",VLOOKUP($A89,BDD!$A$8:$AU$2162,4,0))</f>
        <v>0</v>
      </c>
      <c r="D89" s="1153">
        <f>IF($A89="","",VLOOKUP($A89,BDD!$A$8:$AU$2162,12,0))</f>
        <v>0</v>
      </c>
      <c r="E89" s="1156" t="str">
        <f>IF($A89="","",VLOOKUP($A89,BDD!$A$8:$AU$2162,5,0))</f>
        <v>JN°033</v>
      </c>
      <c r="F89" s="437">
        <f>IF($A89="","",VLOOKUP($A89,BDD!$A$8:$AU$2162,9,0))</f>
        <v>0</v>
      </c>
      <c r="G89" s="452">
        <f>IF($A89="","",VLOOKUP($A89,BDD!$A$8:$AU$2162,10,0))</f>
        <v>0</v>
      </c>
      <c r="H89" s="453">
        <f>IF($A89="","",VLOOKUP($A89,BDD!$A$8:$AU$2162,11,0))</f>
        <v>0</v>
      </c>
      <c r="I89" s="453">
        <f>IF($A89="","",VLOOKUP($A89,BDD!$A$8:$AU$2162,13,0))</f>
        <v>0</v>
      </c>
      <c r="J89" s="453">
        <f>IF($A89="","",VLOOKUP($A89,BDD!$A$8:$AU$2162,14,0))</f>
        <v>0</v>
      </c>
      <c r="K89" s="454">
        <f>IF(Y89="",IF($A89="","",VLOOKUP($A89,BDD!$A$8:$AU$2162,22,0)),VLOOKUP($A89,BDD!$A$8:$AU$2162,31,0))</f>
        <v>0</v>
      </c>
      <c r="L89" s="455">
        <f>IF(Y89="",IF($A89="","",VLOOKUP($A89,BDD!$A$8:$AU$2162,16,0)),IF($A89="","",VLOOKUP($A89,BDD!$A$8:$AU$2162,29,0)))</f>
        <v>0</v>
      </c>
      <c r="M89" s="1153" t="str">
        <f>IF($A89="","",VLOOKUP($A89,BDD!$A$8:$AU$2162,5,0))</f>
        <v>JN°033</v>
      </c>
      <c r="N89" s="1153" t="str">
        <f>IF($A89="","",VLOOKUP($A89,BDD!$A$8:$AU$2162,5,0))</f>
        <v>JN°033</v>
      </c>
      <c r="O89" s="1153" t="str">
        <f>IF($A89="","",VLOOKUP($A89,BDD!$A$8:$AU$2162,5,0))</f>
        <v>JN°033</v>
      </c>
      <c r="P89" s="1153" t="str">
        <f>IF($A89="","",VLOOKUP($A89,BDD!$A$8:$AU$2162,5,0))</f>
        <v>JN°033</v>
      </c>
      <c r="Q89" s="1153" t="str">
        <f>IF($A89="","",VLOOKUP($A89,BDD!$A$8:$AU$2162,5,0))</f>
        <v>JN°033</v>
      </c>
      <c r="R89" s="1153" t="str">
        <f>IF($A89="","",VLOOKUP($A89,BDD!$A$8:$AU$2162,5,0))</f>
        <v>JN°033</v>
      </c>
      <c r="S89" s="1153" t="str">
        <f>IF($A89="","",VLOOKUP($A89,BDD!$A$8:$AU$2162,5,0))</f>
        <v>JN°033</v>
      </c>
      <c r="T89" s="1153" t="str">
        <f>IF($A89="","",VLOOKUP($A89,BDD!$A$8:$AU$2162,5,0))</f>
        <v>JN°033</v>
      </c>
      <c r="U89" s="1154" t="str">
        <f>IF($A89="","",VLOOKUP($A89,BDD!$A$8:$AU$2162,5,0))</f>
        <v>JN°033</v>
      </c>
      <c r="V89" s="359">
        <v>33</v>
      </c>
      <c r="W89" s="360">
        <f t="shared" si="0"/>
        <v>89</v>
      </c>
      <c r="X89" s="314" t="s">
        <v>90</v>
      </c>
      <c r="Y89" s="361" t="str">
        <f>IF($A89="","",IF(VLOOKUP($A89,BDD!$A$8:$AU$2162,32,0)=0,"",VLOOKUP($A89,BDD!$A$8:$AU$2162,32,0)))</f>
        <v/>
      </c>
    </row>
    <row r="90" spans="1:25" s="359" customFormat="1" ht="10.5" customHeight="1">
      <c r="A90" s="431" t="str">
        <f>+A91</f>
        <v>0034</v>
      </c>
      <c r="B90" s="1153"/>
      <c r="C90" s="1153"/>
      <c r="D90" s="1153"/>
      <c r="E90" s="1156"/>
      <c r="F90" s="432">
        <f>IF($A90="","",VLOOKUP($A90,BDD!$A$8:$AU$2162,9,0))</f>
        <v>0</v>
      </c>
      <c r="G90" s="448">
        <f>IF($A90="","",VLOOKUP($A90,BDD!$A$8:$AU$2162,10,0))</f>
        <v>0</v>
      </c>
      <c r="H90" s="449">
        <f>IF($A90="","",VLOOKUP($A90,BDD!$A$8:$AU$2162,11,0))</f>
        <v>0</v>
      </c>
      <c r="I90" s="449">
        <f>IF($A90="","",VLOOKUP($A90,BDD!$A$8:$AU$2162,13,0))</f>
        <v>0</v>
      </c>
      <c r="J90" s="449">
        <f>IF($A90="","",VLOOKUP($A90,BDD!$A$8:$AU$2162,14,0))</f>
        <v>0</v>
      </c>
      <c r="K90" s="450">
        <f>IF(Y90="",IF($A90="","",VLOOKUP($A90,BDD!$A$8:$AU$2162,22,0)),VLOOKUP($A90,BDD!$A$8:$AU$2162,31,0))</f>
        <v>0</v>
      </c>
      <c r="L90" s="451">
        <f>IF(Y90="",IF($A90="","",VLOOKUP($A90,BDD!$A$8:$AU$2162,16,0)),IF($A90="","",VLOOKUP($A90,BDD!$A$8:$AU$2162,29,0)))</f>
        <v>0</v>
      </c>
      <c r="M90" s="1153"/>
      <c r="N90" s="1153"/>
      <c r="O90" s="1153"/>
      <c r="P90" s="1153"/>
      <c r="Q90" s="1153"/>
      <c r="R90" s="1153"/>
      <c r="S90" s="1153"/>
      <c r="T90" s="1153"/>
      <c r="U90" s="1155"/>
      <c r="W90" s="360"/>
      <c r="X90" s="314" t="s">
        <v>91</v>
      </c>
      <c r="Y90" s="361"/>
    </row>
    <row r="91" spans="1:25" s="359" customFormat="1" ht="10.5" customHeight="1" thickBot="1">
      <c r="A91" s="350" t="str">
        <f>IF(X34="","",X34)</f>
        <v>0034</v>
      </c>
      <c r="B91" s="1153">
        <f>IF($A91="","",VLOOKUP($A91,BDD!$A$8:$AU$2162,3,0))</f>
        <v>0</v>
      </c>
      <c r="C91" s="1153">
        <f>IF($A91="","",VLOOKUP($A91,BDD!$A$8:$AU$2162,4,0))</f>
        <v>0</v>
      </c>
      <c r="D91" s="1153">
        <f>IF($A91="","",VLOOKUP($A91,BDD!$A$8:$AU$2162,12,0))</f>
        <v>0</v>
      </c>
      <c r="E91" s="1156" t="str">
        <f>IF($A91="","",VLOOKUP($A91,BDD!$A$8:$AU$2162,5,0))</f>
        <v>JN°034</v>
      </c>
      <c r="F91" s="437">
        <f>IF($A91="","",VLOOKUP($A91,BDD!$A$8:$AU$2162,9,0))</f>
        <v>0</v>
      </c>
      <c r="G91" s="452">
        <f>IF($A91="","",VLOOKUP($A91,BDD!$A$8:$AU$2162,10,0))</f>
        <v>0</v>
      </c>
      <c r="H91" s="453">
        <f>IF($A91="","",VLOOKUP($A91,BDD!$A$8:$AU$2162,11,0))</f>
        <v>0</v>
      </c>
      <c r="I91" s="453">
        <f>IF($A91="","",VLOOKUP($A91,BDD!$A$8:$AU$2162,13,0))</f>
        <v>0</v>
      </c>
      <c r="J91" s="453">
        <f>IF($A91="","",VLOOKUP($A91,BDD!$A$8:$AU$2162,14,0))</f>
        <v>0</v>
      </c>
      <c r="K91" s="454">
        <f>IF(Y91="",IF($A91="","",VLOOKUP($A91,BDD!$A$8:$AU$2162,22,0)),VLOOKUP($A91,BDD!$A$8:$AU$2162,31,0))</f>
        <v>0</v>
      </c>
      <c r="L91" s="455">
        <f>IF(Y91="",IF($A91="","",VLOOKUP($A91,BDD!$A$8:$AU$2162,16,0)),IF($A91="","",VLOOKUP($A91,BDD!$A$8:$AU$2162,29,0)))</f>
        <v>0</v>
      </c>
      <c r="M91" s="1153" t="str">
        <f>IF($A91="","",VLOOKUP($A91,BDD!$A$8:$AU$2162,5,0))</f>
        <v>JN°034</v>
      </c>
      <c r="N91" s="1153" t="str">
        <f>IF($A91="","",VLOOKUP($A91,BDD!$A$8:$AU$2162,5,0))</f>
        <v>JN°034</v>
      </c>
      <c r="O91" s="1153" t="str">
        <f>IF($A91="","",VLOOKUP($A91,BDD!$A$8:$AU$2162,5,0))</f>
        <v>JN°034</v>
      </c>
      <c r="P91" s="1153" t="str">
        <f>IF($A91="","",VLOOKUP($A91,BDD!$A$8:$AU$2162,5,0))</f>
        <v>JN°034</v>
      </c>
      <c r="Q91" s="1153" t="str">
        <f>IF($A91="","",VLOOKUP($A91,BDD!$A$8:$AU$2162,5,0))</f>
        <v>JN°034</v>
      </c>
      <c r="R91" s="1153" t="str">
        <f>IF($A91="","",VLOOKUP($A91,BDD!$A$8:$AU$2162,5,0))</f>
        <v>JN°034</v>
      </c>
      <c r="S91" s="1153" t="str">
        <f>IF($A91="","",VLOOKUP($A91,BDD!$A$8:$AU$2162,5,0))</f>
        <v>JN°034</v>
      </c>
      <c r="T91" s="1153" t="str">
        <f>IF($A91="","",VLOOKUP($A91,BDD!$A$8:$AU$2162,5,0))</f>
        <v>JN°034</v>
      </c>
      <c r="U91" s="1154" t="str">
        <f>IF($A91="","",VLOOKUP($A91,BDD!$A$8:$AU$2162,5,0))</f>
        <v>JN°034</v>
      </c>
      <c r="V91" s="359">
        <v>34</v>
      </c>
      <c r="W91" s="360">
        <f t="shared" si="0"/>
        <v>91</v>
      </c>
      <c r="X91" s="314" t="s">
        <v>92</v>
      </c>
      <c r="Y91" s="361" t="str">
        <f>IF($A91="","",IF(VLOOKUP($A91,BDD!$A$8:$AU$2162,32,0)=0,"",VLOOKUP($A91,BDD!$A$8:$AU$2162,32,0)))</f>
        <v/>
      </c>
    </row>
    <row r="92" spans="1:25" s="359" customFormat="1" ht="10.5" customHeight="1">
      <c r="A92" s="431" t="str">
        <f>+A93</f>
        <v>0035</v>
      </c>
      <c r="B92" s="1153"/>
      <c r="C92" s="1153"/>
      <c r="D92" s="1153"/>
      <c r="E92" s="1156"/>
      <c r="F92" s="432">
        <f>IF($A92="","",VLOOKUP($A92,BDD!$A$8:$AU$2162,9,0))</f>
        <v>0</v>
      </c>
      <c r="G92" s="448">
        <f>IF($A92="","",VLOOKUP($A92,BDD!$A$8:$AU$2162,10,0))</f>
        <v>0</v>
      </c>
      <c r="H92" s="449">
        <f>IF($A92="","",VLOOKUP($A92,BDD!$A$8:$AU$2162,11,0))</f>
        <v>0</v>
      </c>
      <c r="I92" s="449">
        <f>IF($A92="","",VLOOKUP($A92,BDD!$A$8:$AU$2162,13,0))</f>
        <v>0</v>
      </c>
      <c r="J92" s="449">
        <f>IF($A92="","",VLOOKUP($A92,BDD!$A$8:$AU$2162,14,0))</f>
        <v>0</v>
      </c>
      <c r="K92" s="450">
        <f>IF(Y92="",IF($A92="","",VLOOKUP($A92,BDD!$A$8:$AU$2162,22,0)),VLOOKUP($A92,BDD!$A$8:$AU$2162,31,0))</f>
        <v>0</v>
      </c>
      <c r="L92" s="451">
        <f>IF(Y92="",IF($A92="","",VLOOKUP($A92,BDD!$A$8:$AU$2162,16,0)),IF($A92="","",VLOOKUP($A92,BDD!$A$8:$AU$2162,29,0)))</f>
        <v>0</v>
      </c>
      <c r="M92" s="1153"/>
      <c r="N92" s="1153"/>
      <c r="O92" s="1153"/>
      <c r="P92" s="1153"/>
      <c r="Q92" s="1153"/>
      <c r="R92" s="1153"/>
      <c r="S92" s="1153"/>
      <c r="T92" s="1153"/>
      <c r="U92" s="1155"/>
      <c r="W92" s="360"/>
      <c r="X92" s="314" t="s">
        <v>93</v>
      </c>
      <c r="Y92" s="361"/>
    </row>
    <row r="93" spans="1:25" s="359" customFormat="1" ht="10.5" customHeight="1" thickBot="1">
      <c r="A93" s="350" t="str">
        <f>IF(X35="","",X35)</f>
        <v>0035</v>
      </c>
      <c r="B93" s="1153">
        <f>IF($A93="","",VLOOKUP($A93,BDD!$A$8:$AU$2162,3,0))</f>
        <v>0</v>
      </c>
      <c r="C93" s="1153">
        <f>IF($A93="","",VLOOKUP($A93,BDD!$A$8:$AU$2162,4,0))</f>
        <v>0</v>
      </c>
      <c r="D93" s="1153">
        <f>IF($A93="","",VLOOKUP($A93,BDD!$A$8:$AU$2162,12,0))</f>
        <v>0</v>
      </c>
      <c r="E93" s="1156" t="str">
        <f>IF($A93="","",VLOOKUP($A93,BDD!$A$8:$AU$2162,5,0))</f>
        <v>JN°035</v>
      </c>
      <c r="F93" s="437">
        <f>IF($A93="","",VLOOKUP($A93,BDD!$A$8:$AU$2162,9,0))</f>
        <v>0</v>
      </c>
      <c r="G93" s="452">
        <f>IF($A93="","",VLOOKUP($A93,BDD!$A$8:$AU$2162,10,0))</f>
        <v>0</v>
      </c>
      <c r="H93" s="453">
        <f>IF($A93="","",VLOOKUP($A93,BDD!$A$8:$AU$2162,11,0))</f>
        <v>0</v>
      </c>
      <c r="I93" s="453">
        <f>IF($A93="","",VLOOKUP($A93,BDD!$A$8:$AU$2162,13,0))</f>
        <v>0</v>
      </c>
      <c r="J93" s="453">
        <f>IF($A93="","",VLOOKUP($A93,BDD!$A$8:$AU$2162,14,0))</f>
        <v>0</v>
      </c>
      <c r="K93" s="454">
        <f>IF(Y93="",IF($A93="","",VLOOKUP($A93,BDD!$A$8:$AU$2162,22,0)),VLOOKUP($A93,BDD!$A$8:$AU$2162,31,0))</f>
        <v>0</v>
      </c>
      <c r="L93" s="455">
        <f>IF(Y93="",IF($A93="","",VLOOKUP($A93,BDD!$A$8:$AU$2162,16,0)),IF($A93="","",VLOOKUP($A93,BDD!$A$8:$AU$2162,29,0)))</f>
        <v>0</v>
      </c>
      <c r="M93" s="1153" t="str">
        <f>IF($A93="","",VLOOKUP($A93,BDD!$A$8:$AU$2162,5,0))</f>
        <v>JN°035</v>
      </c>
      <c r="N93" s="1153" t="str">
        <f>IF($A93="","",VLOOKUP($A93,BDD!$A$8:$AU$2162,5,0))</f>
        <v>JN°035</v>
      </c>
      <c r="O93" s="1153" t="str">
        <f>IF($A93="","",VLOOKUP($A93,BDD!$A$8:$AU$2162,5,0))</f>
        <v>JN°035</v>
      </c>
      <c r="P93" s="1153" t="str">
        <f>IF($A93="","",VLOOKUP($A93,BDD!$A$8:$AU$2162,5,0))</f>
        <v>JN°035</v>
      </c>
      <c r="Q93" s="1153" t="str">
        <f>IF($A93="","",VLOOKUP($A93,BDD!$A$8:$AU$2162,5,0))</f>
        <v>JN°035</v>
      </c>
      <c r="R93" s="1153" t="str">
        <f>IF($A93="","",VLOOKUP($A93,BDD!$A$8:$AU$2162,5,0))</f>
        <v>JN°035</v>
      </c>
      <c r="S93" s="1153" t="str">
        <f>IF($A93="","",VLOOKUP($A93,BDD!$A$8:$AU$2162,5,0))</f>
        <v>JN°035</v>
      </c>
      <c r="T93" s="1153" t="str">
        <f>IF($A93="","",VLOOKUP($A93,BDD!$A$8:$AU$2162,5,0))</f>
        <v>JN°035</v>
      </c>
      <c r="U93" s="1154" t="str">
        <f>IF($A93="","",VLOOKUP($A93,BDD!$A$8:$AU$2162,5,0))</f>
        <v>JN°035</v>
      </c>
      <c r="V93" s="359">
        <v>35</v>
      </c>
      <c r="W93" s="360">
        <f t="shared" si="0"/>
        <v>93</v>
      </c>
      <c r="X93" s="314" t="s">
        <v>94</v>
      </c>
      <c r="Y93" s="361" t="str">
        <f>IF($A93="","",IF(VLOOKUP($A93,BDD!$A$8:$AU$2162,32,0)=0,"",VLOOKUP($A93,BDD!$A$8:$AU$2162,32,0)))</f>
        <v/>
      </c>
    </row>
    <row r="94" spans="1:25" s="359" customFormat="1" ht="10.5" customHeight="1">
      <c r="A94" s="431" t="str">
        <f>+A95</f>
        <v>0036</v>
      </c>
      <c r="B94" s="1153"/>
      <c r="C94" s="1153"/>
      <c r="D94" s="1153"/>
      <c r="E94" s="1156"/>
      <c r="F94" s="432">
        <f>IF($A94="","",VLOOKUP($A94,BDD!$A$8:$AU$2162,9,0))</f>
        <v>0</v>
      </c>
      <c r="G94" s="448">
        <f>IF($A94="","",VLOOKUP($A94,BDD!$A$8:$AU$2162,10,0))</f>
        <v>0</v>
      </c>
      <c r="H94" s="449">
        <f>IF($A94="","",VLOOKUP($A94,BDD!$A$8:$AU$2162,11,0))</f>
        <v>0</v>
      </c>
      <c r="I94" s="449">
        <f>IF($A94="","",VLOOKUP($A94,BDD!$A$8:$AU$2162,13,0))</f>
        <v>0</v>
      </c>
      <c r="J94" s="449">
        <f>IF($A94="","",VLOOKUP($A94,BDD!$A$8:$AU$2162,14,0))</f>
        <v>0</v>
      </c>
      <c r="K94" s="450">
        <f>IF(Y94="",IF($A94="","",VLOOKUP($A94,BDD!$A$8:$AU$2162,22,0)),VLOOKUP($A94,BDD!$A$8:$AU$2162,31,0))</f>
        <v>0</v>
      </c>
      <c r="L94" s="451">
        <f>IF(Y94="",IF($A94="","",VLOOKUP($A94,BDD!$A$8:$AU$2162,16,0)),IF($A94="","",VLOOKUP($A94,BDD!$A$8:$AU$2162,29,0)))</f>
        <v>0</v>
      </c>
      <c r="M94" s="1153"/>
      <c r="N94" s="1153"/>
      <c r="O94" s="1153"/>
      <c r="P94" s="1153"/>
      <c r="Q94" s="1153"/>
      <c r="R94" s="1153"/>
      <c r="S94" s="1153"/>
      <c r="T94" s="1153"/>
      <c r="U94" s="1155"/>
      <c r="W94" s="360"/>
      <c r="X94" s="314" t="s">
        <v>95</v>
      </c>
      <c r="Y94" s="361"/>
    </row>
    <row r="95" spans="1:25" s="359" customFormat="1" ht="10.5" customHeight="1" thickBot="1">
      <c r="A95" s="350" t="str">
        <f>IF(X36="","",X36)</f>
        <v>0036</v>
      </c>
      <c r="B95" s="1153">
        <f>IF($A95="","",VLOOKUP($A95,BDD!$A$8:$AU$2162,3,0))</f>
        <v>0</v>
      </c>
      <c r="C95" s="1153">
        <f>IF($A95="","",VLOOKUP($A95,BDD!$A$8:$AU$2162,4,0))</f>
        <v>0</v>
      </c>
      <c r="D95" s="1153">
        <f>IF($A95="","",VLOOKUP($A95,BDD!$A$8:$AU$2162,12,0))</f>
        <v>0</v>
      </c>
      <c r="E95" s="1156" t="str">
        <f>IF($A95="","",VLOOKUP($A95,BDD!$A$8:$AU$2162,5,0))</f>
        <v>JN°036</v>
      </c>
      <c r="F95" s="437">
        <f>IF($A95="","",VLOOKUP($A95,BDD!$A$8:$AU$2162,9,0))</f>
        <v>0</v>
      </c>
      <c r="G95" s="452">
        <f>IF($A95="","",VLOOKUP($A95,BDD!$A$8:$AU$2162,10,0))</f>
        <v>0</v>
      </c>
      <c r="H95" s="453">
        <f>IF($A95="","",VLOOKUP($A95,BDD!$A$8:$AU$2162,11,0))</f>
        <v>0</v>
      </c>
      <c r="I95" s="453">
        <f>IF($A95="","",VLOOKUP($A95,BDD!$A$8:$AU$2162,13,0))</f>
        <v>0</v>
      </c>
      <c r="J95" s="453">
        <f>IF($A95="","",VLOOKUP($A95,BDD!$A$8:$AU$2162,14,0))</f>
        <v>0</v>
      </c>
      <c r="K95" s="454">
        <f>IF(Y95="",IF($A95="","",VLOOKUP($A95,BDD!$A$8:$AU$2162,22,0)),VLOOKUP($A95,BDD!$A$8:$AU$2162,31,0))</f>
        <v>0</v>
      </c>
      <c r="L95" s="455">
        <f>IF(Y95="",IF($A95="","",VLOOKUP($A95,BDD!$A$8:$AU$2162,16,0)),IF($A95="","",VLOOKUP($A95,BDD!$A$8:$AU$2162,29,0)))</f>
        <v>0</v>
      </c>
      <c r="M95" s="1153" t="str">
        <f>IF($A95="","",VLOOKUP($A95,BDD!$A$8:$AU$2162,5,0))</f>
        <v>JN°036</v>
      </c>
      <c r="N95" s="1153" t="str">
        <f>IF($A95="","",VLOOKUP($A95,BDD!$A$8:$AU$2162,5,0))</f>
        <v>JN°036</v>
      </c>
      <c r="O95" s="1153" t="str">
        <f>IF($A95="","",VLOOKUP($A95,BDD!$A$8:$AU$2162,5,0))</f>
        <v>JN°036</v>
      </c>
      <c r="P95" s="1153" t="str">
        <f>IF($A95="","",VLOOKUP($A95,BDD!$A$8:$AU$2162,5,0))</f>
        <v>JN°036</v>
      </c>
      <c r="Q95" s="1153" t="str">
        <f>IF($A95="","",VLOOKUP($A95,BDD!$A$8:$AU$2162,5,0))</f>
        <v>JN°036</v>
      </c>
      <c r="R95" s="1153" t="str">
        <f>IF($A95="","",VLOOKUP($A95,BDD!$A$8:$AU$2162,5,0))</f>
        <v>JN°036</v>
      </c>
      <c r="S95" s="1153" t="str">
        <f>IF($A95="","",VLOOKUP($A95,BDD!$A$8:$AU$2162,5,0))</f>
        <v>JN°036</v>
      </c>
      <c r="T95" s="1153" t="str">
        <f>IF($A95="","",VLOOKUP($A95,BDD!$A$8:$AU$2162,5,0))</f>
        <v>JN°036</v>
      </c>
      <c r="U95" s="1154" t="str">
        <f>IF($A95="","",VLOOKUP($A95,BDD!$A$8:$AU$2162,5,0))</f>
        <v>JN°036</v>
      </c>
      <c r="V95" s="359">
        <v>36</v>
      </c>
      <c r="W95" s="360">
        <f t="shared" si="0"/>
        <v>95</v>
      </c>
      <c r="X95" s="314" t="s">
        <v>96</v>
      </c>
      <c r="Y95" s="361" t="str">
        <f>IF($A95="","",IF(VLOOKUP($A95,BDD!$A$8:$AU$2162,32,0)=0,"",VLOOKUP($A95,BDD!$A$8:$AU$2162,32,0)))</f>
        <v/>
      </c>
    </row>
    <row r="96" spans="1:25" s="359" customFormat="1" ht="10.5" customHeight="1">
      <c r="A96" s="431" t="str">
        <f>+A97</f>
        <v>0037</v>
      </c>
      <c r="B96" s="1153"/>
      <c r="C96" s="1153"/>
      <c r="D96" s="1153"/>
      <c r="E96" s="1156"/>
      <c r="F96" s="432">
        <f>IF($A96="","",VLOOKUP($A96,BDD!$A$8:$AU$2162,9,0))</f>
        <v>0</v>
      </c>
      <c r="G96" s="448">
        <f>IF($A96="","",VLOOKUP($A96,BDD!$A$8:$AU$2162,10,0))</f>
        <v>0</v>
      </c>
      <c r="H96" s="449">
        <f>IF($A96="","",VLOOKUP($A96,BDD!$A$8:$AU$2162,11,0))</f>
        <v>0</v>
      </c>
      <c r="I96" s="449">
        <f>IF($A96="","",VLOOKUP($A96,BDD!$A$8:$AU$2162,13,0))</f>
        <v>0</v>
      </c>
      <c r="J96" s="449">
        <f>IF($A96="","",VLOOKUP($A96,BDD!$A$8:$AU$2162,14,0))</f>
        <v>0</v>
      </c>
      <c r="K96" s="450">
        <f>IF(Y96="",IF($A96="","",VLOOKUP($A96,BDD!$A$8:$AU$2162,22,0)),VLOOKUP($A96,BDD!$A$8:$AU$2162,31,0))</f>
        <v>0</v>
      </c>
      <c r="L96" s="451">
        <f>IF(Y96="",IF($A96="","",VLOOKUP($A96,BDD!$A$8:$AU$2162,16,0)),IF($A96="","",VLOOKUP($A96,BDD!$A$8:$AU$2162,29,0)))</f>
        <v>0</v>
      </c>
      <c r="M96" s="1153"/>
      <c r="N96" s="1153"/>
      <c r="O96" s="1153"/>
      <c r="P96" s="1153"/>
      <c r="Q96" s="1153"/>
      <c r="R96" s="1153"/>
      <c r="S96" s="1153"/>
      <c r="T96" s="1153"/>
      <c r="U96" s="1155"/>
      <c r="W96" s="360"/>
      <c r="X96" s="314" t="s">
        <v>97</v>
      </c>
      <c r="Y96" s="361"/>
    </row>
    <row r="97" spans="1:25" s="359" customFormat="1" ht="10.5" customHeight="1" thickBot="1">
      <c r="A97" s="350" t="str">
        <f>IF(X37="","",X37)</f>
        <v>0037</v>
      </c>
      <c r="B97" s="1153">
        <f>IF($A97="","",VLOOKUP($A97,BDD!$A$8:$AU$2162,3,0))</f>
        <v>0</v>
      </c>
      <c r="C97" s="1153">
        <f>IF($A97="","",VLOOKUP($A97,BDD!$A$8:$AU$2162,4,0))</f>
        <v>0</v>
      </c>
      <c r="D97" s="1153">
        <f>IF($A97="","",VLOOKUP($A97,BDD!$A$8:$AU$2162,12,0))</f>
        <v>0</v>
      </c>
      <c r="E97" s="1156" t="str">
        <f>IF($A97="","",VLOOKUP($A97,BDD!$A$8:$AU$2162,5,0))</f>
        <v>JN°037</v>
      </c>
      <c r="F97" s="437">
        <f>IF($A97="","",VLOOKUP($A97,BDD!$A$8:$AU$2162,9,0))</f>
        <v>0</v>
      </c>
      <c r="G97" s="452">
        <f>IF($A97="","",VLOOKUP($A97,BDD!$A$8:$AU$2162,10,0))</f>
        <v>0</v>
      </c>
      <c r="H97" s="453">
        <f>IF($A97="","",VLOOKUP($A97,BDD!$A$8:$AU$2162,11,0))</f>
        <v>0</v>
      </c>
      <c r="I97" s="453">
        <f>IF($A97="","",VLOOKUP($A97,BDD!$A$8:$AU$2162,13,0))</f>
        <v>0</v>
      </c>
      <c r="J97" s="453">
        <f>IF($A97="","",VLOOKUP($A97,BDD!$A$8:$AU$2162,14,0))</f>
        <v>0</v>
      </c>
      <c r="K97" s="454">
        <f>IF(Y97="",IF($A97="","",VLOOKUP($A97,BDD!$A$8:$AU$2162,22,0)),VLOOKUP($A97,BDD!$A$8:$AU$2162,31,0))</f>
        <v>0</v>
      </c>
      <c r="L97" s="455">
        <f>IF(Y97="",IF($A97="","",VLOOKUP($A97,BDD!$A$8:$AU$2162,16,0)),IF($A97="","",VLOOKUP($A97,BDD!$A$8:$AU$2162,29,0)))</f>
        <v>0</v>
      </c>
      <c r="M97" s="1153" t="str">
        <f>IF($A97="","",VLOOKUP($A97,BDD!$A$8:$AU$2162,5,0))</f>
        <v>JN°037</v>
      </c>
      <c r="N97" s="1153" t="str">
        <f>IF($A97="","",VLOOKUP($A97,BDD!$A$8:$AU$2162,5,0))</f>
        <v>JN°037</v>
      </c>
      <c r="O97" s="1153" t="str">
        <f>IF($A97="","",VLOOKUP($A97,BDD!$A$8:$AU$2162,5,0))</f>
        <v>JN°037</v>
      </c>
      <c r="P97" s="1153" t="str">
        <f>IF($A97="","",VLOOKUP($A97,BDD!$A$8:$AU$2162,5,0))</f>
        <v>JN°037</v>
      </c>
      <c r="Q97" s="1153" t="str">
        <f>IF($A97="","",VLOOKUP($A97,BDD!$A$8:$AU$2162,5,0))</f>
        <v>JN°037</v>
      </c>
      <c r="R97" s="1153" t="str">
        <f>IF($A97="","",VLOOKUP($A97,BDD!$A$8:$AU$2162,5,0))</f>
        <v>JN°037</v>
      </c>
      <c r="S97" s="1153" t="str">
        <f>IF($A97="","",VLOOKUP($A97,BDD!$A$8:$AU$2162,5,0))</f>
        <v>JN°037</v>
      </c>
      <c r="T97" s="1153" t="str">
        <f>IF($A97="","",VLOOKUP($A97,BDD!$A$8:$AU$2162,5,0))</f>
        <v>JN°037</v>
      </c>
      <c r="U97" s="1154" t="str">
        <f>IF($A97="","",VLOOKUP($A97,BDD!$A$8:$AU$2162,5,0))</f>
        <v>JN°037</v>
      </c>
      <c r="V97" s="359">
        <v>37</v>
      </c>
      <c r="W97" s="360">
        <f t="shared" si="0"/>
        <v>97</v>
      </c>
      <c r="X97" s="314" t="s">
        <v>98</v>
      </c>
      <c r="Y97" s="361" t="str">
        <f>IF($A97="","",IF(VLOOKUP($A97,BDD!$A$8:$AU$2162,32,0)=0,"",VLOOKUP($A97,BDD!$A$8:$AU$2162,32,0)))</f>
        <v/>
      </c>
    </row>
    <row r="98" spans="1:25" s="359" customFormat="1" ht="10.5" customHeight="1">
      <c r="A98" s="431" t="str">
        <f>+A99</f>
        <v>0038</v>
      </c>
      <c r="B98" s="1153"/>
      <c r="C98" s="1153"/>
      <c r="D98" s="1153"/>
      <c r="E98" s="1156"/>
      <c r="F98" s="432">
        <f>IF($A98="","",VLOOKUP($A98,BDD!$A$8:$AU$2162,9,0))</f>
        <v>0</v>
      </c>
      <c r="G98" s="448">
        <f>IF($A98="","",VLOOKUP($A98,BDD!$A$8:$AU$2162,10,0))</f>
        <v>0</v>
      </c>
      <c r="H98" s="449">
        <f>IF($A98="","",VLOOKUP($A98,BDD!$A$8:$AU$2162,11,0))</f>
        <v>0</v>
      </c>
      <c r="I98" s="449">
        <f>IF($A98="","",VLOOKUP($A98,BDD!$A$8:$AU$2162,13,0))</f>
        <v>0</v>
      </c>
      <c r="J98" s="449">
        <f>IF($A98="","",VLOOKUP($A98,BDD!$A$8:$AU$2162,14,0))</f>
        <v>0</v>
      </c>
      <c r="K98" s="450">
        <f>IF(Y98="",IF($A98="","",VLOOKUP($A98,BDD!$A$8:$AU$2162,22,0)),VLOOKUP($A98,BDD!$A$8:$AU$2162,31,0))</f>
        <v>0</v>
      </c>
      <c r="L98" s="451">
        <f>IF(Y98="",IF($A98="","",VLOOKUP($A98,BDD!$A$8:$AU$2162,16,0)),IF($A98="","",VLOOKUP($A98,BDD!$A$8:$AU$2162,29,0)))</f>
        <v>0</v>
      </c>
      <c r="M98" s="1153"/>
      <c r="N98" s="1153"/>
      <c r="O98" s="1153"/>
      <c r="P98" s="1153"/>
      <c r="Q98" s="1153"/>
      <c r="R98" s="1153"/>
      <c r="S98" s="1153"/>
      <c r="T98" s="1153"/>
      <c r="U98" s="1155"/>
      <c r="W98" s="360"/>
      <c r="X98" s="314" t="s">
        <v>99</v>
      </c>
      <c r="Y98" s="361"/>
    </row>
    <row r="99" spans="1:25" s="359" customFormat="1" ht="10.5" customHeight="1" thickBot="1">
      <c r="A99" s="350" t="str">
        <f>IF(X38="","",X38)</f>
        <v>0038</v>
      </c>
      <c r="B99" s="1153">
        <f>IF($A99="","",VLOOKUP($A99,BDD!$A$8:$AU$2162,3,0))</f>
        <v>0</v>
      </c>
      <c r="C99" s="1153">
        <f>IF($A99="","",VLOOKUP($A99,BDD!$A$8:$AU$2162,4,0))</f>
        <v>0</v>
      </c>
      <c r="D99" s="1153">
        <f>IF($A99="","",VLOOKUP($A99,BDD!$A$8:$AU$2162,12,0))</f>
        <v>0</v>
      </c>
      <c r="E99" s="1156" t="str">
        <f>IF($A99="","",VLOOKUP($A99,BDD!$A$8:$AU$2162,5,0))</f>
        <v>JN°038</v>
      </c>
      <c r="F99" s="437">
        <f>IF($A99="","",VLOOKUP($A99,BDD!$A$8:$AU$2162,9,0))</f>
        <v>0</v>
      </c>
      <c r="G99" s="452">
        <f>IF($A99="","",VLOOKUP($A99,BDD!$A$8:$AU$2162,10,0))</f>
        <v>0</v>
      </c>
      <c r="H99" s="453">
        <f>IF($A99="","",VLOOKUP($A99,BDD!$A$8:$AU$2162,11,0))</f>
        <v>0</v>
      </c>
      <c r="I99" s="453">
        <f>IF($A99="","",VLOOKUP($A99,BDD!$A$8:$AU$2162,13,0))</f>
        <v>0</v>
      </c>
      <c r="J99" s="453">
        <f>IF($A99="","",VLOOKUP($A99,BDD!$A$8:$AU$2162,14,0))</f>
        <v>0</v>
      </c>
      <c r="K99" s="454">
        <f>IF(Y99="",IF($A99="","",VLOOKUP($A99,BDD!$A$8:$AU$2162,22,0)),VLOOKUP($A99,BDD!$A$8:$AU$2162,31,0))</f>
        <v>0</v>
      </c>
      <c r="L99" s="455">
        <f>IF(Y99="",IF($A99="","",VLOOKUP($A99,BDD!$A$8:$AU$2162,16,0)),IF($A99="","",VLOOKUP($A99,BDD!$A$8:$AU$2162,29,0)))</f>
        <v>0</v>
      </c>
      <c r="M99" s="1153" t="str">
        <f>IF($A99="","",VLOOKUP($A99,BDD!$A$8:$AU$2162,5,0))</f>
        <v>JN°038</v>
      </c>
      <c r="N99" s="1153" t="str">
        <f>IF($A99="","",VLOOKUP($A99,BDD!$A$8:$AU$2162,5,0))</f>
        <v>JN°038</v>
      </c>
      <c r="O99" s="1153" t="str">
        <f>IF($A99="","",VLOOKUP($A99,BDD!$A$8:$AU$2162,5,0))</f>
        <v>JN°038</v>
      </c>
      <c r="P99" s="1153" t="str">
        <f>IF($A99="","",VLOOKUP($A99,BDD!$A$8:$AU$2162,5,0))</f>
        <v>JN°038</v>
      </c>
      <c r="Q99" s="1153" t="str">
        <f>IF($A99="","",VLOOKUP($A99,BDD!$A$8:$AU$2162,5,0))</f>
        <v>JN°038</v>
      </c>
      <c r="R99" s="1153" t="str">
        <f>IF($A99="","",VLOOKUP($A99,BDD!$A$8:$AU$2162,5,0))</f>
        <v>JN°038</v>
      </c>
      <c r="S99" s="1153" t="str">
        <f>IF($A99="","",VLOOKUP($A99,BDD!$A$8:$AU$2162,5,0))</f>
        <v>JN°038</v>
      </c>
      <c r="T99" s="1153" t="str">
        <f>IF($A99="","",VLOOKUP($A99,BDD!$A$8:$AU$2162,5,0))</f>
        <v>JN°038</v>
      </c>
      <c r="U99" s="1154" t="str">
        <f>IF($A99="","",VLOOKUP($A99,BDD!$A$8:$AU$2162,5,0))</f>
        <v>JN°038</v>
      </c>
      <c r="V99" s="359">
        <v>38</v>
      </c>
      <c r="W99" s="360">
        <f t="shared" si="0"/>
        <v>99</v>
      </c>
      <c r="X99" s="314" t="s">
        <v>100</v>
      </c>
      <c r="Y99" s="361" t="str">
        <f>IF($A99="","",IF(VLOOKUP($A99,BDD!$A$8:$AU$2162,32,0)=0,"",VLOOKUP($A99,BDD!$A$8:$AU$2162,32,0)))</f>
        <v/>
      </c>
    </row>
    <row r="100" spans="1:25" s="359" customFormat="1" ht="10.5" customHeight="1">
      <c r="A100" s="431" t="str">
        <f>+A101</f>
        <v>0039</v>
      </c>
      <c r="B100" s="1153"/>
      <c r="C100" s="1153"/>
      <c r="D100" s="1153"/>
      <c r="E100" s="1156"/>
      <c r="F100" s="432">
        <f>IF($A100="","",VLOOKUP($A100,BDD!$A$8:$AU$2162,9,0))</f>
        <v>0</v>
      </c>
      <c r="G100" s="448">
        <f>IF($A100="","",VLOOKUP($A100,BDD!$A$8:$AU$2162,10,0))</f>
        <v>0</v>
      </c>
      <c r="H100" s="449">
        <f>IF($A100="","",VLOOKUP($A100,BDD!$A$8:$AU$2162,11,0))</f>
        <v>0</v>
      </c>
      <c r="I100" s="449">
        <f>IF($A100="","",VLOOKUP($A100,BDD!$A$8:$AU$2162,13,0))</f>
        <v>0</v>
      </c>
      <c r="J100" s="449">
        <f>IF($A100="","",VLOOKUP($A100,BDD!$A$8:$AU$2162,14,0))</f>
        <v>0</v>
      </c>
      <c r="K100" s="450">
        <f>IF(Y100="",IF($A100="","",VLOOKUP($A100,BDD!$A$8:$AU$2162,22,0)),VLOOKUP($A100,BDD!$A$8:$AU$2162,31,0))</f>
        <v>0</v>
      </c>
      <c r="L100" s="451">
        <f>IF(Y100="",IF($A100="","",VLOOKUP($A100,BDD!$A$8:$AU$2162,16,0)),IF($A100="","",VLOOKUP($A100,BDD!$A$8:$AU$2162,29,0)))</f>
        <v>0</v>
      </c>
      <c r="M100" s="1153"/>
      <c r="N100" s="1153"/>
      <c r="O100" s="1153"/>
      <c r="P100" s="1153"/>
      <c r="Q100" s="1153"/>
      <c r="R100" s="1153"/>
      <c r="S100" s="1153"/>
      <c r="T100" s="1153"/>
      <c r="U100" s="1155"/>
      <c r="W100" s="360"/>
      <c r="X100" s="314" t="s">
        <v>101</v>
      </c>
      <c r="Y100" s="361"/>
    </row>
    <row r="101" spans="1:25" s="359" customFormat="1" ht="10.5" customHeight="1" thickBot="1">
      <c r="A101" s="350" t="str">
        <f>IF(X39="","",X39)</f>
        <v>0039</v>
      </c>
      <c r="B101" s="1153">
        <f>IF($A101="","",VLOOKUP($A101,BDD!$A$8:$AU$2162,3,0))</f>
        <v>0</v>
      </c>
      <c r="C101" s="1153">
        <f>IF($A101="","",VLOOKUP($A101,BDD!$A$8:$AU$2162,4,0))</f>
        <v>0</v>
      </c>
      <c r="D101" s="1153">
        <f>IF($A101="","",VLOOKUP($A101,BDD!$A$8:$AU$2162,12,0))</f>
        <v>0</v>
      </c>
      <c r="E101" s="1156" t="str">
        <f>IF($A101="","",VLOOKUP($A101,BDD!$A$8:$AU$2162,5,0))</f>
        <v>JN°039</v>
      </c>
      <c r="F101" s="437">
        <f>IF($A101="","",VLOOKUP($A101,BDD!$A$8:$AU$2162,9,0))</f>
        <v>0</v>
      </c>
      <c r="G101" s="452">
        <f>IF($A101="","",VLOOKUP($A101,BDD!$A$8:$AU$2162,10,0))</f>
        <v>0</v>
      </c>
      <c r="H101" s="453">
        <f>IF($A101="","",VLOOKUP($A101,BDD!$A$8:$AU$2162,11,0))</f>
        <v>0</v>
      </c>
      <c r="I101" s="453">
        <f>IF($A101="","",VLOOKUP($A101,BDD!$A$8:$AU$2162,13,0))</f>
        <v>0</v>
      </c>
      <c r="J101" s="453">
        <f>IF($A101="","",VLOOKUP($A101,BDD!$A$8:$AU$2162,14,0))</f>
        <v>0</v>
      </c>
      <c r="K101" s="454">
        <f>IF(Y101="",IF($A101="","",VLOOKUP($A101,BDD!$A$8:$AU$2162,22,0)),VLOOKUP($A101,BDD!$A$8:$AU$2162,31,0))</f>
        <v>0</v>
      </c>
      <c r="L101" s="455">
        <f>IF(Y101="",IF($A101="","",VLOOKUP($A101,BDD!$A$8:$AU$2162,16,0)),IF($A101="","",VLOOKUP($A101,BDD!$A$8:$AU$2162,29,0)))</f>
        <v>0</v>
      </c>
      <c r="M101" s="1153" t="str">
        <f>IF($A101="","",VLOOKUP($A101,BDD!$A$8:$AU$2162,5,0))</f>
        <v>JN°039</v>
      </c>
      <c r="N101" s="1153" t="str">
        <f>IF($A101="","",VLOOKUP($A101,BDD!$A$8:$AU$2162,5,0))</f>
        <v>JN°039</v>
      </c>
      <c r="O101" s="1153" t="str">
        <f>IF($A101="","",VLOOKUP($A101,BDD!$A$8:$AU$2162,5,0))</f>
        <v>JN°039</v>
      </c>
      <c r="P101" s="1153" t="str">
        <f>IF($A101="","",VLOOKUP($A101,BDD!$A$8:$AU$2162,5,0))</f>
        <v>JN°039</v>
      </c>
      <c r="Q101" s="1153" t="str">
        <f>IF($A101="","",VLOOKUP($A101,BDD!$A$8:$AU$2162,5,0))</f>
        <v>JN°039</v>
      </c>
      <c r="R101" s="1153" t="str">
        <f>IF($A101="","",VLOOKUP($A101,BDD!$A$8:$AU$2162,5,0))</f>
        <v>JN°039</v>
      </c>
      <c r="S101" s="1153" t="str">
        <f>IF($A101="","",VLOOKUP($A101,BDD!$A$8:$AU$2162,5,0))</f>
        <v>JN°039</v>
      </c>
      <c r="T101" s="1153" t="str">
        <f>IF($A101="","",VLOOKUP($A101,BDD!$A$8:$AU$2162,5,0))</f>
        <v>JN°039</v>
      </c>
      <c r="U101" s="1154" t="str">
        <f>IF($A101="","",VLOOKUP($A101,BDD!$A$8:$AU$2162,5,0))</f>
        <v>JN°039</v>
      </c>
      <c r="V101" s="359">
        <v>39</v>
      </c>
      <c r="W101" s="360">
        <f t="shared" si="0"/>
        <v>101</v>
      </c>
      <c r="X101" s="314" t="s">
        <v>102</v>
      </c>
      <c r="Y101" s="361" t="str">
        <f>IF($A101="","",IF(VLOOKUP($A101,BDD!$A$8:$AU$2162,32,0)=0,"",VLOOKUP($A101,BDD!$A$8:$AU$2162,32,0)))</f>
        <v/>
      </c>
    </row>
    <row r="102" spans="1:25" s="359" customFormat="1" ht="10.5" customHeight="1">
      <c r="A102" s="431" t="str">
        <f>+A103</f>
        <v>0040</v>
      </c>
      <c r="B102" s="1153"/>
      <c r="C102" s="1153"/>
      <c r="D102" s="1153"/>
      <c r="E102" s="1156"/>
      <c r="F102" s="432">
        <f>IF($A102="","",VLOOKUP($A102,BDD!$A$8:$AU$2162,9,0))</f>
        <v>0</v>
      </c>
      <c r="G102" s="448">
        <f>IF($A102="","",VLOOKUP($A102,BDD!$A$8:$AU$2162,10,0))</f>
        <v>0</v>
      </c>
      <c r="H102" s="449">
        <f>IF($A102="","",VLOOKUP($A102,BDD!$A$8:$AU$2162,11,0))</f>
        <v>0</v>
      </c>
      <c r="I102" s="449">
        <f>IF($A102="","",VLOOKUP($A102,BDD!$A$8:$AU$2162,13,0))</f>
        <v>0</v>
      </c>
      <c r="J102" s="449">
        <f>IF($A102="","",VLOOKUP($A102,BDD!$A$8:$AU$2162,14,0))</f>
        <v>0</v>
      </c>
      <c r="K102" s="450">
        <f>IF(Y102="",IF($A102="","",VLOOKUP($A102,BDD!$A$8:$AU$2162,22,0)),VLOOKUP($A102,BDD!$A$8:$AU$2162,31,0))</f>
        <v>0</v>
      </c>
      <c r="L102" s="451">
        <f>IF(Y102="",IF($A102="","",VLOOKUP($A102,BDD!$A$8:$AU$2162,16,0)),IF($A102="","",VLOOKUP($A102,BDD!$A$8:$AU$2162,29,0)))</f>
        <v>0</v>
      </c>
      <c r="M102" s="1153"/>
      <c r="N102" s="1153"/>
      <c r="O102" s="1153"/>
      <c r="P102" s="1153"/>
      <c r="Q102" s="1153"/>
      <c r="R102" s="1153"/>
      <c r="S102" s="1153"/>
      <c r="T102" s="1153"/>
      <c r="U102" s="1155"/>
      <c r="W102" s="360"/>
      <c r="X102" s="314" t="s">
        <v>103</v>
      </c>
      <c r="Y102" s="361"/>
    </row>
    <row r="103" spans="1:25" s="359" customFormat="1" ht="10.5" customHeight="1" thickBot="1">
      <c r="A103" s="350" t="str">
        <f>IF(X40="","",X40)</f>
        <v>0040</v>
      </c>
      <c r="B103" s="1153">
        <f>IF($A103="","",VLOOKUP($A103,BDD!$A$8:$AU$2162,3,0))</f>
        <v>0</v>
      </c>
      <c r="C103" s="1153">
        <f>IF($A103="","",VLOOKUP($A103,BDD!$A$8:$AU$2162,4,0))</f>
        <v>0</v>
      </c>
      <c r="D103" s="1153">
        <f>IF($A103="","",VLOOKUP($A103,BDD!$A$8:$AU$2162,12,0))</f>
        <v>0</v>
      </c>
      <c r="E103" s="1156" t="str">
        <f>IF($A103="","",VLOOKUP($A103,BDD!$A$8:$AU$2162,5,0))</f>
        <v>JN°040</v>
      </c>
      <c r="F103" s="437">
        <f>IF($A103="","",VLOOKUP($A103,BDD!$A$8:$AU$2162,9,0))</f>
        <v>0</v>
      </c>
      <c r="G103" s="452">
        <f>IF($A103="","",VLOOKUP($A103,BDD!$A$8:$AU$2162,10,0))</f>
        <v>0</v>
      </c>
      <c r="H103" s="453">
        <f>IF($A103="","",VLOOKUP($A103,BDD!$A$8:$AU$2162,11,0))</f>
        <v>0</v>
      </c>
      <c r="I103" s="453">
        <f>IF($A103="","",VLOOKUP($A103,BDD!$A$8:$AU$2162,13,0))</f>
        <v>0</v>
      </c>
      <c r="J103" s="453">
        <f>IF($A103="","",VLOOKUP($A103,BDD!$A$8:$AU$2162,14,0))</f>
        <v>0</v>
      </c>
      <c r="K103" s="454">
        <f>IF(Y103="",IF($A103="","",VLOOKUP($A103,BDD!$A$8:$AU$2162,22,0)),VLOOKUP($A103,BDD!$A$8:$AU$2162,31,0))</f>
        <v>0</v>
      </c>
      <c r="L103" s="455">
        <f>IF(Y103="",IF($A103="","",VLOOKUP($A103,BDD!$A$8:$AU$2162,16,0)),IF($A103="","",VLOOKUP($A103,BDD!$A$8:$AU$2162,29,0)))</f>
        <v>0</v>
      </c>
      <c r="M103" s="1153" t="str">
        <f>IF($A103="","",VLOOKUP($A103,BDD!$A$8:$AU$2162,5,0))</f>
        <v>JN°040</v>
      </c>
      <c r="N103" s="1153" t="str">
        <f>IF($A103="","",VLOOKUP($A103,BDD!$A$8:$AU$2162,5,0))</f>
        <v>JN°040</v>
      </c>
      <c r="O103" s="1153" t="str">
        <f>IF($A103="","",VLOOKUP($A103,BDD!$A$8:$AU$2162,5,0))</f>
        <v>JN°040</v>
      </c>
      <c r="P103" s="1153" t="str">
        <f>IF($A103="","",VLOOKUP($A103,BDD!$A$8:$AU$2162,5,0))</f>
        <v>JN°040</v>
      </c>
      <c r="Q103" s="1153" t="str">
        <f>IF($A103="","",VLOOKUP($A103,BDD!$A$8:$AU$2162,5,0))</f>
        <v>JN°040</v>
      </c>
      <c r="R103" s="1153" t="str">
        <f>IF($A103="","",VLOOKUP($A103,BDD!$A$8:$AU$2162,5,0))</f>
        <v>JN°040</v>
      </c>
      <c r="S103" s="1153" t="str">
        <f>IF($A103="","",VLOOKUP($A103,BDD!$A$8:$AU$2162,5,0))</f>
        <v>JN°040</v>
      </c>
      <c r="T103" s="1153" t="str">
        <f>IF($A103="","",VLOOKUP($A103,BDD!$A$8:$AU$2162,5,0))</f>
        <v>JN°040</v>
      </c>
      <c r="U103" s="1154" t="str">
        <f>IF($A103="","",VLOOKUP($A103,BDD!$A$8:$AU$2162,5,0))</f>
        <v>JN°040</v>
      </c>
      <c r="V103" s="359">
        <v>40</v>
      </c>
      <c r="W103" s="360">
        <f t="shared" si="0"/>
        <v>103</v>
      </c>
      <c r="X103" s="314" t="s">
        <v>104</v>
      </c>
      <c r="Y103" s="361" t="str">
        <f>IF($A103="","",IF(VLOOKUP($A103,BDD!$A$8:$AU$2162,32,0)=0,"",VLOOKUP($A103,BDD!$A$8:$AU$2162,32,0)))</f>
        <v/>
      </c>
    </row>
    <row r="104" spans="1:25" s="359" customFormat="1" ht="10.5" customHeight="1">
      <c r="A104" s="431" t="str">
        <f>+A105</f>
        <v>0041</v>
      </c>
      <c r="B104" s="1153"/>
      <c r="C104" s="1153"/>
      <c r="D104" s="1153"/>
      <c r="E104" s="1156"/>
      <c r="F104" s="432">
        <f>IF($A104="","",VLOOKUP($A104,BDD!$A$8:$AU$2162,9,0))</f>
        <v>0</v>
      </c>
      <c r="G104" s="448">
        <f>IF($A104="","",VLOOKUP($A104,BDD!$A$8:$AU$2162,10,0))</f>
        <v>0</v>
      </c>
      <c r="H104" s="449">
        <f>IF($A104="","",VLOOKUP($A104,BDD!$A$8:$AU$2162,11,0))</f>
        <v>0</v>
      </c>
      <c r="I104" s="449">
        <f>IF($A104="","",VLOOKUP($A104,BDD!$A$8:$AU$2162,13,0))</f>
        <v>0</v>
      </c>
      <c r="J104" s="449">
        <f>IF($A104="","",VLOOKUP($A104,BDD!$A$8:$AU$2162,14,0))</f>
        <v>0</v>
      </c>
      <c r="K104" s="450">
        <f>IF(Y104="",IF($A104="","",VLOOKUP($A104,BDD!$A$8:$AU$2162,22,0)),VLOOKUP($A104,BDD!$A$8:$AU$2162,31,0))</f>
        <v>0</v>
      </c>
      <c r="L104" s="451">
        <f>IF(Y104="",IF($A104="","",VLOOKUP($A104,BDD!$A$8:$AU$2162,16,0)),IF($A104="","",VLOOKUP($A104,BDD!$A$8:$AU$2162,29,0)))</f>
        <v>0</v>
      </c>
      <c r="M104" s="1153"/>
      <c r="N104" s="1153"/>
      <c r="O104" s="1153"/>
      <c r="P104" s="1153"/>
      <c r="Q104" s="1153"/>
      <c r="R104" s="1153"/>
      <c r="S104" s="1153"/>
      <c r="T104" s="1153"/>
      <c r="U104" s="1155"/>
      <c r="W104" s="360"/>
      <c r="X104" s="314" t="s">
        <v>105</v>
      </c>
      <c r="Y104" s="361"/>
    </row>
    <row r="105" spans="1:25" s="359" customFormat="1" ht="10.5" customHeight="1" thickBot="1">
      <c r="A105" s="350" t="str">
        <f>IF(X41="","",X41)</f>
        <v>0041</v>
      </c>
      <c r="B105" s="1153">
        <f>IF($A105="","",VLOOKUP($A105,BDD!$A$8:$AU$2162,3,0))</f>
        <v>0</v>
      </c>
      <c r="C105" s="1153">
        <f>IF($A105="","",VLOOKUP($A105,BDD!$A$8:$AU$2162,4,0))</f>
        <v>0</v>
      </c>
      <c r="D105" s="1153">
        <f>IF($A105="","",VLOOKUP($A105,BDD!$A$8:$AU$2162,12,0))</f>
        <v>0</v>
      </c>
      <c r="E105" s="1156" t="str">
        <f>IF($A105="","",VLOOKUP($A105,BDD!$A$8:$AU$2162,5,0))</f>
        <v>JN°041</v>
      </c>
      <c r="F105" s="437">
        <f>IF($A105="","",VLOOKUP($A105,BDD!$A$8:$AU$2162,9,0))</f>
        <v>0</v>
      </c>
      <c r="G105" s="452">
        <f>IF($A105="","",VLOOKUP($A105,BDD!$A$8:$AU$2162,10,0))</f>
        <v>0</v>
      </c>
      <c r="H105" s="453">
        <f>IF($A105="","",VLOOKUP($A105,BDD!$A$8:$AU$2162,11,0))</f>
        <v>0</v>
      </c>
      <c r="I105" s="453">
        <f>IF($A105="","",VLOOKUP($A105,BDD!$A$8:$AU$2162,13,0))</f>
        <v>0</v>
      </c>
      <c r="J105" s="453">
        <f>IF($A105="","",VLOOKUP($A105,BDD!$A$8:$AU$2162,14,0))</f>
        <v>0</v>
      </c>
      <c r="K105" s="454">
        <f>IF(Y105="",IF($A105="","",VLOOKUP($A105,BDD!$A$8:$AU$2162,22,0)),VLOOKUP($A105,BDD!$A$8:$AU$2162,31,0))</f>
        <v>0</v>
      </c>
      <c r="L105" s="455">
        <f>IF(Y105="",IF($A105="","",VLOOKUP($A105,BDD!$A$8:$AU$2162,16,0)),IF($A105="","",VLOOKUP($A105,BDD!$A$8:$AU$2162,29,0)))</f>
        <v>0</v>
      </c>
      <c r="M105" s="1153" t="str">
        <f>IF($A105="","",VLOOKUP($A105,BDD!$A$8:$AU$2162,5,0))</f>
        <v>JN°041</v>
      </c>
      <c r="N105" s="1153" t="str">
        <f>IF($A105="","",VLOOKUP($A105,BDD!$A$8:$AU$2162,5,0))</f>
        <v>JN°041</v>
      </c>
      <c r="O105" s="1153" t="str">
        <f>IF($A105="","",VLOOKUP($A105,BDD!$A$8:$AU$2162,5,0))</f>
        <v>JN°041</v>
      </c>
      <c r="P105" s="1153" t="str">
        <f>IF($A105="","",VLOOKUP($A105,BDD!$A$8:$AU$2162,5,0))</f>
        <v>JN°041</v>
      </c>
      <c r="Q105" s="1153" t="str">
        <f>IF($A105="","",VLOOKUP($A105,BDD!$A$8:$AU$2162,5,0))</f>
        <v>JN°041</v>
      </c>
      <c r="R105" s="1153" t="str">
        <f>IF($A105="","",VLOOKUP($A105,BDD!$A$8:$AU$2162,5,0))</f>
        <v>JN°041</v>
      </c>
      <c r="S105" s="1153" t="str">
        <f>IF($A105="","",VLOOKUP($A105,BDD!$A$8:$AU$2162,5,0))</f>
        <v>JN°041</v>
      </c>
      <c r="T105" s="1153" t="str">
        <f>IF($A105="","",VLOOKUP($A105,BDD!$A$8:$AU$2162,5,0))</f>
        <v>JN°041</v>
      </c>
      <c r="U105" s="1154" t="str">
        <f>IF($A105="","",VLOOKUP($A105,BDD!$A$8:$AU$2162,5,0))</f>
        <v>JN°041</v>
      </c>
      <c r="V105" s="359">
        <v>41</v>
      </c>
      <c r="W105" s="360">
        <f t="shared" si="0"/>
        <v>105</v>
      </c>
      <c r="X105" s="314" t="s">
        <v>106</v>
      </c>
      <c r="Y105" s="361" t="str">
        <f>IF($A105="","",IF(VLOOKUP($A105,BDD!$A$8:$AU$2162,32,0)=0,"",VLOOKUP($A105,BDD!$A$8:$AU$2162,32,0)))</f>
        <v/>
      </c>
    </row>
    <row r="106" spans="1:25" s="359" customFormat="1" ht="10.5" customHeight="1">
      <c r="A106" s="431" t="str">
        <f>+A122</f>
        <v>0042</v>
      </c>
      <c r="B106" s="1153"/>
      <c r="C106" s="1153"/>
      <c r="D106" s="1153"/>
      <c r="E106" s="1156"/>
      <c r="F106" s="432">
        <f>IF($A106="","",VLOOKUP($A106,BDD!$A$8:$AU$2162,9,0))</f>
        <v>0</v>
      </c>
      <c r="G106" s="448">
        <f>IF($A106="","",VLOOKUP($A106,BDD!$A$8:$AU$2162,10,0))</f>
        <v>0</v>
      </c>
      <c r="H106" s="449">
        <f>IF($A106="","",VLOOKUP($A106,BDD!$A$8:$AU$2162,11,0))</f>
        <v>0</v>
      </c>
      <c r="I106" s="449">
        <f>IF($A106="","",VLOOKUP($A106,BDD!$A$8:$AU$2162,13,0))</f>
        <v>0</v>
      </c>
      <c r="J106" s="449">
        <f>IF($A106="","",VLOOKUP($A106,BDD!$A$8:$AU$2162,14,0))</f>
        <v>0</v>
      </c>
      <c r="K106" s="450">
        <f>IF(Y106="",IF($A106="","",VLOOKUP($A106,BDD!$A$8:$AU$2162,22,0)),VLOOKUP($A106,BDD!$A$8:$AU$2162,31,0))</f>
        <v>0</v>
      </c>
      <c r="L106" s="451">
        <f>IF(Y106="",IF($A106="","",VLOOKUP($A106,BDD!$A$8:$AU$2162,16,0)),IF($A106="","",VLOOKUP($A106,BDD!$A$8:$AU$2162,29,0)))</f>
        <v>0</v>
      </c>
      <c r="M106" s="1153"/>
      <c r="N106" s="1153"/>
      <c r="O106" s="1153"/>
      <c r="P106" s="1153"/>
      <c r="Q106" s="1153"/>
      <c r="R106" s="1153"/>
      <c r="S106" s="1153"/>
      <c r="T106" s="1153"/>
      <c r="U106" s="1155"/>
      <c r="W106" s="360"/>
      <c r="X106" s="314" t="s">
        <v>107</v>
      </c>
      <c r="Y106" s="361"/>
    </row>
    <row r="107" spans="1:25" s="359" customFormat="1" ht="13.5" hidden="1" thickBot="1">
      <c r="A107" s="350"/>
      <c r="B107" s="404"/>
      <c r="C107" s="372"/>
      <c r="D107" s="405"/>
      <c r="E107" s="405"/>
      <c r="F107" s="437" t="str">
        <f>IF($A107="","",VLOOKUP($A107,BDD!$A$8:$AU$2162,9,0))</f>
        <v/>
      </c>
      <c r="G107" s="452" t="str">
        <f>IF($A107="","",VLOOKUP($A107,BDD!$A$8:$AU$2162,10,0))</f>
        <v/>
      </c>
      <c r="H107" s="453" t="str">
        <f>IF($A107="","",VLOOKUP($A107,BDD!$A$8:$AU$2162,11,0))</f>
        <v/>
      </c>
      <c r="I107" s="453" t="str">
        <f>IF($A107="","",VLOOKUP($A107,BDD!$A$8:$AU$2162,13,0))</f>
        <v/>
      </c>
      <c r="J107" s="453" t="str">
        <f>IF($A107="","",VLOOKUP($A107,BDD!$A$8:$AU$2162,14,0))</f>
        <v/>
      </c>
      <c r="K107" s="454" t="str">
        <f>IF(Y107="",IF($A107="","",VLOOKUP($A107,BDD!$A$8:$AU$2162,22,0)),VLOOKUP($A107,BDD!$A$8:$AU$2162,31,0))</f>
        <v/>
      </c>
      <c r="L107" s="455" t="str">
        <f>IF(Y107="",IF($A107="","",VLOOKUP($A107,BDD!$A$8:$AU$2162,16,0)),IF($A107="","",VLOOKUP($A107,BDD!$A$8:$AU$2162,29,0)))</f>
        <v/>
      </c>
      <c r="M107" s="456" t="str">
        <f>IF($A107="","",VLOOKUP($A107,BDD!$A$8:$AU$2162,5,0))</f>
        <v/>
      </c>
      <c r="N107" s="456" t="str">
        <f>IF($A107="","",VLOOKUP($A107,BDD!$A$8:$AU$2162,5,0))</f>
        <v/>
      </c>
      <c r="O107" s="456" t="str">
        <f>IF($A107="","",VLOOKUP($A107,BDD!$A$8:$AU$2162,5,0))</f>
        <v/>
      </c>
      <c r="P107" s="456" t="str">
        <f>IF($A107="","",VLOOKUP($A107,BDD!$A$8:$AU$2162,5,0))</f>
        <v/>
      </c>
      <c r="Q107" s="456" t="str">
        <f>IF($A107="","",VLOOKUP($A107,BDD!$A$8:$AU$2162,5,0))</f>
        <v/>
      </c>
      <c r="R107" s="456" t="str">
        <f>IF($A107="","",VLOOKUP($A107,BDD!$A$8:$AU$2162,5,0))</f>
        <v/>
      </c>
      <c r="S107" s="456" t="str">
        <f>IF($A107="","",VLOOKUP($A107,BDD!$A$8:$AU$2162,5,0))</f>
        <v/>
      </c>
      <c r="T107" s="456" t="str">
        <f>IF($A107="","",VLOOKUP($A107,BDD!$A$8:$AU$2162,5,0))</f>
        <v/>
      </c>
      <c r="U107" s="457" t="str">
        <f>IF($A107="","",VLOOKUP($A107,BDD!$A$8:$AU$2162,5,0))</f>
        <v/>
      </c>
      <c r="V107" s="359">
        <v>42</v>
      </c>
      <c r="W107" s="360">
        <f t="shared" ref="W107:W191" si="1">IF(X107="","",ROW())</f>
        <v>107</v>
      </c>
      <c r="X107" s="314" t="s">
        <v>108</v>
      </c>
      <c r="Y107" s="361" t="str">
        <f>IF($A107="","",IF(VLOOKUP($A107,BDD!$A$8:$AU$2162,32,0)=0,"",VLOOKUP($A107,BDD!$A$8:$AU$2162,32,0)))</f>
        <v/>
      </c>
    </row>
    <row r="108" spans="1:25" ht="3" customHeight="1">
      <c r="A108" s="379"/>
      <c r="B108" s="216"/>
      <c r="C108" s="216"/>
      <c r="D108" s="216"/>
      <c r="E108" s="216"/>
      <c r="F108" s="216"/>
      <c r="G108" s="380"/>
      <c r="I108" s="216"/>
      <c r="J108" s="216"/>
      <c r="K108" s="216"/>
      <c r="L108" s="380"/>
      <c r="M108" s="381"/>
      <c r="N108" s="381"/>
      <c r="O108" s="381"/>
      <c r="P108" s="216"/>
      <c r="Q108" s="216"/>
      <c r="R108" s="216"/>
      <c r="S108" s="216"/>
      <c r="T108" s="216"/>
      <c r="U108" s="216"/>
      <c r="V108" s="189">
        <v>43</v>
      </c>
      <c r="W108" s="317">
        <f t="shared" si="1"/>
        <v>108</v>
      </c>
      <c r="X108" s="314" t="s">
        <v>109</v>
      </c>
    </row>
    <row r="109" spans="1:25" s="382" customFormat="1" ht="20.100000000000001" customHeight="1">
      <c r="B109" s="1126" t="s">
        <v>1617</v>
      </c>
      <c r="C109" s="1126"/>
      <c r="D109" s="1126"/>
      <c r="E109" s="1126"/>
      <c r="F109" s="1126"/>
      <c r="G109" s="1126"/>
      <c r="H109" s="1126"/>
      <c r="I109" s="1115" t="s">
        <v>1777</v>
      </c>
      <c r="J109" s="1115"/>
      <c r="K109" s="1115"/>
      <c r="L109" s="1115"/>
      <c r="M109" s="1115"/>
      <c r="N109" s="1115"/>
      <c r="O109" s="1115"/>
      <c r="P109" s="1115"/>
      <c r="Q109" s="1115"/>
      <c r="R109" s="1115"/>
      <c r="S109" s="1115"/>
      <c r="T109" s="1115"/>
      <c r="U109" s="1115"/>
      <c r="V109" s="189"/>
      <c r="W109" s="317" t="str">
        <f t="shared" si="1"/>
        <v/>
      </c>
      <c r="X109" s="370"/>
      <c r="Y109" s="383"/>
    </row>
    <row r="110" spans="1:25" s="382" customFormat="1" ht="20.100000000000001" customHeight="1">
      <c r="B110" s="1114" t="s">
        <v>1840</v>
      </c>
      <c r="C110" s="1114"/>
      <c r="D110" s="1114"/>
      <c r="E110" s="1114"/>
      <c r="F110" s="1114"/>
      <c r="G110" s="1114"/>
      <c r="H110" s="1114"/>
      <c r="I110" s="1115"/>
      <c r="J110" s="1115"/>
      <c r="K110" s="1115"/>
      <c r="L110" s="1115"/>
      <c r="M110" s="1115"/>
      <c r="N110" s="1115"/>
      <c r="O110" s="1115"/>
      <c r="P110" s="1115"/>
      <c r="Q110" s="1115"/>
      <c r="R110" s="1115"/>
      <c r="S110" s="1115"/>
      <c r="T110" s="1115"/>
      <c r="U110" s="1115"/>
      <c r="V110" s="189"/>
      <c r="W110" s="317" t="str">
        <f t="shared" si="1"/>
        <v/>
      </c>
      <c r="X110" s="370"/>
      <c r="Y110" s="383"/>
    </row>
    <row r="111" spans="1:25" s="382" customFormat="1" ht="20.100000000000001" customHeight="1">
      <c r="B111" s="1114" t="s">
        <v>1841</v>
      </c>
      <c r="C111" s="1114"/>
      <c r="D111" s="1114"/>
      <c r="E111" s="1114"/>
      <c r="F111" s="1114"/>
      <c r="G111" s="1114"/>
      <c r="H111" s="1114"/>
      <c r="I111" s="1115"/>
      <c r="J111" s="1115"/>
      <c r="K111" s="1115"/>
      <c r="L111" s="1115"/>
      <c r="M111" s="1115"/>
      <c r="N111" s="1115"/>
      <c r="O111" s="1115"/>
      <c r="P111" s="1115"/>
      <c r="Q111" s="1115"/>
      <c r="R111" s="1115"/>
      <c r="S111" s="1115"/>
      <c r="T111" s="1115"/>
      <c r="U111" s="1115"/>
      <c r="V111" s="189"/>
      <c r="W111" s="317" t="str">
        <f t="shared" si="1"/>
        <v/>
      </c>
      <c r="X111" s="370"/>
      <c r="Y111" s="383"/>
    </row>
    <row r="112" spans="1:25" s="382" customFormat="1" ht="20.100000000000001" customHeight="1">
      <c r="B112" s="1114" t="s">
        <v>1842</v>
      </c>
      <c r="C112" s="1114"/>
      <c r="D112" s="1114"/>
      <c r="E112" s="1114"/>
      <c r="F112" s="1114"/>
      <c r="G112" s="1114"/>
      <c r="H112" s="1114"/>
      <c r="I112" s="1115"/>
      <c r="J112" s="1115"/>
      <c r="K112" s="1115"/>
      <c r="L112" s="1115"/>
      <c r="M112" s="1115"/>
      <c r="N112" s="1115"/>
      <c r="O112" s="1115"/>
      <c r="P112" s="1115"/>
      <c r="Q112" s="1115"/>
      <c r="R112" s="1115"/>
      <c r="S112" s="1115"/>
      <c r="T112" s="1115"/>
      <c r="U112" s="1115"/>
      <c r="V112" s="189"/>
      <c r="W112" s="317" t="str">
        <f t="shared" si="1"/>
        <v/>
      </c>
      <c r="X112" s="370"/>
      <c r="Y112" s="383"/>
    </row>
    <row r="113" spans="1:25" s="316" customFormat="1" ht="18.95" customHeight="1">
      <c r="A113" s="315"/>
      <c r="B113" s="1127"/>
      <c r="C113" s="1127"/>
      <c r="D113" s="1127"/>
      <c r="E113" s="1127"/>
      <c r="F113" s="1128" t="s">
        <v>1533</v>
      </c>
      <c r="G113" s="1129"/>
      <c r="H113" s="1129"/>
      <c r="I113" s="1129"/>
      <c r="J113" s="1129"/>
      <c r="K113" s="1129"/>
      <c r="L113" s="1129"/>
      <c r="M113" s="1129"/>
      <c r="N113" s="1129"/>
      <c r="O113" s="1129"/>
      <c r="P113" s="1129"/>
      <c r="Q113" s="1130"/>
      <c r="R113" s="1137" t="s">
        <v>1820</v>
      </c>
      <c r="S113" s="1138"/>
      <c r="T113" s="1138"/>
      <c r="U113" s="1139"/>
      <c r="W113" s="317" t="str">
        <f t="shared" si="1"/>
        <v/>
      </c>
      <c r="X113" s="370"/>
      <c r="Y113" s="318"/>
    </row>
    <row r="114" spans="1:25" s="316" customFormat="1" ht="18.95" customHeight="1">
      <c r="A114" s="315"/>
      <c r="B114" s="1127"/>
      <c r="C114" s="1127"/>
      <c r="D114" s="1127"/>
      <c r="E114" s="1127"/>
      <c r="F114" s="1131"/>
      <c r="G114" s="1132"/>
      <c r="H114" s="1132"/>
      <c r="I114" s="1132"/>
      <c r="J114" s="1132"/>
      <c r="K114" s="1132"/>
      <c r="L114" s="1132"/>
      <c r="M114" s="1132"/>
      <c r="N114" s="1132"/>
      <c r="O114" s="1132"/>
      <c r="P114" s="1132"/>
      <c r="Q114" s="1133"/>
      <c r="R114" s="1137" t="s">
        <v>1536</v>
      </c>
      <c r="S114" s="1138"/>
      <c r="T114" s="1138"/>
      <c r="U114" s="1139"/>
      <c r="W114" s="317" t="str">
        <f t="shared" si="1"/>
        <v/>
      </c>
      <c r="X114" s="370"/>
      <c r="Y114" s="318"/>
    </row>
    <row r="115" spans="1:25" s="316" customFormat="1" ht="18.95" customHeight="1">
      <c r="A115" s="315"/>
      <c r="B115" s="1127"/>
      <c r="C115" s="1127"/>
      <c r="D115" s="1127"/>
      <c r="E115" s="1127"/>
      <c r="F115" s="1134"/>
      <c r="G115" s="1135"/>
      <c r="H115" s="1135"/>
      <c r="I115" s="1135"/>
      <c r="J115" s="1135"/>
      <c r="K115" s="1135"/>
      <c r="L115" s="1135"/>
      <c r="M115" s="1135"/>
      <c r="N115" s="1135"/>
      <c r="O115" s="1135"/>
      <c r="P115" s="1135"/>
      <c r="Q115" s="1136"/>
      <c r="R115" s="1137" t="s">
        <v>1538</v>
      </c>
      <c r="S115" s="1138"/>
      <c r="T115" s="1138"/>
      <c r="U115" s="1139"/>
      <c r="W115" s="317" t="str">
        <f t="shared" si="1"/>
        <v/>
      </c>
      <c r="X115" s="370"/>
      <c r="Y115" s="318"/>
    </row>
    <row r="116" spans="1:25" s="316" customFormat="1" ht="3" customHeight="1">
      <c r="A116" s="315"/>
      <c r="H116" s="319"/>
      <c r="M116" s="320"/>
      <c r="N116" s="320"/>
      <c r="O116" s="320"/>
      <c r="W116" s="317" t="str">
        <f t="shared" si="1"/>
        <v/>
      </c>
      <c r="X116" s="370"/>
      <c r="Y116" s="318"/>
    </row>
    <row r="117" spans="1:25" s="316" customFormat="1" ht="21.75" customHeight="1">
      <c r="A117" s="315"/>
      <c r="B117" s="1116" t="s">
        <v>1821</v>
      </c>
      <c r="C117" s="1117"/>
      <c r="D117" s="1117"/>
      <c r="E117" s="1117"/>
      <c r="F117" s="1117"/>
      <c r="G117" s="1117"/>
      <c r="H117" s="1117"/>
      <c r="I117" s="1117"/>
      <c r="J117" s="1117"/>
      <c r="K117" s="1117"/>
      <c r="L117" s="1117"/>
      <c r="M117" s="1117"/>
      <c r="N117" s="1117"/>
      <c r="O117" s="1117"/>
      <c r="P117" s="1117"/>
      <c r="Q117" s="1117"/>
      <c r="R117" s="1117"/>
      <c r="S117" s="1117"/>
      <c r="T117" s="1117"/>
      <c r="U117" s="1118"/>
      <c r="W117" s="317" t="str">
        <f t="shared" si="1"/>
        <v/>
      </c>
      <c r="X117" s="370"/>
      <c r="Y117" s="318"/>
    </row>
    <row r="118" spans="1:25" s="326" customFormat="1" ht="18.75" customHeight="1">
      <c r="A118" s="315"/>
      <c r="B118" s="321" t="s">
        <v>1822</v>
      </c>
      <c r="C118" s="322"/>
      <c r="D118" s="322"/>
      <c r="E118" s="322"/>
      <c r="F118" s="384" t="str">
        <f>$F$7</f>
        <v>MFD-ISW Vers MFD-CPF-</v>
      </c>
      <c r="H118" s="385"/>
      <c r="J118" s="327"/>
      <c r="K118" s="328" t="s">
        <v>1824</v>
      </c>
      <c r="L118" s="329">
        <f>$L$7</f>
        <v>0</v>
      </c>
      <c r="M118" s="330" t="s">
        <v>1825</v>
      </c>
      <c r="N118" s="331" t="s">
        <v>1826</v>
      </c>
      <c r="O118" s="332"/>
      <c r="P118" s="1119">
        <f>$P$7</f>
        <v>0</v>
      </c>
      <c r="Q118" s="1119"/>
      <c r="R118" s="333" t="s">
        <v>1825</v>
      </c>
      <c r="S118" s="324" t="s">
        <v>1827</v>
      </c>
      <c r="U118" s="334" t="str">
        <f>CONCATENATE("3/",$L$1)</f>
        <v>3/6</v>
      </c>
      <c r="W118" s="317" t="str">
        <f t="shared" si="1"/>
        <v/>
      </c>
      <c r="X118" s="370"/>
      <c r="Y118" s="333"/>
    </row>
    <row r="119" spans="1:25" s="223" customFormat="1" ht="22.5" customHeight="1">
      <c r="A119" s="387"/>
      <c r="B119" s="1120" t="s">
        <v>1828</v>
      </c>
      <c r="C119" s="1121"/>
      <c r="D119" s="1121"/>
      <c r="E119" s="1121"/>
      <c r="F119" s="1121"/>
      <c r="G119" s="1121"/>
      <c r="H119" s="1121"/>
      <c r="I119" s="1121"/>
      <c r="J119" s="1121"/>
      <c r="K119" s="1121"/>
      <c r="L119" s="1122"/>
      <c r="M119" s="1123" t="s">
        <v>1829</v>
      </c>
      <c r="N119" s="1124"/>
      <c r="O119" s="1125"/>
      <c r="P119" s="335" t="s">
        <v>1830</v>
      </c>
      <c r="Q119" s="336"/>
      <c r="R119" s="337">
        <f>$R$8</f>
        <v>0</v>
      </c>
      <c r="S119" s="336"/>
      <c r="T119" s="336"/>
      <c r="U119" s="338"/>
      <c r="W119" s="317" t="str">
        <f t="shared" si="1"/>
        <v/>
      </c>
      <c r="X119" s="370"/>
      <c r="Y119" s="339"/>
    </row>
    <row r="120" spans="1:25" s="347" customFormat="1" ht="55.5" customHeight="1">
      <c r="A120" s="388"/>
      <c r="B120" s="340" t="s">
        <v>1831</v>
      </c>
      <c r="C120" s="341" t="s">
        <v>1492</v>
      </c>
      <c r="D120" s="341" t="s">
        <v>1500</v>
      </c>
      <c r="E120" s="341" t="s">
        <v>1493</v>
      </c>
      <c r="F120" s="341" t="s">
        <v>1494</v>
      </c>
      <c r="G120" s="341" t="s">
        <v>1832</v>
      </c>
      <c r="H120" s="341" t="s">
        <v>1833</v>
      </c>
      <c r="I120" s="341" t="s">
        <v>1501</v>
      </c>
      <c r="J120" s="341" t="s">
        <v>1502</v>
      </c>
      <c r="K120" s="343" t="s">
        <v>1519</v>
      </c>
      <c r="L120" s="341" t="s">
        <v>1504</v>
      </c>
      <c r="M120" s="344" t="s">
        <v>1516</v>
      </c>
      <c r="N120" s="344" t="s">
        <v>1517</v>
      </c>
      <c r="O120" s="344" t="s">
        <v>1518</v>
      </c>
      <c r="P120" s="345" t="s">
        <v>1834</v>
      </c>
      <c r="Q120" s="345" t="s">
        <v>1835</v>
      </c>
      <c r="R120" s="345" t="s">
        <v>1836</v>
      </c>
      <c r="S120" s="345" t="s">
        <v>1837</v>
      </c>
      <c r="T120" s="345" t="s">
        <v>1838</v>
      </c>
      <c r="U120" s="346" t="s">
        <v>1839</v>
      </c>
      <c r="W120" s="317" t="str">
        <f t="shared" si="1"/>
        <v/>
      </c>
      <c r="X120" s="370"/>
    </row>
    <row r="121" spans="1:25" ht="3" customHeight="1" thickBot="1">
      <c r="A121" s="389"/>
      <c r="B121" s="348"/>
      <c r="C121" s="348"/>
      <c r="D121" s="348"/>
      <c r="E121" s="348"/>
      <c r="F121" s="348"/>
      <c r="G121" s="348"/>
      <c r="H121" s="348"/>
      <c r="I121" s="348"/>
      <c r="J121" s="348"/>
      <c r="K121" s="348"/>
      <c r="L121" s="348"/>
      <c r="M121" s="349"/>
      <c r="N121" s="349"/>
      <c r="O121" s="349"/>
      <c r="P121" s="348"/>
      <c r="Q121" s="348"/>
      <c r="R121" s="348"/>
      <c r="S121" s="348"/>
      <c r="T121" s="348"/>
      <c r="U121" s="348"/>
      <c r="V121" s="348"/>
      <c r="W121" s="317" t="str">
        <f t="shared" si="1"/>
        <v/>
      </c>
      <c r="X121" s="370"/>
    </row>
    <row r="122" spans="1:25" s="359" customFormat="1" ht="10.5" customHeight="1" thickTop="1" thickBot="1">
      <c r="A122" s="350" t="str">
        <f>IF(X42="","",X42)</f>
        <v>0042</v>
      </c>
      <c r="B122" s="1147">
        <f>IF($A122="","",VLOOKUP($A122,BDD!$A$8:$AU$2162,3,0))</f>
        <v>0</v>
      </c>
      <c r="C122" s="1149">
        <f>IF($A122="","",VLOOKUP($A122,BDD!$A$8:$AU$2162,4,0))</f>
        <v>0</v>
      </c>
      <c r="D122" s="1151">
        <f>IF($A122="","",VLOOKUP($A122,BDD!$A$8:$AU$2162,12,0))</f>
        <v>0</v>
      </c>
      <c r="E122" s="1145" t="str">
        <f>IF($A122="","",VLOOKUP($A122,BDD!$A$8:$AU$2162,5,0))</f>
        <v>JN°042</v>
      </c>
      <c r="F122" s="458">
        <f>IF($A122="","",VLOOKUP($A122,BDD!$A$8:$AU$2162,9,0))</f>
        <v>0</v>
      </c>
      <c r="G122" s="392">
        <f>IF($A122="","",VLOOKUP($A122,BDD!$A$8:$AU$2162,10,0))</f>
        <v>0</v>
      </c>
      <c r="H122" s="391">
        <f>IF($A122="","",VLOOKUP($A122,BDD!$A$8:$AU$2162,11,0))</f>
        <v>0</v>
      </c>
      <c r="I122" s="391">
        <f>IF($A122="","",VLOOKUP($A122,BDD!$A$8:$AU$2162,13,0))</f>
        <v>0</v>
      </c>
      <c r="J122" s="391">
        <f>IF($A122="","",VLOOKUP($A122,BDD!$A$8:$AU$2162,14,0))</f>
        <v>0</v>
      </c>
      <c r="K122" s="394">
        <f>IF(Y122="",IF($A122="","",VLOOKUP($A122,BDD!$A$8:$AU$2162,22,0)),VLOOKUP($A122,BDD!$A$8:$AU$2162,31,0))</f>
        <v>0</v>
      </c>
      <c r="L122" s="392">
        <f>IF(Y122="",IF($A122="","",VLOOKUP($A122,BDD!$A$8:$AU$2162,16,0)),IF($A122="","",VLOOKUP($A122,BDD!$A$8:$AU$2162,29,0)))</f>
        <v>0</v>
      </c>
      <c r="M122" s="395">
        <f>IF(Y122="",IF($A122="","",VLOOKUP($A122,BDD!$A$8:$AU$2162,17,0)),VLOOKUP($A122,BDD!$A$8:$AU$2162,30,0))</f>
        <v>0</v>
      </c>
      <c r="N122" s="395">
        <f>IF(Y122="",IF($A122="","",VLOOKUP($A122,BDD!$A$8:$AU$2162,18,0)),VLOOKUP($A122,BDD!$A$8:$AU$2162,30,0))</f>
        <v>0</v>
      </c>
      <c r="O122" s="395">
        <f>IF(Y122="",IF($A122="","",VLOOKUP($A122,BDD!$A$8:$AU$2162,19,0)),VLOOKUP($A122,BDD!$A$8:$AU$2162,30,0))</f>
        <v>0</v>
      </c>
      <c r="P122" s="391" t="str">
        <f>IF($A122="","",RIGHT(VLOOKUP($A122,BDD!$A$8:$AU$2162,23,0),2))</f>
        <v/>
      </c>
      <c r="Q122" s="391" t="str">
        <f>IF($A122="","",RIGHT(VLOOKUP($A122,BDD!$A$8:$AU$2162,27,0),2))</f>
        <v/>
      </c>
      <c r="R122" s="391" t="str">
        <f>IF($A122="","",RIGHT(VLOOKUP($A122,BDD!$A$8:$AU$2162,32,0),2))</f>
        <v/>
      </c>
      <c r="S122" s="391" t="str">
        <f>IF($A122="","",RIGHT(VLOOKUP($A122,BDD!$A$8:$AU$2162,35,0),2))</f>
        <v/>
      </c>
      <c r="T122" s="391" t="str">
        <f>IF($A122="","",RIGHT(VLOOKUP($A122,BDD!$A$8:$AU$2162,38,0),2))</f>
        <v/>
      </c>
      <c r="U122" s="396"/>
      <c r="V122" s="359">
        <v>43</v>
      </c>
      <c r="W122" s="360" t="str">
        <f t="shared" si="1"/>
        <v/>
      </c>
      <c r="X122" s="370"/>
      <c r="Y122" s="411" t="str">
        <f>IF($A122="","",IF(VLOOKUP($A122,BDD!$A$8:$AU$2162,32,0)=0,"",VLOOKUP($A122,BDD!$A$8:$AU$2162,32,0)))</f>
        <v/>
      </c>
    </row>
    <row r="123" spans="1:25" s="359" customFormat="1" ht="10.5" customHeight="1" thickBot="1">
      <c r="A123" s="431" t="str">
        <f>A124</f>
        <v>0043</v>
      </c>
      <c r="B123" s="1148"/>
      <c r="C123" s="1150"/>
      <c r="D123" s="1152"/>
      <c r="E123" s="1146"/>
      <c r="F123" s="459">
        <f>IF($A123="","",VLOOKUP($A123,BDD!$A$8:$AU$2162,9,0))</f>
        <v>0</v>
      </c>
      <c r="G123" s="448">
        <f>IF($A123="","",VLOOKUP($A123,BDD!$A$8:$AU$2162,10,0))</f>
        <v>0</v>
      </c>
      <c r="H123" s="449">
        <f>IF($A123="","",VLOOKUP($A123,BDD!$A$8:$AU$2162,11,0))</f>
        <v>0</v>
      </c>
      <c r="I123" s="449">
        <f>IF($A123="","",VLOOKUP($A123,BDD!$A$8:$AU$2162,13,0))</f>
        <v>0</v>
      </c>
      <c r="J123" s="449">
        <f>IF($A123="","",VLOOKUP($A123,BDD!$A$8:$AU$2162,14,0))</f>
        <v>0</v>
      </c>
      <c r="K123" s="450">
        <f>IF(Y123="",IF($A123="","",VLOOKUP($A123,BDD!$A$8:$AU$2162,22,0)),VLOOKUP($A123,BDD!$A$8:$AU$2162,31,0))</f>
        <v>0</v>
      </c>
      <c r="L123" s="451">
        <f>IF(Y123="",IF($A123="","",VLOOKUP($A123,BDD!$A$8:$AU$2162,16,0)),IF($A123="","",VLOOKUP($A123,BDD!$A$8:$AU$2162,29,0)))</f>
        <v>0</v>
      </c>
      <c r="M123" s="395">
        <f>IF(Y123="",IF($A123="","",VLOOKUP($A123,BDD!$A$8:$AU$2162,17,0)),VLOOKUP($A123,BDD!$A$8:$AU$2162,30,0))</f>
        <v>0</v>
      </c>
      <c r="N123" s="395">
        <f>IF(Y123="",IF($A123="","",VLOOKUP($A123,BDD!$A$8:$AU$2162,18,0)),VLOOKUP($A123,BDD!$A$8:$AU$2162,30,0))</f>
        <v>0</v>
      </c>
      <c r="O123" s="395">
        <f>IF(Y123="",IF($A123="","",VLOOKUP($A123,BDD!$A$8:$AU$2162,19,0)),VLOOKUP($A123,BDD!$A$8:$AU$2162,30,0))</f>
        <v>0</v>
      </c>
      <c r="P123" s="391" t="str">
        <f>IF($A123="","",RIGHT(VLOOKUP($A123,BDD!$A$8:$AU$2162,23,0),2))</f>
        <v/>
      </c>
      <c r="Q123" s="391" t="str">
        <f>IF($A123="","",RIGHT(VLOOKUP($A123,BDD!$A$8:$AU$2162,27,0),2))</f>
        <v/>
      </c>
      <c r="R123" s="391" t="str">
        <f>IF($A123="","",RIGHT(VLOOKUP($A123,BDD!$A$8:$AU$2162,32,0),2))</f>
        <v/>
      </c>
      <c r="S123" s="391" t="str">
        <f>IF($A123="","",RIGHT(VLOOKUP($A123,BDD!$A$8:$AU$2162,35,0),2))</f>
        <v/>
      </c>
      <c r="T123" s="391" t="str">
        <f>IF($A123="","",RIGHT(VLOOKUP($A123,BDD!$A$8:$AU$2162,38,0),2))</f>
        <v/>
      </c>
      <c r="U123" s="396"/>
      <c r="W123" s="360"/>
      <c r="X123" s="370"/>
      <c r="Y123" s="411"/>
    </row>
    <row r="124" spans="1:25" s="359" customFormat="1" ht="10.5" customHeight="1" thickTop="1" thickBot="1">
      <c r="A124" s="350" t="str">
        <f>IF(X43="","",X43)</f>
        <v>0043</v>
      </c>
      <c r="B124" s="397">
        <f>IF($A124="","",VLOOKUP($A124,BDD!$A$8:$AU$2162,3,0))</f>
        <v>0</v>
      </c>
      <c r="C124" s="363">
        <f>IF($A124="","",VLOOKUP($A124,BDD!$A$8:$AU$2162,4,0))</f>
        <v>0</v>
      </c>
      <c r="D124" s="460">
        <f>IF($A124="","",VLOOKUP($A124,BDD!$A$8:$AU$2162,12,0))</f>
        <v>0</v>
      </c>
      <c r="E124" s="1145" t="str">
        <f>IF($A124="","",VLOOKUP($A124,BDD!$A$8:$AU$2162,5,0))</f>
        <v>JN°043</v>
      </c>
      <c r="F124" s="437">
        <f>IF($A124="","",VLOOKUP($A124,BDD!$A$8:$AU$2162,9,0))</f>
        <v>0</v>
      </c>
      <c r="G124" s="452">
        <f>IF($A124="","",VLOOKUP($A124,BDD!$A$8:$AU$2162,10,0))</f>
        <v>0</v>
      </c>
      <c r="H124" s="453">
        <f>IF($A124="","",VLOOKUP($A124,BDD!$A$8:$AU$2162,11,0))</f>
        <v>0</v>
      </c>
      <c r="I124" s="453">
        <f>IF($A124="","",VLOOKUP($A124,BDD!$A$8:$AU$2162,13,0))</f>
        <v>0</v>
      </c>
      <c r="J124" s="453">
        <f>IF($A124="","",VLOOKUP($A124,BDD!$A$8:$AU$2162,14,0))</f>
        <v>0</v>
      </c>
      <c r="K124" s="454">
        <f>IF(Y124="",IF($A124="","",VLOOKUP($A124,BDD!$A$8:$AU$2162,22,0)),VLOOKUP($A124,BDD!$A$8:$AU$2162,31,0))</f>
        <v>0</v>
      </c>
      <c r="L124" s="455">
        <f>IF(Y124="",IF($A124="","",VLOOKUP($A124,BDD!$A$8:$AU$2162,16,0)),IF($A124="","",VLOOKUP($A124,BDD!$A$8:$AU$2162,29,0)))</f>
        <v>0</v>
      </c>
      <c r="M124" s="402">
        <f>IF(Y124="",IF($A124="","",VLOOKUP($A124,BDD!$A$8:$AU$2162,17,0)),VLOOKUP($A124,BDD!$A$8:$AU$2162,30,0))</f>
        <v>0</v>
      </c>
      <c r="N124" s="402">
        <f>IF(Y124="",IF($A124="","",VLOOKUP($A124,BDD!$A$8:$AU$2162,18,0)),VLOOKUP($A124,BDD!$A$8:$AU$2162,30,0))</f>
        <v>0</v>
      </c>
      <c r="O124" s="402">
        <f>IF(Y124="",IF($A124="","",VLOOKUP($A124,BDD!$A$8:$AU$2162,19,0)),VLOOKUP($A124,BDD!$A$8:$AU$2162,30,0))</f>
        <v>0</v>
      </c>
      <c r="P124" s="398" t="str">
        <f>IF($A124="","",RIGHT(VLOOKUP($A124,BDD!$A$8:$AU$2162,23,0),2))</f>
        <v/>
      </c>
      <c r="Q124" s="398" t="str">
        <f>IF($A124="","",RIGHT(VLOOKUP($A124,BDD!$A$8:$AU$2162,27,0),2))</f>
        <v/>
      </c>
      <c r="R124" s="398" t="str">
        <f>IF($A124="","",RIGHT(VLOOKUP($A124,BDD!$A$8:$AU$2162,32,0),2))</f>
        <v/>
      </c>
      <c r="S124" s="398" t="str">
        <f>IF($A124="","",RIGHT(VLOOKUP($A124,BDD!$A$8:$AU$2162,35,0),2))</f>
        <v/>
      </c>
      <c r="T124" s="398" t="str">
        <f>IF($A124="","",RIGHT(VLOOKUP($A124,BDD!$A$8:$AU$2162,38,0),2))</f>
        <v/>
      </c>
      <c r="U124" s="403"/>
      <c r="V124" s="359">
        <v>44</v>
      </c>
      <c r="W124" s="360" t="str">
        <f t="shared" si="1"/>
        <v/>
      </c>
      <c r="X124" s="370"/>
      <c r="Y124" s="411" t="str">
        <f>IF($A124="","",IF(VLOOKUP($A124,BDD!$A$8:$AU$2162,32,0)=0,"",VLOOKUP($A124,BDD!$A$8:$AU$2162,32,0)))</f>
        <v/>
      </c>
    </row>
    <row r="125" spans="1:25" s="359" customFormat="1" ht="10.5" customHeight="1" thickBot="1">
      <c r="A125" s="431" t="str">
        <f>A126</f>
        <v>0044</v>
      </c>
      <c r="B125" s="397"/>
      <c r="C125" s="363">
        <f>IF($A125="","",VLOOKUP($A125,BDD!$A$8:$AU$2162,4,0))</f>
        <v>0</v>
      </c>
      <c r="D125" s="460">
        <f>IF($A125="","",VLOOKUP($A125,BDD!$A$8:$AU$2162,12,0))</f>
        <v>0</v>
      </c>
      <c r="E125" s="1146"/>
      <c r="F125" s="432">
        <f>IF($A125="","",VLOOKUP($A125,BDD!$A$8:$AU$2162,9,0))</f>
        <v>0</v>
      </c>
      <c r="G125" s="448">
        <f>IF($A125="","",VLOOKUP($A125,BDD!$A$8:$AU$2162,10,0))</f>
        <v>0</v>
      </c>
      <c r="H125" s="449">
        <f>IF($A125="","",VLOOKUP($A125,BDD!$A$8:$AU$2162,11,0))</f>
        <v>0</v>
      </c>
      <c r="I125" s="449">
        <f>IF($A125="","",VLOOKUP($A125,BDD!$A$8:$AU$2162,13,0))</f>
        <v>0</v>
      </c>
      <c r="J125" s="449">
        <f>IF($A125="","",VLOOKUP($A125,BDD!$A$8:$AU$2162,14,0))</f>
        <v>0</v>
      </c>
      <c r="K125" s="450">
        <f>IF(Y125="",IF($A125="","",VLOOKUP($A125,BDD!$A$8:$AU$2162,22,0)),VLOOKUP($A125,BDD!$A$8:$AU$2162,31,0))</f>
        <v>0</v>
      </c>
      <c r="L125" s="451">
        <f>IF(Y125="",IF($A125="","",VLOOKUP($A125,BDD!$A$8:$AU$2162,16,0)),IF($A125="","",VLOOKUP($A125,BDD!$A$8:$AU$2162,29,0)))</f>
        <v>0</v>
      </c>
      <c r="M125" s="402">
        <f>IF(Y125="",IF($A125="","",VLOOKUP($A125,BDD!$A$8:$AU$2162,17,0)),VLOOKUP($A125,BDD!$A$8:$AU$2162,30,0))</f>
        <v>0</v>
      </c>
      <c r="N125" s="402">
        <f>IF(Y125="",IF($A125="","",VLOOKUP($A125,BDD!$A$8:$AU$2162,18,0)),VLOOKUP($A125,BDD!$A$8:$AU$2162,30,0))</f>
        <v>0</v>
      </c>
      <c r="O125" s="402">
        <f>IF(Y125="",IF($A125="","",VLOOKUP($A125,BDD!$A$8:$AU$2162,19,0)),VLOOKUP($A125,BDD!$A$8:$AU$2162,30,0))</f>
        <v>0</v>
      </c>
      <c r="P125" s="398" t="str">
        <f>IF($A125="","",RIGHT(VLOOKUP($A125,BDD!$A$8:$AU$2162,23,0),2))</f>
        <v/>
      </c>
      <c r="Q125" s="398" t="str">
        <f>IF($A125="","",RIGHT(VLOOKUP($A125,BDD!$A$8:$AU$2162,27,0),2))</f>
        <v/>
      </c>
      <c r="R125" s="398" t="str">
        <f>IF($A125="","",RIGHT(VLOOKUP($A125,BDD!$A$8:$AU$2162,32,0),2))</f>
        <v/>
      </c>
      <c r="S125" s="398" t="str">
        <f>IF($A125="","",RIGHT(VLOOKUP($A125,BDD!$A$8:$AU$2162,35,0),2))</f>
        <v/>
      </c>
      <c r="T125" s="398" t="str">
        <f>IF($A125="","",RIGHT(VLOOKUP($A125,BDD!$A$8:$AU$2162,38,0),2))</f>
        <v/>
      </c>
      <c r="U125" s="403"/>
      <c r="W125" s="360"/>
      <c r="X125" s="370"/>
      <c r="Y125" s="411"/>
    </row>
    <row r="126" spans="1:25" s="359" customFormat="1" ht="10.5" customHeight="1" thickTop="1" thickBot="1">
      <c r="A126" s="350" t="str">
        <f>IF(X44="","",X44)</f>
        <v>0044</v>
      </c>
      <c r="B126" s="397">
        <f>IF($A126="","",VLOOKUP($A126,BDD!$A$8:$AU$2162,3,0))</f>
        <v>0</v>
      </c>
      <c r="C126" s="363">
        <f>IF($A126="","",VLOOKUP($A126,BDD!$A$8:$AU$2162,4,0))</f>
        <v>0</v>
      </c>
      <c r="D126" s="460">
        <f>IF($A126="","",VLOOKUP($A126,BDD!$A$8:$AU$2162,12,0))</f>
        <v>0</v>
      </c>
      <c r="E126" s="1145" t="str">
        <f>IF($A126="","",VLOOKUP($A126,BDD!$A$8:$AU$2162,5,0))</f>
        <v>JN°044</v>
      </c>
      <c r="F126" s="437">
        <f>IF($A126="","",VLOOKUP($A126,BDD!$A$8:$AU$2162,9,0))</f>
        <v>0</v>
      </c>
      <c r="G126" s="452">
        <f>IF($A126="","",VLOOKUP($A126,BDD!$A$8:$AU$2162,10,0))</f>
        <v>0</v>
      </c>
      <c r="H126" s="453">
        <f>IF($A126="","",VLOOKUP($A126,BDD!$A$8:$AU$2162,11,0))</f>
        <v>0</v>
      </c>
      <c r="I126" s="453">
        <f>IF($A126="","",VLOOKUP($A126,BDD!$A$8:$AU$2162,13,0))</f>
        <v>0</v>
      </c>
      <c r="J126" s="453">
        <f>IF($A126="","",VLOOKUP($A126,BDD!$A$8:$AU$2162,14,0))</f>
        <v>0</v>
      </c>
      <c r="K126" s="454">
        <f>IF(Y126="",IF($A126="","",VLOOKUP($A126,BDD!$A$8:$AU$2162,22,0)),VLOOKUP($A126,BDD!$A$8:$AU$2162,31,0))</f>
        <v>0</v>
      </c>
      <c r="L126" s="455">
        <f>IF(Y126="",IF($A126="","",VLOOKUP($A126,BDD!$A$8:$AU$2162,16,0)),IF($A126="","",VLOOKUP($A126,BDD!$A$8:$AU$2162,29,0)))</f>
        <v>0</v>
      </c>
      <c r="M126" s="402">
        <f>IF(Y126="",IF($A126="","",VLOOKUP($A126,BDD!$A$8:$AU$2162,17,0)),VLOOKUP($A126,BDD!$A$8:$AU$2162,30,0))</f>
        <v>0</v>
      </c>
      <c r="N126" s="402">
        <f>IF(Y126="",IF($A126="","",VLOOKUP($A126,BDD!$A$8:$AU$2162,18,0)),VLOOKUP($A126,BDD!$A$8:$AU$2162,30,0))</f>
        <v>0</v>
      </c>
      <c r="O126" s="402">
        <f>IF(Y126="",IF($A126="","",VLOOKUP($A126,BDD!$A$8:$AU$2162,19,0)),VLOOKUP($A126,BDD!$A$8:$AU$2162,30,0))</f>
        <v>0</v>
      </c>
      <c r="P126" s="398" t="str">
        <f>IF($A126="","",RIGHT(VLOOKUP($A126,BDD!$A$8:$AU$2162,23,0),2))</f>
        <v/>
      </c>
      <c r="Q126" s="398" t="str">
        <f>IF($A126="","",RIGHT(VLOOKUP($A126,BDD!$A$8:$AU$2162,27,0),2))</f>
        <v/>
      </c>
      <c r="R126" s="398" t="str">
        <f>IF($A126="","",RIGHT(VLOOKUP($A126,BDD!$A$8:$AU$2162,32,0),2))</f>
        <v/>
      </c>
      <c r="S126" s="398" t="str">
        <f>IF($A126="","",RIGHT(VLOOKUP($A126,BDD!$A$8:$AU$2162,35,0),2))</f>
        <v/>
      </c>
      <c r="T126" s="398" t="str">
        <f>IF($A126="","",RIGHT(VLOOKUP($A126,BDD!$A$8:$AU$2162,38,0),2))</f>
        <v/>
      </c>
      <c r="U126" s="403"/>
      <c r="V126" s="359">
        <v>45</v>
      </c>
      <c r="W126" s="360" t="str">
        <f t="shared" si="1"/>
        <v/>
      </c>
      <c r="X126" s="370"/>
      <c r="Y126" s="411" t="str">
        <f>IF($A126="","",IF(VLOOKUP($A126,BDD!$A$8:$AU$2162,32,0)=0,"",VLOOKUP($A126,BDD!$A$8:$AU$2162,32,0)))</f>
        <v/>
      </c>
    </row>
    <row r="127" spans="1:25" s="359" customFormat="1" ht="10.5" customHeight="1" thickBot="1">
      <c r="A127" s="431" t="str">
        <f>A128</f>
        <v>0045</v>
      </c>
      <c r="B127" s="397"/>
      <c r="C127" s="363">
        <f>IF($A127="","",VLOOKUP($A127,BDD!$A$8:$AU$2162,4,0))</f>
        <v>0</v>
      </c>
      <c r="D127" s="460">
        <f>IF($A127="","",VLOOKUP($A127,BDD!$A$8:$AU$2162,12,0))</f>
        <v>0</v>
      </c>
      <c r="E127" s="1146"/>
      <c r="F127" s="432">
        <f>IF($A127="","",VLOOKUP($A127,BDD!$A$8:$AU$2162,9,0))</f>
        <v>0</v>
      </c>
      <c r="G127" s="448">
        <f>IF($A127="","",VLOOKUP($A127,BDD!$A$8:$AU$2162,10,0))</f>
        <v>0</v>
      </c>
      <c r="H127" s="449">
        <f>IF($A127="","",VLOOKUP($A127,BDD!$A$8:$AU$2162,11,0))</f>
        <v>0</v>
      </c>
      <c r="I127" s="449">
        <f>IF($A127="","",VLOOKUP($A127,BDD!$A$8:$AU$2162,13,0))</f>
        <v>0</v>
      </c>
      <c r="J127" s="449">
        <f>IF($A127="","",VLOOKUP($A127,BDD!$A$8:$AU$2162,14,0))</f>
        <v>0</v>
      </c>
      <c r="K127" s="450">
        <f>IF(Y127="",IF($A127="","",VLOOKUP($A127,BDD!$A$8:$AU$2162,22,0)),VLOOKUP($A127,BDD!$A$8:$AU$2162,31,0))</f>
        <v>0</v>
      </c>
      <c r="L127" s="451">
        <f>IF(Y127="",IF($A127="","",VLOOKUP($A127,BDD!$A$8:$AU$2162,16,0)),IF($A127="","",VLOOKUP($A127,BDD!$A$8:$AU$2162,29,0)))</f>
        <v>0</v>
      </c>
      <c r="M127" s="402">
        <f>IF(Y127="",IF($A127="","",VLOOKUP($A127,BDD!$A$8:$AU$2162,17,0)),VLOOKUP($A127,BDD!$A$8:$AU$2162,30,0))</f>
        <v>0</v>
      </c>
      <c r="N127" s="402">
        <f>IF(Y127="",IF($A127="","",VLOOKUP($A127,BDD!$A$8:$AU$2162,18,0)),VLOOKUP($A127,BDD!$A$8:$AU$2162,30,0))</f>
        <v>0</v>
      </c>
      <c r="O127" s="402">
        <f>IF(Y127="",IF($A127="","",VLOOKUP($A127,BDD!$A$8:$AU$2162,19,0)),VLOOKUP($A127,BDD!$A$8:$AU$2162,30,0))</f>
        <v>0</v>
      </c>
      <c r="P127" s="398" t="str">
        <f>IF($A127="","",RIGHT(VLOOKUP($A127,BDD!$A$8:$AU$2162,23,0),2))</f>
        <v/>
      </c>
      <c r="Q127" s="398" t="str">
        <f>IF($A127="","",RIGHT(VLOOKUP($A127,BDD!$A$8:$AU$2162,27,0),2))</f>
        <v/>
      </c>
      <c r="R127" s="398" t="str">
        <f>IF($A127="","",RIGHT(VLOOKUP($A127,BDD!$A$8:$AU$2162,32,0),2))</f>
        <v/>
      </c>
      <c r="S127" s="398" t="str">
        <f>IF($A127="","",RIGHT(VLOOKUP($A127,BDD!$A$8:$AU$2162,35,0),2))</f>
        <v/>
      </c>
      <c r="T127" s="398" t="str">
        <f>IF($A127="","",RIGHT(VLOOKUP($A127,BDD!$A$8:$AU$2162,38,0),2))</f>
        <v/>
      </c>
      <c r="U127" s="403"/>
      <c r="W127" s="360"/>
      <c r="X127" s="370"/>
      <c r="Y127" s="411"/>
    </row>
    <row r="128" spans="1:25" s="359" customFormat="1" ht="10.5" customHeight="1" thickTop="1" thickBot="1">
      <c r="A128" s="350" t="str">
        <f>IF(X45="","",X45)</f>
        <v>0045</v>
      </c>
      <c r="B128" s="397">
        <f>IF($A128="","",VLOOKUP($A128,BDD!$A$8:$AU$2162,3,0))</f>
        <v>0</v>
      </c>
      <c r="C128" s="363">
        <f>IF($A128="","",VLOOKUP($A128,BDD!$A$8:$AU$2162,4,0))</f>
        <v>0</v>
      </c>
      <c r="D128" s="460">
        <f>IF($A128="","",VLOOKUP($A128,BDD!$A$8:$AU$2162,12,0))</f>
        <v>0</v>
      </c>
      <c r="E128" s="1143" t="str">
        <f>IF($A128="","",VLOOKUP($A128,BDD!$A$8:$AU$2162,5,0))</f>
        <v>JN°045</v>
      </c>
      <c r="F128" s="437">
        <f>IF($A128="","",VLOOKUP($A128,BDD!$A$8:$AU$2162,9,0))</f>
        <v>0</v>
      </c>
      <c r="G128" s="452">
        <f>IF($A128="","",VLOOKUP($A128,BDD!$A$8:$AU$2162,10,0))</f>
        <v>0</v>
      </c>
      <c r="H128" s="453">
        <f>IF($A128="","",VLOOKUP($A128,BDD!$A$8:$AU$2162,11,0))</f>
        <v>0</v>
      </c>
      <c r="I128" s="453">
        <f>IF($A128="","",VLOOKUP($A128,BDD!$A$8:$AU$2162,13,0))</f>
        <v>0</v>
      </c>
      <c r="J128" s="453">
        <f>IF($A128="","",VLOOKUP($A128,BDD!$A$8:$AU$2162,14,0))</f>
        <v>0</v>
      </c>
      <c r="K128" s="454">
        <f>IF(Y128="",IF($A128="","",VLOOKUP($A128,BDD!$A$8:$AU$2162,22,0)),VLOOKUP($A128,BDD!$A$8:$AU$2162,31,0))</f>
        <v>0</v>
      </c>
      <c r="L128" s="455">
        <f>IF(Y128="",IF($A128="","",VLOOKUP($A128,BDD!$A$8:$AU$2162,16,0)),IF($A128="","",VLOOKUP($A128,BDD!$A$8:$AU$2162,29,0)))</f>
        <v>0</v>
      </c>
      <c r="M128" s="402">
        <f>IF(Y128="",IF($A128="","",VLOOKUP($A128,BDD!$A$8:$AU$2162,17,0)),VLOOKUP($A128,BDD!$A$8:$AU$2162,30,0))</f>
        <v>0</v>
      </c>
      <c r="N128" s="402">
        <f>IF(Y128="",IF($A128="","",VLOOKUP($A128,BDD!$A$8:$AU$2162,18,0)),VLOOKUP($A128,BDD!$A$8:$AU$2162,30,0))</f>
        <v>0</v>
      </c>
      <c r="O128" s="402">
        <f>IF(Y128="",IF($A128="","",VLOOKUP($A128,BDD!$A$8:$AU$2162,19,0)),VLOOKUP($A128,BDD!$A$8:$AU$2162,30,0))</f>
        <v>0</v>
      </c>
      <c r="P128" s="398" t="str">
        <f>IF($A128="","",RIGHT(VLOOKUP($A128,BDD!$A$8:$AU$2162,23,0),2))</f>
        <v/>
      </c>
      <c r="Q128" s="398" t="str">
        <f>IF($A128="","",RIGHT(VLOOKUP($A128,BDD!$A$8:$AU$2162,27,0),2))</f>
        <v/>
      </c>
      <c r="R128" s="398" t="str">
        <f>IF($A128="","",RIGHT(VLOOKUP($A128,BDD!$A$8:$AU$2162,32,0),2))</f>
        <v/>
      </c>
      <c r="S128" s="398" t="str">
        <f>IF($A128="","",RIGHT(VLOOKUP($A128,BDD!$A$8:$AU$2162,35,0),2))</f>
        <v/>
      </c>
      <c r="T128" s="398" t="str">
        <f>IF($A128="","",RIGHT(VLOOKUP($A128,BDD!$A$8:$AU$2162,38,0),2))</f>
        <v/>
      </c>
      <c r="U128" s="403"/>
      <c r="V128" s="359">
        <v>46</v>
      </c>
      <c r="W128" s="360" t="str">
        <f t="shared" si="1"/>
        <v/>
      </c>
      <c r="X128" s="370"/>
      <c r="Y128" s="411" t="str">
        <f>IF($A128="","",IF(VLOOKUP($A128,BDD!$A$8:$AU$2162,32,0)=0,"",VLOOKUP($A128,BDD!$A$8:$AU$2162,32,0)))</f>
        <v/>
      </c>
    </row>
    <row r="129" spans="1:25" s="359" customFormat="1" ht="10.5" customHeight="1" thickBot="1">
      <c r="A129" s="431" t="str">
        <f>A130</f>
        <v>0081</v>
      </c>
      <c r="B129" s="397"/>
      <c r="C129" s="363">
        <f>IF($A129="","",VLOOKUP($A129,BDD!$A$8:$AU$2162,4,0))</f>
        <v>0</v>
      </c>
      <c r="D129" s="460">
        <f>IF($A129="","",VLOOKUP($A129,BDD!$A$8:$AU$2162,12,0))</f>
        <v>0</v>
      </c>
      <c r="E129" s="1144"/>
      <c r="F129" s="432">
        <f>IF($A129="","",VLOOKUP($A129,BDD!$A$8:$AU$2162,9,0))</f>
        <v>0</v>
      </c>
      <c r="G129" s="448">
        <f>IF($A129="","",VLOOKUP($A129,BDD!$A$8:$AU$2162,10,0))</f>
        <v>0</v>
      </c>
      <c r="H129" s="449">
        <f>IF($A129="","",VLOOKUP($A129,BDD!$A$8:$AU$2162,11,0))</f>
        <v>0</v>
      </c>
      <c r="I129" s="449">
        <f>IF($A129="","",VLOOKUP($A129,BDD!$A$8:$AU$2162,13,0))</f>
        <v>0</v>
      </c>
      <c r="J129" s="449">
        <f>IF($A129="","",VLOOKUP($A129,BDD!$A$8:$AU$2162,14,0))</f>
        <v>0</v>
      </c>
      <c r="K129" s="450">
        <f>IF(Y129="",IF($A129="","",VLOOKUP($A129,BDD!$A$8:$AU$2162,22,0)),VLOOKUP($A129,BDD!$A$8:$AU$2162,31,0))</f>
        <v>0</v>
      </c>
      <c r="L129" s="451">
        <f>IF(Y129="",IF($A129="","",VLOOKUP($A129,BDD!$A$8:$AU$2162,16,0)),IF($A129="","",VLOOKUP($A129,BDD!$A$8:$AU$2162,29,0)))</f>
        <v>0</v>
      </c>
      <c r="M129" s="402">
        <f>IF(Y129="",IF($A129="","",VLOOKUP($A129,BDD!$A$8:$AU$2162,17,0)),VLOOKUP($A129,BDD!$A$8:$AU$2162,30,0))</f>
        <v>0</v>
      </c>
      <c r="N129" s="402">
        <f>IF(Y129="",IF($A129="","",VLOOKUP($A129,BDD!$A$8:$AU$2162,18,0)),VLOOKUP($A129,BDD!$A$8:$AU$2162,30,0))</f>
        <v>0</v>
      </c>
      <c r="O129" s="402">
        <f>IF(Y129="",IF($A129="","",VLOOKUP($A129,BDD!$A$8:$AU$2162,19,0)),VLOOKUP($A129,BDD!$A$8:$AU$2162,30,0))</f>
        <v>0</v>
      </c>
      <c r="P129" s="398" t="str">
        <f>IF($A129="","",RIGHT(VLOOKUP($A129,BDD!$A$8:$AU$2162,23,0),2))</f>
        <v/>
      </c>
      <c r="Q129" s="398" t="str">
        <f>IF($A129="","",RIGHT(VLOOKUP($A129,BDD!$A$8:$AU$2162,27,0),2))</f>
        <v/>
      </c>
      <c r="R129" s="398" t="str">
        <f>IF($A129="","",RIGHT(VLOOKUP($A129,BDD!$A$8:$AU$2162,32,0),2))</f>
        <v/>
      </c>
      <c r="S129" s="398" t="str">
        <f>IF($A129="","",RIGHT(VLOOKUP($A129,BDD!$A$8:$AU$2162,35,0),2))</f>
        <v/>
      </c>
      <c r="T129" s="398" t="str">
        <f>IF($A129="","",RIGHT(VLOOKUP($A129,BDD!$A$8:$AU$2162,38,0),2))</f>
        <v/>
      </c>
      <c r="U129" s="403"/>
      <c r="W129" s="360"/>
      <c r="X129" s="370"/>
      <c r="Y129" s="411"/>
    </row>
    <row r="130" spans="1:25" s="359" customFormat="1" ht="10.5" customHeight="1" thickTop="1" thickBot="1">
      <c r="A130" s="350" t="str">
        <f>IF(X81="","",X81)</f>
        <v>0081</v>
      </c>
      <c r="B130" s="397">
        <f>IF($A130="","",VLOOKUP($A130,BDD!$A$8:$AU$2162,3,0))</f>
        <v>0</v>
      </c>
      <c r="C130" s="363">
        <f>IF($A130="","",VLOOKUP($A130,BDD!$A$8:$AU$2162,4,0))</f>
        <v>0</v>
      </c>
      <c r="D130" s="460">
        <f>IF($A130="","",VLOOKUP($A130,BDD!$A$8:$AU$2162,12,0))</f>
        <v>0</v>
      </c>
      <c r="E130" s="1143" t="str">
        <f>IF($A130="","",VLOOKUP($A130,BDD!$A$8:$AU$2162,5,0))</f>
        <v>JN°081</v>
      </c>
      <c r="F130" s="437">
        <f>IF($A130="","",VLOOKUP($A130,BDD!$A$8:$AU$2162,9,0))</f>
        <v>0</v>
      </c>
      <c r="G130" s="452">
        <f>IF($A130="","",VLOOKUP($A130,BDD!$A$8:$AU$2162,10,0))</f>
        <v>0</v>
      </c>
      <c r="H130" s="453">
        <f>IF($A130="","",VLOOKUP($A130,BDD!$A$8:$AU$2162,11,0))</f>
        <v>0</v>
      </c>
      <c r="I130" s="453">
        <f>IF($A130="","",VLOOKUP($A130,BDD!$A$8:$AU$2162,13,0))</f>
        <v>0</v>
      </c>
      <c r="J130" s="453">
        <f>IF($A130="","",VLOOKUP($A130,BDD!$A$8:$AU$2162,14,0))</f>
        <v>0</v>
      </c>
      <c r="K130" s="454">
        <f>IF(Y130="",IF($A130="","",VLOOKUP($A130,BDD!$A$8:$AU$2162,22,0)),VLOOKUP($A130,BDD!$A$8:$AU$2162,31,0))</f>
        <v>0</v>
      </c>
      <c r="L130" s="455">
        <f>IF(Y130="",IF($A130="","",VLOOKUP($A130,BDD!$A$8:$AU$2162,16,0)),IF($A130="","",VLOOKUP($A130,BDD!$A$8:$AU$2162,29,0)))</f>
        <v>0</v>
      </c>
      <c r="M130" s="402">
        <f>IF(Y130="",IF($A130="","",VLOOKUP($A130,BDD!$A$8:$AU$2162,17,0)),VLOOKUP($A130,BDD!$A$8:$AU$2162,30,0))</f>
        <v>0</v>
      </c>
      <c r="N130" s="402">
        <f>IF(Y130="",IF($A130="","",VLOOKUP($A130,BDD!$A$8:$AU$2162,18,0)),VLOOKUP($A130,BDD!$A$8:$AU$2162,30,0))</f>
        <v>0</v>
      </c>
      <c r="O130" s="402">
        <f>IF(Y130="",IF($A130="","",VLOOKUP($A130,BDD!$A$8:$AU$2162,19,0)),VLOOKUP($A130,BDD!$A$8:$AU$2162,30,0))</f>
        <v>0</v>
      </c>
      <c r="P130" s="398" t="str">
        <f>IF($A130="","",RIGHT(VLOOKUP($A130,BDD!$A$8:$AU$2162,23,0),2))</f>
        <v/>
      </c>
      <c r="Q130" s="398" t="str">
        <f>IF($A130="","",RIGHT(VLOOKUP($A130,BDD!$A$8:$AU$2162,27,0),2))</f>
        <v/>
      </c>
      <c r="R130" s="398" t="str">
        <f>IF($A130="","",RIGHT(VLOOKUP($A130,BDD!$A$8:$AU$2162,32,0),2))</f>
        <v/>
      </c>
      <c r="S130" s="398" t="str">
        <f>IF($A130="","",RIGHT(VLOOKUP($A130,BDD!$A$8:$AU$2162,35,0),2))</f>
        <v/>
      </c>
      <c r="T130" s="398" t="str">
        <f>IF($A130="","",RIGHT(VLOOKUP($A130,BDD!$A$8:$AU$2162,38,0),2))</f>
        <v/>
      </c>
      <c r="U130" s="403"/>
      <c r="V130" s="359">
        <v>47</v>
      </c>
      <c r="W130" s="360" t="str">
        <f t="shared" si="1"/>
        <v/>
      </c>
      <c r="X130" s="370"/>
      <c r="Y130" s="411" t="str">
        <f>IF($A130="","",IF(VLOOKUP($A130,BDD!$A$8:$AU$2162,32,0)=0,"",VLOOKUP($A130,BDD!$A$8:$AU$2162,32,0)))</f>
        <v/>
      </c>
    </row>
    <row r="131" spans="1:25" s="359" customFormat="1" ht="10.5" customHeight="1" thickBot="1">
      <c r="A131" s="431" t="str">
        <f>A132</f>
        <v>0082</v>
      </c>
      <c r="B131" s="397"/>
      <c r="C131" s="363">
        <f>IF($A131="","",VLOOKUP($A131,BDD!$A$8:$AU$2162,4,0))</f>
        <v>0</v>
      </c>
      <c r="D131" s="398">
        <f>IF($A131="","",VLOOKUP($A131,BDD!$A$8:$AU$2162,12,0))</f>
        <v>0</v>
      </c>
      <c r="E131" s="1144"/>
      <c r="F131" s="432">
        <f>IF($A131="","",VLOOKUP($A131,BDD!$A$8:$AU$2162,9,0))</f>
        <v>0</v>
      </c>
      <c r="G131" s="448">
        <f>IF($A131="","",VLOOKUP($A131,BDD!$A$8:$AU$2162,10,0))</f>
        <v>0</v>
      </c>
      <c r="H131" s="449">
        <f>IF($A131="","",VLOOKUP($A131,BDD!$A$8:$AU$2162,11,0))</f>
        <v>0</v>
      </c>
      <c r="I131" s="449">
        <f>IF($A131="","",VLOOKUP($A131,BDD!$A$8:$AU$2162,13,0))</f>
        <v>0</v>
      </c>
      <c r="J131" s="449">
        <f>IF($A131="","",VLOOKUP($A131,BDD!$A$8:$AU$2162,14,0))</f>
        <v>0</v>
      </c>
      <c r="K131" s="450">
        <f>IF(Y131="",IF($A131="","",VLOOKUP($A131,BDD!$A$8:$AU$2162,22,0)),VLOOKUP($A131,BDD!$A$8:$AU$2162,31,0))</f>
        <v>0</v>
      </c>
      <c r="L131" s="451">
        <f>IF(Y131="",IF($A131="","",VLOOKUP($A131,BDD!$A$8:$AU$2162,16,0)),IF($A131="","",VLOOKUP($A131,BDD!$A$8:$AU$2162,29,0)))</f>
        <v>0</v>
      </c>
      <c r="M131" s="402">
        <f>IF(Y131="",IF($A131="","",VLOOKUP($A131,BDD!$A$8:$AU$2162,17,0)),VLOOKUP($A131,BDD!$A$8:$AU$2162,30,0))</f>
        <v>0</v>
      </c>
      <c r="N131" s="402">
        <f>IF(Y131="",IF($A131="","",VLOOKUP($A131,BDD!$A$8:$AU$2162,18,0)),VLOOKUP($A131,BDD!$A$8:$AU$2162,30,0))</f>
        <v>0</v>
      </c>
      <c r="O131" s="402">
        <f>IF(Y131="",IF($A131="","",VLOOKUP($A131,BDD!$A$8:$AU$2162,19,0)),VLOOKUP($A131,BDD!$A$8:$AU$2162,30,0))</f>
        <v>0</v>
      </c>
      <c r="P131" s="398" t="str">
        <f>IF($A131="","",RIGHT(VLOOKUP($A131,BDD!$A$8:$AU$2162,23,0),2))</f>
        <v/>
      </c>
      <c r="Q131" s="398" t="str">
        <f>IF($A131="","",RIGHT(VLOOKUP($A131,BDD!$A$8:$AU$2162,27,0),2))</f>
        <v/>
      </c>
      <c r="R131" s="398" t="str">
        <f>IF($A131="","",RIGHT(VLOOKUP($A131,BDD!$A$8:$AU$2162,32,0),2))</f>
        <v/>
      </c>
      <c r="S131" s="398" t="str">
        <f>IF($A131="","",RIGHT(VLOOKUP($A131,BDD!$A$8:$AU$2162,35,0),2))</f>
        <v/>
      </c>
      <c r="T131" s="398" t="str">
        <f>IF($A131="","",RIGHT(VLOOKUP($A131,BDD!$A$8:$AU$2162,38,0),2))</f>
        <v/>
      </c>
      <c r="U131" s="403"/>
      <c r="W131" s="360"/>
      <c r="X131" s="370"/>
      <c r="Y131" s="411"/>
    </row>
    <row r="132" spans="1:25" s="359" customFormat="1" ht="10.5" customHeight="1" thickTop="1" thickBot="1">
      <c r="A132" s="350" t="str">
        <f>IF(X82="","",X82)</f>
        <v>0082</v>
      </c>
      <c r="B132" s="397">
        <f>IF($A132="","",VLOOKUP($A132,BDD!$A$8:$AU$2162,3,0))</f>
        <v>0</v>
      </c>
      <c r="C132" s="363">
        <f>IF($A132="","",VLOOKUP($A132,BDD!$A$8:$AU$2162,4,0))</f>
        <v>0</v>
      </c>
      <c r="D132" s="398">
        <f>IF($A132="","",VLOOKUP($A132,BDD!$A$8:$AU$2162,12,0))</f>
        <v>0</v>
      </c>
      <c r="E132" s="1143" t="str">
        <f>IF($A132="","",VLOOKUP($A132,BDD!$A$8:$AU$2162,5,0))</f>
        <v>JN°082</v>
      </c>
      <c r="F132" s="437">
        <f>IF($A132="","",VLOOKUP($A132,BDD!$A$8:$AU$2162,9,0))</f>
        <v>0</v>
      </c>
      <c r="G132" s="452">
        <f>IF($A132="","",VLOOKUP($A132,BDD!$A$8:$AU$2162,10,0))</f>
        <v>0</v>
      </c>
      <c r="H132" s="453">
        <f>IF($A132="","",VLOOKUP($A132,BDD!$A$8:$AU$2162,11,0))</f>
        <v>0</v>
      </c>
      <c r="I132" s="453">
        <f>IF($A132="","",VLOOKUP($A132,BDD!$A$8:$AU$2162,13,0))</f>
        <v>0</v>
      </c>
      <c r="J132" s="453">
        <f>IF($A132="","",VLOOKUP($A132,BDD!$A$8:$AU$2162,14,0))</f>
        <v>0</v>
      </c>
      <c r="K132" s="454">
        <f>IF(Y132="",IF($A132="","",VLOOKUP($A132,BDD!$A$8:$AU$2162,22,0)),VLOOKUP($A132,BDD!$A$8:$AU$2162,31,0))</f>
        <v>0</v>
      </c>
      <c r="L132" s="455">
        <f>IF(Y132="",IF($A132="","",VLOOKUP($A132,BDD!$A$8:$AU$2162,16,0)),IF($A132="","",VLOOKUP($A132,BDD!$A$8:$AU$2162,29,0)))</f>
        <v>0</v>
      </c>
      <c r="M132" s="402">
        <f>IF(Y132="",IF($A132="","",VLOOKUP($A132,BDD!$A$8:$AU$2162,17,0)),VLOOKUP($A132,BDD!$A$8:$AU$2162,30,0))</f>
        <v>0</v>
      </c>
      <c r="N132" s="402">
        <f>IF(Y132="",IF($A132="","",VLOOKUP($A132,BDD!$A$8:$AU$2162,18,0)),VLOOKUP($A132,BDD!$A$8:$AU$2162,30,0))</f>
        <v>0</v>
      </c>
      <c r="O132" s="402">
        <f>IF(Y132="",IF($A132="","",VLOOKUP($A132,BDD!$A$8:$AU$2162,19,0)),VLOOKUP($A132,BDD!$A$8:$AU$2162,30,0))</f>
        <v>0</v>
      </c>
      <c r="P132" s="398" t="str">
        <f>IF($A132="","",RIGHT(VLOOKUP($A132,BDD!$A$8:$AU$2162,23,0),2))</f>
        <v/>
      </c>
      <c r="Q132" s="398" t="str">
        <f>IF($A132="","",RIGHT(VLOOKUP($A132,BDD!$A$8:$AU$2162,27,0),2))</f>
        <v/>
      </c>
      <c r="R132" s="398" t="str">
        <f>IF($A132="","",RIGHT(VLOOKUP($A132,BDD!$A$8:$AU$2162,32,0),2))</f>
        <v/>
      </c>
      <c r="S132" s="398" t="str">
        <f>IF($A132="","",RIGHT(VLOOKUP($A132,BDD!$A$8:$AU$2162,35,0),2))</f>
        <v/>
      </c>
      <c r="T132" s="398" t="str">
        <f>IF($A132="","",RIGHT(VLOOKUP($A132,BDD!$A$8:$AU$2162,38,0),2))</f>
        <v/>
      </c>
      <c r="U132" s="403"/>
      <c r="V132" s="359">
        <v>48</v>
      </c>
      <c r="W132" s="360" t="str">
        <f t="shared" si="1"/>
        <v/>
      </c>
      <c r="X132" s="370"/>
      <c r="Y132" s="411" t="str">
        <f>IF($A132="","",IF(VLOOKUP($A132,BDD!$A$8:$AU$2162,32,0)=0,"",VLOOKUP($A132,BDD!$A$8:$AU$2162,32,0)))</f>
        <v/>
      </c>
    </row>
    <row r="133" spans="1:25" s="359" customFormat="1" ht="10.5" customHeight="1" thickBot="1">
      <c r="A133" s="431" t="str">
        <f>A134</f>
        <v>0083</v>
      </c>
      <c r="B133" s="397"/>
      <c r="C133" s="363">
        <f>IF($A133="","",VLOOKUP($A133,BDD!$A$8:$AU$2162,4,0))</f>
        <v>0</v>
      </c>
      <c r="D133" s="398">
        <f>IF($A133="","",VLOOKUP($A133,BDD!$A$8:$AU$2162,12,0))</f>
        <v>0</v>
      </c>
      <c r="E133" s="1144"/>
      <c r="F133" s="432">
        <f>IF($A133="","",VLOOKUP($A133,BDD!$A$8:$AU$2162,9,0))</f>
        <v>0</v>
      </c>
      <c r="G133" s="448">
        <f>IF($A133="","",VLOOKUP($A133,BDD!$A$8:$AU$2162,10,0))</f>
        <v>0</v>
      </c>
      <c r="H133" s="449">
        <f>IF($A133="","",VLOOKUP($A133,BDD!$A$8:$AU$2162,11,0))</f>
        <v>0</v>
      </c>
      <c r="I133" s="449">
        <f>IF($A133="","",VLOOKUP($A133,BDD!$A$8:$AU$2162,13,0))</f>
        <v>0</v>
      </c>
      <c r="J133" s="449">
        <f>IF($A133="","",VLOOKUP($A133,BDD!$A$8:$AU$2162,14,0))</f>
        <v>0</v>
      </c>
      <c r="K133" s="450">
        <f>IF(Y133="",IF($A133="","",VLOOKUP($A133,BDD!$A$8:$AU$2162,22,0)),VLOOKUP($A133,BDD!$A$8:$AU$2162,31,0))</f>
        <v>0</v>
      </c>
      <c r="L133" s="451">
        <f>IF(Y133="",IF($A133="","",VLOOKUP($A133,BDD!$A$8:$AU$2162,16,0)),IF($A133="","",VLOOKUP($A133,BDD!$A$8:$AU$2162,29,0)))</f>
        <v>0</v>
      </c>
      <c r="M133" s="402">
        <f>IF(Y133="",IF($A133="","",VLOOKUP($A133,BDD!$A$8:$AU$2162,17,0)),VLOOKUP($A133,BDD!$A$8:$AU$2162,30,0))</f>
        <v>0</v>
      </c>
      <c r="N133" s="402">
        <f>IF(Y133="",IF($A133="","",VLOOKUP($A133,BDD!$A$8:$AU$2162,18,0)),VLOOKUP($A133,BDD!$A$8:$AU$2162,30,0))</f>
        <v>0</v>
      </c>
      <c r="O133" s="402">
        <f>IF(Y133="",IF($A133="","",VLOOKUP($A133,BDD!$A$8:$AU$2162,19,0)),VLOOKUP($A133,BDD!$A$8:$AU$2162,30,0))</f>
        <v>0</v>
      </c>
      <c r="P133" s="398" t="str">
        <f>IF($A133="","",RIGHT(VLOOKUP($A133,BDD!$A$8:$AU$2162,23,0),2))</f>
        <v/>
      </c>
      <c r="Q133" s="398" t="str">
        <f>IF($A133="","",RIGHT(VLOOKUP($A133,BDD!$A$8:$AU$2162,27,0),2))</f>
        <v/>
      </c>
      <c r="R133" s="398" t="str">
        <f>IF($A133="","",RIGHT(VLOOKUP($A133,BDD!$A$8:$AU$2162,32,0),2))</f>
        <v/>
      </c>
      <c r="S133" s="398" t="str">
        <f>IF($A133="","",RIGHT(VLOOKUP($A133,BDD!$A$8:$AU$2162,35,0),2))</f>
        <v/>
      </c>
      <c r="T133" s="398" t="str">
        <f>IF($A133="","",RIGHT(VLOOKUP($A133,BDD!$A$8:$AU$2162,38,0),2))</f>
        <v/>
      </c>
      <c r="U133" s="403"/>
      <c r="W133" s="360"/>
      <c r="X133" s="370"/>
      <c r="Y133" s="411"/>
    </row>
    <row r="134" spans="1:25" s="359" customFormat="1" ht="10.5" customHeight="1" thickTop="1" thickBot="1">
      <c r="A134" s="350" t="str">
        <f>IF(X83="","",X83)</f>
        <v>0083</v>
      </c>
      <c r="B134" s="397">
        <f>IF($A134="","",VLOOKUP($A134,BDD!$A$8:$AU$2162,3,0))</f>
        <v>0</v>
      </c>
      <c r="C134" s="363">
        <f>IF($A134="","",VLOOKUP($A134,BDD!$A$8:$AU$2162,4,0))</f>
        <v>0</v>
      </c>
      <c r="D134" s="398">
        <f>IF($A134="","",VLOOKUP($A134,BDD!$A$8:$AU$2162,12,0))</f>
        <v>0</v>
      </c>
      <c r="E134" s="1143" t="str">
        <f>IF($A134="","",VLOOKUP($A134,BDD!$A$8:$AU$2162,5,0))</f>
        <v>JN°083</v>
      </c>
      <c r="F134" s="437">
        <f>IF($A134="","",VLOOKUP($A134,BDD!$A$8:$AU$2162,9,0))</f>
        <v>0</v>
      </c>
      <c r="G134" s="452">
        <f>IF($A134="","",VLOOKUP($A134,BDD!$A$8:$AU$2162,10,0))</f>
        <v>0</v>
      </c>
      <c r="H134" s="453">
        <f>IF($A134="","",VLOOKUP($A134,BDD!$A$8:$AU$2162,11,0))</f>
        <v>0</v>
      </c>
      <c r="I134" s="453">
        <f>IF($A134="","",VLOOKUP($A134,BDD!$A$8:$AU$2162,13,0))</f>
        <v>0</v>
      </c>
      <c r="J134" s="453">
        <f>IF($A134="","",VLOOKUP($A134,BDD!$A$8:$AU$2162,14,0))</f>
        <v>0</v>
      </c>
      <c r="K134" s="454">
        <f>IF(Y134="",IF($A134="","",VLOOKUP($A134,BDD!$A$8:$AU$2162,22,0)),VLOOKUP($A134,BDD!$A$8:$AU$2162,31,0))</f>
        <v>0</v>
      </c>
      <c r="L134" s="455">
        <f>IF(Y134="",IF($A134="","",VLOOKUP($A134,BDD!$A$8:$AU$2162,16,0)),IF($A134="","",VLOOKUP($A134,BDD!$A$8:$AU$2162,29,0)))</f>
        <v>0</v>
      </c>
      <c r="M134" s="402">
        <f>IF(Y134="",IF($A134="","",VLOOKUP($A134,BDD!$A$8:$AU$2162,17,0)),VLOOKUP($A134,BDD!$A$8:$AU$2162,30,0))</f>
        <v>0</v>
      </c>
      <c r="N134" s="402">
        <f>IF(Y134="",IF($A134="","",VLOOKUP($A134,BDD!$A$8:$AU$2162,18,0)),VLOOKUP($A134,BDD!$A$8:$AU$2162,30,0))</f>
        <v>0</v>
      </c>
      <c r="O134" s="402">
        <f>IF(Y134="",IF($A134="","",VLOOKUP($A134,BDD!$A$8:$AU$2162,19,0)),VLOOKUP($A134,BDD!$A$8:$AU$2162,30,0))</f>
        <v>0</v>
      </c>
      <c r="P134" s="398" t="str">
        <f>IF($A134="","",RIGHT(VLOOKUP($A134,BDD!$A$8:$AU$2162,23,0),2))</f>
        <v/>
      </c>
      <c r="Q134" s="398" t="str">
        <f>IF($A134="","",RIGHT(VLOOKUP($A134,BDD!$A$8:$AU$2162,27,0),2))</f>
        <v/>
      </c>
      <c r="R134" s="398" t="str">
        <f>IF($A134="","",RIGHT(VLOOKUP($A134,BDD!$A$8:$AU$2162,32,0),2))</f>
        <v/>
      </c>
      <c r="S134" s="398" t="str">
        <f>IF($A134="","",RIGHT(VLOOKUP($A134,BDD!$A$8:$AU$2162,35,0),2))</f>
        <v/>
      </c>
      <c r="T134" s="398" t="str">
        <f>IF($A134="","",RIGHT(VLOOKUP($A134,BDD!$A$8:$AU$2162,38,0),2))</f>
        <v/>
      </c>
      <c r="U134" s="403"/>
      <c r="V134" s="359">
        <v>49</v>
      </c>
      <c r="W134" s="360" t="str">
        <f t="shared" si="1"/>
        <v/>
      </c>
      <c r="X134" s="370"/>
      <c r="Y134" s="411" t="str">
        <f>IF($A134="","",IF(VLOOKUP($A134,BDD!$A$8:$AU$2162,32,0)=0,"",VLOOKUP($A134,BDD!$A$8:$AU$2162,32,0)))</f>
        <v/>
      </c>
    </row>
    <row r="135" spans="1:25" s="359" customFormat="1" ht="10.5" customHeight="1" thickBot="1">
      <c r="A135" s="431" t="str">
        <f>A136</f>
        <v>0084</v>
      </c>
      <c r="B135" s="397"/>
      <c r="C135" s="363">
        <f>IF($A135="","",VLOOKUP($A135,BDD!$A$8:$AU$2162,4,0))</f>
        <v>0</v>
      </c>
      <c r="D135" s="398">
        <f>IF($A135="","",VLOOKUP($A135,BDD!$A$8:$AU$2162,12,0))</f>
        <v>0</v>
      </c>
      <c r="E135" s="1144"/>
      <c r="F135" s="432">
        <f>IF($A135="","",VLOOKUP($A135,BDD!$A$8:$AU$2162,9,0))</f>
        <v>0</v>
      </c>
      <c r="G135" s="448">
        <f>IF($A135="","",VLOOKUP($A135,BDD!$A$8:$AU$2162,10,0))</f>
        <v>0</v>
      </c>
      <c r="H135" s="449">
        <f>IF($A135="","",VLOOKUP($A135,BDD!$A$8:$AU$2162,11,0))</f>
        <v>0</v>
      </c>
      <c r="I135" s="449">
        <f>IF($A135="","",VLOOKUP($A135,BDD!$A$8:$AU$2162,13,0))</f>
        <v>0</v>
      </c>
      <c r="J135" s="449">
        <f>IF($A135="","",VLOOKUP($A135,BDD!$A$8:$AU$2162,14,0))</f>
        <v>0</v>
      </c>
      <c r="K135" s="450">
        <f>IF(Y135="",IF($A135="","",VLOOKUP($A135,BDD!$A$8:$AU$2162,22,0)),VLOOKUP($A135,BDD!$A$8:$AU$2162,31,0))</f>
        <v>0</v>
      </c>
      <c r="L135" s="451">
        <f>IF(Y135="",IF($A135="","",VLOOKUP($A135,BDD!$A$8:$AU$2162,16,0)),IF($A135="","",VLOOKUP($A135,BDD!$A$8:$AU$2162,29,0)))</f>
        <v>0</v>
      </c>
      <c r="M135" s="402">
        <f>IF(Y135="",IF($A135="","",VLOOKUP($A135,BDD!$A$8:$AU$2162,17,0)),VLOOKUP($A135,BDD!$A$8:$AU$2162,30,0))</f>
        <v>0</v>
      </c>
      <c r="N135" s="402">
        <f>IF(Y135="",IF($A135="","",VLOOKUP($A135,BDD!$A$8:$AU$2162,18,0)),VLOOKUP($A135,BDD!$A$8:$AU$2162,30,0))</f>
        <v>0</v>
      </c>
      <c r="O135" s="402">
        <f>IF(Y135="",IF($A135="","",VLOOKUP($A135,BDD!$A$8:$AU$2162,19,0)),VLOOKUP($A135,BDD!$A$8:$AU$2162,30,0))</f>
        <v>0</v>
      </c>
      <c r="P135" s="398" t="str">
        <f>IF($A135="","",RIGHT(VLOOKUP($A135,BDD!$A$8:$AU$2162,23,0),2))</f>
        <v/>
      </c>
      <c r="Q135" s="398" t="str">
        <f>IF($A135="","",RIGHT(VLOOKUP($A135,BDD!$A$8:$AU$2162,27,0),2))</f>
        <v/>
      </c>
      <c r="R135" s="398" t="str">
        <f>IF($A135="","",RIGHT(VLOOKUP($A135,BDD!$A$8:$AU$2162,32,0),2))</f>
        <v/>
      </c>
      <c r="S135" s="398" t="str">
        <f>IF($A135="","",RIGHT(VLOOKUP($A135,BDD!$A$8:$AU$2162,35,0),2))</f>
        <v/>
      </c>
      <c r="T135" s="398" t="str">
        <f>IF($A135="","",RIGHT(VLOOKUP($A135,BDD!$A$8:$AU$2162,38,0),2))</f>
        <v/>
      </c>
      <c r="U135" s="403"/>
      <c r="W135" s="360"/>
      <c r="X135" s="370"/>
      <c r="Y135" s="411"/>
    </row>
    <row r="136" spans="1:25" s="359" customFormat="1" ht="10.5" customHeight="1" thickTop="1" thickBot="1">
      <c r="A136" s="350" t="str">
        <f>IF(X84="","",X84)</f>
        <v>0084</v>
      </c>
      <c r="B136" s="397">
        <f>IF($A136="","",VLOOKUP($A136,BDD!$A$8:$AU$2162,3,0))</f>
        <v>0</v>
      </c>
      <c r="C136" s="363">
        <f>IF($A136="","",VLOOKUP($A136,BDD!$A$8:$AU$2162,4,0))</f>
        <v>0</v>
      </c>
      <c r="D136" s="398">
        <f>IF($A136="","",VLOOKUP($A136,BDD!$A$8:$AU$2162,12,0))</f>
        <v>0</v>
      </c>
      <c r="E136" s="1143" t="str">
        <f>IF($A136="","",VLOOKUP($A136,BDD!$A$8:$AU$2162,5,0))</f>
        <v>JN°084</v>
      </c>
      <c r="F136" s="437">
        <f>IF($A136="","",VLOOKUP($A136,BDD!$A$8:$AU$2162,9,0))</f>
        <v>0</v>
      </c>
      <c r="G136" s="452">
        <f>IF($A136="","",VLOOKUP($A136,BDD!$A$8:$AU$2162,10,0))</f>
        <v>0</v>
      </c>
      <c r="H136" s="453">
        <f>IF($A136="","",VLOOKUP($A136,BDD!$A$8:$AU$2162,11,0))</f>
        <v>0</v>
      </c>
      <c r="I136" s="453">
        <f>IF($A136="","",VLOOKUP($A136,BDD!$A$8:$AU$2162,13,0))</f>
        <v>0</v>
      </c>
      <c r="J136" s="453">
        <f>IF($A136="","",VLOOKUP($A136,BDD!$A$8:$AU$2162,14,0))</f>
        <v>0</v>
      </c>
      <c r="K136" s="454">
        <f>IF(Y136="",IF($A136="","",VLOOKUP($A136,BDD!$A$8:$AU$2162,22,0)),VLOOKUP($A136,BDD!$A$8:$AU$2162,31,0))</f>
        <v>0</v>
      </c>
      <c r="L136" s="455">
        <f>IF(Y136="",IF($A136="","",VLOOKUP($A136,BDD!$A$8:$AU$2162,16,0)),IF($A136="","",VLOOKUP($A136,BDD!$A$8:$AU$2162,29,0)))</f>
        <v>0</v>
      </c>
      <c r="M136" s="402">
        <f>IF(Y136="",IF($A136="","",VLOOKUP($A136,BDD!$A$8:$AU$2162,17,0)),VLOOKUP($A136,BDD!$A$8:$AU$2162,30,0))</f>
        <v>0</v>
      </c>
      <c r="N136" s="402">
        <f>IF(Y136="",IF($A136="","",VLOOKUP($A136,BDD!$A$8:$AU$2162,18,0)),VLOOKUP($A136,BDD!$A$8:$AU$2162,30,0))</f>
        <v>0</v>
      </c>
      <c r="O136" s="402">
        <f>IF(Y136="",IF($A136="","",VLOOKUP($A136,BDD!$A$8:$AU$2162,19,0)),VLOOKUP($A136,BDD!$A$8:$AU$2162,30,0))</f>
        <v>0</v>
      </c>
      <c r="P136" s="398" t="str">
        <f>IF($A136="","",RIGHT(VLOOKUP($A136,BDD!$A$8:$AU$2162,23,0),2))</f>
        <v/>
      </c>
      <c r="Q136" s="398" t="str">
        <f>IF($A136="","",RIGHT(VLOOKUP($A136,BDD!$A$8:$AU$2162,27,0),2))</f>
        <v/>
      </c>
      <c r="R136" s="398" t="str">
        <f>IF($A136="","",RIGHT(VLOOKUP($A136,BDD!$A$8:$AU$2162,32,0),2))</f>
        <v/>
      </c>
      <c r="S136" s="398" t="str">
        <f>IF($A136="","",RIGHT(VLOOKUP($A136,BDD!$A$8:$AU$2162,35,0),2))</f>
        <v/>
      </c>
      <c r="T136" s="398" t="str">
        <f>IF($A136="","",RIGHT(VLOOKUP($A136,BDD!$A$8:$AU$2162,38,0),2))</f>
        <v/>
      </c>
      <c r="U136" s="403"/>
      <c r="V136" s="359">
        <v>50</v>
      </c>
      <c r="W136" s="360" t="str">
        <f t="shared" si="1"/>
        <v/>
      </c>
      <c r="X136" s="370"/>
      <c r="Y136" s="411" t="str">
        <f>IF($A136="","",IF(VLOOKUP($A136,BDD!$A$8:$AU$2162,32,0)=0,"",VLOOKUP($A136,BDD!$A$8:$AU$2162,32,0)))</f>
        <v/>
      </c>
    </row>
    <row r="137" spans="1:25" s="359" customFormat="1" ht="10.5" customHeight="1" thickBot="1">
      <c r="A137" s="431" t="str">
        <f>A138</f>
        <v>0085</v>
      </c>
      <c r="B137" s="397"/>
      <c r="C137" s="363">
        <f>IF($A137="","",VLOOKUP($A137,BDD!$A$8:$AU$2162,4,0))</f>
        <v>0</v>
      </c>
      <c r="D137" s="398">
        <f>IF($A137="","",VLOOKUP($A137,BDD!$A$8:$AU$2162,12,0))</f>
        <v>0</v>
      </c>
      <c r="E137" s="1144"/>
      <c r="F137" s="432">
        <f>IF($A137="","",VLOOKUP($A137,BDD!$A$8:$AU$2162,9,0))</f>
        <v>0</v>
      </c>
      <c r="G137" s="448">
        <f>IF($A137="","",VLOOKUP($A137,BDD!$A$8:$AU$2162,10,0))</f>
        <v>0</v>
      </c>
      <c r="H137" s="449">
        <f>IF($A137="","",VLOOKUP($A137,BDD!$A$8:$AU$2162,11,0))</f>
        <v>0</v>
      </c>
      <c r="I137" s="449">
        <f>IF($A137="","",VLOOKUP($A137,BDD!$A$8:$AU$2162,13,0))</f>
        <v>0</v>
      </c>
      <c r="J137" s="449">
        <f>IF($A137="","",VLOOKUP($A137,BDD!$A$8:$AU$2162,14,0))</f>
        <v>0</v>
      </c>
      <c r="K137" s="450">
        <f>IF(Y137="",IF($A137="","",VLOOKUP($A137,BDD!$A$8:$AU$2162,22,0)),VLOOKUP($A137,BDD!$A$8:$AU$2162,31,0))</f>
        <v>0</v>
      </c>
      <c r="L137" s="451">
        <f>IF(Y137="",IF($A137="","",VLOOKUP($A137,BDD!$A$8:$AU$2162,16,0)),IF($A137="","",VLOOKUP($A137,BDD!$A$8:$AU$2162,29,0)))</f>
        <v>0</v>
      </c>
      <c r="M137" s="402">
        <f>IF(Y137="",IF($A137="","",VLOOKUP($A137,BDD!$A$8:$AU$2162,17,0)),VLOOKUP($A137,BDD!$A$8:$AU$2162,30,0))</f>
        <v>0</v>
      </c>
      <c r="N137" s="402">
        <f>IF(Y137="",IF($A137="","",VLOOKUP($A137,BDD!$A$8:$AU$2162,18,0)),VLOOKUP($A137,BDD!$A$8:$AU$2162,30,0))</f>
        <v>0</v>
      </c>
      <c r="O137" s="402">
        <f>IF(Y137="",IF($A137="","",VLOOKUP($A137,BDD!$A$8:$AU$2162,19,0)),VLOOKUP($A137,BDD!$A$8:$AU$2162,30,0))</f>
        <v>0</v>
      </c>
      <c r="P137" s="398" t="str">
        <f>IF($A137="","",RIGHT(VLOOKUP($A137,BDD!$A$8:$AU$2162,23,0),2))</f>
        <v/>
      </c>
      <c r="Q137" s="398" t="str">
        <f>IF($A137="","",RIGHT(VLOOKUP($A137,BDD!$A$8:$AU$2162,27,0),2))</f>
        <v/>
      </c>
      <c r="R137" s="398" t="str">
        <f>IF($A137="","",RIGHT(VLOOKUP($A137,BDD!$A$8:$AU$2162,32,0),2))</f>
        <v/>
      </c>
      <c r="S137" s="398" t="str">
        <f>IF($A137="","",RIGHT(VLOOKUP($A137,BDD!$A$8:$AU$2162,35,0),2))</f>
        <v/>
      </c>
      <c r="T137" s="398" t="str">
        <f>IF($A137="","",RIGHT(VLOOKUP($A137,BDD!$A$8:$AU$2162,38,0),2))</f>
        <v/>
      </c>
      <c r="U137" s="403"/>
      <c r="W137" s="360"/>
      <c r="X137" s="370"/>
      <c r="Y137" s="411"/>
    </row>
    <row r="138" spans="1:25" s="359" customFormat="1" ht="10.5" customHeight="1" thickTop="1" thickBot="1">
      <c r="A138" s="350" t="str">
        <f>IF(X85="","",X85)</f>
        <v>0085</v>
      </c>
      <c r="B138" s="397">
        <f>IF($A138="","",VLOOKUP($A138,BDD!$A$8:$AU$2162,3,0))</f>
        <v>0</v>
      </c>
      <c r="C138" s="363">
        <f>IF($A138="","",VLOOKUP($A138,BDD!$A$8:$AU$2162,4,0))</f>
        <v>0</v>
      </c>
      <c r="D138" s="398">
        <f>IF($A138="","",VLOOKUP($A138,BDD!$A$8:$AU$2162,12,0))</f>
        <v>0</v>
      </c>
      <c r="E138" s="1143" t="str">
        <f>IF($A138="","",VLOOKUP($A138,BDD!$A$8:$AU$2162,5,0))</f>
        <v>JN°085</v>
      </c>
      <c r="F138" s="437">
        <f>IF($A138="","",VLOOKUP($A138,BDD!$A$8:$AU$2162,9,0))</f>
        <v>0</v>
      </c>
      <c r="G138" s="452">
        <f>IF($A138="","",VLOOKUP($A138,BDD!$A$8:$AU$2162,10,0))</f>
        <v>0</v>
      </c>
      <c r="H138" s="453">
        <f>IF($A138="","",VLOOKUP($A138,BDD!$A$8:$AU$2162,11,0))</f>
        <v>0</v>
      </c>
      <c r="I138" s="453">
        <f>IF($A138="","",VLOOKUP($A138,BDD!$A$8:$AU$2162,13,0))</f>
        <v>0</v>
      </c>
      <c r="J138" s="453">
        <f>IF($A138="","",VLOOKUP($A138,BDD!$A$8:$AU$2162,14,0))</f>
        <v>0</v>
      </c>
      <c r="K138" s="454">
        <f>IF(Y138="",IF($A138="","",VLOOKUP($A138,BDD!$A$8:$AU$2162,22,0)),VLOOKUP($A138,BDD!$A$8:$AU$2162,31,0))</f>
        <v>0</v>
      </c>
      <c r="L138" s="455">
        <f>IF(Y138="",IF($A138="","",VLOOKUP($A138,BDD!$A$8:$AU$2162,16,0)),IF($A138="","",VLOOKUP($A138,BDD!$A$8:$AU$2162,29,0)))</f>
        <v>0</v>
      </c>
      <c r="M138" s="402">
        <f>IF(Y138="",IF($A138="","",VLOOKUP($A138,BDD!$A$8:$AU$2162,17,0)),VLOOKUP($A138,BDD!$A$8:$AU$2162,30,0))</f>
        <v>0</v>
      </c>
      <c r="N138" s="402">
        <f>IF(Y138="",IF($A138="","",VLOOKUP($A138,BDD!$A$8:$AU$2162,18,0)),VLOOKUP($A138,BDD!$A$8:$AU$2162,30,0))</f>
        <v>0</v>
      </c>
      <c r="O138" s="402">
        <f>IF(Y138="",IF($A138="","",VLOOKUP($A138,BDD!$A$8:$AU$2162,19,0)),VLOOKUP($A138,BDD!$A$8:$AU$2162,30,0))</f>
        <v>0</v>
      </c>
      <c r="P138" s="398" t="str">
        <f>IF($A138="","",RIGHT(VLOOKUP($A138,BDD!$A$8:$AU$2162,23,0),2))</f>
        <v/>
      </c>
      <c r="Q138" s="398" t="str">
        <f>IF($A138="","",RIGHT(VLOOKUP($A138,BDD!$A$8:$AU$2162,27,0),2))</f>
        <v/>
      </c>
      <c r="R138" s="398" t="str">
        <f>IF($A138="","",RIGHT(VLOOKUP($A138,BDD!$A$8:$AU$2162,32,0),2))</f>
        <v/>
      </c>
      <c r="S138" s="398" t="str">
        <f>IF($A138="","",RIGHT(VLOOKUP($A138,BDD!$A$8:$AU$2162,35,0),2))</f>
        <v/>
      </c>
      <c r="T138" s="398" t="str">
        <f>IF($A138="","",RIGHT(VLOOKUP($A138,BDD!$A$8:$AU$2162,38,0),2))</f>
        <v/>
      </c>
      <c r="U138" s="403"/>
      <c r="V138" s="359">
        <v>51</v>
      </c>
      <c r="W138" s="360" t="str">
        <f t="shared" si="1"/>
        <v/>
      </c>
      <c r="X138" s="370"/>
      <c r="Y138" s="411" t="str">
        <f>IF($A138="","",IF(VLOOKUP($A138,BDD!$A$8:$AU$2162,32,0)=0,"",VLOOKUP($A138,BDD!$A$8:$AU$2162,32,0)))</f>
        <v/>
      </c>
    </row>
    <row r="139" spans="1:25" s="359" customFormat="1" ht="10.5" customHeight="1" thickBot="1">
      <c r="A139" s="431" t="str">
        <f>A140</f>
        <v>0086</v>
      </c>
      <c r="B139" s="397"/>
      <c r="C139" s="363">
        <f>IF($A139="","",VLOOKUP($A139,BDD!$A$8:$AU$2162,4,0))</f>
        <v>0</v>
      </c>
      <c r="D139" s="398">
        <f>IF($A139="","",VLOOKUP($A139,BDD!$A$8:$AU$2162,12,0))</f>
        <v>0</v>
      </c>
      <c r="E139" s="1144"/>
      <c r="F139" s="432">
        <f>IF($A139="","",VLOOKUP($A139,BDD!$A$8:$AU$2162,9,0))</f>
        <v>0</v>
      </c>
      <c r="G139" s="448">
        <f>IF($A139="","",VLOOKUP($A139,BDD!$A$8:$AU$2162,10,0))</f>
        <v>0</v>
      </c>
      <c r="H139" s="449">
        <f>IF($A139="","",VLOOKUP($A139,BDD!$A$8:$AU$2162,11,0))</f>
        <v>0</v>
      </c>
      <c r="I139" s="449">
        <f>IF($A139="","",VLOOKUP($A139,BDD!$A$8:$AU$2162,13,0))</f>
        <v>0</v>
      </c>
      <c r="J139" s="449">
        <f>IF($A139="","",VLOOKUP($A139,BDD!$A$8:$AU$2162,14,0))</f>
        <v>0</v>
      </c>
      <c r="K139" s="450">
        <f>IF(Y139="",IF($A139="","",VLOOKUP($A139,BDD!$A$8:$AU$2162,22,0)),VLOOKUP($A139,BDD!$A$8:$AU$2162,31,0))</f>
        <v>0</v>
      </c>
      <c r="L139" s="451">
        <f>IF(Y139="",IF($A139="","",VLOOKUP($A139,BDD!$A$8:$AU$2162,16,0)),IF($A139="","",VLOOKUP($A139,BDD!$A$8:$AU$2162,29,0)))</f>
        <v>0</v>
      </c>
      <c r="M139" s="402">
        <f>IF(Y139="",IF($A139="","",VLOOKUP($A139,BDD!$A$8:$AU$2162,17,0)),VLOOKUP($A139,BDD!$A$8:$AU$2162,30,0))</f>
        <v>0</v>
      </c>
      <c r="N139" s="402">
        <f>IF(Y139="",IF($A139="","",VLOOKUP($A139,BDD!$A$8:$AU$2162,18,0)),VLOOKUP($A139,BDD!$A$8:$AU$2162,30,0))</f>
        <v>0</v>
      </c>
      <c r="O139" s="402">
        <f>IF(Y139="",IF($A139="","",VLOOKUP($A139,BDD!$A$8:$AU$2162,19,0)),VLOOKUP($A139,BDD!$A$8:$AU$2162,30,0))</f>
        <v>0</v>
      </c>
      <c r="P139" s="398" t="str">
        <f>IF($A139="","",RIGHT(VLOOKUP($A139,BDD!$A$8:$AU$2162,23,0),2))</f>
        <v/>
      </c>
      <c r="Q139" s="398" t="str">
        <f>IF($A139="","",RIGHT(VLOOKUP($A139,BDD!$A$8:$AU$2162,27,0),2))</f>
        <v/>
      </c>
      <c r="R139" s="398" t="str">
        <f>IF($A139="","",RIGHT(VLOOKUP($A139,BDD!$A$8:$AU$2162,32,0),2))</f>
        <v/>
      </c>
      <c r="S139" s="398" t="str">
        <f>IF($A139="","",RIGHT(VLOOKUP($A139,BDD!$A$8:$AU$2162,35,0),2))</f>
        <v/>
      </c>
      <c r="T139" s="398" t="str">
        <f>IF($A139="","",RIGHT(VLOOKUP($A139,BDD!$A$8:$AU$2162,38,0),2))</f>
        <v/>
      </c>
      <c r="U139" s="403"/>
      <c r="W139" s="360"/>
      <c r="X139" s="370"/>
      <c r="Y139" s="411"/>
    </row>
    <row r="140" spans="1:25" s="359" customFormat="1" ht="10.5" customHeight="1" thickTop="1" thickBot="1">
      <c r="A140" s="350" t="str">
        <f>IF(X86="","",X86)</f>
        <v>0086</v>
      </c>
      <c r="B140" s="397">
        <f>IF($A140="","",VLOOKUP($A140,BDD!$A$8:$AU$2162,3,0))</f>
        <v>0</v>
      </c>
      <c r="C140" s="363">
        <f>IF($A140="","",VLOOKUP($A140,BDD!$A$8:$AU$2162,4,0))</f>
        <v>0</v>
      </c>
      <c r="D140" s="398">
        <f>IF($A140="","",VLOOKUP($A140,BDD!$A$8:$AU$2162,12,0))</f>
        <v>0</v>
      </c>
      <c r="E140" s="1143" t="str">
        <f>IF($A140="","",VLOOKUP($A140,BDD!$A$8:$AU$2162,5,0))</f>
        <v>JN°086</v>
      </c>
      <c r="F140" s="437">
        <f>IF($A140="","",VLOOKUP($A140,BDD!$A$8:$AU$2162,9,0))</f>
        <v>0</v>
      </c>
      <c r="G140" s="452">
        <f>IF($A140="","",VLOOKUP($A140,BDD!$A$8:$AU$2162,10,0))</f>
        <v>0</v>
      </c>
      <c r="H140" s="453">
        <f>IF($A140="","",VLOOKUP($A140,BDD!$A$8:$AU$2162,11,0))</f>
        <v>0</v>
      </c>
      <c r="I140" s="453">
        <f>IF($A140="","",VLOOKUP($A140,BDD!$A$8:$AU$2162,13,0))</f>
        <v>0</v>
      </c>
      <c r="J140" s="453">
        <f>IF($A140="","",VLOOKUP($A140,BDD!$A$8:$AU$2162,14,0))</f>
        <v>0</v>
      </c>
      <c r="K140" s="454">
        <f>IF(Y140="",IF($A140="","",VLOOKUP($A140,BDD!$A$8:$AU$2162,22,0)),VLOOKUP($A140,BDD!$A$8:$AU$2162,31,0))</f>
        <v>0</v>
      </c>
      <c r="L140" s="455">
        <f>IF(Y140="",IF($A140="","",VLOOKUP($A140,BDD!$A$8:$AU$2162,16,0)),IF($A140="","",VLOOKUP($A140,BDD!$A$8:$AU$2162,29,0)))</f>
        <v>0</v>
      </c>
      <c r="M140" s="402">
        <f>IF(Y140="",IF($A140="","",VLOOKUP($A140,BDD!$A$8:$AU$2162,17,0)),VLOOKUP($A140,BDD!$A$8:$AU$2162,30,0))</f>
        <v>0</v>
      </c>
      <c r="N140" s="402">
        <f>IF(Y140="",IF($A140="","",VLOOKUP($A140,BDD!$A$8:$AU$2162,18,0)),VLOOKUP($A140,BDD!$A$8:$AU$2162,30,0))</f>
        <v>0</v>
      </c>
      <c r="O140" s="402">
        <f>IF(Y140="",IF($A140="","",VLOOKUP($A140,BDD!$A$8:$AU$2162,19,0)),VLOOKUP($A140,BDD!$A$8:$AU$2162,30,0))</f>
        <v>0</v>
      </c>
      <c r="P140" s="398" t="str">
        <f>IF($A140="","",RIGHT(VLOOKUP($A140,BDD!$A$8:$AU$2162,23,0),2))</f>
        <v/>
      </c>
      <c r="Q140" s="398" t="str">
        <f>IF($A140="","",RIGHT(VLOOKUP($A140,BDD!$A$8:$AU$2162,27,0),2))</f>
        <v/>
      </c>
      <c r="R140" s="398" t="str">
        <f>IF($A140="","",RIGHT(VLOOKUP($A140,BDD!$A$8:$AU$2162,32,0),2))</f>
        <v/>
      </c>
      <c r="S140" s="398" t="str">
        <f>IF($A140="","",RIGHT(VLOOKUP($A140,BDD!$A$8:$AU$2162,35,0),2))</f>
        <v/>
      </c>
      <c r="T140" s="398" t="str">
        <f>IF($A140="","",RIGHT(VLOOKUP($A140,BDD!$A$8:$AU$2162,38,0),2))</f>
        <v/>
      </c>
      <c r="U140" s="403"/>
      <c r="V140" s="359">
        <v>52</v>
      </c>
      <c r="W140" s="360" t="str">
        <f t="shared" si="1"/>
        <v/>
      </c>
      <c r="X140" s="370"/>
      <c r="Y140" s="411" t="str">
        <f>IF($A140="","",IF(VLOOKUP($A140,BDD!$A$8:$AU$2162,32,0)=0,"",VLOOKUP($A140,BDD!$A$8:$AU$2162,32,0)))</f>
        <v/>
      </c>
    </row>
    <row r="141" spans="1:25" s="359" customFormat="1" ht="10.5" customHeight="1" thickBot="1">
      <c r="A141" s="431" t="str">
        <f>A142</f>
        <v>0087</v>
      </c>
      <c r="B141" s="397"/>
      <c r="C141" s="363">
        <f>IF($A141="","",VLOOKUP($A141,BDD!$A$8:$AU$2162,4,0))</f>
        <v>0</v>
      </c>
      <c r="D141" s="398">
        <f>IF($A141="","",VLOOKUP($A141,BDD!$A$8:$AU$2162,12,0))</f>
        <v>0</v>
      </c>
      <c r="E141" s="1144"/>
      <c r="F141" s="432">
        <f>IF($A141="","",VLOOKUP($A141,BDD!$A$8:$AU$2162,9,0))</f>
        <v>0</v>
      </c>
      <c r="G141" s="448">
        <f>IF($A141="","",VLOOKUP($A141,BDD!$A$8:$AU$2162,10,0))</f>
        <v>0</v>
      </c>
      <c r="H141" s="449">
        <f>IF($A141="","",VLOOKUP($A141,BDD!$A$8:$AU$2162,11,0))</f>
        <v>0</v>
      </c>
      <c r="I141" s="449">
        <f>IF($A141="","",VLOOKUP($A141,BDD!$A$8:$AU$2162,13,0))</f>
        <v>0</v>
      </c>
      <c r="J141" s="449">
        <f>IF($A141="","",VLOOKUP($A141,BDD!$A$8:$AU$2162,14,0))</f>
        <v>0</v>
      </c>
      <c r="K141" s="450">
        <f>IF(Y141="",IF($A141="","",VLOOKUP($A141,BDD!$A$8:$AU$2162,22,0)),VLOOKUP($A141,BDD!$A$8:$AU$2162,31,0))</f>
        <v>0</v>
      </c>
      <c r="L141" s="451">
        <f>IF(Y141="",IF($A141="","",VLOOKUP($A141,BDD!$A$8:$AU$2162,16,0)),IF($A141="","",VLOOKUP($A141,BDD!$A$8:$AU$2162,29,0)))</f>
        <v>0</v>
      </c>
      <c r="M141" s="402">
        <f>IF(Y141="",IF($A141="","",VLOOKUP($A141,BDD!$A$8:$AU$2162,17,0)),VLOOKUP($A141,BDD!$A$8:$AU$2162,30,0))</f>
        <v>0</v>
      </c>
      <c r="N141" s="402">
        <f>IF(Y141="",IF($A141="","",VLOOKUP($A141,BDD!$A$8:$AU$2162,18,0)),VLOOKUP($A141,BDD!$A$8:$AU$2162,30,0))</f>
        <v>0</v>
      </c>
      <c r="O141" s="402">
        <f>IF(Y141="",IF($A141="","",VLOOKUP($A141,BDD!$A$8:$AU$2162,19,0)),VLOOKUP($A141,BDD!$A$8:$AU$2162,30,0))</f>
        <v>0</v>
      </c>
      <c r="P141" s="398" t="str">
        <f>IF($A141="","",RIGHT(VLOOKUP($A141,BDD!$A$8:$AU$2162,23,0),2))</f>
        <v/>
      </c>
      <c r="Q141" s="398" t="str">
        <f>IF($A141="","",RIGHT(VLOOKUP($A141,BDD!$A$8:$AU$2162,27,0),2))</f>
        <v/>
      </c>
      <c r="R141" s="398" t="str">
        <f>IF($A141="","",RIGHT(VLOOKUP($A141,BDD!$A$8:$AU$2162,32,0),2))</f>
        <v/>
      </c>
      <c r="S141" s="398" t="str">
        <f>IF($A141="","",RIGHT(VLOOKUP($A141,BDD!$A$8:$AU$2162,35,0),2))</f>
        <v/>
      </c>
      <c r="T141" s="398" t="str">
        <f>IF($A141="","",RIGHT(VLOOKUP($A141,BDD!$A$8:$AU$2162,38,0),2))</f>
        <v/>
      </c>
      <c r="U141" s="403"/>
      <c r="W141" s="360"/>
      <c r="X141" s="370"/>
      <c r="Y141" s="411"/>
    </row>
    <row r="142" spans="1:25" s="359" customFormat="1" ht="10.5" customHeight="1" thickTop="1" thickBot="1">
      <c r="A142" s="350" t="str">
        <f>IF(X87="","",X87)</f>
        <v>0087</v>
      </c>
      <c r="B142" s="397">
        <f>IF($A142="","",VLOOKUP($A142,BDD!$A$8:$AU$2162,3,0))</f>
        <v>0</v>
      </c>
      <c r="C142" s="363">
        <f>IF($A142="","",VLOOKUP($A142,BDD!$A$8:$AU$2162,4,0))</f>
        <v>0</v>
      </c>
      <c r="D142" s="398">
        <f>IF($A142="","",VLOOKUP($A142,BDD!$A$8:$AU$2162,12,0))</f>
        <v>0</v>
      </c>
      <c r="E142" s="1143" t="str">
        <f>IF($A142="","",VLOOKUP($A142,BDD!$A$8:$AU$2162,5,0))</f>
        <v>JN°087</v>
      </c>
      <c r="F142" s="437">
        <f>IF($A142="","",VLOOKUP($A142,BDD!$A$8:$AU$2162,9,0))</f>
        <v>0</v>
      </c>
      <c r="G142" s="452">
        <f>IF($A142="","",VLOOKUP($A142,BDD!$A$8:$AU$2162,10,0))</f>
        <v>0</v>
      </c>
      <c r="H142" s="453">
        <f>IF($A142="","",VLOOKUP($A142,BDD!$A$8:$AU$2162,11,0))</f>
        <v>0</v>
      </c>
      <c r="I142" s="453">
        <f>IF($A142="","",VLOOKUP($A142,BDD!$A$8:$AU$2162,13,0))</f>
        <v>0</v>
      </c>
      <c r="J142" s="453">
        <f>IF($A142="","",VLOOKUP($A142,BDD!$A$8:$AU$2162,14,0))</f>
        <v>0</v>
      </c>
      <c r="K142" s="454">
        <f>IF(Y142="",IF($A142="","",VLOOKUP($A142,BDD!$A$8:$AU$2162,22,0)),VLOOKUP($A142,BDD!$A$8:$AU$2162,31,0))</f>
        <v>0</v>
      </c>
      <c r="L142" s="455">
        <f>IF(Y142="",IF($A142="","",VLOOKUP($A142,BDD!$A$8:$AU$2162,16,0)),IF($A142="","",VLOOKUP($A142,BDD!$A$8:$AU$2162,29,0)))</f>
        <v>0</v>
      </c>
      <c r="M142" s="402">
        <f>IF(Y142="",IF($A142="","",VLOOKUP($A142,BDD!$A$8:$AU$2162,17,0)),VLOOKUP($A142,BDD!$A$8:$AU$2162,30,0))</f>
        <v>0</v>
      </c>
      <c r="N142" s="402">
        <f>IF(Y142="",IF($A142="","",VLOOKUP($A142,BDD!$A$8:$AU$2162,18,0)),VLOOKUP($A142,BDD!$A$8:$AU$2162,30,0))</f>
        <v>0</v>
      </c>
      <c r="O142" s="402">
        <f>IF(Y142="",IF($A142="","",VLOOKUP($A142,BDD!$A$8:$AU$2162,19,0)),VLOOKUP($A142,BDD!$A$8:$AU$2162,30,0))</f>
        <v>0</v>
      </c>
      <c r="P142" s="398" t="str">
        <f>IF($A142="","",RIGHT(VLOOKUP($A142,BDD!$A$8:$AU$2162,23,0),2))</f>
        <v/>
      </c>
      <c r="Q142" s="398" t="str">
        <f>IF($A142="","",RIGHT(VLOOKUP($A142,BDD!$A$8:$AU$2162,27,0),2))</f>
        <v/>
      </c>
      <c r="R142" s="398" t="str">
        <f>IF($A142="","",RIGHT(VLOOKUP($A142,BDD!$A$8:$AU$2162,32,0),2))</f>
        <v/>
      </c>
      <c r="S142" s="398" t="str">
        <f>IF($A142="","",RIGHT(VLOOKUP($A142,BDD!$A$8:$AU$2162,35,0),2))</f>
        <v/>
      </c>
      <c r="T142" s="398" t="str">
        <f>IF($A142="","",RIGHT(VLOOKUP($A142,BDD!$A$8:$AU$2162,38,0),2))</f>
        <v/>
      </c>
      <c r="U142" s="403"/>
      <c r="V142" s="359">
        <v>53</v>
      </c>
      <c r="W142" s="360" t="str">
        <f t="shared" si="1"/>
        <v/>
      </c>
      <c r="X142" s="370"/>
      <c r="Y142" s="411" t="str">
        <f>IF($A142="","",IF(VLOOKUP($A142,BDD!$A$8:$AU$2162,32,0)=0,"",VLOOKUP($A142,BDD!$A$8:$AU$2162,32,0)))</f>
        <v/>
      </c>
    </row>
    <row r="143" spans="1:25" s="359" customFormat="1" ht="10.5" customHeight="1" thickBot="1">
      <c r="A143" s="431" t="str">
        <f>A144</f>
        <v>0088</v>
      </c>
      <c r="B143" s="397"/>
      <c r="C143" s="363">
        <f>IF($A143="","",VLOOKUP($A143,BDD!$A$8:$AU$2162,4,0))</f>
        <v>0</v>
      </c>
      <c r="D143" s="398">
        <f>IF($A143="","",VLOOKUP($A143,BDD!$A$8:$AU$2162,12,0))</f>
        <v>0</v>
      </c>
      <c r="E143" s="1144"/>
      <c r="F143" s="432">
        <f>IF($A143="","",VLOOKUP($A143,BDD!$A$8:$AU$2162,9,0))</f>
        <v>0</v>
      </c>
      <c r="G143" s="448">
        <f>IF($A143="","",VLOOKUP($A143,BDD!$A$8:$AU$2162,10,0))</f>
        <v>0</v>
      </c>
      <c r="H143" s="449">
        <f>IF($A143="","",VLOOKUP($A143,BDD!$A$8:$AU$2162,11,0))</f>
        <v>0</v>
      </c>
      <c r="I143" s="449">
        <f>IF($A143="","",VLOOKUP($A143,BDD!$A$8:$AU$2162,13,0))</f>
        <v>0</v>
      </c>
      <c r="J143" s="449">
        <f>IF($A143="","",VLOOKUP($A143,BDD!$A$8:$AU$2162,14,0))</f>
        <v>0</v>
      </c>
      <c r="K143" s="450">
        <f>IF(Y143="",IF($A143="","",VLOOKUP($A143,BDD!$A$8:$AU$2162,22,0)),VLOOKUP($A143,BDD!$A$8:$AU$2162,31,0))</f>
        <v>0</v>
      </c>
      <c r="L143" s="451">
        <f>IF(Y143="",IF($A143="","",VLOOKUP($A143,BDD!$A$8:$AU$2162,16,0)),IF($A143="","",VLOOKUP($A143,BDD!$A$8:$AU$2162,29,0)))</f>
        <v>0</v>
      </c>
      <c r="M143" s="402">
        <f>IF(Y143="",IF($A143="","",VLOOKUP($A143,BDD!$A$8:$AU$2162,17,0)),VLOOKUP($A143,BDD!$A$8:$AU$2162,30,0))</f>
        <v>0</v>
      </c>
      <c r="N143" s="402">
        <f>IF(Y143="",IF($A143="","",VLOOKUP($A143,BDD!$A$8:$AU$2162,18,0)),VLOOKUP($A143,BDD!$A$8:$AU$2162,30,0))</f>
        <v>0</v>
      </c>
      <c r="O143" s="402">
        <f>IF(Y143="",IF($A143="","",VLOOKUP($A143,BDD!$A$8:$AU$2162,19,0)),VLOOKUP($A143,BDD!$A$8:$AU$2162,30,0))</f>
        <v>0</v>
      </c>
      <c r="P143" s="398" t="str">
        <f>IF($A143="","",RIGHT(VLOOKUP($A143,BDD!$A$8:$AU$2162,23,0),2))</f>
        <v/>
      </c>
      <c r="Q143" s="398" t="str">
        <f>IF($A143="","",RIGHT(VLOOKUP($A143,BDD!$A$8:$AU$2162,27,0),2))</f>
        <v/>
      </c>
      <c r="R143" s="398" t="str">
        <f>IF($A143="","",RIGHT(VLOOKUP($A143,BDD!$A$8:$AU$2162,32,0),2))</f>
        <v/>
      </c>
      <c r="S143" s="398" t="str">
        <f>IF($A143="","",RIGHT(VLOOKUP($A143,BDD!$A$8:$AU$2162,35,0),2))</f>
        <v/>
      </c>
      <c r="T143" s="398" t="str">
        <f>IF($A143="","",RIGHT(VLOOKUP($A143,BDD!$A$8:$AU$2162,38,0),2))</f>
        <v/>
      </c>
      <c r="U143" s="403"/>
      <c r="W143" s="360"/>
      <c r="X143" s="370"/>
      <c r="Y143" s="411"/>
    </row>
    <row r="144" spans="1:25" s="359" customFormat="1" ht="10.5" customHeight="1" thickTop="1" thickBot="1">
      <c r="A144" s="350" t="str">
        <f>IF(X88="","",X88)</f>
        <v>0088</v>
      </c>
      <c r="B144" s="397">
        <f>IF($A144="","",VLOOKUP($A144,BDD!$A$8:$AU$2162,3,0))</f>
        <v>0</v>
      </c>
      <c r="C144" s="363">
        <f>IF($A144="","",VLOOKUP($A144,BDD!$A$8:$AU$2162,4,0))</f>
        <v>0</v>
      </c>
      <c r="D144" s="398">
        <f>IF($A144="","",VLOOKUP($A144,BDD!$A$8:$AU$2162,12,0))</f>
        <v>0</v>
      </c>
      <c r="E144" s="1143" t="str">
        <f>IF($A144="","",VLOOKUP($A144,BDD!$A$8:$AU$2162,5,0))</f>
        <v>JN°088</v>
      </c>
      <c r="F144" s="437">
        <f>IF($A144="","",VLOOKUP($A144,BDD!$A$8:$AU$2162,9,0))</f>
        <v>0</v>
      </c>
      <c r="G144" s="452">
        <f>IF($A144="","",VLOOKUP($A144,BDD!$A$8:$AU$2162,10,0))</f>
        <v>0</v>
      </c>
      <c r="H144" s="453">
        <f>IF($A144="","",VLOOKUP($A144,BDD!$A$8:$AU$2162,11,0))</f>
        <v>0</v>
      </c>
      <c r="I144" s="453">
        <f>IF($A144="","",VLOOKUP($A144,BDD!$A$8:$AU$2162,13,0))</f>
        <v>0</v>
      </c>
      <c r="J144" s="453">
        <f>IF($A144="","",VLOOKUP($A144,BDD!$A$8:$AU$2162,14,0))</f>
        <v>0</v>
      </c>
      <c r="K144" s="454">
        <f>IF(Y144="",IF($A144="","",VLOOKUP($A144,BDD!$A$8:$AU$2162,22,0)),VLOOKUP($A144,BDD!$A$8:$AU$2162,31,0))</f>
        <v>0</v>
      </c>
      <c r="L144" s="455">
        <f>IF(Y144="",IF($A144="","",VLOOKUP($A144,BDD!$A$8:$AU$2162,16,0)),IF($A144="","",VLOOKUP($A144,BDD!$A$8:$AU$2162,29,0)))</f>
        <v>0</v>
      </c>
      <c r="M144" s="402">
        <f>IF(Y144="",IF($A144="","",VLOOKUP($A144,BDD!$A$8:$AU$2162,17,0)),VLOOKUP($A144,BDD!$A$8:$AU$2162,30,0))</f>
        <v>0</v>
      </c>
      <c r="N144" s="402">
        <f>IF(Y144="",IF($A144="","",VLOOKUP($A144,BDD!$A$8:$AU$2162,18,0)),VLOOKUP($A144,BDD!$A$8:$AU$2162,30,0))</f>
        <v>0</v>
      </c>
      <c r="O144" s="402">
        <f>IF(Y144="",IF($A144="","",VLOOKUP($A144,BDD!$A$8:$AU$2162,19,0)),VLOOKUP($A144,BDD!$A$8:$AU$2162,30,0))</f>
        <v>0</v>
      </c>
      <c r="P144" s="398" t="str">
        <f>IF($A144="","",RIGHT(VLOOKUP($A144,BDD!$A$8:$AU$2162,23,0),2))</f>
        <v/>
      </c>
      <c r="Q144" s="398" t="str">
        <f>IF($A144="","",RIGHT(VLOOKUP($A144,BDD!$A$8:$AU$2162,27,0),2))</f>
        <v/>
      </c>
      <c r="R144" s="398" t="str">
        <f>IF($A144="","",RIGHT(VLOOKUP($A144,BDD!$A$8:$AU$2162,32,0),2))</f>
        <v/>
      </c>
      <c r="S144" s="398" t="str">
        <f>IF($A144="","",RIGHT(VLOOKUP($A144,BDD!$A$8:$AU$2162,35,0),2))</f>
        <v/>
      </c>
      <c r="T144" s="398" t="str">
        <f>IF($A144="","",RIGHT(VLOOKUP($A144,BDD!$A$8:$AU$2162,38,0),2))</f>
        <v/>
      </c>
      <c r="U144" s="403"/>
      <c r="V144" s="359">
        <v>54</v>
      </c>
      <c r="W144" s="360" t="str">
        <f t="shared" si="1"/>
        <v/>
      </c>
      <c r="X144" s="370"/>
      <c r="Y144" s="411" t="str">
        <f>IF($A144="","",IF(VLOOKUP($A144,BDD!$A$8:$AU$2162,32,0)=0,"",VLOOKUP($A144,BDD!$A$8:$AU$2162,32,0)))</f>
        <v/>
      </c>
    </row>
    <row r="145" spans="1:25" s="359" customFormat="1" ht="10.5" customHeight="1" thickBot="1">
      <c r="A145" s="431" t="str">
        <f>A146</f>
        <v>0089</v>
      </c>
      <c r="B145" s="397"/>
      <c r="C145" s="363">
        <f>IF($A145="","",VLOOKUP($A145,BDD!$A$8:$AU$2162,4,0))</f>
        <v>0</v>
      </c>
      <c r="D145" s="398">
        <f>IF($A145="","",VLOOKUP($A145,BDD!$A$8:$AU$2162,12,0))</f>
        <v>0</v>
      </c>
      <c r="E145" s="1144"/>
      <c r="F145" s="432">
        <f>IF($A145="","",VLOOKUP($A145,BDD!$A$8:$AU$2162,9,0))</f>
        <v>0</v>
      </c>
      <c r="G145" s="448">
        <f>IF($A145="","",VLOOKUP($A145,BDD!$A$8:$AU$2162,10,0))</f>
        <v>0</v>
      </c>
      <c r="H145" s="449">
        <f>IF($A145="","",VLOOKUP($A145,BDD!$A$8:$AU$2162,11,0))</f>
        <v>0</v>
      </c>
      <c r="I145" s="449">
        <f>IF($A145="","",VLOOKUP($A145,BDD!$A$8:$AU$2162,13,0))</f>
        <v>0</v>
      </c>
      <c r="J145" s="449">
        <f>IF($A145="","",VLOOKUP($A145,BDD!$A$8:$AU$2162,14,0))</f>
        <v>0</v>
      </c>
      <c r="K145" s="450">
        <f>IF(Y145="",IF($A145="","",VLOOKUP($A145,BDD!$A$8:$AU$2162,22,0)),VLOOKUP($A145,BDD!$A$8:$AU$2162,31,0))</f>
        <v>0</v>
      </c>
      <c r="L145" s="451">
        <f>IF(Y145="",IF($A145="","",VLOOKUP($A145,BDD!$A$8:$AU$2162,16,0)),IF($A145="","",VLOOKUP($A145,BDD!$A$8:$AU$2162,29,0)))</f>
        <v>0</v>
      </c>
      <c r="M145" s="402">
        <f>IF(Y145="",IF($A145="","",VLOOKUP($A145,BDD!$A$8:$AU$2162,17,0)),VLOOKUP($A145,BDD!$A$8:$AU$2162,30,0))</f>
        <v>0</v>
      </c>
      <c r="N145" s="402">
        <f>IF(Y145="",IF($A145="","",VLOOKUP($A145,BDD!$A$8:$AU$2162,18,0)),VLOOKUP($A145,BDD!$A$8:$AU$2162,30,0))</f>
        <v>0</v>
      </c>
      <c r="O145" s="402">
        <f>IF(Y145="",IF($A145="","",VLOOKUP($A145,BDD!$A$8:$AU$2162,19,0)),VLOOKUP($A145,BDD!$A$8:$AU$2162,30,0))</f>
        <v>0</v>
      </c>
      <c r="P145" s="398" t="str">
        <f>IF($A145="","",RIGHT(VLOOKUP($A145,BDD!$A$8:$AU$2162,23,0),2))</f>
        <v/>
      </c>
      <c r="Q145" s="398" t="str">
        <f>IF($A145="","",RIGHT(VLOOKUP($A145,BDD!$A$8:$AU$2162,27,0),2))</f>
        <v/>
      </c>
      <c r="R145" s="398" t="str">
        <f>IF($A145="","",RIGHT(VLOOKUP($A145,BDD!$A$8:$AU$2162,32,0),2))</f>
        <v/>
      </c>
      <c r="S145" s="398" t="str">
        <f>IF($A145="","",RIGHT(VLOOKUP($A145,BDD!$A$8:$AU$2162,35,0),2))</f>
        <v/>
      </c>
      <c r="T145" s="398" t="str">
        <f>IF($A145="","",RIGHT(VLOOKUP($A145,BDD!$A$8:$AU$2162,38,0),2))</f>
        <v/>
      </c>
      <c r="U145" s="403"/>
      <c r="W145" s="360"/>
      <c r="X145" s="370"/>
      <c r="Y145" s="411"/>
    </row>
    <row r="146" spans="1:25" s="359" customFormat="1" ht="10.5" customHeight="1" thickTop="1" thickBot="1">
      <c r="A146" s="350" t="str">
        <f>IF(X89="","",X89)</f>
        <v>0089</v>
      </c>
      <c r="B146" s="397">
        <f>IF($A146="","",VLOOKUP($A146,BDD!$A$8:$AU$2162,3,0))</f>
        <v>0</v>
      </c>
      <c r="C146" s="363">
        <f>IF($A146="","",VLOOKUP($A146,BDD!$A$8:$AU$2162,4,0))</f>
        <v>0</v>
      </c>
      <c r="D146" s="398">
        <f>IF($A146="","",VLOOKUP($A146,BDD!$A$8:$AU$2162,12,0))</f>
        <v>0</v>
      </c>
      <c r="E146" s="1143" t="str">
        <f>IF($A146="","",VLOOKUP($A146,BDD!$A$8:$AU$2162,5,0))</f>
        <v>JN°089</v>
      </c>
      <c r="F146" s="437">
        <f>IF($A146="","",VLOOKUP($A146,BDD!$A$8:$AU$2162,9,0))</f>
        <v>0</v>
      </c>
      <c r="G146" s="452">
        <f>IF($A146="","",VLOOKUP($A146,BDD!$A$8:$AU$2162,10,0))</f>
        <v>0</v>
      </c>
      <c r="H146" s="453">
        <f>IF($A146="","",VLOOKUP($A146,BDD!$A$8:$AU$2162,11,0))</f>
        <v>0</v>
      </c>
      <c r="I146" s="453">
        <f>IF($A146="","",VLOOKUP($A146,BDD!$A$8:$AU$2162,13,0))</f>
        <v>0</v>
      </c>
      <c r="J146" s="453">
        <f>IF($A146="","",VLOOKUP($A146,BDD!$A$8:$AU$2162,14,0))</f>
        <v>0</v>
      </c>
      <c r="K146" s="454">
        <f>IF(Y146="",IF($A146="","",VLOOKUP($A146,BDD!$A$8:$AU$2162,22,0)),VLOOKUP($A146,BDD!$A$8:$AU$2162,31,0))</f>
        <v>0</v>
      </c>
      <c r="L146" s="455">
        <f>IF(Y146="",IF($A146="","",VLOOKUP($A146,BDD!$A$8:$AU$2162,16,0)),IF($A146="","",VLOOKUP($A146,BDD!$A$8:$AU$2162,29,0)))</f>
        <v>0</v>
      </c>
      <c r="M146" s="402">
        <f>IF(Y146="",IF($A146="","",VLOOKUP($A146,BDD!$A$8:$AU$2162,17,0)),VLOOKUP($A146,BDD!$A$8:$AU$2162,30,0))</f>
        <v>0</v>
      </c>
      <c r="N146" s="402">
        <f>IF(Y146="",IF($A146="","",VLOOKUP($A146,BDD!$A$8:$AU$2162,18,0)),VLOOKUP($A146,BDD!$A$8:$AU$2162,30,0))</f>
        <v>0</v>
      </c>
      <c r="O146" s="402">
        <f>IF(Y146="",IF($A146="","",VLOOKUP($A146,BDD!$A$8:$AU$2162,19,0)),VLOOKUP($A146,BDD!$A$8:$AU$2162,30,0))</f>
        <v>0</v>
      </c>
      <c r="P146" s="398" t="str">
        <f>IF($A146="","",RIGHT(VLOOKUP($A146,BDD!$A$8:$AU$2162,23,0),2))</f>
        <v/>
      </c>
      <c r="Q146" s="398" t="str">
        <f>IF($A146="","",RIGHT(VLOOKUP($A146,BDD!$A$8:$AU$2162,27,0),2))</f>
        <v/>
      </c>
      <c r="R146" s="398" t="str">
        <f>IF($A146="","",RIGHT(VLOOKUP($A146,BDD!$A$8:$AU$2162,32,0),2))</f>
        <v/>
      </c>
      <c r="S146" s="398" t="str">
        <f>IF($A146="","",RIGHT(VLOOKUP($A146,BDD!$A$8:$AU$2162,35,0),2))</f>
        <v/>
      </c>
      <c r="T146" s="398" t="str">
        <f>IF($A146="","",RIGHT(VLOOKUP($A146,BDD!$A$8:$AU$2162,38,0),2))</f>
        <v/>
      </c>
      <c r="U146" s="403"/>
      <c r="V146" s="359">
        <v>55</v>
      </c>
      <c r="W146" s="360" t="str">
        <f t="shared" si="1"/>
        <v/>
      </c>
      <c r="X146" s="370"/>
      <c r="Y146" s="411" t="str">
        <f>IF($A146="","",IF(VLOOKUP($A146,BDD!$A$8:$AU$2162,32,0)=0,"",VLOOKUP($A146,BDD!$A$8:$AU$2162,32,0)))</f>
        <v/>
      </c>
    </row>
    <row r="147" spans="1:25" s="359" customFormat="1" ht="10.5" customHeight="1" thickBot="1">
      <c r="A147" s="431" t="str">
        <f>A148</f>
        <v>0090</v>
      </c>
      <c r="B147" s="397"/>
      <c r="C147" s="363">
        <f>IF($A147="","",VLOOKUP($A147,BDD!$A$8:$AU$2162,4,0))</f>
        <v>0</v>
      </c>
      <c r="D147" s="398">
        <f>IF($A147="","",VLOOKUP($A147,BDD!$A$8:$AU$2162,12,0))</f>
        <v>0</v>
      </c>
      <c r="E147" s="1144"/>
      <c r="F147" s="432">
        <f>IF($A147="","",VLOOKUP($A147,BDD!$A$8:$AU$2162,9,0))</f>
        <v>0</v>
      </c>
      <c r="G147" s="448">
        <f>IF($A147="","",VLOOKUP($A147,BDD!$A$8:$AU$2162,10,0))</f>
        <v>0</v>
      </c>
      <c r="H147" s="449">
        <f>IF($A147="","",VLOOKUP($A147,BDD!$A$8:$AU$2162,11,0))</f>
        <v>0</v>
      </c>
      <c r="I147" s="449">
        <f>IF($A147="","",VLOOKUP($A147,BDD!$A$8:$AU$2162,13,0))</f>
        <v>0</v>
      </c>
      <c r="J147" s="449">
        <f>IF($A147="","",VLOOKUP($A147,BDD!$A$8:$AU$2162,14,0))</f>
        <v>0</v>
      </c>
      <c r="K147" s="450">
        <f>IF(Y147="",IF($A147="","",VLOOKUP($A147,BDD!$A$8:$AU$2162,22,0)),VLOOKUP($A147,BDD!$A$8:$AU$2162,31,0))</f>
        <v>0</v>
      </c>
      <c r="L147" s="451">
        <f>IF(Y147="",IF($A147="","",VLOOKUP($A147,BDD!$A$8:$AU$2162,16,0)),IF($A147="","",VLOOKUP($A147,BDD!$A$8:$AU$2162,29,0)))</f>
        <v>0</v>
      </c>
      <c r="M147" s="402">
        <f>IF(Y147="",IF($A147="","",VLOOKUP($A147,BDD!$A$8:$AU$2162,17,0)),VLOOKUP($A147,BDD!$A$8:$AU$2162,30,0))</f>
        <v>0</v>
      </c>
      <c r="N147" s="402">
        <f>IF(Y147="",IF($A147="","",VLOOKUP($A147,BDD!$A$8:$AU$2162,18,0)),VLOOKUP($A147,BDD!$A$8:$AU$2162,30,0))</f>
        <v>0</v>
      </c>
      <c r="O147" s="402">
        <f>IF(Y147="",IF($A147="","",VLOOKUP($A147,BDD!$A$8:$AU$2162,19,0)),VLOOKUP($A147,BDD!$A$8:$AU$2162,30,0))</f>
        <v>0</v>
      </c>
      <c r="P147" s="398" t="str">
        <f>IF($A147="","",RIGHT(VLOOKUP($A147,BDD!$A$8:$AU$2162,23,0),2))</f>
        <v/>
      </c>
      <c r="Q147" s="398" t="str">
        <f>IF($A147="","",RIGHT(VLOOKUP($A147,BDD!$A$8:$AU$2162,27,0),2))</f>
        <v/>
      </c>
      <c r="R147" s="398" t="str">
        <f>IF($A147="","",RIGHT(VLOOKUP($A147,BDD!$A$8:$AU$2162,32,0),2))</f>
        <v/>
      </c>
      <c r="S147" s="398" t="str">
        <f>IF($A147="","",RIGHT(VLOOKUP($A147,BDD!$A$8:$AU$2162,35,0),2))</f>
        <v/>
      </c>
      <c r="T147" s="398" t="str">
        <f>IF($A147="","",RIGHT(VLOOKUP($A147,BDD!$A$8:$AU$2162,38,0),2))</f>
        <v/>
      </c>
      <c r="U147" s="403"/>
      <c r="W147" s="360"/>
      <c r="X147" s="370"/>
      <c r="Y147" s="411"/>
    </row>
    <row r="148" spans="1:25" s="359" customFormat="1" ht="10.5" customHeight="1" thickTop="1" thickBot="1">
      <c r="A148" s="350" t="str">
        <f>IF(X90="","",X90)</f>
        <v>0090</v>
      </c>
      <c r="B148" s="397">
        <f>IF($A148="","",VLOOKUP($A148,BDD!$A$8:$AU$2162,3,0))</f>
        <v>0</v>
      </c>
      <c r="C148" s="363">
        <f>IF($A148="","",VLOOKUP($A148,BDD!$A$8:$AU$2162,4,0))</f>
        <v>0</v>
      </c>
      <c r="D148" s="398">
        <f>IF($A148="","",VLOOKUP($A148,BDD!$A$8:$AU$2162,12,0))</f>
        <v>0</v>
      </c>
      <c r="E148" s="1143" t="str">
        <f>IF($A148="","",VLOOKUP($A148,BDD!$A$8:$AU$2162,5,0))</f>
        <v>JN°090</v>
      </c>
      <c r="F148" s="437">
        <f>IF($A148="","",VLOOKUP($A148,BDD!$A$8:$AU$2162,9,0))</f>
        <v>0</v>
      </c>
      <c r="G148" s="452">
        <f>IF($A148="","",VLOOKUP($A148,BDD!$A$8:$AU$2162,10,0))</f>
        <v>0</v>
      </c>
      <c r="H148" s="453">
        <f>IF($A148="","",VLOOKUP($A148,BDD!$A$8:$AU$2162,11,0))</f>
        <v>0</v>
      </c>
      <c r="I148" s="453">
        <f>IF($A148="","",VLOOKUP($A148,BDD!$A$8:$AU$2162,13,0))</f>
        <v>0</v>
      </c>
      <c r="J148" s="453">
        <f>IF($A148="","",VLOOKUP($A148,BDD!$A$8:$AU$2162,14,0))</f>
        <v>0</v>
      </c>
      <c r="K148" s="454">
        <f>IF(Y148="",IF($A148="","",VLOOKUP($A148,BDD!$A$8:$AU$2162,22,0)),VLOOKUP($A148,BDD!$A$8:$AU$2162,31,0))</f>
        <v>0</v>
      </c>
      <c r="L148" s="455">
        <f>IF(Y148="",IF($A148="","",VLOOKUP($A148,BDD!$A$8:$AU$2162,16,0)),IF($A148="","",VLOOKUP($A148,BDD!$A$8:$AU$2162,29,0)))</f>
        <v>0</v>
      </c>
      <c r="M148" s="402">
        <f>IF(Y148="",IF($A148="","",VLOOKUP($A148,BDD!$A$8:$AU$2162,17,0)),VLOOKUP($A148,BDD!$A$8:$AU$2162,30,0))</f>
        <v>0</v>
      </c>
      <c r="N148" s="402">
        <f>IF(Y148="",IF($A148="","",VLOOKUP($A148,BDD!$A$8:$AU$2162,18,0)),VLOOKUP($A148,BDD!$A$8:$AU$2162,30,0))</f>
        <v>0</v>
      </c>
      <c r="O148" s="402">
        <f>IF(Y148="",IF($A148="","",VLOOKUP($A148,BDD!$A$8:$AU$2162,19,0)),VLOOKUP($A148,BDD!$A$8:$AU$2162,30,0))</f>
        <v>0</v>
      </c>
      <c r="P148" s="398" t="str">
        <f>IF($A148="","",RIGHT(VLOOKUP($A148,BDD!$A$8:$AU$2162,23,0),2))</f>
        <v/>
      </c>
      <c r="Q148" s="398" t="str">
        <f>IF($A148="","",RIGHT(VLOOKUP($A148,BDD!$A$8:$AU$2162,27,0),2))</f>
        <v/>
      </c>
      <c r="R148" s="398" t="str">
        <f>IF($A148="","",RIGHT(VLOOKUP($A148,BDD!$A$8:$AU$2162,32,0),2))</f>
        <v/>
      </c>
      <c r="S148" s="398" t="str">
        <f>IF($A148="","",RIGHT(VLOOKUP($A148,BDD!$A$8:$AU$2162,35,0),2))</f>
        <v/>
      </c>
      <c r="T148" s="398" t="str">
        <f>IF($A148="","",RIGHT(VLOOKUP($A148,BDD!$A$8:$AU$2162,38,0),2))</f>
        <v/>
      </c>
      <c r="U148" s="403"/>
      <c r="V148" s="359">
        <v>56</v>
      </c>
      <c r="W148" s="360" t="str">
        <f t="shared" si="1"/>
        <v/>
      </c>
      <c r="X148" s="370"/>
      <c r="Y148" s="411" t="str">
        <f>IF($A148="","",IF(VLOOKUP($A148,BDD!$A$8:$AU$2162,32,0)=0,"",VLOOKUP($A148,BDD!$A$8:$AU$2162,32,0)))</f>
        <v/>
      </c>
    </row>
    <row r="149" spans="1:25" s="359" customFormat="1" ht="10.5" customHeight="1" thickBot="1">
      <c r="A149" s="431" t="str">
        <f>A150</f>
        <v>0091</v>
      </c>
      <c r="B149" s="397"/>
      <c r="C149" s="363">
        <f>IF($A149="","",VLOOKUP($A149,BDD!$A$8:$AU$2162,4,0))</f>
        <v>0</v>
      </c>
      <c r="D149" s="398">
        <f>IF($A149="","",VLOOKUP($A149,BDD!$A$8:$AU$2162,12,0))</f>
        <v>0</v>
      </c>
      <c r="E149" s="1144"/>
      <c r="F149" s="432">
        <f>IF($A149="","",VLOOKUP($A149,BDD!$A$8:$AU$2162,9,0))</f>
        <v>0</v>
      </c>
      <c r="G149" s="448">
        <f>IF($A149="","",VLOOKUP($A149,BDD!$A$8:$AU$2162,10,0))</f>
        <v>0</v>
      </c>
      <c r="H149" s="449">
        <f>IF($A149="","",VLOOKUP($A149,BDD!$A$8:$AU$2162,11,0))</f>
        <v>0</v>
      </c>
      <c r="I149" s="449">
        <f>IF($A149="","",VLOOKUP($A149,BDD!$A$8:$AU$2162,13,0))</f>
        <v>0</v>
      </c>
      <c r="J149" s="449">
        <f>IF($A149="","",VLOOKUP($A149,BDD!$A$8:$AU$2162,14,0))</f>
        <v>0</v>
      </c>
      <c r="K149" s="450">
        <f>IF(Y149="",IF($A149="","",VLOOKUP($A149,BDD!$A$8:$AU$2162,22,0)),VLOOKUP($A149,BDD!$A$8:$AU$2162,31,0))</f>
        <v>0</v>
      </c>
      <c r="L149" s="451">
        <f>IF(Y149="",IF($A149="","",VLOOKUP($A149,BDD!$A$8:$AU$2162,16,0)),IF($A149="","",VLOOKUP($A149,BDD!$A$8:$AU$2162,29,0)))</f>
        <v>0</v>
      </c>
      <c r="M149" s="402">
        <f>IF(Y149="",IF($A149="","",VLOOKUP($A149,BDD!$A$8:$AU$2162,17,0)),VLOOKUP($A149,BDD!$A$8:$AU$2162,30,0))</f>
        <v>0</v>
      </c>
      <c r="N149" s="402">
        <f>IF(Y149="",IF($A149="","",VLOOKUP($A149,BDD!$A$8:$AU$2162,18,0)),VLOOKUP($A149,BDD!$A$8:$AU$2162,30,0))</f>
        <v>0</v>
      </c>
      <c r="O149" s="402">
        <f>IF(Y149="",IF($A149="","",VLOOKUP($A149,BDD!$A$8:$AU$2162,19,0)),VLOOKUP($A149,BDD!$A$8:$AU$2162,30,0))</f>
        <v>0</v>
      </c>
      <c r="P149" s="398" t="str">
        <f>IF($A149="","",RIGHT(VLOOKUP($A149,BDD!$A$8:$AU$2162,23,0),2))</f>
        <v/>
      </c>
      <c r="Q149" s="398" t="str">
        <f>IF($A149="","",RIGHT(VLOOKUP($A149,BDD!$A$8:$AU$2162,27,0),2))</f>
        <v/>
      </c>
      <c r="R149" s="398" t="str">
        <f>IF($A149="","",RIGHT(VLOOKUP($A149,BDD!$A$8:$AU$2162,32,0),2))</f>
        <v/>
      </c>
      <c r="S149" s="398" t="str">
        <f>IF($A149="","",RIGHT(VLOOKUP($A149,BDD!$A$8:$AU$2162,35,0),2))</f>
        <v/>
      </c>
      <c r="T149" s="398" t="str">
        <f>IF($A149="","",RIGHT(VLOOKUP($A149,BDD!$A$8:$AU$2162,38,0),2))</f>
        <v/>
      </c>
      <c r="U149" s="403"/>
      <c r="W149" s="360"/>
      <c r="X149" s="370"/>
      <c r="Y149" s="411"/>
    </row>
    <row r="150" spans="1:25" s="359" customFormat="1" ht="10.5" customHeight="1" thickTop="1" thickBot="1">
      <c r="A150" s="350" t="str">
        <f>IF(X10="","",X91)</f>
        <v>0091</v>
      </c>
      <c r="B150" s="397">
        <f>IF($A150="","",VLOOKUP($A150,BDD!$A$8:$AU$2162,3,0))</f>
        <v>0</v>
      </c>
      <c r="C150" s="363">
        <f>IF($A150="","",VLOOKUP($A150,BDD!$A$8:$AU$2162,4,0))</f>
        <v>0</v>
      </c>
      <c r="D150" s="398">
        <f>IF($A150="","",VLOOKUP($A150,BDD!$A$8:$AU$2162,12,0))</f>
        <v>0</v>
      </c>
      <c r="E150" s="1143" t="str">
        <f>IF($A150="","",VLOOKUP($A150,BDD!$A$8:$AU$2162,5,0))</f>
        <v>JN°091</v>
      </c>
      <c r="F150" s="437">
        <f>IF($A150="","",VLOOKUP($A150,BDD!$A$8:$AU$2162,9,0))</f>
        <v>0</v>
      </c>
      <c r="G150" s="452">
        <f>IF($A150="","",VLOOKUP($A150,BDD!$A$8:$AU$2162,10,0))</f>
        <v>0</v>
      </c>
      <c r="H150" s="453">
        <f>IF($A150="","",VLOOKUP($A150,BDD!$A$8:$AU$2162,11,0))</f>
        <v>0</v>
      </c>
      <c r="I150" s="453">
        <f>IF($A150="","",VLOOKUP($A150,BDD!$A$8:$AU$2162,13,0))</f>
        <v>0</v>
      </c>
      <c r="J150" s="453">
        <f>IF($A150="","",VLOOKUP($A150,BDD!$A$8:$AU$2162,14,0))</f>
        <v>0</v>
      </c>
      <c r="K150" s="454">
        <f>IF(Y150="",IF($A150="","",VLOOKUP($A150,BDD!$A$8:$AU$2162,22,0)),VLOOKUP($A150,BDD!$A$8:$AU$2162,31,0))</f>
        <v>0</v>
      </c>
      <c r="L150" s="455">
        <f>IF(Y150="",IF($A150="","",VLOOKUP($A150,BDD!$A$8:$AU$2162,16,0)),IF($A150="","",VLOOKUP($A150,BDD!$A$8:$AU$2162,29,0)))</f>
        <v>0</v>
      </c>
      <c r="M150" s="402">
        <f>IF(Y150="",IF($A150="","",VLOOKUP($A150,BDD!$A$8:$AU$2162,17,0)),VLOOKUP($A150,BDD!$A$8:$AU$2162,30,0))</f>
        <v>0</v>
      </c>
      <c r="N150" s="402">
        <f>IF(Y150="",IF($A150="","",VLOOKUP($A150,BDD!$A$8:$AU$2162,18,0)),VLOOKUP($A150,BDD!$A$8:$AU$2162,30,0))</f>
        <v>0</v>
      </c>
      <c r="O150" s="402">
        <f>IF(Y150="",IF($A150="","",VLOOKUP($A150,BDD!$A$8:$AU$2162,19,0)),VLOOKUP($A150,BDD!$A$8:$AU$2162,30,0))</f>
        <v>0</v>
      </c>
      <c r="P150" s="398" t="str">
        <f>IF($A150="","",RIGHT(VLOOKUP($A150,BDD!$A$8:$AU$2162,23,0),2))</f>
        <v/>
      </c>
      <c r="Q150" s="398" t="str">
        <f>IF($A150="","",RIGHT(VLOOKUP($A150,BDD!$A$8:$AU$2162,27,0),2))</f>
        <v/>
      </c>
      <c r="R150" s="398" t="str">
        <f>IF($A150="","",RIGHT(VLOOKUP($A150,BDD!$A$8:$AU$2162,32,0),2))</f>
        <v/>
      </c>
      <c r="S150" s="398" t="str">
        <f>IF($A150="","",RIGHT(VLOOKUP($A150,BDD!$A$8:$AU$2162,35,0),2))</f>
        <v/>
      </c>
      <c r="T150" s="398" t="str">
        <f>IF($A150="","",RIGHT(VLOOKUP($A150,BDD!$A$8:$AU$2162,38,0),2))</f>
        <v/>
      </c>
      <c r="U150" s="403"/>
      <c r="V150" s="359">
        <v>57</v>
      </c>
      <c r="W150" s="360" t="str">
        <f t="shared" si="1"/>
        <v/>
      </c>
      <c r="X150" s="370"/>
      <c r="Y150" s="411" t="str">
        <f>IF($A150="","",IF(VLOOKUP($A150,BDD!$A$8:$AU$2162,32,0)=0,"",VLOOKUP($A150,BDD!$A$8:$AU$2162,32,0)))</f>
        <v/>
      </c>
    </row>
    <row r="151" spans="1:25" s="359" customFormat="1" ht="10.5" customHeight="1" thickBot="1">
      <c r="A151" s="431" t="str">
        <f>A152</f>
        <v>0092</v>
      </c>
      <c r="B151" s="397"/>
      <c r="C151" s="363">
        <f>IF($A151="","",VLOOKUP($A151,BDD!$A$8:$AU$2162,4,0))</f>
        <v>0</v>
      </c>
      <c r="D151" s="398">
        <f>IF($A151="","",VLOOKUP($A151,BDD!$A$8:$AU$2162,12,0))</f>
        <v>0</v>
      </c>
      <c r="E151" s="1144"/>
      <c r="F151" s="432">
        <f>IF($A151="","",VLOOKUP($A151,BDD!$A$8:$AU$2162,9,0))</f>
        <v>0</v>
      </c>
      <c r="G151" s="448">
        <f>IF($A151="","",VLOOKUP($A151,BDD!$A$8:$AU$2162,10,0))</f>
        <v>0</v>
      </c>
      <c r="H151" s="449">
        <f>IF($A151="","",VLOOKUP($A151,BDD!$A$8:$AU$2162,11,0))</f>
        <v>0</v>
      </c>
      <c r="I151" s="449">
        <f>IF($A151="","",VLOOKUP($A151,BDD!$A$8:$AU$2162,13,0))</f>
        <v>0</v>
      </c>
      <c r="J151" s="449">
        <f>IF($A151="","",VLOOKUP($A151,BDD!$A$8:$AU$2162,14,0))</f>
        <v>0</v>
      </c>
      <c r="K151" s="450">
        <f>IF(Y151="",IF($A151="","",VLOOKUP($A151,BDD!$A$8:$AU$2162,22,0)),VLOOKUP($A151,BDD!$A$8:$AU$2162,31,0))</f>
        <v>0</v>
      </c>
      <c r="L151" s="451">
        <f>IF(Y151="",IF($A151="","",VLOOKUP($A151,BDD!$A$8:$AU$2162,16,0)),IF($A151="","",VLOOKUP($A151,BDD!$A$8:$AU$2162,29,0)))</f>
        <v>0</v>
      </c>
      <c r="M151" s="402">
        <f>IF(Y151="",IF($A151="","",VLOOKUP($A151,BDD!$A$8:$AU$2162,17,0)),VLOOKUP($A151,BDD!$A$8:$AU$2162,30,0))</f>
        <v>0</v>
      </c>
      <c r="N151" s="402">
        <f>IF(Y151="",IF($A151="","",VLOOKUP($A151,BDD!$A$8:$AU$2162,18,0)),VLOOKUP($A151,BDD!$A$8:$AU$2162,30,0))</f>
        <v>0</v>
      </c>
      <c r="O151" s="402">
        <f>IF(Y151="",IF($A151="","",VLOOKUP($A151,BDD!$A$8:$AU$2162,19,0)),VLOOKUP($A151,BDD!$A$8:$AU$2162,30,0))</f>
        <v>0</v>
      </c>
      <c r="P151" s="398" t="str">
        <f>IF($A151="","",RIGHT(VLOOKUP($A151,BDD!$A$8:$AU$2162,23,0),2))</f>
        <v/>
      </c>
      <c r="Q151" s="398" t="str">
        <f>IF($A151="","",RIGHT(VLOOKUP($A151,BDD!$A$8:$AU$2162,27,0),2))</f>
        <v/>
      </c>
      <c r="R151" s="398" t="str">
        <f>IF($A151="","",RIGHT(VLOOKUP($A151,BDD!$A$8:$AU$2162,32,0),2))</f>
        <v/>
      </c>
      <c r="S151" s="398" t="str">
        <f>IF($A151="","",RIGHT(VLOOKUP($A151,BDD!$A$8:$AU$2162,35,0),2))</f>
        <v/>
      </c>
      <c r="T151" s="398" t="str">
        <f>IF($A151="","",RIGHT(VLOOKUP($A151,BDD!$A$8:$AU$2162,38,0),2))</f>
        <v/>
      </c>
      <c r="U151" s="403"/>
      <c r="W151" s="360"/>
      <c r="X151" s="370"/>
      <c r="Y151" s="411"/>
    </row>
    <row r="152" spans="1:25" s="359" customFormat="1" ht="10.5" customHeight="1" thickTop="1" thickBot="1">
      <c r="A152" s="350" t="str">
        <f>IF(X92="","",X92)</f>
        <v>0092</v>
      </c>
      <c r="B152" s="397">
        <f>IF($A152="","",VLOOKUP($A152,BDD!$A$8:$AU$2162,3,0))</f>
        <v>0</v>
      </c>
      <c r="C152" s="363">
        <f>IF($A152="","",VLOOKUP($A152,BDD!$A$8:$AU$2162,4,0))</f>
        <v>0</v>
      </c>
      <c r="D152" s="398">
        <f>IF($A152="","",VLOOKUP($A152,BDD!$A$8:$AU$2162,12,0))</f>
        <v>0</v>
      </c>
      <c r="E152" s="1143" t="str">
        <f>IF($A152="","",VLOOKUP($A152,BDD!$A$8:$AU$2162,5,0))</f>
        <v>JN°092</v>
      </c>
      <c r="F152" s="437">
        <f>IF($A152="","",VLOOKUP($A152,BDD!$A$8:$AU$2162,9,0))</f>
        <v>0</v>
      </c>
      <c r="G152" s="452">
        <f>IF($A152="","",VLOOKUP($A152,BDD!$A$8:$AU$2162,10,0))</f>
        <v>0</v>
      </c>
      <c r="H152" s="453">
        <f>IF($A152="","",VLOOKUP($A152,BDD!$A$8:$AU$2162,11,0))</f>
        <v>0</v>
      </c>
      <c r="I152" s="453">
        <f>IF($A152="","",VLOOKUP($A152,BDD!$A$8:$AU$2162,13,0))</f>
        <v>0</v>
      </c>
      <c r="J152" s="453">
        <f>IF($A152="","",VLOOKUP($A152,BDD!$A$8:$AU$2162,14,0))</f>
        <v>0</v>
      </c>
      <c r="K152" s="454">
        <f>IF(Y152="",IF($A152="","",VLOOKUP($A152,BDD!$A$8:$AU$2162,22,0)),VLOOKUP($A152,BDD!$A$8:$AU$2162,31,0))</f>
        <v>0</v>
      </c>
      <c r="L152" s="455">
        <f>IF(Y152="",IF($A152="","",VLOOKUP($A152,BDD!$A$8:$AU$2162,16,0)),IF($A152="","",VLOOKUP($A152,BDD!$A$8:$AU$2162,29,0)))</f>
        <v>0</v>
      </c>
      <c r="M152" s="402">
        <f>IF(Y152="",IF($A152="","",VLOOKUP($A152,BDD!$A$8:$AU$2162,17,0)),VLOOKUP($A152,BDD!$A$8:$AU$2162,30,0))</f>
        <v>0</v>
      </c>
      <c r="N152" s="402">
        <f>IF(Y152="",IF($A152="","",VLOOKUP($A152,BDD!$A$8:$AU$2162,18,0)),VLOOKUP($A152,BDD!$A$8:$AU$2162,30,0))</f>
        <v>0</v>
      </c>
      <c r="O152" s="402">
        <f>IF(Y152="",IF($A152="","",VLOOKUP($A152,BDD!$A$8:$AU$2162,19,0)),VLOOKUP($A152,BDD!$A$8:$AU$2162,30,0))</f>
        <v>0</v>
      </c>
      <c r="P152" s="398" t="str">
        <f>IF($A152="","",RIGHT(VLOOKUP($A152,BDD!$A$8:$AU$2162,23,0),2))</f>
        <v/>
      </c>
      <c r="Q152" s="398" t="str">
        <f>IF($A152="","",RIGHT(VLOOKUP($A152,BDD!$A$8:$AU$2162,27,0),2))</f>
        <v/>
      </c>
      <c r="R152" s="398" t="str">
        <f>IF($A152="","",RIGHT(VLOOKUP($A152,BDD!$A$8:$AU$2162,32,0),2))</f>
        <v/>
      </c>
      <c r="S152" s="398" t="str">
        <f>IF($A152="","",RIGHT(VLOOKUP($A152,BDD!$A$8:$AU$2162,35,0),2))</f>
        <v/>
      </c>
      <c r="T152" s="398" t="str">
        <f>IF($A152="","",RIGHT(VLOOKUP($A152,BDD!$A$8:$AU$2162,38,0),2))</f>
        <v/>
      </c>
      <c r="U152" s="403"/>
      <c r="V152" s="359">
        <v>58</v>
      </c>
      <c r="W152" s="360" t="str">
        <f t="shared" si="1"/>
        <v/>
      </c>
      <c r="X152" s="370"/>
      <c r="Y152" s="411" t="str">
        <f>IF($A152="","",IF(VLOOKUP($A152,BDD!$A$8:$AU$2162,32,0)=0,"",VLOOKUP($A152,BDD!$A$8:$AU$2162,32,0)))</f>
        <v/>
      </c>
    </row>
    <row r="153" spans="1:25" s="359" customFormat="1" ht="10.5" customHeight="1" thickBot="1">
      <c r="A153" s="431" t="str">
        <f>A154</f>
        <v>0093</v>
      </c>
      <c r="B153" s="397"/>
      <c r="C153" s="363">
        <f>IF($A153="","",VLOOKUP($A153,BDD!$A$8:$AU$2162,4,0))</f>
        <v>0</v>
      </c>
      <c r="D153" s="398">
        <f>IF($A153="","",VLOOKUP($A153,BDD!$A$8:$AU$2162,12,0))</f>
        <v>0</v>
      </c>
      <c r="E153" s="1144"/>
      <c r="F153" s="432">
        <f>IF($A153="","",VLOOKUP($A153,BDD!$A$8:$AU$2162,9,0))</f>
        <v>0</v>
      </c>
      <c r="G153" s="448">
        <f>IF($A153="","",VLOOKUP($A153,BDD!$A$8:$AU$2162,10,0))</f>
        <v>0</v>
      </c>
      <c r="H153" s="449">
        <f>IF($A153="","",VLOOKUP($A153,BDD!$A$8:$AU$2162,11,0))</f>
        <v>0</v>
      </c>
      <c r="I153" s="449">
        <f>IF($A153="","",VLOOKUP($A153,BDD!$A$8:$AU$2162,13,0))</f>
        <v>0</v>
      </c>
      <c r="J153" s="449">
        <f>IF($A153="","",VLOOKUP($A153,BDD!$A$8:$AU$2162,14,0))</f>
        <v>0</v>
      </c>
      <c r="K153" s="450">
        <f>IF(Y153="",IF($A153="","",VLOOKUP($A153,BDD!$A$8:$AU$2162,22,0)),VLOOKUP($A153,BDD!$A$8:$AU$2162,31,0))</f>
        <v>0</v>
      </c>
      <c r="L153" s="451">
        <f>IF(Y153="",IF($A153="","",VLOOKUP($A153,BDD!$A$8:$AU$2162,16,0)),IF($A153="","",VLOOKUP($A153,BDD!$A$8:$AU$2162,29,0)))</f>
        <v>0</v>
      </c>
      <c r="M153" s="402">
        <f>IF(Y153="",IF($A153="","",VLOOKUP($A153,BDD!$A$8:$AU$2162,17,0)),VLOOKUP($A153,BDD!$A$8:$AU$2162,30,0))</f>
        <v>0</v>
      </c>
      <c r="N153" s="402">
        <f>IF(Y153="",IF($A153="","",VLOOKUP($A153,BDD!$A$8:$AU$2162,18,0)),VLOOKUP($A153,BDD!$A$8:$AU$2162,30,0))</f>
        <v>0</v>
      </c>
      <c r="O153" s="402">
        <f>IF(Y153="",IF($A153="","",VLOOKUP($A153,BDD!$A$8:$AU$2162,19,0)),VLOOKUP($A153,BDD!$A$8:$AU$2162,30,0))</f>
        <v>0</v>
      </c>
      <c r="P153" s="398" t="str">
        <f>IF($A153="","",RIGHT(VLOOKUP($A153,BDD!$A$8:$AU$2162,23,0),2))</f>
        <v/>
      </c>
      <c r="Q153" s="398" t="str">
        <f>IF($A153="","",RIGHT(VLOOKUP($A153,BDD!$A$8:$AU$2162,27,0),2))</f>
        <v/>
      </c>
      <c r="R153" s="398" t="str">
        <f>IF($A153="","",RIGHT(VLOOKUP($A153,BDD!$A$8:$AU$2162,32,0),2))</f>
        <v/>
      </c>
      <c r="S153" s="398" t="str">
        <f>IF($A153="","",RIGHT(VLOOKUP($A153,BDD!$A$8:$AU$2162,35,0),2))</f>
        <v/>
      </c>
      <c r="T153" s="398" t="str">
        <f>IF($A153="","",RIGHT(VLOOKUP($A153,BDD!$A$8:$AU$2162,38,0),2))</f>
        <v/>
      </c>
      <c r="U153" s="403"/>
      <c r="W153" s="360"/>
      <c r="X153" s="370"/>
      <c r="Y153" s="411"/>
    </row>
    <row r="154" spans="1:25" s="359" customFormat="1" ht="10.5" customHeight="1" thickTop="1" thickBot="1">
      <c r="A154" s="350" t="str">
        <f>IF(X93="","",X93)</f>
        <v>0093</v>
      </c>
      <c r="B154" s="397">
        <f>IF($A154="","",VLOOKUP($A154,BDD!$A$8:$AU$2162,3,0))</f>
        <v>0</v>
      </c>
      <c r="C154" s="363">
        <f>IF($A154="","",VLOOKUP($A154,BDD!$A$8:$AU$2162,4,0))</f>
        <v>0</v>
      </c>
      <c r="D154" s="398">
        <f>IF($A154="","",VLOOKUP($A154,BDD!$A$8:$AU$2162,12,0))</f>
        <v>0</v>
      </c>
      <c r="E154" s="1143" t="str">
        <f>IF($A154="","",VLOOKUP($A154,BDD!$A$8:$AU$2162,5,0))</f>
        <v>JN°093</v>
      </c>
      <c r="F154" s="437">
        <f>IF($A154="","",VLOOKUP($A154,BDD!$A$8:$AU$2162,9,0))</f>
        <v>0</v>
      </c>
      <c r="G154" s="452">
        <f>IF($A154="","",VLOOKUP($A154,BDD!$A$8:$AU$2162,10,0))</f>
        <v>0</v>
      </c>
      <c r="H154" s="453">
        <f>IF($A154="","",VLOOKUP($A154,BDD!$A$8:$AU$2162,11,0))</f>
        <v>0</v>
      </c>
      <c r="I154" s="453">
        <f>IF($A154="","",VLOOKUP($A154,BDD!$A$8:$AU$2162,13,0))</f>
        <v>0</v>
      </c>
      <c r="J154" s="453">
        <f>IF($A154="","",VLOOKUP($A154,BDD!$A$8:$AU$2162,14,0))</f>
        <v>0</v>
      </c>
      <c r="K154" s="454">
        <f>IF(Y154="",IF($A154="","",VLOOKUP($A154,BDD!$A$8:$AU$2162,22,0)),VLOOKUP($A154,BDD!$A$8:$AU$2162,31,0))</f>
        <v>0</v>
      </c>
      <c r="L154" s="455">
        <f>IF(Y154="",IF($A154="","",VLOOKUP($A154,BDD!$A$8:$AU$2162,16,0)),IF($A154="","",VLOOKUP($A154,BDD!$A$8:$AU$2162,29,0)))</f>
        <v>0</v>
      </c>
      <c r="M154" s="402">
        <f>IF(Y154="",IF($A154="","",VLOOKUP($A154,BDD!$A$8:$AU$2162,17,0)),VLOOKUP($A154,BDD!$A$8:$AU$2162,30,0))</f>
        <v>0</v>
      </c>
      <c r="N154" s="402">
        <f>IF(Y154="",IF($A154="","",VLOOKUP($A154,BDD!$A$8:$AU$2162,18,0)),VLOOKUP($A154,BDD!$A$8:$AU$2162,30,0))</f>
        <v>0</v>
      </c>
      <c r="O154" s="402">
        <f>IF(Y154="",IF($A154="","",VLOOKUP($A154,BDD!$A$8:$AU$2162,19,0)),VLOOKUP($A154,BDD!$A$8:$AU$2162,30,0))</f>
        <v>0</v>
      </c>
      <c r="P154" s="398" t="str">
        <f>IF($A154="","",RIGHT(VLOOKUP($A154,BDD!$A$8:$AU$2162,23,0),2))</f>
        <v/>
      </c>
      <c r="Q154" s="398" t="str">
        <f>IF($A154="","",RIGHT(VLOOKUP($A154,BDD!$A$8:$AU$2162,27,0),2))</f>
        <v/>
      </c>
      <c r="R154" s="398" t="str">
        <f>IF($A154="","",RIGHT(VLOOKUP($A154,BDD!$A$8:$AU$2162,32,0),2))</f>
        <v/>
      </c>
      <c r="S154" s="398" t="str">
        <f>IF($A154="","",RIGHT(VLOOKUP($A154,BDD!$A$8:$AU$2162,35,0),2))</f>
        <v/>
      </c>
      <c r="T154" s="398" t="str">
        <f>IF($A154="","",RIGHT(VLOOKUP($A154,BDD!$A$8:$AU$2162,38,0),2))</f>
        <v/>
      </c>
      <c r="U154" s="403"/>
      <c r="V154" s="359">
        <v>59</v>
      </c>
      <c r="W154" s="360" t="str">
        <f t="shared" si="1"/>
        <v/>
      </c>
      <c r="X154" s="370"/>
      <c r="Y154" s="411" t="str">
        <f>IF($A154="","",IF(VLOOKUP($A154,BDD!$A$8:$AU$2162,32,0)=0,"",VLOOKUP($A154,BDD!$A$8:$AU$2162,32,0)))</f>
        <v/>
      </c>
    </row>
    <row r="155" spans="1:25" s="359" customFormat="1" ht="10.5" customHeight="1" thickBot="1">
      <c r="A155" s="431" t="str">
        <f>A156</f>
        <v>0094</v>
      </c>
      <c r="B155" s="397"/>
      <c r="C155" s="363">
        <f>IF($A155="","",VLOOKUP($A155,BDD!$A$8:$AU$2162,4,0))</f>
        <v>0</v>
      </c>
      <c r="D155" s="398">
        <f>IF($A155="","",VLOOKUP($A155,BDD!$A$8:$AU$2162,12,0))</f>
        <v>0</v>
      </c>
      <c r="E155" s="1144"/>
      <c r="F155" s="432">
        <f>IF($A155="","",VLOOKUP($A155,BDD!$A$8:$AU$2162,9,0))</f>
        <v>0</v>
      </c>
      <c r="G155" s="448">
        <f>IF($A155="","",VLOOKUP($A155,BDD!$A$8:$AU$2162,10,0))</f>
        <v>0</v>
      </c>
      <c r="H155" s="449">
        <f>IF($A155="","",VLOOKUP($A155,BDD!$A$8:$AU$2162,11,0))</f>
        <v>0</v>
      </c>
      <c r="I155" s="449">
        <f>IF($A155="","",VLOOKUP($A155,BDD!$A$8:$AU$2162,13,0))</f>
        <v>0</v>
      </c>
      <c r="J155" s="449">
        <f>IF($A155="","",VLOOKUP($A155,BDD!$A$8:$AU$2162,14,0))</f>
        <v>0</v>
      </c>
      <c r="K155" s="450">
        <f>IF(Y155="",IF($A155="","",VLOOKUP($A155,BDD!$A$8:$AU$2162,22,0)),VLOOKUP($A155,BDD!$A$8:$AU$2162,31,0))</f>
        <v>0</v>
      </c>
      <c r="L155" s="451">
        <f>IF(Y155="",IF($A155="","",VLOOKUP($A155,BDD!$A$8:$AU$2162,16,0)),IF($A155="","",VLOOKUP($A155,BDD!$A$8:$AU$2162,29,0)))</f>
        <v>0</v>
      </c>
      <c r="M155" s="402">
        <f>IF(Y155="",IF($A155="","",VLOOKUP($A155,BDD!$A$8:$AU$2162,17,0)),VLOOKUP($A155,BDD!$A$8:$AU$2162,30,0))</f>
        <v>0</v>
      </c>
      <c r="N155" s="402">
        <f>IF(Y155="",IF($A155="","",VLOOKUP($A155,BDD!$A$8:$AU$2162,18,0)),VLOOKUP($A155,BDD!$A$8:$AU$2162,30,0))</f>
        <v>0</v>
      </c>
      <c r="O155" s="402">
        <f>IF(Y155="",IF($A155="","",VLOOKUP($A155,BDD!$A$8:$AU$2162,19,0)),VLOOKUP($A155,BDD!$A$8:$AU$2162,30,0))</f>
        <v>0</v>
      </c>
      <c r="P155" s="398" t="str">
        <f>IF($A155="","",RIGHT(VLOOKUP($A155,BDD!$A$8:$AU$2162,23,0),2))</f>
        <v/>
      </c>
      <c r="Q155" s="398" t="str">
        <f>IF($A155="","",RIGHT(VLOOKUP($A155,BDD!$A$8:$AU$2162,27,0),2))</f>
        <v/>
      </c>
      <c r="R155" s="398" t="str">
        <f>IF($A155="","",RIGHT(VLOOKUP($A155,BDD!$A$8:$AU$2162,32,0),2))</f>
        <v/>
      </c>
      <c r="S155" s="398" t="str">
        <f>IF($A155="","",RIGHT(VLOOKUP($A155,BDD!$A$8:$AU$2162,35,0),2))</f>
        <v/>
      </c>
      <c r="T155" s="398" t="str">
        <f>IF($A155="","",RIGHT(VLOOKUP($A155,BDD!$A$8:$AU$2162,38,0),2))</f>
        <v/>
      </c>
      <c r="U155" s="403"/>
      <c r="W155" s="360"/>
      <c r="X155" s="370"/>
      <c r="Y155" s="411"/>
    </row>
    <row r="156" spans="1:25" s="359" customFormat="1" ht="10.5" customHeight="1" thickTop="1" thickBot="1">
      <c r="A156" s="350" t="str">
        <f>IF(X94="","",X94)</f>
        <v>0094</v>
      </c>
      <c r="B156" s="397">
        <f>IF($A156="","",VLOOKUP($A156,BDD!$A$8:$AU$2162,3,0))</f>
        <v>0</v>
      </c>
      <c r="C156" s="363">
        <f>IF($A156="","",VLOOKUP($A156,BDD!$A$8:$AU$2162,4,0))</f>
        <v>0</v>
      </c>
      <c r="D156" s="398">
        <f>IF($A156="","",VLOOKUP($A156,BDD!$A$8:$AU$2162,12,0))</f>
        <v>0</v>
      </c>
      <c r="E156" s="1143" t="str">
        <f>IF($A156="","",VLOOKUP($A156,BDD!$A$8:$AU$2162,5,0))</f>
        <v>JN°094</v>
      </c>
      <c r="F156" s="437">
        <f>IF($A156="","",VLOOKUP($A156,BDD!$A$8:$AU$2162,9,0))</f>
        <v>0</v>
      </c>
      <c r="G156" s="452">
        <f>IF($A156="","",VLOOKUP($A156,BDD!$A$8:$AU$2162,10,0))</f>
        <v>0</v>
      </c>
      <c r="H156" s="453">
        <f>IF($A156="","",VLOOKUP($A156,BDD!$A$8:$AU$2162,11,0))</f>
        <v>0</v>
      </c>
      <c r="I156" s="453">
        <f>IF($A156="","",VLOOKUP($A156,BDD!$A$8:$AU$2162,13,0))</f>
        <v>0</v>
      </c>
      <c r="J156" s="453">
        <f>IF($A156="","",VLOOKUP($A156,BDD!$A$8:$AU$2162,14,0))</f>
        <v>0</v>
      </c>
      <c r="K156" s="454">
        <f>IF(Y156="",IF($A156="","",VLOOKUP($A156,BDD!$A$8:$AU$2162,22,0)),VLOOKUP($A156,BDD!$A$8:$AU$2162,31,0))</f>
        <v>0</v>
      </c>
      <c r="L156" s="455">
        <f>IF(Y156="",IF($A156="","",VLOOKUP($A156,BDD!$A$8:$AU$2162,16,0)),IF($A156="","",VLOOKUP($A156,BDD!$A$8:$AU$2162,29,0)))</f>
        <v>0</v>
      </c>
      <c r="M156" s="402">
        <f>IF(Y156="",IF($A156="","",VLOOKUP($A156,BDD!$A$8:$AU$2162,17,0)),VLOOKUP($A156,BDD!$A$8:$AU$2162,30,0))</f>
        <v>0</v>
      </c>
      <c r="N156" s="402">
        <f>IF(Y156="",IF($A156="","",VLOOKUP($A156,BDD!$A$8:$AU$2162,18,0)),VLOOKUP($A156,BDD!$A$8:$AU$2162,30,0))</f>
        <v>0</v>
      </c>
      <c r="O156" s="402">
        <f>IF(Y156="",IF($A156="","",VLOOKUP($A156,BDD!$A$8:$AU$2162,19,0)),VLOOKUP($A156,BDD!$A$8:$AU$2162,30,0))</f>
        <v>0</v>
      </c>
      <c r="P156" s="398" t="str">
        <f>IF($A156="","",RIGHT(VLOOKUP($A156,BDD!$A$8:$AU$2162,23,0),2))</f>
        <v/>
      </c>
      <c r="Q156" s="398" t="str">
        <f>IF($A156="","",RIGHT(VLOOKUP($A156,BDD!$A$8:$AU$2162,27,0),2))</f>
        <v/>
      </c>
      <c r="R156" s="398" t="str">
        <f>IF($A156="","",RIGHT(VLOOKUP($A156,BDD!$A$8:$AU$2162,32,0),2))</f>
        <v/>
      </c>
      <c r="S156" s="398" t="str">
        <f>IF($A156="","",RIGHT(VLOOKUP($A156,BDD!$A$8:$AU$2162,35,0),2))</f>
        <v/>
      </c>
      <c r="T156" s="398" t="str">
        <f>IF($A156="","",RIGHT(VLOOKUP($A156,BDD!$A$8:$AU$2162,38,0),2))</f>
        <v/>
      </c>
      <c r="U156" s="403"/>
      <c r="V156" s="359">
        <v>60</v>
      </c>
      <c r="W156" s="360" t="str">
        <f t="shared" si="1"/>
        <v/>
      </c>
      <c r="X156" s="370"/>
      <c r="Y156" s="411" t="str">
        <f>IF($A156="","",IF(VLOOKUP($A156,BDD!$A$8:$AU$2162,32,0)=0,"",VLOOKUP($A156,BDD!$A$8:$AU$2162,32,0)))</f>
        <v/>
      </c>
    </row>
    <row r="157" spans="1:25" s="359" customFormat="1" ht="10.5" customHeight="1" thickBot="1">
      <c r="A157" s="431" t="str">
        <f>A158</f>
        <v>0095</v>
      </c>
      <c r="B157" s="397"/>
      <c r="C157" s="363">
        <f>IF($A157="","",VLOOKUP($A157,BDD!$A$8:$AU$2162,4,0))</f>
        <v>0</v>
      </c>
      <c r="D157" s="398">
        <f>IF($A157="","",VLOOKUP($A157,BDD!$A$8:$AU$2162,12,0))</f>
        <v>0</v>
      </c>
      <c r="E157" s="1144"/>
      <c r="F157" s="432">
        <f>IF($A157="","",VLOOKUP($A157,BDD!$A$8:$AU$2162,9,0))</f>
        <v>0</v>
      </c>
      <c r="G157" s="448">
        <f>IF($A157="","",VLOOKUP($A157,BDD!$A$8:$AU$2162,10,0))</f>
        <v>0</v>
      </c>
      <c r="H157" s="449">
        <f>IF($A157="","",VLOOKUP($A157,BDD!$A$8:$AU$2162,11,0))</f>
        <v>0</v>
      </c>
      <c r="I157" s="449">
        <f>IF($A157="","",VLOOKUP($A157,BDD!$A$8:$AU$2162,13,0))</f>
        <v>0</v>
      </c>
      <c r="J157" s="449">
        <f>IF($A157="","",VLOOKUP($A157,BDD!$A$8:$AU$2162,14,0))</f>
        <v>0</v>
      </c>
      <c r="K157" s="450">
        <f>IF(Y157="",IF($A157="","",VLOOKUP($A157,BDD!$A$8:$AU$2162,22,0)),VLOOKUP($A157,BDD!$A$8:$AU$2162,31,0))</f>
        <v>0</v>
      </c>
      <c r="L157" s="451">
        <f>IF(Y157="",IF($A157="","",VLOOKUP($A157,BDD!$A$8:$AU$2162,16,0)),IF($A157="","",VLOOKUP($A157,BDD!$A$8:$AU$2162,29,0)))</f>
        <v>0</v>
      </c>
      <c r="M157" s="402">
        <f>IF(Y157="",IF($A157="","",VLOOKUP($A157,BDD!$A$8:$AU$2162,17,0)),VLOOKUP($A157,BDD!$A$8:$AU$2162,30,0))</f>
        <v>0</v>
      </c>
      <c r="N157" s="402">
        <f>IF(Y157="",IF($A157="","",VLOOKUP($A157,BDD!$A$8:$AU$2162,18,0)),VLOOKUP($A157,BDD!$A$8:$AU$2162,30,0))</f>
        <v>0</v>
      </c>
      <c r="O157" s="402">
        <f>IF(Y157="",IF($A157="","",VLOOKUP($A157,BDD!$A$8:$AU$2162,19,0)),VLOOKUP($A157,BDD!$A$8:$AU$2162,30,0))</f>
        <v>0</v>
      </c>
      <c r="P157" s="398" t="str">
        <f>IF($A157="","",RIGHT(VLOOKUP($A157,BDD!$A$8:$AU$2162,23,0),2))</f>
        <v/>
      </c>
      <c r="Q157" s="398" t="str">
        <f>IF($A157="","",RIGHT(VLOOKUP($A157,BDD!$A$8:$AU$2162,27,0),2))</f>
        <v/>
      </c>
      <c r="R157" s="398" t="str">
        <f>IF($A157="","",RIGHT(VLOOKUP($A157,BDD!$A$8:$AU$2162,32,0),2))</f>
        <v/>
      </c>
      <c r="S157" s="398" t="str">
        <f>IF($A157="","",RIGHT(VLOOKUP($A157,BDD!$A$8:$AU$2162,35,0),2))</f>
        <v/>
      </c>
      <c r="T157" s="398" t="str">
        <f>IF($A157="","",RIGHT(VLOOKUP($A157,BDD!$A$8:$AU$2162,38,0),2))</f>
        <v/>
      </c>
      <c r="U157" s="403"/>
      <c r="W157" s="360"/>
      <c r="X157" s="370"/>
      <c r="Y157" s="411"/>
    </row>
    <row r="158" spans="1:25" s="359" customFormat="1" ht="10.5" customHeight="1" thickTop="1" thickBot="1">
      <c r="A158" s="350" t="str">
        <f>IF(X95="","",X95)</f>
        <v>0095</v>
      </c>
      <c r="B158" s="397">
        <f>IF($A158="","",VLOOKUP($A158,BDD!$A$8:$AU$2162,3,0))</f>
        <v>0</v>
      </c>
      <c r="C158" s="363">
        <f>IF($A158="","",VLOOKUP($A158,BDD!$A$8:$AU$2162,4,0))</f>
        <v>0</v>
      </c>
      <c r="D158" s="398">
        <f>IF($A158="","",VLOOKUP($A158,BDD!$A$8:$AU$2162,12,0))</f>
        <v>0</v>
      </c>
      <c r="E158" s="1143" t="str">
        <f>IF($A158="","",VLOOKUP($A158,BDD!$A$8:$AU$2162,5,0))</f>
        <v>JN°095</v>
      </c>
      <c r="F158" s="437">
        <f>IF($A158="","",VLOOKUP($A158,BDD!$A$8:$AU$2162,9,0))</f>
        <v>0</v>
      </c>
      <c r="G158" s="452">
        <f>IF($A158="","",VLOOKUP($A158,BDD!$A$8:$AU$2162,10,0))</f>
        <v>0</v>
      </c>
      <c r="H158" s="453">
        <f>IF($A158="","",VLOOKUP($A158,BDD!$A$8:$AU$2162,11,0))</f>
        <v>0</v>
      </c>
      <c r="I158" s="453">
        <f>IF($A158="","",VLOOKUP($A158,BDD!$A$8:$AU$2162,13,0))</f>
        <v>0</v>
      </c>
      <c r="J158" s="453">
        <f>IF($A158="","",VLOOKUP($A158,BDD!$A$8:$AU$2162,14,0))</f>
        <v>0</v>
      </c>
      <c r="K158" s="454">
        <f>IF(Y158="",IF($A158="","",VLOOKUP($A158,BDD!$A$8:$AU$2162,22,0)),VLOOKUP($A158,BDD!$A$8:$AU$2162,31,0))</f>
        <v>0</v>
      </c>
      <c r="L158" s="455">
        <f>IF(Y158="",IF($A158="","",VLOOKUP($A158,BDD!$A$8:$AU$2162,16,0)),IF($A158="","",VLOOKUP($A158,BDD!$A$8:$AU$2162,29,0)))</f>
        <v>0</v>
      </c>
      <c r="M158" s="402">
        <f>IF(Y158="",IF($A158="","",VLOOKUP($A158,BDD!$A$8:$AU$2162,17,0)),VLOOKUP($A158,BDD!$A$8:$AU$2162,30,0))</f>
        <v>0</v>
      </c>
      <c r="N158" s="402">
        <f>IF(Y158="",IF($A158="","",VLOOKUP($A158,BDD!$A$8:$AU$2162,18,0)),VLOOKUP($A158,BDD!$A$8:$AU$2162,30,0))</f>
        <v>0</v>
      </c>
      <c r="O158" s="402">
        <f>IF(Y158="",IF($A158="","",VLOOKUP($A158,BDD!$A$8:$AU$2162,19,0)),VLOOKUP($A158,BDD!$A$8:$AU$2162,30,0))</f>
        <v>0</v>
      </c>
      <c r="P158" s="398" t="str">
        <f>IF($A158="","",RIGHT(VLOOKUP($A158,BDD!$A$8:$AU$2162,23,0),2))</f>
        <v/>
      </c>
      <c r="Q158" s="398" t="str">
        <f>IF($A158="","",RIGHT(VLOOKUP($A158,BDD!$A$8:$AU$2162,27,0),2))</f>
        <v/>
      </c>
      <c r="R158" s="398" t="str">
        <f>IF($A158="","",RIGHT(VLOOKUP($A158,BDD!$A$8:$AU$2162,32,0),2))</f>
        <v/>
      </c>
      <c r="S158" s="398" t="str">
        <f>IF($A158="","",RIGHT(VLOOKUP($A158,BDD!$A$8:$AU$2162,35,0),2))</f>
        <v/>
      </c>
      <c r="T158" s="398" t="str">
        <f>IF($A158="","",RIGHT(VLOOKUP($A158,BDD!$A$8:$AU$2162,38,0),2))</f>
        <v/>
      </c>
      <c r="U158" s="403"/>
      <c r="V158" s="359">
        <v>61</v>
      </c>
      <c r="W158" s="360" t="str">
        <f t="shared" si="1"/>
        <v/>
      </c>
      <c r="X158" s="370"/>
      <c r="Y158" s="411" t="str">
        <f>IF($A158="","",IF(VLOOKUP($A158,BDD!$A$8:$AU$2162,32,0)=0,"",VLOOKUP($A158,BDD!$A$8:$AU$2162,32,0)))</f>
        <v/>
      </c>
    </row>
    <row r="159" spans="1:25" s="359" customFormat="1" ht="10.5" customHeight="1" thickBot="1">
      <c r="A159" s="431" t="str">
        <f>A160</f>
        <v>0096</v>
      </c>
      <c r="B159" s="397"/>
      <c r="C159" s="363">
        <f>IF($A159="","",VLOOKUP($A159,BDD!$A$8:$AU$2162,4,0))</f>
        <v>0</v>
      </c>
      <c r="D159" s="398">
        <f>IF($A159="","",VLOOKUP($A159,BDD!$A$8:$AU$2162,12,0))</f>
        <v>0</v>
      </c>
      <c r="E159" s="1144"/>
      <c r="F159" s="432">
        <f>IF($A159="","",VLOOKUP($A159,BDD!$A$8:$AU$2162,9,0))</f>
        <v>0</v>
      </c>
      <c r="G159" s="448">
        <f>IF($A159="","",VLOOKUP($A159,BDD!$A$8:$AU$2162,10,0))</f>
        <v>0</v>
      </c>
      <c r="H159" s="449">
        <f>IF($A159="","",VLOOKUP($A159,BDD!$A$8:$AU$2162,11,0))</f>
        <v>0</v>
      </c>
      <c r="I159" s="449">
        <f>IF($A159="","",VLOOKUP($A159,BDD!$A$8:$AU$2162,13,0))</f>
        <v>0</v>
      </c>
      <c r="J159" s="449">
        <f>IF($A159="","",VLOOKUP($A159,BDD!$A$8:$AU$2162,14,0))</f>
        <v>0</v>
      </c>
      <c r="K159" s="450">
        <f>IF(Y159="",IF($A159="","",VLOOKUP($A159,BDD!$A$8:$AU$2162,22,0)),VLOOKUP($A159,BDD!$A$8:$AU$2162,31,0))</f>
        <v>0</v>
      </c>
      <c r="L159" s="451">
        <f>IF(Y159="",IF($A159="","",VLOOKUP($A159,BDD!$A$8:$AU$2162,16,0)),IF($A159="","",VLOOKUP($A159,BDD!$A$8:$AU$2162,29,0)))</f>
        <v>0</v>
      </c>
      <c r="M159" s="402">
        <f>IF(Y159="",IF($A159="","",VLOOKUP($A159,BDD!$A$8:$AU$2162,17,0)),VLOOKUP($A159,BDD!$A$8:$AU$2162,30,0))</f>
        <v>0</v>
      </c>
      <c r="N159" s="402">
        <f>IF(Y159="",IF($A159="","",VLOOKUP($A159,BDD!$A$8:$AU$2162,18,0)),VLOOKUP($A159,BDD!$A$8:$AU$2162,30,0))</f>
        <v>0</v>
      </c>
      <c r="O159" s="402">
        <f>IF(Y159="",IF($A159="","",VLOOKUP($A159,BDD!$A$8:$AU$2162,19,0)),VLOOKUP($A159,BDD!$A$8:$AU$2162,30,0))</f>
        <v>0</v>
      </c>
      <c r="P159" s="398" t="str">
        <f>IF($A159="","",RIGHT(VLOOKUP($A159,BDD!$A$8:$AU$2162,23,0),2))</f>
        <v/>
      </c>
      <c r="Q159" s="398" t="str">
        <f>IF($A159="","",RIGHT(VLOOKUP($A159,BDD!$A$8:$AU$2162,27,0),2))</f>
        <v/>
      </c>
      <c r="R159" s="398" t="str">
        <f>IF($A159="","",RIGHT(VLOOKUP($A159,BDD!$A$8:$AU$2162,32,0),2))</f>
        <v/>
      </c>
      <c r="S159" s="398" t="str">
        <f>IF($A159="","",RIGHT(VLOOKUP($A159,BDD!$A$8:$AU$2162,35,0),2))</f>
        <v/>
      </c>
      <c r="T159" s="398" t="str">
        <f>IF($A159="","",RIGHT(VLOOKUP($A159,BDD!$A$8:$AU$2162,38,0),2))</f>
        <v/>
      </c>
      <c r="U159" s="403"/>
      <c r="W159" s="360"/>
      <c r="X159" s="370"/>
      <c r="Y159" s="411"/>
    </row>
    <row r="160" spans="1:25" s="359" customFormat="1" ht="10.5" customHeight="1" thickTop="1" thickBot="1">
      <c r="A160" s="350" t="str">
        <f>IF(X96="","",X96)</f>
        <v>0096</v>
      </c>
      <c r="B160" s="397">
        <f>IF($A160="","",VLOOKUP($A160,BDD!$A$8:$AU$2162,3,0))</f>
        <v>0</v>
      </c>
      <c r="C160" s="363">
        <f>IF($A160="","",VLOOKUP($A160,BDD!$A$8:$AU$2162,4,0))</f>
        <v>0</v>
      </c>
      <c r="D160" s="398">
        <f>IF($A160="","",VLOOKUP($A160,BDD!$A$8:$AU$2162,12,0))</f>
        <v>0</v>
      </c>
      <c r="E160" s="1143" t="str">
        <f>IF($A160="","",VLOOKUP($A160,BDD!$A$8:$AU$2162,5,0))</f>
        <v>JN°096</v>
      </c>
      <c r="F160" s="437">
        <f>IF($A160="","",VLOOKUP($A160,BDD!$A$8:$AU$2162,9,0))</f>
        <v>0</v>
      </c>
      <c r="G160" s="452">
        <f>IF($A160="","",VLOOKUP($A160,BDD!$A$8:$AU$2162,10,0))</f>
        <v>0</v>
      </c>
      <c r="H160" s="453">
        <f>IF($A160="","",VLOOKUP($A160,BDD!$A$8:$AU$2162,11,0))</f>
        <v>0</v>
      </c>
      <c r="I160" s="453">
        <f>IF($A160="","",VLOOKUP($A160,BDD!$A$8:$AU$2162,13,0))</f>
        <v>0</v>
      </c>
      <c r="J160" s="453">
        <f>IF($A160="","",VLOOKUP($A160,BDD!$A$8:$AU$2162,14,0))</f>
        <v>0</v>
      </c>
      <c r="K160" s="454">
        <f>IF(Y160="",IF($A160="","",VLOOKUP($A160,BDD!$A$8:$AU$2162,22,0)),VLOOKUP($A160,BDD!$A$8:$AU$2162,31,0))</f>
        <v>0</v>
      </c>
      <c r="L160" s="455">
        <f>IF(Y160="",IF($A160="","",VLOOKUP($A160,BDD!$A$8:$AU$2162,16,0)),IF($A160="","",VLOOKUP($A160,BDD!$A$8:$AU$2162,29,0)))</f>
        <v>0</v>
      </c>
      <c r="M160" s="402">
        <f>IF(Y160="",IF($A160="","",VLOOKUP($A160,BDD!$A$8:$AU$2162,17,0)),VLOOKUP($A160,BDD!$A$8:$AU$2162,30,0))</f>
        <v>0</v>
      </c>
      <c r="N160" s="402">
        <f>IF(Y160="",IF($A160="","",VLOOKUP($A160,BDD!$A$8:$AU$2162,18,0)),VLOOKUP($A160,BDD!$A$8:$AU$2162,30,0))</f>
        <v>0</v>
      </c>
      <c r="O160" s="402">
        <f>IF(Y160="",IF($A160="","",VLOOKUP($A160,BDD!$A$8:$AU$2162,19,0)),VLOOKUP($A160,BDD!$A$8:$AU$2162,30,0))</f>
        <v>0</v>
      </c>
      <c r="P160" s="398" t="str">
        <f>IF($A160="","",RIGHT(VLOOKUP($A160,BDD!$A$8:$AU$2162,23,0),2))</f>
        <v/>
      </c>
      <c r="Q160" s="398" t="str">
        <f>IF($A160="","",RIGHT(VLOOKUP($A160,BDD!$A$8:$AU$2162,27,0),2))</f>
        <v/>
      </c>
      <c r="R160" s="398" t="str">
        <f>IF($A160="","",RIGHT(VLOOKUP($A160,BDD!$A$8:$AU$2162,32,0),2))</f>
        <v/>
      </c>
      <c r="S160" s="398" t="str">
        <f>IF($A160="","",RIGHT(VLOOKUP($A160,BDD!$A$8:$AU$2162,35,0),2))</f>
        <v/>
      </c>
      <c r="T160" s="398" t="str">
        <f>IF($A160="","",RIGHT(VLOOKUP($A160,BDD!$A$8:$AU$2162,38,0),2))</f>
        <v/>
      </c>
      <c r="U160" s="403"/>
      <c r="V160" s="359">
        <v>62</v>
      </c>
      <c r="W160" s="360" t="str">
        <f t="shared" si="1"/>
        <v/>
      </c>
      <c r="X160" s="370"/>
      <c r="Y160" s="411" t="str">
        <f>IF($A160="","",IF(VLOOKUP($A160,BDD!$A$8:$AU$2162,32,0)=0,"",VLOOKUP($A160,BDD!$A$8:$AU$2162,32,0)))</f>
        <v/>
      </c>
    </row>
    <row r="161" spans="1:25" s="359" customFormat="1" ht="10.5" customHeight="1" thickBot="1">
      <c r="A161" s="431" t="str">
        <f>A162</f>
        <v>0097</v>
      </c>
      <c r="B161" s="461"/>
      <c r="C161" s="462">
        <f>IF($A161="","",VLOOKUP($A161,BDD!$A$8:$AU$2162,4,0))</f>
        <v>0</v>
      </c>
      <c r="D161" s="463">
        <f>IF($A161="","",VLOOKUP($A161,BDD!$A$8:$AU$2162,12,0))</f>
        <v>0</v>
      </c>
      <c r="E161" s="1144"/>
      <c r="F161" s="432">
        <f>IF($A161="","",VLOOKUP($A161,BDD!$A$8:$AU$2162,9,0))</f>
        <v>0</v>
      </c>
      <c r="G161" s="448">
        <f>IF($A161="","",VLOOKUP($A161,BDD!$A$8:$AU$2162,10,0))</f>
        <v>0</v>
      </c>
      <c r="H161" s="449">
        <f>IF($A161="","",VLOOKUP($A161,BDD!$A$8:$AU$2162,11,0))</f>
        <v>0</v>
      </c>
      <c r="I161" s="449">
        <f>IF($A161="","",VLOOKUP($A161,BDD!$A$8:$AU$2162,13,0))</f>
        <v>0</v>
      </c>
      <c r="J161" s="449">
        <f>IF($A161="","",VLOOKUP($A161,BDD!$A$8:$AU$2162,14,0))</f>
        <v>0</v>
      </c>
      <c r="K161" s="450">
        <f>IF(Y161="",IF($A161="","",VLOOKUP($A161,BDD!$A$8:$AU$2162,22,0)),VLOOKUP($A161,BDD!$A$8:$AU$2162,31,0))</f>
        <v>0</v>
      </c>
      <c r="L161" s="451">
        <f>IF(Y161="",IF($A161="","",VLOOKUP($A161,BDD!$A$8:$AU$2162,16,0)),IF($A161="","",VLOOKUP($A161,BDD!$A$8:$AU$2162,29,0)))</f>
        <v>0</v>
      </c>
      <c r="M161" s="464">
        <f>IF(Y161="",IF($A161="","",VLOOKUP($A161,BDD!$A$8:$AU$2162,17,0)),VLOOKUP($A161,BDD!$A$8:$AU$2162,30,0))</f>
        <v>0</v>
      </c>
      <c r="N161" s="464">
        <f>IF(Y161="",IF($A161="","",VLOOKUP($A161,BDD!$A$8:$AU$2162,18,0)),VLOOKUP($A161,BDD!$A$8:$AU$2162,30,0))</f>
        <v>0</v>
      </c>
      <c r="O161" s="464">
        <f>IF(Y161="",IF($A161="","",VLOOKUP($A161,BDD!$A$8:$AU$2162,19,0)),VLOOKUP($A161,BDD!$A$8:$AU$2162,30,0))</f>
        <v>0</v>
      </c>
      <c r="P161" s="463" t="str">
        <f>IF($A161="","",RIGHT(VLOOKUP($A161,BDD!$A$8:$AU$2162,23,0),2))</f>
        <v/>
      </c>
      <c r="Q161" s="463" t="str">
        <f>IF($A161="","",RIGHT(VLOOKUP($A161,BDD!$A$8:$AU$2162,27,0),2))</f>
        <v/>
      </c>
      <c r="R161" s="463" t="str">
        <f>IF($A161="","",RIGHT(VLOOKUP($A161,BDD!$A$8:$AU$2162,32,0),2))</f>
        <v/>
      </c>
      <c r="S161" s="463" t="str">
        <f>IF($A161="","",RIGHT(VLOOKUP($A161,BDD!$A$8:$AU$2162,35,0),2))</f>
        <v/>
      </c>
      <c r="T161" s="463" t="str">
        <f>IF($A161="","",RIGHT(VLOOKUP($A161,BDD!$A$8:$AU$2162,38,0),2))</f>
        <v/>
      </c>
      <c r="U161" s="465"/>
      <c r="W161" s="360"/>
      <c r="X161" s="370"/>
      <c r="Y161" s="411"/>
    </row>
    <row r="162" spans="1:25" s="359" customFormat="1" ht="10.5" customHeight="1" thickTop="1">
      <c r="A162" s="350" t="str">
        <f>IF(X97="","",X97)</f>
        <v>0097</v>
      </c>
      <c r="B162" s="404">
        <f>IF($A162="","",VLOOKUP($A162,BDD!$A$8:$AU$2162,3,0))</f>
        <v>0</v>
      </c>
      <c r="C162" s="372">
        <f>IF($A162="","",VLOOKUP($A162,BDD!$A$8:$AU$2162,4,0))</f>
        <v>0</v>
      </c>
      <c r="D162" s="405">
        <f>IF($A162="","",VLOOKUP($A162,BDD!$A$8:$AU$2162,12,0))</f>
        <v>0</v>
      </c>
      <c r="E162" s="456" t="str">
        <f>IF($A162="","",VLOOKUP($A162,BDD!$A$8:$AU$2162,5,0))</f>
        <v>JN°097</v>
      </c>
      <c r="F162" s="391">
        <f>IF($A162="","",VLOOKUP($A162,BDD!$A$8:$AU$2162,6,0))</f>
        <v>0</v>
      </c>
      <c r="G162" s="392">
        <f>IF($A162="","",VLOOKUP($A162,BDD!$A$8:$AU$2162,7,0))</f>
        <v>0</v>
      </c>
      <c r="H162" s="391">
        <f>IF($A162="","",VLOOKUP($A162,BDD!$A$8:$AU$2162,8,0))</f>
        <v>0</v>
      </c>
      <c r="I162" s="391">
        <f>IF($A162="","",VLOOKUP($A162,BDD!$A$8:$AU$2162,13,0))</f>
        <v>0</v>
      </c>
      <c r="J162" s="391">
        <f>IF($A162="","",VLOOKUP($A162,BDD!$A$8:$AU$2162,14,0))</f>
        <v>0</v>
      </c>
      <c r="K162" s="394">
        <f>IF(Y162="",IF($A162="","",VLOOKUP($A162,BDD!$A$8:$AU$2162,22,0)),VLOOKUP($A162,BDD!$A$8:$AU$2162,31,0))</f>
        <v>0</v>
      </c>
      <c r="L162" s="392">
        <f>IF(Y162="",IF($A162="","",VLOOKUP($A162,BDD!$A$8:$AU$2162,16,0)),IF($A162="","",VLOOKUP($A162,BDD!$A$8:$AU$2162,29,0)))</f>
        <v>0</v>
      </c>
      <c r="M162" s="409">
        <f>IF(Y162="",IF($A162="","",VLOOKUP($A162,BDD!$A$8:$AU$2162,17,0)),VLOOKUP($A162,BDD!$A$8:$AU$2162,30,0))</f>
        <v>0</v>
      </c>
      <c r="N162" s="409">
        <f>IF(Y162="",IF($A162="","",VLOOKUP($A162,BDD!$A$8:$AU$2162,18,0)),VLOOKUP($A162,BDD!$A$8:$AU$2162,30,0))</f>
        <v>0</v>
      </c>
      <c r="O162" s="409">
        <f>IF(Y162="",IF($A162="","",VLOOKUP($A162,BDD!$A$8:$AU$2162,19,0)),VLOOKUP($A162,BDD!$A$8:$AU$2162,30,0))</f>
        <v>0</v>
      </c>
      <c r="P162" s="405" t="str">
        <f>IF($A162="","",RIGHT(VLOOKUP($A162,BDD!$A$8:$AU$2162,23,0),2))</f>
        <v/>
      </c>
      <c r="Q162" s="405" t="str">
        <f>IF($A162="","",RIGHT(VLOOKUP($A162,BDD!$A$8:$AU$2162,27,0),2))</f>
        <v/>
      </c>
      <c r="R162" s="405" t="str">
        <f>IF($A162="","",RIGHT(VLOOKUP($A162,BDD!$A$8:$AU$2162,32,0),2))</f>
        <v/>
      </c>
      <c r="S162" s="405" t="str">
        <f>IF($A162="","",RIGHT(VLOOKUP($A162,BDD!$A$8:$AU$2162,35,0),2))</f>
        <v/>
      </c>
      <c r="T162" s="405" t="str">
        <f>IF($A162="","",RIGHT(VLOOKUP($A162,BDD!$A$8:$AU$2162,38,0),2))</f>
        <v/>
      </c>
      <c r="U162" s="410"/>
      <c r="V162" s="359">
        <v>63</v>
      </c>
      <c r="W162" s="360" t="str">
        <f t="shared" si="1"/>
        <v/>
      </c>
      <c r="X162" s="370"/>
      <c r="Y162" s="411" t="str">
        <f>IF($A162="","",IF(VLOOKUP($A162,BDD!$A$8:$AU$2162,32,0)=0,"",VLOOKUP($A162,BDD!$A$8:$AU$2162,32,0)))</f>
        <v/>
      </c>
    </row>
    <row r="163" spans="1:25" s="359" customFormat="1" ht="10.5" customHeight="1">
      <c r="A163" s="431">
        <f>+A164</f>
        <v>0</v>
      </c>
      <c r="B163" s="466"/>
      <c r="C163" s="467"/>
      <c r="D163" s="466"/>
      <c r="E163" s="466"/>
      <c r="F163" s="466"/>
      <c r="G163" s="468"/>
      <c r="H163" s="466"/>
      <c r="I163" s="466"/>
      <c r="J163" s="466"/>
      <c r="K163" s="469"/>
      <c r="L163" s="468"/>
      <c r="M163" s="470"/>
      <c r="N163" s="470"/>
      <c r="O163" s="470"/>
      <c r="P163" s="466"/>
      <c r="Q163" s="466"/>
      <c r="R163" s="466"/>
      <c r="S163" s="466"/>
      <c r="T163" s="466"/>
      <c r="U163" s="466"/>
      <c r="W163" s="360"/>
      <c r="X163" s="370"/>
      <c r="Y163" s="471"/>
    </row>
    <row r="164" spans="1:25" ht="3" customHeight="1">
      <c r="A164" s="379"/>
      <c r="B164" s="216"/>
      <c r="C164" s="216"/>
      <c r="D164" s="216"/>
      <c r="E164" s="216"/>
      <c r="F164" s="216"/>
      <c r="G164" s="380"/>
      <c r="I164" s="216"/>
      <c r="J164" s="216"/>
      <c r="K164" s="216"/>
      <c r="L164" s="380"/>
      <c r="M164" s="381"/>
      <c r="N164" s="381"/>
      <c r="O164" s="381"/>
      <c r="P164" s="216"/>
      <c r="Q164" s="216"/>
      <c r="R164" s="216"/>
      <c r="S164" s="216"/>
      <c r="T164" s="216"/>
      <c r="U164" s="216"/>
      <c r="V164" s="189">
        <v>64</v>
      </c>
      <c r="W164" s="317" t="str">
        <f t="shared" si="1"/>
        <v/>
      </c>
      <c r="X164" s="370"/>
    </row>
    <row r="165" spans="1:25" s="382" customFormat="1" ht="20.100000000000001" customHeight="1">
      <c r="B165" s="1126" t="s">
        <v>1617</v>
      </c>
      <c r="C165" s="1126"/>
      <c r="D165" s="1126"/>
      <c r="E165" s="1126"/>
      <c r="F165" s="1126"/>
      <c r="G165" s="1126"/>
      <c r="H165" s="1126"/>
      <c r="I165" s="1115" t="s">
        <v>1777</v>
      </c>
      <c r="J165" s="1115"/>
      <c r="K165" s="1115"/>
      <c r="L165" s="1115"/>
      <c r="M165" s="1115"/>
      <c r="N165" s="1115"/>
      <c r="O165" s="1115"/>
      <c r="P165" s="1115"/>
      <c r="Q165" s="1115"/>
      <c r="R165" s="1115"/>
      <c r="S165" s="1115"/>
      <c r="T165" s="1115"/>
      <c r="U165" s="1115"/>
      <c r="V165" s="189"/>
      <c r="W165" s="317" t="str">
        <f t="shared" si="1"/>
        <v/>
      </c>
      <c r="X165" s="370"/>
      <c r="Y165" s="383"/>
    </row>
    <row r="166" spans="1:25" s="382" customFormat="1" ht="20.100000000000001" customHeight="1">
      <c r="B166" s="1114" t="s">
        <v>1840</v>
      </c>
      <c r="C166" s="1114"/>
      <c r="D166" s="1114"/>
      <c r="E166" s="1114"/>
      <c r="F166" s="1114"/>
      <c r="G166" s="1114"/>
      <c r="H166" s="1114"/>
      <c r="I166" s="1115"/>
      <c r="J166" s="1115"/>
      <c r="K166" s="1115"/>
      <c r="L166" s="1115"/>
      <c r="M166" s="1115"/>
      <c r="N166" s="1115"/>
      <c r="O166" s="1115"/>
      <c r="P166" s="1115"/>
      <c r="Q166" s="1115"/>
      <c r="R166" s="1115"/>
      <c r="S166" s="1115"/>
      <c r="T166" s="1115"/>
      <c r="U166" s="1115"/>
      <c r="V166" s="189"/>
      <c r="W166" s="317" t="str">
        <f t="shared" si="1"/>
        <v/>
      </c>
      <c r="X166" s="370"/>
      <c r="Y166" s="383"/>
    </row>
    <row r="167" spans="1:25" s="382" customFormat="1" ht="20.100000000000001" customHeight="1">
      <c r="B167" s="1114" t="s">
        <v>1841</v>
      </c>
      <c r="C167" s="1114"/>
      <c r="D167" s="1114"/>
      <c r="E167" s="1114"/>
      <c r="F167" s="1114"/>
      <c r="G167" s="1114"/>
      <c r="H167" s="1114"/>
      <c r="I167" s="1115"/>
      <c r="J167" s="1115"/>
      <c r="K167" s="1115"/>
      <c r="L167" s="1115"/>
      <c r="M167" s="1115"/>
      <c r="N167" s="1115"/>
      <c r="O167" s="1115"/>
      <c r="P167" s="1115"/>
      <c r="Q167" s="1115"/>
      <c r="R167" s="1115"/>
      <c r="S167" s="1115"/>
      <c r="T167" s="1115"/>
      <c r="U167" s="1115"/>
      <c r="V167" s="189"/>
      <c r="W167" s="317" t="str">
        <f t="shared" si="1"/>
        <v/>
      </c>
      <c r="X167" s="370"/>
      <c r="Y167" s="383"/>
    </row>
    <row r="168" spans="1:25" s="382" customFormat="1" ht="20.100000000000001" customHeight="1">
      <c r="B168" s="1114" t="s">
        <v>1842</v>
      </c>
      <c r="C168" s="1114"/>
      <c r="D168" s="1114"/>
      <c r="E168" s="1114"/>
      <c r="F168" s="1114"/>
      <c r="G168" s="1114"/>
      <c r="H168" s="1114"/>
      <c r="I168" s="1115"/>
      <c r="J168" s="1115"/>
      <c r="K168" s="1115"/>
      <c r="L168" s="1115"/>
      <c r="M168" s="1115"/>
      <c r="N168" s="1115"/>
      <c r="O168" s="1115"/>
      <c r="P168" s="1115"/>
      <c r="Q168" s="1115"/>
      <c r="R168" s="1115"/>
      <c r="S168" s="1115"/>
      <c r="T168" s="1115"/>
      <c r="U168" s="1115"/>
      <c r="V168" s="189"/>
      <c r="W168" s="317" t="str">
        <f t="shared" si="1"/>
        <v/>
      </c>
      <c r="X168" s="370"/>
      <c r="Y168" s="383"/>
    </row>
    <row r="169" spans="1:25" s="316" customFormat="1" ht="18.95" customHeight="1">
      <c r="A169" s="315"/>
      <c r="B169" s="1127"/>
      <c r="C169" s="1127"/>
      <c r="D169" s="1127"/>
      <c r="E169" s="1127"/>
      <c r="F169" s="1128" t="s">
        <v>1533</v>
      </c>
      <c r="G169" s="1129"/>
      <c r="H169" s="1129"/>
      <c r="I169" s="1129"/>
      <c r="J169" s="1129"/>
      <c r="K169" s="1129"/>
      <c r="L169" s="1129"/>
      <c r="M169" s="1129"/>
      <c r="N169" s="1129"/>
      <c r="O169" s="1129"/>
      <c r="P169" s="1129"/>
      <c r="Q169" s="1130"/>
      <c r="R169" s="1137" t="s">
        <v>1820</v>
      </c>
      <c r="S169" s="1138"/>
      <c r="T169" s="1138"/>
      <c r="U169" s="1139"/>
      <c r="V169" s="189"/>
      <c r="W169" s="317" t="str">
        <f t="shared" si="1"/>
        <v/>
      </c>
      <c r="X169" s="370"/>
      <c r="Y169" s="318"/>
    </row>
    <row r="170" spans="1:25" s="316" customFormat="1" ht="18.95" customHeight="1">
      <c r="A170" s="315"/>
      <c r="B170" s="1127"/>
      <c r="C170" s="1127"/>
      <c r="D170" s="1127"/>
      <c r="E170" s="1127"/>
      <c r="F170" s="1131"/>
      <c r="G170" s="1132"/>
      <c r="H170" s="1132"/>
      <c r="I170" s="1132"/>
      <c r="J170" s="1132"/>
      <c r="K170" s="1132"/>
      <c r="L170" s="1132"/>
      <c r="M170" s="1132"/>
      <c r="N170" s="1132"/>
      <c r="O170" s="1132"/>
      <c r="P170" s="1132"/>
      <c r="Q170" s="1133"/>
      <c r="R170" s="1137" t="s">
        <v>1536</v>
      </c>
      <c r="S170" s="1138"/>
      <c r="T170" s="1138"/>
      <c r="U170" s="1139"/>
      <c r="V170" s="189"/>
      <c r="W170" s="317" t="str">
        <f t="shared" si="1"/>
        <v/>
      </c>
      <c r="X170" s="370"/>
      <c r="Y170" s="318"/>
    </row>
    <row r="171" spans="1:25" s="316" customFormat="1" ht="18.95" customHeight="1">
      <c r="A171" s="315"/>
      <c r="B171" s="1127"/>
      <c r="C171" s="1127"/>
      <c r="D171" s="1127"/>
      <c r="E171" s="1127"/>
      <c r="F171" s="1134"/>
      <c r="G171" s="1135"/>
      <c r="H171" s="1135"/>
      <c r="I171" s="1135"/>
      <c r="J171" s="1135"/>
      <c r="K171" s="1135"/>
      <c r="L171" s="1135"/>
      <c r="M171" s="1135"/>
      <c r="N171" s="1135"/>
      <c r="O171" s="1135"/>
      <c r="P171" s="1135"/>
      <c r="Q171" s="1136"/>
      <c r="R171" s="1137" t="s">
        <v>1538</v>
      </c>
      <c r="S171" s="1138"/>
      <c r="T171" s="1138"/>
      <c r="U171" s="1139"/>
      <c r="V171" s="189"/>
      <c r="W171" s="317" t="str">
        <f t="shared" si="1"/>
        <v/>
      </c>
      <c r="X171" s="370"/>
      <c r="Y171" s="318"/>
    </row>
    <row r="172" spans="1:25" s="316" customFormat="1" ht="3" customHeight="1">
      <c r="A172" s="315"/>
      <c r="H172" s="319"/>
      <c r="M172" s="320"/>
      <c r="N172" s="320"/>
      <c r="O172" s="320"/>
      <c r="V172" s="189"/>
      <c r="W172" s="317" t="str">
        <f t="shared" si="1"/>
        <v/>
      </c>
      <c r="X172" s="370"/>
      <c r="Y172" s="318"/>
    </row>
    <row r="173" spans="1:25" s="316" customFormat="1" ht="21.75" customHeight="1">
      <c r="A173" s="315"/>
      <c r="B173" s="1116" t="s">
        <v>1821</v>
      </c>
      <c r="C173" s="1117"/>
      <c r="D173" s="1117"/>
      <c r="E173" s="1117"/>
      <c r="F173" s="1117"/>
      <c r="G173" s="1117"/>
      <c r="H173" s="1117"/>
      <c r="I173" s="1117"/>
      <c r="J173" s="1117"/>
      <c r="K173" s="1117"/>
      <c r="L173" s="1117"/>
      <c r="M173" s="1117"/>
      <c r="N173" s="1117"/>
      <c r="O173" s="1117"/>
      <c r="P173" s="1117"/>
      <c r="Q173" s="1117"/>
      <c r="R173" s="1117"/>
      <c r="S173" s="1117"/>
      <c r="T173" s="1117"/>
      <c r="U173" s="1118"/>
      <c r="V173" s="189"/>
      <c r="W173" s="317" t="str">
        <f t="shared" si="1"/>
        <v/>
      </c>
      <c r="X173" s="370"/>
      <c r="Y173" s="318"/>
    </row>
    <row r="174" spans="1:25" s="326" customFormat="1" ht="18.75" customHeight="1">
      <c r="A174" s="315"/>
      <c r="B174" s="321" t="s">
        <v>1822</v>
      </c>
      <c r="C174" s="322"/>
      <c r="D174" s="322"/>
      <c r="E174" s="322"/>
      <c r="F174" s="384" t="str">
        <f>$F$7</f>
        <v>MFD-ISW Vers MFD-CPF-</v>
      </c>
      <c r="H174" s="385"/>
      <c r="J174" s="327"/>
      <c r="K174" s="328" t="s">
        <v>1824</v>
      </c>
      <c r="L174" s="329">
        <f>$L$7</f>
        <v>0</v>
      </c>
      <c r="M174" s="330" t="s">
        <v>1825</v>
      </c>
      <c r="N174" s="331" t="s">
        <v>1826</v>
      </c>
      <c r="O174" s="332"/>
      <c r="P174" s="1119">
        <f>$P$7</f>
        <v>0</v>
      </c>
      <c r="Q174" s="1119"/>
      <c r="R174" s="333" t="s">
        <v>1825</v>
      </c>
      <c r="S174" s="324" t="s">
        <v>1827</v>
      </c>
      <c r="U174" s="334" t="str">
        <f>CONCATENATE("4/",$L$1)</f>
        <v>4/6</v>
      </c>
      <c r="V174" s="189"/>
      <c r="W174" s="317" t="str">
        <f t="shared" si="1"/>
        <v/>
      </c>
      <c r="X174" s="370"/>
      <c r="Y174" s="333"/>
    </row>
    <row r="175" spans="1:25" s="223" customFormat="1" ht="22.5" customHeight="1">
      <c r="A175" s="387"/>
      <c r="B175" s="1120" t="s">
        <v>1828</v>
      </c>
      <c r="C175" s="1121"/>
      <c r="D175" s="1121"/>
      <c r="E175" s="1121"/>
      <c r="F175" s="1121"/>
      <c r="G175" s="1121"/>
      <c r="H175" s="1121"/>
      <c r="I175" s="1121"/>
      <c r="J175" s="1121"/>
      <c r="K175" s="1121"/>
      <c r="L175" s="1122"/>
      <c r="M175" s="1123" t="s">
        <v>1829</v>
      </c>
      <c r="N175" s="1124"/>
      <c r="O175" s="1125"/>
      <c r="P175" s="335" t="s">
        <v>1830</v>
      </c>
      <c r="Q175" s="336"/>
      <c r="R175" s="337">
        <f>$R$8</f>
        <v>0</v>
      </c>
      <c r="S175" s="336"/>
      <c r="T175" s="336"/>
      <c r="U175" s="338"/>
      <c r="V175" s="189"/>
      <c r="W175" s="317" t="str">
        <f t="shared" si="1"/>
        <v/>
      </c>
      <c r="X175" s="370"/>
      <c r="Y175" s="339"/>
    </row>
    <row r="176" spans="1:25" s="347" customFormat="1" ht="55.5" customHeight="1">
      <c r="A176" s="388"/>
      <c r="B176" s="340" t="s">
        <v>1831</v>
      </c>
      <c r="C176" s="341" t="s">
        <v>1492</v>
      </c>
      <c r="D176" s="341" t="s">
        <v>1500</v>
      </c>
      <c r="E176" s="341" t="s">
        <v>1493</v>
      </c>
      <c r="F176" s="341" t="s">
        <v>1494</v>
      </c>
      <c r="G176" s="341" t="s">
        <v>1832</v>
      </c>
      <c r="H176" s="341" t="s">
        <v>1833</v>
      </c>
      <c r="I176" s="341" t="s">
        <v>1501</v>
      </c>
      <c r="J176" s="341" t="s">
        <v>1502</v>
      </c>
      <c r="K176" s="343" t="s">
        <v>1519</v>
      </c>
      <c r="L176" s="341" t="s">
        <v>1504</v>
      </c>
      <c r="M176" s="344" t="s">
        <v>1516</v>
      </c>
      <c r="N176" s="344" t="s">
        <v>1517</v>
      </c>
      <c r="O176" s="344" t="s">
        <v>1518</v>
      </c>
      <c r="P176" s="345" t="s">
        <v>1834</v>
      </c>
      <c r="Q176" s="345" t="s">
        <v>1835</v>
      </c>
      <c r="R176" s="345" t="s">
        <v>1836</v>
      </c>
      <c r="S176" s="345" t="s">
        <v>1837</v>
      </c>
      <c r="T176" s="345" t="s">
        <v>1838</v>
      </c>
      <c r="U176" s="346" t="s">
        <v>1839</v>
      </c>
      <c r="V176" s="189"/>
      <c r="W176" s="317" t="str">
        <f t="shared" si="1"/>
        <v/>
      </c>
      <c r="X176" s="370"/>
    </row>
    <row r="177" spans="1:25" ht="3" customHeight="1">
      <c r="A177" s="389"/>
      <c r="B177" s="348"/>
      <c r="C177" s="348"/>
      <c r="D177" s="348"/>
      <c r="E177" s="348"/>
      <c r="F177" s="348"/>
      <c r="G177" s="348"/>
      <c r="H177" s="348"/>
      <c r="I177" s="348"/>
      <c r="J177" s="348"/>
      <c r="K177" s="348"/>
      <c r="L177" s="348"/>
      <c r="M177" s="349"/>
      <c r="N177" s="349"/>
      <c r="O177" s="349"/>
      <c r="P177" s="348"/>
      <c r="Q177" s="348"/>
      <c r="R177" s="348"/>
      <c r="S177" s="348"/>
      <c r="T177" s="348"/>
      <c r="U177" s="348"/>
      <c r="V177" s="189">
        <v>77</v>
      </c>
      <c r="W177" s="317" t="str">
        <f t="shared" si="1"/>
        <v/>
      </c>
      <c r="X177" s="370"/>
    </row>
    <row r="178" spans="1:25" s="359" customFormat="1" ht="21" customHeight="1">
      <c r="A178" s="350" t="str">
        <f>IF(X103="","",X103)</f>
        <v>0103</v>
      </c>
      <c r="B178" s="390">
        <f>IF($A178="","",VLOOKUP($A178,BDD!$A$8:$AU$2162,3,0))</f>
        <v>0</v>
      </c>
      <c r="C178" s="352">
        <f>IF($A178="","",VLOOKUP($A178,BDD!$A$8:$AU$2162,4,0))</f>
        <v>0</v>
      </c>
      <c r="D178" s="391">
        <f>IF($A178="","",VLOOKUP($A178,BDD!$A$8:$AU$2162,12,0))</f>
        <v>0</v>
      </c>
      <c r="E178" s="391" t="str">
        <f>IF($A178="","",VLOOKUP($A178,BDD!$A$8:$AU$2162,5,0))</f>
        <v>JN°103</v>
      </c>
      <c r="F178" s="391">
        <f>IF($A178="","",VLOOKUP($A178,BDD!$A$8:$AU$2162,6,0))</f>
        <v>0</v>
      </c>
      <c r="G178" s="392">
        <f>IF($A178="","",VLOOKUP($A178,BDD!$A$8:$AU$2162,7,0))</f>
        <v>0</v>
      </c>
      <c r="H178" s="391">
        <f>IF($A178="","",VLOOKUP($A178,BDD!$A$8:$AU$2162,8,0))</f>
        <v>0</v>
      </c>
      <c r="I178" s="391">
        <f>IF($A178="","",VLOOKUP($A178,BDD!$A$8:$AU$2162,13,0))</f>
        <v>0</v>
      </c>
      <c r="J178" s="391">
        <f>IF($A178="","",VLOOKUP($A178,BDD!$A$8:$AU$2162,14,0))</f>
        <v>0</v>
      </c>
      <c r="K178" s="394">
        <f>IF(Y178="",IF($A178="","",VLOOKUP($A178,BDD!$A$8:$AU$2162,22,0)),VLOOKUP($A178,BDD!$A$8:$AU$2162,31,0))</f>
        <v>0</v>
      </c>
      <c r="L178" s="392">
        <f>IF(Y178="",IF($A178="","",VLOOKUP($A178,BDD!$A$8:$AU$2162,16,0)),IF($A178="","",VLOOKUP($A178,BDD!$A$8:$AU$2162,29,0)))</f>
        <v>0</v>
      </c>
      <c r="M178" s="395">
        <f>IF(Y178="",IF($A178="","",VLOOKUP($A178,BDD!$A$8:$AU$2162,17,0)),VLOOKUP($A178,BDD!$A$8:$AU$2162,30,0))</f>
        <v>0</v>
      </c>
      <c r="N178" s="395">
        <f>IF(Y178="",IF($A178="","",VLOOKUP($A178,BDD!$A$8:$AU$2162,18,0)),VLOOKUP($A178,BDD!$A$8:$AU$2162,30,0))</f>
        <v>0</v>
      </c>
      <c r="O178" s="395">
        <f>IF(Y178="",IF($A178="","",VLOOKUP($A178,BDD!$A$8:$AU$2162,19,0)),VLOOKUP($A178,BDD!$A$8:$AU$2162,30,0))</f>
        <v>0</v>
      </c>
      <c r="P178" s="391" t="str">
        <f>IF($A178="","",RIGHT(VLOOKUP($A178,BDD!$A$8:$AU$2162,23,0),2))</f>
        <v/>
      </c>
      <c r="Q178" s="391" t="str">
        <f>IF($A178="","",RIGHT(VLOOKUP($A178,BDD!$A$8:$AU$2162,27,0),2))</f>
        <v/>
      </c>
      <c r="R178" s="391" t="str">
        <f>IF($A178="","",RIGHT(VLOOKUP($A178,BDD!$A$8:$AU$2162,32,0),2))</f>
        <v/>
      </c>
      <c r="S178" s="391" t="str">
        <f>IF($A178="","",RIGHT(VLOOKUP($A178,BDD!$A$8:$AU$2162,35,0),2))</f>
        <v/>
      </c>
      <c r="T178" s="391" t="str">
        <f>IF($A178="","",RIGHT(VLOOKUP($A178,BDD!$A$8:$AU$2162,38,0),2))</f>
        <v/>
      </c>
      <c r="U178" s="396"/>
      <c r="V178" s="359">
        <v>64</v>
      </c>
      <c r="W178" s="360" t="str">
        <f t="shared" si="1"/>
        <v/>
      </c>
      <c r="X178" s="370"/>
      <c r="Y178" s="411" t="str">
        <f>IF($A178="","",IF(VLOOKUP($A178,BDD!$A$8:$AU$2162,32,0)=0,"",VLOOKUP($A178,BDD!$A$8:$AU$2162,32,0)))</f>
        <v/>
      </c>
    </row>
    <row r="179" spans="1:25" s="359" customFormat="1" ht="21" customHeight="1">
      <c r="A179" s="350" t="str">
        <f>IF(X105="","",X105)</f>
        <v>0105</v>
      </c>
      <c r="B179" s="397">
        <f>IF($A179="","",VLOOKUP($A179,BDD!$A$8:$AU$2162,3,0))</f>
        <v>0</v>
      </c>
      <c r="C179" s="363">
        <f>IF($A179="","",VLOOKUP($A179,BDD!$A$8:$AU$2162,4,0))</f>
        <v>0</v>
      </c>
      <c r="D179" s="398">
        <f>IF($A179="","",VLOOKUP($A179,BDD!$A$8:$AU$2162,12,0))</f>
        <v>0</v>
      </c>
      <c r="E179" s="398" t="str">
        <f>IF($A179="","",VLOOKUP($A179,BDD!$A$8:$AU$2162,5,0))</f>
        <v>JN°105</v>
      </c>
      <c r="F179" s="398">
        <f>IF($A179="","",VLOOKUP($A179,BDD!$A$8:$AU$2162,6,0))</f>
        <v>0</v>
      </c>
      <c r="G179" s="399">
        <f>IF($A179="","",VLOOKUP($A179,BDD!$A$8:$AU$2162,7,0))</f>
        <v>0</v>
      </c>
      <c r="H179" s="398">
        <f>IF($A179="","",VLOOKUP($A179,BDD!$A$8:$AU$2162,8,0))</f>
        <v>0</v>
      </c>
      <c r="I179" s="398">
        <f>IF($A179="","",VLOOKUP($A179,BDD!$A$8:$AU$2162,13,0))</f>
        <v>0</v>
      </c>
      <c r="J179" s="398">
        <f>IF($A179="","",VLOOKUP($A179,BDD!$A$8:$AU$2162,14,0))</f>
        <v>0</v>
      </c>
      <c r="K179" s="401">
        <f>IF(Y179="",IF($A179="","",VLOOKUP($A179,BDD!$A$8:$AU$2162,22,0)),VLOOKUP($A179,BDD!$A$8:$AU$2162,31,0))</f>
        <v>0</v>
      </c>
      <c r="L179" s="399">
        <f>IF(Y179="",IF($A179="","",VLOOKUP($A179,BDD!$A$8:$AU$2162,16,0)),IF($A179="","",VLOOKUP($A179,BDD!$A$8:$AU$2162,29,0)))</f>
        <v>0</v>
      </c>
      <c r="M179" s="402">
        <f>IF(Y179="",IF($A179="","",VLOOKUP($A179,BDD!$A$8:$AU$2162,17,0)),VLOOKUP($A179,BDD!$A$8:$AU$2162,30,0))</f>
        <v>0</v>
      </c>
      <c r="N179" s="402">
        <f>IF(Y179="",IF($A179="","",VLOOKUP($A179,BDD!$A$8:$AU$2162,18,0)),VLOOKUP($A179,BDD!$A$8:$AU$2162,30,0))</f>
        <v>0</v>
      </c>
      <c r="O179" s="402">
        <f>IF(Y179="",IF($A179="","",VLOOKUP($A179,BDD!$A$8:$AU$2162,19,0)),VLOOKUP($A179,BDD!$A$8:$AU$2162,30,0))</f>
        <v>0</v>
      </c>
      <c r="P179" s="398" t="str">
        <f>IF($A179="","",RIGHT(VLOOKUP($A179,BDD!$A$8:$AU$2162,23,0),2))</f>
        <v/>
      </c>
      <c r="Q179" s="398" t="str">
        <f>IF($A179="","",RIGHT(VLOOKUP($A179,BDD!$A$8:$AU$2162,27,0),2))</f>
        <v/>
      </c>
      <c r="R179" s="398" t="str">
        <f>IF($A179="","",RIGHT(VLOOKUP($A179,BDD!$A$8:$AU$2162,32,0),2))</f>
        <v/>
      </c>
      <c r="S179" s="398" t="str">
        <f>IF($A179="","",RIGHT(VLOOKUP($A179,BDD!$A$8:$AU$2162,35,0),2))</f>
        <v/>
      </c>
      <c r="T179" s="398" t="str">
        <f>IF($A179="","",RIGHT(VLOOKUP($A179,BDD!$A$8:$AU$2162,38,0),2))</f>
        <v/>
      </c>
      <c r="U179" s="403"/>
      <c r="V179" s="359">
        <v>65</v>
      </c>
      <c r="W179" s="360" t="str">
        <f t="shared" si="1"/>
        <v/>
      </c>
      <c r="X179" s="370"/>
      <c r="Y179" s="411" t="str">
        <f>IF($A179="","",IF(VLOOKUP($A179,BDD!$A$8:$AU$2162,32,0)=0,"",VLOOKUP($A179,BDD!$A$8:$AU$2162,32,0)))</f>
        <v/>
      </c>
    </row>
    <row r="180" spans="1:25" s="359" customFormat="1" ht="21" customHeight="1">
      <c r="A180" s="350" t="str">
        <f t="shared" ref="A180:A195" si="2">IF(X107="","",X107)</f>
        <v>0107</v>
      </c>
      <c r="B180" s="397">
        <f>IF($A180="","",VLOOKUP($A180,BDD!$A$8:$AU$2162,3,0))</f>
        <v>0</v>
      </c>
      <c r="C180" s="363">
        <f>IF($A180="","",VLOOKUP($A180,BDD!$A$8:$AU$2162,4,0))</f>
        <v>0</v>
      </c>
      <c r="D180" s="398">
        <f>IF($A180="","",VLOOKUP($A180,BDD!$A$8:$AU$2162,12,0))</f>
        <v>0</v>
      </c>
      <c r="E180" s="398" t="str">
        <f>IF($A180="","",VLOOKUP($A180,BDD!$A$8:$AU$2162,5,0))</f>
        <v>JN°107</v>
      </c>
      <c r="F180" s="398">
        <f>IF($A180="","",VLOOKUP($A180,BDD!$A$8:$AU$2162,6,0))</f>
        <v>0</v>
      </c>
      <c r="G180" s="399">
        <f>IF($A180="","",VLOOKUP($A180,BDD!$A$8:$AU$2162,7,0))</f>
        <v>0</v>
      </c>
      <c r="H180" s="398">
        <f>IF($A180="","",VLOOKUP($A180,BDD!$A$8:$AU$2162,8,0))</f>
        <v>0</v>
      </c>
      <c r="I180" s="398">
        <f>IF($A180="","",VLOOKUP($A180,BDD!$A$8:$AU$2162,13,0))</f>
        <v>0</v>
      </c>
      <c r="J180" s="398">
        <f>IF($A180="","",VLOOKUP($A180,BDD!$A$8:$AU$2162,14,0))</f>
        <v>0</v>
      </c>
      <c r="K180" s="401">
        <f>IF(Y180="",IF($A180="","",VLOOKUP($A180,BDD!$A$8:$AU$2162,22,0)),VLOOKUP($A180,BDD!$A$8:$AU$2162,31,0))</f>
        <v>0</v>
      </c>
      <c r="L180" s="399">
        <f>IF(Y180="",IF($A180="","",VLOOKUP($A180,BDD!$A$8:$AU$2162,16,0)),IF($A180="","",VLOOKUP($A180,BDD!$A$8:$AU$2162,29,0)))</f>
        <v>0</v>
      </c>
      <c r="M180" s="402">
        <f>IF(Y180="",IF($A180="","",VLOOKUP($A180,BDD!$A$8:$AU$2162,17,0)),VLOOKUP($A180,BDD!$A$8:$AU$2162,30,0))</f>
        <v>0</v>
      </c>
      <c r="N180" s="402">
        <f>IF(Y180="",IF($A180="","",VLOOKUP($A180,BDD!$A$8:$AU$2162,18,0)),VLOOKUP($A180,BDD!$A$8:$AU$2162,30,0))</f>
        <v>0</v>
      </c>
      <c r="O180" s="402">
        <f>IF(Y180="",IF($A180="","",VLOOKUP($A180,BDD!$A$8:$AU$2162,19,0)),VLOOKUP($A180,BDD!$A$8:$AU$2162,30,0))</f>
        <v>0</v>
      </c>
      <c r="P180" s="398" t="str">
        <f>IF($A180="","",RIGHT(VLOOKUP($A180,BDD!$A$8:$AU$2162,23,0),2))</f>
        <v/>
      </c>
      <c r="Q180" s="398" t="str">
        <f>IF($A180="","",RIGHT(VLOOKUP($A180,BDD!$A$8:$AU$2162,27,0),2))</f>
        <v/>
      </c>
      <c r="R180" s="398" t="str">
        <f>IF($A180="","",RIGHT(VLOOKUP($A180,BDD!$A$8:$AU$2162,32,0),2))</f>
        <v/>
      </c>
      <c r="S180" s="398" t="str">
        <f>IF($A180="","",RIGHT(VLOOKUP($A180,BDD!$A$8:$AU$2162,35,0),2))</f>
        <v/>
      </c>
      <c r="T180" s="398" t="str">
        <f>IF($A180="","",RIGHT(VLOOKUP($A180,BDD!$A$8:$AU$2162,38,0),2))</f>
        <v/>
      </c>
      <c r="U180" s="403"/>
      <c r="V180" s="359">
        <v>66</v>
      </c>
      <c r="W180" s="360" t="str">
        <f t="shared" si="1"/>
        <v/>
      </c>
      <c r="X180" s="370"/>
      <c r="Y180" s="411" t="str">
        <f>IF($A180="","",IF(VLOOKUP($A180,BDD!$A$8:$AU$2162,32,0)=0,"",VLOOKUP($A180,BDD!$A$8:$AU$2162,32,0)))</f>
        <v/>
      </c>
    </row>
    <row r="181" spans="1:25" s="359" customFormat="1" ht="21" customHeight="1">
      <c r="A181" s="350" t="str">
        <f t="shared" si="2"/>
        <v>0108</v>
      </c>
      <c r="B181" s="397">
        <f>IF($A181="","",VLOOKUP($A181,BDD!$A$8:$AU$2162,3,0))</f>
        <v>0</v>
      </c>
      <c r="C181" s="363">
        <f>IF($A181="","",VLOOKUP($A181,BDD!$A$8:$AU$2162,4,0))</f>
        <v>0</v>
      </c>
      <c r="D181" s="398">
        <f>IF($A181="","",VLOOKUP($A181,BDD!$A$8:$AU$2162,12,0))</f>
        <v>0</v>
      </c>
      <c r="E181" s="398" t="str">
        <f>IF($A181="","",VLOOKUP($A181,BDD!$A$8:$AU$2162,5,0))</f>
        <v>JN°108</v>
      </c>
      <c r="F181" s="398">
        <f>IF($A181="","",VLOOKUP($A181,BDD!$A$8:$AU$2162,6,0))</f>
        <v>0</v>
      </c>
      <c r="G181" s="399">
        <f>IF($A181="","",VLOOKUP($A181,BDD!$A$8:$AU$2162,7,0))</f>
        <v>0</v>
      </c>
      <c r="H181" s="398">
        <f>IF($A181="","",VLOOKUP($A181,BDD!$A$8:$AU$2162,8,0))</f>
        <v>0</v>
      </c>
      <c r="I181" s="398">
        <f>IF($A181="","",VLOOKUP($A181,BDD!$A$8:$AU$2162,13,0))</f>
        <v>0</v>
      </c>
      <c r="J181" s="398">
        <f>IF($A181="","",VLOOKUP($A181,BDD!$A$8:$AU$2162,14,0))</f>
        <v>0</v>
      </c>
      <c r="K181" s="401">
        <f>IF(Y181="",IF($A181="","",VLOOKUP($A181,BDD!$A$8:$AU$2162,22,0)),VLOOKUP($A181,BDD!$A$8:$AU$2162,31,0))</f>
        <v>0</v>
      </c>
      <c r="L181" s="399">
        <f>IF(Y181="",IF($A181="","",VLOOKUP($A181,BDD!$A$8:$AU$2162,16,0)),IF($A181="","",VLOOKUP($A181,BDD!$A$8:$AU$2162,29,0)))</f>
        <v>0</v>
      </c>
      <c r="M181" s="402">
        <f>IF(Y181="",IF($A181="","",VLOOKUP($A181,BDD!$A$8:$AU$2162,17,0)),VLOOKUP($A181,BDD!$A$8:$AU$2162,30,0))</f>
        <v>0</v>
      </c>
      <c r="N181" s="402">
        <f>IF(Y181="",IF($A181="","",VLOOKUP($A181,BDD!$A$8:$AU$2162,18,0)),VLOOKUP($A181,BDD!$A$8:$AU$2162,30,0))</f>
        <v>0</v>
      </c>
      <c r="O181" s="402">
        <f>IF(Y181="",IF($A181="","",VLOOKUP($A181,BDD!$A$8:$AU$2162,19,0)),VLOOKUP($A181,BDD!$A$8:$AU$2162,30,0))</f>
        <v>0</v>
      </c>
      <c r="P181" s="398" t="str">
        <f>IF($A181="","",RIGHT(VLOOKUP($A181,BDD!$A$8:$AU$2162,23,0),2))</f>
        <v/>
      </c>
      <c r="Q181" s="398" t="str">
        <f>IF($A181="","",RIGHT(VLOOKUP($A181,BDD!$A$8:$AU$2162,27,0),2))</f>
        <v/>
      </c>
      <c r="R181" s="398" t="str">
        <f>IF($A181="","",RIGHT(VLOOKUP($A181,BDD!$A$8:$AU$2162,32,0),2))</f>
        <v/>
      </c>
      <c r="S181" s="398" t="str">
        <f>IF($A181="","",RIGHT(VLOOKUP($A181,BDD!$A$8:$AU$2162,35,0),2))</f>
        <v/>
      </c>
      <c r="T181" s="398" t="str">
        <f>IF($A181="","",RIGHT(VLOOKUP($A181,BDD!$A$8:$AU$2162,38,0),2))</f>
        <v/>
      </c>
      <c r="U181" s="403"/>
      <c r="V181" s="359">
        <v>67</v>
      </c>
      <c r="W181" s="360" t="str">
        <f t="shared" si="1"/>
        <v/>
      </c>
      <c r="X181" s="370"/>
      <c r="Y181" s="411" t="str">
        <f>IF($A181="","",IF(VLOOKUP($A181,BDD!$A$8:$AU$2162,32,0)=0,"",VLOOKUP($A181,BDD!$A$8:$AU$2162,32,0)))</f>
        <v/>
      </c>
    </row>
    <row r="182" spans="1:25" s="359" customFormat="1" ht="21" customHeight="1">
      <c r="A182" s="350" t="str">
        <f t="shared" si="2"/>
        <v/>
      </c>
      <c r="B182" s="397" t="str">
        <f>IF($A182="","",VLOOKUP($A182,BDD!$A$8:$AU$2162,3,0))</f>
        <v/>
      </c>
      <c r="C182" s="363" t="str">
        <f>IF($A182="","",VLOOKUP($A182,BDD!$A$8:$AU$2162,4,0))</f>
        <v/>
      </c>
      <c r="D182" s="398" t="str">
        <f>IF($A182="","",VLOOKUP($A182,BDD!$A$8:$AU$2162,12,0))</f>
        <v/>
      </c>
      <c r="E182" s="398" t="str">
        <f>IF($A182="","",VLOOKUP($A182,BDD!$A$8:$AU$2162,5,0))</f>
        <v/>
      </c>
      <c r="F182" s="398" t="str">
        <f>IF($A182="","",VLOOKUP($A182,BDD!$A$8:$AU$2162,6,0))</f>
        <v/>
      </c>
      <c r="G182" s="399" t="str">
        <f>IF($A182="","",VLOOKUP($A182,BDD!$A$8:$AU$2162,7,0))</f>
        <v/>
      </c>
      <c r="H182" s="398" t="str">
        <f>IF($A182="","",VLOOKUP($A182,BDD!$A$8:$AU$2162,8,0))</f>
        <v/>
      </c>
      <c r="I182" s="398" t="str">
        <f>IF($A182="","",VLOOKUP($A182,BDD!$A$8:$AU$2162,13,0))</f>
        <v/>
      </c>
      <c r="J182" s="398" t="str">
        <f>IF($A182="","",VLOOKUP($A182,BDD!$A$8:$AU$2162,14,0))</f>
        <v/>
      </c>
      <c r="K182" s="401" t="str">
        <f>IF(Y182="",IF($A182="","",VLOOKUP($A182,BDD!$A$8:$AU$2162,22,0)),VLOOKUP($A182,BDD!$A$8:$AU$2162,31,0))</f>
        <v/>
      </c>
      <c r="L182" s="399" t="str">
        <f>IF(Y182="",IF($A182="","",VLOOKUP($A182,BDD!$A$8:$AU$2162,16,0)),IF($A182="","",VLOOKUP($A182,BDD!$A$8:$AU$2162,29,0)))</f>
        <v/>
      </c>
      <c r="M182" s="402" t="str">
        <f>IF(Y182="",IF($A182="","",VLOOKUP($A182,BDD!$A$8:$AU$2162,17,0)),VLOOKUP($A182,BDD!$A$8:$AU$2162,30,0))</f>
        <v/>
      </c>
      <c r="N182" s="402" t="str">
        <f>IF(Y182="",IF($A182="","",VLOOKUP($A182,BDD!$A$8:$AU$2162,18,0)),VLOOKUP($A182,BDD!$A$8:$AU$2162,30,0))</f>
        <v/>
      </c>
      <c r="O182" s="402" t="str">
        <f>IF(Y182="",IF($A182="","",VLOOKUP($A182,BDD!$A$8:$AU$2162,19,0)),VLOOKUP($A182,BDD!$A$8:$AU$2162,30,0))</f>
        <v/>
      </c>
      <c r="P182" s="398" t="str">
        <f>IF($A182="","",RIGHT(VLOOKUP($A182,BDD!$A$8:$AU$2162,23,0),2))</f>
        <v/>
      </c>
      <c r="Q182" s="398" t="str">
        <f>IF($A182="","",RIGHT(VLOOKUP($A182,BDD!$A$8:$AU$2162,27,0),2))</f>
        <v/>
      </c>
      <c r="R182" s="398" t="str">
        <f>IF($A182="","",RIGHT(VLOOKUP($A182,BDD!$A$8:$AU$2162,32,0),2))</f>
        <v/>
      </c>
      <c r="S182" s="398" t="str">
        <f>IF($A182="","",RIGHT(VLOOKUP($A182,BDD!$A$8:$AU$2162,35,0),2))</f>
        <v/>
      </c>
      <c r="T182" s="398" t="str">
        <f>IF($A182="","",RIGHT(VLOOKUP($A182,BDD!$A$8:$AU$2162,38,0),2))</f>
        <v/>
      </c>
      <c r="U182" s="403"/>
      <c r="V182" s="359">
        <v>68</v>
      </c>
      <c r="W182" s="360" t="str">
        <f t="shared" si="1"/>
        <v/>
      </c>
      <c r="X182" s="370"/>
      <c r="Y182" s="411" t="str">
        <f>IF($A182="","",IF(VLOOKUP($A182,BDD!$A$8:$AU$2162,32,0)=0,"",VLOOKUP($A182,BDD!$A$8:$AU$2162,32,0)))</f>
        <v/>
      </c>
    </row>
    <row r="183" spans="1:25" s="359" customFormat="1" ht="21" customHeight="1">
      <c r="A183" s="350" t="str">
        <f t="shared" si="2"/>
        <v/>
      </c>
      <c r="B183" s="397" t="str">
        <f>IF($A183="","",VLOOKUP($A183,BDD!$A$8:$AU$2162,3,0))</f>
        <v/>
      </c>
      <c r="C183" s="363" t="str">
        <f>IF($A183="","",VLOOKUP($A183,BDD!$A$8:$AU$2162,4,0))</f>
        <v/>
      </c>
      <c r="D183" s="398" t="str">
        <f>IF($A183="","",VLOOKUP($A183,BDD!$A$8:$AU$2162,12,0))</f>
        <v/>
      </c>
      <c r="E183" s="398" t="str">
        <f>IF($A183="","",VLOOKUP($A183,BDD!$A$8:$AU$2162,5,0))</f>
        <v/>
      </c>
      <c r="F183" s="398" t="str">
        <f>IF($A183="","",VLOOKUP($A183,BDD!$A$8:$AU$2162,6,0))</f>
        <v/>
      </c>
      <c r="G183" s="399" t="str">
        <f>IF($A183="","",VLOOKUP($A183,BDD!$A$8:$AU$2162,7,0))</f>
        <v/>
      </c>
      <c r="H183" s="398" t="str">
        <f>IF($A183="","",VLOOKUP($A183,BDD!$A$8:$AU$2162,8,0))</f>
        <v/>
      </c>
      <c r="I183" s="398" t="str">
        <f>IF($A183="","",VLOOKUP($A183,BDD!$A$8:$AU$2162,13,0))</f>
        <v/>
      </c>
      <c r="J183" s="398" t="str">
        <f>IF($A183="","",VLOOKUP($A183,BDD!$A$8:$AU$2162,14,0))</f>
        <v/>
      </c>
      <c r="K183" s="401" t="str">
        <f>IF(Y183="",IF($A183="","",VLOOKUP($A183,BDD!$A$8:$AU$2162,22,0)),VLOOKUP($A183,BDD!$A$8:$AU$2162,31,0))</f>
        <v/>
      </c>
      <c r="L183" s="399" t="str">
        <f>IF(Y183="",IF($A183="","",VLOOKUP($A183,BDD!$A$8:$AU$2162,16,0)),IF($A183="","",VLOOKUP($A183,BDD!$A$8:$AU$2162,29,0)))</f>
        <v/>
      </c>
      <c r="M183" s="402" t="str">
        <f>IF(Y183="",IF($A183="","",VLOOKUP($A183,BDD!$A$8:$AU$2162,17,0)),VLOOKUP($A183,BDD!$A$8:$AU$2162,30,0))</f>
        <v/>
      </c>
      <c r="N183" s="402" t="str">
        <f>IF(Y183="",IF($A183="","",VLOOKUP($A183,BDD!$A$8:$AU$2162,18,0)),VLOOKUP($A183,BDD!$A$8:$AU$2162,30,0))</f>
        <v/>
      </c>
      <c r="O183" s="402" t="str">
        <f>IF(Y183="",IF($A183="","",VLOOKUP($A183,BDD!$A$8:$AU$2162,19,0)),VLOOKUP($A183,BDD!$A$8:$AU$2162,30,0))</f>
        <v/>
      </c>
      <c r="P183" s="398" t="str">
        <f>IF($A183="","",RIGHT(VLOOKUP($A183,BDD!$A$8:$AU$2162,23,0),2))</f>
        <v/>
      </c>
      <c r="Q183" s="398" t="str">
        <f>IF($A183="","",RIGHT(VLOOKUP($A183,BDD!$A$8:$AU$2162,27,0),2))</f>
        <v/>
      </c>
      <c r="R183" s="398" t="str">
        <f>IF($A183="","",RIGHT(VLOOKUP($A183,BDD!$A$8:$AU$2162,32,0),2))</f>
        <v/>
      </c>
      <c r="S183" s="398" t="str">
        <f>IF($A183="","",RIGHT(VLOOKUP($A183,BDD!$A$8:$AU$2162,35,0),2))</f>
        <v/>
      </c>
      <c r="T183" s="398" t="str">
        <f>IF($A183="","",RIGHT(VLOOKUP($A183,BDD!$A$8:$AU$2162,38,0),2))</f>
        <v/>
      </c>
      <c r="U183" s="403"/>
      <c r="V183" s="359">
        <v>69</v>
      </c>
      <c r="W183" s="360" t="str">
        <f t="shared" si="1"/>
        <v/>
      </c>
      <c r="X183" s="370"/>
      <c r="Y183" s="411" t="str">
        <f>IF($A183="","",IF(VLOOKUP($A183,BDD!$A$8:$AU$2162,32,0)=0,"",VLOOKUP($A183,BDD!$A$8:$AU$2162,32,0)))</f>
        <v/>
      </c>
    </row>
    <row r="184" spans="1:25" s="359" customFormat="1" ht="21" customHeight="1">
      <c r="A184" s="350" t="str">
        <f t="shared" si="2"/>
        <v/>
      </c>
      <c r="B184" s="397" t="str">
        <f>IF($A184="","",VLOOKUP($A184,BDD!$A$8:$AU$2162,3,0))</f>
        <v/>
      </c>
      <c r="C184" s="363" t="str">
        <f>IF($A184="","",VLOOKUP($A184,BDD!$A$8:$AU$2162,4,0))</f>
        <v/>
      </c>
      <c r="D184" s="398" t="str">
        <f>IF($A184="","",VLOOKUP($A184,BDD!$A$8:$AU$2162,12,0))</f>
        <v/>
      </c>
      <c r="E184" s="398" t="str">
        <f>IF($A184="","",VLOOKUP($A184,BDD!$A$8:$AU$2162,5,0))</f>
        <v/>
      </c>
      <c r="F184" s="398" t="str">
        <f>IF($A184="","",VLOOKUP($A184,BDD!$A$8:$AU$2162,6,0))</f>
        <v/>
      </c>
      <c r="G184" s="399" t="str">
        <f>IF($A184="","",VLOOKUP($A184,BDD!$A$8:$AU$2162,7,0))</f>
        <v/>
      </c>
      <c r="H184" s="400" t="str">
        <f>IF($A184="","",VLOOKUP($A184,BDD!$A$8:$AU$2162,8,0))</f>
        <v/>
      </c>
      <c r="I184" s="398" t="str">
        <f>IF($A184="","",VLOOKUP($A184,BDD!$A$8:$AU$2162,13,0))</f>
        <v/>
      </c>
      <c r="J184" s="398" t="str">
        <f>IF($A184="","",VLOOKUP($A184,BDD!$A$8:$AU$2162,14,0))</f>
        <v/>
      </c>
      <c r="K184" s="401" t="str">
        <f>IF(Y184="",IF($A184="","",VLOOKUP($A184,BDD!$A$8:$AU$2162,22,0)),VLOOKUP($A184,BDD!$A$8:$AU$2162,31,0))</f>
        <v/>
      </c>
      <c r="L184" s="399" t="str">
        <f>IF(Y184="",IF($A184="","",VLOOKUP($A184,BDD!$A$8:$AU$2162,16,0)),IF($A184="","",VLOOKUP($A184,BDD!$A$8:$AU$2162,29,0)))</f>
        <v/>
      </c>
      <c r="M184" s="402" t="str">
        <f>IF(Y184="",IF($A184="","",VLOOKUP($A184,BDD!$A$8:$AU$2162,17,0)),VLOOKUP($A184,BDD!$A$8:$AU$2162,30,0))</f>
        <v/>
      </c>
      <c r="N184" s="402" t="str">
        <f>IF(Y184="",IF($A184="","",VLOOKUP($A184,BDD!$A$8:$AU$2162,18,0)),VLOOKUP($A184,BDD!$A$8:$AU$2162,30,0))</f>
        <v/>
      </c>
      <c r="O184" s="402" t="str">
        <f>IF(Y184="",IF($A184="","",VLOOKUP($A184,BDD!$A$8:$AU$2162,19,0)),VLOOKUP($A184,BDD!$A$8:$AU$2162,30,0))</f>
        <v/>
      </c>
      <c r="P184" s="398" t="str">
        <f>IF($A184="","",RIGHT(VLOOKUP($A184,BDD!$A$8:$AU$2162,23,0),2))</f>
        <v/>
      </c>
      <c r="Q184" s="398" t="str">
        <f>IF($A184="","",RIGHT(VLOOKUP($A184,BDD!$A$8:$AU$2162,27,0),2))</f>
        <v/>
      </c>
      <c r="R184" s="398" t="str">
        <f>IF($A184="","",RIGHT(VLOOKUP($A184,BDD!$A$8:$AU$2162,32,0),2))</f>
        <v/>
      </c>
      <c r="S184" s="398" t="str">
        <f>IF($A184="","",RIGHT(VLOOKUP($A184,BDD!$A$8:$AU$2162,35,0),2))</f>
        <v/>
      </c>
      <c r="T184" s="398" t="str">
        <f>IF($A184="","",RIGHT(VLOOKUP($A184,BDD!$A$8:$AU$2162,38,0),2))</f>
        <v/>
      </c>
      <c r="U184" s="403"/>
      <c r="V184" s="359">
        <v>70</v>
      </c>
      <c r="W184" s="360" t="str">
        <f t="shared" si="1"/>
        <v/>
      </c>
      <c r="X184" s="370"/>
      <c r="Y184" s="411" t="str">
        <f>IF($A184="","",IF(VLOOKUP($A184,BDD!$A$8:$AU$2162,32,0)=0,"",VLOOKUP($A184,BDD!$A$8:$AU$2162,32,0)))</f>
        <v/>
      </c>
    </row>
    <row r="185" spans="1:25" s="359" customFormat="1" ht="21" customHeight="1">
      <c r="A185" s="350" t="str">
        <f t="shared" si="2"/>
        <v/>
      </c>
      <c r="B185" s="397" t="str">
        <f>IF($A185="","",VLOOKUP($A185,BDD!$A$8:$AU$2162,3,0))</f>
        <v/>
      </c>
      <c r="C185" s="363" t="str">
        <f>IF($A185="","",VLOOKUP($A185,BDD!$A$8:$AU$2162,4,0))</f>
        <v/>
      </c>
      <c r="D185" s="398" t="str">
        <f>IF($A185="","",VLOOKUP($A185,BDD!$A$8:$AU$2162,12,0))</f>
        <v/>
      </c>
      <c r="E185" s="398" t="str">
        <f>IF($A185="","",VLOOKUP($A185,BDD!$A$8:$AU$2162,5,0))</f>
        <v/>
      </c>
      <c r="F185" s="398" t="str">
        <f>IF($A185="","",VLOOKUP($A185,BDD!$A$8:$AU$2162,6,0))</f>
        <v/>
      </c>
      <c r="G185" s="399" t="str">
        <f>IF($A185="","",VLOOKUP($A185,BDD!$A$8:$AU$2162,7,0))</f>
        <v/>
      </c>
      <c r="H185" s="398" t="str">
        <f>IF($A185="","",VLOOKUP($A185,BDD!$A$8:$AU$2162,8,0))</f>
        <v/>
      </c>
      <c r="I185" s="398" t="str">
        <f>IF($A185="","",VLOOKUP($A185,BDD!$A$8:$AU$2162,13,0))</f>
        <v/>
      </c>
      <c r="J185" s="398" t="str">
        <f>IF($A185="","",VLOOKUP($A185,BDD!$A$8:$AU$2162,14,0))</f>
        <v/>
      </c>
      <c r="K185" s="401" t="str">
        <f>IF(Y185="",IF($A185="","",VLOOKUP($A185,BDD!$A$8:$AU$2162,22,0)),VLOOKUP($A185,BDD!$A$8:$AU$2162,31,0))</f>
        <v/>
      </c>
      <c r="L185" s="399" t="str">
        <f>IF(Y185="",IF($A185="","",VLOOKUP($A185,BDD!$A$8:$AU$2162,16,0)),IF($A185="","",VLOOKUP($A185,BDD!$A$8:$AU$2162,29,0)))</f>
        <v/>
      </c>
      <c r="M185" s="402" t="str">
        <f>IF(Y185="",IF($A185="","",VLOOKUP($A185,BDD!$A$8:$AU$2162,17,0)),VLOOKUP($A185,BDD!$A$8:$AU$2162,30,0))</f>
        <v/>
      </c>
      <c r="N185" s="402" t="str">
        <f>IF(Y185="",IF($A185="","",VLOOKUP($A185,BDD!$A$8:$AU$2162,18,0)),VLOOKUP($A185,BDD!$A$8:$AU$2162,30,0))</f>
        <v/>
      </c>
      <c r="O185" s="402" t="str">
        <f>IF(Y185="",IF($A185="","",VLOOKUP($A185,BDD!$A$8:$AU$2162,19,0)),VLOOKUP($A185,BDD!$A$8:$AU$2162,30,0))</f>
        <v/>
      </c>
      <c r="P185" s="398" t="str">
        <f>IF($A185="","",RIGHT(VLOOKUP($A185,BDD!$A$8:$AU$2162,23,0),2))</f>
        <v/>
      </c>
      <c r="Q185" s="398" t="str">
        <f>IF($A185="","",RIGHT(VLOOKUP($A185,BDD!$A$8:$AU$2162,27,0),2))</f>
        <v/>
      </c>
      <c r="R185" s="398" t="str">
        <f>IF($A185="","",RIGHT(VLOOKUP($A185,BDD!$A$8:$AU$2162,32,0),2))</f>
        <v/>
      </c>
      <c r="S185" s="398" t="str">
        <f>IF($A185="","",RIGHT(VLOOKUP($A185,BDD!$A$8:$AU$2162,35,0),2))</f>
        <v/>
      </c>
      <c r="T185" s="398" t="str">
        <f>IF($A185="","",RIGHT(VLOOKUP($A185,BDD!$A$8:$AU$2162,38,0),2))</f>
        <v/>
      </c>
      <c r="U185" s="403"/>
      <c r="V185" s="359">
        <v>71</v>
      </c>
      <c r="W185" s="360" t="str">
        <f t="shared" si="1"/>
        <v/>
      </c>
      <c r="X185" s="370"/>
      <c r="Y185" s="411" t="str">
        <f>IF($A185="","",IF(VLOOKUP($A185,BDD!$A$8:$AU$2162,32,0)=0,"",VLOOKUP($A185,BDD!$A$8:$AU$2162,32,0)))</f>
        <v/>
      </c>
    </row>
    <row r="186" spans="1:25" s="359" customFormat="1" ht="21" customHeight="1">
      <c r="A186" s="350" t="str">
        <f t="shared" si="2"/>
        <v/>
      </c>
      <c r="B186" s="397" t="str">
        <f>IF($A186="","",VLOOKUP($A186,BDD!$A$8:$AU$2162,3,0))</f>
        <v/>
      </c>
      <c r="C186" s="363" t="str">
        <f>IF($A186="","",VLOOKUP($A186,BDD!$A$8:$AU$2162,4,0))</f>
        <v/>
      </c>
      <c r="D186" s="398" t="str">
        <f>IF($A186="","",VLOOKUP($A186,BDD!$A$8:$AU$2162,12,0))</f>
        <v/>
      </c>
      <c r="E186" s="398" t="str">
        <f>IF($A186="","",VLOOKUP($A186,BDD!$A$8:$AU$2162,5,0))</f>
        <v/>
      </c>
      <c r="F186" s="398" t="str">
        <f>IF($A186="","",VLOOKUP($A186,BDD!$A$8:$AU$2162,6,0))</f>
        <v/>
      </c>
      <c r="G186" s="399" t="str">
        <f>IF($A186="","",VLOOKUP($A186,BDD!$A$8:$AU$2162,7,0))</f>
        <v/>
      </c>
      <c r="H186" s="400" t="str">
        <f>IF($A186="","",VLOOKUP($A186,BDD!$A$8:$AU$2162,8,0))</f>
        <v/>
      </c>
      <c r="I186" s="398" t="str">
        <f>IF($A186="","",VLOOKUP($A186,BDD!$A$8:$AU$2162,13,0))</f>
        <v/>
      </c>
      <c r="J186" s="398" t="str">
        <f>IF($A186="","",VLOOKUP($A186,BDD!$A$8:$AU$2162,14,0))</f>
        <v/>
      </c>
      <c r="K186" s="401" t="str">
        <f>IF(Y186="",IF($A186="","",VLOOKUP($A186,BDD!$A$8:$AU$2162,22,0)),VLOOKUP($A186,BDD!$A$8:$AU$2162,31,0))</f>
        <v/>
      </c>
      <c r="L186" s="399" t="str">
        <f>IF(Y186="",IF($A186="","",VLOOKUP($A186,BDD!$A$8:$AU$2162,16,0)),IF($A186="","",VLOOKUP($A186,BDD!$A$8:$AU$2162,29,0)))</f>
        <v/>
      </c>
      <c r="M186" s="402" t="str">
        <f>IF(Y186="",IF($A186="","",VLOOKUP($A186,BDD!$A$8:$AU$2162,17,0)),VLOOKUP($A186,BDD!$A$8:$AU$2162,30,0))</f>
        <v/>
      </c>
      <c r="N186" s="402" t="str">
        <f>IF(Y186="",IF($A186="","",VLOOKUP($A186,BDD!$A$8:$AU$2162,18,0)),VLOOKUP($A186,BDD!$A$8:$AU$2162,30,0))</f>
        <v/>
      </c>
      <c r="O186" s="402" t="str">
        <f>IF(Y186="",IF($A186="","",VLOOKUP($A186,BDD!$A$8:$AU$2162,19,0)),VLOOKUP($A186,BDD!$A$8:$AU$2162,30,0))</f>
        <v/>
      </c>
      <c r="P186" s="398" t="str">
        <f>IF($A186="","",RIGHT(VLOOKUP($A186,BDD!$A$8:$AU$2162,23,0),2))</f>
        <v/>
      </c>
      <c r="Q186" s="398" t="str">
        <f>IF($A186="","",RIGHT(VLOOKUP($A186,BDD!$A$8:$AU$2162,27,0),2))</f>
        <v/>
      </c>
      <c r="R186" s="398" t="str">
        <f>IF($A186="","",RIGHT(VLOOKUP($A186,BDD!$A$8:$AU$2162,32,0),2))</f>
        <v/>
      </c>
      <c r="S186" s="398" t="str">
        <f>IF($A186="","",RIGHT(VLOOKUP($A186,BDD!$A$8:$AU$2162,35,0),2))</f>
        <v/>
      </c>
      <c r="T186" s="398" t="str">
        <f>IF($A186="","",RIGHT(VLOOKUP($A186,BDD!$A$8:$AU$2162,38,0),2))</f>
        <v/>
      </c>
      <c r="U186" s="403"/>
      <c r="V186" s="359">
        <v>72</v>
      </c>
      <c r="W186" s="360" t="str">
        <f t="shared" si="1"/>
        <v/>
      </c>
      <c r="X186" s="370"/>
      <c r="Y186" s="411" t="str">
        <f>IF($A186="","",IF(VLOOKUP($A186,BDD!$A$8:$AU$2162,32,0)=0,"",VLOOKUP($A186,BDD!$A$8:$AU$2162,32,0)))</f>
        <v/>
      </c>
    </row>
    <row r="187" spans="1:25" s="359" customFormat="1" ht="21" customHeight="1">
      <c r="A187" s="350" t="str">
        <f t="shared" si="2"/>
        <v/>
      </c>
      <c r="B187" s="397" t="str">
        <f>IF($A187="","",VLOOKUP($A187,BDD!$A$8:$AU$2162,3,0))</f>
        <v/>
      </c>
      <c r="C187" s="363" t="str">
        <f>IF($A187="","",VLOOKUP($A187,BDD!$A$8:$AU$2162,4,0))</f>
        <v/>
      </c>
      <c r="D187" s="398" t="str">
        <f>IF($A187="","",VLOOKUP($A187,BDD!$A$8:$AU$2162,12,0))</f>
        <v/>
      </c>
      <c r="E187" s="398" t="str">
        <f>IF($A187="","",VLOOKUP($A187,BDD!$A$8:$AU$2162,5,0))</f>
        <v/>
      </c>
      <c r="F187" s="398" t="str">
        <f>IF($A187="","",VLOOKUP($A187,BDD!$A$8:$AU$2162,6,0))</f>
        <v/>
      </c>
      <c r="G187" s="399" t="str">
        <f>IF($A187="","",VLOOKUP($A187,BDD!$A$8:$AU$2162,7,0))</f>
        <v/>
      </c>
      <c r="H187" s="398" t="str">
        <f>IF($A187="","",VLOOKUP($A187,BDD!$A$8:$AU$2162,8,0))</f>
        <v/>
      </c>
      <c r="I187" s="398" t="str">
        <f>IF($A187="","",VLOOKUP($A187,BDD!$A$8:$AU$2162,13,0))</f>
        <v/>
      </c>
      <c r="J187" s="398" t="str">
        <f>IF($A187="","",VLOOKUP($A187,BDD!$A$8:$AU$2162,14,0))</f>
        <v/>
      </c>
      <c r="K187" s="401" t="str">
        <f>IF(Y187="",IF($A187="","",VLOOKUP($A187,BDD!$A$8:$AU$2162,22,0)),VLOOKUP($A187,BDD!$A$8:$AU$2162,31,0))</f>
        <v/>
      </c>
      <c r="L187" s="399" t="str">
        <f>IF(Y187="",IF($A187="","",VLOOKUP($A187,BDD!$A$8:$AU$2162,16,0)),IF($A187="","",VLOOKUP($A187,BDD!$A$8:$AU$2162,29,0)))</f>
        <v/>
      </c>
      <c r="M187" s="402" t="str">
        <f>IF(Y187="",IF($A187="","",VLOOKUP($A187,BDD!$A$8:$AU$2162,17,0)),VLOOKUP($A187,BDD!$A$8:$AU$2162,30,0))</f>
        <v/>
      </c>
      <c r="N187" s="402" t="str">
        <f>IF(Y187="",IF($A187="","",VLOOKUP($A187,BDD!$A$8:$AU$2162,18,0)),VLOOKUP($A187,BDD!$A$8:$AU$2162,30,0))</f>
        <v/>
      </c>
      <c r="O187" s="402" t="str">
        <f>IF(Y187="",IF($A187="","",VLOOKUP($A187,BDD!$A$8:$AU$2162,19,0)),VLOOKUP($A187,BDD!$A$8:$AU$2162,30,0))</f>
        <v/>
      </c>
      <c r="P187" s="398" t="str">
        <f>IF($A187="","",RIGHT(VLOOKUP($A187,BDD!$A$8:$AU$2162,23,0),2))</f>
        <v/>
      </c>
      <c r="Q187" s="398" t="str">
        <f>IF($A187="","",RIGHT(VLOOKUP($A187,BDD!$A$8:$AU$2162,27,0),2))</f>
        <v/>
      </c>
      <c r="R187" s="398" t="str">
        <f>IF($A187="","",RIGHT(VLOOKUP($A187,BDD!$A$8:$AU$2162,32,0),2))</f>
        <v/>
      </c>
      <c r="S187" s="398" t="str">
        <f>IF($A187="","",RIGHT(VLOOKUP($A187,BDD!$A$8:$AU$2162,35,0),2))</f>
        <v/>
      </c>
      <c r="T187" s="398" t="str">
        <f>IF($A187="","",RIGHT(VLOOKUP($A187,BDD!$A$8:$AU$2162,38,0),2))</f>
        <v/>
      </c>
      <c r="U187" s="403"/>
      <c r="V187" s="359">
        <v>73</v>
      </c>
      <c r="W187" s="360" t="str">
        <f t="shared" si="1"/>
        <v/>
      </c>
      <c r="X187" s="370"/>
      <c r="Y187" s="411" t="str">
        <f>IF($A187="","",IF(VLOOKUP($A187,BDD!$A$8:$AU$2162,32,0)=0,"",VLOOKUP($A187,BDD!$A$8:$AU$2162,32,0)))</f>
        <v/>
      </c>
    </row>
    <row r="188" spans="1:25" s="359" customFormat="1" ht="21" customHeight="1">
      <c r="A188" s="350" t="str">
        <f t="shared" si="2"/>
        <v/>
      </c>
      <c r="B188" s="397" t="str">
        <f>IF($A188="","",VLOOKUP($A188,BDD!$A$8:$AU$2162,3,0))</f>
        <v/>
      </c>
      <c r="C188" s="363" t="str">
        <f>IF($A188="","",VLOOKUP($A188,BDD!$A$8:$AU$2162,4,0))</f>
        <v/>
      </c>
      <c r="D188" s="398" t="str">
        <f>IF($A188="","",VLOOKUP($A188,BDD!$A$8:$AU$2162,12,0))</f>
        <v/>
      </c>
      <c r="E188" s="398" t="str">
        <f>IF($A188="","",VLOOKUP($A188,BDD!$A$8:$AU$2162,5,0))</f>
        <v/>
      </c>
      <c r="F188" s="398" t="str">
        <f>IF($A188="","",VLOOKUP($A188,BDD!$A$8:$AU$2162,6,0))</f>
        <v/>
      </c>
      <c r="G188" s="399" t="str">
        <f>IF($A188="","",VLOOKUP($A188,BDD!$A$8:$AU$2162,7,0))</f>
        <v/>
      </c>
      <c r="H188" s="398" t="str">
        <f>IF($A188="","",VLOOKUP($A188,BDD!$A$8:$AU$2162,8,0))</f>
        <v/>
      </c>
      <c r="I188" s="398" t="str">
        <f>IF($A188="","",VLOOKUP($A188,BDD!$A$8:$AU$2162,13,0))</f>
        <v/>
      </c>
      <c r="J188" s="398" t="str">
        <f>IF($A188="","",VLOOKUP($A188,BDD!$A$8:$AU$2162,14,0))</f>
        <v/>
      </c>
      <c r="K188" s="401" t="str">
        <f>IF(Y188="",IF($A188="","",VLOOKUP($A188,BDD!$A$8:$AU$2162,22,0)),VLOOKUP($A188,BDD!$A$8:$AU$2162,31,0))</f>
        <v/>
      </c>
      <c r="L188" s="399" t="str">
        <f>IF(Y188="",IF($A188="","",VLOOKUP($A188,BDD!$A$8:$AU$2162,16,0)),IF($A188="","",VLOOKUP($A188,BDD!$A$8:$AU$2162,29,0)))</f>
        <v/>
      </c>
      <c r="M188" s="402" t="str">
        <f>IF(Y188="",IF($A188="","",VLOOKUP($A188,BDD!$A$8:$AU$2162,17,0)),VLOOKUP($A188,BDD!$A$8:$AU$2162,30,0))</f>
        <v/>
      </c>
      <c r="N188" s="402" t="str">
        <f>IF(Y188="",IF($A188="","",VLOOKUP($A188,BDD!$A$8:$AU$2162,18,0)),VLOOKUP($A188,BDD!$A$8:$AU$2162,30,0))</f>
        <v/>
      </c>
      <c r="O188" s="402" t="str">
        <f>IF(Y188="",IF($A188="","",VLOOKUP($A188,BDD!$A$8:$AU$2162,19,0)),VLOOKUP($A188,BDD!$A$8:$AU$2162,30,0))</f>
        <v/>
      </c>
      <c r="P188" s="398" t="str">
        <f>IF($A188="","",RIGHT(VLOOKUP($A188,BDD!$A$8:$AU$2162,23,0),2))</f>
        <v/>
      </c>
      <c r="Q188" s="398" t="str">
        <f>IF($A188="","",RIGHT(VLOOKUP($A188,BDD!$A$8:$AU$2162,27,0),2))</f>
        <v/>
      </c>
      <c r="R188" s="398" t="str">
        <f>IF($A188="","",RIGHT(VLOOKUP($A188,BDD!$A$8:$AU$2162,32,0),2))</f>
        <v/>
      </c>
      <c r="S188" s="398" t="str">
        <f>IF($A188="","",RIGHT(VLOOKUP($A188,BDD!$A$8:$AU$2162,35,0),2))</f>
        <v/>
      </c>
      <c r="T188" s="398" t="str">
        <f>IF($A188="","",RIGHT(VLOOKUP($A188,BDD!$A$8:$AU$2162,38,0),2))</f>
        <v/>
      </c>
      <c r="U188" s="403"/>
      <c r="V188" s="359">
        <v>74</v>
      </c>
      <c r="W188" s="360" t="str">
        <f t="shared" si="1"/>
        <v/>
      </c>
      <c r="X188" s="412"/>
      <c r="Y188" s="411" t="str">
        <f>IF($A188="","",IF(VLOOKUP($A188,BDD!$A$8:$AU$2162,32,0)=0,"",VLOOKUP($A188,BDD!$A$8:$AU$2162,32,0)))</f>
        <v/>
      </c>
    </row>
    <row r="189" spans="1:25" s="359" customFormat="1" ht="21" customHeight="1">
      <c r="A189" s="350" t="str">
        <f t="shared" si="2"/>
        <v/>
      </c>
      <c r="B189" s="397" t="str">
        <f>IF($A189="","",VLOOKUP($A189,BDD!$A$8:$AU$2162,3,0))</f>
        <v/>
      </c>
      <c r="C189" s="363" t="str">
        <f>IF($A189="","",VLOOKUP($A189,BDD!$A$8:$AU$2162,4,0))</f>
        <v/>
      </c>
      <c r="D189" s="398" t="str">
        <f>IF($A189="","",VLOOKUP($A189,BDD!$A$8:$AU$2162,12,0))</f>
        <v/>
      </c>
      <c r="E189" s="398" t="str">
        <f>IF($A189="","",VLOOKUP($A189,BDD!$A$8:$AU$2162,5,0))</f>
        <v/>
      </c>
      <c r="F189" s="398" t="str">
        <f>IF($A189="","",VLOOKUP($A189,BDD!$A$8:$AU$2162,6,0))</f>
        <v/>
      </c>
      <c r="G189" s="399" t="str">
        <f>IF($A189="","",VLOOKUP($A189,BDD!$A$8:$AU$2162,7,0))</f>
        <v/>
      </c>
      <c r="H189" s="398" t="str">
        <f>IF($A189="","",VLOOKUP($A189,BDD!$A$8:$AU$2162,8,0))</f>
        <v/>
      </c>
      <c r="I189" s="398" t="str">
        <f>IF($A189="","",VLOOKUP($A189,BDD!$A$8:$AU$2162,13,0))</f>
        <v/>
      </c>
      <c r="J189" s="398" t="str">
        <f>IF($A189="","",VLOOKUP($A189,BDD!$A$8:$AU$2162,14,0))</f>
        <v/>
      </c>
      <c r="K189" s="401" t="str">
        <f>IF(Y189="",IF($A189="","",VLOOKUP($A189,BDD!$A$8:$AU$2162,22,0)),VLOOKUP($A189,BDD!$A$8:$AU$2162,31,0))</f>
        <v/>
      </c>
      <c r="L189" s="399" t="str">
        <f>IF(Y189="",IF($A189="","",VLOOKUP($A189,BDD!$A$8:$AU$2162,16,0)),IF($A189="","",VLOOKUP($A189,BDD!$A$8:$AU$2162,29,0)))</f>
        <v/>
      </c>
      <c r="M189" s="402" t="str">
        <f>IF(Y189="",IF($A189="","",VLOOKUP($A189,BDD!$A$8:$AU$2162,17,0)),VLOOKUP($A189,BDD!$A$8:$AU$2162,30,0))</f>
        <v/>
      </c>
      <c r="N189" s="402" t="str">
        <f>IF(Y189="",IF($A189="","",VLOOKUP($A189,BDD!$A$8:$AU$2162,18,0)),VLOOKUP($A189,BDD!$A$8:$AU$2162,30,0))</f>
        <v/>
      </c>
      <c r="O189" s="402" t="str">
        <f>IF(Y189="",IF($A189="","",VLOOKUP($A189,BDD!$A$8:$AU$2162,19,0)),VLOOKUP($A189,BDD!$A$8:$AU$2162,30,0))</f>
        <v/>
      </c>
      <c r="P189" s="398" t="str">
        <f>IF($A189="","",RIGHT(VLOOKUP($A189,BDD!$A$8:$AU$2162,23,0),2))</f>
        <v/>
      </c>
      <c r="Q189" s="398" t="str">
        <f>IF($A189="","",RIGHT(VLOOKUP($A189,BDD!$A$8:$AU$2162,27,0),2))</f>
        <v/>
      </c>
      <c r="R189" s="398" t="str">
        <f>IF($A189="","",RIGHT(VLOOKUP($A189,BDD!$A$8:$AU$2162,32,0),2))</f>
        <v/>
      </c>
      <c r="S189" s="398" t="str">
        <f>IF($A189="","",RIGHT(VLOOKUP($A189,BDD!$A$8:$AU$2162,35,0),2))</f>
        <v/>
      </c>
      <c r="T189" s="398" t="str">
        <f>IF($A189="","",RIGHT(VLOOKUP($A189,BDD!$A$8:$AU$2162,38,0),2))</f>
        <v/>
      </c>
      <c r="U189" s="403"/>
      <c r="V189" s="359">
        <v>75</v>
      </c>
      <c r="W189" s="360" t="str">
        <f t="shared" si="1"/>
        <v/>
      </c>
      <c r="X189" s="370"/>
      <c r="Y189" s="411" t="str">
        <f>IF($A189="","",IF(VLOOKUP($A189,BDD!$A$8:$AU$2162,32,0)=0,"",VLOOKUP($A189,BDD!$A$8:$AU$2162,32,0)))</f>
        <v/>
      </c>
    </row>
    <row r="190" spans="1:25" s="359" customFormat="1" ht="21" customHeight="1">
      <c r="A190" s="350" t="str">
        <f t="shared" si="2"/>
        <v/>
      </c>
      <c r="B190" s="397" t="str">
        <f>IF($A190="","",VLOOKUP($A190,BDD!$A$8:$AU$2162,3,0))</f>
        <v/>
      </c>
      <c r="C190" s="363" t="str">
        <f>IF($A190="","",VLOOKUP($A190,BDD!$A$8:$AU$2162,4,0))</f>
        <v/>
      </c>
      <c r="D190" s="398" t="str">
        <f>IF($A190="","",VLOOKUP($A190,BDD!$A$8:$AU$2162,12,0))</f>
        <v/>
      </c>
      <c r="E190" s="398" t="str">
        <f>IF($A190="","",VLOOKUP($A190,BDD!$A$8:$AU$2162,5,0))</f>
        <v/>
      </c>
      <c r="F190" s="398" t="str">
        <f>IF($A190="","",VLOOKUP($A190,BDD!$A$8:$AU$2162,6,0))</f>
        <v/>
      </c>
      <c r="G190" s="399" t="str">
        <f>IF($A190="","",VLOOKUP($A190,BDD!$A$8:$AU$2162,7,0))</f>
        <v/>
      </c>
      <c r="H190" s="400" t="str">
        <f>IF($A190="","",VLOOKUP($A190,BDD!$A$8:$AU$2162,8,0))</f>
        <v/>
      </c>
      <c r="I190" s="398" t="str">
        <f>IF($A190="","",VLOOKUP($A190,BDD!$A$8:$AU$2162,13,0))</f>
        <v/>
      </c>
      <c r="J190" s="398" t="str">
        <f>IF($A190="","",VLOOKUP($A190,BDD!$A$8:$AU$2162,14,0))</f>
        <v/>
      </c>
      <c r="K190" s="401" t="str">
        <f>IF(Y190="",IF($A190="","",VLOOKUP($A190,BDD!$A$8:$AU$2162,22,0)),VLOOKUP($A190,BDD!$A$8:$AU$2162,31,0))</f>
        <v/>
      </c>
      <c r="L190" s="399" t="str">
        <f>IF(Y190="",IF($A190="","",VLOOKUP($A190,BDD!$A$8:$AU$2162,16,0)),IF($A190="","",VLOOKUP($A190,BDD!$A$8:$AU$2162,29,0)))</f>
        <v/>
      </c>
      <c r="M190" s="402" t="str">
        <f>IF(Y190="",IF($A190="","",VLOOKUP($A190,BDD!$A$8:$AU$2162,17,0)),VLOOKUP($A190,BDD!$A$8:$AU$2162,30,0))</f>
        <v/>
      </c>
      <c r="N190" s="402" t="str">
        <f>IF(Y190="",IF($A190="","",VLOOKUP($A190,BDD!$A$8:$AU$2162,18,0)),VLOOKUP($A190,BDD!$A$8:$AU$2162,30,0))</f>
        <v/>
      </c>
      <c r="O190" s="402" t="str">
        <f>IF(Y190="",IF($A190="","",VLOOKUP($A190,BDD!$A$8:$AU$2162,19,0)),VLOOKUP($A190,BDD!$A$8:$AU$2162,30,0))</f>
        <v/>
      </c>
      <c r="P190" s="398" t="str">
        <f>IF($A190="","",RIGHT(VLOOKUP($A190,BDD!$A$8:$AU$2162,23,0),2))</f>
        <v/>
      </c>
      <c r="Q190" s="398" t="str">
        <f>IF($A190="","",RIGHT(VLOOKUP($A190,BDD!$A$8:$AU$2162,27,0),2))</f>
        <v/>
      </c>
      <c r="R190" s="398" t="str">
        <f>IF($A190="","",RIGHT(VLOOKUP($A190,BDD!$A$8:$AU$2162,32,0),2))</f>
        <v/>
      </c>
      <c r="S190" s="398" t="str">
        <f>IF($A190="","",RIGHT(VLOOKUP($A190,BDD!$A$8:$AU$2162,35,0),2))</f>
        <v/>
      </c>
      <c r="T190" s="398" t="str">
        <f>IF($A190="","",RIGHT(VLOOKUP($A190,BDD!$A$8:$AU$2162,38,0),2))</f>
        <v/>
      </c>
      <c r="U190" s="403"/>
      <c r="V190" s="359">
        <v>76</v>
      </c>
      <c r="W190" s="360" t="str">
        <f t="shared" si="1"/>
        <v/>
      </c>
      <c r="X190" s="370"/>
      <c r="Y190" s="411" t="str">
        <f>IF($A190="","",IF(VLOOKUP($A190,BDD!$A$8:$AU$2162,32,0)=0,"",VLOOKUP($A190,BDD!$A$8:$AU$2162,32,0)))</f>
        <v/>
      </c>
    </row>
    <row r="191" spans="1:25" s="359" customFormat="1" ht="21" customHeight="1">
      <c r="A191" s="350" t="str">
        <f t="shared" si="2"/>
        <v/>
      </c>
      <c r="B191" s="397" t="str">
        <f>IF($A191="","",VLOOKUP($A191,BDD!$A$8:$AU$2162,3,0))</f>
        <v/>
      </c>
      <c r="C191" s="363" t="str">
        <f>IF($A191="","",VLOOKUP($A191,BDD!$A$8:$AU$2162,4,0))</f>
        <v/>
      </c>
      <c r="D191" s="398" t="str">
        <f>IF($A191="","",VLOOKUP($A191,BDD!$A$8:$AU$2162,12,0))</f>
        <v/>
      </c>
      <c r="E191" s="398" t="str">
        <f>IF($A191="","",VLOOKUP($A191,BDD!$A$8:$AU$2162,5,0))</f>
        <v/>
      </c>
      <c r="F191" s="398" t="str">
        <f>IF($A191="","",VLOOKUP($A191,BDD!$A$8:$AU$2162,6,0))</f>
        <v/>
      </c>
      <c r="G191" s="399" t="str">
        <f>IF($A191="","",VLOOKUP($A191,BDD!$A$8:$AU$2162,7,0))</f>
        <v/>
      </c>
      <c r="H191" s="398" t="str">
        <f>IF($A191="","",VLOOKUP($A191,BDD!$A$8:$AU$2162,8,0))</f>
        <v/>
      </c>
      <c r="I191" s="398" t="str">
        <f>IF($A191="","",VLOOKUP($A191,BDD!$A$8:$AU$2162,13,0))</f>
        <v/>
      </c>
      <c r="J191" s="398" t="str">
        <f>IF($A191="","",VLOOKUP($A191,BDD!$A$8:$AU$2162,14,0))</f>
        <v/>
      </c>
      <c r="K191" s="401" t="str">
        <f>IF(Y191="",IF($A191="","",VLOOKUP($A191,BDD!$A$8:$AU$2162,22,0)),VLOOKUP($A191,BDD!$A$8:$AU$2162,31,0))</f>
        <v/>
      </c>
      <c r="L191" s="399" t="str">
        <f>IF(Y191="",IF($A191="","",VLOOKUP($A191,BDD!$A$8:$AU$2162,16,0)),IF($A191="","",VLOOKUP($A191,BDD!$A$8:$AU$2162,29,0)))</f>
        <v/>
      </c>
      <c r="M191" s="402" t="str">
        <f>IF(Y191="",IF($A191="","",VLOOKUP($A191,BDD!$A$8:$AU$2162,17,0)),VLOOKUP($A191,BDD!$A$8:$AU$2162,30,0))</f>
        <v/>
      </c>
      <c r="N191" s="402" t="str">
        <f>IF(Y191="",IF($A191="","",VLOOKUP($A191,BDD!$A$8:$AU$2162,18,0)),VLOOKUP($A191,BDD!$A$8:$AU$2162,30,0))</f>
        <v/>
      </c>
      <c r="O191" s="402" t="str">
        <f>IF(Y191="",IF($A191="","",VLOOKUP($A191,BDD!$A$8:$AU$2162,19,0)),VLOOKUP($A191,BDD!$A$8:$AU$2162,30,0))</f>
        <v/>
      </c>
      <c r="P191" s="398" t="str">
        <f>IF($A191="","",RIGHT(VLOOKUP($A191,BDD!$A$8:$AU$2162,23,0),2))</f>
        <v/>
      </c>
      <c r="Q191" s="398" t="str">
        <f>IF($A191="","",RIGHT(VLOOKUP($A191,BDD!$A$8:$AU$2162,27,0),2))</f>
        <v/>
      </c>
      <c r="R191" s="398" t="str">
        <f>IF($A191="","",RIGHT(VLOOKUP($A191,BDD!$A$8:$AU$2162,32,0),2))</f>
        <v/>
      </c>
      <c r="S191" s="398" t="str">
        <f>IF($A191="","",RIGHT(VLOOKUP($A191,BDD!$A$8:$AU$2162,35,0),2))</f>
        <v/>
      </c>
      <c r="T191" s="398" t="str">
        <f>IF($A191="","",RIGHT(VLOOKUP($A191,BDD!$A$8:$AU$2162,38,0),2))</f>
        <v/>
      </c>
      <c r="U191" s="403"/>
      <c r="V191" s="359">
        <v>77</v>
      </c>
      <c r="W191" s="360" t="str">
        <f t="shared" si="1"/>
        <v/>
      </c>
      <c r="X191" s="370"/>
      <c r="Y191" s="411" t="str">
        <f>IF($A191="","",IF(VLOOKUP($A191,BDD!$A$8:$AU$2162,32,0)=0,"",VLOOKUP($A191,BDD!$A$8:$AU$2162,32,0)))</f>
        <v/>
      </c>
    </row>
    <row r="192" spans="1:25" s="359" customFormat="1" ht="21" customHeight="1">
      <c r="A192" s="350" t="str">
        <f t="shared" si="2"/>
        <v/>
      </c>
      <c r="B192" s="397" t="str">
        <f>IF($A192="","",VLOOKUP($A192,BDD!$A$8:$AU$2162,3,0))</f>
        <v/>
      </c>
      <c r="C192" s="363" t="str">
        <f>IF($A192="","",VLOOKUP($A192,BDD!$A$8:$AU$2162,4,0))</f>
        <v/>
      </c>
      <c r="D192" s="398" t="str">
        <f>IF($A192="","",VLOOKUP($A192,BDD!$A$8:$AU$2162,12,0))</f>
        <v/>
      </c>
      <c r="E192" s="398" t="str">
        <f>IF($A192="","",VLOOKUP($A192,BDD!$A$8:$AU$2162,5,0))</f>
        <v/>
      </c>
      <c r="F192" s="398" t="str">
        <f>IF($A192="","",VLOOKUP($A192,BDD!$A$8:$AU$2162,6,0))</f>
        <v/>
      </c>
      <c r="G192" s="399" t="str">
        <f>IF($A192="","",VLOOKUP($A192,BDD!$A$8:$AU$2162,7,0))</f>
        <v/>
      </c>
      <c r="H192" s="398" t="str">
        <f>IF($A192="","",VLOOKUP($A192,BDD!$A$8:$AU$2162,8,0))</f>
        <v/>
      </c>
      <c r="I192" s="398" t="str">
        <f>IF($A192="","",VLOOKUP($A192,BDD!$A$8:$AU$2162,13,0))</f>
        <v/>
      </c>
      <c r="J192" s="398" t="str">
        <f>IF($A192="","",VLOOKUP($A192,BDD!$A$8:$AU$2162,14,0))</f>
        <v/>
      </c>
      <c r="K192" s="401" t="str">
        <f>IF(Y192="",IF($A192="","",VLOOKUP($A192,BDD!$A$8:$AU$2162,22,0)),VLOOKUP($A192,BDD!$A$8:$AU$2162,31,0))</f>
        <v/>
      </c>
      <c r="L192" s="399" t="str">
        <f>IF(Y192="",IF($A192="","",VLOOKUP($A192,BDD!$A$8:$AU$2162,16,0)),IF($A192="","",VLOOKUP($A192,BDD!$A$8:$AU$2162,29,0)))</f>
        <v/>
      </c>
      <c r="M192" s="402" t="str">
        <f>IF(Y192="",IF($A192="","",VLOOKUP($A192,BDD!$A$8:$AU$2162,17,0)),VLOOKUP($A192,BDD!$A$8:$AU$2162,30,0))</f>
        <v/>
      </c>
      <c r="N192" s="402" t="str">
        <f>IF(Y192="",IF($A192="","",VLOOKUP($A192,BDD!$A$8:$AU$2162,18,0)),VLOOKUP($A192,BDD!$A$8:$AU$2162,30,0))</f>
        <v/>
      </c>
      <c r="O192" s="402" t="str">
        <f>IF(Y192="",IF($A192="","",VLOOKUP($A192,BDD!$A$8:$AU$2162,19,0)),VLOOKUP($A192,BDD!$A$8:$AU$2162,30,0))</f>
        <v/>
      </c>
      <c r="P192" s="398" t="str">
        <f>IF($A192="","",RIGHT(VLOOKUP($A192,BDD!$A$8:$AU$2162,23,0),2))</f>
        <v/>
      </c>
      <c r="Q192" s="398" t="str">
        <f>IF($A192="","",RIGHT(VLOOKUP($A192,BDD!$A$8:$AU$2162,27,0),2))</f>
        <v/>
      </c>
      <c r="R192" s="398" t="str">
        <f>IF($A192="","",RIGHT(VLOOKUP($A192,BDD!$A$8:$AU$2162,32,0),2))</f>
        <v/>
      </c>
      <c r="S192" s="398" t="str">
        <f>IF($A192="","",RIGHT(VLOOKUP($A192,BDD!$A$8:$AU$2162,35,0),2))</f>
        <v/>
      </c>
      <c r="T192" s="398" t="str">
        <f>IF($A192="","",RIGHT(VLOOKUP($A192,BDD!$A$8:$AU$2162,38,0),2))</f>
        <v/>
      </c>
      <c r="U192" s="403"/>
      <c r="V192" s="359">
        <v>78</v>
      </c>
      <c r="W192" s="360" t="str">
        <f t="shared" ref="W192:W255" si="3">IF(X192="","",ROW())</f>
        <v/>
      </c>
      <c r="X192" s="370"/>
      <c r="Y192" s="411" t="str">
        <f>IF($A192="","",IF(VLOOKUP($A192,BDD!$A$8:$AU$2162,32,0)=0,"",VLOOKUP($A192,BDD!$A$8:$AU$2162,32,0)))</f>
        <v/>
      </c>
    </row>
    <row r="193" spans="1:25" s="359" customFormat="1" ht="21" customHeight="1">
      <c r="A193" s="350" t="str">
        <f t="shared" si="2"/>
        <v/>
      </c>
      <c r="B193" s="397" t="str">
        <f>IF($A193="","",VLOOKUP($A193,BDD!$A$8:$AU$2162,3,0))</f>
        <v/>
      </c>
      <c r="C193" s="363" t="str">
        <f>IF($A193="","",VLOOKUP($A193,BDD!$A$8:$AU$2162,4,0))</f>
        <v/>
      </c>
      <c r="D193" s="398" t="str">
        <f>IF($A193="","",VLOOKUP($A193,BDD!$A$8:$AU$2162,12,0))</f>
        <v/>
      </c>
      <c r="E193" s="398" t="str">
        <f>IF($A193="","",VLOOKUP($A193,BDD!$A$8:$AU$2162,5,0))</f>
        <v/>
      </c>
      <c r="F193" s="398" t="str">
        <f>IF($A193="","",VLOOKUP($A193,BDD!$A$8:$AU$2162,6,0))</f>
        <v/>
      </c>
      <c r="G193" s="399" t="str">
        <f>IF($A193="","",VLOOKUP($A193,BDD!$A$8:$AU$2162,7,0))</f>
        <v/>
      </c>
      <c r="H193" s="398" t="str">
        <f>IF($A193="","",VLOOKUP($A193,BDD!$A$8:$AU$2162,8,0))</f>
        <v/>
      </c>
      <c r="I193" s="398" t="str">
        <f>IF($A193="","",VLOOKUP($A193,BDD!$A$8:$AU$2162,13,0))</f>
        <v/>
      </c>
      <c r="J193" s="398" t="str">
        <f>IF($A193="","",VLOOKUP($A193,BDD!$A$8:$AU$2162,14,0))</f>
        <v/>
      </c>
      <c r="K193" s="401" t="str">
        <f>IF(Y193="",IF($A193="","",VLOOKUP($A193,BDD!$A$8:$AU$2162,22,0)),VLOOKUP($A193,BDD!$A$8:$AU$2162,31,0))</f>
        <v/>
      </c>
      <c r="L193" s="399" t="str">
        <f>IF(Y193="",IF($A193="","",VLOOKUP($A193,BDD!$A$8:$AU$2162,16,0)),IF($A193="","",VLOOKUP($A193,BDD!$A$8:$AU$2162,29,0)))</f>
        <v/>
      </c>
      <c r="M193" s="402" t="str">
        <f>IF(Y193="",IF($A193="","",VLOOKUP($A193,BDD!$A$8:$AU$2162,17,0)),VLOOKUP($A193,BDD!$A$8:$AU$2162,30,0))</f>
        <v/>
      </c>
      <c r="N193" s="402" t="str">
        <f>IF(Y193="",IF($A193="","",VLOOKUP($A193,BDD!$A$8:$AU$2162,18,0)),VLOOKUP($A193,BDD!$A$8:$AU$2162,30,0))</f>
        <v/>
      </c>
      <c r="O193" s="402" t="str">
        <f>IF(Y193="",IF($A193="","",VLOOKUP($A193,BDD!$A$8:$AU$2162,19,0)),VLOOKUP($A193,BDD!$A$8:$AU$2162,30,0))</f>
        <v/>
      </c>
      <c r="P193" s="398" t="str">
        <f>IF($A193="","",RIGHT(VLOOKUP($A193,BDD!$A$8:$AU$2162,23,0),2))</f>
        <v/>
      </c>
      <c r="Q193" s="398" t="str">
        <f>IF($A193="","",RIGHT(VLOOKUP($A193,BDD!$A$8:$AU$2162,27,0),2))</f>
        <v/>
      </c>
      <c r="R193" s="398" t="str">
        <f>IF($A193="","",RIGHT(VLOOKUP($A193,BDD!$A$8:$AU$2162,32,0),2))</f>
        <v/>
      </c>
      <c r="S193" s="398" t="str">
        <f>IF($A193="","",RIGHT(VLOOKUP($A193,BDD!$A$8:$AU$2162,35,0),2))</f>
        <v/>
      </c>
      <c r="T193" s="398" t="str">
        <f>IF($A193="","",RIGHT(VLOOKUP($A193,BDD!$A$8:$AU$2162,38,0),2))</f>
        <v/>
      </c>
      <c r="U193" s="403"/>
      <c r="V193" s="359">
        <v>79</v>
      </c>
      <c r="W193" s="360" t="str">
        <f t="shared" si="3"/>
        <v/>
      </c>
      <c r="X193" s="370"/>
      <c r="Y193" s="411" t="str">
        <f>IF($A193="","",IF(VLOOKUP($A193,BDD!$A$8:$AU$2162,32,0)=0,"",VLOOKUP($A193,BDD!$A$8:$AU$2162,32,0)))</f>
        <v/>
      </c>
    </row>
    <row r="194" spans="1:25" s="359" customFormat="1" ht="21" customHeight="1">
      <c r="A194" s="350" t="str">
        <f t="shared" si="2"/>
        <v/>
      </c>
      <c r="B194" s="397" t="str">
        <f>IF($A194="","",VLOOKUP($A194,BDD!$A$8:$AU$2162,3,0))</f>
        <v/>
      </c>
      <c r="C194" s="363" t="str">
        <f>IF($A194="","",VLOOKUP($A194,BDD!$A$8:$AU$2162,4,0))</f>
        <v/>
      </c>
      <c r="D194" s="398" t="str">
        <f>IF($A194="","",VLOOKUP($A194,BDD!$A$8:$AU$2162,12,0))</f>
        <v/>
      </c>
      <c r="E194" s="398" t="str">
        <f>IF($A194="","",VLOOKUP($A194,BDD!$A$8:$AU$2162,5,0))</f>
        <v/>
      </c>
      <c r="F194" s="398" t="str">
        <f>IF($A194="","",VLOOKUP($A194,BDD!$A$8:$AU$2162,6,0))</f>
        <v/>
      </c>
      <c r="G194" s="399" t="str">
        <f>IF($A194="","",VLOOKUP($A194,BDD!$A$8:$AU$2162,7,0))</f>
        <v/>
      </c>
      <c r="H194" s="398" t="str">
        <f>IF($A194="","",VLOOKUP($A194,BDD!$A$8:$AU$2162,8,0))</f>
        <v/>
      </c>
      <c r="I194" s="398" t="str">
        <f>IF($A194="","",VLOOKUP($A194,BDD!$A$8:$AU$2162,13,0))</f>
        <v/>
      </c>
      <c r="J194" s="398" t="str">
        <f>IF($A194="","",VLOOKUP($A194,BDD!$A$8:$AU$2162,14,0))</f>
        <v/>
      </c>
      <c r="K194" s="401" t="str">
        <f>IF(Y194="",IF($A194="","",VLOOKUP($A194,BDD!$A$8:$AU$2162,22,0)),VLOOKUP($A194,BDD!$A$8:$AU$2162,31,0))</f>
        <v/>
      </c>
      <c r="L194" s="399" t="str">
        <f>IF(Y194="",IF($A194="","",VLOOKUP($A194,BDD!$A$8:$AU$2162,16,0)),IF($A194="","",VLOOKUP($A194,BDD!$A$8:$AU$2162,29,0)))</f>
        <v/>
      </c>
      <c r="M194" s="402" t="str">
        <f>IF(Y194="",IF($A194="","",VLOOKUP($A194,BDD!$A$8:$AU$2162,17,0)),VLOOKUP($A194,BDD!$A$8:$AU$2162,30,0))</f>
        <v/>
      </c>
      <c r="N194" s="402" t="str">
        <f>IF(Y194="",IF($A194="","",VLOOKUP($A194,BDD!$A$8:$AU$2162,18,0)),VLOOKUP($A194,BDD!$A$8:$AU$2162,30,0))</f>
        <v/>
      </c>
      <c r="O194" s="402" t="str">
        <f>IF(Y194="",IF($A194="","",VLOOKUP($A194,BDD!$A$8:$AU$2162,19,0)),VLOOKUP($A194,BDD!$A$8:$AU$2162,30,0))</f>
        <v/>
      </c>
      <c r="P194" s="398" t="str">
        <f>IF($A194="","",RIGHT(VLOOKUP($A194,BDD!$A$8:$AU$2162,23,0),2))</f>
        <v/>
      </c>
      <c r="Q194" s="398" t="str">
        <f>IF($A194="","",RIGHT(VLOOKUP($A194,BDD!$A$8:$AU$2162,27,0),2))</f>
        <v/>
      </c>
      <c r="R194" s="398" t="str">
        <f>IF($A194="","",RIGHT(VLOOKUP($A194,BDD!$A$8:$AU$2162,32,0),2))</f>
        <v/>
      </c>
      <c r="S194" s="398" t="str">
        <f>IF($A194="","",RIGHT(VLOOKUP($A194,BDD!$A$8:$AU$2162,35,0),2))</f>
        <v/>
      </c>
      <c r="T194" s="398" t="str">
        <f>IF($A194="","",RIGHT(VLOOKUP($A194,BDD!$A$8:$AU$2162,38,0),2))</f>
        <v/>
      </c>
      <c r="U194" s="403"/>
      <c r="V194" s="359">
        <v>80</v>
      </c>
      <c r="W194" s="360" t="str">
        <f t="shared" si="3"/>
        <v/>
      </c>
      <c r="X194" s="370"/>
      <c r="Y194" s="411" t="str">
        <f>IF($A194="","",IF(VLOOKUP($A194,BDD!$A$8:$AU$2162,32,0)=0,"",VLOOKUP($A194,BDD!$A$8:$AU$2162,32,0)))</f>
        <v/>
      </c>
    </row>
    <row r="195" spans="1:25" s="359" customFormat="1" ht="21" customHeight="1">
      <c r="A195" s="350" t="str">
        <f t="shared" si="2"/>
        <v/>
      </c>
      <c r="B195" s="397" t="str">
        <f>IF($A195="","",VLOOKUP($A195,BDD!$A$8:$AU$2162,3,0))</f>
        <v/>
      </c>
      <c r="C195" s="363" t="str">
        <f>IF($A195="","",VLOOKUP($A195,BDD!$A$8:$AU$2162,4,0))</f>
        <v/>
      </c>
      <c r="D195" s="398" t="str">
        <f>IF($A195="","",VLOOKUP($A195,BDD!$A$8:$AU$2162,12,0))</f>
        <v/>
      </c>
      <c r="E195" s="398" t="str">
        <f>IF($A195="","",VLOOKUP($A195,BDD!$A$8:$AU$2162,5,0))</f>
        <v/>
      </c>
      <c r="F195" s="398" t="str">
        <f>IF($A195="","",VLOOKUP($A195,BDD!$A$8:$AU$2162,6,0))</f>
        <v/>
      </c>
      <c r="G195" s="399" t="str">
        <f>IF($A195="","",VLOOKUP($A195,BDD!$A$8:$AU$2162,7,0))</f>
        <v/>
      </c>
      <c r="H195" s="398" t="str">
        <f>IF($A195="","",VLOOKUP($A195,BDD!$A$8:$AU$2162,8,0))</f>
        <v/>
      </c>
      <c r="I195" s="398" t="str">
        <f>IF($A195="","",VLOOKUP($A195,BDD!$A$8:$AU$2162,13,0))</f>
        <v/>
      </c>
      <c r="J195" s="398" t="str">
        <f>IF($A195="","",VLOOKUP($A195,BDD!$A$8:$AU$2162,14,0))</f>
        <v/>
      </c>
      <c r="K195" s="401" t="str">
        <f>IF(Y195="",IF($A195="","",VLOOKUP($A195,BDD!$A$8:$AU$2162,22,0)),VLOOKUP($A195,BDD!$A$8:$AU$2162,31,0))</f>
        <v/>
      </c>
      <c r="L195" s="399" t="str">
        <f>IF(Y195="",IF($A195="","",VLOOKUP($A195,BDD!$A$8:$AU$2162,16,0)),IF($A195="","",VLOOKUP($A195,BDD!$A$8:$AU$2162,29,0)))</f>
        <v/>
      </c>
      <c r="M195" s="402" t="str">
        <f>IF(Y195="",IF($A195="","",VLOOKUP($A195,BDD!$A$8:$AU$2162,17,0)),VLOOKUP($A195,BDD!$A$8:$AU$2162,30,0))</f>
        <v/>
      </c>
      <c r="N195" s="402" t="str">
        <f>IF(Y195="",IF($A195="","",VLOOKUP($A195,BDD!$A$8:$AU$2162,18,0)),VLOOKUP($A195,BDD!$A$8:$AU$2162,30,0))</f>
        <v/>
      </c>
      <c r="O195" s="402" t="str">
        <f>IF(Y195="",IF($A195="","",VLOOKUP($A195,BDD!$A$8:$AU$2162,19,0)),VLOOKUP($A195,BDD!$A$8:$AU$2162,30,0))</f>
        <v/>
      </c>
      <c r="P195" s="398" t="str">
        <f>IF($A195="","",RIGHT(VLOOKUP($A195,BDD!$A$8:$AU$2162,23,0),2))</f>
        <v/>
      </c>
      <c r="Q195" s="398" t="str">
        <f>IF($A195="","",RIGHT(VLOOKUP($A195,BDD!$A$8:$AU$2162,27,0),2))</f>
        <v/>
      </c>
      <c r="R195" s="398" t="str">
        <f>IF($A195="","",RIGHT(VLOOKUP($A195,BDD!$A$8:$AU$2162,32,0),2))</f>
        <v/>
      </c>
      <c r="S195" s="398" t="str">
        <f>IF($A195="","",RIGHT(VLOOKUP($A195,BDD!$A$8:$AU$2162,35,0),2))</f>
        <v/>
      </c>
      <c r="T195" s="398" t="str">
        <f>IF($A195="","",RIGHT(VLOOKUP($A195,BDD!$A$8:$AU$2162,38,0),2))</f>
        <v/>
      </c>
      <c r="U195" s="403"/>
      <c r="V195" s="359">
        <v>81</v>
      </c>
      <c r="W195" s="360" t="str">
        <f t="shared" si="3"/>
        <v/>
      </c>
      <c r="X195" s="370"/>
      <c r="Y195" s="411" t="str">
        <f>IF($A195="","",IF(VLOOKUP($A195,BDD!$A$8:$AU$2162,32,0)=0,"",VLOOKUP($A195,BDD!$A$8:$AU$2162,32,0)))</f>
        <v/>
      </c>
    </row>
    <row r="196" spans="1:25" s="359" customFormat="1" ht="21" customHeight="1">
      <c r="A196" s="350" t="str">
        <f>IF(X124="","",X124)</f>
        <v/>
      </c>
      <c r="B196" s="397" t="str">
        <f>IF($A196="","",VLOOKUP($A196,BDD!$A$8:$AU$2162,3,0))</f>
        <v/>
      </c>
      <c r="C196" s="363" t="str">
        <f>IF($A196="","",VLOOKUP($A196,BDD!$A$8:$AU$2162,4,0))</f>
        <v/>
      </c>
      <c r="D196" s="398" t="str">
        <f>IF($A196="","",VLOOKUP($A196,BDD!$A$8:$AU$2162,12,0))</f>
        <v/>
      </c>
      <c r="E196" s="398" t="str">
        <f>IF($A196="","",VLOOKUP($A196,BDD!$A$8:$AU$2162,5,0))</f>
        <v/>
      </c>
      <c r="F196" s="398" t="str">
        <f>IF($A196="","",VLOOKUP($A196,BDD!$A$8:$AU$2162,6,0))</f>
        <v/>
      </c>
      <c r="G196" s="399" t="str">
        <f>IF($A196="","",VLOOKUP($A196,BDD!$A$8:$AU$2162,7,0))</f>
        <v/>
      </c>
      <c r="H196" s="398" t="str">
        <f>IF($A196="","",VLOOKUP($A196,BDD!$A$8:$AU$2162,8,0))</f>
        <v/>
      </c>
      <c r="I196" s="398" t="str">
        <f>IF($A196="","",VLOOKUP($A196,BDD!$A$8:$AU$2162,13,0))</f>
        <v/>
      </c>
      <c r="J196" s="398" t="str">
        <f>IF($A196="","",VLOOKUP($A196,BDD!$A$8:$AU$2162,14,0))</f>
        <v/>
      </c>
      <c r="K196" s="401" t="str">
        <f>IF(Y196="",IF($A196="","",VLOOKUP($A196,BDD!$A$8:$AU$2162,22,0)),VLOOKUP($A196,BDD!$A$8:$AU$2162,31,0))</f>
        <v/>
      </c>
      <c r="L196" s="399" t="str">
        <f>IF(Y196="",IF($A196="","",VLOOKUP($A196,BDD!$A$8:$AU$2162,16,0)),IF($A196="","",VLOOKUP($A196,BDD!$A$8:$AU$2162,29,0)))</f>
        <v/>
      </c>
      <c r="M196" s="402" t="str">
        <f>IF(Y196="",IF($A196="","",VLOOKUP($A196,BDD!$A$8:$AU$2162,17,0)),VLOOKUP($A196,BDD!$A$8:$AU$2162,30,0))</f>
        <v/>
      </c>
      <c r="N196" s="402" t="str">
        <f>IF(Y196="",IF($A196="","",VLOOKUP($A196,BDD!$A$8:$AU$2162,18,0)),VLOOKUP($A196,BDD!$A$8:$AU$2162,30,0))</f>
        <v/>
      </c>
      <c r="O196" s="402" t="str">
        <f>IF(Y196="",IF($A196="","",VLOOKUP($A196,BDD!$A$8:$AU$2162,19,0)),VLOOKUP($A196,BDD!$A$8:$AU$2162,30,0))</f>
        <v/>
      </c>
      <c r="P196" s="398" t="str">
        <f>IF($A196="","",RIGHT(VLOOKUP($A196,BDD!$A$8:$AU$2162,23,0),2))</f>
        <v/>
      </c>
      <c r="Q196" s="398" t="str">
        <f>IF($A196="","",RIGHT(VLOOKUP($A196,BDD!$A$8:$AU$2162,27,0),2))</f>
        <v/>
      </c>
      <c r="R196" s="398" t="str">
        <f>IF($A196="","",RIGHT(VLOOKUP($A196,BDD!$A$8:$AU$2162,32,0),2))</f>
        <v/>
      </c>
      <c r="S196" s="398" t="str">
        <f>IF($A196="","",RIGHT(VLOOKUP($A196,BDD!$A$8:$AU$2162,35,0),2))</f>
        <v/>
      </c>
      <c r="T196" s="398" t="str">
        <f>IF($A196="","",RIGHT(VLOOKUP($A196,BDD!$A$8:$AU$2162,38,0),2))</f>
        <v/>
      </c>
      <c r="U196" s="403"/>
      <c r="V196" s="359">
        <v>82</v>
      </c>
      <c r="W196" s="360" t="str">
        <f t="shared" si="3"/>
        <v/>
      </c>
      <c r="X196" s="370"/>
      <c r="Y196" s="411" t="str">
        <f>IF($A196="","",IF(VLOOKUP($A196,BDD!$A$8:$AU$2162,32,0)=0,"",VLOOKUP($A196,BDD!$A$8:$AU$2162,32,0)))</f>
        <v/>
      </c>
    </row>
    <row r="197" spans="1:25" s="359" customFormat="1" ht="21" customHeight="1">
      <c r="A197" s="350" t="str">
        <f>IF(X126="","",X126)</f>
        <v/>
      </c>
      <c r="B197" s="397" t="str">
        <f>IF($A197="","",VLOOKUP($A197,BDD!$A$8:$AU$2162,3,0))</f>
        <v/>
      </c>
      <c r="C197" s="363" t="str">
        <f>IF($A197="","",VLOOKUP($A197,BDD!$A$8:$AU$2162,4,0))</f>
        <v/>
      </c>
      <c r="D197" s="398" t="str">
        <f>IF($A197="","",VLOOKUP($A197,BDD!$A$8:$AU$2162,12,0))</f>
        <v/>
      </c>
      <c r="E197" s="398" t="str">
        <f>IF($A197="","",VLOOKUP($A197,BDD!$A$8:$AU$2162,5,0))</f>
        <v/>
      </c>
      <c r="F197" s="398" t="str">
        <f>IF($A197="","",VLOOKUP($A197,BDD!$A$8:$AU$2162,6,0))</f>
        <v/>
      </c>
      <c r="G197" s="399" t="str">
        <f>IF($A197="","",VLOOKUP($A197,BDD!$A$8:$AU$2162,7,0))</f>
        <v/>
      </c>
      <c r="H197" s="398" t="str">
        <f>IF($A197="","",VLOOKUP($A197,BDD!$A$8:$AU$2162,8,0))</f>
        <v/>
      </c>
      <c r="I197" s="398" t="str">
        <f>IF($A197="","",VLOOKUP($A197,BDD!$A$8:$AU$2162,13,0))</f>
        <v/>
      </c>
      <c r="J197" s="398" t="str">
        <f>IF($A197="","",VLOOKUP($A197,BDD!$A$8:$AU$2162,14,0))</f>
        <v/>
      </c>
      <c r="K197" s="401" t="str">
        <f>IF(Y197="",IF($A197="","",VLOOKUP($A197,BDD!$A$8:$AU$2162,22,0)),VLOOKUP($A197,BDD!$A$8:$AU$2162,31,0))</f>
        <v/>
      </c>
      <c r="L197" s="399" t="str">
        <f>IF(Y197="",IF($A197="","",VLOOKUP($A197,BDD!$A$8:$AU$2162,16,0)),IF($A197="","",VLOOKUP($A197,BDD!$A$8:$AU$2162,29,0)))</f>
        <v/>
      </c>
      <c r="M197" s="402" t="str">
        <f>IF(Y197="",IF($A197="","",VLOOKUP($A197,BDD!$A$8:$AU$2162,17,0)),VLOOKUP($A197,BDD!$A$8:$AU$2162,30,0))</f>
        <v/>
      </c>
      <c r="N197" s="402" t="str">
        <f>IF(Y197="",IF($A197="","",VLOOKUP($A197,BDD!$A$8:$AU$2162,18,0)),VLOOKUP($A197,BDD!$A$8:$AU$2162,30,0))</f>
        <v/>
      </c>
      <c r="O197" s="402" t="str">
        <f>IF(Y197="",IF($A197="","",VLOOKUP($A197,BDD!$A$8:$AU$2162,19,0)),VLOOKUP($A197,BDD!$A$8:$AU$2162,30,0))</f>
        <v/>
      </c>
      <c r="P197" s="398" t="str">
        <f>IF($A197="","",RIGHT(VLOOKUP($A197,BDD!$A$8:$AU$2162,23,0),2))</f>
        <v/>
      </c>
      <c r="Q197" s="398" t="str">
        <f>IF($A197="","",RIGHT(VLOOKUP($A197,BDD!$A$8:$AU$2162,27,0),2))</f>
        <v/>
      </c>
      <c r="R197" s="398" t="str">
        <f>IF($A197="","",RIGHT(VLOOKUP($A197,BDD!$A$8:$AU$2162,32,0),2))</f>
        <v/>
      </c>
      <c r="S197" s="398" t="str">
        <f>IF($A197="","",RIGHT(VLOOKUP($A197,BDD!$A$8:$AU$2162,35,0),2))</f>
        <v/>
      </c>
      <c r="T197" s="398" t="str">
        <f>IF($A197="","",RIGHT(VLOOKUP($A197,BDD!$A$8:$AU$2162,38,0),2))</f>
        <v/>
      </c>
      <c r="U197" s="403"/>
      <c r="V197" s="359">
        <v>83</v>
      </c>
      <c r="W197" s="360" t="str">
        <f t="shared" si="3"/>
        <v/>
      </c>
      <c r="X197" s="370"/>
      <c r="Y197" s="411" t="str">
        <f>IF($A197="","",IF(VLOOKUP($A197,BDD!$A$8:$AU$2162,32,0)=0,"",VLOOKUP($A197,BDD!$A$8:$AU$2162,32,0)))</f>
        <v/>
      </c>
    </row>
    <row r="198" spans="1:25" s="359" customFormat="1" ht="21" customHeight="1">
      <c r="A198" s="350" t="str">
        <f>IF(X128="","",X128)</f>
        <v/>
      </c>
      <c r="B198" s="404" t="str">
        <f>IF($A198="","",VLOOKUP($A198,BDD!$A$8:$AU$2162,3,0))</f>
        <v/>
      </c>
      <c r="C198" s="372" t="str">
        <f>IF($A198="","",VLOOKUP($A198,BDD!$A$8:$AU$2162,4,0))</f>
        <v/>
      </c>
      <c r="D198" s="405" t="str">
        <f>IF($A198="","",VLOOKUP($A198,BDD!$A$8:$AU$2162,12,0))</f>
        <v/>
      </c>
      <c r="E198" s="405" t="str">
        <f>IF($A198="","",VLOOKUP($A198,BDD!$A$8:$AU$2162,5,0))</f>
        <v/>
      </c>
      <c r="F198" s="405" t="str">
        <f>IF($A198="","",VLOOKUP($A198,BDD!$A$8:$AU$2162,6,0))</f>
        <v/>
      </c>
      <c r="G198" s="406" t="str">
        <f>IF($A198="","",VLOOKUP($A198,BDD!$A$8:$AU$2162,7,0))</f>
        <v/>
      </c>
      <c r="H198" s="405" t="str">
        <f>IF($A198="","",VLOOKUP($A198,BDD!$A$8:$AU$2162,8,0))</f>
        <v/>
      </c>
      <c r="I198" s="405" t="str">
        <f>IF($A198="","",VLOOKUP($A198,BDD!$A$8:$AU$2162,13,0))</f>
        <v/>
      </c>
      <c r="J198" s="405" t="str">
        <f>IF($A198="","",VLOOKUP($A198,BDD!$A$8:$AU$2162,14,0))</f>
        <v/>
      </c>
      <c r="K198" s="408" t="str">
        <f>IF(Y198="",IF($A198="","",VLOOKUP($A198,BDD!$A$8:$AU$2162,22,0)),VLOOKUP($A198,BDD!$A$8:$AU$2162,31,0))</f>
        <v/>
      </c>
      <c r="L198" s="406" t="str">
        <f>IF(Y198="",IF($A198="","",VLOOKUP($A198,BDD!$A$8:$AU$2162,16,0)),IF($A198="","",VLOOKUP($A198,BDD!$A$8:$AU$2162,29,0)))</f>
        <v/>
      </c>
      <c r="M198" s="409" t="str">
        <f>IF(Y198="",IF($A198="","",VLOOKUP($A198,BDD!$A$8:$AU$2162,17,0)),VLOOKUP($A198,BDD!$A$8:$AU$2162,30,0))</f>
        <v/>
      </c>
      <c r="N198" s="409" t="str">
        <f>IF(Y198="",IF($A198="","",VLOOKUP($A198,BDD!$A$8:$AU$2162,18,0)),VLOOKUP($A198,BDD!$A$8:$AU$2162,30,0))</f>
        <v/>
      </c>
      <c r="O198" s="409" t="str">
        <f>IF(Y198="",IF($A198="","",VLOOKUP($A198,BDD!$A$8:$AU$2162,19,0)),VLOOKUP($A198,BDD!$A$8:$AU$2162,30,0))</f>
        <v/>
      </c>
      <c r="P198" s="405" t="str">
        <f>IF($A198="","",RIGHT(VLOOKUP($A198,BDD!$A$8:$AU$2162,23,0),2))</f>
        <v/>
      </c>
      <c r="Q198" s="405" t="str">
        <f>IF($A198="","",RIGHT(VLOOKUP($A198,BDD!$A$8:$AU$2162,27,0),2))</f>
        <v/>
      </c>
      <c r="R198" s="405" t="str">
        <f>IF($A198="","",RIGHT(VLOOKUP($A198,BDD!$A$8:$AU$2162,32,0),2))</f>
        <v/>
      </c>
      <c r="S198" s="405" t="str">
        <f>IF($A198="","",RIGHT(VLOOKUP($A198,BDD!$A$8:$AU$2162,35,0),2))</f>
        <v/>
      </c>
      <c r="T198" s="405" t="str">
        <f>IF($A198="","",RIGHT(VLOOKUP($A198,BDD!$A$8:$AU$2162,38,0),2))</f>
        <v/>
      </c>
      <c r="U198" s="410"/>
      <c r="V198" s="359">
        <v>84</v>
      </c>
      <c r="W198" s="360" t="str">
        <f t="shared" si="3"/>
        <v/>
      </c>
      <c r="X198" s="370"/>
      <c r="Y198" s="411" t="str">
        <f>IF($A198="","",IF(VLOOKUP($A198,BDD!$A$8:$AU$2162,32,0)=0,"",VLOOKUP($A198,BDD!$A$8:$AU$2162,32,0)))</f>
        <v/>
      </c>
    </row>
    <row r="199" spans="1:25" ht="3" customHeight="1">
      <c r="A199" s="379"/>
      <c r="B199" s="216"/>
      <c r="C199" s="216"/>
      <c r="D199" s="216"/>
      <c r="E199" s="216"/>
      <c r="F199" s="216"/>
      <c r="G199" s="380"/>
      <c r="I199" s="216"/>
      <c r="J199" s="216"/>
      <c r="K199" s="216"/>
      <c r="L199" s="380"/>
      <c r="M199" s="381"/>
      <c r="N199" s="381"/>
      <c r="O199" s="381"/>
      <c r="P199" s="216"/>
      <c r="Q199" s="216"/>
      <c r="R199" s="216"/>
      <c r="S199" s="216"/>
      <c r="T199" s="216"/>
      <c r="U199" s="216"/>
      <c r="V199" s="189">
        <v>22</v>
      </c>
      <c r="W199" s="317" t="str">
        <f t="shared" si="3"/>
        <v/>
      </c>
      <c r="X199" s="370"/>
    </row>
    <row r="200" spans="1:25" s="382" customFormat="1" ht="20.100000000000001" customHeight="1">
      <c r="B200" s="1126" t="s">
        <v>1617</v>
      </c>
      <c r="C200" s="1126"/>
      <c r="D200" s="1126"/>
      <c r="E200" s="1126"/>
      <c r="F200" s="1126"/>
      <c r="G200" s="1126"/>
      <c r="H200" s="1126"/>
      <c r="I200" s="1115" t="s">
        <v>1777</v>
      </c>
      <c r="J200" s="1115"/>
      <c r="K200" s="1115"/>
      <c r="L200" s="1115"/>
      <c r="M200" s="1115"/>
      <c r="N200" s="1115"/>
      <c r="O200" s="1115"/>
      <c r="P200" s="1115"/>
      <c r="Q200" s="1115"/>
      <c r="R200" s="1115"/>
      <c r="S200" s="1115"/>
      <c r="T200" s="1115"/>
      <c r="U200" s="1115"/>
      <c r="V200" s="189"/>
      <c r="W200" s="317" t="str">
        <f t="shared" si="3"/>
        <v/>
      </c>
      <c r="X200" s="370"/>
      <c r="Y200" s="383"/>
    </row>
    <row r="201" spans="1:25" s="382" customFormat="1" ht="20.100000000000001" customHeight="1">
      <c r="B201" s="1114" t="s">
        <v>1840</v>
      </c>
      <c r="C201" s="1114"/>
      <c r="D201" s="1114"/>
      <c r="E201" s="1114"/>
      <c r="F201" s="1114"/>
      <c r="G201" s="1114"/>
      <c r="H201" s="1114"/>
      <c r="I201" s="1115"/>
      <c r="J201" s="1115"/>
      <c r="K201" s="1115"/>
      <c r="L201" s="1115"/>
      <c r="M201" s="1115"/>
      <c r="N201" s="1115"/>
      <c r="O201" s="1115"/>
      <c r="P201" s="1115"/>
      <c r="Q201" s="1115"/>
      <c r="R201" s="1115"/>
      <c r="S201" s="1115"/>
      <c r="T201" s="1115"/>
      <c r="U201" s="1115"/>
      <c r="V201" s="189"/>
      <c r="W201" s="317" t="str">
        <f t="shared" si="3"/>
        <v/>
      </c>
      <c r="X201" s="370"/>
      <c r="Y201" s="383"/>
    </row>
    <row r="202" spans="1:25" s="382" customFormat="1" ht="20.100000000000001" customHeight="1">
      <c r="B202" s="1114" t="s">
        <v>1841</v>
      </c>
      <c r="C202" s="1114"/>
      <c r="D202" s="1114"/>
      <c r="E202" s="1114"/>
      <c r="F202" s="1114"/>
      <c r="G202" s="1114"/>
      <c r="H202" s="1114"/>
      <c r="I202" s="1115"/>
      <c r="J202" s="1115"/>
      <c r="K202" s="1115"/>
      <c r="L202" s="1115"/>
      <c r="M202" s="1115"/>
      <c r="N202" s="1115"/>
      <c r="O202" s="1115"/>
      <c r="P202" s="1115"/>
      <c r="Q202" s="1115"/>
      <c r="R202" s="1115"/>
      <c r="S202" s="1115"/>
      <c r="T202" s="1115"/>
      <c r="U202" s="1115"/>
      <c r="V202" s="189"/>
      <c r="W202" s="317" t="str">
        <f t="shared" si="3"/>
        <v/>
      </c>
      <c r="X202" s="370"/>
      <c r="Y202" s="383"/>
    </row>
    <row r="203" spans="1:25" s="382" customFormat="1" ht="20.100000000000001" customHeight="1">
      <c r="B203" s="1114" t="s">
        <v>1842</v>
      </c>
      <c r="C203" s="1114"/>
      <c r="D203" s="1114"/>
      <c r="E203" s="1114"/>
      <c r="F203" s="1114"/>
      <c r="G203" s="1114"/>
      <c r="H203" s="1114"/>
      <c r="I203" s="1115"/>
      <c r="J203" s="1115"/>
      <c r="K203" s="1115"/>
      <c r="L203" s="1115"/>
      <c r="M203" s="1115"/>
      <c r="N203" s="1115"/>
      <c r="O203" s="1115"/>
      <c r="P203" s="1115"/>
      <c r="Q203" s="1115"/>
      <c r="R203" s="1115"/>
      <c r="S203" s="1115"/>
      <c r="T203" s="1115"/>
      <c r="U203" s="1115"/>
      <c r="V203" s="189"/>
      <c r="W203" s="317" t="str">
        <f t="shared" si="3"/>
        <v/>
      </c>
      <c r="X203" s="370"/>
      <c r="Y203" s="383"/>
    </row>
    <row r="204" spans="1:25" s="316" customFormat="1" ht="18.95" customHeight="1">
      <c r="A204" s="315"/>
      <c r="B204" s="1127"/>
      <c r="C204" s="1127"/>
      <c r="D204" s="1127"/>
      <c r="E204" s="1127"/>
      <c r="F204" s="1128" t="s">
        <v>1533</v>
      </c>
      <c r="G204" s="1129"/>
      <c r="H204" s="1129"/>
      <c r="I204" s="1129"/>
      <c r="J204" s="1129"/>
      <c r="K204" s="1129"/>
      <c r="L204" s="1129"/>
      <c r="M204" s="1129"/>
      <c r="N204" s="1129"/>
      <c r="O204" s="1129"/>
      <c r="P204" s="1129"/>
      <c r="Q204" s="1130"/>
      <c r="R204" s="1137" t="s">
        <v>1820</v>
      </c>
      <c r="S204" s="1138"/>
      <c r="T204" s="1138"/>
      <c r="U204" s="1139"/>
      <c r="W204" s="317" t="str">
        <f t="shared" si="3"/>
        <v/>
      </c>
      <c r="X204" s="370"/>
      <c r="Y204" s="318"/>
    </row>
    <row r="205" spans="1:25" s="316" customFormat="1" ht="18.95" customHeight="1">
      <c r="A205" s="315"/>
      <c r="B205" s="1127"/>
      <c r="C205" s="1127"/>
      <c r="D205" s="1127"/>
      <c r="E205" s="1127"/>
      <c r="F205" s="1131"/>
      <c r="G205" s="1132"/>
      <c r="H205" s="1132"/>
      <c r="I205" s="1132"/>
      <c r="J205" s="1132"/>
      <c r="K205" s="1132"/>
      <c r="L205" s="1132"/>
      <c r="M205" s="1132"/>
      <c r="N205" s="1132"/>
      <c r="O205" s="1132"/>
      <c r="P205" s="1132"/>
      <c r="Q205" s="1133"/>
      <c r="R205" s="1137" t="s">
        <v>1536</v>
      </c>
      <c r="S205" s="1138"/>
      <c r="T205" s="1138"/>
      <c r="U205" s="1139"/>
      <c r="W205" s="317" t="str">
        <f t="shared" si="3"/>
        <v/>
      </c>
      <c r="X205" s="370"/>
      <c r="Y205" s="318"/>
    </row>
    <row r="206" spans="1:25" s="316" customFormat="1" ht="18.95" customHeight="1">
      <c r="A206" s="315"/>
      <c r="B206" s="1127"/>
      <c r="C206" s="1127"/>
      <c r="D206" s="1127"/>
      <c r="E206" s="1127"/>
      <c r="F206" s="1134"/>
      <c r="G206" s="1135"/>
      <c r="H206" s="1135"/>
      <c r="I206" s="1135"/>
      <c r="J206" s="1135"/>
      <c r="K206" s="1135"/>
      <c r="L206" s="1135"/>
      <c r="M206" s="1135"/>
      <c r="N206" s="1135"/>
      <c r="O206" s="1135"/>
      <c r="P206" s="1135"/>
      <c r="Q206" s="1136"/>
      <c r="R206" s="1137" t="s">
        <v>1538</v>
      </c>
      <c r="S206" s="1138"/>
      <c r="T206" s="1138"/>
      <c r="U206" s="1139"/>
      <c r="W206" s="317" t="str">
        <f t="shared" si="3"/>
        <v/>
      </c>
      <c r="X206" s="370"/>
      <c r="Y206" s="318"/>
    </row>
    <row r="207" spans="1:25" s="316" customFormat="1" ht="3" customHeight="1">
      <c r="A207" s="315"/>
      <c r="H207" s="319"/>
      <c r="M207" s="320"/>
      <c r="N207" s="320"/>
      <c r="O207" s="320"/>
      <c r="W207" s="317" t="str">
        <f t="shared" si="3"/>
        <v/>
      </c>
      <c r="X207" s="370"/>
      <c r="Y207" s="318"/>
    </row>
    <row r="208" spans="1:25" s="316" customFormat="1" ht="21.75" customHeight="1">
      <c r="A208" s="315"/>
      <c r="B208" s="1116" t="s">
        <v>1821</v>
      </c>
      <c r="C208" s="1117"/>
      <c r="D208" s="1117"/>
      <c r="E208" s="1117"/>
      <c r="F208" s="1117"/>
      <c r="G208" s="1117"/>
      <c r="H208" s="1117"/>
      <c r="I208" s="1117"/>
      <c r="J208" s="1117"/>
      <c r="K208" s="1117"/>
      <c r="L208" s="1117"/>
      <c r="M208" s="1117"/>
      <c r="N208" s="1117"/>
      <c r="O208" s="1117"/>
      <c r="P208" s="1117"/>
      <c r="Q208" s="1117"/>
      <c r="R208" s="1117"/>
      <c r="S208" s="1117"/>
      <c r="T208" s="1117"/>
      <c r="U208" s="1118"/>
      <c r="W208" s="317" t="str">
        <f t="shared" si="3"/>
        <v/>
      </c>
      <c r="X208" s="370"/>
      <c r="Y208" s="318"/>
    </row>
    <row r="209" spans="1:25" s="326" customFormat="1" ht="18.75" customHeight="1">
      <c r="A209" s="315"/>
      <c r="B209" s="321" t="s">
        <v>1822</v>
      </c>
      <c r="C209" s="322"/>
      <c r="D209" s="322"/>
      <c r="E209" s="322"/>
      <c r="F209" s="384" t="str">
        <f>$F$7</f>
        <v>MFD-ISW Vers MFD-CPF-</v>
      </c>
      <c r="H209" s="385"/>
      <c r="J209" s="327"/>
      <c r="K209" s="328" t="s">
        <v>1824</v>
      </c>
      <c r="L209" s="329">
        <f>$L$7</f>
        <v>0</v>
      </c>
      <c r="M209" s="330" t="s">
        <v>1825</v>
      </c>
      <c r="N209" s="331" t="s">
        <v>1826</v>
      </c>
      <c r="O209" s="332"/>
      <c r="P209" s="1119">
        <f>$P$7</f>
        <v>0</v>
      </c>
      <c r="Q209" s="1119"/>
      <c r="R209" s="333" t="s">
        <v>1825</v>
      </c>
      <c r="S209" s="324" t="s">
        <v>1827</v>
      </c>
      <c r="U209" s="334" t="str">
        <f>CONCATENATE("5/",$L$1)</f>
        <v>5/6</v>
      </c>
      <c r="W209" s="317" t="str">
        <f t="shared" si="3"/>
        <v/>
      </c>
      <c r="X209" s="370"/>
      <c r="Y209" s="333"/>
    </row>
    <row r="210" spans="1:25" s="223" customFormat="1" ht="22.5" customHeight="1">
      <c r="A210" s="387"/>
      <c r="B210" s="1120" t="s">
        <v>1828</v>
      </c>
      <c r="C210" s="1121"/>
      <c r="D210" s="1121"/>
      <c r="E210" s="1121"/>
      <c r="F210" s="1121"/>
      <c r="G210" s="1121"/>
      <c r="H210" s="1121"/>
      <c r="I210" s="1121"/>
      <c r="J210" s="1121"/>
      <c r="K210" s="1121"/>
      <c r="L210" s="1122"/>
      <c r="M210" s="1123" t="s">
        <v>1829</v>
      </c>
      <c r="N210" s="1124"/>
      <c r="O210" s="1125"/>
      <c r="P210" s="335" t="s">
        <v>1830</v>
      </c>
      <c r="Q210" s="336"/>
      <c r="R210" s="337">
        <f>$R$8</f>
        <v>0</v>
      </c>
      <c r="S210" s="336"/>
      <c r="T210" s="336"/>
      <c r="U210" s="338"/>
      <c r="W210" s="317" t="str">
        <f t="shared" si="3"/>
        <v/>
      </c>
      <c r="X210" s="370"/>
      <c r="Y210" s="339"/>
    </row>
    <row r="211" spans="1:25" s="347" customFormat="1" ht="55.5" customHeight="1">
      <c r="A211" s="388"/>
      <c r="B211" s="340" t="s">
        <v>1831</v>
      </c>
      <c r="C211" s="341" t="s">
        <v>1492</v>
      </c>
      <c r="D211" s="341" t="s">
        <v>1500</v>
      </c>
      <c r="E211" s="341" t="s">
        <v>1493</v>
      </c>
      <c r="F211" s="341" t="s">
        <v>1494</v>
      </c>
      <c r="G211" s="341" t="s">
        <v>1832</v>
      </c>
      <c r="H211" s="341" t="s">
        <v>1833</v>
      </c>
      <c r="I211" s="341" t="s">
        <v>1501</v>
      </c>
      <c r="J211" s="341" t="s">
        <v>1502</v>
      </c>
      <c r="K211" s="343" t="s">
        <v>1519</v>
      </c>
      <c r="L211" s="341" t="s">
        <v>1504</v>
      </c>
      <c r="M211" s="344" t="s">
        <v>1516</v>
      </c>
      <c r="N211" s="344" t="s">
        <v>1517</v>
      </c>
      <c r="O211" s="344" t="s">
        <v>1518</v>
      </c>
      <c r="P211" s="345" t="s">
        <v>1834</v>
      </c>
      <c r="Q211" s="345" t="s">
        <v>1835</v>
      </c>
      <c r="R211" s="345" t="s">
        <v>1836</v>
      </c>
      <c r="S211" s="345" t="s">
        <v>1837</v>
      </c>
      <c r="T211" s="345" t="s">
        <v>1838</v>
      </c>
      <c r="U211" s="346" t="s">
        <v>1839</v>
      </c>
      <c r="W211" s="317" t="str">
        <f t="shared" si="3"/>
        <v/>
      </c>
      <c r="X211" s="370"/>
    </row>
    <row r="212" spans="1:25" ht="3" customHeight="1">
      <c r="A212" s="389"/>
      <c r="B212" s="348"/>
      <c r="C212" s="348"/>
      <c r="D212" s="348"/>
      <c r="E212" s="348"/>
      <c r="F212" s="348"/>
      <c r="G212" s="348"/>
      <c r="H212" s="348"/>
      <c r="I212" s="348"/>
      <c r="J212" s="348"/>
      <c r="K212" s="348"/>
      <c r="L212" s="348"/>
      <c r="M212" s="349"/>
      <c r="N212" s="349"/>
      <c r="O212" s="349"/>
      <c r="P212" s="348"/>
      <c r="Q212" s="348"/>
      <c r="R212" s="348"/>
      <c r="S212" s="348"/>
      <c r="T212" s="348"/>
      <c r="U212" s="348"/>
      <c r="V212" s="348"/>
      <c r="W212" s="317" t="str">
        <f t="shared" si="3"/>
        <v/>
      </c>
      <c r="X212" s="370"/>
    </row>
    <row r="213" spans="1:25" s="359" customFormat="1" ht="21" customHeight="1">
      <c r="A213" s="350" t="str">
        <f>IF(X130="","",X130)</f>
        <v/>
      </c>
      <c r="B213" s="390" t="str">
        <f>IF($A213="","",VLOOKUP($A213,BDD!$A$8:$AU$2162,3,0))</f>
        <v/>
      </c>
      <c r="C213" s="352" t="str">
        <f>IF($A213="","",VLOOKUP($A213,BDD!$A$8:$AU$2162,4,0))</f>
        <v/>
      </c>
      <c r="D213" s="391" t="str">
        <f>IF($A213="","",VLOOKUP($A213,BDD!$A$8:$AU$2162,12,0))</f>
        <v/>
      </c>
      <c r="E213" s="391" t="str">
        <f>IF($A213="","",VLOOKUP($A213,BDD!$A$8:$AU$2162,5,0))</f>
        <v/>
      </c>
      <c r="F213" s="391" t="str">
        <f>IF($A213="","",VLOOKUP($A213,BDD!$A$8:$AU$2162,6,0))</f>
        <v/>
      </c>
      <c r="G213" s="392" t="str">
        <f>IF($A213="","",VLOOKUP($A213,BDD!$A$8:$AU$2162,7,0))</f>
        <v/>
      </c>
      <c r="H213" s="391" t="str">
        <f>IF($A213="","",VLOOKUP($A213,BDD!$A$8:$AU$2162,8,0))</f>
        <v/>
      </c>
      <c r="I213" s="391" t="str">
        <f>IF($A213="","",VLOOKUP($A213,BDD!$A$8:$AU$2162,13,0))</f>
        <v/>
      </c>
      <c r="J213" s="391" t="str">
        <f>IF($A213="","",VLOOKUP($A213,BDD!$A$8:$AU$2162,14,0))</f>
        <v/>
      </c>
      <c r="K213" s="394" t="str">
        <f>IF(Y213="",IF($A213="","",VLOOKUP($A213,BDD!$A$8:$AU$2162,22,0)),VLOOKUP($A213,BDD!$A$8:$AU$2162,31,0))</f>
        <v/>
      </c>
      <c r="L213" s="392" t="str">
        <f>IF(Y213="",IF($A213="","",VLOOKUP($A213,BDD!$A$8:$AU$2162,16,0)),IF($A213="","",VLOOKUP($A213,BDD!$A$8:$AU$2162,29,0)))</f>
        <v/>
      </c>
      <c r="M213" s="395" t="str">
        <f>IF(Y213="",IF($A213="","",VLOOKUP($A213,BDD!$A$8:$AU$2162,17,0)),VLOOKUP($A213,BDD!$A$8:$AU$2162,30,0))</f>
        <v/>
      </c>
      <c r="N213" s="395" t="str">
        <f>IF(Y213="",IF($A213="","",VLOOKUP($A213,BDD!$A$8:$AU$2162,18,0)),VLOOKUP($A213,BDD!$A$8:$AU$2162,30,0))</f>
        <v/>
      </c>
      <c r="O213" s="395" t="str">
        <f>IF(Y213="",IF($A213="","",VLOOKUP($A213,BDD!$A$8:$AU$2162,19,0)),VLOOKUP($A213,BDD!$A$8:$AU$2162,30,0))</f>
        <v/>
      </c>
      <c r="P213" s="391" t="str">
        <f>IF($A213="","",RIGHT(VLOOKUP($A213,BDD!$A$8:$AU$2162,23,0),2))</f>
        <v/>
      </c>
      <c r="Q213" s="391" t="str">
        <f>IF($A213="","",RIGHT(VLOOKUP($A213,BDD!$A$8:$AU$2162,27,0),2))</f>
        <v/>
      </c>
      <c r="R213" s="391" t="str">
        <f>IF($A213="","",RIGHT(VLOOKUP($A213,BDD!$A$8:$AU$2162,32,0),2))</f>
        <v/>
      </c>
      <c r="S213" s="391" t="str">
        <f>IF($A213="","",RIGHT(VLOOKUP($A213,BDD!$A$8:$AU$2162,35,0),2))</f>
        <v/>
      </c>
      <c r="T213" s="391" t="str">
        <f>IF($A213="","",RIGHT(VLOOKUP($A213,BDD!$A$8:$AU$2162,38,0),2))</f>
        <v/>
      </c>
      <c r="U213" s="396"/>
      <c r="V213" s="359">
        <v>85</v>
      </c>
      <c r="W213" s="360" t="str">
        <f t="shared" si="3"/>
        <v/>
      </c>
      <c r="X213" s="370"/>
      <c r="Y213" s="411" t="str">
        <f>IF($A213="","",IF(VLOOKUP($A213,BDD!$A$8:$AU$2162,32,0)=0,"",VLOOKUP($A213,BDD!$A$8:$AU$2162,32,0)))</f>
        <v/>
      </c>
    </row>
    <row r="214" spans="1:25" s="359" customFormat="1" ht="21" customHeight="1">
      <c r="A214" s="350" t="str">
        <f>IF(X132="","",X132)</f>
        <v/>
      </c>
      <c r="B214" s="397" t="str">
        <f>IF($A214="","",VLOOKUP($A214,BDD!$A$8:$AU$2162,3,0))</f>
        <v/>
      </c>
      <c r="C214" s="363" t="str">
        <f>IF($A214="","",VLOOKUP($A214,BDD!$A$8:$AU$2162,4,0))</f>
        <v/>
      </c>
      <c r="D214" s="398" t="str">
        <f>IF($A214="","",VLOOKUP($A214,BDD!$A$8:$AU$2162,12,0))</f>
        <v/>
      </c>
      <c r="E214" s="398" t="str">
        <f>IF($A214="","",VLOOKUP($A214,BDD!$A$8:$AU$2162,5,0))</f>
        <v/>
      </c>
      <c r="F214" s="398" t="str">
        <f>IF($A214="","",VLOOKUP($A214,BDD!$A$8:$AU$2162,6,0))</f>
        <v/>
      </c>
      <c r="G214" s="399" t="str">
        <f>IF($A214="","",VLOOKUP($A214,BDD!$A$8:$AU$2162,7,0))</f>
        <v/>
      </c>
      <c r="H214" s="398" t="str">
        <f>IF($A214="","",VLOOKUP($A214,BDD!$A$8:$AU$2162,8,0))</f>
        <v/>
      </c>
      <c r="I214" s="398" t="str">
        <f>IF($A214="","",VLOOKUP($A214,BDD!$A$8:$AU$2162,13,0))</f>
        <v/>
      </c>
      <c r="J214" s="398" t="str">
        <f>IF($A214="","",VLOOKUP($A214,BDD!$A$8:$AU$2162,14,0))</f>
        <v/>
      </c>
      <c r="K214" s="401" t="str">
        <f>IF(Y214="",IF($A214="","",VLOOKUP($A214,BDD!$A$8:$AU$2162,22,0)),VLOOKUP($A214,BDD!$A$8:$AU$2162,31,0))</f>
        <v/>
      </c>
      <c r="L214" s="399" t="str">
        <f>IF(Y214="",IF($A214="","",VLOOKUP($A214,BDD!$A$8:$AU$2162,16,0)),IF($A214="","",VLOOKUP($A214,BDD!$A$8:$AU$2162,29,0)))</f>
        <v/>
      </c>
      <c r="M214" s="402" t="str">
        <f>IF(Y214="",IF($A214="","",VLOOKUP($A214,BDD!$A$8:$AU$2162,17,0)),VLOOKUP($A214,BDD!$A$8:$AU$2162,30,0))</f>
        <v/>
      </c>
      <c r="N214" s="402" t="str">
        <f>IF(Y214="",IF($A214="","",VLOOKUP($A214,BDD!$A$8:$AU$2162,18,0)),VLOOKUP($A214,BDD!$A$8:$AU$2162,30,0))</f>
        <v/>
      </c>
      <c r="O214" s="402" t="str">
        <f>IF(Y214="",IF($A214="","",VLOOKUP($A214,BDD!$A$8:$AU$2162,19,0)),VLOOKUP($A214,BDD!$A$8:$AU$2162,30,0))</f>
        <v/>
      </c>
      <c r="P214" s="398" t="str">
        <f>IF($A214="","",RIGHT(VLOOKUP($A214,BDD!$A$8:$AU$2162,23,0),2))</f>
        <v/>
      </c>
      <c r="Q214" s="398" t="str">
        <f>IF($A214="","",RIGHT(VLOOKUP($A214,BDD!$A$8:$AU$2162,27,0),2))</f>
        <v/>
      </c>
      <c r="R214" s="398" t="str">
        <f>IF($A214="","",RIGHT(VLOOKUP($A214,BDD!$A$8:$AU$2162,32,0),2))</f>
        <v/>
      </c>
      <c r="S214" s="398" t="str">
        <f>IF($A214="","",RIGHT(VLOOKUP($A214,BDD!$A$8:$AU$2162,35,0),2))</f>
        <v/>
      </c>
      <c r="T214" s="398" t="str">
        <f>IF($A214="","",RIGHT(VLOOKUP($A214,BDD!$A$8:$AU$2162,38,0),2))</f>
        <v/>
      </c>
      <c r="U214" s="403"/>
      <c r="V214" s="359">
        <v>86</v>
      </c>
      <c r="W214" s="360" t="str">
        <f t="shared" si="3"/>
        <v/>
      </c>
      <c r="X214" s="370"/>
      <c r="Y214" s="411" t="str">
        <f>IF($A214="","",IF(VLOOKUP($A214,BDD!$A$8:$AU$2162,32,0)=0,"",VLOOKUP($A214,BDD!$A$8:$AU$2162,32,0)))</f>
        <v/>
      </c>
    </row>
    <row r="215" spans="1:25" s="359" customFormat="1" ht="21" customHeight="1">
      <c r="A215" s="350" t="str">
        <f>IF(X134="","",X134)</f>
        <v/>
      </c>
      <c r="B215" s="397" t="str">
        <f>IF($A215="","",VLOOKUP($A215,BDD!$A$8:$AU$2162,3,0))</f>
        <v/>
      </c>
      <c r="C215" s="363" t="str">
        <f>IF($A215="","",VLOOKUP($A215,BDD!$A$8:$AU$2162,4,0))</f>
        <v/>
      </c>
      <c r="D215" s="398" t="str">
        <f>IF($A215="","",VLOOKUP($A215,BDD!$A$8:$AU$2162,12,0))</f>
        <v/>
      </c>
      <c r="E215" s="398" t="str">
        <f>IF($A215="","",VLOOKUP($A215,BDD!$A$8:$AU$2162,5,0))</f>
        <v/>
      </c>
      <c r="F215" s="398" t="str">
        <f>IF($A215="","",VLOOKUP($A215,BDD!$A$8:$AU$2162,6,0))</f>
        <v/>
      </c>
      <c r="G215" s="399" t="str">
        <f>IF($A215="","",VLOOKUP($A215,BDD!$A$8:$AU$2162,7,0))</f>
        <v/>
      </c>
      <c r="H215" s="398" t="str">
        <f>IF($A215="","",VLOOKUP($A215,BDD!$A$8:$AU$2162,8,0))</f>
        <v/>
      </c>
      <c r="I215" s="398" t="str">
        <f>IF($A215="","",VLOOKUP($A215,BDD!$A$8:$AU$2162,13,0))</f>
        <v/>
      </c>
      <c r="J215" s="398" t="str">
        <f>IF($A215="","",VLOOKUP($A215,BDD!$A$8:$AU$2162,14,0))</f>
        <v/>
      </c>
      <c r="K215" s="401" t="str">
        <f>IF(Y215="",IF($A215="","",VLOOKUP($A215,BDD!$A$8:$AU$2162,22,0)),VLOOKUP($A215,BDD!$A$8:$AU$2162,31,0))</f>
        <v/>
      </c>
      <c r="L215" s="399" t="str">
        <f>IF(Y215="",IF($A215="","",VLOOKUP($A215,BDD!$A$8:$AU$2162,16,0)),IF($A215="","",VLOOKUP($A215,BDD!$A$8:$AU$2162,29,0)))</f>
        <v/>
      </c>
      <c r="M215" s="402" t="str">
        <f>IF(Y215="",IF($A215="","",VLOOKUP($A215,BDD!$A$8:$AU$2162,17,0)),VLOOKUP($A215,BDD!$A$8:$AU$2162,30,0))</f>
        <v/>
      </c>
      <c r="N215" s="402" t="str">
        <f>IF(Y215="",IF($A215="","",VLOOKUP($A215,BDD!$A$8:$AU$2162,18,0)),VLOOKUP($A215,BDD!$A$8:$AU$2162,30,0))</f>
        <v/>
      </c>
      <c r="O215" s="402" t="str">
        <f>IF(Y215="",IF($A215="","",VLOOKUP($A215,BDD!$A$8:$AU$2162,19,0)),VLOOKUP($A215,BDD!$A$8:$AU$2162,30,0))</f>
        <v/>
      </c>
      <c r="P215" s="398" t="str">
        <f>IF($A215="","",RIGHT(VLOOKUP($A215,BDD!$A$8:$AU$2162,23,0),2))</f>
        <v/>
      </c>
      <c r="Q215" s="398" t="str">
        <f>IF($A215="","",RIGHT(VLOOKUP($A215,BDD!$A$8:$AU$2162,27,0),2))</f>
        <v/>
      </c>
      <c r="R215" s="398" t="str">
        <f>IF($A215="","",RIGHT(VLOOKUP($A215,BDD!$A$8:$AU$2162,32,0),2))</f>
        <v/>
      </c>
      <c r="S215" s="398" t="str">
        <f>IF($A215="","",RIGHT(VLOOKUP($A215,BDD!$A$8:$AU$2162,35,0),2))</f>
        <v/>
      </c>
      <c r="T215" s="398" t="str">
        <f>IF($A215="","",RIGHT(VLOOKUP($A215,BDD!$A$8:$AU$2162,38,0),2))</f>
        <v/>
      </c>
      <c r="U215" s="403"/>
      <c r="V215" s="359">
        <v>87</v>
      </c>
      <c r="W215" s="360" t="str">
        <f t="shared" si="3"/>
        <v/>
      </c>
      <c r="X215" s="370"/>
      <c r="Y215" s="411" t="str">
        <f>IF($A215="","",IF(VLOOKUP($A215,BDD!$A$8:$AU$2162,32,0)=0,"",VLOOKUP($A215,BDD!$A$8:$AU$2162,32,0)))</f>
        <v/>
      </c>
    </row>
    <row r="216" spans="1:25" s="359" customFormat="1" ht="21" customHeight="1">
      <c r="A216" s="350" t="str">
        <f>IF(X136="","",X136)</f>
        <v/>
      </c>
      <c r="B216" s="397" t="str">
        <f>IF($A216="","",VLOOKUP($A216,BDD!$A$8:$AU$2162,3,0))</f>
        <v/>
      </c>
      <c r="C216" s="363" t="str">
        <f>IF($A216="","",VLOOKUP($A216,BDD!$A$8:$AU$2162,4,0))</f>
        <v/>
      </c>
      <c r="D216" s="398" t="str">
        <f>IF($A216="","",VLOOKUP($A216,BDD!$A$8:$AU$2162,12,0))</f>
        <v/>
      </c>
      <c r="E216" s="398" t="str">
        <f>IF($A216="","",VLOOKUP($A216,BDD!$A$8:$AU$2162,5,0))</f>
        <v/>
      </c>
      <c r="F216" s="398" t="str">
        <f>IF($A216="","",VLOOKUP($A216,BDD!$A$8:$AU$2162,6,0))</f>
        <v/>
      </c>
      <c r="G216" s="399" t="str">
        <f>IF($A216="","",VLOOKUP($A216,BDD!$A$8:$AU$2162,7,0))</f>
        <v/>
      </c>
      <c r="H216" s="398" t="str">
        <f>IF($A216="","",VLOOKUP($A216,BDD!$A$8:$AU$2162,8,0))</f>
        <v/>
      </c>
      <c r="I216" s="398" t="str">
        <f>IF($A216="","",VLOOKUP($A216,BDD!$A$8:$AU$2162,13,0))</f>
        <v/>
      </c>
      <c r="J216" s="398" t="str">
        <f>IF($A216="","",VLOOKUP($A216,BDD!$A$8:$AU$2162,14,0))</f>
        <v/>
      </c>
      <c r="K216" s="401" t="str">
        <f>IF(Y216="",IF($A216="","",VLOOKUP($A216,BDD!$A$8:$AU$2162,22,0)),VLOOKUP($A216,BDD!$A$8:$AU$2162,31,0))</f>
        <v/>
      </c>
      <c r="L216" s="399" t="str">
        <f>IF(Y216="",IF($A216="","",VLOOKUP($A216,BDD!$A$8:$AU$2162,16,0)),IF($A216="","",VLOOKUP($A216,BDD!$A$8:$AU$2162,29,0)))</f>
        <v/>
      </c>
      <c r="M216" s="402" t="str">
        <f>IF(Y216="",IF($A216="","",VLOOKUP($A216,BDD!$A$8:$AU$2162,17,0)),VLOOKUP($A216,BDD!$A$8:$AU$2162,30,0))</f>
        <v/>
      </c>
      <c r="N216" s="402" t="str">
        <f>IF(Y216="",IF($A216="","",VLOOKUP($A216,BDD!$A$8:$AU$2162,18,0)),VLOOKUP($A216,BDD!$A$8:$AU$2162,30,0))</f>
        <v/>
      </c>
      <c r="O216" s="402" t="str">
        <f>IF(Y216="",IF($A216="","",VLOOKUP($A216,BDD!$A$8:$AU$2162,19,0)),VLOOKUP($A216,BDD!$A$8:$AU$2162,30,0))</f>
        <v/>
      </c>
      <c r="P216" s="398" t="str">
        <f>IF($A216="","",RIGHT(VLOOKUP($A216,BDD!$A$8:$AU$2162,23,0),2))</f>
        <v/>
      </c>
      <c r="Q216" s="398" t="str">
        <f>IF($A216="","",RIGHT(VLOOKUP($A216,BDD!$A$8:$AU$2162,27,0),2))</f>
        <v/>
      </c>
      <c r="R216" s="398" t="str">
        <f>IF($A216="","",RIGHT(VLOOKUP($A216,BDD!$A$8:$AU$2162,32,0),2))</f>
        <v/>
      </c>
      <c r="S216" s="398" t="str">
        <f>IF($A216="","",RIGHT(VLOOKUP($A216,BDD!$A$8:$AU$2162,35,0),2))</f>
        <v/>
      </c>
      <c r="T216" s="398" t="str">
        <f>IF($A216="","",RIGHT(VLOOKUP($A216,BDD!$A$8:$AU$2162,38,0),2))</f>
        <v/>
      </c>
      <c r="U216" s="403"/>
      <c r="V216" s="359">
        <v>88</v>
      </c>
      <c r="W216" s="360" t="str">
        <f t="shared" si="3"/>
        <v/>
      </c>
      <c r="X216" s="370"/>
      <c r="Y216" s="411" t="str">
        <f>IF($A216="","",IF(VLOOKUP($A216,BDD!$A$8:$AU$2162,32,0)=0,"",VLOOKUP($A216,BDD!$A$8:$AU$2162,32,0)))</f>
        <v/>
      </c>
    </row>
    <row r="217" spans="1:25" s="359" customFormat="1" ht="21" customHeight="1">
      <c r="A217" s="350" t="str">
        <f>IF(X138="","",X138)</f>
        <v/>
      </c>
      <c r="B217" s="397" t="str">
        <f>IF($A217="","",VLOOKUP($A217,BDD!$A$8:$AU$2162,3,0))</f>
        <v/>
      </c>
      <c r="C217" s="363" t="str">
        <f>IF($A217="","",VLOOKUP($A217,BDD!$A$8:$AU$2162,4,0))</f>
        <v/>
      </c>
      <c r="D217" s="398" t="str">
        <f>IF($A217="","",VLOOKUP($A217,BDD!$A$8:$AU$2162,12,0))</f>
        <v/>
      </c>
      <c r="E217" s="398" t="str">
        <f>IF($A217="","",VLOOKUP($A217,BDD!$A$8:$AU$2162,5,0))</f>
        <v/>
      </c>
      <c r="F217" s="398" t="str">
        <f>IF($A217="","",VLOOKUP($A217,BDD!$A$8:$AU$2162,6,0))</f>
        <v/>
      </c>
      <c r="G217" s="399" t="str">
        <f>IF($A217="","",VLOOKUP($A217,BDD!$A$8:$AU$2162,7,0))</f>
        <v/>
      </c>
      <c r="H217" s="398" t="str">
        <f>IF($A217="","",VLOOKUP($A217,BDD!$A$8:$AU$2162,8,0))</f>
        <v/>
      </c>
      <c r="I217" s="398" t="str">
        <f>IF($A217="","",VLOOKUP($A217,BDD!$A$8:$AU$2162,13,0))</f>
        <v/>
      </c>
      <c r="J217" s="398" t="str">
        <f>IF($A217="","",VLOOKUP($A217,BDD!$A$8:$AU$2162,14,0))</f>
        <v/>
      </c>
      <c r="K217" s="401" t="str">
        <f>IF(Y217="",IF($A217="","",VLOOKUP($A217,BDD!$A$8:$AU$2162,22,0)),VLOOKUP($A217,BDD!$A$8:$AU$2162,31,0))</f>
        <v/>
      </c>
      <c r="L217" s="399" t="str">
        <f>IF(Y217="",IF($A217="","",VLOOKUP($A217,BDD!$A$8:$AU$2162,16,0)),IF($A217="","",VLOOKUP($A217,BDD!$A$8:$AU$2162,29,0)))</f>
        <v/>
      </c>
      <c r="M217" s="402" t="str">
        <f>IF(Y217="",IF($A217="","",VLOOKUP($A217,BDD!$A$8:$AU$2162,17,0)),VLOOKUP($A217,BDD!$A$8:$AU$2162,30,0))</f>
        <v/>
      </c>
      <c r="N217" s="402" t="str">
        <f>IF(Y217="",IF($A217="","",VLOOKUP($A217,BDD!$A$8:$AU$2162,18,0)),VLOOKUP($A217,BDD!$A$8:$AU$2162,30,0))</f>
        <v/>
      </c>
      <c r="O217" s="402" t="str">
        <f>IF(Y217="",IF($A217="","",VLOOKUP($A217,BDD!$A$8:$AU$2162,19,0)),VLOOKUP($A217,BDD!$A$8:$AU$2162,30,0))</f>
        <v/>
      </c>
      <c r="P217" s="398" t="str">
        <f>IF($A217="","",RIGHT(VLOOKUP($A217,BDD!$A$8:$AU$2162,23,0),2))</f>
        <v/>
      </c>
      <c r="Q217" s="398" t="str">
        <f>IF($A217="","",RIGHT(VLOOKUP($A217,BDD!$A$8:$AU$2162,27,0),2))</f>
        <v/>
      </c>
      <c r="R217" s="398" t="str">
        <f>IF($A217="","",RIGHT(VLOOKUP($A217,BDD!$A$8:$AU$2162,32,0),2))</f>
        <v/>
      </c>
      <c r="S217" s="398" t="str">
        <f>IF($A217="","",RIGHT(VLOOKUP($A217,BDD!$A$8:$AU$2162,35,0),2))</f>
        <v/>
      </c>
      <c r="T217" s="398" t="str">
        <f>IF($A217="","",RIGHT(VLOOKUP($A217,BDD!$A$8:$AU$2162,38,0),2))</f>
        <v/>
      </c>
      <c r="U217" s="403"/>
      <c r="V217" s="359">
        <v>89</v>
      </c>
      <c r="W217" s="360" t="str">
        <f t="shared" si="3"/>
        <v/>
      </c>
      <c r="X217" s="370"/>
      <c r="Y217" s="411" t="str">
        <f>IF($A217="","",IF(VLOOKUP($A217,BDD!$A$8:$AU$2162,32,0)=0,"",VLOOKUP($A217,BDD!$A$8:$AU$2162,32,0)))</f>
        <v/>
      </c>
    </row>
    <row r="218" spans="1:25" s="359" customFormat="1" ht="21" customHeight="1">
      <c r="A218" s="350" t="str">
        <f>IF(X140="","",X140)</f>
        <v/>
      </c>
      <c r="B218" s="397" t="str">
        <f>IF($A218="","",VLOOKUP($A218,BDD!$A$8:$AU$2162,3,0))</f>
        <v/>
      </c>
      <c r="C218" s="363" t="str">
        <f>IF($A218="","",VLOOKUP($A218,BDD!$A$8:$AU$2162,4,0))</f>
        <v/>
      </c>
      <c r="D218" s="398" t="str">
        <f>IF($A218="","",VLOOKUP($A218,BDD!$A$8:$AU$2162,12,0))</f>
        <v/>
      </c>
      <c r="E218" s="398" t="str">
        <f>IF($A218="","",VLOOKUP($A218,BDD!$A$8:$AU$2162,5,0))</f>
        <v/>
      </c>
      <c r="F218" s="398" t="str">
        <f>IF($A218="","",VLOOKUP($A218,BDD!$A$8:$AU$2162,6,0))</f>
        <v/>
      </c>
      <c r="G218" s="399" t="str">
        <f>IF($A218="","",VLOOKUP($A218,BDD!$A$8:$AU$2162,7,0))</f>
        <v/>
      </c>
      <c r="H218" s="398" t="str">
        <f>IF($A218="","",VLOOKUP($A218,BDD!$A$8:$AU$2162,8,0))</f>
        <v/>
      </c>
      <c r="I218" s="398" t="str">
        <f>IF($A218="","",VLOOKUP($A218,BDD!$A$8:$AU$2162,13,0))</f>
        <v/>
      </c>
      <c r="J218" s="398" t="str">
        <f>IF($A218="","",VLOOKUP($A218,BDD!$A$8:$AU$2162,14,0))</f>
        <v/>
      </c>
      <c r="K218" s="401" t="str">
        <f>IF(Y218="",IF($A218="","",VLOOKUP($A218,BDD!$A$8:$AU$2162,22,0)),VLOOKUP($A218,BDD!$A$8:$AU$2162,31,0))</f>
        <v/>
      </c>
      <c r="L218" s="399" t="str">
        <f>IF(Y218="",IF($A218="","",VLOOKUP($A218,BDD!$A$8:$AU$2162,16,0)),IF($A218="","",VLOOKUP($A218,BDD!$A$8:$AU$2162,29,0)))</f>
        <v/>
      </c>
      <c r="M218" s="402" t="str">
        <f>IF(Y218="",IF($A218="","",VLOOKUP($A218,BDD!$A$8:$AU$2162,17,0)),VLOOKUP($A218,BDD!$A$8:$AU$2162,30,0))</f>
        <v/>
      </c>
      <c r="N218" s="402" t="str">
        <f>IF(Y218="",IF($A218="","",VLOOKUP($A218,BDD!$A$8:$AU$2162,18,0)),VLOOKUP($A218,BDD!$A$8:$AU$2162,30,0))</f>
        <v/>
      </c>
      <c r="O218" s="402" t="str">
        <f>IF(Y218="",IF($A218="","",VLOOKUP($A218,BDD!$A$8:$AU$2162,19,0)),VLOOKUP($A218,BDD!$A$8:$AU$2162,30,0))</f>
        <v/>
      </c>
      <c r="P218" s="398" t="str">
        <f>IF($A218="","",RIGHT(VLOOKUP($A218,BDD!$A$8:$AU$2162,23,0),2))</f>
        <v/>
      </c>
      <c r="Q218" s="398" t="str">
        <f>IF($A218="","",RIGHT(VLOOKUP($A218,BDD!$A$8:$AU$2162,27,0),2))</f>
        <v/>
      </c>
      <c r="R218" s="398" t="str">
        <f>IF($A218="","",RIGHT(VLOOKUP($A218,BDD!$A$8:$AU$2162,32,0),2))</f>
        <v/>
      </c>
      <c r="S218" s="398" t="str">
        <f>IF($A218="","",RIGHT(VLOOKUP($A218,BDD!$A$8:$AU$2162,35,0),2))</f>
        <v/>
      </c>
      <c r="T218" s="398" t="str">
        <f>IF($A218="","",RIGHT(VLOOKUP($A218,BDD!$A$8:$AU$2162,38,0),2))</f>
        <v/>
      </c>
      <c r="U218" s="403"/>
      <c r="V218" s="359">
        <v>90</v>
      </c>
      <c r="W218" s="360" t="str">
        <f t="shared" si="3"/>
        <v/>
      </c>
      <c r="X218" s="370"/>
      <c r="Y218" s="411" t="str">
        <f>IF($A218="","",IF(VLOOKUP($A218,BDD!$A$8:$AU$2162,32,0)=0,"",VLOOKUP($A218,BDD!$A$8:$AU$2162,32,0)))</f>
        <v/>
      </c>
    </row>
    <row r="219" spans="1:25" s="359" customFormat="1" ht="21" customHeight="1">
      <c r="A219" s="350" t="str">
        <f>IF(X142="","",X142)</f>
        <v/>
      </c>
      <c r="B219" s="397" t="str">
        <f>IF($A219="","",VLOOKUP($A219,BDD!$A$8:$AU$2162,3,0))</f>
        <v/>
      </c>
      <c r="C219" s="363" t="str">
        <f>IF($A219="","",VLOOKUP($A219,BDD!$A$8:$AU$2162,4,0))</f>
        <v/>
      </c>
      <c r="D219" s="398" t="str">
        <f>IF($A219="","",VLOOKUP($A219,BDD!$A$8:$AU$2162,12,0))</f>
        <v/>
      </c>
      <c r="E219" s="398" t="str">
        <f>IF($A219="","",VLOOKUP($A219,BDD!$A$8:$AU$2162,5,0))</f>
        <v/>
      </c>
      <c r="F219" s="398" t="str">
        <f>IF($A219="","",VLOOKUP($A219,BDD!$A$8:$AU$2162,6,0))</f>
        <v/>
      </c>
      <c r="G219" s="399" t="str">
        <f>IF($A219="","",VLOOKUP($A219,BDD!$A$8:$AU$2162,7,0))</f>
        <v/>
      </c>
      <c r="H219" s="400" t="str">
        <f>IF($A219="","",VLOOKUP($A219,BDD!$A$8:$AU$2162,8,0))</f>
        <v/>
      </c>
      <c r="I219" s="398" t="str">
        <f>IF($A219="","",VLOOKUP($A219,BDD!$A$8:$AU$2162,13,0))</f>
        <v/>
      </c>
      <c r="J219" s="398" t="str">
        <f>IF($A219="","",VLOOKUP($A219,BDD!$A$8:$AU$2162,14,0))</f>
        <v/>
      </c>
      <c r="K219" s="401" t="str">
        <f>IF(Y219="",IF($A219="","",VLOOKUP($A219,BDD!$A$8:$AU$2162,22,0)),VLOOKUP($A219,BDD!$A$8:$AU$2162,31,0))</f>
        <v/>
      </c>
      <c r="L219" s="399" t="str">
        <f>IF(Y219="",IF($A219="","",VLOOKUP($A219,BDD!$A$8:$AU$2162,16,0)),IF($A219="","",VLOOKUP($A219,BDD!$A$8:$AU$2162,29,0)))</f>
        <v/>
      </c>
      <c r="M219" s="402" t="str">
        <f>IF(Y219="",IF($A219="","",VLOOKUP($A219,BDD!$A$8:$AU$2162,17,0)),VLOOKUP($A219,BDD!$A$8:$AU$2162,30,0))</f>
        <v/>
      </c>
      <c r="N219" s="402" t="str">
        <f>IF(Y219="",IF($A219="","",VLOOKUP($A219,BDD!$A$8:$AU$2162,18,0)),VLOOKUP($A219,BDD!$A$8:$AU$2162,30,0))</f>
        <v/>
      </c>
      <c r="O219" s="402" t="str">
        <f>IF(Y219="",IF($A219="","",VLOOKUP($A219,BDD!$A$8:$AU$2162,19,0)),VLOOKUP($A219,BDD!$A$8:$AU$2162,30,0))</f>
        <v/>
      </c>
      <c r="P219" s="398" t="str">
        <f>IF($A219="","",RIGHT(VLOOKUP($A219,BDD!$A$8:$AU$2162,23,0),2))</f>
        <v/>
      </c>
      <c r="Q219" s="398" t="str">
        <f>IF($A219="","",RIGHT(VLOOKUP($A219,BDD!$A$8:$AU$2162,27,0),2))</f>
        <v/>
      </c>
      <c r="R219" s="398" t="str">
        <f>IF($A219="","",RIGHT(VLOOKUP($A219,BDD!$A$8:$AU$2162,32,0),2))</f>
        <v/>
      </c>
      <c r="S219" s="398" t="str">
        <f>IF($A219="","",RIGHT(VLOOKUP($A219,BDD!$A$8:$AU$2162,35,0),2))</f>
        <v/>
      </c>
      <c r="T219" s="398" t="str">
        <f>IF($A219="","",RIGHT(VLOOKUP($A219,BDD!$A$8:$AU$2162,38,0),2))</f>
        <v/>
      </c>
      <c r="U219" s="403"/>
      <c r="V219" s="359">
        <v>91</v>
      </c>
      <c r="W219" s="360" t="str">
        <f t="shared" si="3"/>
        <v/>
      </c>
      <c r="X219" s="370"/>
      <c r="Y219" s="411" t="str">
        <f>IF($A219="","",IF(VLOOKUP($A219,BDD!$A$8:$AU$2162,32,0)=0,"",VLOOKUP($A219,BDD!$A$8:$AU$2162,32,0)))</f>
        <v/>
      </c>
    </row>
    <row r="220" spans="1:25" s="359" customFormat="1" ht="21" customHeight="1">
      <c r="A220" s="350" t="str">
        <f>IF(X144="","",X144)</f>
        <v/>
      </c>
      <c r="B220" s="397" t="str">
        <f>IF($A220="","",VLOOKUP($A220,BDD!$A$8:$AU$2162,3,0))</f>
        <v/>
      </c>
      <c r="C220" s="363" t="str">
        <f>IF($A220="","",VLOOKUP($A220,BDD!$A$8:$AU$2162,4,0))</f>
        <v/>
      </c>
      <c r="D220" s="398" t="str">
        <f>IF($A220="","",VLOOKUP($A220,BDD!$A$8:$AU$2162,12,0))</f>
        <v/>
      </c>
      <c r="E220" s="398" t="str">
        <f>IF($A220="","",VLOOKUP($A220,BDD!$A$8:$AU$2162,5,0))</f>
        <v/>
      </c>
      <c r="F220" s="398" t="str">
        <f>IF($A220="","",VLOOKUP($A220,BDD!$A$8:$AU$2162,6,0))</f>
        <v/>
      </c>
      <c r="G220" s="399" t="str">
        <f>IF($A220="","",VLOOKUP($A220,BDD!$A$8:$AU$2162,7,0))</f>
        <v/>
      </c>
      <c r="H220" s="398" t="str">
        <f>IF($A220="","",VLOOKUP($A220,BDD!$A$8:$AU$2162,8,0))</f>
        <v/>
      </c>
      <c r="I220" s="398" t="str">
        <f>IF($A220="","",VLOOKUP($A220,BDD!$A$8:$AU$2162,13,0))</f>
        <v/>
      </c>
      <c r="J220" s="398" t="str">
        <f>IF($A220="","",VLOOKUP($A220,BDD!$A$8:$AU$2162,14,0))</f>
        <v/>
      </c>
      <c r="K220" s="401" t="str">
        <f>IF(Y220="",IF($A220="","",VLOOKUP($A220,BDD!$A$8:$AU$2162,22,0)),VLOOKUP($A220,BDD!$A$8:$AU$2162,31,0))</f>
        <v/>
      </c>
      <c r="L220" s="399" t="str">
        <f>IF(Y220="",IF($A220="","",VLOOKUP($A220,BDD!$A$8:$AU$2162,16,0)),IF($A220="","",VLOOKUP($A220,BDD!$A$8:$AU$2162,29,0)))</f>
        <v/>
      </c>
      <c r="M220" s="402" t="str">
        <f>IF(Y220="",IF($A220="","",VLOOKUP($A220,BDD!$A$8:$AU$2162,17,0)),VLOOKUP($A220,BDD!$A$8:$AU$2162,30,0))</f>
        <v/>
      </c>
      <c r="N220" s="402" t="str">
        <f>IF(Y220="",IF($A220="","",VLOOKUP($A220,BDD!$A$8:$AU$2162,18,0)),VLOOKUP($A220,BDD!$A$8:$AU$2162,30,0))</f>
        <v/>
      </c>
      <c r="O220" s="402" t="str">
        <f>IF(Y220="",IF($A220="","",VLOOKUP($A220,BDD!$A$8:$AU$2162,19,0)),VLOOKUP($A220,BDD!$A$8:$AU$2162,30,0))</f>
        <v/>
      </c>
      <c r="P220" s="398" t="str">
        <f>IF($A220="","",RIGHT(VLOOKUP($A220,BDD!$A$8:$AU$2162,23,0),2))</f>
        <v/>
      </c>
      <c r="Q220" s="398" t="str">
        <f>IF($A220="","",RIGHT(VLOOKUP($A220,BDD!$A$8:$AU$2162,27,0),2))</f>
        <v/>
      </c>
      <c r="R220" s="398" t="str">
        <f>IF($A220="","",RIGHT(VLOOKUP($A220,BDD!$A$8:$AU$2162,32,0),2))</f>
        <v/>
      </c>
      <c r="S220" s="398" t="str">
        <f>IF($A220="","",RIGHT(VLOOKUP($A220,BDD!$A$8:$AU$2162,35,0),2))</f>
        <v/>
      </c>
      <c r="T220" s="398" t="str">
        <f>IF($A220="","",RIGHT(VLOOKUP($A220,BDD!$A$8:$AU$2162,38,0),2))</f>
        <v/>
      </c>
      <c r="U220" s="403"/>
      <c r="V220" s="359">
        <v>92</v>
      </c>
      <c r="W220" s="360" t="str">
        <f t="shared" si="3"/>
        <v/>
      </c>
      <c r="X220" s="370"/>
      <c r="Y220" s="411" t="str">
        <f>IF($A220="","",IF(VLOOKUP($A220,BDD!$A$8:$AU$2162,32,0)=0,"",VLOOKUP($A220,BDD!$A$8:$AU$2162,32,0)))</f>
        <v/>
      </c>
    </row>
    <row r="221" spans="1:25" s="359" customFormat="1" ht="21" customHeight="1">
      <c r="A221" s="350" t="str">
        <f>IF(X146="","",X146)</f>
        <v/>
      </c>
      <c r="B221" s="397" t="str">
        <f>IF($A221="","",VLOOKUP($A221,BDD!$A$8:$AU$2162,3,0))</f>
        <v/>
      </c>
      <c r="C221" s="363" t="str">
        <f>IF($A221="","",VLOOKUP($A221,BDD!$A$8:$AU$2162,4,0))</f>
        <v/>
      </c>
      <c r="D221" s="398" t="str">
        <f>IF($A221="","",VLOOKUP($A221,BDD!$A$8:$AU$2162,12,0))</f>
        <v/>
      </c>
      <c r="E221" s="398" t="str">
        <f>IF($A221="","",VLOOKUP($A221,BDD!$A$8:$AU$2162,5,0))</f>
        <v/>
      </c>
      <c r="F221" s="398" t="str">
        <f>IF($A221="","",VLOOKUP($A221,BDD!$A$8:$AU$2162,6,0))</f>
        <v/>
      </c>
      <c r="G221" s="399" t="str">
        <f>IF($A221="","",VLOOKUP($A221,BDD!$A$8:$AU$2162,7,0))</f>
        <v/>
      </c>
      <c r="H221" s="400" t="str">
        <f>IF($A221="","",VLOOKUP($A221,BDD!$A$8:$AU$2162,8,0))</f>
        <v/>
      </c>
      <c r="I221" s="398" t="str">
        <f>IF($A221="","",VLOOKUP($A221,BDD!$A$8:$AU$2162,13,0))</f>
        <v/>
      </c>
      <c r="J221" s="398" t="str">
        <f>IF($A221="","",VLOOKUP($A221,BDD!$A$8:$AU$2162,14,0))</f>
        <v/>
      </c>
      <c r="K221" s="401" t="str">
        <f>IF(Y221="",IF($A221="","",VLOOKUP($A221,BDD!$A$8:$AU$2162,22,0)),VLOOKUP($A221,BDD!$A$8:$AU$2162,31,0))</f>
        <v/>
      </c>
      <c r="L221" s="399" t="str">
        <f>IF(Y221="",IF($A221="","",VLOOKUP($A221,BDD!$A$8:$AU$2162,16,0)),IF($A221="","",VLOOKUP($A221,BDD!$A$8:$AU$2162,29,0)))</f>
        <v/>
      </c>
      <c r="M221" s="402" t="str">
        <f>IF(Y221="",IF($A221="","",VLOOKUP($A221,BDD!$A$8:$AU$2162,17,0)),VLOOKUP($A221,BDD!$A$8:$AU$2162,30,0))</f>
        <v/>
      </c>
      <c r="N221" s="402" t="str">
        <f>IF(Y221="",IF($A221="","",VLOOKUP($A221,BDD!$A$8:$AU$2162,18,0)),VLOOKUP($A221,BDD!$A$8:$AU$2162,30,0))</f>
        <v/>
      </c>
      <c r="O221" s="402" t="str">
        <f>IF(Y221="",IF($A221="","",VLOOKUP($A221,BDD!$A$8:$AU$2162,19,0)),VLOOKUP($A221,BDD!$A$8:$AU$2162,30,0))</f>
        <v/>
      </c>
      <c r="P221" s="398" t="str">
        <f>IF($A221="","",RIGHT(VLOOKUP($A221,BDD!$A$8:$AU$2162,23,0),2))</f>
        <v/>
      </c>
      <c r="Q221" s="398" t="str">
        <f>IF($A221="","",RIGHT(VLOOKUP($A221,BDD!$A$8:$AU$2162,27,0),2))</f>
        <v/>
      </c>
      <c r="R221" s="398" t="str">
        <f>IF($A221="","",RIGHT(VLOOKUP($A221,BDD!$A$8:$AU$2162,32,0),2))</f>
        <v/>
      </c>
      <c r="S221" s="398" t="str">
        <f>IF($A221="","",RIGHT(VLOOKUP($A221,BDD!$A$8:$AU$2162,35,0),2))</f>
        <v/>
      </c>
      <c r="T221" s="398" t="str">
        <f>IF($A221="","",RIGHT(VLOOKUP($A221,BDD!$A$8:$AU$2162,38,0),2))</f>
        <v/>
      </c>
      <c r="U221" s="403"/>
      <c r="V221" s="359">
        <v>93</v>
      </c>
      <c r="W221" s="360" t="str">
        <f t="shared" si="3"/>
        <v/>
      </c>
      <c r="X221" s="370"/>
      <c r="Y221" s="411" t="str">
        <f>IF($A221="","",IF(VLOOKUP($A221,BDD!$A$8:$AU$2162,32,0)=0,"",VLOOKUP($A221,BDD!$A$8:$AU$2162,32,0)))</f>
        <v/>
      </c>
    </row>
    <row r="222" spans="1:25" s="359" customFormat="1" ht="21" customHeight="1">
      <c r="A222" s="350" t="str">
        <f>IF(X148="","",X148)</f>
        <v/>
      </c>
      <c r="B222" s="397" t="str">
        <f>IF($A222="","",VLOOKUP($A222,BDD!$A$8:$AU$2162,3,0))</f>
        <v/>
      </c>
      <c r="C222" s="363" t="str">
        <f>IF($A222="","",VLOOKUP($A222,BDD!$A$8:$AU$2162,4,0))</f>
        <v/>
      </c>
      <c r="D222" s="398" t="str">
        <f>IF($A222="","",VLOOKUP($A222,BDD!$A$8:$AU$2162,12,0))</f>
        <v/>
      </c>
      <c r="E222" s="398" t="str">
        <f>IF($A222="","",VLOOKUP($A222,BDD!$A$8:$AU$2162,5,0))</f>
        <v/>
      </c>
      <c r="F222" s="398" t="str">
        <f>IF($A222="","",VLOOKUP($A222,BDD!$A$8:$AU$2162,6,0))</f>
        <v/>
      </c>
      <c r="G222" s="399" t="str">
        <f>IF($A222="","",VLOOKUP($A222,BDD!$A$8:$AU$2162,7,0))</f>
        <v/>
      </c>
      <c r="H222" s="398" t="str">
        <f>IF($A222="","",VLOOKUP($A222,BDD!$A$8:$AU$2162,8,0))</f>
        <v/>
      </c>
      <c r="I222" s="398" t="str">
        <f>IF($A222="","",VLOOKUP($A222,BDD!$A$8:$AU$2162,13,0))</f>
        <v/>
      </c>
      <c r="J222" s="398" t="str">
        <f>IF($A222="","",VLOOKUP($A222,BDD!$A$8:$AU$2162,14,0))</f>
        <v/>
      </c>
      <c r="K222" s="401" t="str">
        <f>IF(Y222="",IF($A222="","",VLOOKUP($A222,BDD!$A$8:$AU$2162,22,0)),VLOOKUP($A222,BDD!$A$8:$AU$2162,31,0))</f>
        <v/>
      </c>
      <c r="L222" s="399" t="str">
        <f>IF(Y222="",IF($A222="","",VLOOKUP($A222,BDD!$A$8:$AU$2162,16,0)),IF($A222="","",VLOOKUP($A222,BDD!$A$8:$AU$2162,29,0)))</f>
        <v/>
      </c>
      <c r="M222" s="402" t="str">
        <f>IF(Y222="",IF($A222="","",VLOOKUP($A222,BDD!$A$8:$AU$2162,17,0)),VLOOKUP($A222,BDD!$A$8:$AU$2162,30,0))</f>
        <v/>
      </c>
      <c r="N222" s="402" t="str">
        <f>IF(Y222="",IF($A222="","",VLOOKUP($A222,BDD!$A$8:$AU$2162,18,0)),VLOOKUP($A222,BDD!$A$8:$AU$2162,30,0))</f>
        <v/>
      </c>
      <c r="O222" s="402" t="str">
        <f>IF(Y222="",IF($A222="","",VLOOKUP($A222,BDD!$A$8:$AU$2162,19,0)),VLOOKUP($A222,BDD!$A$8:$AU$2162,30,0))</f>
        <v/>
      </c>
      <c r="P222" s="398" t="str">
        <f>IF($A222="","",RIGHT(VLOOKUP($A222,BDD!$A$8:$AU$2162,23,0),2))</f>
        <v/>
      </c>
      <c r="Q222" s="398" t="str">
        <f>IF($A222="","",RIGHT(VLOOKUP($A222,BDD!$A$8:$AU$2162,27,0),2))</f>
        <v/>
      </c>
      <c r="R222" s="398" t="str">
        <f>IF($A222="","",RIGHT(VLOOKUP($A222,BDD!$A$8:$AU$2162,32,0),2))</f>
        <v/>
      </c>
      <c r="S222" s="398" t="str">
        <f>IF($A222="","",RIGHT(VLOOKUP($A222,BDD!$A$8:$AU$2162,35,0),2))</f>
        <v/>
      </c>
      <c r="T222" s="398" t="str">
        <f>IF($A222="","",RIGHT(VLOOKUP($A222,BDD!$A$8:$AU$2162,38,0),2))</f>
        <v/>
      </c>
      <c r="U222" s="403"/>
      <c r="V222" s="359">
        <v>94</v>
      </c>
      <c r="W222" s="360" t="str">
        <f t="shared" si="3"/>
        <v/>
      </c>
      <c r="X222" s="370"/>
      <c r="Y222" s="411" t="str">
        <f>IF($A222="","",IF(VLOOKUP($A222,BDD!$A$8:$AU$2162,32,0)=0,"",VLOOKUP($A222,BDD!$A$8:$AU$2162,32,0)))</f>
        <v/>
      </c>
    </row>
    <row r="223" spans="1:25" s="359" customFormat="1" ht="21" customHeight="1">
      <c r="A223" s="350" t="str">
        <f>IF(X150="","",X150)</f>
        <v/>
      </c>
      <c r="B223" s="397" t="str">
        <f>IF($A223="","",VLOOKUP($A223,BDD!$A$8:$AU$2162,3,0))</f>
        <v/>
      </c>
      <c r="C223" s="363" t="str">
        <f>IF($A223="","",VLOOKUP($A223,BDD!$A$8:$AU$2162,4,0))</f>
        <v/>
      </c>
      <c r="D223" s="398" t="str">
        <f>IF($A223="","",VLOOKUP($A223,BDD!$A$8:$AU$2162,12,0))</f>
        <v/>
      </c>
      <c r="E223" s="398" t="str">
        <f>IF($A223="","",VLOOKUP($A223,BDD!$A$8:$AU$2162,5,0))</f>
        <v/>
      </c>
      <c r="F223" s="398" t="str">
        <f>IF($A223="","",VLOOKUP($A223,BDD!$A$8:$AU$2162,6,0))</f>
        <v/>
      </c>
      <c r="G223" s="399" t="str">
        <f>IF($A223="","",VLOOKUP($A223,BDD!$A$8:$AU$2162,7,0))</f>
        <v/>
      </c>
      <c r="H223" s="398" t="str">
        <f>IF($A223="","",VLOOKUP($A223,BDD!$A$8:$AU$2162,8,0))</f>
        <v/>
      </c>
      <c r="I223" s="398" t="str">
        <f>IF($A223="","",VLOOKUP($A223,BDD!$A$8:$AU$2162,13,0))</f>
        <v/>
      </c>
      <c r="J223" s="398" t="str">
        <f>IF($A223="","",VLOOKUP($A223,BDD!$A$8:$AU$2162,14,0))</f>
        <v/>
      </c>
      <c r="K223" s="401" t="str">
        <f>IF(Y223="",IF($A223="","",VLOOKUP($A223,BDD!$A$8:$AU$2162,22,0)),VLOOKUP($A223,BDD!$A$8:$AU$2162,31,0))</f>
        <v/>
      </c>
      <c r="L223" s="399" t="str">
        <f>IF(Y223="",IF($A223="","",VLOOKUP($A223,BDD!$A$8:$AU$2162,16,0)),IF($A223="","",VLOOKUP($A223,BDD!$A$8:$AU$2162,29,0)))</f>
        <v/>
      </c>
      <c r="M223" s="402" t="str">
        <f>IF(Y223="",IF($A223="","",VLOOKUP($A223,BDD!$A$8:$AU$2162,17,0)),VLOOKUP($A223,BDD!$A$8:$AU$2162,30,0))</f>
        <v/>
      </c>
      <c r="N223" s="402" t="str">
        <f>IF(Y223="",IF($A223="","",VLOOKUP($A223,BDD!$A$8:$AU$2162,18,0)),VLOOKUP($A223,BDD!$A$8:$AU$2162,30,0))</f>
        <v/>
      </c>
      <c r="O223" s="402" t="str">
        <f>IF(Y223="",IF($A223="","",VLOOKUP($A223,BDD!$A$8:$AU$2162,19,0)),VLOOKUP($A223,BDD!$A$8:$AU$2162,30,0))</f>
        <v/>
      </c>
      <c r="P223" s="398" t="str">
        <f>IF($A223="","",RIGHT(VLOOKUP($A223,BDD!$A$8:$AU$2162,23,0),2))</f>
        <v/>
      </c>
      <c r="Q223" s="398" t="str">
        <f>IF($A223="","",RIGHT(VLOOKUP($A223,BDD!$A$8:$AU$2162,27,0),2))</f>
        <v/>
      </c>
      <c r="R223" s="398" t="str">
        <f>IF($A223="","",RIGHT(VLOOKUP($A223,BDD!$A$8:$AU$2162,32,0),2))</f>
        <v/>
      </c>
      <c r="S223" s="398" t="str">
        <f>IF($A223="","",RIGHT(VLOOKUP($A223,BDD!$A$8:$AU$2162,35,0),2))</f>
        <v/>
      </c>
      <c r="T223" s="398" t="str">
        <f>IF($A223="","",RIGHT(VLOOKUP($A223,BDD!$A$8:$AU$2162,38,0),2))</f>
        <v/>
      </c>
      <c r="U223" s="403"/>
      <c r="V223" s="359">
        <v>95</v>
      </c>
      <c r="W223" s="360" t="str">
        <f t="shared" si="3"/>
        <v/>
      </c>
      <c r="X223" s="370"/>
      <c r="Y223" s="411" t="str">
        <f>IF($A223="","",IF(VLOOKUP($A223,BDD!$A$8:$AU$2162,32,0)=0,"",VLOOKUP($A223,BDD!$A$8:$AU$2162,32,0)))</f>
        <v/>
      </c>
    </row>
    <row r="224" spans="1:25" s="359" customFormat="1" ht="21" customHeight="1">
      <c r="A224" s="350" t="str">
        <f>IF(X152="","",X152)</f>
        <v/>
      </c>
      <c r="B224" s="397" t="str">
        <f>IF($A224="","",VLOOKUP($A224,BDD!$A$8:$AU$2162,3,0))</f>
        <v/>
      </c>
      <c r="C224" s="363" t="str">
        <f>IF($A224="","",VLOOKUP($A224,BDD!$A$8:$AU$2162,4,0))</f>
        <v/>
      </c>
      <c r="D224" s="398" t="str">
        <f>IF($A224="","",VLOOKUP($A224,BDD!$A$8:$AU$2162,12,0))</f>
        <v/>
      </c>
      <c r="E224" s="398" t="str">
        <f>IF($A224="","",VLOOKUP($A224,BDD!$A$8:$AU$2162,5,0))</f>
        <v/>
      </c>
      <c r="F224" s="398" t="str">
        <f>IF($A224="","",VLOOKUP($A224,BDD!$A$8:$AU$2162,6,0))</f>
        <v/>
      </c>
      <c r="G224" s="399" t="str">
        <f>IF($A224="","",VLOOKUP($A224,BDD!$A$8:$AU$2162,7,0))</f>
        <v/>
      </c>
      <c r="H224" s="398" t="str">
        <f>IF($A224="","",VLOOKUP($A224,BDD!$A$8:$AU$2162,8,0))</f>
        <v/>
      </c>
      <c r="I224" s="398" t="str">
        <f>IF($A224="","",VLOOKUP($A224,BDD!$A$8:$AU$2162,13,0))</f>
        <v/>
      </c>
      <c r="J224" s="398" t="str">
        <f>IF($A224="","",VLOOKUP($A224,BDD!$A$8:$AU$2162,14,0))</f>
        <v/>
      </c>
      <c r="K224" s="401" t="str">
        <f>IF(Y224="",IF($A224="","",VLOOKUP($A224,BDD!$A$8:$AU$2162,22,0)),VLOOKUP($A224,BDD!$A$8:$AU$2162,31,0))</f>
        <v/>
      </c>
      <c r="L224" s="399" t="str">
        <f>IF(Y224="",IF($A224="","",VLOOKUP($A224,BDD!$A$8:$AU$2162,16,0)),IF($A224="","",VLOOKUP($A224,BDD!$A$8:$AU$2162,29,0)))</f>
        <v/>
      </c>
      <c r="M224" s="402" t="str">
        <f>IF(Y224="",IF($A224="","",VLOOKUP($A224,BDD!$A$8:$AU$2162,17,0)),VLOOKUP($A224,BDD!$A$8:$AU$2162,30,0))</f>
        <v/>
      </c>
      <c r="N224" s="402" t="str">
        <f>IF(Y224="",IF($A224="","",VLOOKUP($A224,BDD!$A$8:$AU$2162,18,0)),VLOOKUP($A224,BDD!$A$8:$AU$2162,30,0))</f>
        <v/>
      </c>
      <c r="O224" s="402" t="str">
        <f>IF(Y224="",IF($A224="","",VLOOKUP($A224,BDD!$A$8:$AU$2162,19,0)),VLOOKUP($A224,BDD!$A$8:$AU$2162,30,0))</f>
        <v/>
      </c>
      <c r="P224" s="398" t="str">
        <f>IF($A224="","",RIGHT(VLOOKUP($A224,BDD!$A$8:$AU$2162,23,0),2))</f>
        <v/>
      </c>
      <c r="Q224" s="398" t="str">
        <f>IF($A224="","",RIGHT(VLOOKUP($A224,BDD!$A$8:$AU$2162,27,0),2))</f>
        <v/>
      </c>
      <c r="R224" s="398" t="str">
        <f>IF($A224="","",RIGHT(VLOOKUP($A224,BDD!$A$8:$AU$2162,32,0),2))</f>
        <v/>
      </c>
      <c r="S224" s="398" t="str">
        <f>IF($A224="","",RIGHT(VLOOKUP($A224,BDD!$A$8:$AU$2162,35,0),2))</f>
        <v/>
      </c>
      <c r="T224" s="398" t="str">
        <f>IF($A224="","",RIGHT(VLOOKUP($A224,BDD!$A$8:$AU$2162,38,0),2))</f>
        <v/>
      </c>
      <c r="U224" s="403"/>
      <c r="V224" s="359">
        <v>96</v>
      </c>
      <c r="W224" s="360" t="str">
        <f t="shared" si="3"/>
        <v/>
      </c>
      <c r="X224" s="370"/>
      <c r="Y224" s="411" t="str">
        <f>IF($A224="","",IF(VLOOKUP($A224,BDD!$A$8:$AU$2162,32,0)=0,"",VLOOKUP($A224,BDD!$A$8:$AU$2162,32,0)))</f>
        <v/>
      </c>
    </row>
    <row r="225" spans="1:25" s="359" customFormat="1" ht="21" customHeight="1">
      <c r="A225" s="350" t="str">
        <f>IF(X154="","",X154)</f>
        <v/>
      </c>
      <c r="B225" s="397" t="str">
        <f>IF($A225="","",VLOOKUP($A225,BDD!$A$8:$AU$2162,3,0))</f>
        <v/>
      </c>
      <c r="C225" s="363" t="str">
        <f>IF($A225="","",VLOOKUP($A225,BDD!$A$8:$AU$2162,4,0))</f>
        <v/>
      </c>
      <c r="D225" s="398" t="str">
        <f>IF($A225="","",VLOOKUP($A225,BDD!$A$8:$AU$2162,12,0))</f>
        <v/>
      </c>
      <c r="E225" s="398" t="str">
        <f>IF($A225="","",VLOOKUP($A225,BDD!$A$8:$AU$2162,5,0))</f>
        <v/>
      </c>
      <c r="F225" s="398" t="str">
        <f>IF($A225="","",VLOOKUP($A225,BDD!$A$8:$AU$2162,6,0))</f>
        <v/>
      </c>
      <c r="G225" s="399" t="str">
        <f>IF($A225="","",VLOOKUP($A225,BDD!$A$8:$AU$2162,7,0))</f>
        <v/>
      </c>
      <c r="H225" s="400" t="str">
        <f>IF($A225="","",VLOOKUP($A225,BDD!$A$8:$AU$2162,8,0))</f>
        <v/>
      </c>
      <c r="I225" s="398" t="str">
        <f>IF($A225="","",VLOOKUP($A225,BDD!$A$8:$AU$2162,13,0))</f>
        <v/>
      </c>
      <c r="J225" s="398" t="str">
        <f>IF($A225="","",VLOOKUP($A225,BDD!$A$8:$AU$2162,14,0))</f>
        <v/>
      </c>
      <c r="K225" s="401" t="str">
        <f>IF(Y225="",IF($A225="","",VLOOKUP($A225,BDD!$A$8:$AU$2162,22,0)),VLOOKUP($A225,BDD!$A$8:$AU$2162,31,0))</f>
        <v/>
      </c>
      <c r="L225" s="399" t="str">
        <f>IF(Y225="",IF($A225="","",VLOOKUP($A225,BDD!$A$8:$AU$2162,16,0)),IF($A225="","",VLOOKUP($A225,BDD!$A$8:$AU$2162,29,0)))</f>
        <v/>
      </c>
      <c r="M225" s="402" t="str">
        <f>IF(Y225="",IF($A225="","",VLOOKUP($A225,BDD!$A$8:$AU$2162,17,0)),VLOOKUP($A225,BDD!$A$8:$AU$2162,30,0))</f>
        <v/>
      </c>
      <c r="N225" s="402" t="str">
        <f>IF(Y225="",IF($A225="","",VLOOKUP($A225,BDD!$A$8:$AU$2162,18,0)),VLOOKUP($A225,BDD!$A$8:$AU$2162,30,0))</f>
        <v/>
      </c>
      <c r="O225" s="402" t="str">
        <f>IF(Y225="",IF($A225="","",VLOOKUP($A225,BDD!$A$8:$AU$2162,19,0)),VLOOKUP($A225,BDD!$A$8:$AU$2162,30,0))</f>
        <v/>
      </c>
      <c r="P225" s="398" t="str">
        <f>IF($A225="","",RIGHT(VLOOKUP($A225,BDD!$A$8:$AU$2162,23,0),2))</f>
        <v/>
      </c>
      <c r="Q225" s="398" t="str">
        <f>IF($A225="","",RIGHT(VLOOKUP($A225,BDD!$A$8:$AU$2162,27,0),2))</f>
        <v/>
      </c>
      <c r="R225" s="398" t="str">
        <f>IF($A225="","",RIGHT(VLOOKUP($A225,BDD!$A$8:$AU$2162,32,0),2))</f>
        <v/>
      </c>
      <c r="S225" s="398" t="str">
        <f>IF($A225="","",RIGHT(VLOOKUP($A225,BDD!$A$8:$AU$2162,35,0),2))</f>
        <v/>
      </c>
      <c r="T225" s="398" t="str">
        <f>IF($A225="","",RIGHT(VLOOKUP($A225,BDD!$A$8:$AU$2162,38,0),2))</f>
        <v/>
      </c>
      <c r="U225" s="403"/>
      <c r="V225" s="359">
        <v>97</v>
      </c>
      <c r="W225" s="360" t="str">
        <f t="shared" si="3"/>
        <v/>
      </c>
      <c r="X225" s="370"/>
      <c r="Y225" s="411" t="str">
        <f>IF($A225="","",IF(VLOOKUP($A225,BDD!$A$8:$AU$2162,32,0)=0,"",VLOOKUP($A225,BDD!$A$8:$AU$2162,32,0)))</f>
        <v/>
      </c>
    </row>
    <row r="226" spans="1:25" s="359" customFormat="1" ht="21" customHeight="1">
      <c r="A226" s="350" t="str">
        <f>IF(X156="","",X156)</f>
        <v/>
      </c>
      <c r="B226" s="397" t="str">
        <f>IF($A226="","",VLOOKUP($A226,BDD!$A$8:$AU$2162,3,0))</f>
        <v/>
      </c>
      <c r="C226" s="363" t="str">
        <f>IF($A226="","",VLOOKUP($A226,BDD!$A$8:$AU$2162,4,0))</f>
        <v/>
      </c>
      <c r="D226" s="398" t="str">
        <f>IF($A226="","",VLOOKUP($A226,BDD!$A$8:$AU$2162,12,0))</f>
        <v/>
      </c>
      <c r="E226" s="398" t="str">
        <f>IF($A226="","",VLOOKUP($A226,BDD!$A$8:$AU$2162,5,0))</f>
        <v/>
      </c>
      <c r="F226" s="398" t="str">
        <f>IF($A226="","",VLOOKUP($A226,BDD!$A$8:$AU$2162,6,0))</f>
        <v/>
      </c>
      <c r="G226" s="399" t="str">
        <f>IF($A226="","",VLOOKUP($A226,BDD!$A$8:$AU$2162,7,0))</f>
        <v/>
      </c>
      <c r="H226" s="398" t="str">
        <f>IF($A226="","",VLOOKUP($A226,BDD!$A$8:$AU$2162,8,0))</f>
        <v/>
      </c>
      <c r="I226" s="398" t="str">
        <f>IF($A226="","",VLOOKUP($A226,BDD!$A$8:$AU$2162,13,0))</f>
        <v/>
      </c>
      <c r="J226" s="398" t="str">
        <f>IF($A226="","",VLOOKUP($A226,BDD!$A$8:$AU$2162,14,0))</f>
        <v/>
      </c>
      <c r="K226" s="401" t="str">
        <f>IF(Y226="",IF($A226="","",VLOOKUP($A226,BDD!$A$8:$AU$2162,22,0)),VLOOKUP($A226,BDD!$A$8:$AU$2162,31,0))</f>
        <v/>
      </c>
      <c r="L226" s="399" t="str">
        <f>IF(Y226="",IF($A226="","",VLOOKUP($A226,BDD!$A$8:$AU$2162,16,0)),IF($A226="","",VLOOKUP($A226,BDD!$A$8:$AU$2162,29,0)))</f>
        <v/>
      </c>
      <c r="M226" s="402" t="str">
        <f>IF(Y226="",IF($A226="","",VLOOKUP($A226,BDD!$A$8:$AU$2162,17,0)),VLOOKUP($A226,BDD!$A$8:$AU$2162,30,0))</f>
        <v/>
      </c>
      <c r="N226" s="402" t="str">
        <f>IF(Y226="",IF($A226="","",VLOOKUP($A226,BDD!$A$8:$AU$2162,18,0)),VLOOKUP($A226,BDD!$A$8:$AU$2162,30,0))</f>
        <v/>
      </c>
      <c r="O226" s="402" t="str">
        <f>IF(Y226="",IF($A226="","",VLOOKUP($A226,BDD!$A$8:$AU$2162,19,0)),VLOOKUP($A226,BDD!$A$8:$AU$2162,30,0))</f>
        <v/>
      </c>
      <c r="P226" s="398" t="str">
        <f>IF($A226="","",RIGHT(VLOOKUP($A226,BDD!$A$8:$AU$2162,23,0),2))</f>
        <v/>
      </c>
      <c r="Q226" s="398" t="str">
        <f>IF($A226="","",RIGHT(VLOOKUP($A226,BDD!$A$8:$AU$2162,27,0),2))</f>
        <v/>
      </c>
      <c r="R226" s="398" t="str">
        <f>IF($A226="","",RIGHT(VLOOKUP($A226,BDD!$A$8:$AU$2162,32,0),2))</f>
        <v/>
      </c>
      <c r="S226" s="398" t="str">
        <f>IF($A226="","",RIGHT(VLOOKUP($A226,BDD!$A$8:$AU$2162,35,0),2))</f>
        <v/>
      </c>
      <c r="T226" s="398" t="str">
        <f>IF($A226="","",RIGHT(VLOOKUP($A226,BDD!$A$8:$AU$2162,38,0),2))</f>
        <v/>
      </c>
      <c r="U226" s="403"/>
      <c r="V226" s="359">
        <v>98</v>
      </c>
      <c r="W226" s="360" t="str">
        <f t="shared" si="3"/>
        <v/>
      </c>
      <c r="X226" s="370"/>
      <c r="Y226" s="411" t="str">
        <f>IF($A226="","",IF(VLOOKUP($A226,BDD!$A$8:$AU$2162,32,0)=0,"",VLOOKUP($A226,BDD!$A$8:$AU$2162,32,0)))</f>
        <v/>
      </c>
    </row>
    <row r="227" spans="1:25" s="359" customFormat="1" ht="21" customHeight="1">
      <c r="A227" s="350" t="str">
        <f>IF(X158="","",X158)</f>
        <v/>
      </c>
      <c r="B227" s="397" t="str">
        <f>IF($A227="","",VLOOKUP($A227,BDD!$A$8:$AU$2162,3,0))</f>
        <v/>
      </c>
      <c r="C227" s="363" t="str">
        <f>IF($A227="","",VLOOKUP($A227,BDD!$A$8:$AU$2162,4,0))</f>
        <v/>
      </c>
      <c r="D227" s="398" t="str">
        <f>IF($A227="","",VLOOKUP($A227,BDD!$A$8:$AU$2162,12,0))</f>
        <v/>
      </c>
      <c r="E227" s="398" t="str">
        <f>IF($A227="","",VLOOKUP($A227,BDD!$A$8:$AU$2162,5,0))</f>
        <v/>
      </c>
      <c r="F227" s="398" t="str">
        <f>IF($A227="","",VLOOKUP($A227,BDD!$A$8:$AU$2162,6,0))</f>
        <v/>
      </c>
      <c r="G227" s="399" t="str">
        <f>IF($A227="","",VLOOKUP($A227,BDD!$A$8:$AU$2162,7,0))</f>
        <v/>
      </c>
      <c r="H227" s="398" t="str">
        <f>IF($A227="","",VLOOKUP($A227,BDD!$A$8:$AU$2162,8,0))</f>
        <v/>
      </c>
      <c r="I227" s="398" t="str">
        <f>IF($A227="","",VLOOKUP($A227,BDD!$A$8:$AU$2162,13,0))</f>
        <v/>
      </c>
      <c r="J227" s="398" t="str">
        <f>IF($A227="","",VLOOKUP($A227,BDD!$A$8:$AU$2162,14,0))</f>
        <v/>
      </c>
      <c r="K227" s="401" t="str">
        <f>IF(Y227="",IF($A227="","",VLOOKUP($A227,BDD!$A$8:$AU$2162,22,0)),VLOOKUP($A227,BDD!$A$8:$AU$2162,31,0))</f>
        <v/>
      </c>
      <c r="L227" s="399" t="str">
        <f>IF(Y227="",IF($A227="","",VLOOKUP($A227,BDD!$A$8:$AU$2162,16,0)),IF($A227="","",VLOOKUP($A227,BDD!$A$8:$AU$2162,29,0)))</f>
        <v/>
      </c>
      <c r="M227" s="402" t="str">
        <f>IF(Y227="",IF($A227="","",VLOOKUP($A227,BDD!$A$8:$AU$2162,17,0)),VLOOKUP($A227,BDD!$A$8:$AU$2162,30,0))</f>
        <v/>
      </c>
      <c r="N227" s="402" t="str">
        <f>IF(Y227="",IF($A227="","",VLOOKUP($A227,BDD!$A$8:$AU$2162,18,0)),VLOOKUP($A227,BDD!$A$8:$AU$2162,30,0))</f>
        <v/>
      </c>
      <c r="O227" s="402" t="str">
        <f>IF(Y227="",IF($A227="","",VLOOKUP($A227,BDD!$A$8:$AU$2162,19,0)),VLOOKUP($A227,BDD!$A$8:$AU$2162,30,0))</f>
        <v/>
      </c>
      <c r="P227" s="398" t="str">
        <f>IF($A227="","",RIGHT(VLOOKUP($A227,BDD!$A$8:$AU$2162,23,0),2))</f>
        <v/>
      </c>
      <c r="Q227" s="398" t="str">
        <f>IF($A227="","",RIGHT(VLOOKUP($A227,BDD!$A$8:$AU$2162,27,0),2))</f>
        <v/>
      </c>
      <c r="R227" s="398" t="str">
        <f>IF($A227="","",RIGHT(VLOOKUP($A227,BDD!$A$8:$AU$2162,32,0),2))</f>
        <v/>
      </c>
      <c r="S227" s="398" t="str">
        <f>IF($A227="","",RIGHT(VLOOKUP($A227,BDD!$A$8:$AU$2162,35,0),2))</f>
        <v/>
      </c>
      <c r="T227" s="398" t="str">
        <f>IF($A227="","",RIGHT(VLOOKUP($A227,BDD!$A$8:$AU$2162,38,0),2))</f>
        <v/>
      </c>
      <c r="U227" s="403"/>
      <c r="V227" s="359">
        <v>99</v>
      </c>
      <c r="W227" s="360" t="str">
        <f t="shared" si="3"/>
        <v/>
      </c>
      <c r="X227" s="370"/>
      <c r="Y227" s="411" t="str">
        <f>IF($A227="","",IF(VLOOKUP($A227,BDD!$A$8:$AU$2162,32,0)=0,"",VLOOKUP($A227,BDD!$A$8:$AU$2162,32,0)))</f>
        <v/>
      </c>
    </row>
    <row r="228" spans="1:25" s="359" customFormat="1" ht="21" customHeight="1">
      <c r="A228" s="350" t="str">
        <f>IF(X160="","",X160)</f>
        <v/>
      </c>
      <c r="B228" s="397" t="str">
        <f>IF($A228="","",VLOOKUP($A228,BDD!$A$8:$AU$2162,3,0))</f>
        <v/>
      </c>
      <c r="C228" s="363" t="str">
        <f>IF($A228="","",VLOOKUP($A228,BDD!$A$8:$AU$2162,4,0))</f>
        <v/>
      </c>
      <c r="D228" s="398" t="str">
        <f>IF($A228="","",VLOOKUP($A228,BDD!$A$8:$AU$2162,12,0))</f>
        <v/>
      </c>
      <c r="E228" s="398" t="str">
        <f>IF($A228="","",VLOOKUP($A228,BDD!$A$8:$AU$2162,5,0))</f>
        <v/>
      </c>
      <c r="F228" s="398" t="str">
        <f>IF($A228="","",VLOOKUP($A228,BDD!$A$8:$AU$2162,6,0))</f>
        <v/>
      </c>
      <c r="G228" s="399" t="str">
        <f>IF($A228="","",VLOOKUP($A228,BDD!$A$8:$AU$2162,7,0))</f>
        <v/>
      </c>
      <c r="H228" s="398" t="str">
        <f>IF($A228="","",VLOOKUP($A228,BDD!$A$8:$AU$2162,8,0))</f>
        <v/>
      </c>
      <c r="I228" s="398" t="str">
        <f>IF($A228="","",VLOOKUP($A228,BDD!$A$8:$AU$2162,13,0))</f>
        <v/>
      </c>
      <c r="J228" s="398" t="str">
        <f>IF($A228="","",VLOOKUP($A228,BDD!$A$8:$AU$2162,14,0))</f>
        <v/>
      </c>
      <c r="K228" s="401" t="str">
        <f>IF(Y228="",IF($A228="","",VLOOKUP($A228,BDD!$A$8:$AU$2162,22,0)),VLOOKUP($A228,BDD!$A$8:$AU$2162,31,0))</f>
        <v/>
      </c>
      <c r="L228" s="399" t="str">
        <f>IF(Y228="",IF($A228="","",VLOOKUP($A228,BDD!$A$8:$AU$2162,16,0)),IF($A228="","",VLOOKUP($A228,BDD!$A$8:$AU$2162,29,0)))</f>
        <v/>
      </c>
      <c r="M228" s="402" t="str">
        <f>IF(Y228="",IF($A228="","",VLOOKUP($A228,BDD!$A$8:$AU$2162,17,0)),VLOOKUP($A228,BDD!$A$8:$AU$2162,30,0))</f>
        <v/>
      </c>
      <c r="N228" s="402" t="str">
        <f>IF(Y228="",IF($A228="","",VLOOKUP($A228,BDD!$A$8:$AU$2162,18,0)),VLOOKUP($A228,BDD!$A$8:$AU$2162,30,0))</f>
        <v/>
      </c>
      <c r="O228" s="402" t="str">
        <f>IF(Y228="",IF($A228="","",VLOOKUP($A228,BDD!$A$8:$AU$2162,19,0)),VLOOKUP($A228,BDD!$A$8:$AU$2162,30,0))</f>
        <v/>
      </c>
      <c r="P228" s="398" t="str">
        <f>IF($A228="","",RIGHT(VLOOKUP($A228,BDD!$A$8:$AU$2162,23,0),2))</f>
        <v/>
      </c>
      <c r="Q228" s="398" t="str">
        <f>IF($A228="","",RIGHT(VLOOKUP($A228,BDD!$A$8:$AU$2162,27,0),2))</f>
        <v/>
      </c>
      <c r="R228" s="398" t="str">
        <f>IF($A228="","",RIGHT(VLOOKUP($A228,BDD!$A$8:$AU$2162,32,0),2))</f>
        <v/>
      </c>
      <c r="S228" s="398" t="str">
        <f>IF($A228="","",RIGHT(VLOOKUP($A228,BDD!$A$8:$AU$2162,35,0),2))</f>
        <v/>
      </c>
      <c r="T228" s="398" t="str">
        <f>IF($A228="","",RIGHT(VLOOKUP($A228,BDD!$A$8:$AU$2162,38,0),2))</f>
        <v/>
      </c>
      <c r="U228" s="403"/>
      <c r="V228" s="359">
        <v>100</v>
      </c>
      <c r="W228" s="360" t="str">
        <f t="shared" si="3"/>
        <v/>
      </c>
      <c r="X228" s="370"/>
      <c r="Y228" s="411" t="str">
        <f>IF($A228="","",IF(VLOOKUP($A228,BDD!$A$8:$AU$2162,32,0)=0,"",VLOOKUP($A228,BDD!$A$8:$AU$2162,32,0)))</f>
        <v/>
      </c>
    </row>
    <row r="229" spans="1:25" s="359" customFormat="1" ht="21" customHeight="1">
      <c r="A229" s="350" t="str">
        <f>IF(X162="","",X162)</f>
        <v/>
      </c>
      <c r="B229" s="397" t="str">
        <f>IF($A229="","",VLOOKUP($A229,BDD!$A$8:$AU$2162,3,0))</f>
        <v/>
      </c>
      <c r="C229" s="363" t="str">
        <f>IF($A229="","",VLOOKUP($A229,BDD!$A$8:$AU$2162,4,0))</f>
        <v/>
      </c>
      <c r="D229" s="398" t="str">
        <f>IF($A229="","",VLOOKUP($A229,BDD!$A$8:$AU$2162,12,0))</f>
        <v/>
      </c>
      <c r="E229" s="398" t="str">
        <f>IF($A229="","",VLOOKUP($A229,BDD!$A$8:$AU$2162,5,0))</f>
        <v/>
      </c>
      <c r="F229" s="398" t="str">
        <f>IF($A229="","",VLOOKUP($A229,BDD!$A$8:$AU$2162,6,0))</f>
        <v/>
      </c>
      <c r="G229" s="399" t="str">
        <f>IF($A229="","",VLOOKUP($A229,BDD!$A$8:$AU$2162,7,0))</f>
        <v/>
      </c>
      <c r="H229" s="398" t="str">
        <f>IF($A229="","",VLOOKUP($A229,BDD!$A$8:$AU$2162,8,0))</f>
        <v/>
      </c>
      <c r="I229" s="398" t="str">
        <f>IF($A229="","",VLOOKUP($A229,BDD!$A$8:$AU$2162,13,0))</f>
        <v/>
      </c>
      <c r="J229" s="398" t="str">
        <f>IF($A229="","",VLOOKUP($A229,BDD!$A$8:$AU$2162,14,0))</f>
        <v/>
      </c>
      <c r="K229" s="401" t="str">
        <f>IF(Y229="",IF($A229="","",VLOOKUP($A229,BDD!$A$8:$AU$2162,22,0)),VLOOKUP($A229,BDD!$A$8:$AU$2162,31,0))</f>
        <v/>
      </c>
      <c r="L229" s="399" t="str">
        <f>IF(Y229="",IF($A229="","",VLOOKUP($A229,BDD!$A$8:$AU$2162,16,0)),IF($A229="","",VLOOKUP($A229,BDD!$A$8:$AU$2162,29,0)))</f>
        <v/>
      </c>
      <c r="M229" s="402" t="str">
        <f>IF(Y229="",IF($A229="","",VLOOKUP($A229,BDD!$A$8:$AU$2162,17,0)),VLOOKUP($A229,BDD!$A$8:$AU$2162,30,0))</f>
        <v/>
      </c>
      <c r="N229" s="402" t="str">
        <f>IF(Y229="",IF($A229="","",VLOOKUP($A229,BDD!$A$8:$AU$2162,18,0)),VLOOKUP($A229,BDD!$A$8:$AU$2162,30,0))</f>
        <v/>
      </c>
      <c r="O229" s="402" t="str">
        <f>IF(Y229="",IF($A229="","",VLOOKUP($A229,BDD!$A$8:$AU$2162,19,0)),VLOOKUP($A229,BDD!$A$8:$AU$2162,30,0))</f>
        <v/>
      </c>
      <c r="P229" s="398" t="str">
        <f>IF($A229="","",RIGHT(VLOOKUP($A229,BDD!$A$8:$AU$2162,23,0),2))</f>
        <v/>
      </c>
      <c r="Q229" s="398" t="str">
        <f>IF($A229="","",RIGHT(VLOOKUP($A229,BDD!$A$8:$AU$2162,27,0),2))</f>
        <v/>
      </c>
      <c r="R229" s="398" t="str">
        <f>IF($A229="","",RIGHT(VLOOKUP($A229,BDD!$A$8:$AU$2162,32,0),2))</f>
        <v/>
      </c>
      <c r="S229" s="398" t="str">
        <f>IF($A229="","",RIGHT(VLOOKUP($A229,BDD!$A$8:$AU$2162,35,0),2))</f>
        <v/>
      </c>
      <c r="T229" s="398" t="str">
        <f>IF($A229="","",RIGHT(VLOOKUP($A229,BDD!$A$8:$AU$2162,38,0),2))</f>
        <v/>
      </c>
      <c r="U229" s="403"/>
      <c r="V229" s="359">
        <v>101</v>
      </c>
      <c r="W229" s="360" t="str">
        <f t="shared" si="3"/>
        <v/>
      </c>
      <c r="X229" s="370"/>
      <c r="Y229" s="411" t="str">
        <f>IF($A229="","",IF(VLOOKUP($A229,BDD!$A$8:$AU$2162,32,0)=0,"",VLOOKUP($A229,BDD!$A$8:$AU$2162,32,0)))</f>
        <v/>
      </c>
    </row>
    <row r="230" spans="1:25" s="359" customFormat="1" ht="21" customHeight="1">
      <c r="A230" s="350" t="str">
        <f>IF(X164="","",X164)</f>
        <v/>
      </c>
      <c r="B230" s="397" t="str">
        <f>IF($A230="","",VLOOKUP($A230,BDD!$A$8:$AU$2162,3,0))</f>
        <v/>
      </c>
      <c r="C230" s="363" t="str">
        <f>IF($A230="","",VLOOKUP($A230,BDD!$A$8:$AU$2162,4,0))</f>
        <v/>
      </c>
      <c r="D230" s="398" t="str">
        <f>IF($A230="","",VLOOKUP($A230,BDD!$A$8:$AU$2162,12,0))</f>
        <v/>
      </c>
      <c r="E230" s="398" t="str">
        <f>IF($A230="","",VLOOKUP($A230,BDD!$A$8:$AU$2162,5,0))</f>
        <v/>
      </c>
      <c r="F230" s="398" t="str">
        <f>IF($A230="","",VLOOKUP($A230,BDD!$A$8:$AU$2162,6,0))</f>
        <v/>
      </c>
      <c r="G230" s="399" t="str">
        <f>IF($A230="","",VLOOKUP($A230,BDD!$A$8:$AU$2162,7,0))</f>
        <v/>
      </c>
      <c r="H230" s="398" t="str">
        <f>IF($A230="","",VLOOKUP($A230,BDD!$A$8:$AU$2162,8,0))</f>
        <v/>
      </c>
      <c r="I230" s="398" t="str">
        <f>IF($A230="","",VLOOKUP($A230,BDD!$A$8:$AU$2162,13,0))</f>
        <v/>
      </c>
      <c r="J230" s="398" t="str">
        <f>IF($A230="","",VLOOKUP($A230,BDD!$A$8:$AU$2162,14,0))</f>
        <v/>
      </c>
      <c r="K230" s="401" t="str">
        <f>IF(Y230="",IF($A230="","",VLOOKUP($A230,BDD!$A$8:$AU$2162,22,0)),VLOOKUP($A230,BDD!$A$8:$AU$2162,31,0))</f>
        <v/>
      </c>
      <c r="L230" s="399" t="str">
        <f>IF(Y230="",IF($A230="","",VLOOKUP($A230,BDD!$A$8:$AU$2162,16,0)),IF($A230="","",VLOOKUP($A230,BDD!$A$8:$AU$2162,29,0)))</f>
        <v/>
      </c>
      <c r="M230" s="402" t="str">
        <f>IF(Y230="",IF($A230="","",VLOOKUP($A230,BDD!$A$8:$AU$2162,17,0)),VLOOKUP($A230,BDD!$A$8:$AU$2162,30,0))</f>
        <v/>
      </c>
      <c r="N230" s="402" t="str">
        <f>IF(Y230="",IF($A230="","",VLOOKUP($A230,BDD!$A$8:$AU$2162,18,0)),VLOOKUP($A230,BDD!$A$8:$AU$2162,30,0))</f>
        <v/>
      </c>
      <c r="O230" s="402" t="str">
        <f>IF(Y230="",IF($A230="","",VLOOKUP($A230,BDD!$A$8:$AU$2162,19,0)),VLOOKUP($A230,BDD!$A$8:$AU$2162,30,0))</f>
        <v/>
      </c>
      <c r="P230" s="398" t="str">
        <f>IF($A230="","",RIGHT(VLOOKUP($A230,BDD!$A$8:$AU$2162,23,0),2))</f>
        <v/>
      </c>
      <c r="Q230" s="398" t="str">
        <f>IF($A230="","",RIGHT(VLOOKUP($A230,BDD!$A$8:$AU$2162,27,0),2))</f>
        <v/>
      </c>
      <c r="R230" s="398" t="str">
        <f>IF($A230="","",RIGHT(VLOOKUP($A230,BDD!$A$8:$AU$2162,32,0),2))</f>
        <v/>
      </c>
      <c r="S230" s="398" t="str">
        <f>IF($A230="","",RIGHT(VLOOKUP($A230,BDD!$A$8:$AU$2162,35,0),2))</f>
        <v/>
      </c>
      <c r="T230" s="398" t="str">
        <f>IF($A230="","",RIGHT(VLOOKUP($A230,BDD!$A$8:$AU$2162,38,0),2))</f>
        <v/>
      </c>
      <c r="U230" s="403"/>
      <c r="V230" s="359">
        <v>102</v>
      </c>
      <c r="W230" s="360" t="str">
        <f t="shared" si="3"/>
        <v/>
      </c>
      <c r="X230" s="370"/>
      <c r="Y230" s="411" t="str">
        <f>IF($A230="","",IF(VLOOKUP($A230,BDD!$A$8:$AU$2162,32,0)=0,"",VLOOKUP($A230,BDD!$A$8:$AU$2162,32,0)))</f>
        <v/>
      </c>
    </row>
    <row r="231" spans="1:25" s="359" customFormat="1" ht="21" customHeight="1">
      <c r="A231" s="350" t="str">
        <f>IF(X165="","",X165)</f>
        <v/>
      </c>
      <c r="B231" s="397" t="str">
        <f>IF($A231="","",VLOOKUP($A231,BDD!$A$8:$AU$2162,3,0))</f>
        <v/>
      </c>
      <c r="C231" s="363" t="str">
        <f>IF($A231="","",VLOOKUP($A231,BDD!$A$8:$AU$2162,4,0))</f>
        <v/>
      </c>
      <c r="D231" s="398" t="str">
        <f>IF($A231="","",VLOOKUP($A231,BDD!$A$8:$AU$2162,12,0))</f>
        <v/>
      </c>
      <c r="E231" s="398" t="str">
        <f>IF($A231="","",VLOOKUP($A231,BDD!$A$8:$AU$2162,5,0))</f>
        <v/>
      </c>
      <c r="F231" s="398" t="str">
        <f>IF($A231="","",VLOOKUP($A231,BDD!$A$8:$AU$2162,6,0))</f>
        <v/>
      </c>
      <c r="G231" s="399" t="str">
        <f>IF($A231="","",VLOOKUP($A231,BDD!$A$8:$AU$2162,7,0))</f>
        <v/>
      </c>
      <c r="H231" s="398" t="str">
        <f>IF($A231="","",VLOOKUP($A231,BDD!$A$8:$AU$2162,8,0))</f>
        <v/>
      </c>
      <c r="I231" s="398" t="str">
        <f>IF($A231="","",VLOOKUP($A231,BDD!$A$8:$AU$2162,13,0))</f>
        <v/>
      </c>
      <c r="J231" s="398" t="str">
        <f>IF($A231="","",VLOOKUP($A231,BDD!$A$8:$AU$2162,14,0))</f>
        <v/>
      </c>
      <c r="K231" s="401" t="str">
        <f>IF(Y231="",IF($A231="","",VLOOKUP($A231,BDD!$A$8:$AU$2162,22,0)),VLOOKUP($A231,BDD!$A$8:$AU$2162,31,0))</f>
        <v/>
      </c>
      <c r="L231" s="399" t="str">
        <f>IF(Y231="",IF($A231="","",VLOOKUP($A231,BDD!$A$8:$AU$2162,16,0)),IF($A231="","",VLOOKUP($A231,BDD!$A$8:$AU$2162,29,0)))</f>
        <v/>
      </c>
      <c r="M231" s="402" t="str">
        <f>IF(Y231="",IF($A231="","",VLOOKUP($A231,BDD!$A$8:$AU$2162,17,0)),VLOOKUP($A231,BDD!$A$8:$AU$2162,30,0))</f>
        <v/>
      </c>
      <c r="N231" s="402" t="str">
        <f>IF(Y231="",IF($A231="","",VLOOKUP($A231,BDD!$A$8:$AU$2162,18,0)),VLOOKUP($A231,BDD!$A$8:$AU$2162,30,0))</f>
        <v/>
      </c>
      <c r="O231" s="402" t="str">
        <f>IF(Y231="",IF($A231="","",VLOOKUP($A231,BDD!$A$8:$AU$2162,19,0)),VLOOKUP($A231,BDD!$A$8:$AU$2162,30,0))</f>
        <v/>
      </c>
      <c r="P231" s="398" t="str">
        <f>IF($A231="","",RIGHT(VLOOKUP($A231,BDD!$A$8:$AU$2162,23,0),2))</f>
        <v/>
      </c>
      <c r="Q231" s="398" t="str">
        <f>IF($A231="","",RIGHT(VLOOKUP($A231,BDD!$A$8:$AU$2162,27,0),2))</f>
        <v/>
      </c>
      <c r="R231" s="398" t="str">
        <f>IF($A231="","",RIGHT(VLOOKUP($A231,BDD!$A$8:$AU$2162,32,0),2))</f>
        <v/>
      </c>
      <c r="S231" s="398" t="str">
        <f>IF($A231="","",RIGHT(VLOOKUP($A231,BDD!$A$8:$AU$2162,35,0),2))</f>
        <v/>
      </c>
      <c r="T231" s="398" t="str">
        <f>IF($A231="","",RIGHT(VLOOKUP($A231,BDD!$A$8:$AU$2162,38,0),2))</f>
        <v/>
      </c>
      <c r="U231" s="403"/>
      <c r="V231" s="359">
        <v>103</v>
      </c>
      <c r="W231" s="360" t="str">
        <f t="shared" si="3"/>
        <v/>
      </c>
      <c r="X231" s="370"/>
      <c r="Y231" s="411" t="str">
        <f>IF($A231="","",IF(VLOOKUP($A231,BDD!$A$8:$AU$2162,32,0)=0,"",VLOOKUP($A231,BDD!$A$8:$AU$2162,32,0)))</f>
        <v/>
      </c>
    </row>
    <row r="232" spans="1:25" s="359" customFormat="1" ht="21" customHeight="1">
      <c r="A232" s="350" t="str">
        <f>IF(X166="","",X166)</f>
        <v/>
      </c>
      <c r="B232" s="397" t="str">
        <f>IF($A232="","",VLOOKUP($A232,BDD!$A$8:$AU$2162,3,0))</f>
        <v/>
      </c>
      <c r="C232" s="363" t="str">
        <f>IF($A232="","",VLOOKUP($A232,BDD!$A$8:$AU$2162,4,0))</f>
        <v/>
      </c>
      <c r="D232" s="398" t="str">
        <f>IF($A232="","",VLOOKUP($A232,BDD!$A$8:$AU$2162,12,0))</f>
        <v/>
      </c>
      <c r="E232" s="398" t="str">
        <f>IF($A232="","",VLOOKUP($A232,BDD!$A$8:$AU$2162,5,0))</f>
        <v/>
      </c>
      <c r="F232" s="398" t="str">
        <f>IF($A232="","",VLOOKUP($A232,BDD!$A$8:$AU$2162,6,0))</f>
        <v/>
      </c>
      <c r="G232" s="399" t="str">
        <f>IF($A232="","",VLOOKUP($A232,BDD!$A$8:$AU$2162,7,0))</f>
        <v/>
      </c>
      <c r="H232" s="398" t="str">
        <f>IF($A232="","",VLOOKUP($A232,BDD!$A$8:$AU$2162,8,0))</f>
        <v/>
      </c>
      <c r="I232" s="398" t="str">
        <f>IF($A232="","",VLOOKUP($A232,BDD!$A$8:$AU$2162,13,0))</f>
        <v/>
      </c>
      <c r="J232" s="398" t="str">
        <f>IF($A232="","",VLOOKUP($A232,BDD!$A$8:$AU$2162,14,0))</f>
        <v/>
      </c>
      <c r="K232" s="401" t="str">
        <f>IF(Y232="",IF($A232="","",VLOOKUP($A232,BDD!$A$8:$AU$2162,22,0)),VLOOKUP($A232,BDD!$A$8:$AU$2162,31,0))</f>
        <v/>
      </c>
      <c r="L232" s="399" t="str">
        <f>IF(Y232="",IF($A232="","",VLOOKUP($A232,BDD!$A$8:$AU$2162,16,0)),IF($A232="","",VLOOKUP($A232,BDD!$A$8:$AU$2162,29,0)))</f>
        <v/>
      </c>
      <c r="M232" s="402" t="str">
        <f>IF(Y232="",IF($A232="","",VLOOKUP($A232,BDD!$A$8:$AU$2162,17,0)),VLOOKUP($A232,BDD!$A$8:$AU$2162,30,0))</f>
        <v/>
      </c>
      <c r="N232" s="402" t="str">
        <f>IF(Y232="",IF($A232="","",VLOOKUP($A232,BDD!$A$8:$AU$2162,18,0)),VLOOKUP($A232,BDD!$A$8:$AU$2162,30,0))</f>
        <v/>
      </c>
      <c r="O232" s="402" t="str">
        <f>IF(Y232="",IF($A232="","",VLOOKUP($A232,BDD!$A$8:$AU$2162,19,0)),VLOOKUP($A232,BDD!$A$8:$AU$2162,30,0))</f>
        <v/>
      </c>
      <c r="P232" s="398" t="str">
        <f>IF($A232="","",RIGHT(VLOOKUP($A232,BDD!$A$8:$AU$2162,23,0),2))</f>
        <v/>
      </c>
      <c r="Q232" s="398" t="str">
        <f>IF($A232="","",RIGHT(VLOOKUP($A232,BDD!$A$8:$AU$2162,27,0),2))</f>
        <v/>
      </c>
      <c r="R232" s="398" t="str">
        <f>IF($A232="","",RIGHT(VLOOKUP($A232,BDD!$A$8:$AU$2162,32,0),2))</f>
        <v/>
      </c>
      <c r="S232" s="398" t="str">
        <f>IF($A232="","",RIGHT(VLOOKUP($A232,BDD!$A$8:$AU$2162,35,0),2))</f>
        <v/>
      </c>
      <c r="T232" s="398" t="str">
        <f>IF($A232="","",RIGHT(VLOOKUP($A232,BDD!$A$8:$AU$2162,38,0),2))</f>
        <v/>
      </c>
      <c r="U232" s="403"/>
      <c r="V232" s="359">
        <v>104</v>
      </c>
      <c r="W232" s="360" t="str">
        <f t="shared" si="3"/>
        <v/>
      </c>
      <c r="X232" s="370"/>
      <c r="Y232" s="411" t="str">
        <f>IF($A232="","",IF(VLOOKUP($A232,BDD!$A$8:$AU$2162,32,0)=0,"",VLOOKUP($A232,BDD!$A$8:$AU$2162,32,0)))</f>
        <v/>
      </c>
    </row>
    <row r="233" spans="1:25" s="359" customFormat="1" ht="21" customHeight="1">
      <c r="A233" s="350" t="str">
        <f>IF(X167="","",X167)</f>
        <v/>
      </c>
      <c r="B233" s="404" t="str">
        <f>IF($A233="","",VLOOKUP($A233,BDD!$A$8:$AU$2162,3,0))</f>
        <v/>
      </c>
      <c r="C233" s="372" t="str">
        <f>IF($A233="","",VLOOKUP($A233,BDD!$A$8:$AU$2162,4,0))</f>
        <v/>
      </c>
      <c r="D233" s="405" t="str">
        <f>IF($A233="","",VLOOKUP($A233,BDD!$A$8:$AU$2162,12,0))</f>
        <v/>
      </c>
      <c r="E233" s="405" t="str">
        <f>IF($A233="","",VLOOKUP($A233,BDD!$A$8:$AU$2162,5,0))</f>
        <v/>
      </c>
      <c r="F233" s="405" t="str">
        <f>IF($A233="","",VLOOKUP($A233,BDD!$A$8:$AU$2162,6,0))</f>
        <v/>
      </c>
      <c r="G233" s="406" t="str">
        <f>IF($A233="","",VLOOKUP($A233,BDD!$A$8:$AU$2162,7,0))</f>
        <v/>
      </c>
      <c r="H233" s="405" t="str">
        <f>IF($A233="","",VLOOKUP($A233,BDD!$A$8:$AU$2162,8,0))</f>
        <v/>
      </c>
      <c r="I233" s="405" t="str">
        <f>IF($A233="","",VLOOKUP($A233,BDD!$A$8:$AU$2162,13,0))</f>
        <v/>
      </c>
      <c r="J233" s="405" t="str">
        <f>IF($A233="","",VLOOKUP($A233,BDD!$A$8:$AU$2162,14,0))</f>
        <v/>
      </c>
      <c r="K233" s="408" t="str">
        <f>IF(Y233="",IF($A233="","",VLOOKUP($A233,BDD!$A$8:$AU$2162,22,0)),VLOOKUP($A233,BDD!$A$8:$AU$2162,31,0))</f>
        <v/>
      </c>
      <c r="L233" s="406" t="str">
        <f>IF(Y233="",IF($A233="","",VLOOKUP($A233,BDD!$A$8:$AU$2162,16,0)),IF($A233="","",VLOOKUP($A233,BDD!$A$8:$AU$2162,29,0)))</f>
        <v/>
      </c>
      <c r="M233" s="409" t="str">
        <f>IF(Y233="",IF($A233="","",VLOOKUP($A233,BDD!$A$8:$AU$2162,17,0)),VLOOKUP($A233,BDD!$A$8:$AU$2162,30,0))</f>
        <v/>
      </c>
      <c r="N233" s="409" t="str">
        <f>IF(Y233="",IF($A233="","",VLOOKUP($A233,BDD!$A$8:$AU$2162,18,0)),VLOOKUP($A233,BDD!$A$8:$AU$2162,30,0))</f>
        <v/>
      </c>
      <c r="O233" s="409" t="str">
        <f>IF(Y233="",IF($A233="","",VLOOKUP($A233,BDD!$A$8:$AU$2162,19,0)),VLOOKUP($A233,BDD!$A$8:$AU$2162,30,0))</f>
        <v/>
      </c>
      <c r="P233" s="405" t="str">
        <f>IF($A233="","",RIGHT(VLOOKUP($A233,BDD!$A$8:$AU$2162,23,0),2))</f>
        <v/>
      </c>
      <c r="Q233" s="405" t="str">
        <f>IF($A233="","",RIGHT(VLOOKUP($A233,BDD!$A$8:$AU$2162,27,0),2))</f>
        <v/>
      </c>
      <c r="R233" s="405" t="str">
        <f>IF($A233="","",RIGHT(VLOOKUP($A233,BDD!$A$8:$AU$2162,32,0),2))</f>
        <v/>
      </c>
      <c r="S233" s="405" t="str">
        <f>IF($A233="","",RIGHT(VLOOKUP($A233,BDD!$A$8:$AU$2162,35,0),2))</f>
        <v/>
      </c>
      <c r="T233" s="405" t="str">
        <f>IF($A233="","",RIGHT(VLOOKUP($A233,BDD!$A$8:$AU$2162,38,0),2))</f>
        <v/>
      </c>
      <c r="U233" s="410"/>
      <c r="V233" s="359">
        <v>105</v>
      </c>
      <c r="W233" s="360" t="str">
        <f t="shared" si="3"/>
        <v/>
      </c>
      <c r="X233" s="370"/>
      <c r="Y233" s="411" t="str">
        <f>IF($A233="","",IF(VLOOKUP($A233,BDD!$A$8:$AU$2162,32,0)=0,"",VLOOKUP($A233,BDD!$A$8:$AU$2162,32,0)))</f>
        <v/>
      </c>
    </row>
    <row r="234" spans="1:25" ht="3" customHeight="1">
      <c r="A234" s="379"/>
      <c r="B234" s="216"/>
      <c r="C234" s="216"/>
      <c r="D234" s="216"/>
      <c r="E234" s="216"/>
      <c r="F234" s="216"/>
      <c r="G234" s="380"/>
      <c r="I234" s="216"/>
      <c r="J234" s="216"/>
      <c r="K234" s="216"/>
      <c r="L234" s="380"/>
      <c r="M234" s="381"/>
      <c r="N234" s="381"/>
      <c r="O234" s="381"/>
      <c r="P234" s="216"/>
      <c r="Q234" s="216"/>
      <c r="R234" s="216"/>
      <c r="S234" s="216"/>
      <c r="T234" s="216"/>
      <c r="U234" s="216"/>
      <c r="V234" s="189">
        <v>22</v>
      </c>
      <c r="W234" s="317" t="str">
        <f t="shared" si="3"/>
        <v/>
      </c>
      <c r="X234" s="370"/>
      <c r="Y234" s="413" t="str">
        <f>IF($A234="","",IF(VLOOKUP($A234,BDD!$A$8:$AU$2162,32,0)=0,"",VLOOKUP($A234,BDD!$A$8:$AU$2162,32,0)))</f>
        <v/>
      </c>
    </row>
    <row r="235" spans="1:25" s="382" customFormat="1" ht="20.100000000000001" customHeight="1">
      <c r="B235" s="1126" t="s">
        <v>1617</v>
      </c>
      <c r="C235" s="1126"/>
      <c r="D235" s="1126"/>
      <c r="E235" s="1126"/>
      <c r="F235" s="1126"/>
      <c r="G235" s="1126"/>
      <c r="H235" s="1126"/>
      <c r="I235" s="1115" t="s">
        <v>1777</v>
      </c>
      <c r="J235" s="1115"/>
      <c r="K235" s="1115"/>
      <c r="L235" s="1115"/>
      <c r="M235" s="1115"/>
      <c r="N235" s="1115"/>
      <c r="O235" s="1115"/>
      <c r="P235" s="1115"/>
      <c r="Q235" s="1115"/>
      <c r="R235" s="1115"/>
      <c r="S235" s="1115"/>
      <c r="T235" s="1115"/>
      <c r="U235" s="1115"/>
      <c r="V235" s="189"/>
      <c r="W235" s="317" t="str">
        <f t="shared" si="3"/>
        <v/>
      </c>
      <c r="X235" s="370"/>
      <c r="Y235" s="413" t="str">
        <f>IF($A235="","",IF(VLOOKUP($A235,BDD!$A$8:$AU$2162,32,0)=0,"",VLOOKUP($A235,BDD!$A$8:$AU$2162,32,0)))</f>
        <v/>
      </c>
    </row>
    <row r="236" spans="1:25" s="382" customFormat="1" ht="20.100000000000001" customHeight="1">
      <c r="B236" s="1114" t="s">
        <v>1840</v>
      </c>
      <c r="C236" s="1114"/>
      <c r="D236" s="1114"/>
      <c r="E236" s="1114"/>
      <c r="F236" s="1114"/>
      <c r="G236" s="1114"/>
      <c r="H236" s="1114"/>
      <c r="I236" s="1115"/>
      <c r="J236" s="1115"/>
      <c r="K236" s="1115"/>
      <c r="L236" s="1115"/>
      <c r="M236" s="1115"/>
      <c r="N236" s="1115"/>
      <c r="O236" s="1115"/>
      <c r="P236" s="1115"/>
      <c r="Q236" s="1115"/>
      <c r="R236" s="1115"/>
      <c r="S236" s="1115"/>
      <c r="T236" s="1115"/>
      <c r="U236" s="1115"/>
      <c r="V236" s="189"/>
      <c r="W236" s="317" t="str">
        <f t="shared" si="3"/>
        <v/>
      </c>
      <c r="X236" s="370"/>
      <c r="Y236" s="413" t="str">
        <f>IF($A236="","",IF(VLOOKUP($A236,BDD!$A$8:$AU$2162,32,0)=0,"",VLOOKUP($A236,BDD!$A$8:$AU$2162,32,0)))</f>
        <v/>
      </c>
    </row>
    <row r="237" spans="1:25" s="382" customFormat="1" ht="20.100000000000001" customHeight="1">
      <c r="B237" s="1114" t="s">
        <v>1841</v>
      </c>
      <c r="C237" s="1114"/>
      <c r="D237" s="1114"/>
      <c r="E237" s="1114"/>
      <c r="F237" s="1114"/>
      <c r="G237" s="1114"/>
      <c r="H237" s="1114"/>
      <c r="I237" s="1115"/>
      <c r="J237" s="1115"/>
      <c r="K237" s="1115"/>
      <c r="L237" s="1115"/>
      <c r="M237" s="1115"/>
      <c r="N237" s="1115"/>
      <c r="O237" s="1115"/>
      <c r="P237" s="1115"/>
      <c r="Q237" s="1115"/>
      <c r="R237" s="1115"/>
      <c r="S237" s="1115"/>
      <c r="T237" s="1115"/>
      <c r="U237" s="1115"/>
      <c r="V237" s="189"/>
      <c r="W237" s="317" t="str">
        <f t="shared" si="3"/>
        <v/>
      </c>
      <c r="X237" s="370"/>
      <c r="Y237" s="413" t="str">
        <f>IF($A237="","",IF(VLOOKUP($A237,BDD!$A$8:$AU$2162,32,0)=0,"",VLOOKUP($A237,BDD!$A$8:$AU$2162,32,0)))</f>
        <v/>
      </c>
    </row>
    <row r="238" spans="1:25" s="382" customFormat="1" ht="20.100000000000001" customHeight="1">
      <c r="B238" s="1114" t="s">
        <v>1842</v>
      </c>
      <c r="C238" s="1114"/>
      <c r="D238" s="1114"/>
      <c r="E238" s="1114"/>
      <c r="F238" s="1114"/>
      <c r="G238" s="1114"/>
      <c r="H238" s="1114"/>
      <c r="I238" s="1115"/>
      <c r="J238" s="1115"/>
      <c r="K238" s="1115"/>
      <c r="L238" s="1115"/>
      <c r="M238" s="1115"/>
      <c r="N238" s="1115"/>
      <c r="O238" s="1115"/>
      <c r="P238" s="1115"/>
      <c r="Q238" s="1115"/>
      <c r="R238" s="1115"/>
      <c r="S238" s="1115"/>
      <c r="T238" s="1115"/>
      <c r="U238" s="1115"/>
      <c r="V238" s="189"/>
      <c r="W238" s="317" t="str">
        <f t="shared" si="3"/>
        <v/>
      </c>
      <c r="X238" s="370"/>
      <c r="Y238" s="413" t="str">
        <f>IF($A238="","",IF(VLOOKUP($A238,BDD!$A$8:$AU$2162,32,0)=0,"",VLOOKUP($A238,BDD!$A$8:$AU$2162,32,0)))</f>
        <v/>
      </c>
    </row>
    <row r="239" spans="1:25" s="316" customFormat="1" ht="18.95" customHeight="1">
      <c r="A239" s="315"/>
      <c r="B239" s="1127"/>
      <c r="C239" s="1127"/>
      <c r="D239" s="1127"/>
      <c r="E239" s="1127"/>
      <c r="F239" s="1128" t="s">
        <v>1533</v>
      </c>
      <c r="G239" s="1129"/>
      <c r="H239" s="1129"/>
      <c r="I239" s="1129"/>
      <c r="J239" s="1129"/>
      <c r="K239" s="1129"/>
      <c r="L239" s="1129"/>
      <c r="M239" s="1129"/>
      <c r="N239" s="1129"/>
      <c r="O239" s="1129"/>
      <c r="P239" s="1129"/>
      <c r="Q239" s="1130"/>
      <c r="R239" s="1137" t="s">
        <v>1820</v>
      </c>
      <c r="S239" s="1138"/>
      <c r="T239" s="1138"/>
      <c r="U239" s="1139"/>
      <c r="W239" s="317" t="str">
        <f t="shared" si="3"/>
        <v/>
      </c>
      <c r="X239" s="370"/>
      <c r="Y239" s="413" t="str">
        <f>IF($A239="","",IF(VLOOKUP($A239,BDD!$A$8:$AU$2162,32,0)=0,"",VLOOKUP($A239,BDD!$A$8:$AU$2162,32,0)))</f>
        <v/>
      </c>
    </row>
    <row r="240" spans="1:25" s="316" customFormat="1" ht="18.95" customHeight="1">
      <c r="A240" s="315"/>
      <c r="B240" s="1127"/>
      <c r="C240" s="1127"/>
      <c r="D240" s="1127"/>
      <c r="E240" s="1127"/>
      <c r="F240" s="1131"/>
      <c r="G240" s="1132"/>
      <c r="H240" s="1132"/>
      <c r="I240" s="1132"/>
      <c r="J240" s="1132"/>
      <c r="K240" s="1132"/>
      <c r="L240" s="1132"/>
      <c r="M240" s="1132"/>
      <c r="N240" s="1132"/>
      <c r="O240" s="1132"/>
      <c r="P240" s="1132"/>
      <c r="Q240" s="1133"/>
      <c r="R240" s="1137" t="s">
        <v>1536</v>
      </c>
      <c r="S240" s="1138"/>
      <c r="T240" s="1138"/>
      <c r="U240" s="1139"/>
      <c r="W240" s="317" t="str">
        <f t="shared" si="3"/>
        <v/>
      </c>
      <c r="X240" s="370"/>
      <c r="Y240" s="413" t="str">
        <f>IF($A240="","",IF(VLOOKUP($A240,BDD!$A$8:$AU$2162,32,0)=0,"",VLOOKUP($A240,BDD!$A$8:$AU$2162,32,0)))</f>
        <v/>
      </c>
    </row>
    <row r="241" spans="1:25" s="316" customFormat="1" ht="18.95" customHeight="1">
      <c r="A241" s="315"/>
      <c r="B241" s="1127"/>
      <c r="C241" s="1127"/>
      <c r="D241" s="1127"/>
      <c r="E241" s="1127"/>
      <c r="F241" s="1134"/>
      <c r="G241" s="1135"/>
      <c r="H241" s="1135"/>
      <c r="I241" s="1135"/>
      <c r="J241" s="1135"/>
      <c r="K241" s="1135"/>
      <c r="L241" s="1135"/>
      <c r="M241" s="1135"/>
      <c r="N241" s="1135"/>
      <c r="O241" s="1135"/>
      <c r="P241" s="1135"/>
      <c r="Q241" s="1136"/>
      <c r="R241" s="1137" t="s">
        <v>1538</v>
      </c>
      <c r="S241" s="1138"/>
      <c r="T241" s="1138"/>
      <c r="U241" s="1139"/>
      <c r="W241" s="317" t="str">
        <f t="shared" si="3"/>
        <v/>
      </c>
      <c r="X241" s="370"/>
      <c r="Y241" s="413" t="str">
        <f>IF($A241="","",IF(VLOOKUP($A241,BDD!$A$8:$AU$2162,32,0)=0,"",VLOOKUP($A241,BDD!$A$8:$AU$2162,32,0)))</f>
        <v/>
      </c>
    </row>
    <row r="242" spans="1:25" s="316" customFormat="1" ht="3" customHeight="1">
      <c r="A242" s="315"/>
      <c r="H242" s="319"/>
      <c r="M242" s="320"/>
      <c r="N242" s="320"/>
      <c r="O242" s="320"/>
      <c r="W242" s="317" t="str">
        <f t="shared" si="3"/>
        <v/>
      </c>
      <c r="X242" s="370"/>
      <c r="Y242" s="413" t="str">
        <f>IF($A242="","",IF(VLOOKUP($A242,BDD!$A$8:$AU$2162,32,0)=0,"",VLOOKUP($A242,BDD!$A$8:$AU$2162,32,0)))</f>
        <v/>
      </c>
    </row>
    <row r="243" spans="1:25" s="316" customFormat="1" ht="21.75" customHeight="1">
      <c r="A243" s="315"/>
      <c r="B243" s="1116" t="s">
        <v>1821</v>
      </c>
      <c r="C243" s="1117"/>
      <c r="D243" s="1117"/>
      <c r="E243" s="1117"/>
      <c r="F243" s="1117"/>
      <c r="G243" s="1117"/>
      <c r="H243" s="1117"/>
      <c r="I243" s="1117"/>
      <c r="J243" s="1117"/>
      <c r="K243" s="1117"/>
      <c r="L243" s="1117"/>
      <c r="M243" s="1117"/>
      <c r="N243" s="1117"/>
      <c r="O243" s="1117"/>
      <c r="P243" s="1117"/>
      <c r="Q243" s="1117"/>
      <c r="R243" s="1117"/>
      <c r="S243" s="1117"/>
      <c r="T243" s="1117"/>
      <c r="U243" s="1118"/>
      <c r="W243" s="317" t="str">
        <f t="shared" si="3"/>
        <v/>
      </c>
      <c r="X243" s="370"/>
      <c r="Y243" s="413" t="str">
        <f>IF($A243="","",IF(VLOOKUP($A243,BDD!$A$8:$AU$2162,32,0)=0,"",VLOOKUP($A243,BDD!$A$8:$AU$2162,32,0)))</f>
        <v/>
      </c>
    </row>
    <row r="244" spans="1:25" s="326" customFormat="1" ht="18.75" customHeight="1">
      <c r="A244" s="315"/>
      <c r="B244" s="321" t="s">
        <v>1822</v>
      </c>
      <c r="C244" s="322"/>
      <c r="D244" s="322"/>
      <c r="E244" s="322"/>
      <c r="F244" s="384" t="str">
        <f>$F$7</f>
        <v>MFD-ISW Vers MFD-CPF-</v>
      </c>
      <c r="H244" s="385"/>
      <c r="J244" s="327"/>
      <c r="K244" s="328" t="s">
        <v>1824</v>
      </c>
      <c r="L244" s="329">
        <f>$L$7</f>
        <v>0</v>
      </c>
      <c r="M244" s="330" t="s">
        <v>1825</v>
      </c>
      <c r="N244" s="331" t="s">
        <v>1826</v>
      </c>
      <c r="O244" s="332"/>
      <c r="P244" s="1119">
        <f>$P$7</f>
        <v>0</v>
      </c>
      <c r="Q244" s="1119"/>
      <c r="R244" s="333" t="s">
        <v>1825</v>
      </c>
      <c r="S244" s="324" t="s">
        <v>1827</v>
      </c>
      <c r="U244" s="334" t="str">
        <f>CONCATENATE("6/",$L$1)</f>
        <v>6/6</v>
      </c>
      <c r="W244" s="317" t="str">
        <f t="shared" si="3"/>
        <v/>
      </c>
      <c r="X244" s="370"/>
      <c r="Y244" s="413" t="str">
        <f>IF($A244="","",IF(VLOOKUP($A244,BDD!$A$8:$AU$2162,32,0)=0,"",VLOOKUP($A244,BDD!$A$8:$AU$2162,32,0)))</f>
        <v/>
      </c>
    </row>
    <row r="245" spans="1:25" s="223" customFormat="1" ht="22.5" customHeight="1">
      <c r="A245" s="387"/>
      <c r="B245" s="1120" t="s">
        <v>1828</v>
      </c>
      <c r="C245" s="1121"/>
      <c r="D245" s="1121"/>
      <c r="E245" s="1121"/>
      <c r="F245" s="1121"/>
      <c r="G245" s="1121"/>
      <c r="H245" s="1121"/>
      <c r="I245" s="1121"/>
      <c r="J245" s="1121"/>
      <c r="K245" s="1121"/>
      <c r="L245" s="1122"/>
      <c r="M245" s="1123" t="s">
        <v>1829</v>
      </c>
      <c r="N245" s="1124"/>
      <c r="O245" s="1125"/>
      <c r="P245" s="335" t="s">
        <v>1830</v>
      </c>
      <c r="Q245" s="336"/>
      <c r="R245" s="337">
        <f>$R$8</f>
        <v>0</v>
      </c>
      <c r="S245" s="336"/>
      <c r="T245" s="336"/>
      <c r="U245" s="338"/>
      <c r="W245" s="317" t="str">
        <f t="shared" si="3"/>
        <v/>
      </c>
      <c r="X245" s="370"/>
      <c r="Y245" s="413" t="str">
        <f>IF($A245="","",IF(VLOOKUP($A245,BDD!$A$8:$AU$2162,32,0)=0,"",VLOOKUP($A245,BDD!$A$8:$AU$2162,32,0)))</f>
        <v/>
      </c>
    </row>
    <row r="246" spans="1:25" s="347" customFormat="1" ht="55.5" customHeight="1">
      <c r="A246" s="388"/>
      <c r="B246" s="340" t="s">
        <v>1831</v>
      </c>
      <c r="C246" s="341" t="s">
        <v>1492</v>
      </c>
      <c r="D246" s="341" t="s">
        <v>1500</v>
      </c>
      <c r="E246" s="341" t="s">
        <v>1493</v>
      </c>
      <c r="F246" s="341" t="s">
        <v>1494</v>
      </c>
      <c r="G246" s="341" t="s">
        <v>1832</v>
      </c>
      <c r="H246" s="341" t="s">
        <v>1833</v>
      </c>
      <c r="I246" s="341" t="s">
        <v>1501</v>
      </c>
      <c r="J246" s="341" t="s">
        <v>1502</v>
      </c>
      <c r="K246" s="343" t="s">
        <v>1519</v>
      </c>
      <c r="L246" s="341" t="s">
        <v>1504</v>
      </c>
      <c r="M246" s="344" t="s">
        <v>1516</v>
      </c>
      <c r="N246" s="344" t="s">
        <v>1517</v>
      </c>
      <c r="O246" s="344" t="s">
        <v>1518</v>
      </c>
      <c r="P246" s="345" t="s">
        <v>1834</v>
      </c>
      <c r="Q246" s="345" t="s">
        <v>1835</v>
      </c>
      <c r="R246" s="345" t="s">
        <v>1836</v>
      </c>
      <c r="S246" s="345" t="s">
        <v>1837</v>
      </c>
      <c r="T246" s="345" t="s">
        <v>1838</v>
      </c>
      <c r="U246" s="346" t="s">
        <v>1839</v>
      </c>
      <c r="W246" s="317" t="str">
        <f t="shared" si="3"/>
        <v/>
      </c>
      <c r="X246" s="370"/>
      <c r="Y246" s="413" t="str">
        <f>IF($A246="","",IF(VLOOKUP($A246,BDD!$A$8:$AU$2162,32,0)=0,"",VLOOKUP($A246,BDD!$A$8:$AU$2162,32,0)))</f>
        <v/>
      </c>
    </row>
    <row r="247" spans="1:25" ht="3" customHeight="1">
      <c r="A247" s="389"/>
      <c r="B247" s="348"/>
      <c r="C247" s="348"/>
      <c r="D247" s="348"/>
      <c r="E247" s="348"/>
      <c r="F247" s="348"/>
      <c r="G247" s="348"/>
      <c r="H247" s="348"/>
      <c r="I247" s="348"/>
      <c r="J247" s="348"/>
      <c r="K247" s="348"/>
      <c r="L247" s="348"/>
      <c r="M247" s="349"/>
      <c r="N247" s="349"/>
      <c r="O247" s="349"/>
      <c r="P247" s="348"/>
      <c r="Q247" s="348"/>
      <c r="R247" s="348"/>
      <c r="S247" s="348"/>
      <c r="T247" s="348"/>
      <c r="U247" s="348"/>
      <c r="V247" s="348"/>
      <c r="W247" s="317" t="str">
        <f t="shared" si="3"/>
        <v/>
      </c>
      <c r="X247" s="370"/>
      <c r="Y247" s="413" t="str">
        <f>IF($A247="","",IF(VLOOKUP($A247,BDD!$A$8:$AU$2162,32,0)=0,"",VLOOKUP($A247,BDD!$A$8:$AU$2162,32,0)))</f>
        <v/>
      </c>
    </row>
    <row r="248" spans="1:25" s="359" customFormat="1" ht="21" customHeight="1">
      <c r="A248" s="350" t="str">
        <f>IF(X168="","",X168)</f>
        <v/>
      </c>
      <c r="B248" s="390" t="str">
        <f>IF($A248="","",VLOOKUP($A248,BDD!$A$8:$AU$2162,3,0))</f>
        <v/>
      </c>
      <c r="C248" s="352" t="str">
        <f>IF($A248="","",VLOOKUP($A248,BDD!$A$8:$AU$2162,4,0))</f>
        <v/>
      </c>
      <c r="D248" s="391" t="str">
        <f>IF($A248="","",VLOOKUP($A248,BDD!$A$8:$AU$2162,12,0))</f>
        <v/>
      </c>
      <c r="E248" s="391" t="str">
        <f>IF($A248="","",VLOOKUP($A248,BDD!$A$8:$AU$2162,5,0))</f>
        <v/>
      </c>
      <c r="F248" s="391" t="str">
        <f>IF($A248="","",VLOOKUP($A248,BDD!$A$8:$AU$2162,6,0))</f>
        <v/>
      </c>
      <c r="G248" s="392" t="str">
        <f>IF($A248="","",VLOOKUP($A248,BDD!$A$8:$AU$2162,7,0))</f>
        <v/>
      </c>
      <c r="H248" s="391" t="str">
        <f>IF($A248="","",VLOOKUP($A248,BDD!$A$8:$AU$2162,8,0))</f>
        <v/>
      </c>
      <c r="I248" s="391" t="str">
        <f>IF($A248="","",VLOOKUP($A248,BDD!$A$8:$AU$2162,13,0))</f>
        <v/>
      </c>
      <c r="J248" s="391" t="str">
        <f>IF($A248="","",VLOOKUP($A248,BDD!$A$8:$AU$2162,14,0))</f>
        <v/>
      </c>
      <c r="K248" s="394" t="str">
        <f>IF(Y248="",IF($A248="","",VLOOKUP($A248,BDD!$A$8:$AU$2162,22,0)),VLOOKUP($A248,BDD!$A$8:$AU$2162,31,0))</f>
        <v/>
      </c>
      <c r="L248" s="392" t="str">
        <f>IF(Y248="",IF($A248="","",VLOOKUP($A248,BDD!$A$8:$AU$2162,16,0)),IF($A248="","",VLOOKUP($A248,BDD!$A$8:$AU$2162,29,0)))</f>
        <v/>
      </c>
      <c r="M248" s="395" t="str">
        <f>IF(Y248="",IF($A248="","",VLOOKUP($A248,BDD!$A$8:$AU$2162,17,0)),VLOOKUP($A248,BDD!$A$8:$AU$2162,30,0))</f>
        <v/>
      </c>
      <c r="N248" s="395" t="str">
        <f>IF(Y248="",IF($A248="","",VLOOKUP($A248,BDD!$A$8:$AU$2162,18,0)),VLOOKUP($A248,BDD!$A$8:$AU$2162,30,0))</f>
        <v/>
      </c>
      <c r="O248" s="395" t="str">
        <f>IF(Y248="",IF($A248="","",VLOOKUP($A248,BDD!$A$8:$AU$2162,19,0)),VLOOKUP($A248,BDD!$A$8:$AU$2162,30,0))</f>
        <v/>
      </c>
      <c r="P248" s="391" t="str">
        <f>IF($A248="","",RIGHT(VLOOKUP($A248,BDD!$A$8:$AU$2162,23,0),2))</f>
        <v/>
      </c>
      <c r="Q248" s="391" t="str">
        <f>IF($A248="","",RIGHT(VLOOKUP($A248,BDD!$A$8:$AU$2162,27,0),2))</f>
        <v/>
      </c>
      <c r="R248" s="391" t="str">
        <f>IF($A248="","",RIGHT(VLOOKUP($A248,BDD!$A$8:$AU$2162,32,0),2))</f>
        <v/>
      </c>
      <c r="S248" s="391" t="str">
        <f>IF($A248="","",RIGHT(VLOOKUP($A248,BDD!$A$8:$AU$2162,35,0),2))</f>
        <v/>
      </c>
      <c r="T248" s="391" t="str">
        <f>IF($A248="","",RIGHT(VLOOKUP($A248,BDD!$A$8:$AU$2162,38,0),2))</f>
        <v/>
      </c>
      <c r="U248" s="396"/>
      <c r="V248" s="359">
        <v>106</v>
      </c>
      <c r="W248" s="360" t="str">
        <f t="shared" si="3"/>
        <v/>
      </c>
      <c r="X248" s="370"/>
      <c r="Y248" s="411" t="str">
        <f>IF($A248="","",IF(VLOOKUP($A248,BDD!$A$8:$AU$2162,32,0)=0,"",VLOOKUP($A248,BDD!$A$8:$AU$2162,32,0)))</f>
        <v/>
      </c>
    </row>
    <row r="249" spans="1:25" s="359" customFormat="1" ht="21" customHeight="1">
      <c r="A249" s="350" t="str">
        <f t="shared" ref="A249:A268" si="4">IF(X169="","",X169)</f>
        <v/>
      </c>
      <c r="B249" s="397" t="str">
        <f>IF($A249="","",VLOOKUP($A249,BDD!$A$8:$AU$2162,3,0))</f>
        <v/>
      </c>
      <c r="C249" s="363" t="str">
        <f>IF($A249="","",VLOOKUP($A249,BDD!$A$8:$AU$2162,4,0))</f>
        <v/>
      </c>
      <c r="D249" s="398" t="str">
        <f>IF($A249="","",VLOOKUP($A249,BDD!$A$8:$AU$2162,12,0))</f>
        <v/>
      </c>
      <c r="E249" s="398" t="str">
        <f>IF($A249="","",VLOOKUP($A249,BDD!$A$8:$AU$2162,5,0))</f>
        <v/>
      </c>
      <c r="F249" s="398" t="str">
        <f>IF($A249="","",VLOOKUP($A249,BDD!$A$8:$AU$2162,6,0))</f>
        <v/>
      </c>
      <c r="G249" s="399" t="str">
        <f>IF($A249="","",VLOOKUP($A249,BDD!$A$8:$AU$2162,7,0))</f>
        <v/>
      </c>
      <c r="H249" s="398" t="str">
        <f>IF($A249="","",VLOOKUP($A249,BDD!$A$8:$AU$2162,8,0))</f>
        <v/>
      </c>
      <c r="I249" s="398" t="str">
        <f>IF($A249="","",VLOOKUP($A249,BDD!$A$8:$AU$2162,13,0))</f>
        <v/>
      </c>
      <c r="J249" s="398" t="str">
        <f>IF($A249="","",VLOOKUP($A249,BDD!$A$8:$AU$2162,14,0))</f>
        <v/>
      </c>
      <c r="K249" s="401" t="str">
        <f>IF(Y249="",IF($A249="","",VLOOKUP($A249,BDD!$A$8:$AU$2162,22,0)),VLOOKUP($A249,BDD!$A$8:$AU$2162,31,0))</f>
        <v/>
      </c>
      <c r="L249" s="399" t="str">
        <f>IF(Y249="",IF($A249="","",VLOOKUP($A249,BDD!$A$8:$AU$2162,16,0)),IF($A249="","",VLOOKUP($A249,BDD!$A$8:$AU$2162,29,0)))</f>
        <v/>
      </c>
      <c r="M249" s="402" t="str">
        <f>IF(Y249="",IF($A249="","",VLOOKUP($A249,BDD!$A$8:$AU$2162,17,0)),VLOOKUP($A249,BDD!$A$8:$AU$2162,30,0))</f>
        <v/>
      </c>
      <c r="N249" s="402" t="str">
        <f>IF(Y249="",IF($A249="","",VLOOKUP($A249,BDD!$A$8:$AU$2162,18,0)),VLOOKUP($A249,BDD!$A$8:$AU$2162,30,0))</f>
        <v/>
      </c>
      <c r="O249" s="402" t="str">
        <f>IF(Y249="",IF($A249="","",VLOOKUP($A249,BDD!$A$8:$AU$2162,19,0)),VLOOKUP($A249,BDD!$A$8:$AU$2162,30,0))</f>
        <v/>
      </c>
      <c r="P249" s="398" t="str">
        <f>IF($A249="","",RIGHT(VLOOKUP($A249,BDD!$A$8:$AU$2162,23,0),2))</f>
        <v/>
      </c>
      <c r="Q249" s="398" t="str">
        <f>IF($A249="","",RIGHT(VLOOKUP($A249,BDD!$A$8:$AU$2162,27,0),2))</f>
        <v/>
      </c>
      <c r="R249" s="398" t="str">
        <f>IF($A249="","",RIGHT(VLOOKUP($A249,BDD!$A$8:$AU$2162,32,0),2))</f>
        <v/>
      </c>
      <c r="S249" s="398" t="str">
        <f>IF($A249="","",RIGHT(VLOOKUP($A249,BDD!$A$8:$AU$2162,35,0),2))</f>
        <v/>
      </c>
      <c r="T249" s="398" t="str">
        <f>IF($A249="","",RIGHT(VLOOKUP($A249,BDD!$A$8:$AU$2162,38,0),2))</f>
        <v/>
      </c>
      <c r="U249" s="403"/>
      <c r="V249" s="359">
        <v>107</v>
      </c>
      <c r="W249" s="360" t="str">
        <f t="shared" si="3"/>
        <v/>
      </c>
      <c r="X249" s="370"/>
      <c r="Y249" s="411" t="str">
        <f>IF($A249="","",IF(VLOOKUP($A249,BDD!$A$8:$AU$2162,32,0)=0,"",VLOOKUP($A249,BDD!$A$8:$AU$2162,32,0)))</f>
        <v/>
      </c>
    </row>
    <row r="250" spans="1:25" s="359" customFormat="1" ht="21" customHeight="1">
      <c r="A250" s="350" t="str">
        <f t="shared" si="4"/>
        <v/>
      </c>
      <c r="B250" s="397" t="str">
        <f>IF($A250="","",VLOOKUP($A250,BDD!$A$8:$AU$2162,3,0))</f>
        <v/>
      </c>
      <c r="C250" s="363" t="str">
        <f>IF($A250="","",VLOOKUP($A250,BDD!$A$8:$AU$2162,4,0))</f>
        <v/>
      </c>
      <c r="D250" s="398" t="str">
        <f>IF($A250="","",VLOOKUP($A250,BDD!$A$8:$AU$2162,12,0))</f>
        <v/>
      </c>
      <c r="E250" s="398" t="str">
        <f>IF($A250="","",VLOOKUP($A250,BDD!$A$8:$AU$2162,5,0))</f>
        <v/>
      </c>
      <c r="F250" s="398" t="str">
        <f>IF($A250="","",VLOOKUP($A250,BDD!$A$8:$AU$2162,6,0))</f>
        <v/>
      </c>
      <c r="G250" s="399" t="str">
        <f>IF($A250="","",VLOOKUP($A250,BDD!$A$8:$AU$2162,7,0))</f>
        <v/>
      </c>
      <c r="H250" s="398" t="str">
        <f>IF($A250="","",VLOOKUP($A250,BDD!$A$8:$AU$2162,8,0))</f>
        <v/>
      </c>
      <c r="I250" s="398" t="str">
        <f>IF($A250="","",VLOOKUP($A250,BDD!$A$8:$AU$2162,13,0))</f>
        <v/>
      </c>
      <c r="J250" s="398" t="str">
        <f>IF($A250="","",VLOOKUP($A250,BDD!$A$8:$AU$2162,14,0))</f>
        <v/>
      </c>
      <c r="K250" s="401" t="str">
        <f>IF(Y250="",IF($A250="","",VLOOKUP($A250,BDD!$A$8:$AU$2162,22,0)),VLOOKUP($A250,BDD!$A$8:$AU$2162,31,0))</f>
        <v/>
      </c>
      <c r="L250" s="399" t="str">
        <f>IF(Y250="",IF($A250="","",VLOOKUP($A250,BDD!$A$8:$AU$2162,16,0)),IF($A250="","",VLOOKUP($A250,BDD!$A$8:$AU$2162,29,0)))</f>
        <v/>
      </c>
      <c r="M250" s="402" t="str">
        <f>IF(Y250="",IF($A250="","",VLOOKUP($A250,BDD!$A$8:$AU$2162,17,0)),VLOOKUP($A250,BDD!$A$8:$AU$2162,30,0))</f>
        <v/>
      </c>
      <c r="N250" s="402" t="str">
        <f>IF(Y250="",IF($A250="","",VLOOKUP($A250,BDD!$A$8:$AU$2162,18,0)),VLOOKUP($A250,BDD!$A$8:$AU$2162,30,0))</f>
        <v/>
      </c>
      <c r="O250" s="402" t="str">
        <f>IF(Y250="",IF($A250="","",VLOOKUP($A250,BDD!$A$8:$AU$2162,19,0)),VLOOKUP($A250,BDD!$A$8:$AU$2162,30,0))</f>
        <v/>
      </c>
      <c r="P250" s="398" t="str">
        <f>IF($A250="","",RIGHT(VLOOKUP($A250,BDD!$A$8:$AU$2162,23,0),2))</f>
        <v/>
      </c>
      <c r="Q250" s="398" t="str">
        <f>IF($A250="","",RIGHT(VLOOKUP($A250,BDD!$A$8:$AU$2162,27,0),2))</f>
        <v/>
      </c>
      <c r="R250" s="398" t="str">
        <f>IF($A250="","",RIGHT(VLOOKUP($A250,BDD!$A$8:$AU$2162,32,0),2))</f>
        <v/>
      </c>
      <c r="S250" s="398" t="str">
        <f>IF($A250="","",RIGHT(VLOOKUP($A250,BDD!$A$8:$AU$2162,35,0),2))</f>
        <v/>
      </c>
      <c r="T250" s="398" t="str">
        <f>IF($A250="","",RIGHT(VLOOKUP($A250,BDD!$A$8:$AU$2162,38,0),2))</f>
        <v/>
      </c>
      <c r="U250" s="403"/>
      <c r="V250" s="359">
        <v>108</v>
      </c>
      <c r="W250" s="360" t="str">
        <f t="shared" si="3"/>
        <v/>
      </c>
      <c r="X250" s="370"/>
      <c r="Y250" s="411" t="str">
        <f>IF($A250="","",IF(VLOOKUP($A250,BDD!$A$8:$AU$2162,32,0)=0,"",VLOOKUP($A250,BDD!$A$8:$AU$2162,32,0)))</f>
        <v/>
      </c>
    </row>
    <row r="251" spans="1:25" s="359" customFormat="1" ht="21" customHeight="1">
      <c r="A251" s="350" t="str">
        <f t="shared" si="4"/>
        <v/>
      </c>
      <c r="B251" s="397" t="str">
        <f>IF($A251="","",VLOOKUP($A251,BDD!$A$8:$AU$2162,3,0))</f>
        <v/>
      </c>
      <c r="C251" s="363" t="str">
        <f>IF($A251="","",VLOOKUP($A251,BDD!$A$8:$AU$2162,4,0))</f>
        <v/>
      </c>
      <c r="D251" s="398" t="str">
        <f>IF($A251="","",VLOOKUP($A251,BDD!$A$8:$AU$2162,12,0))</f>
        <v/>
      </c>
      <c r="E251" s="398" t="str">
        <f>IF($A251="","",VLOOKUP($A251,BDD!$A$8:$AU$2162,5,0))</f>
        <v/>
      </c>
      <c r="F251" s="398" t="str">
        <f>IF($A251="","",VLOOKUP($A251,BDD!$A$8:$AU$2162,6,0))</f>
        <v/>
      </c>
      <c r="G251" s="399" t="str">
        <f>IF($A251="","",VLOOKUP($A251,BDD!$A$8:$AU$2162,7,0))</f>
        <v/>
      </c>
      <c r="H251" s="398" t="str">
        <f>IF($A251="","",VLOOKUP($A251,BDD!$A$8:$AU$2162,8,0))</f>
        <v/>
      </c>
      <c r="I251" s="398" t="str">
        <f>IF($A251="","",VLOOKUP($A251,BDD!$A$8:$AU$2162,13,0))</f>
        <v/>
      </c>
      <c r="J251" s="398" t="str">
        <f>IF($A251="","",VLOOKUP($A251,BDD!$A$8:$AU$2162,14,0))</f>
        <v/>
      </c>
      <c r="K251" s="401" t="str">
        <f>IF(Y251="",IF($A251="","",VLOOKUP($A251,BDD!$A$8:$AU$2162,22,0)),VLOOKUP($A251,BDD!$A$8:$AU$2162,31,0))</f>
        <v/>
      </c>
      <c r="L251" s="399" t="str">
        <f>IF(Y251="",IF($A251="","",VLOOKUP($A251,BDD!$A$8:$AU$2162,16,0)),IF($A251="","",VLOOKUP($A251,BDD!$A$8:$AU$2162,29,0)))</f>
        <v/>
      </c>
      <c r="M251" s="402" t="str">
        <f>IF(Y251="",IF($A251="","",VLOOKUP($A251,BDD!$A$8:$AU$2162,17,0)),VLOOKUP($A251,BDD!$A$8:$AU$2162,30,0))</f>
        <v/>
      </c>
      <c r="N251" s="402" t="str">
        <f>IF(Y251="",IF($A251="","",VLOOKUP($A251,BDD!$A$8:$AU$2162,18,0)),VLOOKUP($A251,BDD!$A$8:$AU$2162,30,0))</f>
        <v/>
      </c>
      <c r="O251" s="402" t="str">
        <f>IF(Y251="",IF($A251="","",VLOOKUP($A251,BDD!$A$8:$AU$2162,19,0)),VLOOKUP($A251,BDD!$A$8:$AU$2162,30,0))</f>
        <v/>
      </c>
      <c r="P251" s="398" t="str">
        <f>IF($A251="","",RIGHT(VLOOKUP($A251,BDD!$A$8:$AU$2162,23,0),2))</f>
        <v/>
      </c>
      <c r="Q251" s="398" t="str">
        <f>IF($A251="","",RIGHT(VLOOKUP($A251,BDD!$A$8:$AU$2162,27,0),2))</f>
        <v/>
      </c>
      <c r="R251" s="398" t="str">
        <f>IF($A251="","",RIGHT(VLOOKUP($A251,BDD!$A$8:$AU$2162,32,0),2))</f>
        <v/>
      </c>
      <c r="S251" s="398" t="str">
        <f>IF($A251="","",RIGHT(VLOOKUP($A251,BDD!$A$8:$AU$2162,35,0),2))</f>
        <v/>
      </c>
      <c r="T251" s="398" t="str">
        <f>IF($A251="","",RIGHT(VLOOKUP($A251,BDD!$A$8:$AU$2162,38,0),2))</f>
        <v/>
      </c>
      <c r="U251" s="403"/>
      <c r="V251" s="359">
        <v>109</v>
      </c>
      <c r="W251" s="360" t="str">
        <f t="shared" si="3"/>
        <v/>
      </c>
      <c r="X251" s="370"/>
      <c r="Y251" s="411" t="str">
        <f>IF($A251="","",IF(VLOOKUP($A251,BDD!$A$8:$AU$2162,32,0)=0,"",VLOOKUP($A251,BDD!$A$8:$AU$2162,32,0)))</f>
        <v/>
      </c>
    </row>
    <row r="252" spans="1:25" s="359" customFormat="1" ht="21" customHeight="1">
      <c r="A252" s="350" t="str">
        <f t="shared" si="4"/>
        <v/>
      </c>
      <c r="B252" s="397" t="str">
        <f>IF($A252="","",VLOOKUP($A252,BDD!$A$8:$AU$2162,3,0))</f>
        <v/>
      </c>
      <c r="C252" s="363" t="str">
        <f>IF($A252="","",VLOOKUP($A252,BDD!$A$8:$AU$2162,4,0))</f>
        <v/>
      </c>
      <c r="D252" s="398" t="str">
        <f>IF($A252="","",VLOOKUP($A252,BDD!$A$8:$AU$2162,12,0))</f>
        <v/>
      </c>
      <c r="E252" s="398" t="str">
        <f>IF($A252="","",VLOOKUP($A252,BDD!$A$8:$AU$2162,5,0))</f>
        <v/>
      </c>
      <c r="F252" s="398" t="str">
        <f>IF($A252="","",VLOOKUP($A252,BDD!$A$8:$AU$2162,6,0))</f>
        <v/>
      </c>
      <c r="G252" s="399" t="str">
        <f>IF($A252="","",VLOOKUP($A252,BDD!$A$8:$AU$2162,7,0))</f>
        <v/>
      </c>
      <c r="H252" s="398" t="str">
        <f>IF($A252="","",VLOOKUP($A252,BDD!$A$8:$AU$2162,8,0))</f>
        <v/>
      </c>
      <c r="I252" s="398" t="str">
        <f>IF($A252="","",VLOOKUP($A252,BDD!$A$8:$AU$2162,13,0))</f>
        <v/>
      </c>
      <c r="J252" s="398" t="str">
        <f>IF($A252="","",VLOOKUP($A252,BDD!$A$8:$AU$2162,14,0))</f>
        <v/>
      </c>
      <c r="K252" s="401" t="str">
        <f>IF(Y252="",IF($A252="","",VLOOKUP($A252,BDD!$A$8:$AU$2162,22,0)),VLOOKUP($A252,BDD!$A$8:$AU$2162,31,0))</f>
        <v/>
      </c>
      <c r="L252" s="399" t="str">
        <f>IF(Y252="",IF($A252="","",VLOOKUP($A252,BDD!$A$8:$AU$2162,16,0)),IF($A252="","",VLOOKUP($A252,BDD!$A$8:$AU$2162,29,0)))</f>
        <v/>
      </c>
      <c r="M252" s="402" t="str">
        <f>IF(Y252="",IF($A252="","",VLOOKUP($A252,BDD!$A$8:$AU$2162,17,0)),VLOOKUP($A252,BDD!$A$8:$AU$2162,30,0))</f>
        <v/>
      </c>
      <c r="N252" s="402" t="str">
        <f>IF(Y252="",IF($A252="","",VLOOKUP($A252,BDD!$A$8:$AU$2162,18,0)),VLOOKUP($A252,BDD!$A$8:$AU$2162,30,0))</f>
        <v/>
      </c>
      <c r="O252" s="402" t="str">
        <f>IF(Y252="",IF($A252="","",VLOOKUP($A252,BDD!$A$8:$AU$2162,19,0)),VLOOKUP($A252,BDD!$A$8:$AU$2162,30,0))</f>
        <v/>
      </c>
      <c r="P252" s="398" t="str">
        <f>IF($A252="","",RIGHT(VLOOKUP($A252,BDD!$A$8:$AU$2162,23,0),2))</f>
        <v/>
      </c>
      <c r="Q252" s="398" t="str">
        <f>IF($A252="","",RIGHT(VLOOKUP($A252,BDD!$A$8:$AU$2162,27,0),2))</f>
        <v/>
      </c>
      <c r="R252" s="398" t="str">
        <f>IF($A252="","",RIGHT(VLOOKUP($A252,BDD!$A$8:$AU$2162,32,0),2))</f>
        <v/>
      </c>
      <c r="S252" s="398" t="str">
        <f>IF($A252="","",RIGHT(VLOOKUP($A252,BDD!$A$8:$AU$2162,35,0),2))</f>
        <v/>
      </c>
      <c r="T252" s="398" t="str">
        <f>IF($A252="","",RIGHT(VLOOKUP($A252,BDD!$A$8:$AU$2162,38,0),2))</f>
        <v/>
      </c>
      <c r="U252" s="403"/>
      <c r="V252" s="359">
        <v>110</v>
      </c>
      <c r="W252" s="360" t="str">
        <f t="shared" si="3"/>
        <v/>
      </c>
      <c r="X252" s="370"/>
      <c r="Y252" s="411" t="str">
        <f>IF($A252="","",IF(VLOOKUP($A252,BDD!$A$8:$AU$2162,32,0)=0,"",VLOOKUP($A252,BDD!$A$8:$AU$2162,32,0)))</f>
        <v/>
      </c>
    </row>
    <row r="253" spans="1:25" s="359" customFormat="1" ht="21" customHeight="1">
      <c r="A253" s="350" t="str">
        <f t="shared" si="4"/>
        <v/>
      </c>
      <c r="B253" s="397" t="str">
        <f>IF($A253="","",VLOOKUP($A253,BDD!$A$8:$AU$2162,3,0))</f>
        <v/>
      </c>
      <c r="C253" s="363" t="str">
        <f>IF($A253="","",VLOOKUP($A253,BDD!$A$8:$AU$2162,4,0))</f>
        <v/>
      </c>
      <c r="D253" s="398" t="str">
        <f>IF($A253="","",VLOOKUP($A253,BDD!$A$8:$AU$2162,12,0))</f>
        <v/>
      </c>
      <c r="E253" s="398" t="str">
        <f>IF($A253="","",VLOOKUP($A253,BDD!$A$8:$AU$2162,5,0))</f>
        <v/>
      </c>
      <c r="F253" s="398" t="str">
        <f>IF($A253="","",VLOOKUP($A253,BDD!$A$8:$AU$2162,6,0))</f>
        <v/>
      </c>
      <c r="G253" s="399" t="str">
        <f>IF($A253="","",VLOOKUP($A253,BDD!$A$8:$AU$2162,7,0))</f>
        <v/>
      </c>
      <c r="H253" s="398" t="str">
        <f>IF($A253="","",VLOOKUP($A253,BDD!$A$8:$AU$2162,8,0))</f>
        <v/>
      </c>
      <c r="I253" s="398" t="str">
        <f>IF($A253="","",VLOOKUP($A253,BDD!$A$8:$AU$2162,13,0))</f>
        <v/>
      </c>
      <c r="J253" s="398" t="str">
        <f>IF($A253="","",VLOOKUP($A253,BDD!$A$8:$AU$2162,14,0))</f>
        <v/>
      </c>
      <c r="K253" s="401" t="str">
        <f>IF(Y253="",IF($A253="","",VLOOKUP($A253,BDD!$A$8:$AU$2162,22,0)),VLOOKUP($A253,BDD!$A$8:$AU$2162,31,0))</f>
        <v/>
      </c>
      <c r="L253" s="399" t="str">
        <f>IF(Y253="",IF($A253="","",VLOOKUP($A253,BDD!$A$8:$AU$2162,16,0)),IF($A253="","",VLOOKUP($A253,BDD!$A$8:$AU$2162,29,0)))</f>
        <v/>
      </c>
      <c r="M253" s="402" t="str">
        <f>IF(Y253="",IF($A253="","",VLOOKUP($A253,BDD!$A$8:$AU$2162,17,0)),VLOOKUP($A253,BDD!$A$8:$AU$2162,30,0))</f>
        <v/>
      </c>
      <c r="N253" s="402" t="str">
        <f>IF(Y253="",IF($A253="","",VLOOKUP($A253,BDD!$A$8:$AU$2162,18,0)),VLOOKUP($A253,BDD!$A$8:$AU$2162,30,0))</f>
        <v/>
      </c>
      <c r="O253" s="402" t="str">
        <f>IF(Y253="",IF($A253="","",VLOOKUP($A253,BDD!$A$8:$AU$2162,19,0)),VLOOKUP($A253,BDD!$A$8:$AU$2162,30,0))</f>
        <v/>
      </c>
      <c r="P253" s="398" t="str">
        <f>IF($A253="","",RIGHT(VLOOKUP($A253,BDD!$A$8:$AU$2162,23,0),2))</f>
        <v/>
      </c>
      <c r="Q253" s="398" t="str">
        <f>IF($A253="","",RIGHT(VLOOKUP($A253,BDD!$A$8:$AU$2162,27,0),2))</f>
        <v/>
      </c>
      <c r="R253" s="398" t="str">
        <f>IF($A253="","",RIGHT(VLOOKUP($A253,BDD!$A$8:$AU$2162,32,0),2))</f>
        <v/>
      </c>
      <c r="S253" s="398" t="str">
        <f>IF($A253="","",RIGHT(VLOOKUP($A253,BDD!$A$8:$AU$2162,35,0),2))</f>
        <v/>
      </c>
      <c r="T253" s="398" t="str">
        <f>IF($A253="","",RIGHT(VLOOKUP($A253,BDD!$A$8:$AU$2162,38,0),2))</f>
        <v/>
      </c>
      <c r="U253" s="403"/>
      <c r="V253" s="359">
        <v>111</v>
      </c>
      <c r="W253" s="360" t="str">
        <f t="shared" si="3"/>
        <v/>
      </c>
      <c r="X253" s="370"/>
      <c r="Y253" s="411" t="str">
        <f>IF($A253="","",IF(VLOOKUP($A253,BDD!$A$8:$AU$2162,32,0)=0,"",VLOOKUP($A253,BDD!$A$8:$AU$2162,32,0)))</f>
        <v/>
      </c>
    </row>
    <row r="254" spans="1:25" s="359" customFormat="1" ht="21" customHeight="1">
      <c r="A254" s="350" t="str">
        <f t="shared" si="4"/>
        <v/>
      </c>
      <c r="B254" s="397" t="str">
        <f>IF($A254="","",VLOOKUP($A254,BDD!$A$8:$AU$2162,3,0))</f>
        <v/>
      </c>
      <c r="C254" s="363" t="str">
        <f>IF($A254="","",VLOOKUP($A254,BDD!$A$8:$AU$2162,4,0))</f>
        <v/>
      </c>
      <c r="D254" s="398" t="str">
        <f>IF($A254="","",VLOOKUP($A254,BDD!$A$8:$AU$2162,12,0))</f>
        <v/>
      </c>
      <c r="E254" s="398" t="str">
        <f>IF($A254="","",VLOOKUP($A254,BDD!$A$8:$AU$2162,5,0))</f>
        <v/>
      </c>
      <c r="F254" s="398" t="str">
        <f>IF($A254="","",VLOOKUP($A254,BDD!$A$8:$AU$2162,6,0))</f>
        <v/>
      </c>
      <c r="G254" s="399" t="str">
        <f>IF($A254="","",VLOOKUP($A254,BDD!$A$8:$AU$2162,7,0))</f>
        <v/>
      </c>
      <c r="H254" s="400" t="str">
        <f>IF($A254="","",VLOOKUP($A254,BDD!$A$8:$AU$2162,8,0))</f>
        <v/>
      </c>
      <c r="I254" s="398" t="str">
        <f>IF($A254="","",VLOOKUP($A254,BDD!$A$8:$AU$2162,13,0))</f>
        <v/>
      </c>
      <c r="J254" s="398" t="str">
        <f>IF($A254="","",VLOOKUP($A254,BDD!$A$8:$AU$2162,14,0))</f>
        <v/>
      </c>
      <c r="K254" s="401" t="str">
        <f>IF(Y254="",IF($A254="","",VLOOKUP($A254,BDD!$A$8:$AU$2162,22,0)),VLOOKUP($A254,BDD!$A$8:$AU$2162,31,0))</f>
        <v/>
      </c>
      <c r="L254" s="399" t="str">
        <f>IF(Y254="",IF($A254="","",VLOOKUP($A254,BDD!$A$8:$AU$2162,16,0)),IF($A254="","",VLOOKUP($A254,BDD!$A$8:$AU$2162,29,0)))</f>
        <v/>
      </c>
      <c r="M254" s="402" t="str">
        <f>IF(Y254="",IF($A254="","",VLOOKUP($A254,BDD!$A$8:$AU$2162,17,0)),VLOOKUP($A254,BDD!$A$8:$AU$2162,30,0))</f>
        <v/>
      </c>
      <c r="N254" s="402" t="str">
        <f>IF(Y254="",IF($A254="","",VLOOKUP($A254,BDD!$A$8:$AU$2162,18,0)),VLOOKUP($A254,BDD!$A$8:$AU$2162,30,0))</f>
        <v/>
      </c>
      <c r="O254" s="402" t="str">
        <f>IF(Y254="",IF($A254="","",VLOOKUP($A254,BDD!$A$8:$AU$2162,19,0)),VLOOKUP($A254,BDD!$A$8:$AU$2162,30,0))</f>
        <v/>
      </c>
      <c r="P254" s="398" t="str">
        <f>IF($A254="","",RIGHT(VLOOKUP($A254,BDD!$A$8:$AU$2162,23,0),2))</f>
        <v/>
      </c>
      <c r="Q254" s="398" t="str">
        <f>IF($A254="","",RIGHT(VLOOKUP($A254,BDD!$A$8:$AU$2162,27,0),2))</f>
        <v/>
      </c>
      <c r="R254" s="398" t="str">
        <f>IF($A254="","",RIGHT(VLOOKUP($A254,BDD!$A$8:$AU$2162,32,0),2))</f>
        <v/>
      </c>
      <c r="S254" s="398" t="str">
        <f>IF($A254="","",RIGHT(VLOOKUP($A254,BDD!$A$8:$AU$2162,35,0),2))</f>
        <v/>
      </c>
      <c r="T254" s="398" t="str">
        <f>IF($A254="","",RIGHT(VLOOKUP($A254,BDD!$A$8:$AU$2162,38,0),2))</f>
        <v/>
      </c>
      <c r="U254" s="403"/>
      <c r="V254" s="359">
        <v>112</v>
      </c>
      <c r="W254" s="360" t="str">
        <f t="shared" si="3"/>
        <v/>
      </c>
      <c r="X254" s="370"/>
      <c r="Y254" s="411" t="str">
        <f>IF($A254="","",IF(VLOOKUP($A254,BDD!$A$8:$AU$2162,32,0)=0,"",VLOOKUP($A254,BDD!$A$8:$AU$2162,32,0)))</f>
        <v/>
      </c>
    </row>
    <row r="255" spans="1:25" s="359" customFormat="1" ht="21" customHeight="1">
      <c r="A255" s="350" t="str">
        <f t="shared" si="4"/>
        <v/>
      </c>
      <c r="B255" s="397" t="str">
        <f>IF($A255="","",VLOOKUP($A255,BDD!$A$8:$AU$2162,3,0))</f>
        <v/>
      </c>
      <c r="C255" s="363" t="str">
        <f>IF($A255="","",VLOOKUP($A255,BDD!$A$8:$AU$2162,4,0))</f>
        <v/>
      </c>
      <c r="D255" s="398" t="str">
        <f>IF($A255="","",VLOOKUP($A255,BDD!$A$8:$AU$2162,12,0))</f>
        <v/>
      </c>
      <c r="E255" s="398" t="str">
        <f>IF($A255="","",VLOOKUP($A255,BDD!$A$8:$AU$2162,5,0))</f>
        <v/>
      </c>
      <c r="F255" s="398" t="str">
        <f>IF($A255="","",VLOOKUP($A255,BDD!$A$8:$AU$2162,6,0))</f>
        <v/>
      </c>
      <c r="G255" s="399" t="str">
        <f>IF($A255="","",VLOOKUP($A255,BDD!$A$8:$AU$2162,7,0))</f>
        <v/>
      </c>
      <c r="H255" s="398" t="str">
        <f>IF($A255="","",VLOOKUP($A255,BDD!$A$8:$AU$2162,8,0))</f>
        <v/>
      </c>
      <c r="I255" s="398" t="str">
        <f>IF($A255="","",VLOOKUP($A255,BDD!$A$8:$AU$2162,13,0))</f>
        <v/>
      </c>
      <c r="J255" s="398" t="str">
        <f>IF($A255="","",VLOOKUP($A255,BDD!$A$8:$AU$2162,14,0))</f>
        <v/>
      </c>
      <c r="K255" s="401" t="str">
        <f>IF(Y255="",IF($A255="","",VLOOKUP($A255,BDD!$A$8:$AU$2162,22,0)),VLOOKUP($A255,BDD!$A$8:$AU$2162,31,0))</f>
        <v/>
      </c>
      <c r="L255" s="399" t="str">
        <f>IF(Y255="",IF($A255="","",VLOOKUP($A255,BDD!$A$8:$AU$2162,16,0)),IF($A255="","",VLOOKUP($A255,BDD!$A$8:$AU$2162,29,0)))</f>
        <v/>
      </c>
      <c r="M255" s="402" t="str">
        <f>IF(Y255="",IF($A255="","",VLOOKUP($A255,BDD!$A$8:$AU$2162,17,0)),VLOOKUP($A255,BDD!$A$8:$AU$2162,30,0))</f>
        <v/>
      </c>
      <c r="N255" s="402" t="str">
        <f>IF(Y255="",IF($A255="","",VLOOKUP($A255,BDD!$A$8:$AU$2162,18,0)),VLOOKUP($A255,BDD!$A$8:$AU$2162,30,0))</f>
        <v/>
      </c>
      <c r="O255" s="402" t="str">
        <f>IF(Y255="",IF($A255="","",VLOOKUP($A255,BDD!$A$8:$AU$2162,19,0)),VLOOKUP($A255,BDD!$A$8:$AU$2162,30,0))</f>
        <v/>
      </c>
      <c r="P255" s="398" t="str">
        <f>IF($A255="","",RIGHT(VLOOKUP($A255,BDD!$A$8:$AU$2162,23,0),2))</f>
        <v/>
      </c>
      <c r="Q255" s="398" t="str">
        <f>IF($A255="","",RIGHT(VLOOKUP($A255,BDD!$A$8:$AU$2162,27,0),2))</f>
        <v/>
      </c>
      <c r="R255" s="398" t="str">
        <f>IF($A255="","",RIGHT(VLOOKUP($A255,BDD!$A$8:$AU$2162,32,0),2))</f>
        <v/>
      </c>
      <c r="S255" s="398" t="str">
        <f>IF($A255="","",RIGHT(VLOOKUP($A255,BDD!$A$8:$AU$2162,35,0),2))</f>
        <v/>
      </c>
      <c r="T255" s="398" t="str">
        <f>IF($A255="","",RIGHT(VLOOKUP($A255,BDD!$A$8:$AU$2162,38,0),2))</f>
        <v/>
      </c>
      <c r="U255" s="403"/>
      <c r="V255" s="359">
        <v>113</v>
      </c>
      <c r="W255" s="360" t="str">
        <f t="shared" si="3"/>
        <v/>
      </c>
      <c r="X255" s="370"/>
      <c r="Y255" s="411" t="str">
        <f>IF($A255="","",IF(VLOOKUP($A255,BDD!$A$8:$AU$2162,32,0)=0,"",VLOOKUP($A255,BDD!$A$8:$AU$2162,32,0)))</f>
        <v/>
      </c>
    </row>
    <row r="256" spans="1:25" s="359" customFormat="1" ht="21" customHeight="1">
      <c r="A256" s="350" t="str">
        <f t="shared" si="4"/>
        <v/>
      </c>
      <c r="B256" s="397" t="str">
        <f>IF($A256="","",VLOOKUP($A256,BDD!$A$8:$AU$2162,3,0))</f>
        <v/>
      </c>
      <c r="C256" s="363" t="str">
        <f>IF($A256="","",VLOOKUP($A256,BDD!$A$8:$AU$2162,4,0))</f>
        <v/>
      </c>
      <c r="D256" s="398" t="str">
        <f>IF($A256="","",VLOOKUP($A256,BDD!$A$8:$AU$2162,12,0))</f>
        <v/>
      </c>
      <c r="E256" s="398" t="str">
        <f>IF($A256="","",VLOOKUP($A256,BDD!$A$8:$AU$2162,5,0))</f>
        <v/>
      </c>
      <c r="F256" s="398" t="str">
        <f>IF($A256="","",VLOOKUP($A256,BDD!$A$8:$AU$2162,6,0))</f>
        <v/>
      </c>
      <c r="G256" s="399" t="str">
        <f>IF($A256="","",VLOOKUP($A256,BDD!$A$8:$AU$2162,7,0))</f>
        <v/>
      </c>
      <c r="H256" s="400" t="str">
        <f>IF($A256="","",VLOOKUP($A256,BDD!$A$8:$AU$2162,8,0))</f>
        <v/>
      </c>
      <c r="I256" s="398" t="str">
        <f>IF($A256="","",VLOOKUP($A256,BDD!$A$8:$AU$2162,13,0))</f>
        <v/>
      </c>
      <c r="J256" s="398" t="str">
        <f>IF($A256="","",VLOOKUP($A256,BDD!$A$8:$AU$2162,14,0))</f>
        <v/>
      </c>
      <c r="K256" s="401" t="str">
        <f>IF(Y256="",IF($A256="","",VLOOKUP($A256,BDD!$A$8:$AU$2162,22,0)),VLOOKUP($A256,BDD!$A$8:$AU$2162,31,0))</f>
        <v/>
      </c>
      <c r="L256" s="399" t="str">
        <f>IF(Y256="",IF($A256="","",VLOOKUP($A256,BDD!$A$8:$AU$2162,16,0)),IF($A256="","",VLOOKUP($A256,BDD!$A$8:$AU$2162,29,0)))</f>
        <v/>
      </c>
      <c r="M256" s="402" t="str">
        <f>IF(Y256="",IF($A256="","",VLOOKUP($A256,BDD!$A$8:$AU$2162,17,0)),VLOOKUP($A256,BDD!$A$8:$AU$2162,30,0))</f>
        <v/>
      </c>
      <c r="N256" s="402" t="str">
        <f>IF(Y256="",IF($A256="","",VLOOKUP($A256,BDD!$A$8:$AU$2162,18,0)),VLOOKUP($A256,BDD!$A$8:$AU$2162,30,0))</f>
        <v/>
      </c>
      <c r="O256" s="402" t="str">
        <f>IF(Y256="",IF($A256="","",VLOOKUP($A256,BDD!$A$8:$AU$2162,19,0)),VLOOKUP($A256,BDD!$A$8:$AU$2162,30,0))</f>
        <v/>
      </c>
      <c r="P256" s="398" t="str">
        <f>IF($A256="","",RIGHT(VLOOKUP($A256,BDD!$A$8:$AU$2162,23,0),2))</f>
        <v/>
      </c>
      <c r="Q256" s="398" t="str">
        <f>IF($A256="","",RIGHT(VLOOKUP($A256,BDD!$A$8:$AU$2162,27,0),2))</f>
        <v/>
      </c>
      <c r="R256" s="398" t="str">
        <f>IF($A256="","",RIGHT(VLOOKUP($A256,BDD!$A$8:$AU$2162,32,0),2))</f>
        <v/>
      </c>
      <c r="S256" s="398" t="str">
        <f>IF($A256="","",RIGHT(VLOOKUP($A256,BDD!$A$8:$AU$2162,35,0),2))</f>
        <v/>
      </c>
      <c r="T256" s="398" t="str">
        <f>IF($A256="","",RIGHT(VLOOKUP($A256,BDD!$A$8:$AU$2162,38,0),2))</f>
        <v/>
      </c>
      <c r="U256" s="403"/>
      <c r="V256" s="359">
        <v>114</v>
      </c>
      <c r="W256" s="360" t="str">
        <f t="shared" ref="W256:W319" si="5">IF(X256="","",ROW())</f>
        <v/>
      </c>
      <c r="X256" s="370"/>
      <c r="Y256" s="411" t="str">
        <f>IF($A256="","",IF(VLOOKUP($A256,BDD!$A$8:$AU$2162,32,0)=0,"",VLOOKUP($A256,BDD!$A$8:$AU$2162,32,0)))</f>
        <v/>
      </c>
    </row>
    <row r="257" spans="1:25" s="359" customFormat="1" ht="21" customHeight="1">
      <c r="A257" s="350" t="str">
        <f t="shared" si="4"/>
        <v/>
      </c>
      <c r="B257" s="397" t="str">
        <f>IF($A257="","",VLOOKUP($A257,BDD!$A$8:$AU$2162,3,0))</f>
        <v/>
      </c>
      <c r="C257" s="363" t="str">
        <f>IF($A257="","",VLOOKUP($A257,BDD!$A$8:$AU$2162,4,0))</f>
        <v/>
      </c>
      <c r="D257" s="398" t="str">
        <f>IF($A257="","",VLOOKUP($A257,BDD!$A$8:$AU$2162,12,0))</f>
        <v/>
      </c>
      <c r="E257" s="398" t="str">
        <f>IF($A257="","",VLOOKUP($A257,BDD!$A$8:$AU$2162,5,0))</f>
        <v/>
      </c>
      <c r="F257" s="398" t="str">
        <f>IF($A257="","",VLOOKUP($A257,BDD!$A$8:$AU$2162,6,0))</f>
        <v/>
      </c>
      <c r="G257" s="399" t="str">
        <f>IF($A257="","",VLOOKUP($A257,BDD!$A$8:$AU$2162,7,0))</f>
        <v/>
      </c>
      <c r="H257" s="398" t="str">
        <f>IF($A257="","",VLOOKUP($A257,BDD!$A$8:$AU$2162,8,0))</f>
        <v/>
      </c>
      <c r="I257" s="398" t="str">
        <f>IF($A257="","",VLOOKUP($A257,BDD!$A$8:$AU$2162,13,0))</f>
        <v/>
      </c>
      <c r="J257" s="398" t="str">
        <f>IF($A257="","",VLOOKUP($A257,BDD!$A$8:$AU$2162,14,0))</f>
        <v/>
      </c>
      <c r="K257" s="401" t="str">
        <f>IF(Y257="",IF($A257="","",VLOOKUP($A257,BDD!$A$8:$AU$2162,22,0)),VLOOKUP($A257,BDD!$A$8:$AU$2162,31,0))</f>
        <v/>
      </c>
      <c r="L257" s="399" t="str">
        <f>IF(Y257="",IF($A257="","",VLOOKUP($A257,BDD!$A$8:$AU$2162,16,0)),IF($A257="","",VLOOKUP($A257,BDD!$A$8:$AU$2162,29,0)))</f>
        <v/>
      </c>
      <c r="M257" s="402" t="str">
        <f>IF(Y257="",IF($A257="","",VLOOKUP($A257,BDD!$A$8:$AU$2162,17,0)),VLOOKUP($A257,BDD!$A$8:$AU$2162,30,0))</f>
        <v/>
      </c>
      <c r="N257" s="402" t="str">
        <f>IF(Y257="",IF($A257="","",VLOOKUP($A257,BDD!$A$8:$AU$2162,18,0)),VLOOKUP($A257,BDD!$A$8:$AU$2162,30,0))</f>
        <v/>
      </c>
      <c r="O257" s="402" t="str">
        <f>IF(Y257="",IF($A257="","",VLOOKUP($A257,BDD!$A$8:$AU$2162,19,0)),VLOOKUP($A257,BDD!$A$8:$AU$2162,30,0))</f>
        <v/>
      </c>
      <c r="P257" s="398" t="str">
        <f>IF($A257="","",RIGHT(VLOOKUP($A257,BDD!$A$8:$AU$2162,23,0),2))</f>
        <v/>
      </c>
      <c r="Q257" s="398" t="str">
        <f>IF($A257="","",RIGHT(VLOOKUP($A257,BDD!$A$8:$AU$2162,27,0),2))</f>
        <v/>
      </c>
      <c r="R257" s="398" t="str">
        <f>IF($A257="","",RIGHT(VLOOKUP($A257,BDD!$A$8:$AU$2162,32,0),2))</f>
        <v/>
      </c>
      <c r="S257" s="398" t="str">
        <f>IF($A257="","",RIGHT(VLOOKUP($A257,BDD!$A$8:$AU$2162,35,0),2))</f>
        <v/>
      </c>
      <c r="T257" s="398" t="str">
        <f>IF($A257="","",RIGHT(VLOOKUP($A257,BDD!$A$8:$AU$2162,38,0),2))</f>
        <v/>
      </c>
      <c r="U257" s="403"/>
      <c r="V257" s="359">
        <v>115</v>
      </c>
      <c r="W257" s="360" t="str">
        <f t="shared" si="5"/>
        <v/>
      </c>
      <c r="X257" s="370"/>
      <c r="Y257" s="411" t="str">
        <f>IF($A257="","",IF(VLOOKUP($A257,BDD!$A$8:$AU$2162,32,0)=0,"",VLOOKUP($A257,BDD!$A$8:$AU$2162,32,0)))</f>
        <v/>
      </c>
    </row>
    <row r="258" spans="1:25" s="359" customFormat="1" ht="21" customHeight="1">
      <c r="A258" s="350" t="str">
        <f t="shared" si="4"/>
        <v/>
      </c>
      <c r="B258" s="397" t="str">
        <f>IF($A258="","",VLOOKUP($A258,BDD!$A$8:$AU$2162,3,0))</f>
        <v/>
      </c>
      <c r="C258" s="363" t="str">
        <f>IF($A258="","",VLOOKUP($A258,BDD!$A$8:$AU$2162,4,0))</f>
        <v/>
      </c>
      <c r="D258" s="398" t="str">
        <f>IF($A258="","",VLOOKUP($A258,BDD!$A$8:$AU$2162,12,0))</f>
        <v/>
      </c>
      <c r="E258" s="398" t="str">
        <f>IF($A258="","",VLOOKUP($A258,BDD!$A$8:$AU$2162,5,0))</f>
        <v/>
      </c>
      <c r="F258" s="398" t="str">
        <f>IF($A258="","",VLOOKUP($A258,BDD!$A$8:$AU$2162,6,0))</f>
        <v/>
      </c>
      <c r="G258" s="399" t="str">
        <f>IF($A258="","",VLOOKUP($A258,BDD!$A$8:$AU$2162,7,0))</f>
        <v/>
      </c>
      <c r="H258" s="398" t="str">
        <f>IF($A258="","",VLOOKUP($A258,BDD!$A$8:$AU$2162,8,0))</f>
        <v/>
      </c>
      <c r="I258" s="398" t="str">
        <f>IF($A258="","",VLOOKUP($A258,BDD!$A$8:$AU$2162,13,0))</f>
        <v/>
      </c>
      <c r="J258" s="398" t="str">
        <f>IF($A258="","",VLOOKUP($A258,BDD!$A$8:$AU$2162,14,0))</f>
        <v/>
      </c>
      <c r="K258" s="401" t="str">
        <f>IF(Y258="",IF($A258="","",VLOOKUP($A258,BDD!$A$8:$AU$2162,22,0)),VLOOKUP($A258,BDD!$A$8:$AU$2162,31,0))</f>
        <v/>
      </c>
      <c r="L258" s="399" t="str">
        <f>IF(Y258="",IF($A258="","",VLOOKUP($A258,BDD!$A$8:$AU$2162,16,0)),IF($A258="","",VLOOKUP($A258,BDD!$A$8:$AU$2162,29,0)))</f>
        <v/>
      </c>
      <c r="M258" s="402" t="str">
        <f>IF(Y258="",IF($A258="","",VLOOKUP($A258,BDD!$A$8:$AU$2162,17,0)),VLOOKUP($A258,BDD!$A$8:$AU$2162,30,0))</f>
        <v/>
      </c>
      <c r="N258" s="402" t="str">
        <f>IF(Y258="",IF($A258="","",VLOOKUP($A258,BDD!$A$8:$AU$2162,18,0)),VLOOKUP($A258,BDD!$A$8:$AU$2162,30,0))</f>
        <v/>
      </c>
      <c r="O258" s="402" t="str">
        <f>IF(Y258="",IF($A258="","",VLOOKUP($A258,BDD!$A$8:$AU$2162,19,0)),VLOOKUP($A258,BDD!$A$8:$AU$2162,30,0))</f>
        <v/>
      </c>
      <c r="P258" s="398" t="str">
        <f>IF($A258="","",RIGHT(VLOOKUP($A258,BDD!$A$8:$AU$2162,23,0),2))</f>
        <v/>
      </c>
      <c r="Q258" s="398" t="str">
        <f>IF($A258="","",RIGHT(VLOOKUP($A258,BDD!$A$8:$AU$2162,27,0),2))</f>
        <v/>
      </c>
      <c r="R258" s="398" t="str">
        <f>IF($A258="","",RIGHT(VLOOKUP($A258,BDD!$A$8:$AU$2162,32,0),2))</f>
        <v/>
      </c>
      <c r="S258" s="398" t="str">
        <f>IF($A258="","",RIGHT(VLOOKUP($A258,BDD!$A$8:$AU$2162,35,0),2))</f>
        <v/>
      </c>
      <c r="T258" s="398" t="str">
        <f>IF($A258="","",RIGHT(VLOOKUP($A258,BDD!$A$8:$AU$2162,38,0),2))</f>
        <v/>
      </c>
      <c r="U258" s="403"/>
      <c r="V258" s="359">
        <v>116</v>
      </c>
      <c r="W258" s="360" t="str">
        <f t="shared" si="5"/>
        <v/>
      </c>
      <c r="X258" s="370"/>
      <c r="Y258" s="411" t="str">
        <f>IF($A258="","",IF(VLOOKUP($A258,BDD!$A$8:$AU$2162,32,0)=0,"",VLOOKUP($A258,BDD!$A$8:$AU$2162,32,0)))</f>
        <v/>
      </c>
    </row>
    <row r="259" spans="1:25" s="359" customFormat="1" ht="21" customHeight="1">
      <c r="A259" s="350" t="str">
        <f t="shared" si="4"/>
        <v/>
      </c>
      <c r="B259" s="397" t="str">
        <f>IF($A259="","",VLOOKUP($A259,BDD!$A$8:$AU$2162,3,0))</f>
        <v/>
      </c>
      <c r="C259" s="363" t="str">
        <f>IF($A259="","",VLOOKUP($A259,BDD!$A$8:$AU$2162,4,0))</f>
        <v/>
      </c>
      <c r="D259" s="398" t="str">
        <f>IF($A259="","",VLOOKUP($A259,BDD!$A$8:$AU$2162,12,0))</f>
        <v/>
      </c>
      <c r="E259" s="398" t="str">
        <f>IF($A259="","",VLOOKUP($A259,BDD!$A$8:$AU$2162,5,0))</f>
        <v/>
      </c>
      <c r="F259" s="398" t="str">
        <f>IF($A259="","",VLOOKUP($A259,BDD!$A$8:$AU$2162,6,0))</f>
        <v/>
      </c>
      <c r="G259" s="399" t="str">
        <f>IF($A259="","",VLOOKUP($A259,BDD!$A$8:$AU$2162,7,0))</f>
        <v/>
      </c>
      <c r="H259" s="398" t="str">
        <f>IF($A259="","",VLOOKUP($A259,BDD!$A$8:$AU$2162,8,0))</f>
        <v/>
      </c>
      <c r="I259" s="398" t="str">
        <f>IF($A259="","",VLOOKUP($A259,BDD!$A$8:$AU$2162,13,0))</f>
        <v/>
      </c>
      <c r="J259" s="398" t="str">
        <f>IF($A259="","",VLOOKUP($A259,BDD!$A$8:$AU$2162,14,0))</f>
        <v/>
      </c>
      <c r="K259" s="401" t="str">
        <f>IF(Y259="",IF($A259="","",VLOOKUP($A259,BDD!$A$8:$AU$2162,22,0)),VLOOKUP($A259,BDD!$A$8:$AU$2162,31,0))</f>
        <v/>
      </c>
      <c r="L259" s="399" t="str">
        <f>IF(Y259="",IF($A259="","",VLOOKUP($A259,BDD!$A$8:$AU$2162,16,0)),IF($A259="","",VLOOKUP($A259,BDD!$A$8:$AU$2162,29,0)))</f>
        <v/>
      </c>
      <c r="M259" s="402" t="str">
        <f>IF(Y259="",IF($A259="","",VLOOKUP($A259,BDD!$A$8:$AU$2162,17,0)),VLOOKUP($A259,BDD!$A$8:$AU$2162,30,0))</f>
        <v/>
      </c>
      <c r="N259" s="402" t="str">
        <f>IF(Y259="",IF($A259="","",VLOOKUP($A259,BDD!$A$8:$AU$2162,18,0)),VLOOKUP($A259,BDD!$A$8:$AU$2162,30,0))</f>
        <v/>
      </c>
      <c r="O259" s="402" t="str">
        <f>IF(Y259="",IF($A259="","",VLOOKUP($A259,BDD!$A$8:$AU$2162,19,0)),VLOOKUP($A259,BDD!$A$8:$AU$2162,30,0))</f>
        <v/>
      </c>
      <c r="P259" s="398" t="str">
        <f>IF($A259="","",RIGHT(VLOOKUP($A259,BDD!$A$8:$AU$2162,23,0),2))</f>
        <v/>
      </c>
      <c r="Q259" s="398" t="str">
        <f>IF($A259="","",RIGHT(VLOOKUP($A259,BDD!$A$8:$AU$2162,27,0),2))</f>
        <v/>
      </c>
      <c r="R259" s="398" t="str">
        <f>IF($A259="","",RIGHT(VLOOKUP($A259,BDD!$A$8:$AU$2162,32,0),2))</f>
        <v/>
      </c>
      <c r="S259" s="398" t="str">
        <f>IF($A259="","",RIGHT(VLOOKUP($A259,BDD!$A$8:$AU$2162,35,0),2))</f>
        <v/>
      </c>
      <c r="T259" s="398" t="str">
        <f>IF($A259="","",RIGHT(VLOOKUP($A259,BDD!$A$8:$AU$2162,38,0),2))</f>
        <v/>
      </c>
      <c r="U259" s="403"/>
      <c r="V259" s="359">
        <v>117</v>
      </c>
      <c r="W259" s="360" t="str">
        <f t="shared" si="5"/>
        <v/>
      </c>
      <c r="X259" s="370"/>
      <c r="Y259" s="411" t="str">
        <f>IF($A259="","",IF(VLOOKUP($A259,BDD!$A$8:$AU$2162,32,0)=0,"",VLOOKUP($A259,BDD!$A$8:$AU$2162,32,0)))</f>
        <v/>
      </c>
    </row>
    <row r="260" spans="1:25" s="359" customFormat="1" ht="21" customHeight="1">
      <c r="A260" s="350" t="str">
        <f t="shared" si="4"/>
        <v/>
      </c>
      <c r="B260" s="397" t="str">
        <f>IF($A260="","",VLOOKUP($A260,BDD!$A$8:$AU$2162,3,0))</f>
        <v/>
      </c>
      <c r="C260" s="363" t="str">
        <f>IF($A260="","",VLOOKUP($A260,BDD!$A$8:$AU$2162,4,0))</f>
        <v/>
      </c>
      <c r="D260" s="398" t="str">
        <f>IF($A260="","",VLOOKUP($A260,BDD!$A$8:$AU$2162,12,0))</f>
        <v/>
      </c>
      <c r="E260" s="398" t="str">
        <f>IF($A260="","",VLOOKUP($A260,BDD!$A$8:$AU$2162,5,0))</f>
        <v/>
      </c>
      <c r="F260" s="398" t="str">
        <f>IF($A260="","",VLOOKUP($A260,BDD!$A$8:$AU$2162,6,0))</f>
        <v/>
      </c>
      <c r="G260" s="399" t="str">
        <f>IF($A260="","",VLOOKUP($A260,BDD!$A$8:$AU$2162,7,0))</f>
        <v/>
      </c>
      <c r="H260" s="400" t="str">
        <f>IF($A260="","",VLOOKUP($A260,BDD!$A$8:$AU$2162,8,0))</f>
        <v/>
      </c>
      <c r="I260" s="398" t="str">
        <f>IF($A260="","",VLOOKUP($A260,BDD!$A$8:$AU$2162,13,0))</f>
        <v/>
      </c>
      <c r="J260" s="398" t="str">
        <f>IF($A260="","",VLOOKUP($A260,BDD!$A$8:$AU$2162,14,0))</f>
        <v/>
      </c>
      <c r="K260" s="401" t="str">
        <f>IF(Y260="",IF($A260="","",VLOOKUP($A260,BDD!$A$8:$AU$2162,22,0)),VLOOKUP($A260,BDD!$A$8:$AU$2162,31,0))</f>
        <v/>
      </c>
      <c r="L260" s="399" t="str">
        <f>IF(Y260="",IF($A260="","",VLOOKUP($A260,BDD!$A$8:$AU$2162,16,0)),IF($A260="","",VLOOKUP($A260,BDD!$A$8:$AU$2162,29,0)))</f>
        <v/>
      </c>
      <c r="M260" s="402" t="str">
        <f>IF(Y260="",IF($A260="","",VLOOKUP($A260,BDD!$A$8:$AU$2162,17,0)),VLOOKUP($A260,BDD!$A$8:$AU$2162,30,0))</f>
        <v/>
      </c>
      <c r="N260" s="402" t="str">
        <f>IF(Y260="",IF($A260="","",VLOOKUP($A260,BDD!$A$8:$AU$2162,18,0)),VLOOKUP($A260,BDD!$A$8:$AU$2162,30,0))</f>
        <v/>
      </c>
      <c r="O260" s="402" t="str">
        <f>IF(Y260="",IF($A260="","",VLOOKUP($A260,BDD!$A$8:$AU$2162,19,0)),VLOOKUP($A260,BDD!$A$8:$AU$2162,30,0))</f>
        <v/>
      </c>
      <c r="P260" s="398" t="str">
        <f>IF($A260="","",RIGHT(VLOOKUP($A260,BDD!$A$8:$AU$2162,23,0),2))</f>
        <v/>
      </c>
      <c r="Q260" s="398" t="str">
        <f>IF($A260="","",RIGHT(VLOOKUP($A260,BDD!$A$8:$AU$2162,27,0),2))</f>
        <v/>
      </c>
      <c r="R260" s="398" t="str">
        <f>IF($A260="","",RIGHT(VLOOKUP($A260,BDD!$A$8:$AU$2162,32,0),2))</f>
        <v/>
      </c>
      <c r="S260" s="398" t="str">
        <f>IF($A260="","",RIGHT(VLOOKUP($A260,BDD!$A$8:$AU$2162,35,0),2))</f>
        <v/>
      </c>
      <c r="T260" s="398" t="str">
        <f>IF($A260="","",RIGHT(VLOOKUP($A260,BDD!$A$8:$AU$2162,38,0),2))</f>
        <v/>
      </c>
      <c r="U260" s="403"/>
      <c r="V260" s="359">
        <v>118</v>
      </c>
      <c r="W260" s="360" t="str">
        <f t="shared" si="5"/>
        <v/>
      </c>
      <c r="X260" s="370"/>
      <c r="Y260" s="411" t="str">
        <f>IF($A260="","",IF(VLOOKUP($A260,BDD!$A$8:$AU$2162,32,0)=0,"",VLOOKUP($A260,BDD!$A$8:$AU$2162,32,0)))</f>
        <v/>
      </c>
    </row>
    <row r="261" spans="1:25" s="359" customFormat="1" ht="21" customHeight="1">
      <c r="A261" s="350" t="str">
        <f t="shared" si="4"/>
        <v/>
      </c>
      <c r="B261" s="397" t="str">
        <f>IF($A261="","",VLOOKUP($A261,BDD!$A$8:$AU$2162,3,0))</f>
        <v/>
      </c>
      <c r="C261" s="363" t="str">
        <f>IF($A261="","",VLOOKUP($A261,BDD!$A$8:$AU$2162,4,0))</f>
        <v/>
      </c>
      <c r="D261" s="398" t="str">
        <f>IF($A261="","",VLOOKUP($A261,BDD!$A$8:$AU$2162,12,0))</f>
        <v/>
      </c>
      <c r="E261" s="398" t="str">
        <f>IF($A261="","",VLOOKUP($A261,BDD!$A$8:$AU$2162,5,0))</f>
        <v/>
      </c>
      <c r="F261" s="398" t="str">
        <f>IF($A261="","",VLOOKUP($A261,BDD!$A$8:$AU$2162,6,0))</f>
        <v/>
      </c>
      <c r="G261" s="399" t="str">
        <f>IF($A261="","",VLOOKUP($A261,BDD!$A$8:$AU$2162,7,0))</f>
        <v/>
      </c>
      <c r="H261" s="398" t="str">
        <f>IF($A261="","",VLOOKUP($A261,BDD!$A$8:$AU$2162,8,0))</f>
        <v/>
      </c>
      <c r="I261" s="398" t="str">
        <f>IF($A261="","",VLOOKUP($A261,BDD!$A$8:$AU$2162,13,0))</f>
        <v/>
      </c>
      <c r="J261" s="398" t="str">
        <f>IF($A261="","",VLOOKUP($A261,BDD!$A$8:$AU$2162,14,0))</f>
        <v/>
      </c>
      <c r="K261" s="401" t="str">
        <f>IF(Y261="",IF($A261="","",VLOOKUP($A261,BDD!$A$8:$AU$2162,22,0)),VLOOKUP($A261,BDD!$A$8:$AU$2162,31,0))</f>
        <v/>
      </c>
      <c r="L261" s="399" t="str">
        <f>IF(Y261="",IF($A261="","",VLOOKUP($A261,BDD!$A$8:$AU$2162,16,0)),IF($A261="","",VLOOKUP($A261,BDD!$A$8:$AU$2162,29,0)))</f>
        <v/>
      </c>
      <c r="M261" s="402" t="str">
        <f>IF(Y261="",IF($A261="","",VLOOKUP($A261,BDD!$A$8:$AU$2162,17,0)),VLOOKUP($A261,BDD!$A$8:$AU$2162,30,0))</f>
        <v/>
      </c>
      <c r="N261" s="402" t="str">
        <f>IF(Y261="",IF($A261="","",VLOOKUP($A261,BDD!$A$8:$AU$2162,18,0)),VLOOKUP($A261,BDD!$A$8:$AU$2162,30,0))</f>
        <v/>
      </c>
      <c r="O261" s="402" t="str">
        <f>IF(Y261="",IF($A261="","",VLOOKUP($A261,BDD!$A$8:$AU$2162,19,0)),VLOOKUP($A261,BDD!$A$8:$AU$2162,30,0))</f>
        <v/>
      </c>
      <c r="P261" s="398" t="str">
        <f>IF($A261="","",RIGHT(VLOOKUP($A261,BDD!$A$8:$AU$2162,23,0),2))</f>
        <v/>
      </c>
      <c r="Q261" s="398" t="str">
        <f>IF($A261="","",RIGHT(VLOOKUP($A261,BDD!$A$8:$AU$2162,27,0),2))</f>
        <v/>
      </c>
      <c r="R261" s="398" t="str">
        <f>IF($A261="","",RIGHT(VLOOKUP($A261,BDD!$A$8:$AU$2162,32,0),2))</f>
        <v/>
      </c>
      <c r="S261" s="398" t="str">
        <f>IF($A261="","",RIGHT(VLOOKUP($A261,BDD!$A$8:$AU$2162,35,0),2))</f>
        <v/>
      </c>
      <c r="T261" s="398" t="str">
        <f>IF($A261="","",RIGHT(VLOOKUP($A261,BDD!$A$8:$AU$2162,38,0),2))</f>
        <v/>
      </c>
      <c r="U261" s="403"/>
      <c r="V261" s="359">
        <v>119</v>
      </c>
      <c r="W261" s="360" t="str">
        <f t="shared" si="5"/>
        <v/>
      </c>
      <c r="X261" s="370"/>
      <c r="Y261" s="411" t="str">
        <f>IF($A261="","",IF(VLOOKUP($A261,BDD!$A$8:$AU$2162,32,0)=0,"",VLOOKUP($A261,BDD!$A$8:$AU$2162,32,0)))</f>
        <v/>
      </c>
    </row>
    <row r="262" spans="1:25" s="359" customFormat="1" ht="21" customHeight="1">
      <c r="A262" s="350" t="str">
        <f t="shared" si="4"/>
        <v/>
      </c>
      <c r="B262" s="397" t="str">
        <f>IF($A262="","",VLOOKUP($A262,BDD!$A$8:$AU$2162,3,0))</f>
        <v/>
      </c>
      <c r="C262" s="363" t="str">
        <f>IF($A262="","",VLOOKUP($A262,BDD!$A$8:$AU$2162,4,0))</f>
        <v/>
      </c>
      <c r="D262" s="398" t="str">
        <f>IF($A262="","",VLOOKUP($A262,BDD!$A$8:$AU$2162,12,0))</f>
        <v/>
      </c>
      <c r="E262" s="398" t="str">
        <f>IF($A262="","",VLOOKUP($A262,BDD!$A$8:$AU$2162,5,0))</f>
        <v/>
      </c>
      <c r="F262" s="398" t="str">
        <f>IF($A262="","",VLOOKUP($A262,BDD!$A$8:$AU$2162,6,0))</f>
        <v/>
      </c>
      <c r="G262" s="399" t="str">
        <f>IF($A262="","",VLOOKUP($A262,BDD!$A$8:$AU$2162,7,0))</f>
        <v/>
      </c>
      <c r="H262" s="398" t="str">
        <f>IF($A262="","",VLOOKUP($A262,BDD!$A$8:$AU$2162,8,0))</f>
        <v/>
      </c>
      <c r="I262" s="398" t="str">
        <f>IF($A262="","",VLOOKUP($A262,BDD!$A$8:$AU$2162,13,0))</f>
        <v/>
      </c>
      <c r="J262" s="398" t="str">
        <f>IF($A262="","",VLOOKUP($A262,BDD!$A$8:$AU$2162,14,0))</f>
        <v/>
      </c>
      <c r="K262" s="401" t="str">
        <f>IF(Y262="",IF($A262="","",VLOOKUP($A262,BDD!$A$8:$AU$2162,22,0)),VLOOKUP($A262,BDD!$A$8:$AU$2162,31,0))</f>
        <v/>
      </c>
      <c r="L262" s="399" t="str">
        <f>IF(Y262="",IF($A262="","",VLOOKUP($A262,BDD!$A$8:$AU$2162,16,0)),IF($A262="","",VLOOKUP($A262,BDD!$A$8:$AU$2162,29,0)))</f>
        <v/>
      </c>
      <c r="M262" s="402" t="str">
        <f>IF(Y262="",IF($A262="","",VLOOKUP($A262,BDD!$A$8:$AU$2162,17,0)),VLOOKUP($A262,BDD!$A$8:$AU$2162,30,0))</f>
        <v/>
      </c>
      <c r="N262" s="402" t="str">
        <f>IF(Y262="",IF($A262="","",VLOOKUP($A262,BDD!$A$8:$AU$2162,18,0)),VLOOKUP($A262,BDD!$A$8:$AU$2162,30,0))</f>
        <v/>
      </c>
      <c r="O262" s="402" t="str">
        <f>IF(Y262="",IF($A262="","",VLOOKUP($A262,BDD!$A$8:$AU$2162,19,0)),VLOOKUP($A262,BDD!$A$8:$AU$2162,30,0))</f>
        <v/>
      </c>
      <c r="P262" s="398" t="str">
        <f>IF($A262="","",RIGHT(VLOOKUP($A262,BDD!$A$8:$AU$2162,23,0),2))</f>
        <v/>
      </c>
      <c r="Q262" s="398" t="str">
        <f>IF($A262="","",RIGHT(VLOOKUP($A262,BDD!$A$8:$AU$2162,27,0),2))</f>
        <v/>
      </c>
      <c r="R262" s="398" t="str">
        <f>IF($A262="","",RIGHT(VLOOKUP($A262,BDD!$A$8:$AU$2162,32,0),2))</f>
        <v/>
      </c>
      <c r="S262" s="398" t="str">
        <f>IF($A262="","",RIGHT(VLOOKUP($A262,BDD!$A$8:$AU$2162,35,0),2))</f>
        <v/>
      </c>
      <c r="T262" s="398" t="str">
        <f>IF($A262="","",RIGHT(VLOOKUP($A262,BDD!$A$8:$AU$2162,38,0),2))</f>
        <v/>
      </c>
      <c r="U262" s="403"/>
      <c r="V262" s="359">
        <v>120</v>
      </c>
      <c r="W262" s="360" t="str">
        <f t="shared" si="5"/>
        <v/>
      </c>
      <c r="X262" s="370"/>
      <c r="Y262" s="411" t="str">
        <f>IF($A262="","",IF(VLOOKUP($A262,BDD!$A$8:$AU$2162,32,0)=0,"",VLOOKUP($A262,BDD!$A$8:$AU$2162,32,0)))</f>
        <v/>
      </c>
    </row>
    <row r="263" spans="1:25" s="359" customFormat="1" ht="21" customHeight="1">
      <c r="A263" s="350" t="str">
        <f t="shared" si="4"/>
        <v/>
      </c>
      <c r="B263" s="397" t="str">
        <f>IF($A263="","",VLOOKUP($A263,BDD!$A$8:$AU$2162,3,0))</f>
        <v/>
      </c>
      <c r="C263" s="363" t="str">
        <f>IF($A263="","",VLOOKUP($A263,BDD!$A$8:$AU$2162,4,0))</f>
        <v/>
      </c>
      <c r="D263" s="398" t="str">
        <f>IF($A263="","",VLOOKUP($A263,BDD!$A$8:$AU$2162,12,0))</f>
        <v/>
      </c>
      <c r="E263" s="398" t="str">
        <f>IF($A263="","",VLOOKUP($A263,BDD!$A$8:$AU$2162,5,0))</f>
        <v/>
      </c>
      <c r="F263" s="398" t="str">
        <f>IF($A263="","",VLOOKUP($A263,BDD!$A$8:$AU$2162,6,0))</f>
        <v/>
      </c>
      <c r="G263" s="399" t="str">
        <f>IF($A263="","",VLOOKUP($A263,BDD!$A$8:$AU$2162,7,0))</f>
        <v/>
      </c>
      <c r="H263" s="398" t="str">
        <f>IF($A263="","",VLOOKUP($A263,BDD!$A$8:$AU$2162,8,0))</f>
        <v/>
      </c>
      <c r="I263" s="398" t="str">
        <f>IF($A263="","",VLOOKUP($A263,BDD!$A$8:$AU$2162,13,0))</f>
        <v/>
      </c>
      <c r="J263" s="398" t="str">
        <f>IF($A263="","",VLOOKUP($A263,BDD!$A$8:$AU$2162,14,0))</f>
        <v/>
      </c>
      <c r="K263" s="401" t="str">
        <f>IF(Y263="",IF($A263="","",VLOOKUP($A263,BDD!$A$8:$AU$2162,22,0)),VLOOKUP($A263,BDD!$A$8:$AU$2162,31,0))</f>
        <v/>
      </c>
      <c r="L263" s="399" t="str">
        <f>IF(Y263="",IF($A263="","",VLOOKUP($A263,BDD!$A$8:$AU$2162,16,0)),IF($A263="","",VLOOKUP($A263,BDD!$A$8:$AU$2162,29,0)))</f>
        <v/>
      </c>
      <c r="M263" s="402" t="str">
        <f>IF(Y263="",IF($A263="","",VLOOKUP($A263,BDD!$A$8:$AU$2162,17,0)),VLOOKUP($A263,BDD!$A$8:$AU$2162,30,0))</f>
        <v/>
      </c>
      <c r="N263" s="402" t="str">
        <f>IF(Y263="",IF($A263="","",VLOOKUP($A263,BDD!$A$8:$AU$2162,18,0)),VLOOKUP($A263,BDD!$A$8:$AU$2162,30,0))</f>
        <v/>
      </c>
      <c r="O263" s="402" t="str">
        <f>IF(Y263="",IF($A263="","",VLOOKUP($A263,BDD!$A$8:$AU$2162,19,0)),VLOOKUP($A263,BDD!$A$8:$AU$2162,30,0))</f>
        <v/>
      </c>
      <c r="P263" s="398" t="str">
        <f>IF($A263="","",RIGHT(VLOOKUP($A263,BDD!$A$8:$AU$2162,23,0),2))</f>
        <v/>
      </c>
      <c r="Q263" s="398" t="str">
        <f>IF($A263="","",RIGHT(VLOOKUP($A263,BDD!$A$8:$AU$2162,27,0),2))</f>
        <v/>
      </c>
      <c r="R263" s="398" t="str">
        <f>IF($A263="","",RIGHT(VLOOKUP($A263,BDD!$A$8:$AU$2162,32,0),2))</f>
        <v/>
      </c>
      <c r="S263" s="398" t="str">
        <f>IF($A263="","",RIGHT(VLOOKUP($A263,BDD!$A$8:$AU$2162,35,0),2))</f>
        <v/>
      </c>
      <c r="T263" s="398" t="str">
        <f>IF($A263="","",RIGHT(VLOOKUP($A263,BDD!$A$8:$AU$2162,38,0),2))</f>
        <v/>
      </c>
      <c r="U263" s="403"/>
      <c r="V263" s="359">
        <v>121</v>
      </c>
      <c r="W263" s="360" t="str">
        <f t="shared" si="5"/>
        <v/>
      </c>
      <c r="X263" s="370"/>
      <c r="Y263" s="411" t="str">
        <f>IF($A263="","",IF(VLOOKUP($A263,BDD!$A$8:$AU$2162,32,0)=0,"",VLOOKUP($A263,BDD!$A$8:$AU$2162,32,0)))</f>
        <v/>
      </c>
    </row>
    <row r="264" spans="1:25" s="359" customFormat="1" ht="21" customHeight="1">
      <c r="A264" s="350" t="str">
        <f t="shared" si="4"/>
        <v/>
      </c>
      <c r="B264" s="397" t="str">
        <f>IF($A264="","",VLOOKUP($A264,BDD!$A$8:$AU$2162,3,0))</f>
        <v/>
      </c>
      <c r="C264" s="363" t="str">
        <f>IF($A264="","",VLOOKUP($A264,BDD!$A$8:$AU$2162,4,0))</f>
        <v/>
      </c>
      <c r="D264" s="398" t="str">
        <f>IF($A264="","",VLOOKUP($A264,BDD!$A$8:$AU$2162,12,0))</f>
        <v/>
      </c>
      <c r="E264" s="398" t="str">
        <f>IF($A264="","",VLOOKUP($A264,BDD!$A$8:$AU$2162,5,0))</f>
        <v/>
      </c>
      <c r="F264" s="398" t="str">
        <f>IF($A264="","",VLOOKUP($A264,BDD!$A$8:$AU$2162,6,0))</f>
        <v/>
      </c>
      <c r="G264" s="399" t="str">
        <f>IF($A264="","",VLOOKUP($A264,BDD!$A$8:$AU$2162,7,0))</f>
        <v/>
      </c>
      <c r="H264" s="398" t="str">
        <f>IF($A264="","",VLOOKUP($A264,BDD!$A$8:$AU$2162,8,0))</f>
        <v/>
      </c>
      <c r="I264" s="398" t="str">
        <f>IF($A264="","",VLOOKUP($A264,BDD!$A$8:$AU$2162,13,0))</f>
        <v/>
      </c>
      <c r="J264" s="398" t="str">
        <f>IF($A264="","",VLOOKUP($A264,BDD!$A$8:$AU$2162,14,0))</f>
        <v/>
      </c>
      <c r="K264" s="401" t="str">
        <f>IF(Y264="",IF($A264="","",VLOOKUP($A264,BDD!$A$8:$AU$2162,22,0)),VLOOKUP($A264,BDD!$A$8:$AU$2162,31,0))</f>
        <v/>
      </c>
      <c r="L264" s="399" t="str">
        <f>IF(Y264="",IF($A264="","",VLOOKUP($A264,BDD!$A$8:$AU$2162,16,0)),IF($A264="","",VLOOKUP($A264,BDD!$A$8:$AU$2162,29,0)))</f>
        <v/>
      </c>
      <c r="M264" s="402" t="str">
        <f>IF(Y264="",IF($A264="","",VLOOKUP($A264,BDD!$A$8:$AU$2162,17,0)),VLOOKUP($A264,BDD!$A$8:$AU$2162,30,0))</f>
        <v/>
      </c>
      <c r="N264" s="402" t="str">
        <f>IF(Y264="",IF($A264="","",VLOOKUP($A264,BDD!$A$8:$AU$2162,18,0)),VLOOKUP($A264,BDD!$A$8:$AU$2162,30,0))</f>
        <v/>
      </c>
      <c r="O264" s="402" t="str">
        <f>IF(Y264="",IF($A264="","",VLOOKUP($A264,BDD!$A$8:$AU$2162,19,0)),VLOOKUP($A264,BDD!$A$8:$AU$2162,30,0))</f>
        <v/>
      </c>
      <c r="P264" s="398" t="str">
        <f>IF($A264="","",RIGHT(VLOOKUP($A264,BDD!$A$8:$AU$2162,23,0),2))</f>
        <v/>
      </c>
      <c r="Q264" s="398" t="str">
        <f>IF($A264="","",RIGHT(VLOOKUP($A264,BDD!$A$8:$AU$2162,27,0),2))</f>
        <v/>
      </c>
      <c r="R264" s="398" t="str">
        <f>IF($A264="","",RIGHT(VLOOKUP($A264,BDD!$A$8:$AU$2162,32,0),2))</f>
        <v/>
      </c>
      <c r="S264" s="398" t="str">
        <f>IF($A264="","",RIGHT(VLOOKUP($A264,BDD!$A$8:$AU$2162,35,0),2))</f>
        <v/>
      </c>
      <c r="T264" s="398" t="str">
        <f>IF($A264="","",RIGHT(VLOOKUP($A264,BDD!$A$8:$AU$2162,38,0),2))</f>
        <v/>
      </c>
      <c r="U264" s="403"/>
      <c r="V264" s="359">
        <v>122</v>
      </c>
      <c r="W264" s="360" t="str">
        <f t="shared" si="5"/>
        <v/>
      </c>
      <c r="X264" s="370"/>
      <c r="Y264" s="411" t="str">
        <f>IF($A264="","",IF(VLOOKUP($A264,BDD!$A$8:$AU$2162,32,0)=0,"",VLOOKUP($A264,BDD!$A$8:$AU$2162,32,0)))</f>
        <v/>
      </c>
    </row>
    <row r="265" spans="1:25" s="359" customFormat="1" ht="21" customHeight="1">
      <c r="A265" s="350" t="str">
        <f t="shared" si="4"/>
        <v/>
      </c>
      <c r="B265" s="397" t="str">
        <f>IF($A265="","",VLOOKUP($A265,BDD!$A$8:$AU$2162,3,0))</f>
        <v/>
      </c>
      <c r="C265" s="363" t="str">
        <f>IF($A265="","",VLOOKUP($A265,BDD!$A$8:$AU$2162,4,0))</f>
        <v/>
      </c>
      <c r="D265" s="398" t="str">
        <f>IF($A265="","",VLOOKUP($A265,BDD!$A$8:$AU$2162,12,0))</f>
        <v/>
      </c>
      <c r="E265" s="398" t="str">
        <f>IF($A265="","",VLOOKUP($A265,BDD!$A$8:$AU$2162,5,0))</f>
        <v/>
      </c>
      <c r="F265" s="398" t="str">
        <f>IF($A265="","",VLOOKUP($A265,BDD!$A$8:$AU$2162,6,0))</f>
        <v/>
      </c>
      <c r="G265" s="399" t="str">
        <f>IF($A265="","",VLOOKUP($A265,BDD!$A$8:$AU$2162,7,0))</f>
        <v/>
      </c>
      <c r="H265" s="398" t="str">
        <f>IF($A265="","",VLOOKUP($A265,BDD!$A$8:$AU$2162,8,0))</f>
        <v/>
      </c>
      <c r="I265" s="398" t="str">
        <f>IF($A265="","",VLOOKUP($A265,BDD!$A$8:$AU$2162,13,0))</f>
        <v/>
      </c>
      <c r="J265" s="398" t="str">
        <f>IF($A265="","",VLOOKUP($A265,BDD!$A$8:$AU$2162,14,0))</f>
        <v/>
      </c>
      <c r="K265" s="401" t="str">
        <f>IF(Y265="",IF($A265="","",VLOOKUP($A265,BDD!$A$8:$AU$2162,22,0)),VLOOKUP($A265,BDD!$A$8:$AU$2162,31,0))</f>
        <v/>
      </c>
      <c r="L265" s="399" t="str">
        <f>IF(Y265="",IF($A265="","",VLOOKUP($A265,BDD!$A$8:$AU$2162,16,0)),IF($A265="","",VLOOKUP($A265,BDD!$A$8:$AU$2162,29,0)))</f>
        <v/>
      </c>
      <c r="M265" s="402" t="str">
        <f>IF(Y265="",IF($A265="","",VLOOKUP($A265,BDD!$A$8:$AU$2162,17,0)),VLOOKUP($A265,BDD!$A$8:$AU$2162,30,0))</f>
        <v/>
      </c>
      <c r="N265" s="402" t="str">
        <f>IF(Y265="",IF($A265="","",VLOOKUP($A265,BDD!$A$8:$AU$2162,18,0)),VLOOKUP($A265,BDD!$A$8:$AU$2162,30,0))</f>
        <v/>
      </c>
      <c r="O265" s="402" t="str">
        <f>IF(Y265="",IF($A265="","",VLOOKUP($A265,BDD!$A$8:$AU$2162,19,0)),VLOOKUP($A265,BDD!$A$8:$AU$2162,30,0))</f>
        <v/>
      </c>
      <c r="P265" s="398" t="str">
        <f>IF($A265="","",RIGHT(VLOOKUP($A265,BDD!$A$8:$AU$2162,23,0),2))</f>
        <v/>
      </c>
      <c r="Q265" s="398" t="str">
        <f>IF($A265="","",RIGHT(VLOOKUP($A265,BDD!$A$8:$AU$2162,27,0),2))</f>
        <v/>
      </c>
      <c r="R265" s="398" t="str">
        <f>IF($A265="","",RIGHT(VLOOKUP($A265,BDD!$A$8:$AU$2162,32,0),2))</f>
        <v/>
      </c>
      <c r="S265" s="398" t="str">
        <f>IF($A265="","",RIGHT(VLOOKUP($A265,BDD!$A$8:$AU$2162,35,0),2))</f>
        <v/>
      </c>
      <c r="T265" s="398" t="str">
        <f>IF($A265="","",RIGHT(VLOOKUP($A265,BDD!$A$8:$AU$2162,38,0),2))</f>
        <v/>
      </c>
      <c r="U265" s="403"/>
      <c r="V265" s="359">
        <v>123</v>
      </c>
      <c r="W265" s="360" t="str">
        <f t="shared" si="5"/>
        <v/>
      </c>
      <c r="X265" s="370"/>
      <c r="Y265" s="411" t="str">
        <f>IF($A265="","",IF(VLOOKUP($A265,BDD!$A$8:$AU$2162,32,0)=0,"",VLOOKUP($A265,BDD!$A$8:$AU$2162,32,0)))</f>
        <v/>
      </c>
    </row>
    <row r="266" spans="1:25" s="359" customFormat="1" ht="21" customHeight="1">
      <c r="A266" s="350" t="str">
        <f t="shared" si="4"/>
        <v/>
      </c>
      <c r="B266" s="397" t="str">
        <f>IF($A266="","",VLOOKUP($A266,BDD!$A$8:$AU$2162,3,0))</f>
        <v/>
      </c>
      <c r="C266" s="363" t="str">
        <f>IF($A266="","",VLOOKUP($A266,BDD!$A$8:$AU$2162,4,0))</f>
        <v/>
      </c>
      <c r="D266" s="398" t="str">
        <f>IF($A266="","",VLOOKUP($A266,BDD!$A$8:$AU$2162,12,0))</f>
        <v/>
      </c>
      <c r="E266" s="398" t="str">
        <f>IF($A266="","",VLOOKUP($A266,BDD!$A$8:$AU$2162,5,0))</f>
        <v/>
      </c>
      <c r="F266" s="398" t="str">
        <f>IF($A266="","",VLOOKUP($A266,BDD!$A$8:$AU$2162,6,0))</f>
        <v/>
      </c>
      <c r="G266" s="399" t="str">
        <f>IF($A266="","",VLOOKUP($A266,BDD!$A$8:$AU$2162,7,0))</f>
        <v/>
      </c>
      <c r="H266" s="398" t="str">
        <f>IF($A266="","",VLOOKUP($A266,BDD!$A$8:$AU$2162,8,0))</f>
        <v/>
      </c>
      <c r="I266" s="398" t="str">
        <f>IF($A266="","",VLOOKUP($A266,BDD!$A$8:$AU$2162,13,0))</f>
        <v/>
      </c>
      <c r="J266" s="398" t="str">
        <f>IF($A266="","",VLOOKUP($A266,BDD!$A$8:$AU$2162,14,0))</f>
        <v/>
      </c>
      <c r="K266" s="401" t="str">
        <f>IF(Y266="",IF($A266="","",VLOOKUP($A266,BDD!$A$8:$AU$2162,22,0)),VLOOKUP($A266,BDD!$A$8:$AU$2162,31,0))</f>
        <v/>
      </c>
      <c r="L266" s="399" t="str">
        <f>IF(Y266="",IF($A266="","",VLOOKUP($A266,BDD!$A$8:$AU$2162,16,0)),IF($A266="","",VLOOKUP($A266,BDD!$A$8:$AU$2162,29,0)))</f>
        <v/>
      </c>
      <c r="M266" s="402" t="str">
        <f>IF(Y266="",IF($A266="","",VLOOKUP($A266,BDD!$A$8:$AU$2162,17,0)),VLOOKUP($A266,BDD!$A$8:$AU$2162,30,0))</f>
        <v/>
      </c>
      <c r="N266" s="402" t="str">
        <f>IF(Y266="",IF($A266="","",VLOOKUP($A266,BDD!$A$8:$AU$2162,18,0)),VLOOKUP($A266,BDD!$A$8:$AU$2162,30,0))</f>
        <v/>
      </c>
      <c r="O266" s="402" t="str">
        <f>IF(Y266="",IF($A266="","",VLOOKUP($A266,BDD!$A$8:$AU$2162,19,0)),VLOOKUP($A266,BDD!$A$8:$AU$2162,30,0))</f>
        <v/>
      </c>
      <c r="P266" s="398" t="str">
        <f>IF($A266="","",RIGHT(VLOOKUP($A266,BDD!$A$8:$AU$2162,23,0),2))</f>
        <v/>
      </c>
      <c r="Q266" s="398" t="str">
        <f>IF($A266="","",RIGHT(VLOOKUP($A266,BDD!$A$8:$AU$2162,27,0),2))</f>
        <v/>
      </c>
      <c r="R266" s="398" t="str">
        <f>IF($A266="","",RIGHT(VLOOKUP($A266,BDD!$A$8:$AU$2162,32,0),2))</f>
        <v/>
      </c>
      <c r="S266" s="398" t="str">
        <f>IF($A266="","",RIGHT(VLOOKUP($A266,BDD!$A$8:$AU$2162,35,0),2))</f>
        <v/>
      </c>
      <c r="T266" s="398" t="str">
        <f>IF($A266="","",RIGHT(VLOOKUP($A266,BDD!$A$8:$AU$2162,38,0),2))</f>
        <v/>
      </c>
      <c r="U266" s="403"/>
      <c r="V266" s="359">
        <v>124</v>
      </c>
      <c r="W266" s="360" t="str">
        <f t="shared" si="5"/>
        <v/>
      </c>
      <c r="X266" s="370"/>
      <c r="Y266" s="411" t="str">
        <f>IF($A266="","",IF(VLOOKUP($A266,BDD!$A$8:$AU$2162,32,0)=0,"",VLOOKUP($A266,BDD!$A$8:$AU$2162,32,0)))</f>
        <v/>
      </c>
    </row>
    <row r="267" spans="1:25" s="359" customFormat="1" ht="21" customHeight="1">
      <c r="A267" s="350" t="str">
        <f t="shared" si="4"/>
        <v/>
      </c>
      <c r="B267" s="397" t="str">
        <f>IF($A267="","",VLOOKUP($A267,BDD!$A$8:$AU$2162,3,0))</f>
        <v/>
      </c>
      <c r="C267" s="363" t="str">
        <f>IF($A267="","",VLOOKUP($A267,BDD!$A$8:$AU$2162,4,0))</f>
        <v/>
      </c>
      <c r="D267" s="398" t="str">
        <f>IF($A267="","",VLOOKUP($A267,BDD!$A$8:$AU$2162,12,0))</f>
        <v/>
      </c>
      <c r="E267" s="398" t="str">
        <f>IF($A267="","",VLOOKUP($A267,BDD!$A$8:$AU$2162,5,0))</f>
        <v/>
      </c>
      <c r="F267" s="398" t="str">
        <f>IF($A267="","",VLOOKUP($A267,BDD!$A$8:$AU$2162,6,0))</f>
        <v/>
      </c>
      <c r="G267" s="399" t="str">
        <f>IF($A267="","",VLOOKUP($A267,BDD!$A$8:$AU$2162,7,0))</f>
        <v/>
      </c>
      <c r="H267" s="398" t="str">
        <f>IF($A267="","",VLOOKUP($A267,BDD!$A$8:$AU$2162,8,0))</f>
        <v/>
      </c>
      <c r="I267" s="398" t="str">
        <f>IF($A267="","",VLOOKUP($A267,BDD!$A$8:$AU$2162,13,0))</f>
        <v/>
      </c>
      <c r="J267" s="398" t="str">
        <f>IF($A267="","",VLOOKUP($A267,BDD!$A$8:$AU$2162,14,0))</f>
        <v/>
      </c>
      <c r="K267" s="401" t="str">
        <f>IF(Y267="",IF($A267="","",VLOOKUP($A267,BDD!$A$8:$AU$2162,22,0)),VLOOKUP($A267,BDD!$A$8:$AU$2162,31,0))</f>
        <v/>
      </c>
      <c r="L267" s="399" t="str">
        <f>IF(Y267="",IF($A267="","",VLOOKUP($A267,BDD!$A$8:$AU$2162,16,0)),IF($A267="","",VLOOKUP($A267,BDD!$A$8:$AU$2162,29,0)))</f>
        <v/>
      </c>
      <c r="M267" s="402" t="str">
        <f>IF(Y267="",IF($A267="","",VLOOKUP($A267,BDD!$A$8:$AU$2162,17,0)),VLOOKUP($A267,BDD!$A$8:$AU$2162,30,0))</f>
        <v/>
      </c>
      <c r="N267" s="402" t="str">
        <f>IF(Y267="",IF($A267="","",VLOOKUP($A267,BDD!$A$8:$AU$2162,18,0)),VLOOKUP($A267,BDD!$A$8:$AU$2162,30,0))</f>
        <v/>
      </c>
      <c r="O267" s="402" t="str">
        <f>IF(Y267="",IF($A267="","",VLOOKUP($A267,BDD!$A$8:$AU$2162,19,0)),VLOOKUP($A267,BDD!$A$8:$AU$2162,30,0))</f>
        <v/>
      </c>
      <c r="P267" s="398" t="str">
        <f>IF($A267="","",RIGHT(VLOOKUP($A267,BDD!$A$8:$AU$2162,23,0),2))</f>
        <v/>
      </c>
      <c r="Q267" s="398" t="str">
        <f>IF($A267="","",RIGHT(VLOOKUP($A267,BDD!$A$8:$AU$2162,27,0),2))</f>
        <v/>
      </c>
      <c r="R267" s="398" t="str">
        <f>IF($A267="","",RIGHT(VLOOKUP($A267,BDD!$A$8:$AU$2162,32,0),2))</f>
        <v/>
      </c>
      <c r="S267" s="398" t="str">
        <f>IF($A267="","",RIGHT(VLOOKUP($A267,BDD!$A$8:$AU$2162,35,0),2))</f>
        <v/>
      </c>
      <c r="T267" s="398" t="str">
        <f>IF($A267="","",RIGHT(VLOOKUP($A267,BDD!$A$8:$AU$2162,38,0),2))</f>
        <v/>
      </c>
      <c r="U267" s="403"/>
      <c r="V267" s="359">
        <v>125</v>
      </c>
      <c r="W267" s="360" t="str">
        <f t="shared" si="5"/>
        <v/>
      </c>
      <c r="X267" s="370"/>
      <c r="Y267" s="411" t="str">
        <f>IF($A267="","",IF(VLOOKUP($A267,BDD!$A$8:$AU$2162,32,0)=0,"",VLOOKUP($A267,BDD!$A$8:$AU$2162,32,0)))</f>
        <v/>
      </c>
    </row>
    <row r="268" spans="1:25" s="359" customFormat="1" ht="21" customHeight="1">
      <c r="A268" s="350" t="str">
        <f t="shared" si="4"/>
        <v/>
      </c>
      <c r="B268" s="404" t="str">
        <f>IF($A268="","",VLOOKUP($A268,BDD!$A$8:$AU$2162,3,0))</f>
        <v/>
      </c>
      <c r="C268" s="372" t="str">
        <f>IF($A268="","",VLOOKUP($A268,BDD!$A$8:$AU$2162,4,0))</f>
        <v/>
      </c>
      <c r="D268" s="405" t="str">
        <f>IF($A268="","",VLOOKUP($A268,BDD!$A$8:$AU$2162,12,0))</f>
        <v/>
      </c>
      <c r="E268" s="405" t="str">
        <f>IF($A268="","",VLOOKUP($A268,BDD!$A$8:$AU$2162,5,0))</f>
        <v/>
      </c>
      <c r="F268" s="405" t="str">
        <f>IF($A268="","",VLOOKUP($A268,BDD!$A$8:$AU$2162,6,0))</f>
        <v/>
      </c>
      <c r="G268" s="406" t="str">
        <f>IF($A268="","",VLOOKUP($A268,BDD!$A$8:$AU$2162,7,0))</f>
        <v/>
      </c>
      <c r="H268" s="405" t="str">
        <f>IF($A268="","",VLOOKUP($A268,BDD!$A$8:$AU$2162,8,0))</f>
        <v/>
      </c>
      <c r="I268" s="405" t="str">
        <f>IF($A268="","",VLOOKUP($A268,BDD!$A$8:$AU$2162,13,0))</f>
        <v/>
      </c>
      <c r="J268" s="405" t="str">
        <f>IF($A268="","",VLOOKUP($A268,BDD!$A$8:$AU$2162,14,0))</f>
        <v/>
      </c>
      <c r="K268" s="408" t="str">
        <f>IF(Y268="",IF($A268="","",VLOOKUP($A268,BDD!$A$8:$AU$2162,22,0)),VLOOKUP($A268,BDD!$A$8:$AU$2162,31,0))</f>
        <v/>
      </c>
      <c r="L268" s="406" t="str">
        <f>IF(Y268="",IF($A268="","",VLOOKUP($A268,BDD!$A$8:$AU$2162,16,0)),IF($A268="","",VLOOKUP($A268,BDD!$A$8:$AU$2162,29,0)))</f>
        <v/>
      </c>
      <c r="M268" s="409" t="str">
        <f>IF(Y268="",IF($A268="","",VLOOKUP($A268,BDD!$A$8:$AU$2162,17,0)),VLOOKUP($A268,BDD!$A$8:$AU$2162,30,0))</f>
        <v/>
      </c>
      <c r="N268" s="409" t="str">
        <f>IF(Y268="",IF($A268="","",VLOOKUP($A268,BDD!$A$8:$AU$2162,18,0)),VLOOKUP($A268,BDD!$A$8:$AU$2162,30,0))</f>
        <v/>
      </c>
      <c r="O268" s="409" t="str">
        <f>IF(Y268="",IF($A268="","",VLOOKUP($A268,BDD!$A$8:$AU$2162,19,0)),VLOOKUP($A268,BDD!$A$8:$AU$2162,30,0))</f>
        <v/>
      </c>
      <c r="P268" s="405" t="str">
        <f>IF($A268="","",RIGHT(VLOOKUP($A268,BDD!$A$8:$AU$2162,23,0),2))</f>
        <v/>
      </c>
      <c r="Q268" s="405" t="str">
        <f>IF($A268="","",RIGHT(VLOOKUP($A268,BDD!$A$8:$AU$2162,27,0),2))</f>
        <v/>
      </c>
      <c r="R268" s="405" t="str">
        <f>IF($A268="","",RIGHT(VLOOKUP($A268,BDD!$A$8:$AU$2162,32,0),2))</f>
        <v/>
      </c>
      <c r="S268" s="405" t="str">
        <f>IF($A268="","",RIGHT(VLOOKUP($A268,BDD!$A$8:$AU$2162,35,0),2))</f>
        <v/>
      </c>
      <c r="T268" s="405" t="str">
        <f>IF($A268="","",RIGHT(VLOOKUP($A268,BDD!$A$8:$AU$2162,38,0),2))</f>
        <v/>
      </c>
      <c r="U268" s="410"/>
      <c r="V268" s="359">
        <v>126</v>
      </c>
      <c r="W268" s="360" t="str">
        <f t="shared" si="5"/>
        <v/>
      </c>
      <c r="X268" s="370"/>
      <c r="Y268" s="411" t="str">
        <f>IF($A268="","",IF(VLOOKUP($A268,BDD!$A$8:$AU$2162,32,0)=0,"",VLOOKUP($A268,BDD!$A$8:$AU$2162,32,0)))</f>
        <v/>
      </c>
    </row>
    <row r="269" spans="1:25" ht="3" customHeight="1">
      <c r="A269" s="379"/>
      <c r="B269" s="216"/>
      <c r="C269" s="216"/>
      <c r="D269" s="216"/>
      <c r="E269" s="216"/>
      <c r="F269" s="216"/>
      <c r="G269" s="380"/>
      <c r="I269" s="216"/>
      <c r="J269" s="216"/>
      <c r="K269" s="216"/>
      <c r="L269" s="380"/>
      <c r="M269" s="381"/>
      <c r="N269" s="381"/>
      <c r="O269" s="381"/>
      <c r="P269" s="216"/>
      <c r="Q269" s="216"/>
      <c r="R269" s="216"/>
      <c r="S269" s="216"/>
      <c r="T269" s="216"/>
      <c r="U269" s="216"/>
      <c r="V269" s="189">
        <v>22</v>
      </c>
      <c r="W269" s="317" t="str">
        <f t="shared" si="5"/>
        <v/>
      </c>
      <c r="X269" s="370"/>
      <c r="Y269" s="414"/>
    </row>
    <row r="270" spans="1:25" s="382" customFormat="1" ht="20.100000000000001" customHeight="1">
      <c r="B270" s="1126" t="s">
        <v>1617</v>
      </c>
      <c r="C270" s="1126"/>
      <c r="D270" s="1126"/>
      <c r="E270" s="1126"/>
      <c r="F270" s="1126"/>
      <c r="G270" s="1126"/>
      <c r="H270" s="1126"/>
      <c r="I270" s="1115" t="s">
        <v>1777</v>
      </c>
      <c r="J270" s="1115"/>
      <c r="K270" s="1115"/>
      <c r="L270" s="1115"/>
      <c r="M270" s="1115"/>
      <c r="N270" s="1115"/>
      <c r="O270" s="1115"/>
      <c r="P270" s="1115"/>
      <c r="Q270" s="1115"/>
      <c r="R270" s="1115"/>
      <c r="S270" s="1115"/>
      <c r="T270" s="1115"/>
      <c r="U270" s="1115"/>
      <c r="V270" s="189"/>
      <c r="W270" s="317" t="str">
        <f t="shared" si="5"/>
        <v/>
      </c>
      <c r="X270" s="370"/>
      <c r="Y270" s="414"/>
    </row>
    <row r="271" spans="1:25" s="382" customFormat="1" ht="20.100000000000001" customHeight="1">
      <c r="B271" s="1114" t="s">
        <v>1840</v>
      </c>
      <c r="C271" s="1114"/>
      <c r="D271" s="1114"/>
      <c r="E271" s="1114"/>
      <c r="F271" s="1114"/>
      <c r="G271" s="1114"/>
      <c r="H271" s="1114"/>
      <c r="I271" s="1115"/>
      <c r="J271" s="1115"/>
      <c r="K271" s="1115"/>
      <c r="L271" s="1115"/>
      <c r="M271" s="1115"/>
      <c r="N271" s="1115"/>
      <c r="O271" s="1115"/>
      <c r="P271" s="1115"/>
      <c r="Q271" s="1115"/>
      <c r="R271" s="1115"/>
      <c r="S271" s="1115"/>
      <c r="T271" s="1115"/>
      <c r="U271" s="1115"/>
      <c r="V271" s="189"/>
      <c r="W271" s="317" t="str">
        <f t="shared" si="5"/>
        <v/>
      </c>
      <c r="X271" s="370"/>
      <c r="Y271" s="414"/>
    </row>
    <row r="272" spans="1:25" s="382" customFormat="1" ht="20.100000000000001" customHeight="1">
      <c r="B272" s="1114" t="s">
        <v>1841</v>
      </c>
      <c r="C272" s="1114"/>
      <c r="D272" s="1114"/>
      <c r="E272" s="1114"/>
      <c r="F272" s="1114"/>
      <c r="G272" s="1114"/>
      <c r="H272" s="1114"/>
      <c r="I272" s="1115"/>
      <c r="J272" s="1115"/>
      <c r="K272" s="1115"/>
      <c r="L272" s="1115"/>
      <c r="M272" s="1115"/>
      <c r="N272" s="1115"/>
      <c r="O272" s="1115"/>
      <c r="P272" s="1115"/>
      <c r="Q272" s="1115"/>
      <c r="R272" s="1115"/>
      <c r="S272" s="1115"/>
      <c r="T272" s="1115"/>
      <c r="U272" s="1115"/>
      <c r="V272" s="189"/>
      <c r="W272" s="317" t="str">
        <f t="shared" si="5"/>
        <v/>
      </c>
      <c r="X272" s="370"/>
      <c r="Y272" s="414"/>
    </row>
    <row r="273" spans="1:25" s="382" customFormat="1" ht="20.100000000000001" customHeight="1">
      <c r="B273" s="1114" t="s">
        <v>1842</v>
      </c>
      <c r="C273" s="1114"/>
      <c r="D273" s="1114"/>
      <c r="E273" s="1114"/>
      <c r="F273" s="1114"/>
      <c r="G273" s="1114"/>
      <c r="H273" s="1114"/>
      <c r="I273" s="1115"/>
      <c r="J273" s="1115"/>
      <c r="K273" s="1115"/>
      <c r="L273" s="1115"/>
      <c r="M273" s="1115"/>
      <c r="N273" s="1115"/>
      <c r="O273" s="1115"/>
      <c r="P273" s="1115"/>
      <c r="Q273" s="1115"/>
      <c r="R273" s="1115"/>
      <c r="S273" s="1115"/>
      <c r="T273" s="1115"/>
      <c r="U273" s="1115"/>
      <c r="V273" s="189"/>
      <c r="W273" s="317" t="str">
        <f t="shared" si="5"/>
        <v/>
      </c>
      <c r="X273" s="370"/>
      <c r="Y273" s="414"/>
    </row>
    <row r="274" spans="1:25" s="316" customFormat="1" ht="18.95" customHeight="1">
      <c r="A274" s="315"/>
      <c r="B274" s="1127"/>
      <c r="C274" s="1127"/>
      <c r="D274" s="1127"/>
      <c r="E274" s="1127"/>
      <c r="F274" s="1128" t="s">
        <v>1533</v>
      </c>
      <c r="G274" s="1129"/>
      <c r="H274" s="1129"/>
      <c r="I274" s="1129"/>
      <c r="J274" s="1129"/>
      <c r="K274" s="1129"/>
      <c r="L274" s="1129"/>
      <c r="M274" s="1129"/>
      <c r="N274" s="1129"/>
      <c r="O274" s="1129"/>
      <c r="P274" s="1129"/>
      <c r="Q274" s="1130"/>
      <c r="R274" s="1137" t="s">
        <v>1820</v>
      </c>
      <c r="S274" s="1138"/>
      <c r="T274" s="1138"/>
      <c r="U274" s="1139"/>
      <c r="W274" s="317" t="str">
        <f t="shared" si="5"/>
        <v/>
      </c>
      <c r="X274" s="370"/>
      <c r="Y274" s="414"/>
    </row>
    <row r="275" spans="1:25" s="316" customFormat="1" ht="18.95" customHeight="1">
      <c r="A275" s="315"/>
      <c r="B275" s="1127"/>
      <c r="C275" s="1127"/>
      <c r="D275" s="1127"/>
      <c r="E275" s="1127"/>
      <c r="F275" s="1131"/>
      <c r="G275" s="1132"/>
      <c r="H275" s="1132"/>
      <c r="I275" s="1132"/>
      <c r="J275" s="1132"/>
      <c r="K275" s="1132"/>
      <c r="L275" s="1132"/>
      <c r="M275" s="1132"/>
      <c r="N275" s="1132"/>
      <c r="O275" s="1132"/>
      <c r="P275" s="1132"/>
      <c r="Q275" s="1133"/>
      <c r="R275" s="1137" t="s">
        <v>1536</v>
      </c>
      <c r="S275" s="1138"/>
      <c r="T275" s="1138"/>
      <c r="U275" s="1139"/>
      <c r="W275" s="317" t="str">
        <f t="shared" si="5"/>
        <v/>
      </c>
      <c r="X275" s="370"/>
      <c r="Y275" s="414"/>
    </row>
    <row r="276" spans="1:25" s="316" customFormat="1" ht="18.95" customHeight="1">
      <c r="A276" s="315"/>
      <c r="B276" s="1127"/>
      <c r="C276" s="1127"/>
      <c r="D276" s="1127"/>
      <c r="E276" s="1127"/>
      <c r="F276" s="1134"/>
      <c r="G276" s="1135"/>
      <c r="H276" s="1135"/>
      <c r="I276" s="1135"/>
      <c r="J276" s="1135"/>
      <c r="K276" s="1135"/>
      <c r="L276" s="1135"/>
      <c r="M276" s="1135"/>
      <c r="N276" s="1135"/>
      <c r="O276" s="1135"/>
      <c r="P276" s="1135"/>
      <c r="Q276" s="1136"/>
      <c r="R276" s="1137" t="s">
        <v>1538</v>
      </c>
      <c r="S276" s="1138"/>
      <c r="T276" s="1138"/>
      <c r="U276" s="1139"/>
      <c r="W276" s="317" t="str">
        <f t="shared" si="5"/>
        <v/>
      </c>
      <c r="X276" s="370"/>
      <c r="Y276" s="414"/>
    </row>
    <row r="277" spans="1:25" s="316" customFormat="1" ht="3" customHeight="1">
      <c r="A277" s="315"/>
      <c r="H277" s="319"/>
      <c r="M277" s="320"/>
      <c r="N277" s="320"/>
      <c r="O277" s="320"/>
      <c r="W277" s="317" t="str">
        <f t="shared" si="5"/>
        <v/>
      </c>
      <c r="X277" s="370"/>
      <c r="Y277" s="414"/>
    </row>
    <row r="278" spans="1:25" s="316" customFormat="1" ht="21.75" customHeight="1">
      <c r="A278" s="315"/>
      <c r="B278" s="1116" t="s">
        <v>1821</v>
      </c>
      <c r="C278" s="1117"/>
      <c r="D278" s="1117"/>
      <c r="E278" s="1117"/>
      <c r="F278" s="1117"/>
      <c r="G278" s="1117"/>
      <c r="H278" s="1117"/>
      <c r="I278" s="1117"/>
      <c r="J278" s="1117"/>
      <c r="K278" s="1117"/>
      <c r="L278" s="1117"/>
      <c r="M278" s="1117"/>
      <c r="N278" s="1117"/>
      <c r="O278" s="1117"/>
      <c r="P278" s="1117"/>
      <c r="Q278" s="1117"/>
      <c r="R278" s="1117"/>
      <c r="S278" s="1117"/>
      <c r="T278" s="1117"/>
      <c r="U278" s="1118"/>
      <c r="W278" s="317" t="str">
        <f t="shared" si="5"/>
        <v/>
      </c>
      <c r="X278" s="370"/>
      <c r="Y278" s="414"/>
    </row>
    <row r="279" spans="1:25" s="326" customFormat="1" ht="18.75" customHeight="1">
      <c r="A279" s="315"/>
      <c r="B279" s="321" t="s">
        <v>1822</v>
      </c>
      <c r="C279" s="322"/>
      <c r="D279" s="322"/>
      <c r="E279" s="322"/>
      <c r="F279" s="384" t="str">
        <f>$F$7</f>
        <v>MFD-ISW Vers MFD-CPF-</v>
      </c>
      <c r="H279" s="385"/>
      <c r="J279" s="327"/>
      <c r="K279" s="328" t="s">
        <v>1824</v>
      </c>
      <c r="L279" s="329">
        <f>$L$7</f>
        <v>0</v>
      </c>
      <c r="M279" s="330" t="s">
        <v>1825</v>
      </c>
      <c r="N279" s="331" t="s">
        <v>1826</v>
      </c>
      <c r="O279" s="332"/>
      <c r="P279" s="1119">
        <f>$P$7</f>
        <v>0</v>
      </c>
      <c r="Q279" s="1119"/>
      <c r="R279" s="333" t="s">
        <v>1825</v>
      </c>
      <c r="S279" s="324" t="s">
        <v>1827</v>
      </c>
      <c r="U279" s="334" t="str">
        <f>CONCATENATE("7/",$L$1)</f>
        <v>7/6</v>
      </c>
      <c r="W279" s="317" t="str">
        <f t="shared" si="5"/>
        <v/>
      </c>
      <c r="X279" s="370"/>
      <c r="Y279" s="414"/>
    </row>
    <row r="280" spans="1:25" s="223" customFormat="1" ht="22.5" customHeight="1">
      <c r="A280" s="387"/>
      <c r="B280" s="1120" t="s">
        <v>1828</v>
      </c>
      <c r="C280" s="1121"/>
      <c r="D280" s="1121"/>
      <c r="E280" s="1121"/>
      <c r="F280" s="1121"/>
      <c r="G280" s="1121"/>
      <c r="H280" s="1121"/>
      <c r="I280" s="1121"/>
      <c r="J280" s="1121"/>
      <c r="K280" s="1121"/>
      <c r="L280" s="1122"/>
      <c r="M280" s="1123" t="s">
        <v>1829</v>
      </c>
      <c r="N280" s="1124"/>
      <c r="O280" s="1125"/>
      <c r="P280" s="335" t="s">
        <v>1830</v>
      </c>
      <c r="Q280" s="336"/>
      <c r="R280" s="337">
        <f>$R$8</f>
        <v>0</v>
      </c>
      <c r="S280" s="336"/>
      <c r="T280" s="336"/>
      <c r="U280" s="338"/>
      <c r="W280" s="317" t="str">
        <f t="shared" si="5"/>
        <v/>
      </c>
      <c r="X280" s="370"/>
      <c r="Y280" s="414"/>
    </row>
    <row r="281" spans="1:25" s="347" customFormat="1" ht="55.5" customHeight="1">
      <c r="A281" s="388"/>
      <c r="B281" s="340" t="s">
        <v>1831</v>
      </c>
      <c r="C281" s="341" t="s">
        <v>1492</v>
      </c>
      <c r="D281" s="341" t="s">
        <v>1500</v>
      </c>
      <c r="E281" s="341" t="s">
        <v>1493</v>
      </c>
      <c r="F281" s="341" t="s">
        <v>1494</v>
      </c>
      <c r="G281" s="341" t="s">
        <v>1832</v>
      </c>
      <c r="H281" s="341" t="s">
        <v>1833</v>
      </c>
      <c r="I281" s="341" t="s">
        <v>1501</v>
      </c>
      <c r="J281" s="341" t="s">
        <v>1502</v>
      </c>
      <c r="K281" s="343" t="s">
        <v>1519</v>
      </c>
      <c r="L281" s="341" t="s">
        <v>1504</v>
      </c>
      <c r="M281" s="344" t="s">
        <v>1516</v>
      </c>
      <c r="N281" s="344" t="s">
        <v>1517</v>
      </c>
      <c r="O281" s="344" t="s">
        <v>1518</v>
      </c>
      <c r="P281" s="345" t="s">
        <v>1834</v>
      </c>
      <c r="Q281" s="345" t="s">
        <v>1835</v>
      </c>
      <c r="R281" s="345" t="s">
        <v>1836</v>
      </c>
      <c r="S281" s="345" t="s">
        <v>1837</v>
      </c>
      <c r="T281" s="345" t="s">
        <v>1838</v>
      </c>
      <c r="U281" s="346" t="s">
        <v>1839</v>
      </c>
      <c r="W281" s="317" t="str">
        <f t="shared" si="5"/>
        <v/>
      </c>
      <c r="X281" s="370"/>
      <c r="Y281" s="414"/>
    </row>
    <row r="282" spans="1:25" ht="3" customHeight="1">
      <c r="A282" s="389"/>
      <c r="B282" s="348"/>
      <c r="C282" s="348"/>
      <c r="D282" s="348"/>
      <c r="E282" s="348"/>
      <c r="F282" s="348"/>
      <c r="G282" s="348"/>
      <c r="H282" s="348"/>
      <c r="I282" s="348"/>
      <c r="J282" s="348"/>
      <c r="K282" s="348"/>
      <c r="L282" s="348"/>
      <c r="M282" s="349"/>
      <c r="N282" s="349"/>
      <c r="O282" s="349"/>
      <c r="P282" s="348"/>
      <c r="Q282" s="348"/>
      <c r="R282" s="348"/>
      <c r="S282" s="348"/>
      <c r="T282" s="348"/>
      <c r="U282" s="348"/>
      <c r="V282" s="348"/>
      <c r="W282" s="317" t="str">
        <f t="shared" si="5"/>
        <v/>
      </c>
      <c r="X282" s="370"/>
      <c r="Y282" s="414"/>
    </row>
    <row r="283" spans="1:25" s="359" customFormat="1" ht="21" customHeight="1">
      <c r="A283" s="350" t="str">
        <f>IF(X189="","",X189)</f>
        <v/>
      </c>
      <c r="B283" s="390" t="str">
        <f>IF($A283="","",VLOOKUP($A283,BDD!$A$8:$AU$2162,3,0))</f>
        <v/>
      </c>
      <c r="C283" s="352" t="str">
        <f>IF($A283="","",VLOOKUP($A283,BDD!$A$8:$AU$2162,4,0))</f>
        <v/>
      </c>
      <c r="D283" s="391" t="str">
        <f>IF($A283="","",VLOOKUP($A283,BDD!$A$8:$AU$2162,12,0))</f>
        <v/>
      </c>
      <c r="E283" s="391" t="str">
        <f>IF($A283="","",VLOOKUP($A283,BDD!$A$8:$AU$2162,5,0))</f>
        <v/>
      </c>
      <c r="F283" s="391" t="str">
        <f>IF($A283="","",VLOOKUP($A283,BDD!$A$8:$AU$2162,6,0))</f>
        <v/>
      </c>
      <c r="G283" s="392" t="str">
        <f>IF($A283="","",VLOOKUP($A283,BDD!$A$8:$AU$2162,7,0))</f>
        <v/>
      </c>
      <c r="H283" s="391" t="str">
        <f>IF($A283="","",VLOOKUP($A283,BDD!$A$8:$AU$2162,8,0))</f>
        <v/>
      </c>
      <c r="I283" s="391" t="str">
        <f>IF($A283="","",VLOOKUP($A283,BDD!$A$8:$AU$2162,13,0))</f>
        <v/>
      </c>
      <c r="J283" s="391" t="str">
        <f>IF($A283="","",VLOOKUP($A283,BDD!$A$8:$AU$2162,14,0))</f>
        <v/>
      </c>
      <c r="K283" s="394" t="str">
        <f>IF(Y283="",IF($A283="","",VLOOKUP($A283,BDD!$A$8:$AU$2162,22,0)),VLOOKUP($A283,BDD!$A$8:$AU$2162,31,0))</f>
        <v/>
      </c>
      <c r="L283" s="392" t="str">
        <f>IF(Y283="",IF($A283="","",VLOOKUP($A283,BDD!$A$8:$AU$2162,16,0)),IF($A283="","",VLOOKUP($A283,BDD!$A$8:$AU$2162,29,0)))</f>
        <v/>
      </c>
      <c r="M283" s="395" t="str">
        <f>IF(Y283="",IF($A283="","",VLOOKUP($A283,BDD!$A$8:$AU$2162,17,0)),VLOOKUP($A283,BDD!$A$8:$AU$2162,30,0))</f>
        <v/>
      </c>
      <c r="N283" s="395" t="str">
        <f>IF(Y283="",IF($A283="","",VLOOKUP($A283,BDD!$A$8:$AU$2162,18,0)),VLOOKUP($A283,BDD!$A$8:$AU$2162,30,0))</f>
        <v/>
      </c>
      <c r="O283" s="395" t="str">
        <f>IF(Y283="",IF($A283="","",VLOOKUP($A283,BDD!$A$8:$AU$2162,19,0)),VLOOKUP($A283,BDD!$A$8:$AU$2162,30,0))</f>
        <v/>
      </c>
      <c r="P283" s="391" t="str">
        <f>IF($A283="","",RIGHT(VLOOKUP($A283,BDD!$A$8:$AU$2162,23,0),2))</f>
        <v/>
      </c>
      <c r="Q283" s="391" t="str">
        <f>IF($A283="","",RIGHT(VLOOKUP($A283,BDD!$A$8:$AU$2162,27,0),2))</f>
        <v/>
      </c>
      <c r="R283" s="391" t="str">
        <f>IF($A283="","",RIGHT(VLOOKUP($A283,BDD!$A$8:$AU$2162,32,0),2))</f>
        <v/>
      </c>
      <c r="S283" s="391" t="str">
        <f>IF($A283="","",RIGHT(VLOOKUP($A283,BDD!$A$8:$AU$2162,35,0),2))</f>
        <v/>
      </c>
      <c r="T283" s="391" t="str">
        <f>IF($A283="","",RIGHT(VLOOKUP($A283,BDD!$A$8:$AU$2162,38,0),2))</f>
        <v/>
      </c>
      <c r="U283" s="396"/>
      <c r="V283" s="359">
        <v>127</v>
      </c>
      <c r="W283" s="360" t="str">
        <f t="shared" si="5"/>
        <v/>
      </c>
      <c r="X283" s="370"/>
      <c r="Y283" s="411" t="str">
        <f>IF($A283="","",IF(VLOOKUP($A283,BDD!$A$8:$AU$2162,32,0)=0,"",VLOOKUP($A283,BDD!$A$8:$AU$2162,32,0)))</f>
        <v/>
      </c>
    </row>
    <row r="284" spans="1:25" s="359" customFormat="1" ht="21" customHeight="1">
      <c r="A284" s="350" t="str">
        <f t="shared" ref="A284:A303" si="6">IF(X190="","",X190)</f>
        <v/>
      </c>
      <c r="B284" s="397" t="str">
        <f>IF($A284="","",VLOOKUP($A284,BDD!$A$8:$AU$2162,3,0))</f>
        <v/>
      </c>
      <c r="C284" s="363" t="str">
        <f>IF($A284="","",VLOOKUP($A284,BDD!$A$8:$AU$2162,4,0))</f>
        <v/>
      </c>
      <c r="D284" s="398" t="str">
        <f>IF($A284="","",VLOOKUP($A284,BDD!$A$8:$AU$2162,12,0))</f>
        <v/>
      </c>
      <c r="E284" s="398" t="str">
        <f>IF($A284="","",VLOOKUP($A284,BDD!$A$8:$AU$2162,5,0))</f>
        <v/>
      </c>
      <c r="F284" s="398" t="str">
        <f>IF($A284="","",VLOOKUP($A284,BDD!$A$8:$AU$2162,6,0))</f>
        <v/>
      </c>
      <c r="G284" s="399" t="str">
        <f>IF($A284="","",VLOOKUP($A284,BDD!$A$8:$AU$2162,7,0))</f>
        <v/>
      </c>
      <c r="H284" s="398" t="str">
        <f>IF($A284="","",VLOOKUP($A284,BDD!$A$8:$AU$2162,8,0))</f>
        <v/>
      </c>
      <c r="I284" s="398" t="str">
        <f>IF($A284="","",VLOOKUP($A284,BDD!$A$8:$AU$2162,13,0))</f>
        <v/>
      </c>
      <c r="J284" s="398" t="str">
        <f>IF($A284="","",VLOOKUP($A284,BDD!$A$8:$AU$2162,14,0))</f>
        <v/>
      </c>
      <c r="K284" s="401" t="str">
        <f>IF(Y284="",IF($A284="","",VLOOKUP($A284,BDD!$A$8:$AU$2162,22,0)),VLOOKUP($A284,BDD!$A$8:$AU$2162,31,0))</f>
        <v/>
      </c>
      <c r="L284" s="399" t="str">
        <f>IF(Y284="",IF($A284="","",VLOOKUP($A284,BDD!$A$8:$AU$2162,16,0)),IF($A284="","",VLOOKUP($A284,BDD!$A$8:$AU$2162,29,0)))</f>
        <v/>
      </c>
      <c r="M284" s="402" t="str">
        <f>IF(Y284="",IF($A284="","",VLOOKUP($A284,BDD!$A$8:$AU$2162,17,0)),VLOOKUP($A284,BDD!$A$8:$AU$2162,30,0))</f>
        <v/>
      </c>
      <c r="N284" s="402" t="str">
        <f>IF(Y284="",IF($A284="","",VLOOKUP($A284,BDD!$A$8:$AU$2162,18,0)),VLOOKUP($A284,BDD!$A$8:$AU$2162,30,0))</f>
        <v/>
      </c>
      <c r="O284" s="402" t="str">
        <f>IF(Y284="",IF($A284="","",VLOOKUP($A284,BDD!$A$8:$AU$2162,19,0)),VLOOKUP($A284,BDD!$A$8:$AU$2162,30,0))</f>
        <v/>
      </c>
      <c r="P284" s="398" t="str">
        <f>IF($A284="","",RIGHT(VLOOKUP($A284,BDD!$A$8:$AU$2162,23,0),2))</f>
        <v/>
      </c>
      <c r="Q284" s="398" t="str">
        <f>IF($A284="","",RIGHT(VLOOKUP($A284,BDD!$A$8:$AU$2162,27,0),2))</f>
        <v/>
      </c>
      <c r="R284" s="398" t="str">
        <f>IF($A284="","",RIGHT(VLOOKUP($A284,BDD!$A$8:$AU$2162,32,0),2))</f>
        <v/>
      </c>
      <c r="S284" s="398" t="str">
        <f>IF($A284="","",RIGHT(VLOOKUP($A284,BDD!$A$8:$AU$2162,35,0),2))</f>
        <v/>
      </c>
      <c r="T284" s="398" t="str">
        <f>IF($A284="","",RIGHT(VLOOKUP($A284,BDD!$A$8:$AU$2162,38,0),2))</f>
        <v/>
      </c>
      <c r="U284" s="403"/>
      <c r="V284" s="359">
        <v>128</v>
      </c>
      <c r="W284" s="360" t="str">
        <f t="shared" si="5"/>
        <v/>
      </c>
      <c r="X284" s="370"/>
      <c r="Y284" s="411" t="str">
        <f>IF($A284="","",IF(VLOOKUP($A284,BDD!$A$8:$AU$2162,32,0)=0,"",VLOOKUP($A284,BDD!$A$8:$AU$2162,32,0)))</f>
        <v/>
      </c>
    </row>
    <row r="285" spans="1:25" s="359" customFormat="1" ht="21" customHeight="1">
      <c r="A285" s="350" t="str">
        <f t="shared" si="6"/>
        <v/>
      </c>
      <c r="B285" s="397" t="str">
        <f>IF($A285="","",VLOOKUP($A285,BDD!$A$8:$AU$2162,3,0))</f>
        <v/>
      </c>
      <c r="C285" s="363" t="str">
        <f>IF($A285="","",VLOOKUP($A285,BDD!$A$8:$AU$2162,4,0))</f>
        <v/>
      </c>
      <c r="D285" s="398" t="str">
        <f>IF($A285="","",VLOOKUP($A285,BDD!$A$8:$AU$2162,12,0))</f>
        <v/>
      </c>
      <c r="E285" s="398" t="str">
        <f>IF($A285="","",VLOOKUP($A285,BDD!$A$8:$AU$2162,5,0))</f>
        <v/>
      </c>
      <c r="F285" s="398" t="str">
        <f>IF($A285="","",VLOOKUP($A285,BDD!$A$8:$AU$2162,6,0))</f>
        <v/>
      </c>
      <c r="G285" s="399" t="str">
        <f>IF($A285="","",VLOOKUP($A285,BDD!$A$8:$AU$2162,7,0))</f>
        <v/>
      </c>
      <c r="H285" s="398" t="str">
        <f>IF($A285="","",VLOOKUP($A285,BDD!$A$8:$AU$2162,8,0))</f>
        <v/>
      </c>
      <c r="I285" s="398" t="str">
        <f>IF($A285="","",VLOOKUP($A285,BDD!$A$8:$AU$2162,13,0))</f>
        <v/>
      </c>
      <c r="J285" s="398" t="str">
        <f>IF($A285="","",VLOOKUP($A285,BDD!$A$8:$AU$2162,14,0))</f>
        <v/>
      </c>
      <c r="K285" s="401" t="str">
        <f>IF(Y285="",IF($A285="","",VLOOKUP($A285,BDD!$A$8:$AU$2162,22,0)),VLOOKUP($A285,BDD!$A$8:$AU$2162,31,0))</f>
        <v/>
      </c>
      <c r="L285" s="399" t="str">
        <f>IF(Y285="",IF($A285="","",VLOOKUP($A285,BDD!$A$8:$AU$2162,16,0)),IF($A285="","",VLOOKUP($A285,BDD!$A$8:$AU$2162,29,0)))</f>
        <v/>
      </c>
      <c r="M285" s="402" t="str">
        <f>IF(Y285="",IF($A285="","",VLOOKUP($A285,BDD!$A$8:$AU$2162,17,0)),VLOOKUP($A285,BDD!$A$8:$AU$2162,30,0))</f>
        <v/>
      </c>
      <c r="N285" s="402" t="str">
        <f>IF(Y285="",IF($A285="","",VLOOKUP($A285,BDD!$A$8:$AU$2162,18,0)),VLOOKUP($A285,BDD!$A$8:$AU$2162,30,0))</f>
        <v/>
      </c>
      <c r="O285" s="402" t="str">
        <f>IF(Y285="",IF($A285="","",VLOOKUP($A285,BDD!$A$8:$AU$2162,19,0)),VLOOKUP($A285,BDD!$A$8:$AU$2162,30,0))</f>
        <v/>
      </c>
      <c r="P285" s="398" t="str">
        <f>IF($A285="","",RIGHT(VLOOKUP($A285,BDD!$A$8:$AU$2162,23,0),2))</f>
        <v/>
      </c>
      <c r="Q285" s="398" t="str">
        <f>IF($A285="","",RIGHT(VLOOKUP($A285,BDD!$A$8:$AU$2162,27,0),2))</f>
        <v/>
      </c>
      <c r="R285" s="398" t="str">
        <f>IF($A285="","",RIGHT(VLOOKUP($A285,BDD!$A$8:$AU$2162,32,0),2))</f>
        <v/>
      </c>
      <c r="S285" s="398" t="str">
        <f>IF($A285="","",RIGHT(VLOOKUP($A285,BDD!$A$8:$AU$2162,35,0),2))</f>
        <v/>
      </c>
      <c r="T285" s="398" t="str">
        <f>IF($A285="","",RIGHT(VLOOKUP($A285,BDD!$A$8:$AU$2162,38,0),2))</f>
        <v/>
      </c>
      <c r="U285" s="403"/>
      <c r="V285" s="359">
        <v>129</v>
      </c>
      <c r="W285" s="360" t="str">
        <f t="shared" si="5"/>
        <v/>
      </c>
      <c r="X285" s="370"/>
      <c r="Y285" s="411" t="str">
        <f>IF($A285="","",IF(VLOOKUP($A285,BDD!$A$8:$AU$2162,32,0)=0,"",VLOOKUP($A285,BDD!$A$8:$AU$2162,32,0)))</f>
        <v/>
      </c>
    </row>
    <row r="286" spans="1:25" s="359" customFormat="1" ht="21" customHeight="1">
      <c r="A286" s="350" t="str">
        <f t="shared" si="6"/>
        <v/>
      </c>
      <c r="B286" s="397" t="str">
        <f>IF($A286="","",VLOOKUP($A286,BDD!$A$8:$AU$2162,3,0))</f>
        <v/>
      </c>
      <c r="C286" s="363" t="str">
        <f>IF($A286="","",VLOOKUP($A286,BDD!$A$8:$AU$2162,4,0))</f>
        <v/>
      </c>
      <c r="D286" s="398" t="str">
        <f>IF($A286="","",VLOOKUP($A286,BDD!$A$8:$AU$2162,12,0))</f>
        <v/>
      </c>
      <c r="E286" s="398" t="str">
        <f>IF($A286="","",VLOOKUP($A286,BDD!$A$8:$AU$2162,5,0))</f>
        <v/>
      </c>
      <c r="F286" s="398" t="str">
        <f>IF($A286="","",VLOOKUP($A286,BDD!$A$8:$AU$2162,6,0))</f>
        <v/>
      </c>
      <c r="G286" s="399" t="str">
        <f>IF($A286="","",VLOOKUP($A286,BDD!$A$8:$AU$2162,7,0))</f>
        <v/>
      </c>
      <c r="H286" s="398" t="str">
        <f>IF($A286="","",VLOOKUP($A286,BDD!$A$8:$AU$2162,8,0))</f>
        <v/>
      </c>
      <c r="I286" s="398" t="str">
        <f>IF($A286="","",VLOOKUP($A286,BDD!$A$8:$AU$2162,13,0))</f>
        <v/>
      </c>
      <c r="J286" s="398" t="str">
        <f>IF($A286="","",VLOOKUP($A286,BDD!$A$8:$AU$2162,14,0))</f>
        <v/>
      </c>
      <c r="K286" s="401" t="str">
        <f>IF(Y286="",IF($A286="","",VLOOKUP($A286,BDD!$A$8:$AU$2162,22,0)),VLOOKUP($A286,BDD!$A$8:$AU$2162,31,0))</f>
        <v/>
      </c>
      <c r="L286" s="399" t="str">
        <f>IF(Y286="",IF($A286="","",VLOOKUP($A286,BDD!$A$8:$AU$2162,16,0)),IF($A286="","",VLOOKUP($A286,BDD!$A$8:$AU$2162,29,0)))</f>
        <v/>
      </c>
      <c r="M286" s="402" t="str">
        <f>IF(Y286="",IF($A286="","",VLOOKUP($A286,BDD!$A$8:$AU$2162,17,0)),VLOOKUP($A286,BDD!$A$8:$AU$2162,30,0))</f>
        <v/>
      </c>
      <c r="N286" s="402" t="str">
        <f>IF(Y286="",IF($A286="","",VLOOKUP($A286,BDD!$A$8:$AU$2162,18,0)),VLOOKUP($A286,BDD!$A$8:$AU$2162,30,0))</f>
        <v/>
      </c>
      <c r="O286" s="402" t="str">
        <f>IF(Y286="",IF($A286="","",VLOOKUP($A286,BDD!$A$8:$AU$2162,19,0)),VLOOKUP($A286,BDD!$A$8:$AU$2162,30,0))</f>
        <v/>
      </c>
      <c r="P286" s="398" t="str">
        <f>IF($A286="","",RIGHT(VLOOKUP($A286,BDD!$A$8:$AU$2162,23,0),2))</f>
        <v/>
      </c>
      <c r="Q286" s="398" t="str">
        <f>IF($A286="","",RIGHT(VLOOKUP($A286,BDD!$A$8:$AU$2162,27,0),2))</f>
        <v/>
      </c>
      <c r="R286" s="398" t="str">
        <f>IF($A286="","",RIGHT(VLOOKUP($A286,BDD!$A$8:$AU$2162,32,0),2))</f>
        <v/>
      </c>
      <c r="S286" s="398" t="str">
        <f>IF($A286="","",RIGHT(VLOOKUP($A286,BDD!$A$8:$AU$2162,35,0),2))</f>
        <v/>
      </c>
      <c r="T286" s="398" t="str">
        <f>IF($A286="","",RIGHT(VLOOKUP($A286,BDD!$A$8:$AU$2162,38,0),2))</f>
        <v/>
      </c>
      <c r="U286" s="403"/>
      <c r="V286" s="359">
        <v>130</v>
      </c>
      <c r="W286" s="360" t="str">
        <f t="shared" si="5"/>
        <v/>
      </c>
      <c r="X286" s="370"/>
      <c r="Y286" s="411" t="str">
        <f>IF($A286="","",IF(VLOOKUP($A286,BDD!$A$8:$AU$2162,32,0)=0,"",VLOOKUP($A286,BDD!$A$8:$AU$2162,32,0)))</f>
        <v/>
      </c>
    </row>
    <row r="287" spans="1:25" s="359" customFormat="1" ht="21" customHeight="1">
      <c r="A287" s="350" t="str">
        <f t="shared" si="6"/>
        <v/>
      </c>
      <c r="B287" s="397" t="str">
        <f>IF($A287="","",VLOOKUP($A287,BDD!$A$8:$AU$2162,3,0))</f>
        <v/>
      </c>
      <c r="C287" s="363" t="str">
        <f>IF($A287="","",VLOOKUP($A287,BDD!$A$8:$AU$2162,4,0))</f>
        <v/>
      </c>
      <c r="D287" s="398" t="str">
        <f>IF($A287="","",VLOOKUP($A287,BDD!$A$8:$AU$2162,12,0))</f>
        <v/>
      </c>
      <c r="E287" s="398" t="str">
        <f>IF($A287="","",VLOOKUP($A287,BDD!$A$8:$AU$2162,5,0))</f>
        <v/>
      </c>
      <c r="F287" s="398" t="str">
        <f>IF($A287="","",VLOOKUP($A287,BDD!$A$8:$AU$2162,6,0))</f>
        <v/>
      </c>
      <c r="G287" s="399" t="str">
        <f>IF($A287="","",VLOOKUP($A287,BDD!$A$8:$AU$2162,7,0))</f>
        <v/>
      </c>
      <c r="H287" s="398" t="str">
        <f>IF($A287="","",VLOOKUP($A287,BDD!$A$8:$AU$2162,8,0))</f>
        <v/>
      </c>
      <c r="I287" s="398" t="str">
        <f>IF($A287="","",VLOOKUP($A287,BDD!$A$8:$AU$2162,13,0))</f>
        <v/>
      </c>
      <c r="J287" s="398" t="str">
        <f>IF($A287="","",VLOOKUP($A287,BDD!$A$8:$AU$2162,14,0))</f>
        <v/>
      </c>
      <c r="K287" s="401" t="str">
        <f>IF(Y287="",IF($A287="","",VLOOKUP($A287,BDD!$A$8:$AU$2162,22,0)),VLOOKUP($A287,BDD!$A$8:$AU$2162,31,0))</f>
        <v/>
      </c>
      <c r="L287" s="399" t="str">
        <f>IF(Y287="",IF($A287="","",VLOOKUP($A287,BDD!$A$8:$AU$2162,16,0)),IF($A287="","",VLOOKUP($A287,BDD!$A$8:$AU$2162,29,0)))</f>
        <v/>
      </c>
      <c r="M287" s="402" t="str">
        <f>IF(Y287="",IF($A287="","",VLOOKUP($A287,BDD!$A$8:$AU$2162,17,0)),VLOOKUP($A287,BDD!$A$8:$AU$2162,30,0))</f>
        <v/>
      </c>
      <c r="N287" s="402" t="str">
        <f>IF(Y287="",IF($A287="","",VLOOKUP($A287,BDD!$A$8:$AU$2162,18,0)),VLOOKUP($A287,BDD!$A$8:$AU$2162,30,0))</f>
        <v/>
      </c>
      <c r="O287" s="402" t="str">
        <f>IF(Y287="",IF($A287="","",VLOOKUP($A287,BDD!$A$8:$AU$2162,19,0)),VLOOKUP($A287,BDD!$A$8:$AU$2162,30,0))</f>
        <v/>
      </c>
      <c r="P287" s="398" t="str">
        <f>IF($A287="","",RIGHT(VLOOKUP($A287,BDD!$A$8:$AU$2162,23,0),2))</f>
        <v/>
      </c>
      <c r="Q287" s="398" t="str">
        <f>IF($A287="","",RIGHT(VLOOKUP($A287,BDD!$A$8:$AU$2162,27,0),2))</f>
        <v/>
      </c>
      <c r="R287" s="398" t="str">
        <f>IF($A287="","",RIGHT(VLOOKUP($A287,BDD!$A$8:$AU$2162,32,0),2))</f>
        <v/>
      </c>
      <c r="S287" s="398" t="str">
        <f>IF($A287="","",RIGHT(VLOOKUP($A287,BDD!$A$8:$AU$2162,35,0),2))</f>
        <v/>
      </c>
      <c r="T287" s="398" t="str">
        <f>IF($A287="","",RIGHT(VLOOKUP($A287,BDD!$A$8:$AU$2162,38,0),2))</f>
        <v/>
      </c>
      <c r="U287" s="403"/>
      <c r="V287" s="359">
        <v>131</v>
      </c>
      <c r="W287" s="360" t="str">
        <f t="shared" si="5"/>
        <v/>
      </c>
      <c r="X287" s="370"/>
      <c r="Y287" s="411" t="str">
        <f>IF($A287="","",IF(VLOOKUP($A287,BDD!$A$8:$AU$2162,32,0)=0,"",VLOOKUP($A287,BDD!$A$8:$AU$2162,32,0)))</f>
        <v/>
      </c>
    </row>
    <row r="288" spans="1:25" s="359" customFormat="1" ht="21" customHeight="1">
      <c r="A288" s="350" t="str">
        <f t="shared" si="6"/>
        <v/>
      </c>
      <c r="B288" s="397" t="str">
        <f>IF($A288="","",VLOOKUP($A288,BDD!$A$8:$AU$2162,3,0))</f>
        <v/>
      </c>
      <c r="C288" s="363" t="str">
        <f>IF($A288="","",VLOOKUP($A288,BDD!$A$8:$AU$2162,4,0))</f>
        <v/>
      </c>
      <c r="D288" s="398" t="str">
        <f>IF($A288="","",VLOOKUP($A288,BDD!$A$8:$AU$2162,12,0))</f>
        <v/>
      </c>
      <c r="E288" s="398" t="str">
        <f>IF($A288="","",VLOOKUP($A288,BDD!$A$8:$AU$2162,5,0))</f>
        <v/>
      </c>
      <c r="F288" s="398" t="str">
        <f>IF($A288="","",VLOOKUP($A288,BDD!$A$8:$AU$2162,6,0))</f>
        <v/>
      </c>
      <c r="G288" s="399" t="str">
        <f>IF($A288="","",VLOOKUP($A288,BDD!$A$8:$AU$2162,7,0))</f>
        <v/>
      </c>
      <c r="H288" s="398" t="str">
        <f>IF($A288="","",VLOOKUP($A288,BDD!$A$8:$AU$2162,8,0))</f>
        <v/>
      </c>
      <c r="I288" s="398" t="str">
        <f>IF($A288="","",VLOOKUP($A288,BDD!$A$8:$AU$2162,13,0))</f>
        <v/>
      </c>
      <c r="J288" s="398" t="str">
        <f>IF($A288="","",VLOOKUP($A288,BDD!$A$8:$AU$2162,14,0))</f>
        <v/>
      </c>
      <c r="K288" s="401" t="str">
        <f>IF(Y288="",IF($A288="","",VLOOKUP($A288,BDD!$A$8:$AU$2162,22,0)),VLOOKUP($A288,BDD!$A$8:$AU$2162,31,0))</f>
        <v/>
      </c>
      <c r="L288" s="399" t="str">
        <f>IF(Y288="",IF($A288="","",VLOOKUP($A288,BDD!$A$8:$AU$2162,16,0)),IF($A288="","",VLOOKUP($A288,BDD!$A$8:$AU$2162,29,0)))</f>
        <v/>
      </c>
      <c r="M288" s="402" t="str">
        <f>IF(Y288="",IF($A288="","",VLOOKUP($A288,BDD!$A$8:$AU$2162,17,0)),VLOOKUP($A288,BDD!$A$8:$AU$2162,30,0))</f>
        <v/>
      </c>
      <c r="N288" s="402" t="str">
        <f>IF(Y288="",IF($A288="","",VLOOKUP($A288,BDD!$A$8:$AU$2162,18,0)),VLOOKUP($A288,BDD!$A$8:$AU$2162,30,0))</f>
        <v/>
      </c>
      <c r="O288" s="402" t="str">
        <f>IF(Y288="",IF($A288="","",VLOOKUP($A288,BDD!$A$8:$AU$2162,19,0)),VLOOKUP($A288,BDD!$A$8:$AU$2162,30,0))</f>
        <v/>
      </c>
      <c r="P288" s="398" t="str">
        <f>IF($A288="","",RIGHT(VLOOKUP($A288,BDD!$A$8:$AU$2162,23,0),2))</f>
        <v/>
      </c>
      <c r="Q288" s="398" t="str">
        <f>IF($A288="","",RIGHT(VLOOKUP($A288,BDD!$A$8:$AU$2162,27,0),2))</f>
        <v/>
      </c>
      <c r="R288" s="398" t="str">
        <f>IF($A288="","",RIGHT(VLOOKUP($A288,BDD!$A$8:$AU$2162,32,0),2))</f>
        <v/>
      </c>
      <c r="S288" s="398" t="str">
        <f>IF($A288="","",RIGHT(VLOOKUP($A288,BDD!$A$8:$AU$2162,35,0),2))</f>
        <v/>
      </c>
      <c r="T288" s="398" t="str">
        <f>IF($A288="","",RIGHT(VLOOKUP($A288,BDD!$A$8:$AU$2162,38,0),2))</f>
        <v/>
      </c>
      <c r="U288" s="403"/>
      <c r="V288" s="359">
        <v>132</v>
      </c>
      <c r="W288" s="360" t="str">
        <f t="shared" si="5"/>
        <v/>
      </c>
      <c r="X288" s="370"/>
      <c r="Y288" s="411" t="str">
        <f>IF($A288="","",IF(VLOOKUP($A288,BDD!$A$8:$AU$2162,32,0)=0,"",VLOOKUP($A288,BDD!$A$8:$AU$2162,32,0)))</f>
        <v/>
      </c>
    </row>
    <row r="289" spans="1:25" s="359" customFormat="1" ht="21" customHeight="1">
      <c r="A289" s="350" t="str">
        <f t="shared" si="6"/>
        <v/>
      </c>
      <c r="B289" s="397" t="str">
        <f>IF($A289="","",VLOOKUP($A289,BDD!$A$8:$AU$2162,3,0))</f>
        <v/>
      </c>
      <c r="C289" s="363" t="str">
        <f>IF($A289="","",VLOOKUP($A289,BDD!$A$8:$AU$2162,4,0))</f>
        <v/>
      </c>
      <c r="D289" s="398" t="str">
        <f>IF($A289="","",VLOOKUP($A289,BDD!$A$8:$AU$2162,12,0))</f>
        <v/>
      </c>
      <c r="E289" s="398" t="str">
        <f>IF($A289="","",VLOOKUP($A289,BDD!$A$8:$AU$2162,5,0))</f>
        <v/>
      </c>
      <c r="F289" s="398" t="str">
        <f>IF($A289="","",VLOOKUP($A289,BDD!$A$8:$AU$2162,6,0))</f>
        <v/>
      </c>
      <c r="G289" s="399" t="str">
        <f>IF($A289="","",VLOOKUP($A289,BDD!$A$8:$AU$2162,7,0))</f>
        <v/>
      </c>
      <c r="H289" s="400" t="str">
        <f>IF($A289="","",VLOOKUP($A289,BDD!$A$8:$AU$2162,8,0))</f>
        <v/>
      </c>
      <c r="I289" s="398" t="str">
        <f>IF($A289="","",VLOOKUP($A289,BDD!$A$8:$AU$2162,13,0))</f>
        <v/>
      </c>
      <c r="J289" s="398" t="str">
        <f>IF($A289="","",VLOOKUP($A289,BDD!$A$8:$AU$2162,14,0))</f>
        <v/>
      </c>
      <c r="K289" s="401" t="str">
        <f>IF(Y289="",IF($A289="","",VLOOKUP($A289,BDD!$A$8:$AU$2162,22,0)),VLOOKUP($A289,BDD!$A$8:$AU$2162,31,0))</f>
        <v/>
      </c>
      <c r="L289" s="399" t="str">
        <f>IF(Y289="",IF($A289="","",VLOOKUP($A289,BDD!$A$8:$AU$2162,16,0)),IF($A289="","",VLOOKUP($A289,BDD!$A$8:$AU$2162,29,0)))</f>
        <v/>
      </c>
      <c r="M289" s="402" t="str">
        <f>IF(Y289="",IF($A289="","",VLOOKUP($A289,BDD!$A$8:$AU$2162,17,0)),VLOOKUP($A289,BDD!$A$8:$AU$2162,30,0))</f>
        <v/>
      </c>
      <c r="N289" s="402" t="str">
        <f>IF(Y289="",IF($A289="","",VLOOKUP($A289,BDD!$A$8:$AU$2162,18,0)),VLOOKUP($A289,BDD!$A$8:$AU$2162,30,0))</f>
        <v/>
      </c>
      <c r="O289" s="402" t="str">
        <f>IF(Y289="",IF($A289="","",VLOOKUP($A289,BDD!$A$8:$AU$2162,19,0)),VLOOKUP($A289,BDD!$A$8:$AU$2162,30,0))</f>
        <v/>
      </c>
      <c r="P289" s="398" t="str">
        <f>IF($A289="","",RIGHT(VLOOKUP($A289,BDD!$A$8:$AU$2162,23,0),2))</f>
        <v/>
      </c>
      <c r="Q289" s="398" t="str">
        <f>IF($A289="","",RIGHT(VLOOKUP($A289,BDD!$A$8:$AU$2162,27,0),2))</f>
        <v/>
      </c>
      <c r="R289" s="398" t="str">
        <f>IF($A289="","",RIGHT(VLOOKUP($A289,BDD!$A$8:$AU$2162,32,0),2))</f>
        <v/>
      </c>
      <c r="S289" s="398" t="str">
        <f>IF($A289="","",RIGHT(VLOOKUP($A289,BDD!$A$8:$AU$2162,35,0),2))</f>
        <v/>
      </c>
      <c r="T289" s="398" t="str">
        <f>IF($A289="","",RIGHT(VLOOKUP($A289,BDD!$A$8:$AU$2162,38,0),2))</f>
        <v/>
      </c>
      <c r="U289" s="403"/>
      <c r="V289" s="359">
        <v>133</v>
      </c>
      <c r="W289" s="360" t="str">
        <f t="shared" si="5"/>
        <v/>
      </c>
      <c r="X289" s="370"/>
      <c r="Y289" s="411" t="str">
        <f>IF($A289="","",IF(VLOOKUP($A289,BDD!$A$8:$AU$2162,32,0)=0,"",VLOOKUP($A289,BDD!$A$8:$AU$2162,32,0)))</f>
        <v/>
      </c>
    </row>
    <row r="290" spans="1:25" s="359" customFormat="1" ht="21" customHeight="1">
      <c r="A290" s="350" t="str">
        <f t="shared" si="6"/>
        <v/>
      </c>
      <c r="B290" s="397" t="str">
        <f>IF($A290="","",VLOOKUP($A290,BDD!$A$8:$AU$2162,3,0))</f>
        <v/>
      </c>
      <c r="C290" s="363" t="str">
        <f>IF($A290="","",VLOOKUP($A290,BDD!$A$8:$AU$2162,4,0))</f>
        <v/>
      </c>
      <c r="D290" s="398" t="str">
        <f>IF($A290="","",VLOOKUP($A290,BDD!$A$8:$AU$2162,12,0))</f>
        <v/>
      </c>
      <c r="E290" s="398" t="str">
        <f>IF($A290="","",VLOOKUP($A290,BDD!$A$8:$AU$2162,5,0))</f>
        <v/>
      </c>
      <c r="F290" s="398" t="str">
        <f>IF($A290="","",VLOOKUP($A290,BDD!$A$8:$AU$2162,6,0))</f>
        <v/>
      </c>
      <c r="G290" s="399" t="str">
        <f>IF($A290="","",VLOOKUP($A290,BDD!$A$8:$AU$2162,7,0))</f>
        <v/>
      </c>
      <c r="H290" s="398" t="str">
        <f>IF($A290="","",VLOOKUP($A290,BDD!$A$8:$AU$2162,8,0))</f>
        <v/>
      </c>
      <c r="I290" s="398" t="str">
        <f>IF($A290="","",VLOOKUP($A290,BDD!$A$8:$AU$2162,13,0))</f>
        <v/>
      </c>
      <c r="J290" s="398" t="str">
        <f>IF($A290="","",VLOOKUP($A290,BDD!$A$8:$AU$2162,14,0))</f>
        <v/>
      </c>
      <c r="K290" s="401" t="str">
        <f>IF(Y290="",IF($A290="","",VLOOKUP($A290,BDD!$A$8:$AU$2162,22,0)),VLOOKUP($A290,BDD!$A$8:$AU$2162,31,0))</f>
        <v/>
      </c>
      <c r="L290" s="399" t="str">
        <f>IF(Y290="",IF($A290="","",VLOOKUP($A290,BDD!$A$8:$AU$2162,16,0)),IF($A290="","",VLOOKUP($A290,BDD!$A$8:$AU$2162,29,0)))</f>
        <v/>
      </c>
      <c r="M290" s="402" t="str">
        <f>IF(Y290="",IF($A290="","",VLOOKUP($A290,BDD!$A$8:$AU$2162,17,0)),VLOOKUP($A290,BDD!$A$8:$AU$2162,30,0))</f>
        <v/>
      </c>
      <c r="N290" s="402" t="str">
        <f>IF(Y290="",IF($A290="","",VLOOKUP($A290,BDD!$A$8:$AU$2162,18,0)),VLOOKUP($A290,BDD!$A$8:$AU$2162,30,0))</f>
        <v/>
      </c>
      <c r="O290" s="402" t="str">
        <f>IF(Y290="",IF($A290="","",VLOOKUP($A290,BDD!$A$8:$AU$2162,19,0)),VLOOKUP($A290,BDD!$A$8:$AU$2162,30,0))</f>
        <v/>
      </c>
      <c r="P290" s="398" t="str">
        <f>IF($A290="","",RIGHT(VLOOKUP($A290,BDD!$A$8:$AU$2162,23,0),2))</f>
        <v/>
      </c>
      <c r="Q290" s="398" t="str">
        <f>IF($A290="","",RIGHT(VLOOKUP($A290,BDD!$A$8:$AU$2162,27,0),2))</f>
        <v/>
      </c>
      <c r="R290" s="398" t="str">
        <f>IF($A290="","",RIGHT(VLOOKUP($A290,BDD!$A$8:$AU$2162,32,0),2))</f>
        <v/>
      </c>
      <c r="S290" s="398" t="str">
        <f>IF($A290="","",RIGHT(VLOOKUP($A290,BDD!$A$8:$AU$2162,35,0),2))</f>
        <v/>
      </c>
      <c r="T290" s="398" t="str">
        <f>IF($A290="","",RIGHT(VLOOKUP($A290,BDD!$A$8:$AU$2162,38,0),2))</f>
        <v/>
      </c>
      <c r="U290" s="403"/>
      <c r="V290" s="359">
        <v>134</v>
      </c>
      <c r="W290" s="360" t="str">
        <f t="shared" si="5"/>
        <v/>
      </c>
      <c r="X290" s="370"/>
      <c r="Y290" s="411" t="str">
        <f>IF($A290="","",IF(VLOOKUP($A290,BDD!$A$8:$AU$2162,32,0)=0,"",VLOOKUP($A290,BDD!$A$8:$AU$2162,32,0)))</f>
        <v/>
      </c>
    </row>
    <row r="291" spans="1:25" s="359" customFormat="1" ht="21" customHeight="1">
      <c r="A291" s="350" t="str">
        <f t="shared" si="6"/>
        <v/>
      </c>
      <c r="B291" s="397" t="str">
        <f>IF($A291="","",VLOOKUP($A291,BDD!$A$8:$AU$2162,3,0))</f>
        <v/>
      </c>
      <c r="C291" s="363" t="str">
        <f>IF($A291="","",VLOOKUP($A291,BDD!$A$8:$AU$2162,4,0))</f>
        <v/>
      </c>
      <c r="D291" s="398" t="str">
        <f>IF($A291="","",VLOOKUP($A291,BDD!$A$8:$AU$2162,12,0))</f>
        <v/>
      </c>
      <c r="E291" s="398" t="str">
        <f>IF($A291="","",VLOOKUP($A291,BDD!$A$8:$AU$2162,5,0))</f>
        <v/>
      </c>
      <c r="F291" s="398" t="str">
        <f>IF($A291="","",VLOOKUP($A291,BDD!$A$8:$AU$2162,6,0))</f>
        <v/>
      </c>
      <c r="G291" s="399" t="str">
        <f>IF($A291="","",VLOOKUP($A291,BDD!$A$8:$AU$2162,7,0))</f>
        <v/>
      </c>
      <c r="H291" s="400" t="str">
        <f>IF($A291="","",VLOOKUP($A291,BDD!$A$8:$AU$2162,8,0))</f>
        <v/>
      </c>
      <c r="I291" s="398" t="str">
        <f>IF($A291="","",VLOOKUP($A291,BDD!$A$8:$AU$2162,13,0))</f>
        <v/>
      </c>
      <c r="J291" s="398" t="str">
        <f>IF($A291="","",VLOOKUP($A291,BDD!$A$8:$AU$2162,14,0))</f>
        <v/>
      </c>
      <c r="K291" s="401" t="str">
        <f>IF(Y291="",IF($A291="","",VLOOKUP($A291,BDD!$A$8:$AU$2162,22,0)),VLOOKUP($A291,BDD!$A$8:$AU$2162,31,0))</f>
        <v/>
      </c>
      <c r="L291" s="399" t="str">
        <f>IF(Y291="",IF($A291="","",VLOOKUP($A291,BDD!$A$8:$AU$2162,16,0)),IF($A291="","",VLOOKUP($A291,BDD!$A$8:$AU$2162,29,0)))</f>
        <v/>
      </c>
      <c r="M291" s="402" t="str">
        <f>IF(Y291="",IF($A291="","",VLOOKUP($A291,BDD!$A$8:$AU$2162,17,0)),VLOOKUP($A291,BDD!$A$8:$AU$2162,30,0))</f>
        <v/>
      </c>
      <c r="N291" s="402" t="str">
        <f>IF(Y291="",IF($A291="","",VLOOKUP($A291,BDD!$A$8:$AU$2162,18,0)),VLOOKUP($A291,BDD!$A$8:$AU$2162,30,0))</f>
        <v/>
      </c>
      <c r="O291" s="402" t="str">
        <f>IF(Y291="",IF($A291="","",VLOOKUP($A291,BDD!$A$8:$AU$2162,19,0)),VLOOKUP($A291,BDD!$A$8:$AU$2162,30,0))</f>
        <v/>
      </c>
      <c r="P291" s="398" t="str">
        <f>IF($A291="","",RIGHT(VLOOKUP($A291,BDD!$A$8:$AU$2162,23,0),2))</f>
        <v/>
      </c>
      <c r="Q291" s="398" t="str">
        <f>IF($A291="","",RIGHT(VLOOKUP($A291,BDD!$A$8:$AU$2162,27,0),2))</f>
        <v/>
      </c>
      <c r="R291" s="398" t="str">
        <f>IF($A291="","",RIGHT(VLOOKUP($A291,BDD!$A$8:$AU$2162,32,0),2))</f>
        <v/>
      </c>
      <c r="S291" s="398" t="str">
        <f>IF($A291="","",RIGHT(VLOOKUP($A291,BDD!$A$8:$AU$2162,35,0),2))</f>
        <v/>
      </c>
      <c r="T291" s="398" t="str">
        <f>IF($A291="","",RIGHT(VLOOKUP($A291,BDD!$A$8:$AU$2162,38,0),2))</f>
        <v/>
      </c>
      <c r="U291" s="403"/>
      <c r="V291" s="359">
        <v>135</v>
      </c>
      <c r="W291" s="360" t="str">
        <f t="shared" si="5"/>
        <v/>
      </c>
      <c r="X291" s="370"/>
      <c r="Y291" s="411" t="str">
        <f>IF($A291="","",IF(VLOOKUP($A291,BDD!$A$8:$AU$2162,32,0)=0,"",VLOOKUP($A291,BDD!$A$8:$AU$2162,32,0)))</f>
        <v/>
      </c>
    </row>
    <row r="292" spans="1:25" s="359" customFormat="1" ht="21" customHeight="1">
      <c r="A292" s="350" t="str">
        <f t="shared" si="6"/>
        <v/>
      </c>
      <c r="B292" s="397" t="str">
        <f>IF($A292="","",VLOOKUP($A292,BDD!$A$8:$AU$2162,3,0))</f>
        <v/>
      </c>
      <c r="C292" s="363" t="str">
        <f>IF($A292="","",VLOOKUP($A292,BDD!$A$8:$AU$2162,4,0))</f>
        <v/>
      </c>
      <c r="D292" s="398" t="str">
        <f>IF($A292="","",VLOOKUP($A292,BDD!$A$8:$AU$2162,12,0))</f>
        <v/>
      </c>
      <c r="E292" s="398" t="str">
        <f>IF($A292="","",VLOOKUP($A292,BDD!$A$8:$AU$2162,5,0))</f>
        <v/>
      </c>
      <c r="F292" s="398" t="str">
        <f>IF($A292="","",VLOOKUP($A292,BDD!$A$8:$AU$2162,6,0))</f>
        <v/>
      </c>
      <c r="G292" s="399" t="str">
        <f>IF($A292="","",VLOOKUP($A292,BDD!$A$8:$AU$2162,7,0))</f>
        <v/>
      </c>
      <c r="H292" s="398" t="str">
        <f>IF($A292="","",VLOOKUP($A292,BDD!$A$8:$AU$2162,8,0))</f>
        <v/>
      </c>
      <c r="I292" s="398" t="str">
        <f>IF($A292="","",VLOOKUP($A292,BDD!$A$8:$AU$2162,13,0))</f>
        <v/>
      </c>
      <c r="J292" s="398" t="str">
        <f>IF($A292="","",VLOOKUP($A292,BDD!$A$8:$AU$2162,14,0))</f>
        <v/>
      </c>
      <c r="K292" s="401" t="str">
        <f>IF(Y292="",IF($A292="","",VLOOKUP($A292,BDD!$A$8:$AU$2162,22,0)),VLOOKUP($A292,BDD!$A$8:$AU$2162,31,0))</f>
        <v/>
      </c>
      <c r="L292" s="399" t="str">
        <f>IF(Y292="",IF($A292="","",VLOOKUP($A292,BDD!$A$8:$AU$2162,16,0)),IF($A292="","",VLOOKUP($A292,BDD!$A$8:$AU$2162,29,0)))</f>
        <v/>
      </c>
      <c r="M292" s="402" t="str">
        <f>IF(Y292="",IF($A292="","",VLOOKUP($A292,BDD!$A$8:$AU$2162,17,0)),VLOOKUP($A292,BDD!$A$8:$AU$2162,30,0))</f>
        <v/>
      </c>
      <c r="N292" s="402" t="str">
        <f>IF(Y292="",IF($A292="","",VLOOKUP($A292,BDD!$A$8:$AU$2162,18,0)),VLOOKUP($A292,BDD!$A$8:$AU$2162,30,0))</f>
        <v/>
      </c>
      <c r="O292" s="402" t="str">
        <f>IF(Y292="",IF($A292="","",VLOOKUP($A292,BDD!$A$8:$AU$2162,19,0)),VLOOKUP($A292,BDD!$A$8:$AU$2162,30,0))</f>
        <v/>
      </c>
      <c r="P292" s="398" t="str">
        <f>IF($A292="","",RIGHT(VLOOKUP($A292,BDD!$A$8:$AU$2162,23,0),2))</f>
        <v/>
      </c>
      <c r="Q292" s="398" t="str">
        <f>IF($A292="","",RIGHT(VLOOKUP($A292,BDD!$A$8:$AU$2162,27,0),2))</f>
        <v/>
      </c>
      <c r="R292" s="398" t="str">
        <f>IF($A292="","",RIGHT(VLOOKUP($A292,BDD!$A$8:$AU$2162,32,0),2))</f>
        <v/>
      </c>
      <c r="S292" s="398" t="str">
        <f>IF($A292="","",RIGHT(VLOOKUP($A292,BDD!$A$8:$AU$2162,35,0),2))</f>
        <v/>
      </c>
      <c r="T292" s="398" t="str">
        <f>IF($A292="","",RIGHT(VLOOKUP($A292,BDD!$A$8:$AU$2162,38,0),2))</f>
        <v/>
      </c>
      <c r="U292" s="403"/>
      <c r="V292" s="359">
        <v>136</v>
      </c>
      <c r="W292" s="360" t="str">
        <f t="shared" si="5"/>
        <v/>
      </c>
      <c r="X292" s="370"/>
      <c r="Y292" s="411" t="str">
        <f>IF($A292="","",IF(VLOOKUP($A292,BDD!$A$8:$AU$2162,32,0)=0,"",VLOOKUP($A292,BDD!$A$8:$AU$2162,32,0)))</f>
        <v/>
      </c>
    </row>
    <row r="293" spans="1:25" s="359" customFormat="1" ht="21" customHeight="1">
      <c r="A293" s="350" t="str">
        <f t="shared" si="6"/>
        <v/>
      </c>
      <c r="B293" s="397" t="str">
        <f>IF($A293="","",VLOOKUP($A293,BDD!$A$8:$AU$2162,3,0))</f>
        <v/>
      </c>
      <c r="C293" s="363" t="str">
        <f>IF($A293="","",VLOOKUP($A293,BDD!$A$8:$AU$2162,4,0))</f>
        <v/>
      </c>
      <c r="D293" s="398" t="str">
        <f>IF($A293="","",VLOOKUP($A293,BDD!$A$8:$AU$2162,12,0))</f>
        <v/>
      </c>
      <c r="E293" s="398" t="str">
        <f>IF($A293="","",VLOOKUP($A293,BDD!$A$8:$AU$2162,5,0))</f>
        <v/>
      </c>
      <c r="F293" s="398" t="str">
        <f>IF($A293="","",VLOOKUP($A293,BDD!$A$8:$AU$2162,6,0))</f>
        <v/>
      </c>
      <c r="G293" s="399" t="str">
        <f>IF($A293="","",VLOOKUP($A293,BDD!$A$8:$AU$2162,7,0))</f>
        <v/>
      </c>
      <c r="H293" s="398" t="str">
        <f>IF($A293="","",VLOOKUP($A293,BDD!$A$8:$AU$2162,8,0))</f>
        <v/>
      </c>
      <c r="I293" s="398" t="str">
        <f>IF($A293="","",VLOOKUP($A293,BDD!$A$8:$AU$2162,13,0))</f>
        <v/>
      </c>
      <c r="J293" s="398" t="str">
        <f>IF($A293="","",VLOOKUP($A293,BDD!$A$8:$AU$2162,14,0))</f>
        <v/>
      </c>
      <c r="K293" s="401" t="str">
        <f>IF(Y293="",IF($A293="","",VLOOKUP($A293,BDD!$A$8:$AU$2162,22,0)),VLOOKUP($A293,BDD!$A$8:$AU$2162,31,0))</f>
        <v/>
      </c>
      <c r="L293" s="399" t="str">
        <f>IF(Y293="",IF($A293="","",VLOOKUP($A293,BDD!$A$8:$AU$2162,16,0)),IF($A293="","",VLOOKUP($A293,BDD!$A$8:$AU$2162,29,0)))</f>
        <v/>
      </c>
      <c r="M293" s="402" t="str">
        <f>IF(Y293="",IF($A293="","",VLOOKUP($A293,BDD!$A$8:$AU$2162,17,0)),VLOOKUP($A293,BDD!$A$8:$AU$2162,30,0))</f>
        <v/>
      </c>
      <c r="N293" s="402" t="str">
        <f>IF(Y293="",IF($A293="","",VLOOKUP($A293,BDD!$A$8:$AU$2162,18,0)),VLOOKUP($A293,BDD!$A$8:$AU$2162,30,0))</f>
        <v/>
      </c>
      <c r="O293" s="402" t="str">
        <f>IF(Y293="",IF($A293="","",VLOOKUP($A293,BDD!$A$8:$AU$2162,19,0)),VLOOKUP($A293,BDD!$A$8:$AU$2162,30,0))</f>
        <v/>
      </c>
      <c r="P293" s="398" t="str">
        <f>IF($A293="","",RIGHT(VLOOKUP($A293,BDD!$A$8:$AU$2162,23,0),2))</f>
        <v/>
      </c>
      <c r="Q293" s="398" t="str">
        <f>IF($A293="","",RIGHT(VLOOKUP($A293,BDD!$A$8:$AU$2162,27,0),2))</f>
        <v/>
      </c>
      <c r="R293" s="398" t="str">
        <f>IF($A293="","",RIGHT(VLOOKUP($A293,BDD!$A$8:$AU$2162,32,0),2))</f>
        <v/>
      </c>
      <c r="S293" s="398" t="str">
        <f>IF($A293="","",RIGHT(VLOOKUP($A293,BDD!$A$8:$AU$2162,35,0),2))</f>
        <v/>
      </c>
      <c r="T293" s="398" t="str">
        <f>IF($A293="","",RIGHT(VLOOKUP($A293,BDD!$A$8:$AU$2162,38,0),2))</f>
        <v/>
      </c>
      <c r="U293" s="403"/>
      <c r="V293" s="359">
        <v>137</v>
      </c>
      <c r="W293" s="360" t="str">
        <f t="shared" si="5"/>
        <v/>
      </c>
      <c r="X293" s="370"/>
      <c r="Y293" s="411" t="str">
        <f>IF($A293="","",IF(VLOOKUP($A293,BDD!$A$8:$AU$2162,32,0)=0,"",VLOOKUP($A293,BDD!$A$8:$AU$2162,32,0)))</f>
        <v/>
      </c>
    </row>
    <row r="294" spans="1:25" s="359" customFormat="1" ht="21" customHeight="1">
      <c r="A294" s="350" t="str">
        <f t="shared" si="6"/>
        <v/>
      </c>
      <c r="B294" s="397" t="str">
        <f>IF($A294="","",VLOOKUP($A294,BDD!$A$8:$AU$2162,3,0))</f>
        <v/>
      </c>
      <c r="C294" s="363" t="str">
        <f>IF($A294="","",VLOOKUP($A294,BDD!$A$8:$AU$2162,4,0))</f>
        <v/>
      </c>
      <c r="D294" s="398" t="str">
        <f>IF($A294="","",VLOOKUP($A294,BDD!$A$8:$AU$2162,12,0))</f>
        <v/>
      </c>
      <c r="E294" s="398" t="str">
        <f>IF($A294="","",VLOOKUP($A294,BDD!$A$8:$AU$2162,5,0))</f>
        <v/>
      </c>
      <c r="F294" s="398" t="str">
        <f>IF($A294="","",VLOOKUP($A294,BDD!$A$8:$AU$2162,6,0))</f>
        <v/>
      </c>
      <c r="G294" s="399" t="str">
        <f>IF($A294="","",VLOOKUP($A294,BDD!$A$8:$AU$2162,7,0))</f>
        <v/>
      </c>
      <c r="H294" s="398" t="str">
        <f>IF($A294="","",VLOOKUP($A294,BDD!$A$8:$AU$2162,8,0))</f>
        <v/>
      </c>
      <c r="I294" s="398" t="str">
        <f>IF($A294="","",VLOOKUP($A294,BDD!$A$8:$AU$2162,13,0))</f>
        <v/>
      </c>
      <c r="J294" s="398" t="str">
        <f>IF($A294="","",VLOOKUP($A294,BDD!$A$8:$AU$2162,14,0))</f>
        <v/>
      </c>
      <c r="K294" s="401" t="str">
        <f>IF(Y294="",IF($A294="","",VLOOKUP($A294,BDD!$A$8:$AU$2162,22,0)),VLOOKUP($A294,BDD!$A$8:$AU$2162,31,0))</f>
        <v/>
      </c>
      <c r="L294" s="399" t="str">
        <f>IF(Y294="",IF($A294="","",VLOOKUP($A294,BDD!$A$8:$AU$2162,16,0)),IF($A294="","",VLOOKUP($A294,BDD!$A$8:$AU$2162,29,0)))</f>
        <v/>
      </c>
      <c r="M294" s="402" t="str">
        <f>IF(Y294="",IF($A294="","",VLOOKUP($A294,BDD!$A$8:$AU$2162,17,0)),VLOOKUP($A294,BDD!$A$8:$AU$2162,30,0))</f>
        <v/>
      </c>
      <c r="N294" s="402" t="str">
        <f>IF(Y294="",IF($A294="","",VLOOKUP($A294,BDD!$A$8:$AU$2162,18,0)),VLOOKUP($A294,BDD!$A$8:$AU$2162,30,0))</f>
        <v/>
      </c>
      <c r="O294" s="402" t="str">
        <f>IF(Y294="",IF($A294="","",VLOOKUP($A294,BDD!$A$8:$AU$2162,19,0)),VLOOKUP($A294,BDD!$A$8:$AU$2162,30,0))</f>
        <v/>
      </c>
      <c r="P294" s="398" t="str">
        <f>IF($A294="","",RIGHT(VLOOKUP($A294,BDD!$A$8:$AU$2162,23,0),2))</f>
        <v/>
      </c>
      <c r="Q294" s="398" t="str">
        <f>IF($A294="","",RIGHT(VLOOKUP($A294,BDD!$A$8:$AU$2162,27,0),2))</f>
        <v/>
      </c>
      <c r="R294" s="398" t="str">
        <f>IF($A294="","",RIGHT(VLOOKUP($A294,BDD!$A$8:$AU$2162,32,0),2))</f>
        <v/>
      </c>
      <c r="S294" s="398" t="str">
        <f>IF($A294="","",RIGHT(VLOOKUP($A294,BDD!$A$8:$AU$2162,35,0),2))</f>
        <v/>
      </c>
      <c r="T294" s="398" t="str">
        <f>IF($A294="","",RIGHT(VLOOKUP($A294,BDD!$A$8:$AU$2162,38,0),2))</f>
        <v/>
      </c>
      <c r="U294" s="403"/>
      <c r="V294" s="359">
        <v>138</v>
      </c>
      <c r="W294" s="360" t="str">
        <f t="shared" si="5"/>
        <v/>
      </c>
      <c r="X294" s="370"/>
      <c r="Y294" s="411" t="str">
        <f>IF($A294="","",IF(VLOOKUP($A294,BDD!$A$8:$AU$2162,32,0)=0,"",VLOOKUP($A294,BDD!$A$8:$AU$2162,32,0)))</f>
        <v/>
      </c>
    </row>
    <row r="295" spans="1:25" s="359" customFormat="1" ht="21" customHeight="1">
      <c r="A295" s="350" t="str">
        <f t="shared" si="6"/>
        <v/>
      </c>
      <c r="B295" s="397" t="str">
        <f>IF($A295="","",VLOOKUP($A295,BDD!$A$8:$AU$2162,3,0))</f>
        <v/>
      </c>
      <c r="C295" s="363" t="str">
        <f>IF($A295="","",VLOOKUP($A295,BDD!$A$8:$AU$2162,4,0))</f>
        <v/>
      </c>
      <c r="D295" s="398" t="str">
        <f>IF($A295="","",VLOOKUP($A295,BDD!$A$8:$AU$2162,12,0))</f>
        <v/>
      </c>
      <c r="E295" s="398" t="str">
        <f>IF($A295="","",VLOOKUP($A295,BDD!$A$8:$AU$2162,5,0))</f>
        <v/>
      </c>
      <c r="F295" s="398" t="str">
        <f>IF($A295="","",VLOOKUP($A295,BDD!$A$8:$AU$2162,6,0))</f>
        <v/>
      </c>
      <c r="G295" s="399" t="str">
        <f>IF($A295="","",VLOOKUP($A295,BDD!$A$8:$AU$2162,7,0))</f>
        <v/>
      </c>
      <c r="H295" s="400" t="str">
        <f>IF($A295="","",VLOOKUP($A295,BDD!$A$8:$AU$2162,8,0))</f>
        <v/>
      </c>
      <c r="I295" s="398" t="str">
        <f>IF($A295="","",VLOOKUP($A295,BDD!$A$8:$AU$2162,13,0))</f>
        <v/>
      </c>
      <c r="J295" s="398" t="str">
        <f>IF($A295="","",VLOOKUP($A295,BDD!$A$8:$AU$2162,14,0))</f>
        <v/>
      </c>
      <c r="K295" s="401" t="str">
        <f>IF(Y295="",IF($A295="","",VLOOKUP($A295,BDD!$A$8:$AU$2162,22,0)),VLOOKUP($A295,BDD!$A$8:$AU$2162,31,0))</f>
        <v/>
      </c>
      <c r="L295" s="399" t="str">
        <f>IF(Y295="",IF($A295="","",VLOOKUP($A295,BDD!$A$8:$AU$2162,16,0)),IF($A295="","",VLOOKUP($A295,BDD!$A$8:$AU$2162,29,0)))</f>
        <v/>
      </c>
      <c r="M295" s="402" t="str">
        <f>IF(Y295="",IF($A295="","",VLOOKUP($A295,BDD!$A$8:$AU$2162,17,0)),VLOOKUP($A295,BDD!$A$8:$AU$2162,30,0))</f>
        <v/>
      </c>
      <c r="N295" s="402" t="str">
        <f>IF(Y295="",IF($A295="","",VLOOKUP($A295,BDD!$A$8:$AU$2162,18,0)),VLOOKUP($A295,BDD!$A$8:$AU$2162,30,0))</f>
        <v/>
      </c>
      <c r="O295" s="402" t="str">
        <f>IF(Y295="",IF($A295="","",VLOOKUP($A295,BDD!$A$8:$AU$2162,19,0)),VLOOKUP($A295,BDD!$A$8:$AU$2162,30,0))</f>
        <v/>
      </c>
      <c r="P295" s="398" t="str">
        <f>IF($A295="","",RIGHT(VLOOKUP($A295,BDD!$A$8:$AU$2162,23,0),2))</f>
        <v/>
      </c>
      <c r="Q295" s="398" t="str">
        <f>IF($A295="","",RIGHT(VLOOKUP($A295,BDD!$A$8:$AU$2162,27,0),2))</f>
        <v/>
      </c>
      <c r="R295" s="398" t="str">
        <f>IF($A295="","",RIGHT(VLOOKUP($A295,BDD!$A$8:$AU$2162,32,0),2))</f>
        <v/>
      </c>
      <c r="S295" s="398" t="str">
        <f>IF($A295="","",RIGHT(VLOOKUP($A295,BDD!$A$8:$AU$2162,35,0),2))</f>
        <v/>
      </c>
      <c r="T295" s="398" t="str">
        <f>IF($A295="","",RIGHT(VLOOKUP($A295,BDD!$A$8:$AU$2162,38,0),2))</f>
        <v/>
      </c>
      <c r="U295" s="403"/>
      <c r="V295" s="359">
        <v>139</v>
      </c>
      <c r="W295" s="360" t="str">
        <f t="shared" si="5"/>
        <v/>
      </c>
      <c r="X295" s="370"/>
      <c r="Y295" s="411" t="str">
        <f>IF($A295="","",IF(VLOOKUP($A295,BDD!$A$8:$AU$2162,32,0)=0,"",VLOOKUP($A295,BDD!$A$8:$AU$2162,32,0)))</f>
        <v/>
      </c>
    </row>
    <row r="296" spans="1:25" s="359" customFormat="1" ht="21" customHeight="1">
      <c r="A296" s="350" t="str">
        <f t="shared" si="6"/>
        <v/>
      </c>
      <c r="B296" s="397" t="str">
        <f>IF($A296="","",VLOOKUP($A296,BDD!$A$8:$AU$2162,3,0))</f>
        <v/>
      </c>
      <c r="C296" s="363" t="str">
        <f>IF($A296="","",VLOOKUP($A296,BDD!$A$8:$AU$2162,4,0))</f>
        <v/>
      </c>
      <c r="D296" s="398" t="str">
        <f>IF($A296="","",VLOOKUP($A296,BDD!$A$8:$AU$2162,12,0))</f>
        <v/>
      </c>
      <c r="E296" s="398" t="str">
        <f>IF($A296="","",VLOOKUP($A296,BDD!$A$8:$AU$2162,5,0))</f>
        <v/>
      </c>
      <c r="F296" s="398" t="str">
        <f>IF($A296="","",VLOOKUP($A296,BDD!$A$8:$AU$2162,6,0))</f>
        <v/>
      </c>
      <c r="G296" s="399" t="str">
        <f>IF($A296="","",VLOOKUP($A296,BDD!$A$8:$AU$2162,7,0))</f>
        <v/>
      </c>
      <c r="H296" s="398" t="str">
        <f>IF($A296="","",VLOOKUP($A296,BDD!$A$8:$AU$2162,8,0))</f>
        <v/>
      </c>
      <c r="I296" s="398" t="str">
        <f>IF($A296="","",VLOOKUP($A296,BDD!$A$8:$AU$2162,13,0))</f>
        <v/>
      </c>
      <c r="J296" s="398" t="str">
        <f>IF($A296="","",VLOOKUP($A296,BDD!$A$8:$AU$2162,14,0))</f>
        <v/>
      </c>
      <c r="K296" s="401" t="str">
        <f>IF(Y296="",IF($A296="","",VLOOKUP($A296,BDD!$A$8:$AU$2162,22,0)),VLOOKUP($A296,BDD!$A$8:$AU$2162,31,0))</f>
        <v/>
      </c>
      <c r="L296" s="399" t="str">
        <f>IF(Y296="",IF($A296="","",VLOOKUP($A296,BDD!$A$8:$AU$2162,16,0)),IF($A296="","",VLOOKUP($A296,BDD!$A$8:$AU$2162,29,0)))</f>
        <v/>
      </c>
      <c r="M296" s="402" t="str">
        <f>IF(Y296="",IF($A296="","",VLOOKUP($A296,BDD!$A$8:$AU$2162,17,0)),VLOOKUP($A296,BDD!$A$8:$AU$2162,30,0))</f>
        <v/>
      </c>
      <c r="N296" s="402" t="str">
        <f>IF(Y296="",IF($A296="","",VLOOKUP($A296,BDD!$A$8:$AU$2162,18,0)),VLOOKUP($A296,BDD!$A$8:$AU$2162,30,0))</f>
        <v/>
      </c>
      <c r="O296" s="402" t="str">
        <f>IF(Y296="",IF($A296="","",VLOOKUP($A296,BDD!$A$8:$AU$2162,19,0)),VLOOKUP($A296,BDD!$A$8:$AU$2162,30,0))</f>
        <v/>
      </c>
      <c r="P296" s="398" t="str">
        <f>IF($A296="","",RIGHT(VLOOKUP($A296,BDD!$A$8:$AU$2162,23,0),2))</f>
        <v/>
      </c>
      <c r="Q296" s="398" t="str">
        <f>IF($A296="","",RIGHT(VLOOKUP($A296,BDD!$A$8:$AU$2162,27,0),2))</f>
        <v/>
      </c>
      <c r="R296" s="398" t="str">
        <f>IF($A296="","",RIGHT(VLOOKUP($A296,BDD!$A$8:$AU$2162,32,0),2))</f>
        <v/>
      </c>
      <c r="S296" s="398" t="str">
        <f>IF($A296="","",RIGHT(VLOOKUP($A296,BDD!$A$8:$AU$2162,35,0),2))</f>
        <v/>
      </c>
      <c r="T296" s="398" t="str">
        <f>IF($A296="","",RIGHT(VLOOKUP($A296,BDD!$A$8:$AU$2162,38,0),2))</f>
        <v/>
      </c>
      <c r="U296" s="403"/>
      <c r="V296" s="359">
        <v>140</v>
      </c>
      <c r="W296" s="360" t="str">
        <f t="shared" si="5"/>
        <v/>
      </c>
      <c r="X296" s="370"/>
      <c r="Y296" s="411" t="str">
        <f>IF($A296="","",IF(VLOOKUP($A296,BDD!$A$8:$AU$2162,32,0)=0,"",VLOOKUP($A296,BDD!$A$8:$AU$2162,32,0)))</f>
        <v/>
      </c>
    </row>
    <row r="297" spans="1:25" s="359" customFormat="1" ht="21" customHeight="1">
      <c r="A297" s="350" t="str">
        <f t="shared" si="6"/>
        <v/>
      </c>
      <c r="B297" s="397" t="str">
        <f>IF($A297="","",VLOOKUP($A297,BDD!$A$8:$AU$2162,3,0))</f>
        <v/>
      </c>
      <c r="C297" s="363" t="str">
        <f>IF($A297="","",VLOOKUP($A297,BDD!$A$8:$AU$2162,4,0))</f>
        <v/>
      </c>
      <c r="D297" s="398" t="str">
        <f>IF($A297="","",VLOOKUP($A297,BDD!$A$8:$AU$2162,12,0))</f>
        <v/>
      </c>
      <c r="E297" s="398" t="str">
        <f>IF($A297="","",VLOOKUP($A297,BDD!$A$8:$AU$2162,5,0))</f>
        <v/>
      </c>
      <c r="F297" s="398" t="str">
        <f>IF($A297="","",VLOOKUP($A297,BDD!$A$8:$AU$2162,6,0))</f>
        <v/>
      </c>
      <c r="G297" s="399" t="str">
        <f>IF($A297="","",VLOOKUP($A297,BDD!$A$8:$AU$2162,7,0))</f>
        <v/>
      </c>
      <c r="H297" s="398" t="str">
        <f>IF($A297="","",VLOOKUP($A297,BDD!$A$8:$AU$2162,8,0))</f>
        <v/>
      </c>
      <c r="I297" s="398" t="str">
        <f>IF($A297="","",VLOOKUP($A297,BDD!$A$8:$AU$2162,13,0))</f>
        <v/>
      </c>
      <c r="J297" s="398" t="str">
        <f>IF($A297="","",VLOOKUP($A297,BDD!$A$8:$AU$2162,14,0))</f>
        <v/>
      </c>
      <c r="K297" s="401" t="str">
        <f>IF(Y297="",IF($A297="","",VLOOKUP($A297,BDD!$A$8:$AU$2162,22,0)),VLOOKUP($A297,BDD!$A$8:$AU$2162,31,0))</f>
        <v/>
      </c>
      <c r="L297" s="399" t="str">
        <f>IF(Y297="",IF($A297="","",VLOOKUP($A297,BDD!$A$8:$AU$2162,16,0)),IF($A297="","",VLOOKUP($A297,BDD!$A$8:$AU$2162,29,0)))</f>
        <v/>
      </c>
      <c r="M297" s="402" t="str">
        <f>IF(Y297="",IF($A297="","",VLOOKUP($A297,BDD!$A$8:$AU$2162,17,0)),VLOOKUP($A297,BDD!$A$8:$AU$2162,30,0))</f>
        <v/>
      </c>
      <c r="N297" s="402" t="str">
        <f>IF(Y297="",IF($A297="","",VLOOKUP($A297,BDD!$A$8:$AU$2162,18,0)),VLOOKUP($A297,BDD!$A$8:$AU$2162,30,0))</f>
        <v/>
      </c>
      <c r="O297" s="402" t="str">
        <f>IF(Y297="",IF($A297="","",VLOOKUP($A297,BDD!$A$8:$AU$2162,19,0)),VLOOKUP($A297,BDD!$A$8:$AU$2162,30,0))</f>
        <v/>
      </c>
      <c r="P297" s="398" t="str">
        <f>IF($A297="","",RIGHT(VLOOKUP($A297,BDD!$A$8:$AU$2162,23,0),2))</f>
        <v/>
      </c>
      <c r="Q297" s="398" t="str">
        <f>IF($A297="","",RIGHT(VLOOKUP($A297,BDD!$A$8:$AU$2162,27,0),2))</f>
        <v/>
      </c>
      <c r="R297" s="398" t="str">
        <f>IF($A297="","",RIGHT(VLOOKUP($A297,BDD!$A$8:$AU$2162,32,0),2))</f>
        <v/>
      </c>
      <c r="S297" s="398" t="str">
        <f>IF($A297="","",RIGHT(VLOOKUP($A297,BDD!$A$8:$AU$2162,35,0),2))</f>
        <v/>
      </c>
      <c r="T297" s="398" t="str">
        <f>IF($A297="","",RIGHT(VLOOKUP($A297,BDD!$A$8:$AU$2162,38,0),2))</f>
        <v/>
      </c>
      <c r="U297" s="403"/>
      <c r="V297" s="359">
        <v>141</v>
      </c>
      <c r="W297" s="360" t="str">
        <f t="shared" si="5"/>
        <v/>
      </c>
      <c r="X297" s="370"/>
      <c r="Y297" s="411" t="str">
        <f>IF($A297="","",IF(VLOOKUP($A297,BDD!$A$8:$AU$2162,32,0)=0,"",VLOOKUP($A297,BDD!$A$8:$AU$2162,32,0)))</f>
        <v/>
      </c>
    </row>
    <row r="298" spans="1:25" s="359" customFormat="1" ht="21" customHeight="1">
      <c r="A298" s="350" t="str">
        <f t="shared" si="6"/>
        <v/>
      </c>
      <c r="B298" s="397" t="str">
        <f>IF($A298="","",VLOOKUP($A298,BDD!$A$8:$AU$2162,3,0))</f>
        <v/>
      </c>
      <c r="C298" s="363" t="str">
        <f>IF($A298="","",VLOOKUP($A298,BDD!$A$8:$AU$2162,4,0))</f>
        <v/>
      </c>
      <c r="D298" s="398" t="str">
        <f>IF($A298="","",VLOOKUP($A298,BDD!$A$8:$AU$2162,12,0))</f>
        <v/>
      </c>
      <c r="E298" s="398" t="str">
        <f>IF($A298="","",VLOOKUP($A298,BDD!$A$8:$AU$2162,5,0))</f>
        <v/>
      </c>
      <c r="F298" s="398" t="str">
        <f>IF($A298="","",VLOOKUP($A298,BDD!$A$8:$AU$2162,6,0))</f>
        <v/>
      </c>
      <c r="G298" s="399" t="str">
        <f>IF($A298="","",VLOOKUP($A298,BDD!$A$8:$AU$2162,7,0))</f>
        <v/>
      </c>
      <c r="H298" s="398" t="str">
        <f>IF($A298="","",VLOOKUP($A298,BDD!$A$8:$AU$2162,8,0))</f>
        <v/>
      </c>
      <c r="I298" s="398" t="str">
        <f>IF($A298="","",VLOOKUP($A298,BDD!$A$8:$AU$2162,13,0))</f>
        <v/>
      </c>
      <c r="J298" s="398" t="str">
        <f>IF($A298="","",VLOOKUP($A298,BDD!$A$8:$AU$2162,14,0))</f>
        <v/>
      </c>
      <c r="K298" s="401" t="str">
        <f>IF(Y298="",IF($A298="","",VLOOKUP($A298,BDD!$A$8:$AU$2162,22,0)),VLOOKUP($A298,BDD!$A$8:$AU$2162,31,0))</f>
        <v/>
      </c>
      <c r="L298" s="399" t="str">
        <f>IF(Y298="",IF($A298="","",VLOOKUP($A298,BDD!$A$8:$AU$2162,16,0)),IF($A298="","",VLOOKUP($A298,BDD!$A$8:$AU$2162,29,0)))</f>
        <v/>
      </c>
      <c r="M298" s="402" t="str">
        <f>IF(Y298="",IF($A298="","",VLOOKUP($A298,BDD!$A$8:$AU$2162,17,0)),VLOOKUP($A298,BDD!$A$8:$AU$2162,30,0))</f>
        <v/>
      </c>
      <c r="N298" s="402" t="str">
        <f>IF(Y298="",IF($A298="","",VLOOKUP($A298,BDD!$A$8:$AU$2162,18,0)),VLOOKUP($A298,BDD!$A$8:$AU$2162,30,0))</f>
        <v/>
      </c>
      <c r="O298" s="402" t="str">
        <f>IF(Y298="",IF($A298="","",VLOOKUP($A298,BDD!$A$8:$AU$2162,19,0)),VLOOKUP($A298,BDD!$A$8:$AU$2162,30,0))</f>
        <v/>
      </c>
      <c r="P298" s="398" t="str">
        <f>IF($A298="","",RIGHT(VLOOKUP($A298,BDD!$A$8:$AU$2162,23,0),2))</f>
        <v/>
      </c>
      <c r="Q298" s="398" t="str">
        <f>IF($A298="","",RIGHT(VLOOKUP($A298,BDD!$A$8:$AU$2162,27,0),2))</f>
        <v/>
      </c>
      <c r="R298" s="398" t="str">
        <f>IF($A298="","",RIGHT(VLOOKUP($A298,BDD!$A$8:$AU$2162,32,0),2))</f>
        <v/>
      </c>
      <c r="S298" s="398" t="str">
        <f>IF($A298="","",RIGHT(VLOOKUP($A298,BDD!$A$8:$AU$2162,35,0),2))</f>
        <v/>
      </c>
      <c r="T298" s="398" t="str">
        <f>IF($A298="","",RIGHT(VLOOKUP($A298,BDD!$A$8:$AU$2162,38,0),2))</f>
        <v/>
      </c>
      <c r="U298" s="403"/>
      <c r="V298" s="359">
        <v>142</v>
      </c>
      <c r="W298" s="360" t="str">
        <f t="shared" si="5"/>
        <v/>
      </c>
      <c r="X298" s="370"/>
      <c r="Y298" s="411" t="str">
        <f>IF($A298="","",IF(VLOOKUP($A298,BDD!$A$8:$AU$2162,32,0)=0,"",VLOOKUP($A298,BDD!$A$8:$AU$2162,32,0)))</f>
        <v/>
      </c>
    </row>
    <row r="299" spans="1:25" s="359" customFormat="1" ht="21" customHeight="1">
      <c r="A299" s="350" t="str">
        <f t="shared" si="6"/>
        <v/>
      </c>
      <c r="B299" s="397" t="str">
        <f>IF($A299="","",VLOOKUP($A299,BDD!$A$8:$AU$2162,3,0))</f>
        <v/>
      </c>
      <c r="C299" s="363" t="str">
        <f>IF($A299="","",VLOOKUP($A299,BDD!$A$8:$AU$2162,4,0))</f>
        <v/>
      </c>
      <c r="D299" s="398" t="str">
        <f>IF($A299="","",VLOOKUP($A299,BDD!$A$8:$AU$2162,12,0))</f>
        <v/>
      </c>
      <c r="E299" s="398" t="str">
        <f>IF($A299="","",VLOOKUP($A299,BDD!$A$8:$AU$2162,5,0))</f>
        <v/>
      </c>
      <c r="F299" s="398" t="str">
        <f>IF($A299="","",VLOOKUP($A299,BDD!$A$8:$AU$2162,6,0))</f>
        <v/>
      </c>
      <c r="G299" s="399" t="str">
        <f>IF($A299="","",VLOOKUP($A299,BDD!$A$8:$AU$2162,7,0))</f>
        <v/>
      </c>
      <c r="H299" s="398" t="str">
        <f>IF($A299="","",VLOOKUP($A299,BDD!$A$8:$AU$2162,8,0))</f>
        <v/>
      </c>
      <c r="I299" s="398" t="str">
        <f>IF($A299="","",VLOOKUP($A299,BDD!$A$8:$AU$2162,13,0))</f>
        <v/>
      </c>
      <c r="J299" s="398" t="str">
        <f>IF($A299="","",VLOOKUP($A299,BDD!$A$8:$AU$2162,14,0))</f>
        <v/>
      </c>
      <c r="K299" s="401" t="str">
        <f>IF(Y299="",IF($A299="","",VLOOKUP($A299,BDD!$A$8:$AU$2162,22,0)),VLOOKUP($A299,BDD!$A$8:$AU$2162,31,0))</f>
        <v/>
      </c>
      <c r="L299" s="399" t="str">
        <f>IF(Y299="",IF($A299="","",VLOOKUP($A299,BDD!$A$8:$AU$2162,16,0)),IF($A299="","",VLOOKUP($A299,BDD!$A$8:$AU$2162,29,0)))</f>
        <v/>
      </c>
      <c r="M299" s="402" t="str">
        <f>IF(Y299="",IF($A299="","",VLOOKUP($A299,BDD!$A$8:$AU$2162,17,0)),VLOOKUP($A299,BDD!$A$8:$AU$2162,30,0))</f>
        <v/>
      </c>
      <c r="N299" s="402" t="str">
        <f>IF(Y299="",IF($A299="","",VLOOKUP($A299,BDD!$A$8:$AU$2162,18,0)),VLOOKUP($A299,BDD!$A$8:$AU$2162,30,0))</f>
        <v/>
      </c>
      <c r="O299" s="402" t="str">
        <f>IF(Y299="",IF($A299="","",VLOOKUP($A299,BDD!$A$8:$AU$2162,19,0)),VLOOKUP($A299,BDD!$A$8:$AU$2162,30,0))</f>
        <v/>
      </c>
      <c r="P299" s="398" t="str">
        <f>IF($A299="","",RIGHT(VLOOKUP($A299,BDD!$A$8:$AU$2162,23,0),2))</f>
        <v/>
      </c>
      <c r="Q299" s="398" t="str">
        <f>IF($A299="","",RIGHT(VLOOKUP($A299,BDD!$A$8:$AU$2162,27,0),2))</f>
        <v/>
      </c>
      <c r="R299" s="398" t="str">
        <f>IF($A299="","",RIGHT(VLOOKUP($A299,BDD!$A$8:$AU$2162,32,0),2))</f>
        <v/>
      </c>
      <c r="S299" s="398" t="str">
        <f>IF($A299="","",RIGHT(VLOOKUP($A299,BDD!$A$8:$AU$2162,35,0),2))</f>
        <v/>
      </c>
      <c r="T299" s="398" t="str">
        <f>IF($A299="","",RIGHT(VLOOKUP($A299,BDD!$A$8:$AU$2162,38,0),2))</f>
        <v/>
      </c>
      <c r="U299" s="403"/>
      <c r="V299" s="359">
        <v>143</v>
      </c>
      <c r="W299" s="360" t="str">
        <f t="shared" si="5"/>
        <v/>
      </c>
      <c r="X299" s="370"/>
      <c r="Y299" s="411" t="str">
        <f>IF($A299="","",IF(VLOOKUP($A299,BDD!$A$8:$AU$2162,32,0)=0,"",VLOOKUP($A299,BDD!$A$8:$AU$2162,32,0)))</f>
        <v/>
      </c>
    </row>
    <row r="300" spans="1:25" s="359" customFormat="1" ht="21" customHeight="1">
      <c r="A300" s="350" t="str">
        <f t="shared" si="6"/>
        <v/>
      </c>
      <c r="B300" s="397" t="str">
        <f>IF($A300="","",VLOOKUP($A300,BDD!$A$8:$AU$2162,3,0))</f>
        <v/>
      </c>
      <c r="C300" s="363" t="str">
        <f>IF($A300="","",VLOOKUP($A300,BDD!$A$8:$AU$2162,4,0))</f>
        <v/>
      </c>
      <c r="D300" s="398" t="str">
        <f>IF($A300="","",VLOOKUP($A300,BDD!$A$8:$AU$2162,12,0))</f>
        <v/>
      </c>
      <c r="E300" s="398" t="str">
        <f>IF($A300="","",VLOOKUP($A300,BDD!$A$8:$AU$2162,5,0))</f>
        <v/>
      </c>
      <c r="F300" s="398" t="str">
        <f>IF($A300="","",VLOOKUP($A300,BDD!$A$8:$AU$2162,6,0))</f>
        <v/>
      </c>
      <c r="G300" s="399" t="str">
        <f>IF($A300="","",VLOOKUP($A300,BDD!$A$8:$AU$2162,7,0))</f>
        <v/>
      </c>
      <c r="H300" s="398" t="str">
        <f>IF($A300="","",VLOOKUP($A300,BDD!$A$8:$AU$2162,8,0))</f>
        <v/>
      </c>
      <c r="I300" s="398" t="str">
        <f>IF($A300="","",VLOOKUP($A300,BDD!$A$8:$AU$2162,13,0))</f>
        <v/>
      </c>
      <c r="J300" s="398" t="str">
        <f>IF($A300="","",VLOOKUP($A300,BDD!$A$8:$AU$2162,14,0))</f>
        <v/>
      </c>
      <c r="K300" s="401" t="str">
        <f>IF(Y300="",IF($A300="","",VLOOKUP($A300,BDD!$A$8:$AU$2162,22,0)),VLOOKUP($A300,BDD!$A$8:$AU$2162,31,0))</f>
        <v/>
      </c>
      <c r="L300" s="399" t="str">
        <f>IF(Y300="",IF($A300="","",VLOOKUP($A300,BDD!$A$8:$AU$2162,16,0)),IF($A300="","",VLOOKUP($A300,BDD!$A$8:$AU$2162,29,0)))</f>
        <v/>
      </c>
      <c r="M300" s="402" t="str">
        <f>IF(Y300="",IF($A300="","",VLOOKUP($A300,BDD!$A$8:$AU$2162,17,0)),VLOOKUP($A300,BDD!$A$8:$AU$2162,30,0))</f>
        <v/>
      </c>
      <c r="N300" s="402" t="str">
        <f>IF(Y300="",IF($A300="","",VLOOKUP($A300,BDD!$A$8:$AU$2162,18,0)),VLOOKUP($A300,BDD!$A$8:$AU$2162,30,0))</f>
        <v/>
      </c>
      <c r="O300" s="402" t="str">
        <f>IF(Y300="",IF($A300="","",VLOOKUP($A300,BDD!$A$8:$AU$2162,19,0)),VLOOKUP($A300,BDD!$A$8:$AU$2162,30,0))</f>
        <v/>
      </c>
      <c r="P300" s="398" t="str">
        <f>IF($A300="","",RIGHT(VLOOKUP($A300,BDD!$A$8:$AU$2162,23,0),2))</f>
        <v/>
      </c>
      <c r="Q300" s="398" t="str">
        <f>IF($A300="","",RIGHT(VLOOKUP($A300,BDD!$A$8:$AU$2162,27,0),2))</f>
        <v/>
      </c>
      <c r="R300" s="398" t="str">
        <f>IF($A300="","",RIGHT(VLOOKUP($A300,BDD!$A$8:$AU$2162,32,0),2))</f>
        <v/>
      </c>
      <c r="S300" s="398" t="str">
        <f>IF($A300="","",RIGHT(VLOOKUP($A300,BDD!$A$8:$AU$2162,35,0),2))</f>
        <v/>
      </c>
      <c r="T300" s="398" t="str">
        <f>IF($A300="","",RIGHT(VLOOKUP($A300,BDD!$A$8:$AU$2162,38,0),2))</f>
        <v/>
      </c>
      <c r="U300" s="403"/>
      <c r="V300" s="359">
        <v>144</v>
      </c>
      <c r="W300" s="360" t="str">
        <f t="shared" si="5"/>
        <v/>
      </c>
      <c r="X300" s="370"/>
      <c r="Y300" s="411" t="str">
        <f>IF($A300="","",IF(VLOOKUP($A300,BDD!$A$8:$AU$2162,32,0)=0,"",VLOOKUP($A300,BDD!$A$8:$AU$2162,32,0)))</f>
        <v/>
      </c>
    </row>
    <row r="301" spans="1:25" s="359" customFormat="1" ht="21" customHeight="1">
      <c r="A301" s="350" t="str">
        <f t="shared" si="6"/>
        <v/>
      </c>
      <c r="B301" s="397" t="str">
        <f>IF($A301="","",VLOOKUP($A301,BDD!$A$8:$AU$2162,3,0))</f>
        <v/>
      </c>
      <c r="C301" s="363" t="str">
        <f>IF($A301="","",VLOOKUP($A301,BDD!$A$8:$AU$2162,4,0))</f>
        <v/>
      </c>
      <c r="D301" s="398" t="str">
        <f>IF($A301="","",VLOOKUP($A301,BDD!$A$8:$AU$2162,12,0))</f>
        <v/>
      </c>
      <c r="E301" s="398" t="str">
        <f>IF($A301="","",VLOOKUP($A301,BDD!$A$8:$AU$2162,5,0))</f>
        <v/>
      </c>
      <c r="F301" s="398" t="str">
        <f>IF($A301="","",VLOOKUP($A301,BDD!$A$8:$AU$2162,6,0))</f>
        <v/>
      </c>
      <c r="G301" s="399" t="str">
        <f>IF($A301="","",VLOOKUP($A301,BDD!$A$8:$AU$2162,7,0))</f>
        <v/>
      </c>
      <c r="H301" s="398" t="str">
        <f>IF($A301="","",VLOOKUP($A301,BDD!$A$8:$AU$2162,8,0))</f>
        <v/>
      </c>
      <c r="I301" s="398" t="str">
        <f>IF($A301="","",VLOOKUP($A301,BDD!$A$8:$AU$2162,13,0))</f>
        <v/>
      </c>
      <c r="J301" s="398" t="str">
        <f>IF($A301="","",VLOOKUP($A301,BDD!$A$8:$AU$2162,14,0))</f>
        <v/>
      </c>
      <c r="K301" s="401" t="str">
        <f>IF(Y301="",IF($A301="","",VLOOKUP($A301,BDD!$A$8:$AU$2162,22,0)),VLOOKUP($A301,BDD!$A$8:$AU$2162,31,0))</f>
        <v/>
      </c>
      <c r="L301" s="399" t="str">
        <f>IF(Y301="",IF($A301="","",VLOOKUP($A301,BDD!$A$8:$AU$2162,16,0)),IF($A301="","",VLOOKUP($A301,BDD!$A$8:$AU$2162,29,0)))</f>
        <v/>
      </c>
      <c r="M301" s="402" t="str">
        <f>IF(Y301="",IF($A301="","",VLOOKUP($A301,BDD!$A$8:$AU$2162,17,0)),VLOOKUP($A301,BDD!$A$8:$AU$2162,30,0))</f>
        <v/>
      </c>
      <c r="N301" s="402" t="str">
        <f>IF(Y301="",IF($A301="","",VLOOKUP($A301,BDD!$A$8:$AU$2162,18,0)),VLOOKUP($A301,BDD!$A$8:$AU$2162,30,0))</f>
        <v/>
      </c>
      <c r="O301" s="402" t="str">
        <f>IF(Y301="",IF($A301="","",VLOOKUP($A301,BDD!$A$8:$AU$2162,19,0)),VLOOKUP($A301,BDD!$A$8:$AU$2162,30,0))</f>
        <v/>
      </c>
      <c r="P301" s="398" t="str">
        <f>IF($A301="","",RIGHT(VLOOKUP($A301,BDD!$A$8:$AU$2162,23,0),2))</f>
        <v/>
      </c>
      <c r="Q301" s="398" t="str">
        <f>IF($A301="","",RIGHT(VLOOKUP($A301,BDD!$A$8:$AU$2162,27,0),2))</f>
        <v/>
      </c>
      <c r="R301" s="398" t="str">
        <f>IF($A301="","",RIGHT(VLOOKUP($A301,BDD!$A$8:$AU$2162,32,0),2))</f>
        <v/>
      </c>
      <c r="S301" s="398" t="str">
        <f>IF($A301="","",RIGHT(VLOOKUP($A301,BDD!$A$8:$AU$2162,35,0),2))</f>
        <v/>
      </c>
      <c r="T301" s="398" t="str">
        <f>IF($A301="","",RIGHT(VLOOKUP($A301,BDD!$A$8:$AU$2162,38,0),2))</f>
        <v/>
      </c>
      <c r="U301" s="403"/>
      <c r="V301" s="359">
        <v>145</v>
      </c>
      <c r="W301" s="360" t="str">
        <f t="shared" si="5"/>
        <v/>
      </c>
      <c r="X301" s="370"/>
      <c r="Y301" s="411" t="str">
        <f>IF($A301="","",IF(VLOOKUP($A301,BDD!$A$8:$AU$2162,32,0)=0,"",VLOOKUP($A301,BDD!$A$8:$AU$2162,32,0)))</f>
        <v/>
      </c>
    </row>
    <row r="302" spans="1:25" s="359" customFormat="1" ht="21" customHeight="1">
      <c r="A302" s="350" t="str">
        <f t="shared" si="6"/>
        <v/>
      </c>
      <c r="B302" s="397" t="str">
        <f>IF($A302="","",VLOOKUP($A302,BDD!$A$8:$AU$2162,3,0))</f>
        <v/>
      </c>
      <c r="C302" s="363" t="str">
        <f>IF($A302="","",VLOOKUP($A302,BDD!$A$8:$AU$2162,4,0))</f>
        <v/>
      </c>
      <c r="D302" s="398" t="str">
        <f>IF($A302="","",VLOOKUP($A302,BDD!$A$8:$AU$2162,12,0))</f>
        <v/>
      </c>
      <c r="E302" s="398" t="str">
        <f>IF($A302="","",VLOOKUP($A302,BDD!$A$8:$AU$2162,5,0))</f>
        <v/>
      </c>
      <c r="F302" s="398" t="str">
        <f>IF($A302="","",VLOOKUP($A302,BDD!$A$8:$AU$2162,6,0))</f>
        <v/>
      </c>
      <c r="G302" s="399" t="str">
        <f>IF($A302="","",VLOOKUP($A302,BDD!$A$8:$AU$2162,7,0))</f>
        <v/>
      </c>
      <c r="H302" s="398" t="str">
        <f>IF($A302="","",VLOOKUP($A302,BDD!$A$8:$AU$2162,8,0))</f>
        <v/>
      </c>
      <c r="I302" s="398" t="str">
        <f>IF($A302="","",VLOOKUP($A302,BDD!$A$8:$AU$2162,13,0))</f>
        <v/>
      </c>
      <c r="J302" s="398" t="str">
        <f>IF($A302="","",VLOOKUP($A302,BDD!$A$8:$AU$2162,14,0))</f>
        <v/>
      </c>
      <c r="K302" s="401" t="str">
        <f>IF(Y302="",IF($A302="","",VLOOKUP($A302,BDD!$A$8:$AU$2162,22,0)),VLOOKUP($A302,BDD!$A$8:$AU$2162,31,0))</f>
        <v/>
      </c>
      <c r="L302" s="399" t="str">
        <f>IF(Y302="",IF($A302="","",VLOOKUP($A302,BDD!$A$8:$AU$2162,16,0)),IF($A302="","",VLOOKUP($A302,BDD!$A$8:$AU$2162,29,0)))</f>
        <v/>
      </c>
      <c r="M302" s="402" t="str">
        <f>IF(Y302="",IF($A302="","",VLOOKUP($A302,BDD!$A$8:$AU$2162,17,0)),VLOOKUP($A302,BDD!$A$8:$AU$2162,30,0))</f>
        <v/>
      </c>
      <c r="N302" s="402" t="str">
        <f>IF(Y302="",IF($A302="","",VLOOKUP($A302,BDD!$A$8:$AU$2162,18,0)),VLOOKUP($A302,BDD!$A$8:$AU$2162,30,0))</f>
        <v/>
      </c>
      <c r="O302" s="402" t="str">
        <f>IF(Y302="",IF($A302="","",VLOOKUP($A302,BDD!$A$8:$AU$2162,19,0)),VLOOKUP($A302,BDD!$A$8:$AU$2162,30,0))</f>
        <v/>
      </c>
      <c r="P302" s="398" t="str">
        <f>IF($A302="","",RIGHT(VLOOKUP($A302,BDD!$A$8:$AU$2162,23,0),2))</f>
        <v/>
      </c>
      <c r="Q302" s="398" t="str">
        <f>IF($A302="","",RIGHT(VLOOKUP($A302,BDD!$A$8:$AU$2162,27,0),2))</f>
        <v/>
      </c>
      <c r="R302" s="398" t="str">
        <f>IF($A302="","",RIGHT(VLOOKUP($A302,BDD!$A$8:$AU$2162,32,0),2))</f>
        <v/>
      </c>
      <c r="S302" s="398" t="str">
        <f>IF($A302="","",RIGHT(VLOOKUP($A302,BDD!$A$8:$AU$2162,35,0),2))</f>
        <v/>
      </c>
      <c r="T302" s="398" t="str">
        <f>IF($A302="","",RIGHT(VLOOKUP($A302,BDD!$A$8:$AU$2162,38,0),2))</f>
        <v/>
      </c>
      <c r="U302" s="403"/>
      <c r="V302" s="359">
        <v>146</v>
      </c>
      <c r="W302" s="360" t="str">
        <f t="shared" si="5"/>
        <v/>
      </c>
      <c r="X302" s="370"/>
      <c r="Y302" s="411" t="str">
        <f>IF($A302="","",IF(VLOOKUP($A302,BDD!$A$8:$AU$2162,32,0)=0,"",VLOOKUP($A302,BDD!$A$8:$AU$2162,32,0)))</f>
        <v/>
      </c>
    </row>
    <row r="303" spans="1:25" s="359" customFormat="1" ht="21" customHeight="1">
      <c r="A303" s="350" t="str">
        <f t="shared" si="6"/>
        <v/>
      </c>
      <c r="B303" s="404" t="str">
        <f>IF($A303="","",VLOOKUP($A303,BDD!$A$8:$AU$2162,3,0))</f>
        <v/>
      </c>
      <c r="C303" s="372" t="str">
        <f>IF($A303="","",VLOOKUP($A303,BDD!$A$8:$AU$2162,4,0))</f>
        <v/>
      </c>
      <c r="D303" s="405" t="str">
        <f>IF($A303="","",VLOOKUP($A303,BDD!$A$8:$AU$2162,12,0))</f>
        <v/>
      </c>
      <c r="E303" s="405" t="str">
        <f>IF($A303="","",VLOOKUP($A303,BDD!$A$8:$AU$2162,5,0))</f>
        <v/>
      </c>
      <c r="F303" s="405" t="str">
        <f>IF($A303="","",VLOOKUP($A303,BDD!$A$8:$AU$2162,6,0))</f>
        <v/>
      </c>
      <c r="G303" s="406" t="str">
        <f>IF($A303="","",VLOOKUP($A303,BDD!$A$8:$AU$2162,7,0))</f>
        <v/>
      </c>
      <c r="H303" s="405" t="str">
        <f>IF($A303="","",VLOOKUP($A303,BDD!$A$8:$AU$2162,8,0))</f>
        <v/>
      </c>
      <c r="I303" s="405" t="str">
        <f>IF($A303="","",VLOOKUP($A303,BDD!$A$8:$AU$2162,13,0))</f>
        <v/>
      </c>
      <c r="J303" s="405" t="str">
        <f>IF($A303="","",VLOOKUP($A303,BDD!$A$8:$AU$2162,14,0))</f>
        <v/>
      </c>
      <c r="K303" s="408" t="str">
        <f>IF(Y303="",IF($A303="","",VLOOKUP($A303,BDD!$A$8:$AU$2162,22,0)),VLOOKUP($A303,BDD!$A$8:$AU$2162,31,0))</f>
        <v/>
      </c>
      <c r="L303" s="406" t="str">
        <f>IF(Y303="",IF($A303="","",VLOOKUP($A303,BDD!$A$8:$AU$2162,16,0)),IF($A303="","",VLOOKUP($A303,BDD!$A$8:$AU$2162,29,0)))</f>
        <v/>
      </c>
      <c r="M303" s="409" t="str">
        <f>IF(Y303="",IF($A303="","",VLOOKUP($A303,BDD!$A$8:$AU$2162,17,0)),VLOOKUP($A303,BDD!$A$8:$AU$2162,30,0))</f>
        <v/>
      </c>
      <c r="N303" s="409" t="str">
        <f>IF(Y303="",IF($A303="","",VLOOKUP($A303,BDD!$A$8:$AU$2162,18,0)),VLOOKUP($A303,BDD!$A$8:$AU$2162,30,0))</f>
        <v/>
      </c>
      <c r="O303" s="409" t="str">
        <f>IF(Y303="",IF($A303="","",VLOOKUP($A303,BDD!$A$8:$AU$2162,19,0)),VLOOKUP($A303,BDD!$A$8:$AU$2162,30,0))</f>
        <v/>
      </c>
      <c r="P303" s="405" t="str">
        <f>IF($A303="","",RIGHT(VLOOKUP($A303,BDD!$A$8:$AU$2162,23,0),2))</f>
        <v/>
      </c>
      <c r="Q303" s="405" t="str">
        <f>IF($A303="","",RIGHT(VLOOKUP($A303,BDD!$A$8:$AU$2162,27,0),2))</f>
        <v/>
      </c>
      <c r="R303" s="405" t="str">
        <f>IF($A303="","",RIGHT(VLOOKUP($A303,BDD!$A$8:$AU$2162,32,0),2))</f>
        <v/>
      </c>
      <c r="S303" s="405" t="str">
        <f>IF($A303="","",RIGHT(VLOOKUP($A303,BDD!$A$8:$AU$2162,35,0),2))</f>
        <v/>
      </c>
      <c r="T303" s="405" t="str">
        <f>IF($A303="","",RIGHT(VLOOKUP($A303,BDD!$A$8:$AU$2162,38,0),2))</f>
        <v/>
      </c>
      <c r="U303" s="410"/>
      <c r="V303" s="359">
        <v>147</v>
      </c>
      <c r="W303" s="360" t="str">
        <f t="shared" si="5"/>
        <v/>
      </c>
      <c r="X303" s="370"/>
      <c r="Y303" s="411" t="str">
        <f>IF($A303="","",IF(VLOOKUP($A303,BDD!$A$8:$AU$2162,32,0)=0,"",VLOOKUP($A303,BDD!$A$8:$AU$2162,32,0)))</f>
        <v/>
      </c>
    </row>
    <row r="304" spans="1:25" ht="3" customHeight="1">
      <c r="A304" s="379"/>
      <c r="B304" s="216"/>
      <c r="C304" s="216"/>
      <c r="D304" s="216"/>
      <c r="E304" s="216"/>
      <c r="F304" s="216"/>
      <c r="G304" s="380"/>
      <c r="I304" s="216"/>
      <c r="J304" s="216"/>
      <c r="K304" s="216"/>
      <c r="L304" s="380"/>
      <c r="M304" s="381"/>
      <c r="N304" s="381"/>
      <c r="O304" s="381"/>
      <c r="P304" s="216"/>
      <c r="Q304" s="216"/>
      <c r="R304" s="216"/>
      <c r="S304" s="216"/>
      <c r="T304" s="216"/>
      <c r="U304" s="216"/>
      <c r="V304" s="189">
        <v>22</v>
      </c>
      <c r="W304" s="317" t="str">
        <f t="shared" si="5"/>
        <v/>
      </c>
      <c r="X304" s="370"/>
      <c r="Y304" s="414"/>
    </row>
    <row r="305" spans="1:25" s="382" customFormat="1" ht="20.100000000000001" customHeight="1">
      <c r="B305" s="1126" t="s">
        <v>1617</v>
      </c>
      <c r="C305" s="1126"/>
      <c r="D305" s="1126"/>
      <c r="E305" s="1126"/>
      <c r="F305" s="1126"/>
      <c r="G305" s="1126"/>
      <c r="H305" s="1126"/>
      <c r="I305" s="1115" t="s">
        <v>1777</v>
      </c>
      <c r="J305" s="1115"/>
      <c r="K305" s="1115"/>
      <c r="L305" s="1115"/>
      <c r="M305" s="1115"/>
      <c r="N305" s="1115"/>
      <c r="O305" s="1115"/>
      <c r="P305" s="1115"/>
      <c r="Q305" s="1115"/>
      <c r="R305" s="1115"/>
      <c r="S305" s="1115"/>
      <c r="T305" s="1115"/>
      <c r="U305" s="1115"/>
      <c r="V305" s="189"/>
      <c r="W305" s="317" t="str">
        <f t="shared" si="5"/>
        <v/>
      </c>
      <c r="X305" s="370"/>
      <c r="Y305" s="414"/>
    </row>
    <row r="306" spans="1:25" s="382" customFormat="1" ht="20.100000000000001" customHeight="1">
      <c r="B306" s="1114" t="s">
        <v>1840</v>
      </c>
      <c r="C306" s="1114"/>
      <c r="D306" s="1114"/>
      <c r="E306" s="1114"/>
      <c r="F306" s="1114"/>
      <c r="G306" s="1114"/>
      <c r="H306" s="1114"/>
      <c r="I306" s="1115"/>
      <c r="J306" s="1115"/>
      <c r="K306" s="1115"/>
      <c r="L306" s="1115"/>
      <c r="M306" s="1115"/>
      <c r="N306" s="1115"/>
      <c r="O306" s="1115"/>
      <c r="P306" s="1115"/>
      <c r="Q306" s="1115"/>
      <c r="R306" s="1115"/>
      <c r="S306" s="1115"/>
      <c r="T306" s="1115"/>
      <c r="U306" s="1115"/>
      <c r="V306" s="189"/>
      <c r="W306" s="317" t="str">
        <f t="shared" si="5"/>
        <v/>
      </c>
      <c r="X306" s="370"/>
      <c r="Y306" s="414"/>
    </row>
    <row r="307" spans="1:25" s="382" customFormat="1" ht="20.100000000000001" customHeight="1">
      <c r="B307" s="1114" t="s">
        <v>1841</v>
      </c>
      <c r="C307" s="1114"/>
      <c r="D307" s="1114"/>
      <c r="E307" s="1114"/>
      <c r="F307" s="1114"/>
      <c r="G307" s="1114"/>
      <c r="H307" s="1114"/>
      <c r="I307" s="1115"/>
      <c r="J307" s="1115"/>
      <c r="K307" s="1115"/>
      <c r="L307" s="1115"/>
      <c r="M307" s="1115"/>
      <c r="N307" s="1115"/>
      <c r="O307" s="1115"/>
      <c r="P307" s="1115"/>
      <c r="Q307" s="1115"/>
      <c r="R307" s="1115"/>
      <c r="S307" s="1115"/>
      <c r="T307" s="1115"/>
      <c r="U307" s="1115"/>
      <c r="V307" s="189"/>
      <c r="W307" s="317" t="str">
        <f t="shared" si="5"/>
        <v/>
      </c>
      <c r="X307" s="370"/>
      <c r="Y307" s="414"/>
    </row>
    <row r="308" spans="1:25" s="382" customFormat="1" ht="20.100000000000001" customHeight="1">
      <c r="B308" s="1114" t="s">
        <v>1842</v>
      </c>
      <c r="C308" s="1114"/>
      <c r="D308" s="1114"/>
      <c r="E308" s="1114"/>
      <c r="F308" s="1114"/>
      <c r="G308" s="1114"/>
      <c r="H308" s="1114"/>
      <c r="I308" s="1115"/>
      <c r="J308" s="1115"/>
      <c r="K308" s="1115"/>
      <c r="L308" s="1115"/>
      <c r="M308" s="1115"/>
      <c r="N308" s="1115"/>
      <c r="O308" s="1115"/>
      <c r="P308" s="1115"/>
      <c r="Q308" s="1115"/>
      <c r="R308" s="1115"/>
      <c r="S308" s="1115"/>
      <c r="T308" s="1115"/>
      <c r="U308" s="1115"/>
      <c r="V308" s="189"/>
      <c r="W308" s="317" t="str">
        <f t="shared" si="5"/>
        <v/>
      </c>
      <c r="X308" s="370"/>
      <c r="Y308" s="414"/>
    </row>
    <row r="309" spans="1:25" s="316" customFormat="1" ht="18.95" customHeight="1">
      <c r="A309" s="315"/>
      <c r="B309" s="1127"/>
      <c r="C309" s="1127"/>
      <c r="D309" s="1127"/>
      <c r="E309" s="1127"/>
      <c r="F309" s="1128" t="s">
        <v>1533</v>
      </c>
      <c r="G309" s="1129"/>
      <c r="H309" s="1129"/>
      <c r="I309" s="1129"/>
      <c r="J309" s="1129"/>
      <c r="K309" s="1129"/>
      <c r="L309" s="1129"/>
      <c r="M309" s="1129"/>
      <c r="N309" s="1129"/>
      <c r="O309" s="1129"/>
      <c r="P309" s="1129"/>
      <c r="Q309" s="1130"/>
      <c r="R309" s="1137" t="s">
        <v>1820</v>
      </c>
      <c r="S309" s="1138"/>
      <c r="T309" s="1138"/>
      <c r="U309" s="1139"/>
      <c r="W309" s="317" t="str">
        <f t="shared" si="5"/>
        <v/>
      </c>
      <c r="X309" s="370"/>
      <c r="Y309" s="414"/>
    </row>
    <row r="310" spans="1:25" s="316" customFormat="1" ht="18.95" customHeight="1">
      <c r="A310" s="315"/>
      <c r="B310" s="1127"/>
      <c r="C310" s="1127"/>
      <c r="D310" s="1127"/>
      <c r="E310" s="1127"/>
      <c r="F310" s="1131"/>
      <c r="G310" s="1132"/>
      <c r="H310" s="1132"/>
      <c r="I310" s="1132"/>
      <c r="J310" s="1132"/>
      <c r="K310" s="1132"/>
      <c r="L310" s="1132"/>
      <c r="M310" s="1132"/>
      <c r="N310" s="1132"/>
      <c r="O310" s="1132"/>
      <c r="P310" s="1132"/>
      <c r="Q310" s="1133"/>
      <c r="R310" s="1137" t="s">
        <v>1536</v>
      </c>
      <c r="S310" s="1138"/>
      <c r="T310" s="1138"/>
      <c r="U310" s="1139"/>
      <c r="W310" s="317" t="str">
        <f t="shared" si="5"/>
        <v/>
      </c>
      <c r="X310" s="370"/>
      <c r="Y310" s="414"/>
    </row>
    <row r="311" spans="1:25" s="316" customFormat="1" ht="18.95" customHeight="1">
      <c r="A311" s="315"/>
      <c r="B311" s="1127"/>
      <c r="C311" s="1127"/>
      <c r="D311" s="1127"/>
      <c r="E311" s="1127"/>
      <c r="F311" s="1134"/>
      <c r="G311" s="1135"/>
      <c r="H311" s="1135"/>
      <c r="I311" s="1135"/>
      <c r="J311" s="1135"/>
      <c r="K311" s="1135"/>
      <c r="L311" s="1135"/>
      <c r="M311" s="1135"/>
      <c r="N311" s="1135"/>
      <c r="O311" s="1135"/>
      <c r="P311" s="1135"/>
      <c r="Q311" s="1136"/>
      <c r="R311" s="1137" t="s">
        <v>1538</v>
      </c>
      <c r="S311" s="1138"/>
      <c r="T311" s="1138"/>
      <c r="U311" s="1139"/>
      <c r="W311" s="317" t="str">
        <f t="shared" si="5"/>
        <v/>
      </c>
      <c r="X311" s="370"/>
      <c r="Y311" s="414"/>
    </row>
    <row r="312" spans="1:25" s="316" customFormat="1" ht="3" customHeight="1">
      <c r="A312" s="315"/>
      <c r="H312" s="319"/>
      <c r="M312" s="320"/>
      <c r="N312" s="320"/>
      <c r="O312" s="320"/>
      <c r="W312" s="317" t="str">
        <f t="shared" si="5"/>
        <v/>
      </c>
      <c r="X312" s="370"/>
      <c r="Y312" s="414"/>
    </row>
    <row r="313" spans="1:25" s="316" customFormat="1" ht="21.75" customHeight="1">
      <c r="A313" s="315"/>
      <c r="B313" s="1116" t="s">
        <v>1821</v>
      </c>
      <c r="C313" s="1117"/>
      <c r="D313" s="1117"/>
      <c r="E313" s="1117"/>
      <c r="F313" s="1117"/>
      <c r="G313" s="1117"/>
      <c r="H313" s="1117"/>
      <c r="I313" s="1117"/>
      <c r="J313" s="1117"/>
      <c r="K313" s="1117"/>
      <c r="L313" s="1117"/>
      <c r="M313" s="1117"/>
      <c r="N313" s="1117"/>
      <c r="O313" s="1117"/>
      <c r="P313" s="1117"/>
      <c r="Q313" s="1117"/>
      <c r="R313" s="1117"/>
      <c r="S313" s="1117"/>
      <c r="T313" s="1117"/>
      <c r="U313" s="1118"/>
      <c r="W313" s="317" t="str">
        <f t="shared" si="5"/>
        <v/>
      </c>
      <c r="X313" s="370"/>
      <c r="Y313" s="414"/>
    </row>
    <row r="314" spans="1:25" s="326" customFormat="1" ht="18.75" customHeight="1">
      <c r="A314" s="315"/>
      <c r="B314" s="321" t="s">
        <v>1822</v>
      </c>
      <c r="C314" s="322"/>
      <c r="D314" s="322"/>
      <c r="E314" s="322"/>
      <c r="F314" s="384" t="str">
        <f>$F$7</f>
        <v>MFD-ISW Vers MFD-CPF-</v>
      </c>
      <c r="H314" s="385"/>
      <c r="J314" s="327"/>
      <c r="K314" s="328" t="s">
        <v>1824</v>
      </c>
      <c r="L314" s="329">
        <f>$L$7</f>
        <v>0</v>
      </c>
      <c r="M314" s="330" t="s">
        <v>1825</v>
      </c>
      <c r="N314" s="331" t="s">
        <v>1826</v>
      </c>
      <c r="O314" s="332"/>
      <c r="P314" s="1119">
        <f>$P$7</f>
        <v>0</v>
      </c>
      <c r="Q314" s="1119"/>
      <c r="R314" s="333" t="s">
        <v>1825</v>
      </c>
      <c r="S314" s="324" t="s">
        <v>1827</v>
      </c>
      <c r="U314" s="334" t="str">
        <f>CONCATENATE("8/",$L$1)</f>
        <v>8/6</v>
      </c>
      <c r="W314" s="317" t="str">
        <f t="shared" si="5"/>
        <v/>
      </c>
      <c r="X314" s="370"/>
      <c r="Y314" s="414"/>
    </row>
    <row r="315" spans="1:25" s="223" customFormat="1" ht="22.5" customHeight="1">
      <c r="A315" s="387"/>
      <c r="B315" s="1120" t="s">
        <v>1828</v>
      </c>
      <c r="C315" s="1121"/>
      <c r="D315" s="1121"/>
      <c r="E315" s="1121"/>
      <c r="F315" s="1121"/>
      <c r="G315" s="1121"/>
      <c r="H315" s="1121"/>
      <c r="I315" s="1121"/>
      <c r="J315" s="1121"/>
      <c r="K315" s="1121"/>
      <c r="L315" s="1122"/>
      <c r="M315" s="1123" t="s">
        <v>1829</v>
      </c>
      <c r="N315" s="1124"/>
      <c r="O315" s="1125"/>
      <c r="P315" s="335" t="s">
        <v>1830</v>
      </c>
      <c r="Q315" s="336"/>
      <c r="R315" s="337">
        <f>$R$8</f>
        <v>0</v>
      </c>
      <c r="S315" s="336"/>
      <c r="T315" s="336"/>
      <c r="U315" s="338"/>
      <c r="W315" s="317" t="str">
        <f t="shared" si="5"/>
        <v/>
      </c>
      <c r="X315" s="370"/>
      <c r="Y315" s="414"/>
    </row>
    <row r="316" spans="1:25" s="347" customFormat="1" ht="55.5" customHeight="1">
      <c r="A316" s="388"/>
      <c r="B316" s="340" t="s">
        <v>1831</v>
      </c>
      <c r="C316" s="341" t="s">
        <v>1492</v>
      </c>
      <c r="D316" s="341" t="s">
        <v>1500</v>
      </c>
      <c r="E316" s="341" t="s">
        <v>1493</v>
      </c>
      <c r="F316" s="341" t="s">
        <v>1494</v>
      </c>
      <c r="G316" s="341" t="s">
        <v>1832</v>
      </c>
      <c r="H316" s="341" t="s">
        <v>1833</v>
      </c>
      <c r="I316" s="341" t="s">
        <v>1501</v>
      </c>
      <c r="J316" s="341" t="s">
        <v>1502</v>
      </c>
      <c r="K316" s="343" t="s">
        <v>1519</v>
      </c>
      <c r="L316" s="341" t="s">
        <v>1504</v>
      </c>
      <c r="M316" s="344" t="s">
        <v>1516</v>
      </c>
      <c r="N316" s="344" t="s">
        <v>1517</v>
      </c>
      <c r="O316" s="344" t="s">
        <v>1518</v>
      </c>
      <c r="P316" s="345" t="s">
        <v>1834</v>
      </c>
      <c r="Q316" s="345" t="s">
        <v>1835</v>
      </c>
      <c r="R316" s="345" t="s">
        <v>1836</v>
      </c>
      <c r="S316" s="345" t="s">
        <v>1837</v>
      </c>
      <c r="T316" s="345" t="s">
        <v>1838</v>
      </c>
      <c r="U316" s="346" t="s">
        <v>1839</v>
      </c>
      <c r="W316" s="317" t="str">
        <f t="shared" si="5"/>
        <v/>
      </c>
      <c r="X316" s="370"/>
      <c r="Y316" s="414"/>
    </row>
    <row r="317" spans="1:25" ht="3" customHeight="1">
      <c r="A317" s="389"/>
      <c r="B317" s="348"/>
      <c r="C317" s="348"/>
      <c r="D317" s="348"/>
      <c r="E317" s="348"/>
      <c r="F317" s="348"/>
      <c r="G317" s="348"/>
      <c r="H317" s="348"/>
      <c r="I317" s="348"/>
      <c r="J317" s="348"/>
      <c r="K317" s="348"/>
      <c r="L317" s="348"/>
      <c r="M317" s="349"/>
      <c r="N317" s="349"/>
      <c r="O317" s="349"/>
      <c r="P317" s="348"/>
      <c r="Q317" s="348"/>
      <c r="R317" s="348"/>
      <c r="S317" s="348"/>
      <c r="T317" s="348"/>
      <c r="U317" s="348"/>
      <c r="V317" s="348"/>
      <c r="W317" s="317" t="str">
        <f t="shared" si="5"/>
        <v/>
      </c>
      <c r="X317" s="370"/>
      <c r="Y317" s="414"/>
    </row>
    <row r="318" spans="1:25" s="359" customFormat="1" ht="21" customHeight="1">
      <c r="A318" s="350" t="str">
        <f>IF(X210="","",X210)</f>
        <v/>
      </c>
      <c r="B318" s="390" t="str">
        <f>IF($A318="","",VLOOKUP($A318,BDD!$A$8:$AU$2162,3,0))</f>
        <v/>
      </c>
      <c r="C318" s="352" t="str">
        <f>IF($A318="","",VLOOKUP($A318,BDD!$A$8:$AU$2162,4,0))</f>
        <v/>
      </c>
      <c r="D318" s="391" t="str">
        <f>IF($A318="","",VLOOKUP($A318,BDD!$A$8:$AU$2162,12,0))</f>
        <v/>
      </c>
      <c r="E318" s="391" t="str">
        <f>IF($A318="","",VLOOKUP($A318,BDD!$A$8:$AU$2162,5,0))</f>
        <v/>
      </c>
      <c r="F318" s="391" t="str">
        <f>IF($A318="","",VLOOKUP($A318,BDD!$A$8:$AU$2162,6,0))</f>
        <v/>
      </c>
      <c r="G318" s="392" t="str">
        <f>IF($A318="","",VLOOKUP($A318,BDD!$A$8:$AU$2162,7,0))</f>
        <v/>
      </c>
      <c r="H318" s="391" t="str">
        <f>IF($A318="","",VLOOKUP($A318,BDD!$A$8:$AU$2162,8,0))</f>
        <v/>
      </c>
      <c r="I318" s="391" t="str">
        <f>IF($A318="","",VLOOKUP($A318,BDD!$A$8:$AU$2162,13,0))</f>
        <v/>
      </c>
      <c r="J318" s="391" t="str">
        <f>IF($A318="","",VLOOKUP($A318,BDD!$A$8:$AU$2162,14,0))</f>
        <v/>
      </c>
      <c r="K318" s="394" t="str">
        <f>IF(Y318="",IF($A318="","",VLOOKUP($A318,BDD!$A$8:$AU$2162,22,0)),VLOOKUP($A318,BDD!$A$8:$AU$2162,31,0))</f>
        <v/>
      </c>
      <c r="L318" s="392" t="str">
        <f>IF(Y318="",IF($A318="","",VLOOKUP($A318,BDD!$A$8:$AU$2162,16,0)),IF($A318="","",VLOOKUP($A318,BDD!$A$8:$AU$2162,29,0)))</f>
        <v/>
      </c>
      <c r="M318" s="395" t="str">
        <f>IF(Y318="",IF($A318="","",VLOOKUP($A318,BDD!$A$8:$AU$2162,17,0)),VLOOKUP($A318,BDD!$A$8:$AU$2162,30,0))</f>
        <v/>
      </c>
      <c r="N318" s="395" t="str">
        <f>IF(Y318="",IF($A318="","",VLOOKUP($A318,BDD!$A$8:$AU$2162,18,0)),VLOOKUP($A318,BDD!$A$8:$AU$2162,30,0))</f>
        <v/>
      </c>
      <c r="O318" s="395" t="str">
        <f>IF(Y318="",IF($A318="","",VLOOKUP($A318,BDD!$A$8:$AU$2162,19,0)),VLOOKUP($A318,BDD!$A$8:$AU$2162,30,0))</f>
        <v/>
      </c>
      <c r="P318" s="391" t="str">
        <f>IF($A318="","",RIGHT(VLOOKUP($A318,BDD!$A$8:$AU$2162,23,0),2))</f>
        <v/>
      </c>
      <c r="Q318" s="391" t="str">
        <f>IF($A318="","",RIGHT(VLOOKUP($A318,BDD!$A$8:$AU$2162,27,0),2))</f>
        <v/>
      </c>
      <c r="R318" s="391" t="str">
        <f>IF($A318="","",RIGHT(VLOOKUP($A318,BDD!$A$8:$AU$2162,32,0),2))</f>
        <v/>
      </c>
      <c r="S318" s="391" t="str">
        <f>IF($A318="","",RIGHT(VLOOKUP($A318,BDD!$A$8:$AU$2162,35,0),2))</f>
        <v/>
      </c>
      <c r="T318" s="391" t="str">
        <f>IF($A318="","",RIGHT(VLOOKUP($A318,BDD!$A$8:$AU$2162,38,0),2))</f>
        <v/>
      </c>
      <c r="U318" s="396"/>
      <c r="V318" s="359">
        <v>148</v>
      </c>
      <c r="W318" s="360" t="str">
        <f t="shared" si="5"/>
        <v/>
      </c>
      <c r="X318" s="370"/>
      <c r="Y318" s="411" t="str">
        <f>IF($A318="","",IF(VLOOKUP($A318,BDD!$A$8:$AU$2162,32,0)=0,"",VLOOKUP($A318,BDD!$A$8:$AU$2162,32,0)))</f>
        <v/>
      </c>
    </row>
    <row r="319" spans="1:25" s="359" customFormat="1" ht="21" customHeight="1">
      <c r="A319" s="350" t="str">
        <f t="shared" ref="A319:A337" si="7">IF(X211="","",X211)</f>
        <v/>
      </c>
      <c r="B319" s="397" t="str">
        <f>IF($A319="","",VLOOKUP($A319,BDD!$A$8:$AU$2162,3,0))</f>
        <v/>
      </c>
      <c r="C319" s="363" t="str">
        <f>IF($A319="","",VLOOKUP($A319,BDD!$A$8:$AU$2162,4,0))</f>
        <v/>
      </c>
      <c r="D319" s="398" t="str">
        <f>IF($A319="","",VLOOKUP($A319,BDD!$A$8:$AU$2162,12,0))</f>
        <v/>
      </c>
      <c r="E319" s="398" t="str">
        <f>IF($A319="","",VLOOKUP($A319,BDD!$A$8:$AU$2162,5,0))</f>
        <v/>
      </c>
      <c r="F319" s="398" t="str">
        <f>IF($A319="","",VLOOKUP($A319,BDD!$A$8:$AU$2162,6,0))</f>
        <v/>
      </c>
      <c r="G319" s="399" t="str">
        <f>IF($A319="","",VLOOKUP($A319,BDD!$A$8:$AU$2162,7,0))</f>
        <v/>
      </c>
      <c r="H319" s="398" t="str">
        <f>IF($A319="","",VLOOKUP($A319,BDD!$A$8:$AU$2162,8,0))</f>
        <v/>
      </c>
      <c r="I319" s="398" t="str">
        <f>IF($A319="","",VLOOKUP($A319,BDD!$A$8:$AU$2162,13,0))</f>
        <v/>
      </c>
      <c r="J319" s="398" t="str">
        <f>IF($A319="","",VLOOKUP($A319,BDD!$A$8:$AU$2162,14,0))</f>
        <v/>
      </c>
      <c r="K319" s="401" t="str">
        <f>IF(Y319="",IF($A319="","",VLOOKUP($A319,BDD!$A$8:$AU$2162,22,0)),VLOOKUP($A319,BDD!$A$8:$AU$2162,31,0))</f>
        <v/>
      </c>
      <c r="L319" s="399" t="str">
        <f>IF(Y319="",IF($A319="","",VLOOKUP($A319,BDD!$A$8:$AU$2162,16,0)),IF($A319="","",VLOOKUP($A319,BDD!$A$8:$AU$2162,29,0)))</f>
        <v/>
      </c>
      <c r="M319" s="402" t="str">
        <f>IF(Y319="",IF($A319="","",VLOOKUP($A319,BDD!$A$8:$AU$2162,17,0)),VLOOKUP($A319,BDD!$A$8:$AU$2162,30,0))</f>
        <v/>
      </c>
      <c r="N319" s="402" t="str">
        <f>IF(Y319="",IF($A319="","",VLOOKUP($A319,BDD!$A$8:$AU$2162,18,0)),VLOOKUP($A319,BDD!$A$8:$AU$2162,30,0))</f>
        <v/>
      </c>
      <c r="O319" s="402" t="str">
        <f>IF(Y319="",IF($A319="","",VLOOKUP($A319,BDD!$A$8:$AU$2162,19,0)),VLOOKUP($A319,BDD!$A$8:$AU$2162,30,0))</f>
        <v/>
      </c>
      <c r="P319" s="398" t="str">
        <f>IF($A319="","",RIGHT(VLOOKUP($A319,BDD!$A$8:$AU$2162,23,0),2))</f>
        <v/>
      </c>
      <c r="Q319" s="398" t="str">
        <f>IF($A319="","",RIGHT(VLOOKUP($A319,BDD!$A$8:$AU$2162,27,0),2))</f>
        <v/>
      </c>
      <c r="R319" s="398" t="str">
        <f>IF($A319="","",RIGHT(VLOOKUP($A319,BDD!$A$8:$AU$2162,32,0),2))</f>
        <v/>
      </c>
      <c r="S319" s="398" t="str">
        <f>IF($A319="","",RIGHT(VLOOKUP($A319,BDD!$A$8:$AU$2162,35,0),2))</f>
        <v/>
      </c>
      <c r="T319" s="398" t="str">
        <f>IF($A319="","",RIGHT(VLOOKUP($A319,BDD!$A$8:$AU$2162,38,0),2))</f>
        <v/>
      </c>
      <c r="U319" s="403"/>
      <c r="V319" s="359">
        <v>149</v>
      </c>
      <c r="W319" s="360" t="str">
        <f t="shared" si="5"/>
        <v/>
      </c>
      <c r="X319" s="370"/>
      <c r="Y319" s="411" t="str">
        <f>IF($A319="","",IF(VLOOKUP($A319,BDD!$A$8:$AU$2162,32,0)=0,"",VLOOKUP($A319,BDD!$A$8:$AU$2162,32,0)))</f>
        <v/>
      </c>
    </row>
    <row r="320" spans="1:25" s="359" customFormat="1" ht="21" customHeight="1">
      <c r="A320" s="350" t="str">
        <f t="shared" si="7"/>
        <v/>
      </c>
      <c r="B320" s="397" t="str">
        <f>IF($A320="","",VLOOKUP($A320,BDD!$A$8:$AU$2162,3,0))</f>
        <v/>
      </c>
      <c r="C320" s="363" t="str">
        <f>IF($A320="","",VLOOKUP($A320,BDD!$A$8:$AU$2162,4,0))</f>
        <v/>
      </c>
      <c r="D320" s="398" t="str">
        <f>IF($A320="","",VLOOKUP($A320,BDD!$A$8:$AU$2162,12,0))</f>
        <v/>
      </c>
      <c r="E320" s="398" t="str">
        <f>IF($A320="","",VLOOKUP($A320,BDD!$A$8:$AU$2162,5,0))</f>
        <v/>
      </c>
      <c r="F320" s="398" t="str">
        <f>IF($A320="","",VLOOKUP($A320,BDD!$A$8:$AU$2162,6,0))</f>
        <v/>
      </c>
      <c r="G320" s="399" t="str">
        <f>IF($A320="","",VLOOKUP($A320,BDD!$A$8:$AU$2162,7,0))</f>
        <v/>
      </c>
      <c r="H320" s="398" t="str">
        <f>IF($A320="","",VLOOKUP($A320,BDD!$A$8:$AU$2162,8,0))</f>
        <v/>
      </c>
      <c r="I320" s="398" t="str">
        <f>IF($A320="","",VLOOKUP($A320,BDD!$A$8:$AU$2162,13,0))</f>
        <v/>
      </c>
      <c r="J320" s="398" t="str">
        <f>IF($A320="","",VLOOKUP($A320,BDD!$A$8:$AU$2162,14,0))</f>
        <v/>
      </c>
      <c r="K320" s="401" t="str">
        <f>IF(Y320="",IF($A320="","",VLOOKUP($A320,BDD!$A$8:$AU$2162,22,0)),VLOOKUP($A320,BDD!$A$8:$AU$2162,31,0))</f>
        <v/>
      </c>
      <c r="L320" s="399" t="str">
        <f>IF(Y320="",IF($A320="","",VLOOKUP($A320,BDD!$A$8:$AU$2162,16,0)),IF($A320="","",VLOOKUP($A320,BDD!$A$8:$AU$2162,29,0)))</f>
        <v/>
      </c>
      <c r="M320" s="402" t="str">
        <f>IF(Y320="",IF($A320="","",VLOOKUP($A320,BDD!$A$8:$AU$2162,17,0)),VLOOKUP($A320,BDD!$A$8:$AU$2162,30,0))</f>
        <v/>
      </c>
      <c r="N320" s="402" t="str">
        <f>IF(Y320="",IF($A320="","",VLOOKUP($A320,BDD!$A$8:$AU$2162,18,0)),VLOOKUP($A320,BDD!$A$8:$AU$2162,30,0))</f>
        <v/>
      </c>
      <c r="O320" s="402" t="str">
        <f>IF(Y320="",IF($A320="","",VLOOKUP($A320,BDD!$A$8:$AU$2162,19,0)),VLOOKUP($A320,BDD!$A$8:$AU$2162,30,0))</f>
        <v/>
      </c>
      <c r="P320" s="398" t="str">
        <f>IF($A320="","",RIGHT(VLOOKUP($A320,BDD!$A$8:$AU$2162,23,0),2))</f>
        <v/>
      </c>
      <c r="Q320" s="398" t="str">
        <f>IF($A320="","",RIGHT(VLOOKUP($A320,BDD!$A$8:$AU$2162,27,0),2))</f>
        <v/>
      </c>
      <c r="R320" s="398" t="str">
        <f>IF($A320="","",RIGHT(VLOOKUP($A320,BDD!$A$8:$AU$2162,32,0),2))</f>
        <v/>
      </c>
      <c r="S320" s="398" t="str">
        <f>IF($A320="","",RIGHT(VLOOKUP($A320,BDD!$A$8:$AU$2162,35,0),2))</f>
        <v/>
      </c>
      <c r="T320" s="398" t="str">
        <f>IF($A320="","",RIGHT(VLOOKUP($A320,BDD!$A$8:$AU$2162,38,0),2))</f>
        <v/>
      </c>
      <c r="U320" s="403"/>
      <c r="V320" s="359">
        <v>150</v>
      </c>
      <c r="W320" s="360" t="str">
        <f t="shared" ref="W320:W377" si="8">IF(X320="","",ROW())</f>
        <v/>
      </c>
      <c r="X320" s="370"/>
      <c r="Y320" s="411" t="str">
        <f>IF($A320="","",IF(VLOOKUP($A320,BDD!$A$8:$AU$2162,32,0)=0,"",VLOOKUP($A320,BDD!$A$8:$AU$2162,32,0)))</f>
        <v/>
      </c>
    </row>
    <row r="321" spans="1:25" s="359" customFormat="1" ht="21" customHeight="1">
      <c r="A321" s="350" t="str">
        <f t="shared" si="7"/>
        <v/>
      </c>
      <c r="B321" s="397" t="str">
        <f>IF($A321="","",VLOOKUP($A321,BDD!$A$8:$AU$2162,3,0))</f>
        <v/>
      </c>
      <c r="C321" s="363" t="str">
        <f>IF($A321="","",VLOOKUP($A321,BDD!$A$8:$AU$2162,4,0))</f>
        <v/>
      </c>
      <c r="D321" s="398" t="str">
        <f>IF($A321="","",VLOOKUP($A321,BDD!$A$8:$AU$2162,12,0))</f>
        <v/>
      </c>
      <c r="E321" s="398" t="str">
        <f>IF($A321="","",VLOOKUP($A321,BDD!$A$8:$AU$2162,5,0))</f>
        <v/>
      </c>
      <c r="F321" s="398" t="str">
        <f>IF($A321="","",VLOOKUP($A321,BDD!$A$8:$AU$2162,6,0))</f>
        <v/>
      </c>
      <c r="G321" s="399" t="str">
        <f>IF($A321="","",VLOOKUP($A321,BDD!$A$8:$AU$2162,7,0))</f>
        <v/>
      </c>
      <c r="H321" s="398" t="str">
        <f>IF($A321="","",VLOOKUP($A321,BDD!$A$8:$AU$2162,8,0))</f>
        <v/>
      </c>
      <c r="I321" s="398" t="str">
        <f>IF($A321="","",VLOOKUP($A321,BDD!$A$8:$AU$2162,13,0))</f>
        <v/>
      </c>
      <c r="J321" s="398" t="str">
        <f>IF($A321="","",VLOOKUP($A321,BDD!$A$8:$AU$2162,14,0))</f>
        <v/>
      </c>
      <c r="K321" s="401" t="str">
        <f>IF(Y321="",IF($A321="","",VLOOKUP($A321,BDD!$A$8:$AU$2162,22,0)),VLOOKUP($A321,BDD!$A$8:$AU$2162,31,0))</f>
        <v/>
      </c>
      <c r="L321" s="399" t="str">
        <f>IF(Y321="",IF($A321="","",VLOOKUP($A321,BDD!$A$8:$AU$2162,16,0)),IF($A321="","",VLOOKUP($A321,BDD!$A$8:$AU$2162,29,0)))</f>
        <v/>
      </c>
      <c r="M321" s="402" t="str">
        <f>IF(Y321="",IF($A321="","",VLOOKUP($A321,BDD!$A$8:$AU$2162,17,0)),VLOOKUP($A321,BDD!$A$8:$AU$2162,30,0))</f>
        <v/>
      </c>
      <c r="N321" s="402" t="str">
        <f>IF(Y321="",IF($A321="","",VLOOKUP($A321,BDD!$A$8:$AU$2162,18,0)),VLOOKUP($A321,BDD!$A$8:$AU$2162,30,0))</f>
        <v/>
      </c>
      <c r="O321" s="402" t="str">
        <f>IF(Y321="",IF($A321="","",VLOOKUP($A321,BDD!$A$8:$AU$2162,19,0)),VLOOKUP($A321,BDD!$A$8:$AU$2162,30,0))</f>
        <v/>
      </c>
      <c r="P321" s="398" t="str">
        <f>IF($A321="","",RIGHT(VLOOKUP($A321,BDD!$A$8:$AU$2162,23,0),2))</f>
        <v/>
      </c>
      <c r="Q321" s="398" t="str">
        <f>IF($A321="","",RIGHT(VLOOKUP($A321,BDD!$A$8:$AU$2162,27,0),2))</f>
        <v/>
      </c>
      <c r="R321" s="398" t="str">
        <f>IF($A321="","",RIGHT(VLOOKUP($A321,BDD!$A$8:$AU$2162,32,0),2))</f>
        <v/>
      </c>
      <c r="S321" s="398" t="str">
        <f>IF($A321="","",RIGHT(VLOOKUP($A321,BDD!$A$8:$AU$2162,35,0),2))</f>
        <v/>
      </c>
      <c r="T321" s="398" t="str">
        <f>IF($A321="","",RIGHT(VLOOKUP($A321,BDD!$A$8:$AU$2162,38,0),2))</f>
        <v/>
      </c>
      <c r="U321" s="403"/>
      <c r="V321" s="359">
        <v>151</v>
      </c>
      <c r="W321" s="360" t="str">
        <f t="shared" si="8"/>
        <v/>
      </c>
      <c r="X321" s="370"/>
      <c r="Y321" s="411" t="str">
        <f>IF($A321="","",IF(VLOOKUP($A321,BDD!$A$8:$AU$2162,32,0)=0,"",VLOOKUP($A321,BDD!$A$8:$AU$2162,32,0)))</f>
        <v/>
      </c>
    </row>
    <row r="322" spans="1:25" s="359" customFormat="1" ht="21" customHeight="1">
      <c r="A322" s="350" t="str">
        <f t="shared" si="7"/>
        <v/>
      </c>
      <c r="B322" s="397" t="str">
        <f>IF($A322="","",VLOOKUP($A322,BDD!$A$8:$AU$2162,3,0))</f>
        <v/>
      </c>
      <c r="C322" s="363" t="str">
        <f>IF($A322="","",VLOOKUP($A322,BDD!$A$8:$AU$2162,4,0))</f>
        <v/>
      </c>
      <c r="D322" s="398" t="str">
        <f>IF($A322="","",VLOOKUP($A322,BDD!$A$8:$AU$2162,12,0))</f>
        <v/>
      </c>
      <c r="E322" s="398" t="str">
        <f>IF($A322="","",VLOOKUP($A322,BDD!$A$8:$AU$2162,5,0))</f>
        <v/>
      </c>
      <c r="F322" s="398" t="str">
        <f>IF($A322="","",VLOOKUP($A322,BDD!$A$8:$AU$2162,6,0))</f>
        <v/>
      </c>
      <c r="G322" s="399" t="str">
        <f>IF($A322="","",VLOOKUP($A322,BDD!$A$8:$AU$2162,7,0))</f>
        <v/>
      </c>
      <c r="H322" s="398" t="str">
        <f>IF($A322="","",VLOOKUP($A322,BDD!$A$8:$AU$2162,8,0))</f>
        <v/>
      </c>
      <c r="I322" s="398" t="str">
        <f>IF($A322="","",VLOOKUP($A322,BDD!$A$8:$AU$2162,13,0))</f>
        <v/>
      </c>
      <c r="J322" s="398" t="str">
        <f>IF($A322="","",VLOOKUP($A322,BDD!$A$8:$AU$2162,14,0))</f>
        <v/>
      </c>
      <c r="K322" s="401" t="str">
        <f>IF(Y322="",IF($A322="","",VLOOKUP($A322,BDD!$A$8:$AU$2162,22,0)),VLOOKUP($A322,BDD!$A$8:$AU$2162,31,0))</f>
        <v/>
      </c>
      <c r="L322" s="399" t="str">
        <f>IF(Y322="",IF($A322="","",VLOOKUP($A322,BDD!$A$8:$AU$2162,16,0)),IF($A322="","",VLOOKUP($A322,BDD!$A$8:$AU$2162,29,0)))</f>
        <v/>
      </c>
      <c r="M322" s="402" t="str">
        <f>IF(Y322="",IF($A322="","",VLOOKUP($A322,BDD!$A$8:$AU$2162,17,0)),VLOOKUP($A322,BDD!$A$8:$AU$2162,30,0))</f>
        <v/>
      </c>
      <c r="N322" s="402" t="str">
        <f>IF(Y322="",IF($A322="","",VLOOKUP($A322,BDD!$A$8:$AU$2162,18,0)),VLOOKUP($A322,BDD!$A$8:$AU$2162,30,0))</f>
        <v/>
      </c>
      <c r="O322" s="402" t="str">
        <f>IF(Y322="",IF($A322="","",VLOOKUP($A322,BDD!$A$8:$AU$2162,19,0)),VLOOKUP($A322,BDD!$A$8:$AU$2162,30,0))</f>
        <v/>
      </c>
      <c r="P322" s="398" t="str">
        <f>IF($A322="","",RIGHT(VLOOKUP($A322,BDD!$A$8:$AU$2162,23,0),2))</f>
        <v/>
      </c>
      <c r="Q322" s="398" t="str">
        <f>IF($A322="","",RIGHT(VLOOKUP($A322,BDD!$A$8:$AU$2162,27,0),2))</f>
        <v/>
      </c>
      <c r="R322" s="398" t="str">
        <f>IF($A322="","",RIGHT(VLOOKUP($A322,BDD!$A$8:$AU$2162,32,0),2))</f>
        <v/>
      </c>
      <c r="S322" s="398" t="str">
        <f>IF($A322="","",RIGHT(VLOOKUP($A322,BDD!$A$8:$AU$2162,35,0),2))</f>
        <v/>
      </c>
      <c r="T322" s="398" t="str">
        <f>IF($A322="","",RIGHT(VLOOKUP($A322,BDD!$A$8:$AU$2162,38,0),2))</f>
        <v/>
      </c>
      <c r="U322" s="403"/>
      <c r="V322" s="359">
        <v>152</v>
      </c>
      <c r="W322" s="360" t="str">
        <f t="shared" si="8"/>
        <v/>
      </c>
      <c r="X322" s="370"/>
      <c r="Y322" s="411" t="str">
        <f>IF($A322="","",IF(VLOOKUP($A322,BDD!$A$8:$AU$2162,32,0)=0,"",VLOOKUP($A322,BDD!$A$8:$AU$2162,32,0)))</f>
        <v/>
      </c>
    </row>
    <row r="323" spans="1:25" s="359" customFormat="1" ht="21" customHeight="1">
      <c r="A323" s="350" t="str">
        <f t="shared" si="7"/>
        <v/>
      </c>
      <c r="B323" s="397" t="str">
        <f>IF($A323="","",VLOOKUP($A323,BDD!$A$8:$AU$2162,3,0))</f>
        <v/>
      </c>
      <c r="C323" s="363" t="str">
        <f>IF($A323="","",VLOOKUP($A323,BDD!$A$8:$AU$2162,4,0))</f>
        <v/>
      </c>
      <c r="D323" s="398" t="str">
        <f>IF($A323="","",VLOOKUP($A323,BDD!$A$8:$AU$2162,12,0))</f>
        <v/>
      </c>
      <c r="E323" s="398" t="str">
        <f>IF($A323="","",VLOOKUP($A323,BDD!$A$8:$AU$2162,5,0))</f>
        <v/>
      </c>
      <c r="F323" s="398" t="str">
        <f>IF($A323="","",VLOOKUP($A323,BDD!$A$8:$AU$2162,6,0))</f>
        <v/>
      </c>
      <c r="G323" s="399" t="str">
        <f>IF($A323="","",VLOOKUP($A323,BDD!$A$8:$AU$2162,7,0))</f>
        <v/>
      </c>
      <c r="H323" s="398" t="str">
        <f>IF($A323="","",VLOOKUP($A323,BDD!$A$8:$AU$2162,8,0))</f>
        <v/>
      </c>
      <c r="I323" s="398" t="str">
        <f>IF($A323="","",VLOOKUP($A323,BDD!$A$8:$AU$2162,13,0))</f>
        <v/>
      </c>
      <c r="J323" s="398" t="str">
        <f>IF($A323="","",VLOOKUP($A323,BDD!$A$8:$AU$2162,14,0))</f>
        <v/>
      </c>
      <c r="K323" s="401" t="str">
        <f>IF(Y323="",IF($A323="","",VLOOKUP($A323,BDD!$A$8:$AU$2162,22,0)),VLOOKUP($A323,BDD!$A$8:$AU$2162,31,0))</f>
        <v/>
      </c>
      <c r="L323" s="399" t="str">
        <f>IF(Y323="",IF($A323="","",VLOOKUP($A323,BDD!$A$8:$AU$2162,16,0)),IF($A323="","",VLOOKUP($A323,BDD!$A$8:$AU$2162,29,0)))</f>
        <v/>
      </c>
      <c r="M323" s="402" t="str">
        <f>IF(Y323="",IF($A323="","",VLOOKUP($A323,BDD!$A$8:$AU$2162,17,0)),VLOOKUP($A323,BDD!$A$8:$AU$2162,30,0))</f>
        <v/>
      </c>
      <c r="N323" s="402" t="str">
        <f>IF(Y323="",IF($A323="","",VLOOKUP($A323,BDD!$A$8:$AU$2162,18,0)),VLOOKUP($A323,BDD!$A$8:$AU$2162,30,0))</f>
        <v/>
      </c>
      <c r="O323" s="402" t="str">
        <f>IF(Y323="",IF($A323="","",VLOOKUP($A323,BDD!$A$8:$AU$2162,19,0)),VLOOKUP($A323,BDD!$A$8:$AU$2162,30,0))</f>
        <v/>
      </c>
      <c r="P323" s="398" t="str">
        <f>IF($A323="","",RIGHT(VLOOKUP($A323,BDD!$A$8:$AU$2162,23,0),2))</f>
        <v/>
      </c>
      <c r="Q323" s="398" t="str">
        <f>IF($A323="","",RIGHT(VLOOKUP($A323,BDD!$A$8:$AU$2162,27,0),2))</f>
        <v/>
      </c>
      <c r="R323" s="398" t="str">
        <f>IF($A323="","",RIGHT(VLOOKUP($A323,BDD!$A$8:$AU$2162,32,0),2))</f>
        <v/>
      </c>
      <c r="S323" s="398" t="str">
        <f>IF($A323="","",RIGHT(VLOOKUP($A323,BDD!$A$8:$AU$2162,35,0),2))</f>
        <v/>
      </c>
      <c r="T323" s="398" t="str">
        <f>IF($A323="","",RIGHT(VLOOKUP($A323,BDD!$A$8:$AU$2162,38,0),2))</f>
        <v/>
      </c>
      <c r="U323" s="403"/>
      <c r="V323" s="359">
        <v>153</v>
      </c>
      <c r="W323" s="360" t="str">
        <f t="shared" si="8"/>
        <v/>
      </c>
      <c r="X323" s="370"/>
      <c r="Y323" s="411" t="str">
        <f>IF($A323="","",IF(VLOOKUP($A323,BDD!$A$8:$AU$2162,32,0)=0,"",VLOOKUP($A323,BDD!$A$8:$AU$2162,32,0)))</f>
        <v/>
      </c>
    </row>
    <row r="324" spans="1:25" s="359" customFormat="1" ht="21" customHeight="1">
      <c r="A324" s="350" t="str">
        <f t="shared" si="7"/>
        <v/>
      </c>
      <c r="B324" s="397" t="str">
        <f>IF($A324="","",VLOOKUP($A324,BDD!$A$8:$AU$2162,3,0))</f>
        <v/>
      </c>
      <c r="C324" s="363" t="str">
        <f>IF($A324="","",VLOOKUP($A324,BDD!$A$8:$AU$2162,4,0))</f>
        <v/>
      </c>
      <c r="D324" s="398" t="str">
        <f>IF($A324="","",VLOOKUP($A324,BDD!$A$8:$AU$2162,12,0))</f>
        <v/>
      </c>
      <c r="E324" s="398" t="str">
        <f>IF($A324="","",VLOOKUP($A324,BDD!$A$8:$AU$2162,5,0))</f>
        <v/>
      </c>
      <c r="F324" s="398" t="str">
        <f>IF($A324="","",VLOOKUP($A324,BDD!$A$8:$AU$2162,6,0))</f>
        <v/>
      </c>
      <c r="G324" s="399" t="str">
        <f>IF($A324="","",VLOOKUP($A324,BDD!$A$8:$AU$2162,7,0))</f>
        <v/>
      </c>
      <c r="H324" s="400" t="str">
        <f>IF($A324="","",VLOOKUP($A324,BDD!$A$8:$AU$2162,8,0))</f>
        <v/>
      </c>
      <c r="I324" s="398" t="str">
        <f>IF($A324="","",VLOOKUP($A324,BDD!$A$8:$AU$2162,13,0))</f>
        <v/>
      </c>
      <c r="J324" s="398" t="str">
        <f>IF($A324="","",VLOOKUP($A324,BDD!$A$8:$AU$2162,14,0))</f>
        <v/>
      </c>
      <c r="K324" s="401" t="str">
        <f>IF(Y324="",IF($A324="","",VLOOKUP($A324,BDD!$A$8:$AU$2162,22,0)),VLOOKUP($A324,BDD!$A$8:$AU$2162,31,0))</f>
        <v/>
      </c>
      <c r="L324" s="399" t="str">
        <f>IF(Y324="",IF($A324="","",VLOOKUP($A324,BDD!$A$8:$AU$2162,16,0)),IF($A324="","",VLOOKUP($A324,BDD!$A$8:$AU$2162,29,0)))</f>
        <v/>
      </c>
      <c r="M324" s="402" t="str">
        <f>IF(Y324="",IF($A324="","",VLOOKUP($A324,BDD!$A$8:$AU$2162,17,0)),VLOOKUP($A324,BDD!$A$8:$AU$2162,30,0))</f>
        <v/>
      </c>
      <c r="N324" s="402" t="str">
        <f>IF(Y324="",IF($A324="","",VLOOKUP($A324,BDD!$A$8:$AU$2162,18,0)),VLOOKUP($A324,BDD!$A$8:$AU$2162,30,0))</f>
        <v/>
      </c>
      <c r="O324" s="402" t="str">
        <f>IF(Y324="",IF($A324="","",VLOOKUP($A324,BDD!$A$8:$AU$2162,19,0)),VLOOKUP($A324,BDD!$A$8:$AU$2162,30,0))</f>
        <v/>
      </c>
      <c r="P324" s="398" t="str">
        <f>IF($A324="","",RIGHT(VLOOKUP($A324,BDD!$A$8:$AU$2162,23,0),2))</f>
        <v/>
      </c>
      <c r="Q324" s="398" t="str">
        <f>IF($A324="","",RIGHT(VLOOKUP($A324,BDD!$A$8:$AU$2162,27,0),2))</f>
        <v/>
      </c>
      <c r="R324" s="398" t="str">
        <f>IF($A324="","",RIGHT(VLOOKUP($A324,BDD!$A$8:$AU$2162,32,0),2))</f>
        <v/>
      </c>
      <c r="S324" s="398" t="str">
        <f>IF($A324="","",RIGHT(VLOOKUP($A324,BDD!$A$8:$AU$2162,35,0),2))</f>
        <v/>
      </c>
      <c r="T324" s="398" t="str">
        <f>IF($A324="","",RIGHT(VLOOKUP($A324,BDD!$A$8:$AU$2162,38,0),2))</f>
        <v/>
      </c>
      <c r="U324" s="403"/>
      <c r="V324" s="359">
        <v>154</v>
      </c>
      <c r="W324" s="360" t="str">
        <f t="shared" si="8"/>
        <v/>
      </c>
      <c r="X324" s="370"/>
      <c r="Y324" s="411" t="str">
        <f>IF($A324="","",IF(VLOOKUP($A324,BDD!$A$8:$AU$2162,32,0)=0,"",VLOOKUP($A324,BDD!$A$8:$AU$2162,32,0)))</f>
        <v/>
      </c>
    </row>
    <row r="325" spans="1:25" s="359" customFormat="1" ht="21" customHeight="1">
      <c r="A325" s="350" t="str">
        <f t="shared" si="7"/>
        <v/>
      </c>
      <c r="B325" s="397" t="str">
        <f>IF($A325="","",VLOOKUP($A325,BDD!$A$8:$AU$2162,3,0))</f>
        <v/>
      </c>
      <c r="C325" s="363" t="str">
        <f>IF($A325="","",VLOOKUP($A325,BDD!$A$8:$AU$2162,4,0))</f>
        <v/>
      </c>
      <c r="D325" s="398" t="str">
        <f>IF($A325="","",VLOOKUP($A325,BDD!$A$8:$AU$2162,12,0))</f>
        <v/>
      </c>
      <c r="E325" s="398" t="str">
        <f>IF($A325="","",VLOOKUP($A325,BDD!$A$8:$AU$2162,5,0))</f>
        <v/>
      </c>
      <c r="F325" s="398" t="str">
        <f>IF($A325="","",VLOOKUP($A325,BDD!$A$8:$AU$2162,6,0))</f>
        <v/>
      </c>
      <c r="G325" s="399" t="str">
        <f>IF($A325="","",VLOOKUP($A325,BDD!$A$8:$AU$2162,7,0))</f>
        <v/>
      </c>
      <c r="H325" s="398" t="str">
        <f>IF($A325="","",VLOOKUP($A325,BDD!$A$8:$AU$2162,8,0))</f>
        <v/>
      </c>
      <c r="I325" s="398" t="str">
        <f>IF($A325="","",VLOOKUP($A325,BDD!$A$8:$AU$2162,13,0))</f>
        <v/>
      </c>
      <c r="J325" s="398" t="str">
        <f>IF($A325="","",VLOOKUP($A325,BDD!$A$8:$AU$2162,14,0))</f>
        <v/>
      </c>
      <c r="K325" s="401" t="str">
        <f>IF(Y325="",IF($A325="","",VLOOKUP($A325,BDD!$A$8:$AU$2162,22,0)),VLOOKUP($A325,BDD!$A$8:$AU$2162,31,0))</f>
        <v/>
      </c>
      <c r="L325" s="399" t="str">
        <f>IF(Y325="",IF($A325="","",VLOOKUP($A325,BDD!$A$8:$AU$2162,16,0)),IF($A325="","",VLOOKUP($A325,BDD!$A$8:$AU$2162,29,0)))</f>
        <v/>
      </c>
      <c r="M325" s="402" t="str">
        <f>IF(Y325="",IF($A325="","",VLOOKUP($A325,BDD!$A$8:$AU$2162,17,0)),VLOOKUP($A325,BDD!$A$8:$AU$2162,30,0))</f>
        <v/>
      </c>
      <c r="N325" s="402" t="str">
        <f>IF(Y325="",IF($A325="","",VLOOKUP($A325,BDD!$A$8:$AU$2162,18,0)),VLOOKUP($A325,BDD!$A$8:$AU$2162,30,0))</f>
        <v/>
      </c>
      <c r="O325" s="402" t="str">
        <f>IF(Y325="",IF($A325="","",VLOOKUP($A325,BDD!$A$8:$AU$2162,19,0)),VLOOKUP($A325,BDD!$A$8:$AU$2162,30,0))</f>
        <v/>
      </c>
      <c r="P325" s="398" t="str">
        <f>IF($A325="","",RIGHT(VLOOKUP($A325,BDD!$A$8:$AU$2162,23,0),2))</f>
        <v/>
      </c>
      <c r="Q325" s="398" t="str">
        <f>IF($A325="","",RIGHT(VLOOKUP($A325,BDD!$A$8:$AU$2162,27,0),2))</f>
        <v/>
      </c>
      <c r="R325" s="398" t="str">
        <f>IF($A325="","",RIGHT(VLOOKUP($A325,BDD!$A$8:$AU$2162,32,0),2))</f>
        <v/>
      </c>
      <c r="S325" s="398" t="str">
        <f>IF($A325="","",RIGHT(VLOOKUP($A325,BDD!$A$8:$AU$2162,35,0),2))</f>
        <v/>
      </c>
      <c r="T325" s="398" t="str">
        <f>IF($A325="","",RIGHT(VLOOKUP($A325,BDD!$A$8:$AU$2162,38,0),2))</f>
        <v/>
      </c>
      <c r="U325" s="403"/>
      <c r="V325" s="359">
        <v>155</v>
      </c>
      <c r="W325" s="360" t="str">
        <f t="shared" si="8"/>
        <v/>
      </c>
      <c r="X325" s="370"/>
      <c r="Y325" s="411" t="str">
        <f>IF($A325="","",IF(VLOOKUP($A325,BDD!$A$8:$AU$2162,32,0)=0,"",VLOOKUP($A325,BDD!$A$8:$AU$2162,32,0)))</f>
        <v/>
      </c>
    </row>
    <row r="326" spans="1:25" s="359" customFormat="1" ht="21" customHeight="1">
      <c r="A326" s="350" t="str">
        <f t="shared" si="7"/>
        <v/>
      </c>
      <c r="B326" s="397" t="str">
        <f>IF($A326="","",VLOOKUP($A326,BDD!$A$8:$AU$2162,3,0))</f>
        <v/>
      </c>
      <c r="C326" s="363" t="str">
        <f>IF($A326="","",VLOOKUP($A326,BDD!$A$8:$AU$2162,4,0))</f>
        <v/>
      </c>
      <c r="D326" s="398" t="str">
        <f>IF($A326="","",VLOOKUP($A326,BDD!$A$8:$AU$2162,12,0))</f>
        <v/>
      </c>
      <c r="E326" s="398" t="str">
        <f>IF($A326="","",VLOOKUP($A326,BDD!$A$8:$AU$2162,5,0))</f>
        <v/>
      </c>
      <c r="F326" s="398" t="str">
        <f>IF($A326="","",VLOOKUP($A326,BDD!$A$8:$AU$2162,6,0))</f>
        <v/>
      </c>
      <c r="G326" s="399" t="str">
        <f>IF($A326="","",VLOOKUP($A326,BDD!$A$8:$AU$2162,7,0))</f>
        <v/>
      </c>
      <c r="H326" s="400" t="str">
        <f>IF($A326="","",VLOOKUP($A326,BDD!$A$8:$AU$2162,8,0))</f>
        <v/>
      </c>
      <c r="I326" s="398" t="str">
        <f>IF($A326="","",VLOOKUP($A326,BDD!$A$8:$AU$2162,13,0))</f>
        <v/>
      </c>
      <c r="J326" s="398" t="str">
        <f>IF($A326="","",VLOOKUP($A326,BDD!$A$8:$AU$2162,14,0))</f>
        <v/>
      </c>
      <c r="K326" s="401" t="str">
        <f>IF(Y326="",IF($A326="","",VLOOKUP($A326,BDD!$A$8:$AU$2162,22,0)),VLOOKUP($A326,BDD!$A$8:$AU$2162,31,0))</f>
        <v/>
      </c>
      <c r="L326" s="399" t="str">
        <f>IF(Y326="",IF($A326="","",VLOOKUP($A326,BDD!$A$8:$AU$2162,16,0)),IF($A326="","",VLOOKUP($A326,BDD!$A$8:$AU$2162,29,0)))</f>
        <v/>
      </c>
      <c r="M326" s="402" t="str">
        <f>IF(Y326="",IF($A326="","",VLOOKUP($A326,BDD!$A$8:$AU$2162,17,0)),VLOOKUP($A326,BDD!$A$8:$AU$2162,30,0))</f>
        <v/>
      </c>
      <c r="N326" s="402" t="str">
        <f>IF(Y326="",IF($A326="","",VLOOKUP($A326,BDD!$A$8:$AU$2162,18,0)),VLOOKUP($A326,BDD!$A$8:$AU$2162,30,0))</f>
        <v/>
      </c>
      <c r="O326" s="402" t="str">
        <f>IF(Y326="",IF($A326="","",VLOOKUP($A326,BDD!$A$8:$AU$2162,19,0)),VLOOKUP($A326,BDD!$A$8:$AU$2162,30,0))</f>
        <v/>
      </c>
      <c r="P326" s="398" t="str">
        <f>IF($A326="","",RIGHT(VLOOKUP($A326,BDD!$A$8:$AU$2162,23,0),2))</f>
        <v/>
      </c>
      <c r="Q326" s="398" t="str">
        <f>IF($A326="","",RIGHT(VLOOKUP($A326,BDD!$A$8:$AU$2162,27,0),2))</f>
        <v/>
      </c>
      <c r="R326" s="398" t="str">
        <f>IF($A326="","",RIGHT(VLOOKUP($A326,BDD!$A$8:$AU$2162,32,0),2))</f>
        <v/>
      </c>
      <c r="S326" s="398" t="str">
        <f>IF($A326="","",RIGHT(VLOOKUP($A326,BDD!$A$8:$AU$2162,35,0),2))</f>
        <v/>
      </c>
      <c r="T326" s="398" t="str">
        <f>IF($A326="","",RIGHT(VLOOKUP($A326,BDD!$A$8:$AU$2162,38,0),2))</f>
        <v/>
      </c>
      <c r="U326" s="403"/>
      <c r="V326" s="359">
        <v>156</v>
      </c>
      <c r="W326" s="360" t="str">
        <f t="shared" si="8"/>
        <v/>
      </c>
      <c r="X326" s="370"/>
      <c r="Y326" s="411" t="str">
        <f>IF($A326="","",IF(VLOOKUP($A326,BDD!$A$8:$AU$2162,32,0)=0,"",VLOOKUP($A326,BDD!$A$8:$AU$2162,32,0)))</f>
        <v/>
      </c>
    </row>
    <row r="327" spans="1:25" s="359" customFormat="1" ht="21" customHeight="1">
      <c r="A327" s="350" t="str">
        <f t="shared" si="7"/>
        <v/>
      </c>
      <c r="B327" s="397" t="str">
        <f>IF($A327="","",VLOOKUP($A327,BDD!$A$8:$AU$2162,3,0))</f>
        <v/>
      </c>
      <c r="C327" s="363" t="str">
        <f>IF($A327="","",VLOOKUP($A327,BDD!$A$8:$AU$2162,4,0))</f>
        <v/>
      </c>
      <c r="D327" s="398" t="str">
        <f>IF($A327="","",VLOOKUP($A327,BDD!$A$8:$AU$2162,12,0))</f>
        <v/>
      </c>
      <c r="E327" s="398" t="str">
        <f>IF($A327="","",VLOOKUP($A327,BDD!$A$8:$AU$2162,5,0))</f>
        <v/>
      </c>
      <c r="F327" s="398" t="str">
        <f>IF($A327="","",VLOOKUP($A327,BDD!$A$8:$AU$2162,6,0))</f>
        <v/>
      </c>
      <c r="G327" s="399" t="str">
        <f>IF($A327="","",VLOOKUP($A327,BDD!$A$8:$AU$2162,7,0))</f>
        <v/>
      </c>
      <c r="H327" s="398" t="str">
        <f>IF($A327="","",VLOOKUP($A327,BDD!$A$8:$AU$2162,8,0))</f>
        <v/>
      </c>
      <c r="I327" s="398" t="str">
        <f>IF($A327="","",VLOOKUP($A327,BDD!$A$8:$AU$2162,13,0))</f>
        <v/>
      </c>
      <c r="J327" s="398" t="str">
        <f>IF($A327="","",VLOOKUP($A327,BDD!$A$8:$AU$2162,14,0))</f>
        <v/>
      </c>
      <c r="K327" s="401" t="str">
        <f>IF(Y327="",IF($A327="","",VLOOKUP($A327,BDD!$A$8:$AU$2162,22,0)),VLOOKUP($A327,BDD!$A$8:$AU$2162,31,0))</f>
        <v/>
      </c>
      <c r="L327" s="399" t="str">
        <f>IF(Y327="",IF($A327="","",VLOOKUP($A327,BDD!$A$8:$AU$2162,16,0)),IF($A327="","",VLOOKUP($A327,BDD!$A$8:$AU$2162,29,0)))</f>
        <v/>
      </c>
      <c r="M327" s="402" t="str">
        <f>IF(Y327="",IF($A327="","",VLOOKUP($A327,BDD!$A$8:$AU$2162,17,0)),VLOOKUP($A327,BDD!$A$8:$AU$2162,30,0))</f>
        <v/>
      </c>
      <c r="N327" s="402" t="str">
        <f>IF(Y327="",IF($A327="","",VLOOKUP($A327,BDD!$A$8:$AU$2162,18,0)),VLOOKUP($A327,BDD!$A$8:$AU$2162,30,0))</f>
        <v/>
      </c>
      <c r="O327" s="402" t="str">
        <f>IF(Y327="",IF($A327="","",VLOOKUP($A327,BDD!$A$8:$AU$2162,19,0)),VLOOKUP($A327,BDD!$A$8:$AU$2162,30,0))</f>
        <v/>
      </c>
      <c r="P327" s="398" t="str">
        <f>IF($A327="","",RIGHT(VLOOKUP($A327,BDD!$A$8:$AU$2162,23,0),2))</f>
        <v/>
      </c>
      <c r="Q327" s="398" t="str">
        <f>IF($A327="","",RIGHT(VLOOKUP($A327,BDD!$A$8:$AU$2162,27,0),2))</f>
        <v/>
      </c>
      <c r="R327" s="398" t="str">
        <f>IF($A327="","",RIGHT(VLOOKUP($A327,BDD!$A$8:$AU$2162,32,0),2))</f>
        <v/>
      </c>
      <c r="S327" s="398" t="str">
        <f>IF($A327="","",RIGHT(VLOOKUP($A327,BDD!$A$8:$AU$2162,35,0),2))</f>
        <v/>
      </c>
      <c r="T327" s="398" t="str">
        <f>IF($A327="","",RIGHT(VLOOKUP($A327,BDD!$A$8:$AU$2162,38,0),2))</f>
        <v/>
      </c>
      <c r="U327" s="403"/>
      <c r="V327" s="359">
        <v>157</v>
      </c>
      <c r="W327" s="360" t="str">
        <f t="shared" si="8"/>
        <v/>
      </c>
      <c r="X327" s="370"/>
      <c r="Y327" s="411" t="str">
        <f>IF($A327="","",IF(VLOOKUP($A327,BDD!$A$8:$AU$2162,32,0)=0,"",VLOOKUP($A327,BDD!$A$8:$AU$2162,32,0)))</f>
        <v/>
      </c>
    </row>
    <row r="328" spans="1:25" s="359" customFormat="1" ht="21" customHeight="1">
      <c r="A328" s="350" t="str">
        <f t="shared" si="7"/>
        <v/>
      </c>
      <c r="B328" s="397" t="str">
        <f>IF($A328="","",VLOOKUP($A328,BDD!$A$8:$AU$2162,3,0))</f>
        <v/>
      </c>
      <c r="C328" s="363" t="str">
        <f>IF($A328="","",VLOOKUP($A328,BDD!$A$8:$AU$2162,4,0))</f>
        <v/>
      </c>
      <c r="D328" s="398" t="str">
        <f>IF($A328="","",VLOOKUP($A328,BDD!$A$8:$AU$2162,12,0))</f>
        <v/>
      </c>
      <c r="E328" s="398" t="str">
        <f>IF($A328="","",VLOOKUP($A328,BDD!$A$8:$AU$2162,5,0))</f>
        <v/>
      </c>
      <c r="F328" s="398" t="str">
        <f>IF($A328="","",VLOOKUP($A328,BDD!$A$8:$AU$2162,6,0))</f>
        <v/>
      </c>
      <c r="G328" s="399" t="str">
        <f>IF($A328="","",VLOOKUP($A328,BDD!$A$8:$AU$2162,7,0))</f>
        <v/>
      </c>
      <c r="H328" s="398" t="str">
        <f>IF($A328="","",VLOOKUP($A328,BDD!$A$8:$AU$2162,8,0))</f>
        <v/>
      </c>
      <c r="I328" s="398" t="str">
        <f>IF($A328="","",VLOOKUP($A328,BDD!$A$8:$AU$2162,13,0))</f>
        <v/>
      </c>
      <c r="J328" s="398" t="str">
        <f>IF($A328="","",VLOOKUP($A328,BDD!$A$8:$AU$2162,14,0))</f>
        <v/>
      </c>
      <c r="K328" s="401" t="str">
        <f>IF(Y328="",IF($A328="","",VLOOKUP($A328,BDD!$A$8:$AU$2162,22,0)),VLOOKUP($A328,BDD!$A$8:$AU$2162,31,0))</f>
        <v/>
      </c>
      <c r="L328" s="399" t="str">
        <f>IF(Y328="",IF($A328="","",VLOOKUP($A328,BDD!$A$8:$AU$2162,16,0)),IF($A328="","",VLOOKUP($A328,BDD!$A$8:$AU$2162,29,0)))</f>
        <v/>
      </c>
      <c r="M328" s="402" t="str">
        <f>IF(Y328="",IF($A328="","",VLOOKUP($A328,BDD!$A$8:$AU$2162,17,0)),VLOOKUP($A328,BDD!$A$8:$AU$2162,30,0))</f>
        <v/>
      </c>
      <c r="N328" s="402" t="str">
        <f>IF(Y328="",IF($A328="","",VLOOKUP($A328,BDD!$A$8:$AU$2162,18,0)),VLOOKUP($A328,BDD!$A$8:$AU$2162,30,0))</f>
        <v/>
      </c>
      <c r="O328" s="402" t="str">
        <f>IF(Y328="",IF($A328="","",VLOOKUP($A328,BDD!$A$8:$AU$2162,19,0)),VLOOKUP($A328,BDD!$A$8:$AU$2162,30,0))</f>
        <v/>
      </c>
      <c r="P328" s="398" t="str">
        <f>IF($A328="","",RIGHT(VLOOKUP($A328,BDD!$A$8:$AU$2162,23,0),2))</f>
        <v/>
      </c>
      <c r="Q328" s="398" t="str">
        <f>IF($A328="","",RIGHT(VLOOKUP($A328,BDD!$A$8:$AU$2162,27,0),2))</f>
        <v/>
      </c>
      <c r="R328" s="398" t="str">
        <f>IF($A328="","",RIGHT(VLOOKUP($A328,BDD!$A$8:$AU$2162,32,0),2))</f>
        <v/>
      </c>
      <c r="S328" s="398" t="str">
        <f>IF($A328="","",RIGHT(VLOOKUP($A328,BDD!$A$8:$AU$2162,35,0),2))</f>
        <v/>
      </c>
      <c r="T328" s="398" t="str">
        <f>IF($A328="","",RIGHT(VLOOKUP($A328,BDD!$A$8:$AU$2162,38,0),2))</f>
        <v/>
      </c>
      <c r="U328" s="403"/>
      <c r="V328" s="359">
        <v>158</v>
      </c>
      <c r="W328" s="360" t="str">
        <f t="shared" si="8"/>
        <v/>
      </c>
      <c r="X328" s="370"/>
      <c r="Y328" s="411" t="str">
        <f>IF($A328="","",IF(VLOOKUP($A328,BDD!$A$8:$AU$2162,32,0)=0,"",VLOOKUP($A328,BDD!$A$8:$AU$2162,32,0)))</f>
        <v/>
      </c>
    </row>
    <row r="329" spans="1:25" s="359" customFormat="1" ht="21" customHeight="1">
      <c r="A329" s="350" t="str">
        <f t="shared" si="7"/>
        <v/>
      </c>
      <c r="B329" s="397" t="str">
        <f>IF($A329="","",VLOOKUP($A329,BDD!$A$8:$AU$2162,3,0))</f>
        <v/>
      </c>
      <c r="C329" s="363" t="str">
        <f>IF($A329="","",VLOOKUP($A329,BDD!$A$8:$AU$2162,4,0))</f>
        <v/>
      </c>
      <c r="D329" s="398" t="str">
        <f>IF($A329="","",VLOOKUP($A329,BDD!$A$8:$AU$2162,12,0))</f>
        <v/>
      </c>
      <c r="E329" s="398" t="str">
        <f>IF($A329="","",VLOOKUP($A329,BDD!$A$8:$AU$2162,5,0))</f>
        <v/>
      </c>
      <c r="F329" s="398" t="str">
        <f>IF($A329="","",VLOOKUP($A329,BDD!$A$8:$AU$2162,6,0))</f>
        <v/>
      </c>
      <c r="G329" s="399" t="str">
        <f>IF($A329="","",VLOOKUP($A329,BDD!$A$8:$AU$2162,7,0))</f>
        <v/>
      </c>
      <c r="H329" s="398" t="str">
        <f>IF($A329="","",VLOOKUP($A329,BDD!$A$8:$AU$2162,8,0))</f>
        <v/>
      </c>
      <c r="I329" s="398" t="str">
        <f>IF($A329="","",VLOOKUP($A329,BDD!$A$8:$AU$2162,13,0))</f>
        <v/>
      </c>
      <c r="J329" s="398" t="str">
        <f>IF($A329="","",VLOOKUP($A329,BDD!$A$8:$AU$2162,14,0))</f>
        <v/>
      </c>
      <c r="K329" s="401" t="str">
        <f>IF(Y329="",IF($A329="","",VLOOKUP($A329,BDD!$A$8:$AU$2162,22,0)),VLOOKUP($A329,BDD!$A$8:$AU$2162,31,0))</f>
        <v/>
      </c>
      <c r="L329" s="399" t="str">
        <f>IF(Y329="",IF($A329="","",VLOOKUP($A329,BDD!$A$8:$AU$2162,16,0)),IF($A329="","",VLOOKUP($A329,BDD!$A$8:$AU$2162,29,0)))</f>
        <v/>
      </c>
      <c r="M329" s="402" t="str">
        <f>IF(Y329="",IF($A329="","",VLOOKUP($A329,BDD!$A$8:$AU$2162,17,0)),VLOOKUP($A329,BDD!$A$8:$AU$2162,30,0))</f>
        <v/>
      </c>
      <c r="N329" s="402" t="str">
        <f>IF(Y329="",IF($A329="","",VLOOKUP($A329,BDD!$A$8:$AU$2162,18,0)),VLOOKUP($A329,BDD!$A$8:$AU$2162,30,0))</f>
        <v/>
      </c>
      <c r="O329" s="402" t="str">
        <f>IF(Y329="",IF($A329="","",VLOOKUP($A329,BDD!$A$8:$AU$2162,19,0)),VLOOKUP($A329,BDD!$A$8:$AU$2162,30,0))</f>
        <v/>
      </c>
      <c r="P329" s="398" t="str">
        <f>IF($A329="","",RIGHT(VLOOKUP($A329,BDD!$A$8:$AU$2162,23,0),2))</f>
        <v/>
      </c>
      <c r="Q329" s="398" t="str">
        <f>IF($A329="","",RIGHT(VLOOKUP($A329,BDD!$A$8:$AU$2162,27,0),2))</f>
        <v/>
      </c>
      <c r="R329" s="398" t="str">
        <f>IF($A329="","",RIGHT(VLOOKUP($A329,BDD!$A$8:$AU$2162,32,0),2))</f>
        <v/>
      </c>
      <c r="S329" s="398" t="str">
        <f>IF($A329="","",RIGHT(VLOOKUP($A329,BDD!$A$8:$AU$2162,35,0),2))</f>
        <v/>
      </c>
      <c r="T329" s="398" t="str">
        <f>IF($A329="","",RIGHT(VLOOKUP($A329,BDD!$A$8:$AU$2162,38,0),2))</f>
        <v/>
      </c>
      <c r="U329" s="403"/>
      <c r="V329" s="359">
        <v>159</v>
      </c>
      <c r="W329" s="360" t="str">
        <f t="shared" si="8"/>
        <v/>
      </c>
      <c r="X329" s="370"/>
      <c r="Y329" s="411" t="str">
        <f>IF($A329="","",IF(VLOOKUP($A329,BDD!$A$8:$AU$2162,32,0)=0,"",VLOOKUP($A329,BDD!$A$8:$AU$2162,32,0)))</f>
        <v/>
      </c>
    </row>
    <row r="330" spans="1:25" s="359" customFormat="1" ht="21" customHeight="1">
      <c r="A330" s="350" t="str">
        <f t="shared" si="7"/>
        <v/>
      </c>
      <c r="B330" s="397" t="str">
        <f>IF($A330="","",VLOOKUP($A330,BDD!$A$8:$AU$2162,3,0))</f>
        <v/>
      </c>
      <c r="C330" s="363" t="str">
        <f>IF($A330="","",VLOOKUP($A330,BDD!$A$8:$AU$2162,4,0))</f>
        <v/>
      </c>
      <c r="D330" s="398" t="str">
        <f>IF($A330="","",VLOOKUP($A330,BDD!$A$8:$AU$2162,12,0))</f>
        <v/>
      </c>
      <c r="E330" s="398" t="str">
        <f>IF($A330="","",VLOOKUP($A330,BDD!$A$8:$AU$2162,5,0))</f>
        <v/>
      </c>
      <c r="F330" s="398" t="str">
        <f>IF($A330="","",VLOOKUP($A330,BDD!$A$8:$AU$2162,6,0))</f>
        <v/>
      </c>
      <c r="G330" s="399" t="str">
        <f>IF($A330="","",VLOOKUP($A330,BDD!$A$8:$AU$2162,7,0))</f>
        <v/>
      </c>
      <c r="H330" s="400" t="str">
        <f>IF($A330="","",VLOOKUP($A330,BDD!$A$8:$AU$2162,8,0))</f>
        <v/>
      </c>
      <c r="I330" s="398" t="str">
        <f>IF($A330="","",VLOOKUP($A330,BDD!$A$8:$AU$2162,13,0))</f>
        <v/>
      </c>
      <c r="J330" s="398" t="str">
        <f>IF($A330="","",VLOOKUP($A330,BDD!$A$8:$AU$2162,14,0))</f>
        <v/>
      </c>
      <c r="K330" s="401" t="str">
        <f>IF(Y330="",IF($A330="","",VLOOKUP($A330,BDD!$A$8:$AU$2162,22,0)),VLOOKUP($A330,BDD!$A$8:$AU$2162,31,0))</f>
        <v/>
      </c>
      <c r="L330" s="399" t="str">
        <f>IF(Y330="",IF($A330="","",VLOOKUP($A330,BDD!$A$8:$AU$2162,16,0)),IF($A330="","",VLOOKUP($A330,BDD!$A$8:$AU$2162,29,0)))</f>
        <v/>
      </c>
      <c r="M330" s="402" t="str">
        <f>IF(Y330="",IF($A330="","",VLOOKUP($A330,BDD!$A$8:$AU$2162,17,0)),VLOOKUP($A330,BDD!$A$8:$AU$2162,30,0))</f>
        <v/>
      </c>
      <c r="N330" s="402" t="str">
        <f>IF(Y330="",IF($A330="","",VLOOKUP($A330,BDD!$A$8:$AU$2162,18,0)),VLOOKUP($A330,BDD!$A$8:$AU$2162,30,0))</f>
        <v/>
      </c>
      <c r="O330" s="402" t="str">
        <f>IF(Y330="",IF($A330="","",VLOOKUP($A330,BDD!$A$8:$AU$2162,19,0)),VLOOKUP($A330,BDD!$A$8:$AU$2162,30,0))</f>
        <v/>
      </c>
      <c r="P330" s="398" t="str">
        <f>IF($A330="","",RIGHT(VLOOKUP($A330,BDD!$A$8:$AU$2162,23,0),2))</f>
        <v/>
      </c>
      <c r="Q330" s="398" t="str">
        <f>IF($A330="","",RIGHT(VLOOKUP($A330,BDD!$A$8:$AU$2162,27,0),2))</f>
        <v/>
      </c>
      <c r="R330" s="398" t="str">
        <f>IF($A330="","",RIGHT(VLOOKUP($A330,BDD!$A$8:$AU$2162,32,0),2))</f>
        <v/>
      </c>
      <c r="S330" s="398" t="str">
        <f>IF($A330="","",RIGHT(VLOOKUP($A330,BDD!$A$8:$AU$2162,35,0),2))</f>
        <v/>
      </c>
      <c r="T330" s="398" t="str">
        <f>IF($A330="","",RIGHT(VLOOKUP($A330,BDD!$A$8:$AU$2162,38,0),2))</f>
        <v/>
      </c>
      <c r="U330" s="403"/>
      <c r="V330" s="359">
        <v>160</v>
      </c>
      <c r="W330" s="360" t="str">
        <f t="shared" si="8"/>
        <v/>
      </c>
      <c r="X330" s="370"/>
      <c r="Y330" s="411" t="str">
        <f>IF($A330="","",IF(VLOOKUP($A330,BDD!$A$8:$AU$2162,32,0)=0,"",VLOOKUP($A330,BDD!$A$8:$AU$2162,32,0)))</f>
        <v/>
      </c>
    </row>
    <row r="331" spans="1:25" s="359" customFormat="1" ht="21" customHeight="1">
      <c r="A331" s="350" t="str">
        <f t="shared" si="7"/>
        <v/>
      </c>
      <c r="B331" s="397" t="str">
        <f>IF($A331="","",VLOOKUP($A331,BDD!$A$8:$AU$2162,3,0))</f>
        <v/>
      </c>
      <c r="C331" s="363" t="str">
        <f>IF($A331="","",VLOOKUP($A331,BDD!$A$8:$AU$2162,4,0))</f>
        <v/>
      </c>
      <c r="D331" s="398" t="str">
        <f>IF($A331="","",VLOOKUP($A331,BDD!$A$8:$AU$2162,12,0))</f>
        <v/>
      </c>
      <c r="E331" s="398" t="str">
        <f>IF($A331="","",VLOOKUP($A331,BDD!$A$8:$AU$2162,5,0))</f>
        <v/>
      </c>
      <c r="F331" s="398" t="str">
        <f>IF($A331="","",VLOOKUP($A331,BDD!$A$8:$AU$2162,6,0))</f>
        <v/>
      </c>
      <c r="G331" s="399" t="str">
        <f>IF($A331="","",VLOOKUP($A331,BDD!$A$8:$AU$2162,7,0))</f>
        <v/>
      </c>
      <c r="H331" s="398" t="str">
        <f>IF($A331="","",VLOOKUP($A331,BDD!$A$8:$AU$2162,8,0))</f>
        <v/>
      </c>
      <c r="I331" s="398" t="str">
        <f>IF($A331="","",VLOOKUP($A331,BDD!$A$8:$AU$2162,13,0))</f>
        <v/>
      </c>
      <c r="J331" s="398" t="str">
        <f>IF($A331="","",VLOOKUP($A331,BDD!$A$8:$AU$2162,14,0))</f>
        <v/>
      </c>
      <c r="K331" s="401" t="str">
        <f>IF(Y331="",IF($A331="","",VLOOKUP($A331,BDD!$A$8:$AU$2162,22,0)),VLOOKUP($A331,BDD!$A$8:$AU$2162,31,0))</f>
        <v/>
      </c>
      <c r="L331" s="399" t="str">
        <f>IF(Y331="",IF($A331="","",VLOOKUP($A331,BDD!$A$8:$AU$2162,16,0)),IF($A331="","",VLOOKUP($A331,BDD!$A$8:$AU$2162,29,0)))</f>
        <v/>
      </c>
      <c r="M331" s="402" t="str">
        <f>IF(Y331="",IF($A331="","",VLOOKUP($A331,BDD!$A$8:$AU$2162,17,0)),VLOOKUP($A331,BDD!$A$8:$AU$2162,30,0))</f>
        <v/>
      </c>
      <c r="N331" s="402" t="str">
        <f>IF(Y331="",IF($A331="","",VLOOKUP($A331,BDD!$A$8:$AU$2162,18,0)),VLOOKUP($A331,BDD!$A$8:$AU$2162,30,0))</f>
        <v/>
      </c>
      <c r="O331" s="402" t="str">
        <f>IF(Y331="",IF($A331="","",VLOOKUP($A331,BDD!$A$8:$AU$2162,19,0)),VLOOKUP($A331,BDD!$A$8:$AU$2162,30,0))</f>
        <v/>
      </c>
      <c r="P331" s="398" t="str">
        <f>IF($A331="","",RIGHT(VLOOKUP($A331,BDD!$A$8:$AU$2162,23,0),2))</f>
        <v/>
      </c>
      <c r="Q331" s="398" t="str">
        <f>IF($A331="","",RIGHT(VLOOKUP($A331,BDD!$A$8:$AU$2162,27,0),2))</f>
        <v/>
      </c>
      <c r="R331" s="398" t="str">
        <f>IF($A331="","",RIGHT(VLOOKUP($A331,BDD!$A$8:$AU$2162,32,0),2))</f>
        <v/>
      </c>
      <c r="S331" s="398" t="str">
        <f>IF($A331="","",RIGHT(VLOOKUP($A331,BDD!$A$8:$AU$2162,35,0),2))</f>
        <v/>
      </c>
      <c r="T331" s="398" t="str">
        <f>IF($A331="","",RIGHT(VLOOKUP($A331,BDD!$A$8:$AU$2162,38,0),2))</f>
        <v/>
      </c>
      <c r="U331" s="403"/>
      <c r="V331" s="359">
        <v>161</v>
      </c>
      <c r="W331" s="360" t="str">
        <f t="shared" si="8"/>
        <v/>
      </c>
      <c r="X331" s="370"/>
      <c r="Y331" s="411" t="str">
        <f>IF($A331="","",IF(VLOOKUP($A331,BDD!$A$8:$AU$2162,32,0)=0,"",VLOOKUP($A331,BDD!$A$8:$AU$2162,32,0)))</f>
        <v/>
      </c>
    </row>
    <row r="332" spans="1:25" s="359" customFormat="1" ht="21" customHeight="1">
      <c r="A332" s="350" t="str">
        <f t="shared" si="7"/>
        <v/>
      </c>
      <c r="B332" s="397" t="str">
        <f>IF($A332="","",VLOOKUP($A332,BDD!$A$8:$AU$2162,3,0))</f>
        <v/>
      </c>
      <c r="C332" s="363" t="str">
        <f>IF($A332="","",VLOOKUP($A332,BDD!$A$8:$AU$2162,4,0))</f>
        <v/>
      </c>
      <c r="D332" s="398" t="str">
        <f>IF($A332="","",VLOOKUP($A332,BDD!$A$8:$AU$2162,12,0))</f>
        <v/>
      </c>
      <c r="E332" s="398" t="str">
        <f>IF($A332="","",VLOOKUP($A332,BDD!$A$8:$AU$2162,5,0))</f>
        <v/>
      </c>
      <c r="F332" s="398" t="str">
        <f>IF($A332="","",VLOOKUP($A332,BDD!$A$8:$AU$2162,6,0))</f>
        <v/>
      </c>
      <c r="G332" s="399" t="str">
        <f>IF($A332="","",VLOOKUP($A332,BDD!$A$8:$AU$2162,7,0))</f>
        <v/>
      </c>
      <c r="H332" s="398" t="str">
        <f>IF($A332="","",VLOOKUP($A332,BDD!$A$8:$AU$2162,8,0))</f>
        <v/>
      </c>
      <c r="I332" s="398" t="str">
        <f>IF($A332="","",VLOOKUP($A332,BDD!$A$8:$AU$2162,13,0))</f>
        <v/>
      </c>
      <c r="J332" s="398" t="str">
        <f>IF($A332="","",VLOOKUP($A332,BDD!$A$8:$AU$2162,14,0))</f>
        <v/>
      </c>
      <c r="K332" s="401" t="str">
        <f>IF(Y332="",IF($A332="","",VLOOKUP($A332,BDD!$A$8:$AU$2162,22,0)),VLOOKUP($A332,BDD!$A$8:$AU$2162,31,0))</f>
        <v/>
      </c>
      <c r="L332" s="399" t="str">
        <f>IF(Y332="",IF($A332="","",VLOOKUP($A332,BDD!$A$8:$AU$2162,16,0)),IF($A332="","",VLOOKUP($A332,BDD!$A$8:$AU$2162,29,0)))</f>
        <v/>
      </c>
      <c r="M332" s="402" t="str">
        <f>IF(Y332="",IF($A332="","",VLOOKUP($A332,BDD!$A$8:$AU$2162,17,0)),VLOOKUP($A332,BDD!$A$8:$AU$2162,30,0))</f>
        <v/>
      </c>
      <c r="N332" s="402" t="str">
        <f>IF(Y332="",IF($A332="","",VLOOKUP($A332,BDD!$A$8:$AU$2162,18,0)),VLOOKUP($A332,BDD!$A$8:$AU$2162,30,0))</f>
        <v/>
      </c>
      <c r="O332" s="402" t="str">
        <f>IF(Y332="",IF($A332="","",VLOOKUP($A332,BDD!$A$8:$AU$2162,19,0)),VLOOKUP($A332,BDD!$A$8:$AU$2162,30,0))</f>
        <v/>
      </c>
      <c r="P332" s="398" t="str">
        <f>IF($A332="","",RIGHT(VLOOKUP($A332,BDD!$A$8:$AU$2162,23,0),2))</f>
        <v/>
      </c>
      <c r="Q332" s="398" t="str">
        <f>IF($A332="","",RIGHT(VLOOKUP($A332,BDD!$A$8:$AU$2162,27,0),2))</f>
        <v/>
      </c>
      <c r="R332" s="398" t="str">
        <f>IF($A332="","",RIGHT(VLOOKUP($A332,BDD!$A$8:$AU$2162,32,0),2))</f>
        <v/>
      </c>
      <c r="S332" s="398" t="str">
        <f>IF($A332="","",RIGHT(VLOOKUP($A332,BDD!$A$8:$AU$2162,35,0),2))</f>
        <v/>
      </c>
      <c r="T332" s="398" t="str">
        <f>IF($A332="","",RIGHT(VLOOKUP($A332,BDD!$A$8:$AU$2162,38,0),2))</f>
        <v/>
      </c>
      <c r="U332" s="403"/>
      <c r="V332" s="359">
        <v>162</v>
      </c>
      <c r="W332" s="360" t="str">
        <f t="shared" si="8"/>
        <v/>
      </c>
      <c r="X332" s="370"/>
      <c r="Y332" s="411" t="str">
        <f>IF($A332="","",IF(VLOOKUP($A332,BDD!$A$8:$AU$2162,32,0)=0,"",VLOOKUP($A332,BDD!$A$8:$AU$2162,32,0)))</f>
        <v/>
      </c>
    </row>
    <row r="333" spans="1:25" s="359" customFormat="1" ht="21" customHeight="1">
      <c r="A333" s="350" t="str">
        <f t="shared" si="7"/>
        <v/>
      </c>
      <c r="B333" s="397" t="str">
        <f>IF($A333="","",VLOOKUP($A333,BDD!$A$8:$AU$2162,3,0))</f>
        <v/>
      </c>
      <c r="C333" s="363" t="str">
        <f>IF($A333="","",VLOOKUP($A333,BDD!$A$8:$AU$2162,4,0))</f>
        <v/>
      </c>
      <c r="D333" s="398" t="str">
        <f>IF($A333="","",VLOOKUP($A333,BDD!$A$8:$AU$2162,12,0))</f>
        <v/>
      </c>
      <c r="E333" s="398" t="str">
        <f>IF($A333="","",VLOOKUP($A333,BDD!$A$8:$AU$2162,5,0))</f>
        <v/>
      </c>
      <c r="F333" s="398" t="str">
        <f>IF($A333="","",VLOOKUP($A333,BDD!$A$8:$AU$2162,6,0))</f>
        <v/>
      </c>
      <c r="G333" s="399" t="str">
        <f>IF($A333="","",VLOOKUP($A333,BDD!$A$8:$AU$2162,7,0))</f>
        <v/>
      </c>
      <c r="H333" s="398" t="str">
        <f>IF($A333="","",VLOOKUP($A333,BDD!$A$8:$AU$2162,8,0))</f>
        <v/>
      </c>
      <c r="I333" s="398" t="str">
        <f>IF($A333="","",VLOOKUP($A333,BDD!$A$8:$AU$2162,13,0))</f>
        <v/>
      </c>
      <c r="J333" s="398" t="str">
        <f>IF($A333="","",VLOOKUP($A333,BDD!$A$8:$AU$2162,14,0))</f>
        <v/>
      </c>
      <c r="K333" s="401" t="str">
        <f>IF(Y333="",IF($A333="","",VLOOKUP($A333,BDD!$A$8:$AU$2162,22,0)),VLOOKUP($A333,BDD!$A$8:$AU$2162,31,0))</f>
        <v/>
      </c>
      <c r="L333" s="399" t="str">
        <f>IF(Y333="",IF($A333="","",VLOOKUP($A333,BDD!$A$8:$AU$2162,16,0)),IF($A333="","",VLOOKUP($A333,BDD!$A$8:$AU$2162,29,0)))</f>
        <v/>
      </c>
      <c r="M333" s="402" t="str">
        <f>IF(Y333="",IF($A333="","",VLOOKUP($A333,BDD!$A$8:$AU$2162,17,0)),VLOOKUP($A333,BDD!$A$8:$AU$2162,30,0))</f>
        <v/>
      </c>
      <c r="N333" s="402" t="str">
        <f>IF(Y333="",IF($A333="","",VLOOKUP($A333,BDD!$A$8:$AU$2162,18,0)),VLOOKUP($A333,BDD!$A$8:$AU$2162,30,0))</f>
        <v/>
      </c>
      <c r="O333" s="402" t="str">
        <f>IF(Y333="",IF($A333="","",VLOOKUP($A333,BDD!$A$8:$AU$2162,19,0)),VLOOKUP($A333,BDD!$A$8:$AU$2162,30,0))</f>
        <v/>
      </c>
      <c r="P333" s="398" t="str">
        <f>IF($A333="","",RIGHT(VLOOKUP($A333,BDD!$A$8:$AU$2162,23,0),2))</f>
        <v/>
      </c>
      <c r="Q333" s="398" t="str">
        <f>IF($A333="","",RIGHT(VLOOKUP($A333,BDD!$A$8:$AU$2162,27,0),2))</f>
        <v/>
      </c>
      <c r="R333" s="398" t="str">
        <f>IF($A333="","",RIGHT(VLOOKUP($A333,BDD!$A$8:$AU$2162,32,0),2))</f>
        <v/>
      </c>
      <c r="S333" s="398" t="str">
        <f>IF($A333="","",RIGHT(VLOOKUP($A333,BDD!$A$8:$AU$2162,35,0),2))</f>
        <v/>
      </c>
      <c r="T333" s="398" t="str">
        <f>IF($A333="","",RIGHT(VLOOKUP($A333,BDD!$A$8:$AU$2162,38,0),2))</f>
        <v/>
      </c>
      <c r="U333" s="403"/>
      <c r="V333" s="359">
        <v>163</v>
      </c>
      <c r="W333" s="360" t="str">
        <f t="shared" si="8"/>
        <v/>
      </c>
      <c r="X333" s="370"/>
      <c r="Y333" s="411" t="str">
        <f>IF($A333="","",IF(VLOOKUP($A333,BDD!$A$8:$AU$2162,32,0)=0,"",VLOOKUP($A333,BDD!$A$8:$AU$2162,32,0)))</f>
        <v/>
      </c>
    </row>
    <row r="334" spans="1:25" s="359" customFormat="1" ht="21" customHeight="1">
      <c r="A334" s="350" t="str">
        <f t="shared" si="7"/>
        <v/>
      </c>
      <c r="B334" s="397" t="str">
        <f>IF($A334="","",VLOOKUP($A334,BDD!$A$8:$AU$2162,3,0))</f>
        <v/>
      </c>
      <c r="C334" s="363" t="str">
        <f>IF($A334="","",VLOOKUP($A334,BDD!$A$8:$AU$2162,4,0))</f>
        <v/>
      </c>
      <c r="D334" s="398" t="str">
        <f>IF($A334="","",VLOOKUP($A334,BDD!$A$8:$AU$2162,12,0))</f>
        <v/>
      </c>
      <c r="E334" s="398" t="str">
        <f>IF($A334="","",VLOOKUP($A334,BDD!$A$8:$AU$2162,5,0))</f>
        <v/>
      </c>
      <c r="F334" s="398" t="str">
        <f>IF($A334="","",VLOOKUP($A334,BDD!$A$8:$AU$2162,6,0))</f>
        <v/>
      </c>
      <c r="G334" s="399" t="str">
        <f>IF($A334="","",VLOOKUP($A334,BDD!$A$8:$AU$2162,7,0))</f>
        <v/>
      </c>
      <c r="H334" s="398" t="str">
        <f>IF($A334="","",VLOOKUP($A334,BDD!$A$8:$AU$2162,8,0))</f>
        <v/>
      </c>
      <c r="I334" s="398" t="str">
        <f>IF($A334="","",VLOOKUP($A334,BDD!$A$8:$AU$2162,13,0))</f>
        <v/>
      </c>
      <c r="J334" s="398" t="str">
        <f>IF($A334="","",VLOOKUP($A334,BDD!$A$8:$AU$2162,14,0))</f>
        <v/>
      </c>
      <c r="K334" s="401" t="str">
        <f>IF(Y334="",IF($A334="","",VLOOKUP($A334,BDD!$A$8:$AU$2162,22,0)),VLOOKUP($A334,BDD!$A$8:$AU$2162,31,0))</f>
        <v/>
      </c>
      <c r="L334" s="399" t="str">
        <f>IF(Y334="",IF($A334="","",VLOOKUP($A334,BDD!$A$8:$AU$2162,16,0)),IF($A334="","",VLOOKUP($A334,BDD!$A$8:$AU$2162,29,0)))</f>
        <v/>
      </c>
      <c r="M334" s="402" t="str">
        <f>IF(Y334="",IF($A334="","",VLOOKUP($A334,BDD!$A$8:$AU$2162,17,0)),VLOOKUP($A334,BDD!$A$8:$AU$2162,30,0))</f>
        <v/>
      </c>
      <c r="N334" s="402" t="str">
        <f>IF(Y334="",IF($A334="","",VLOOKUP($A334,BDD!$A$8:$AU$2162,18,0)),VLOOKUP($A334,BDD!$A$8:$AU$2162,30,0))</f>
        <v/>
      </c>
      <c r="O334" s="402" t="str">
        <f>IF(Y334="",IF($A334="","",VLOOKUP($A334,BDD!$A$8:$AU$2162,19,0)),VLOOKUP($A334,BDD!$A$8:$AU$2162,30,0))</f>
        <v/>
      </c>
      <c r="P334" s="398" t="str">
        <f>IF($A334="","",RIGHT(VLOOKUP($A334,BDD!$A$8:$AU$2162,23,0),2))</f>
        <v/>
      </c>
      <c r="Q334" s="398" t="str">
        <f>IF($A334="","",RIGHT(VLOOKUP($A334,BDD!$A$8:$AU$2162,27,0),2))</f>
        <v/>
      </c>
      <c r="R334" s="398" t="str">
        <f>IF($A334="","",RIGHT(VLOOKUP($A334,BDD!$A$8:$AU$2162,32,0),2))</f>
        <v/>
      </c>
      <c r="S334" s="398" t="str">
        <f>IF($A334="","",RIGHT(VLOOKUP($A334,BDD!$A$8:$AU$2162,35,0),2))</f>
        <v/>
      </c>
      <c r="T334" s="398" t="str">
        <f>IF($A334="","",RIGHT(VLOOKUP($A334,BDD!$A$8:$AU$2162,38,0),2))</f>
        <v/>
      </c>
      <c r="U334" s="403"/>
      <c r="V334" s="359">
        <v>164</v>
      </c>
      <c r="W334" s="360" t="str">
        <f t="shared" si="8"/>
        <v/>
      </c>
      <c r="X334" s="370"/>
      <c r="Y334" s="411" t="str">
        <f>IF($A334="","",IF(VLOOKUP($A334,BDD!$A$8:$AU$2162,32,0)=0,"",VLOOKUP($A334,BDD!$A$8:$AU$2162,32,0)))</f>
        <v/>
      </c>
    </row>
    <row r="335" spans="1:25" s="359" customFormat="1" ht="21" customHeight="1">
      <c r="A335" s="350" t="str">
        <f t="shared" si="7"/>
        <v/>
      </c>
      <c r="B335" s="397" t="str">
        <f>IF($A335="","",VLOOKUP($A335,BDD!$A$8:$AU$2162,3,0))</f>
        <v/>
      </c>
      <c r="C335" s="363" t="str">
        <f>IF($A335="","",VLOOKUP($A335,BDD!$A$8:$AU$2162,4,0))</f>
        <v/>
      </c>
      <c r="D335" s="398" t="str">
        <f>IF($A335="","",VLOOKUP($A335,BDD!$A$8:$AU$2162,12,0))</f>
        <v/>
      </c>
      <c r="E335" s="398" t="str">
        <f>IF($A335="","",VLOOKUP($A335,BDD!$A$8:$AU$2162,5,0))</f>
        <v/>
      </c>
      <c r="F335" s="398" t="str">
        <f>IF($A335="","",VLOOKUP($A335,BDD!$A$8:$AU$2162,6,0))</f>
        <v/>
      </c>
      <c r="G335" s="399" t="str">
        <f>IF($A335="","",VLOOKUP($A335,BDD!$A$8:$AU$2162,7,0))</f>
        <v/>
      </c>
      <c r="H335" s="398" t="str">
        <f>IF($A335="","",VLOOKUP($A335,BDD!$A$8:$AU$2162,8,0))</f>
        <v/>
      </c>
      <c r="I335" s="398" t="str">
        <f>IF($A335="","",VLOOKUP($A335,BDD!$A$8:$AU$2162,13,0))</f>
        <v/>
      </c>
      <c r="J335" s="398" t="str">
        <f>IF($A335="","",VLOOKUP($A335,BDD!$A$8:$AU$2162,14,0))</f>
        <v/>
      </c>
      <c r="K335" s="401" t="str">
        <f>IF(Y335="",IF($A335="","",VLOOKUP($A335,BDD!$A$8:$AU$2162,22,0)),VLOOKUP($A335,BDD!$A$8:$AU$2162,31,0))</f>
        <v/>
      </c>
      <c r="L335" s="399" t="str">
        <f>IF(Y335="",IF($A335="","",VLOOKUP($A335,BDD!$A$8:$AU$2162,16,0)),IF($A335="","",VLOOKUP($A335,BDD!$A$8:$AU$2162,29,0)))</f>
        <v/>
      </c>
      <c r="M335" s="402" t="str">
        <f>IF(Y335="",IF($A335="","",VLOOKUP($A335,BDD!$A$8:$AU$2162,17,0)),VLOOKUP($A335,BDD!$A$8:$AU$2162,30,0))</f>
        <v/>
      </c>
      <c r="N335" s="402" t="str">
        <f>IF(Y335="",IF($A335="","",VLOOKUP($A335,BDD!$A$8:$AU$2162,18,0)),VLOOKUP($A335,BDD!$A$8:$AU$2162,30,0))</f>
        <v/>
      </c>
      <c r="O335" s="402" t="str">
        <f>IF(Y335="",IF($A335="","",VLOOKUP($A335,BDD!$A$8:$AU$2162,19,0)),VLOOKUP($A335,BDD!$A$8:$AU$2162,30,0))</f>
        <v/>
      </c>
      <c r="P335" s="398" t="str">
        <f>IF($A335="","",RIGHT(VLOOKUP($A335,BDD!$A$8:$AU$2162,23,0),2))</f>
        <v/>
      </c>
      <c r="Q335" s="398" t="str">
        <f>IF($A335="","",RIGHT(VLOOKUP($A335,BDD!$A$8:$AU$2162,27,0),2))</f>
        <v/>
      </c>
      <c r="R335" s="398" t="str">
        <f>IF($A335="","",RIGHT(VLOOKUP($A335,BDD!$A$8:$AU$2162,32,0),2))</f>
        <v/>
      </c>
      <c r="S335" s="398" t="str">
        <f>IF($A335="","",RIGHT(VLOOKUP($A335,BDD!$A$8:$AU$2162,35,0),2))</f>
        <v/>
      </c>
      <c r="T335" s="398" t="str">
        <f>IF($A335="","",RIGHT(VLOOKUP($A335,BDD!$A$8:$AU$2162,38,0),2))</f>
        <v/>
      </c>
      <c r="U335" s="403"/>
      <c r="V335" s="359">
        <v>165</v>
      </c>
      <c r="W335" s="360" t="str">
        <f t="shared" si="8"/>
        <v/>
      </c>
      <c r="X335" s="370"/>
      <c r="Y335" s="411" t="str">
        <f>IF($A335="","",IF(VLOOKUP($A335,BDD!$A$8:$AU$2162,32,0)=0,"",VLOOKUP($A335,BDD!$A$8:$AU$2162,32,0)))</f>
        <v/>
      </c>
    </row>
    <row r="336" spans="1:25" s="359" customFormat="1" ht="21" customHeight="1">
      <c r="A336" s="350" t="str">
        <f t="shared" si="7"/>
        <v/>
      </c>
      <c r="B336" s="397" t="str">
        <f>IF($A336="","",VLOOKUP($A336,BDD!$A$8:$AU$2162,3,0))</f>
        <v/>
      </c>
      <c r="C336" s="363" t="str">
        <f>IF($A336="","",VLOOKUP($A336,BDD!$A$8:$AU$2162,4,0))</f>
        <v/>
      </c>
      <c r="D336" s="398" t="str">
        <f>IF($A336="","",VLOOKUP($A336,BDD!$A$8:$AU$2162,12,0))</f>
        <v/>
      </c>
      <c r="E336" s="398" t="str">
        <f>IF($A336="","",VLOOKUP($A336,BDD!$A$8:$AU$2162,5,0))</f>
        <v/>
      </c>
      <c r="F336" s="398" t="str">
        <f>IF($A336="","",VLOOKUP($A336,BDD!$A$8:$AU$2162,6,0))</f>
        <v/>
      </c>
      <c r="G336" s="399" t="str">
        <f>IF($A336="","",VLOOKUP($A336,BDD!$A$8:$AU$2162,7,0))</f>
        <v/>
      </c>
      <c r="H336" s="398" t="str">
        <f>IF($A336="","",VLOOKUP($A336,BDD!$A$8:$AU$2162,8,0))</f>
        <v/>
      </c>
      <c r="I336" s="398" t="str">
        <f>IF($A336="","",VLOOKUP($A336,BDD!$A$8:$AU$2162,13,0))</f>
        <v/>
      </c>
      <c r="J336" s="398" t="str">
        <f>IF($A336="","",VLOOKUP($A336,BDD!$A$8:$AU$2162,14,0))</f>
        <v/>
      </c>
      <c r="K336" s="401" t="str">
        <f>IF(Y336="",IF($A336="","",VLOOKUP($A336,BDD!$A$8:$AU$2162,22,0)),VLOOKUP($A336,BDD!$A$8:$AU$2162,31,0))</f>
        <v/>
      </c>
      <c r="L336" s="399" t="str">
        <f>IF(Y336="",IF($A336="","",VLOOKUP($A336,BDD!$A$8:$AU$2162,16,0)),IF($A336="","",VLOOKUP($A336,BDD!$A$8:$AU$2162,29,0)))</f>
        <v/>
      </c>
      <c r="M336" s="402" t="str">
        <f>IF(Y336="",IF($A336="","",VLOOKUP($A336,BDD!$A$8:$AU$2162,17,0)),VLOOKUP($A336,BDD!$A$8:$AU$2162,30,0))</f>
        <v/>
      </c>
      <c r="N336" s="402" t="str">
        <f>IF(Y336="",IF($A336="","",VLOOKUP($A336,BDD!$A$8:$AU$2162,18,0)),VLOOKUP($A336,BDD!$A$8:$AU$2162,30,0))</f>
        <v/>
      </c>
      <c r="O336" s="402" t="str">
        <f>IF(Y336="",IF($A336="","",VLOOKUP($A336,BDD!$A$8:$AU$2162,19,0)),VLOOKUP($A336,BDD!$A$8:$AU$2162,30,0))</f>
        <v/>
      </c>
      <c r="P336" s="398" t="str">
        <f>IF($A336="","",RIGHT(VLOOKUP($A336,BDD!$A$8:$AU$2162,23,0),2))</f>
        <v/>
      </c>
      <c r="Q336" s="398" t="str">
        <f>IF($A336="","",RIGHT(VLOOKUP($A336,BDD!$A$8:$AU$2162,27,0),2))</f>
        <v/>
      </c>
      <c r="R336" s="398" t="str">
        <f>IF($A336="","",RIGHT(VLOOKUP($A336,BDD!$A$8:$AU$2162,32,0),2))</f>
        <v/>
      </c>
      <c r="S336" s="398" t="str">
        <f>IF($A336="","",RIGHT(VLOOKUP($A336,BDD!$A$8:$AU$2162,35,0),2))</f>
        <v/>
      </c>
      <c r="T336" s="398" t="str">
        <f>IF($A336="","",RIGHT(VLOOKUP($A336,BDD!$A$8:$AU$2162,38,0),2))</f>
        <v/>
      </c>
      <c r="U336" s="403"/>
      <c r="V336" s="359">
        <v>166</v>
      </c>
      <c r="W336" s="360" t="str">
        <f t="shared" si="8"/>
        <v/>
      </c>
      <c r="X336" s="370"/>
      <c r="Y336" s="411" t="str">
        <f>IF($A336="","",IF(VLOOKUP($A336,BDD!$A$8:$AU$2162,32,0)=0,"",VLOOKUP($A336,BDD!$A$8:$AU$2162,32,0)))</f>
        <v/>
      </c>
    </row>
    <row r="337" spans="1:25" s="359" customFormat="1" ht="21" customHeight="1">
      <c r="A337" s="350" t="str">
        <f t="shared" si="7"/>
        <v/>
      </c>
      <c r="B337" s="397" t="str">
        <f>IF($A337="","",VLOOKUP($A337,BDD!$A$8:$AU$2162,3,0))</f>
        <v/>
      </c>
      <c r="C337" s="363" t="str">
        <f>IF($A337="","",VLOOKUP($A337,BDD!$A$8:$AU$2162,4,0))</f>
        <v/>
      </c>
      <c r="D337" s="398" t="str">
        <f>IF($A337="","",VLOOKUP($A337,BDD!$A$8:$AU$2162,12,0))</f>
        <v/>
      </c>
      <c r="E337" s="398" t="str">
        <f>IF($A337="","",VLOOKUP($A337,BDD!$A$8:$AU$2162,5,0))</f>
        <v/>
      </c>
      <c r="F337" s="398" t="str">
        <f>IF($A337="","",VLOOKUP($A337,BDD!$A$8:$AU$2162,6,0))</f>
        <v/>
      </c>
      <c r="G337" s="399" t="str">
        <f>IF($A337="","",VLOOKUP($A337,BDD!$A$8:$AU$2162,7,0))</f>
        <v/>
      </c>
      <c r="H337" s="398" t="str">
        <f>IF($A337="","",VLOOKUP($A337,BDD!$A$8:$AU$2162,8,0))</f>
        <v/>
      </c>
      <c r="I337" s="398" t="str">
        <f>IF($A337="","",VLOOKUP($A337,BDD!$A$8:$AU$2162,13,0))</f>
        <v/>
      </c>
      <c r="J337" s="398" t="str">
        <f>IF($A337="","",VLOOKUP($A337,BDD!$A$8:$AU$2162,14,0))</f>
        <v/>
      </c>
      <c r="K337" s="401" t="str">
        <f>IF(Y337="",IF($A337="","",VLOOKUP($A337,BDD!$A$8:$AU$2162,22,0)),VLOOKUP($A337,BDD!$A$8:$AU$2162,31,0))</f>
        <v/>
      </c>
      <c r="L337" s="399" t="str">
        <f>IF(Y337="",IF($A337="","",VLOOKUP($A337,BDD!$A$8:$AU$2162,16,0)),IF($A337="","",VLOOKUP($A337,BDD!$A$8:$AU$2162,29,0)))</f>
        <v/>
      </c>
      <c r="M337" s="402" t="str">
        <f>IF(Y337="",IF($A337="","",VLOOKUP($A337,BDD!$A$8:$AU$2162,17,0)),VLOOKUP($A337,BDD!$A$8:$AU$2162,30,0))</f>
        <v/>
      </c>
      <c r="N337" s="402" t="str">
        <f>IF(Y337="",IF($A337="","",VLOOKUP($A337,BDD!$A$8:$AU$2162,18,0)),VLOOKUP($A337,BDD!$A$8:$AU$2162,30,0))</f>
        <v/>
      </c>
      <c r="O337" s="402" t="str">
        <f>IF(Y337="",IF($A337="","",VLOOKUP($A337,BDD!$A$8:$AU$2162,19,0)),VLOOKUP($A337,BDD!$A$8:$AU$2162,30,0))</f>
        <v/>
      </c>
      <c r="P337" s="398" t="str">
        <f>IF($A337="","",RIGHT(VLOOKUP($A337,BDD!$A$8:$AU$2162,23,0),2))</f>
        <v/>
      </c>
      <c r="Q337" s="398" t="str">
        <f>IF($A337="","",RIGHT(VLOOKUP($A337,BDD!$A$8:$AU$2162,27,0),2))</f>
        <v/>
      </c>
      <c r="R337" s="398" t="str">
        <f>IF($A337="","",RIGHT(VLOOKUP($A337,BDD!$A$8:$AU$2162,32,0),2))</f>
        <v/>
      </c>
      <c r="S337" s="398" t="str">
        <f>IF($A337="","",RIGHT(VLOOKUP($A337,BDD!$A$8:$AU$2162,35,0),2))</f>
        <v/>
      </c>
      <c r="T337" s="398" t="str">
        <f>IF($A337="","",RIGHT(VLOOKUP($A337,BDD!$A$8:$AU$2162,38,0),2))</f>
        <v/>
      </c>
      <c r="U337" s="403"/>
      <c r="V337" s="359">
        <v>167</v>
      </c>
      <c r="W337" s="360" t="str">
        <f t="shared" si="8"/>
        <v/>
      </c>
      <c r="X337" s="370"/>
      <c r="Y337" s="411" t="str">
        <f>IF($A337="","",IF(VLOOKUP($A337,BDD!$A$8:$AU$2162,32,0)=0,"",VLOOKUP($A337,BDD!$A$8:$AU$2162,32,0)))</f>
        <v/>
      </c>
    </row>
    <row r="338" spans="1:25" s="359" customFormat="1" ht="21" customHeight="1">
      <c r="A338" s="350" t="str">
        <f>IF(X230="","",X230)</f>
        <v/>
      </c>
      <c r="B338" s="404" t="str">
        <f>IF($A338="","",VLOOKUP($A338,BDD!$A$8:$AU$2162,3,0))</f>
        <v/>
      </c>
      <c r="C338" s="372" t="str">
        <f>IF($A338="","",VLOOKUP($A338,BDD!$A$8:$AU$2162,4,0))</f>
        <v/>
      </c>
      <c r="D338" s="405" t="str">
        <f>IF($A338="","",VLOOKUP($A338,BDD!$A$8:$AU$2162,12,0))</f>
        <v/>
      </c>
      <c r="E338" s="405" t="str">
        <f>IF($A338="","",VLOOKUP($A338,BDD!$A$8:$AU$2162,5,0))</f>
        <v/>
      </c>
      <c r="F338" s="405" t="str">
        <f>IF($A338="","",VLOOKUP($A338,BDD!$A$8:$AU$2162,6,0))</f>
        <v/>
      </c>
      <c r="G338" s="406" t="str">
        <f>IF($A338="","",VLOOKUP($A338,BDD!$A$8:$AU$2162,7,0))</f>
        <v/>
      </c>
      <c r="H338" s="405" t="str">
        <f>IF($A338="","",VLOOKUP($A338,BDD!$A$8:$AU$2162,8,0))</f>
        <v/>
      </c>
      <c r="I338" s="405" t="str">
        <f>IF($A338="","",VLOOKUP($A338,BDD!$A$8:$AU$2162,13,0))</f>
        <v/>
      </c>
      <c r="J338" s="405" t="str">
        <f>IF($A338="","",VLOOKUP($A338,BDD!$A$8:$AU$2162,14,0))</f>
        <v/>
      </c>
      <c r="K338" s="408" t="str">
        <f>IF(Y338="",IF($A338="","",VLOOKUP($A338,BDD!$A$8:$AU$2162,22,0)),VLOOKUP($A338,BDD!$A$8:$AU$2162,31,0))</f>
        <v/>
      </c>
      <c r="L338" s="406" t="str">
        <f>IF(Y338="",IF($A338="","",VLOOKUP($A338,BDD!$A$8:$AU$2162,16,0)),IF($A338="","",VLOOKUP($A338,BDD!$A$8:$AU$2162,29,0)))</f>
        <v/>
      </c>
      <c r="M338" s="409" t="str">
        <f>IF(Y338="",IF($A338="","",VLOOKUP($A338,BDD!$A$8:$AU$2162,17,0)),VLOOKUP($A338,BDD!$A$8:$AU$2162,30,0))</f>
        <v/>
      </c>
      <c r="N338" s="409" t="str">
        <f>IF(Y338="",IF($A338="","",VLOOKUP($A338,BDD!$A$8:$AU$2162,18,0)),VLOOKUP($A338,BDD!$A$8:$AU$2162,30,0))</f>
        <v/>
      </c>
      <c r="O338" s="409" t="str">
        <f>IF(Y338="",IF($A338="","",VLOOKUP($A338,BDD!$A$8:$AU$2162,19,0)),VLOOKUP($A338,BDD!$A$8:$AU$2162,30,0))</f>
        <v/>
      </c>
      <c r="P338" s="405" t="str">
        <f>IF($A338="","",RIGHT(VLOOKUP($A338,BDD!$A$8:$AU$2162,23,0),2))</f>
        <v/>
      </c>
      <c r="Q338" s="405" t="str">
        <f>IF($A338="","",RIGHT(VLOOKUP($A338,BDD!$A$8:$AU$2162,27,0),2))</f>
        <v/>
      </c>
      <c r="R338" s="405" t="str">
        <f>IF($A338="","",RIGHT(VLOOKUP($A338,BDD!$A$8:$AU$2162,32,0),2))</f>
        <v/>
      </c>
      <c r="S338" s="405" t="str">
        <f>IF($A338="","",RIGHT(VLOOKUP($A338,BDD!$A$8:$AU$2162,35,0),2))</f>
        <v/>
      </c>
      <c r="T338" s="405" t="str">
        <f>IF($A338="","",RIGHT(VLOOKUP($A338,BDD!$A$8:$AU$2162,38,0),2))</f>
        <v/>
      </c>
      <c r="U338" s="410"/>
      <c r="V338" s="359">
        <v>168</v>
      </c>
      <c r="W338" s="360" t="str">
        <f t="shared" si="8"/>
        <v/>
      </c>
      <c r="X338" s="370"/>
      <c r="Y338" s="411" t="str">
        <f>IF($A338="","",IF(VLOOKUP($A338,BDD!$A$8:$AU$2162,32,0)=0,"",VLOOKUP($A338,BDD!$A$8:$AU$2162,32,0)))</f>
        <v/>
      </c>
    </row>
    <row r="339" spans="1:25" ht="3" customHeight="1">
      <c r="A339" s="379"/>
      <c r="B339" s="216"/>
      <c r="C339" s="216"/>
      <c r="D339" s="216"/>
      <c r="E339" s="216"/>
      <c r="F339" s="216"/>
      <c r="G339" s="380"/>
      <c r="I339" s="216"/>
      <c r="J339" s="216"/>
      <c r="K339" s="216"/>
      <c r="L339" s="380"/>
      <c r="M339" s="381"/>
      <c r="N339" s="381"/>
      <c r="O339" s="381"/>
      <c r="P339" s="216"/>
      <c r="Q339" s="216"/>
      <c r="R339" s="216"/>
      <c r="S339" s="216"/>
      <c r="T339" s="216"/>
      <c r="U339" s="216"/>
      <c r="W339" s="317" t="str">
        <f t="shared" si="8"/>
        <v/>
      </c>
      <c r="X339" s="370"/>
      <c r="Y339" s="414"/>
    </row>
    <row r="340" spans="1:25" s="382" customFormat="1" ht="20.100000000000001" customHeight="1">
      <c r="B340" s="1126" t="s">
        <v>1617</v>
      </c>
      <c r="C340" s="1126"/>
      <c r="D340" s="1126"/>
      <c r="E340" s="1126"/>
      <c r="F340" s="1126"/>
      <c r="G340" s="1126"/>
      <c r="H340" s="1126"/>
      <c r="I340" s="1115" t="s">
        <v>1777</v>
      </c>
      <c r="J340" s="1115"/>
      <c r="K340" s="1115"/>
      <c r="L340" s="1115"/>
      <c r="M340" s="1115"/>
      <c r="N340" s="1115"/>
      <c r="O340" s="1115"/>
      <c r="P340" s="1115"/>
      <c r="Q340" s="1115"/>
      <c r="R340" s="1115"/>
      <c r="S340" s="1115"/>
      <c r="T340" s="1115"/>
      <c r="U340" s="1115"/>
      <c r="V340" s="189"/>
      <c r="W340" s="317" t="str">
        <f t="shared" si="8"/>
        <v/>
      </c>
      <c r="X340" s="370"/>
      <c r="Y340" s="414"/>
    </row>
    <row r="341" spans="1:25" s="382" customFormat="1" ht="20.100000000000001" customHeight="1">
      <c r="B341" s="1114" t="s">
        <v>1840</v>
      </c>
      <c r="C341" s="1114"/>
      <c r="D341" s="1114"/>
      <c r="E341" s="1114"/>
      <c r="F341" s="1114"/>
      <c r="G341" s="1114"/>
      <c r="H341" s="1114"/>
      <c r="I341" s="1115"/>
      <c r="J341" s="1115"/>
      <c r="K341" s="1115"/>
      <c r="L341" s="1115"/>
      <c r="M341" s="1115"/>
      <c r="N341" s="1115"/>
      <c r="O341" s="1115"/>
      <c r="P341" s="1115"/>
      <c r="Q341" s="1115"/>
      <c r="R341" s="1115"/>
      <c r="S341" s="1115"/>
      <c r="T341" s="1115"/>
      <c r="U341" s="1115"/>
      <c r="V341" s="189"/>
      <c r="W341" s="317" t="str">
        <f t="shared" si="8"/>
        <v/>
      </c>
      <c r="X341" s="415"/>
      <c r="Y341" s="414"/>
    </row>
    <row r="342" spans="1:25" s="382" customFormat="1" ht="20.100000000000001" customHeight="1">
      <c r="B342" s="1114" t="s">
        <v>1841</v>
      </c>
      <c r="C342" s="1114"/>
      <c r="D342" s="1114"/>
      <c r="E342" s="1114"/>
      <c r="F342" s="1114"/>
      <c r="G342" s="1114"/>
      <c r="H342" s="1114"/>
      <c r="I342" s="1115"/>
      <c r="J342" s="1115"/>
      <c r="K342" s="1115"/>
      <c r="L342" s="1115"/>
      <c r="M342" s="1115"/>
      <c r="N342" s="1115"/>
      <c r="O342" s="1115"/>
      <c r="P342" s="1115"/>
      <c r="Q342" s="1115"/>
      <c r="R342" s="1115"/>
      <c r="S342" s="1115"/>
      <c r="T342" s="1115"/>
      <c r="U342" s="1115"/>
      <c r="V342" s="189"/>
      <c r="W342" s="317" t="str">
        <f t="shared" si="8"/>
        <v/>
      </c>
      <c r="X342" s="415"/>
      <c r="Y342" s="414"/>
    </row>
    <row r="343" spans="1:25" s="382" customFormat="1" ht="20.100000000000001" customHeight="1">
      <c r="B343" s="1114" t="s">
        <v>1842</v>
      </c>
      <c r="C343" s="1114"/>
      <c r="D343" s="1114"/>
      <c r="E343" s="1114"/>
      <c r="F343" s="1114"/>
      <c r="G343" s="1114"/>
      <c r="H343" s="1114"/>
      <c r="I343" s="1115"/>
      <c r="J343" s="1115"/>
      <c r="K343" s="1115"/>
      <c r="L343" s="1115"/>
      <c r="M343" s="1115"/>
      <c r="N343" s="1115"/>
      <c r="O343" s="1115"/>
      <c r="P343" s="1115"/>
      <c r="Q343" s="1115"/>
      <c r="R343" s="1115"/>
      <c r="S343" s="1115"/>
      <c r="T343" s="1115"/>
      <c r="U343" s="1115"/>
      <c r="V343" s="189"/>
      <c r="W343" s="317" t="str">
        <f t="shared" si="8"/>
        <v/>
      </c>
      <c r="X343" s="415"/>
      <c r="Y343" s="414"/>
    </row>
    <row r="344" spans="1:25" s="316" customFormat="1" ht="18.95" customHeight="1">
      <c r="A344" s="315"/>
      <c r="B344" s="1127"/>
      <c r="C344" s="1127"/>
      <c r="D344" s="1127"/>
      <c r="E344" s="1127"/>
      <c r="F344" s="1128" t="s">
        <v>1533</v>
      </c>
      <c r="G344" s="1129"/>
      <c r="H344" s="1129"/>
      <c r="I344" s="1129"/>
      <c r="J344" s="1129"/>
      <c r="K344" s="1129"/>
      <c r="L344" s="1129"/>
      <c r="M344" s="1129"/>
      <c r="N344" s="1129"/>
      <c r="O344" s="1129"/>
      <c r="P344" s="1129"/>
      <c r="Q344" s="1130"/>
      <c r="R344" s="1137" t="s">
        <v>1820</v>
      </c>
      <c r="S344" s="1138"/>
      <c r="T344" s="1138"/>
      <c r="U344" s="1139"/>
      <c r="W344" s="317" t="str">
        <f t="shared" si="8"/>
        <v/>
      </c>
      <c r="X344" s="415"/>
      <c r="Y344" s="414"/>
    </row>
    <row r="345" spans="1:25" s="316" customFormat="1" ht="18.95" customHeight="1">
      <c r="A345" s="315"/>
      <c r="B345" s="1127"/>
      <c r="C345" s="1127"/>
      <c r="D345" s="1127"/>
      <c r="E345" s="1127"/>
      <c r="F345" s="1131"/>
      <c r="G345" s="1132"/>
      <c r="H345" s="1132"/>
      <c r="I345" s="1132"/>
      <c r="J345" s="1132"/>
      <c r="K345" s="1132"/>
      <c r="L345" s="1132"/>
      <c r="M345" s="1132"/>
      <c r="N345" s="1132"/>
      <c r="O345" s="1132"/>
      <c r="P345" s="1132"/>
      <c r="Q345" s="1133"/>
      <c r="R345" s="1137" t="s">
        <v>1536</v>
      </c>
      <c r="S345" s="1138"/>
      <c r="T345" s="1138"/>
      <c r="U345" s="1139"/>
      <c r="W345" s="317" t="str">
        <f t="shared" si="8"/>
        <v/>
      </c>
      <c r="X345" s="415"/>
      <c r="Y345" s="414"/>
    </row>
    <row r="346" spans="1:25" s="316" customFormat="1" ht="18.95" customHeight="1">
      <c r="A346" s="315"/>
      <c r="B346" s="1127"/>
      <c r="C346" s="1127"/>
      <c r="D346" s="1127"/>
      <c r="E346" s="1127"/>
      <c r="F346" s="1134"/>
      <c r="G346" s="1135"/>
      <c r="H346" s="1135"/>
      <c r="I346" s="1135"/>
      <c r="J346" s="1135"/>
      <c r="K346" s="1135"/>
      <c r="L346" s="1135"/>
      <c r="M346" s="1135"/>
      <c r="N346" s="1135"/>
      <c r="O346" s="1135"/>
      <c r="P346" s="1135"/>
      <c r="Q346" s="1136"/>
      <c r="R346" s="1137" t="s">
        <v>1538</v>
      </c>
      <c r="S346" s="1138"/>
      <c r="T346" s="1138"/>
      <c r="U346" s="1139"/>
      <c r="W346" s="317" t="str">
        <f t="shared" si="8"/>
        <v/>
      </c>
      <c r="X346" s="415"/>
      <c r="Y346" s="414"/>
    </row>
    <row r="347" spans="1:25" s="316" customFormat="1" ht="3" customHeight="1">
      <c r="A347" s="315"/>
      <c r="H347" s="319"/>
      <c r="M347" s="320"/>
      <c r="N347" s="320"/>
      <c r="O347" s="320"/>
      <c r="W347" s="317" t="str">
        <f t="shared" si="8"/>
        <v/>
      </c>
      <c r="X347" s="415"/>
      <c r="Y347" s="414"/>
    </row>
    <row r="348" spans="1:25" s="316" customFormat="1" ht="21.75" customHeight="1">
      <c r="A348" s="315"/>
      <c r="B348" s="1116" t="s">
        <v>1821</v>
      </c>
      <c r="C348" s="1117"/>
      <c r="D348" s="1117"/>
      <c r="E348" s="1117"/>
      <c r="F348" s="1117"/>
      <c r="G348" s="1117"/>
      <c r="H348" s="1117"/>
      <c r="I348" s="1117"/>
      <c r="J348" s="1117"/>
      <c r="K348" s="1117"/>
      <c r="L348" s="1117"/>
      <c r="M348" s="1117"/>
      <c r="N348" s="1117"/>
      <c r="O348" s="1117"/>
      <c r="P348" s="1117"/>
      <c r="Q348" s="1117"/>
      <c r="R348" s="1117"/>
      <c r="S348" s="1117"/>
      <c r="T348" s="1117"/>
      <c r="U348" s="1118"/>
      <c r="W348" s="317" t="str">
        <f t="shared" si="8"/>
        <v/>
      </c>
      <c r="X348" s="415"/>
      <c r="Y348" s="414"/>
    </row>
    <row r="349" spans="1:25" s="326" customFormat="1" ht="18.75" customHeight="1">
      <c r="A349" s="315"/>
      <c r="B349" s="321" t="s">
        <v>1822</v>
      </c>
      <c r="C349" s="322"/>
      <c r="D349" s="322"/>
      <c r="E349" s="322"/>
      <c r="F349" s="384" t="str">
        <f>$F$7</f>
        <v>MFD-ISW Vers MFD-CPF-</v>
      </c>
      <c r="H349" s="385"/>
      <c r="J349" s="327"/>
      <c r="K349" s="328" t="s">
        <v>1824</v>
      </c>
      <c r="L349" s="329">
        <f>$L$7</f>
        <v>0</v>
      </c>
      <c r="M349" s="330" t="s">
        <v>1825</v>
      </c>
      <c r="N349" s="331" t="s">
        <v>1826</v>
      </c>
      <c r="O349" s="332"/>
      <c r="P349" s="1119">
        <f>$P$7</f>
        <v>0</v>
      </c>
      <c r="Q349" s="1119"/>
      <c r="R349" s="333" t="s">
        <v>1825</v>
      </c>
      <c r="S349" s="324" t="s">
        <v>1827</v>
      </c>
      <c r="U349" s="334" t="str">
        <f>CONCATENATE("9/",$L$1)</f>
        <v>9/6</v>
      </c>
      <c r="W349" s="317" t="str">
        <f t="shared" si="8"/>
        <v/>
      </c>
      <c r="X349" s="415"/>
      <c r="Y349" s="414"/>
    </row>
    <row r="350" spans="1:25" s="223" customFormat="1" ht="22.5" customHeight="1">
      <c r="A350" s="387"/>
      <c r="B350" s="1120" t="s">
        <v>1828</v>
      </c>
      <c r="C350" s="1121"/>
      <c r="D350" s="1121"/>
      <c r="E350" s="1121"/>
      <c r="F350" s="1121"/>
      <c r="G350" s="1121"/>
      <c r="H350" s="1121"/>
      <c r="I350" s="1121"/>
      <c r="J350" s="1121"/>
      <c r="K350" s="1121"/>
      <c r="L350" s="1122"/>
      <c r="M350" s="1123" t="s">
        <v>1829</v>
      </c>
      <c r="N350" s="1124"/>
      <c r="O350" s="1125"/>
      <c r="P350" s="335" t="s">
        <v>1830</v>
      </c>
      <c r="Q350" s="336"/>
      <c r="R350" s="337">
        <f>$R$8</f>
        <v>0</v>
      </c>
      <c r="S350" s="336"/>
      <c r="T350" s="336"/>
      <c r="U350" s="338"/>
      <c r="W350" s="317" t="str">
        <f t="shared" si="8"/>
        <v/>
      </c>
      <c r="X350" s="415"/>
      <c r="Y350" s="414"/>
    </row>
    <row r="351" spans="1:25" s="347" customFormat="1" ht="55.5" customHeight="1">
      <c r="A351" s="388"/>
      <c r="B351" s="340" t="s">
        <v>1831</v>
      </c>
      <c r="C351" s="341" t="s">
        <v>1492</v>
      </c>
      <c r="D351" s="341" t="s">
        <v>1500</v>
      </c>
      <c r="E351" s="341" t="s">
        <v>1493</v>
      </c>
      <c r="F351" s="341" t="s">
        <v>1494</v>
      </c>
      <c r="G351" s="341" t="s">
        <v>1832</v>
      </c>
      <c r="H351" s="341" t="s">
        <v>1833</v>
      </c>
      <c r="I351" s="341" t="s">
        <v>1501</v>
      </c>
      <c r="J351" s="341" t="s">
        <v>1502</v>
      </c>
      <c r="K351" s="343" t="s">
        <v>1519</v>
      </c>
      <c r="L351" s="341" t="s">
        <v>1504</v>
      </c>
      <c r="M351" s="344" t="s">
        <v>1516</v>
      </c>
      <c r="N351" s="344" t="s">
        <v>1517</v>
      </c>
      <c r="O351" s="344" t="s">
        <v>1518</v>
      </c>
      <c r="P351" s="345" t="s">
        <v>1834</v>
      </c>
      <c r="Q351" s="345" t="s">
        <v>1835</v>
      </c>
      <c r="R351" s="345" t="s">
        <v>1836</v>
      </c>
      <c r="S351" s="345" t="s">
        <v>1837</v>
      </c>
      <c r="T351" s="345" t="s">
        <v>1838</v>
      </c>
      <c r="U351" s="346" t="s">
        <v>1839</v>
      </c>
      <c r="W351" s="317" t="str">
        <f t="shared" si="8"/>
        <v/>
      </c>
      <c r="X351" s="415"/>
      <c r="Y351" s="414"/>
    </row>
    <row r="352" spans="1:25" ht="3" customHeight="1">
      <c r="A352" s="389"/>
      <c r="B352" s="348"/>
      <c r="C352" s="348"/>
      <c r="D352" s="348"/>
      <c r="E352" s="348"/>
      <c r="F352" s="348"/>
      <c r="G352" s="348"/>
      <c r="H352" s="348"/>
      <c r="I352" s="348"/>
      <c r="J352" s="348"/>
      <c r="K352" s="348"/>
      <c r="L352" s="348"/>
      <c r="M352" s="349"/>
      <c r="N352" s="349"/>
      <c r="O352" s="349"/>
      <c r="P352" s="348"/>
      <c r="Q352" s="348"/>
      <c r="R352" s="348"/>
      <c r="S352" s="348"/>
      <c r="T352" s="348"/>
      <c r="U352" s="348"/>
      <c r="V352" s="348"/>
      <c r="W352" s="317" t="str">
        <f t="shared" si="8"/>
        <v/>
      </c>
      <c r="X352" s="415"/>
      <c r="Y352" s="414"/>
    </row>
    <row r="353" spans="1:25" s="359" customFormat="1" ht="21" customHeight="1">
      <c r="A353" s="350" t="str">
        <f>IF(X231="","",X231)</f>
        <v/>
      </c>
      <c r="B353" s="390" t="str">
        <f>IF($A353="","",VLOOKUP($A353,BDD!$A$8:$AU$2162,3,0))</f>
        <v/>
      </c>
      <c r="C353" s="352" t="str">
        <f>IF($A353="","",VLOOKUP($A353,BDD!$A$8:$AU$2162,4,0))</f>
        <v/>
      </c>
      <c r="D353" s="391" t="str">
        <f>IF($A353="","",VLOOKUP($A353,BDD!$A$8:$AU$2162,12,0))</f>
        <v/>
      </c>
      <c r="E353" s="391" t="str">
        <f>IF($A353="","",VLOOKUP($A353,BDD!$A$8:$AU$2162,5,0))</f>
        <v/>
      </c>
      <c r="F353" s="391" t="str">
        <f>IF($A353="","",VLOOKUP($A353,BDD!$A$8:$AU$2162,6,0))</f>
        <v/>
      </c>
      <c r="G353" s="392" t="str">
        <f>IF($A353="","",VLOOKUP($A353,BDD!$A$8:$AU$2162,7,0))</f>
        <v/>
      </c>
      <c r="H353" s="391" t="str">
        <f>IF($A353="","",VLOOKUP($A353,BDD!$A$8:$AU$2162,8,0))</f>
        <v/>
      </c>
      <c r="I353" s="391" t="str">
        <f>IF($A353="","",VLOOKUP($A353,BDD!$A$8:$AU$2162,13,0))</f>
        <v/>
      </c>
      <c r="J353" s="391" t="str">
        <f>IF($A353="","",VLOOKUP($A353,BDD!$A$8:$AU$2162,14,0))</f>
        <v/>
      </c>
      <c r="K353" s="394" t="str">
        <f>IF(Y353="",IF($A353="","",VLOOKUP($A353,BDD!$A$8:$AU$2162,22,0)),VLOOKUP($A353,BDD!$A$8:$AU$2162,31,0))</f>
        <v/>
      </c>
      <c r="L353" s="392" t="str">
        <f>IF(Y353="",IF($A353="","",VLOOKUP($A353,BDD!$A$8:$AU$2162,16,0)),IF($A353="","",VLOOKUP($A353,BDD!$A$8:$AU$2162,29,0)))</f>
        <v/>
      </c>
      <c r="M353" s="395" t="str">
        <f>IF(Y353="",IF($A353="","",VLOOKUP($A353,BDD!$A$8:$AU$2162,17,0)),VLOOKUP($A353,BDD!$A$8:$AU$2162,30,0))</f>
        <v/>
      </c>
      <c r="N353" s="395" t="str">
        <f>IF(Y353="",IF($A353="","",VLOOKUP($A353,BDD!$A$8:$AU$2162,18,0)),VLOOKUP($A353,BDD!$A$8:$AU$2162,30,0))</f>
        <v/>
      </c>
      <c r="O353" s="395" t="str">
        <f>IF(Y353="",IF($A353="","",VLOOKUP($A353,BDD!$A$8:$AU$2162,19,0)),VLOOKUP($A353,BDD!$A$8:$AU$2162,30,0))</f>
        <v/>
      </c>
      <c r="P353" s="391" t="str">
        <f>IF($A353="","",RIGHT(VLOOKUP($A353,BDD!$A$8:$AU$2162,23,0),2))</f>
        <v/>
      </c>
      <c r="Q353" s="391" t="str">
        <f>IF($A353="","",RIGHT(VLOOKUP($A353,BDD!$A$8:$AU$2162,27,0),2))</f>
        <v/>
      </c>
      <c r="R353" s="391" t="str">
        <f>IF($A353="","",RIGHT(VLOOKUP($A353,BDD!$A$8:$AU$2162,32,0),2))</f>
        <v/>
      </c>
      <c r="S353" s="391" t="str">
        <f>IF($A353="","",RIGHT(VLOOKUP($A353,BDD!$A$8:$AU$2162,35,0),2))</f>
        <v/>
      </c>
      <c r="T353" s="391" t="str">
        <f>IF($A353="","",RIGHT(VLOOKUP($A353,BDD!$A$8:$AU$2162,38,0),2))</f>
        <v/>
      </c>
      <c r="U353" s="396"/>
      <c r="V353" s="359">
        <v>169</v>
      </c>
      <c r="W353" s="360" t="str">
        <f t="shared" si="8"/>
        <v/>
      </c>
      <c r="X353" s="415"/>
      <c r="Y353" s="411" t="str">
        <f>IF($A353="","",IF(VLOOKUP($A353,BDD!$A$8:$AU$2162,32,0)=0,"",VLOOKUP($A353,BDD!$A$8:$AU$2162,32,0)))</f>
        <v/>
      </c>
    </row>
    <row r="354" spans="1:25" s="359" customFormat="1" ht="21" customHeight="1">
      <c r="A354" s="350" t="str">
        <f t="shared" ref="A354:A373" si="9">IF(X232="","",X232)</f>
        <v/>
      </c>
      <c r="B354" s="397" t="str">
        <f>IF($A354="","",VLOOKUP($A354,BDD!$A$8:$AU$2162,3,0))</f>
        <v/>
      </c>
      <c r="C354" s="363" t="str">
        <f>IF($A354="","",VLOOKUP($A354,BDD!$A$8:$AU$2162,4,0))</f>
        <v/>
      </c>
      <c r="D354" s="398" t="str">
        <f>IF($A354="","",VLOOKUP($A354,BDD!$A$8:$AU$2162,12,0))</f>
        <v/>
      </c>
      <c r="E354" s="398" t="str">
        <f>IF($A354="","",VLOOKUP($A354,BDD!$A$8:$AU$2162,5,0))</f>
        <v/>
      </c>
      <c r="F354" s="398" t="str">
        <f>IF($A354="","",VLOOKUP($A354,BDD!$A$8:$AU$2162,6,0))</f>
        <v/>
      </c>
      <c r="G354" s="399" t="str">
        <f>IF($A354="","",VLOOKUP($A354,BDD!$A$8:$AU$2162,7,0))</f>
        <v/>
      </c>
      <c r="H354" s="398" t="str">
        <f>IF($A354="","",VLOOKUP($A354,BDD!$A$8:$AU$2162,8,0))</f>
        <v/>
      </c>
      <c r="I354" s="398" t="str">
        <f>IF($A354="","",VLOOKUP($A354,BDD!$A$8:$AU$2162,13,0))</f>
        <v/>
      </c>
      <c r="J354" s="398" t="str">
        <f>IF($A354="","",VLOOKUP($A354,BDD!$A$8:$AU$2162,14,0))</f>
        <v/>
      </c>
      <c r="K354" s="401" t="str">
        <f>IF(Y354="",IF($A354="","",VLOOKUP($A354,BDD!$A$8:$AU$2162,22,0)),VLOOKUP($A354,BDD!$A$8:$AU$2162,31,0))</f>
        <v/>
      </c>
      <c r="L354" s="399" t="str">
        <f>IF(Y354="",IF($A354="","",VLOOKUP($A354,BDD!$A$8:$AU$2162,16,0)),IF($A354="","",VLOOKUP($A354,BDD!$A$8:$AU$2162,29,0)))</f>
        <v/>
      </c>
      <c r="M354" s="402" t="str">
        <f>IF(Y354="",IF($A354="","",VLOOKUP($A354,BDD!$A$8:$AU$2162,17,0)),VLOOKUP($A354,BDD!$A$8:$AU$2162,30,0))</f>
        <v/>
      </c>
      <c r="N354" s="402" t="str">
        <f>IF(Y354="",IF($A354="","",VLOOKUP($A354,BDD!$A$8:$AU$2162,18,0)),VLOOKUP($A354,BDD!$A$8:$AU$2162,30,0))</f>
        <v/>
      </c>
      <c r="O354" s="402" t="str">
        <f>IF(Y354="",IF($A354="","",VLOOKUP($A354,BDD!$A$8:$AU$2162,19,0)),VLOOKUP($A354,BDD!$A$8:$AU$2162,30,0))</f>
        <v/>
      </c>
      <c r="P354" s="398" t="str">
        <f>IF($A354="","",RIGHT(VLOOKUP($A354,BDD!$A$8:$AU$2162,23,0),2))</f>
        <v/>
      </c>
      <c r="Q354" s="398" t="str">
        <f>IF($A354="","",RIGHT(VLOOKUP($A354,BDD!$A$8:$AU$2162,27,0),2))</f>
        <v/>
      </c>
      <c r="R354" s="398" t="str">
        <f>IF($A354="","",RIGHT(VLOOKUP($A354,BDD!$A$8:$AU$2162,32,0),2))</f>
        <v/>
      </c>
      <c r="S354" s="398" t="str">
        <f>IF($A354="","",RIGHT(VLOOKUP($A354,BDD!$A$8:$AU$2162,35,0),2))</f>
        <v/>
      </c>
      <c r="T354" s="398" t="str">
        <f>IF($A354="","",RIGHT(VLOOKUP($A354,BDD!$A$8:$AU$2162,38,0),2))</f>
        <v/>
      </c>
      <c r="U354" s="403"/>
      <c r="V354" s="359">
        <v>170</v>
      </c>
      <c r="W354" s="360" t="str">
        <f t="shared" si="8"/>
        <v/>
      </c>
      <c r="X354" s="415"/>
      <c r="Y354" s="411" t="str">
        <f>IF($A354="","",IF(VLOOKUP($A354,BDD!$A$8:$AU$2162,32,0)=0,"",VLOOKUP($A354,BDD!$A$8:$AU$2162,32,0)))</f>
        <v/>
      </c>
    </row>
    <row r="355" spans="1:25" s="359" customFormat="1" ht="21" customHeight="1">
      <c r="A355" s="350" t="str">
        <f t="shared" si="9"/>
        <v/>
      </c>
      <c r="B355" s="397" t="str">
        <f>IF($A355="","",VLOOKUP($A355,BDD!$A$8:$AU$2162,3,0))</f>
        <v/>
      </c>
      <c r="C355" s="363" t="str">
        <f>IF($A355="","",VLOOKUP($A355,BDD!$A$8:$AU$2162,4,0))</f>
        <v/>
      </c>
      <c r="D355" s="398" t="str">
        <f>IF($A355="","",VLOOKUP($A355,BDD!$A$8:$AU$2162,12,0))</f>
        <v/>
      </c>
      <c r="E355" s="398" t="str">
        <f>IF($A355="","",VLOOKUP($A355,BDD!$A$8:$AU$2162,5,0))</f>
        <v/>
      </c>
      <c r="F355" s="398" t="str">
        <f>IF($A355="","",VLOOKUP($A355,BDD!$A$8:$AU$2162,6,0))</f>
        <v/>
      </c>
      <c r="G355" s="399" t="str">
        <f>IF($A355="","",VLOOKUP($A355,BDD!$A$8:$AU$2162,7,0))</f>
        <v/>
      </c>
      <c r="H355" s="398" t="str">
        <f>IF($A355="","",VLOOKUP($A355,BDD!$A$8:$AU$2162,8,0))</f>
        <v/>
      </c>
      <c r="I355" s="398" t="str">
        <f>IF($A355="","",VLOOKUP($A355,BDD!$A$8:$AU$2162,13,0))</f>
        <v/>
      </c>
      <c r="J355" s="398" t="str">
        <f>IF($A355="","",VLOOKUP($A355,BDD!$A$8:$AU$2162,14,0))</f>
        <v/>
      </c>
      <c r="K355" s="401" t="str">
        <f>IF(Y355="",IF($A355="","",VLOOKUP($A355,BDD!$A$8:$AU$2162,22,0)),VLOOKUP($A355,BDD!$A$8:$AU$2162,31,0))</f>
        <v/>
      </c>
      <c r="L355" s="399" t="str">
        <f>IF(Y355="",IF($A355="","",VLOOKUP($A355,BDD!$A$8:$AU$2162,16,0)),IF($A355="","",VLOOKUP($A355,BDD!$A$8:$AU$2162,29,0)))</f>
        <v/>
      </c>
      <c r="M355" s="402" t="str">
        <f>IF(Y355="",IF($A355="","",VLOOKUP($A355,BDD!$A$8:$AU$2162,17,0)),VLOOKUP($A355,BDD!$A$8:$AU$2162,30,0))</f>
        <v/>
      </c>
      <c r="N355" s="402" t="str">
        <f>IF(Y355="",IF($A355="","",VLOOKUP($A355,BDD!$A$8:$AU$2162,18,0)),VLOOKUP($A355,BDD!$A$8:$AU$2162,30,0))</f>
        <v/>
      </c>
      <c r="O355" s="402" t="str">
        <f>IF(Y355="",IF($A355="","",VLOOKUP($A355,BDD!$A$8:$AU$2162,19,0)),VLOOKUP($A355,BDD!$A$8:$AU$2162,30,0))</f>
        <v/>
      </c>
      <c r="P355" s="398" t="str">
        <f>IF($A355="","",RIGHT(VLOOKUP($A355,BDD!$A$8:$AU$2162,23,0),2))</f>
        <v/>
      </c>
      <c r="Q355" s="398" t="str">
        <f>IF($A355="","",RIGHT(VLOOKUP($A355,BDD!$A$8:$AU$2162,27,0),2))</f>
        <v/>
      </c>
      <c r="R355" s="398" t="str">
        <f>IF($A355="","",RIGHT(VLOOKUP($A355,BDD!$A$8:$AU$2162,32,0),2))</f>
        <v/>
      </c>
      <c r="S355" s="398" t="str">
        <f>IF($A355="","",RIGHT(VLOOKUP($A355,BDD!$A$8:$AU$2162,35,0),2))</f>
        <v/>
      </c>
      <c r="T355" s="398" t="str">
        <f>IF($A355="","",RIGHT(VLOOKUP($A355,BDD!$A$8:$AU$2162,38,0),2))</f>
        <v/>
      </c>
      <c r="U355" s="403"/>
      <c r="V355" s="359">
        <v>171</v>
      </c>
      <c r="W355" s="360" t="str">
        <f t="shared" si="8"/>
        <v/>
      </c>
      <c r="X355" s="415"/>
      <c r="Y355" s="411" t="str">
        <f>IF($A355="","",IF(VLOOKUP($A355,BDD!$A$8:$AU$2162,32,0)=0,"",VLOOKUP($A355,BDD!$A$8:$AU$2162,32,0)))</f>
        <v/>
      </c>
    </row>
    <row r="356" spans="1:25" s="359" customFormat="1" ht="21" customHeight="1">
      <c r="A356" s="350" t="str">
        <f t="shared" si="9"/>
        <v/>
      </c>
      <c r="B356" s="397" t="str">
        <f>IF($A356="","",VLOOKUP($A356,BDD!$A$8:$AU$2162,3,0))</f>
        <v/>
      </c>
      <c r="C356" s="363" t="str">
        <f>IF($A356="","",VLOOKUP($A356,BDD!$A$8:$AU$2162,4,0))</f>
        <v/>
      </c>
      <c r="D356" s="398" t="str">
        <f>IF($A356="","",VLOOKUP($A356,BDD!$A$8:$AU$2162,12,0))</f>
        <v/>
      </c>
      <c r="E356" s="398" t="str">
        <f>IF($A356="","",VLOOKUP($A356,BDD!$A$8:$AU$2162,5,0))</f>
        <v/>
      </c>
      <c r="F356" s="398" t="str">
        <f>IF($A356="","",VLOOKUP($A356,BDD!$A$8:$AU$2162,6,0))</f>
        <v/>
      </c>
      <c r="G356" s="399" t="str">
        <f>IF($A356="","",VLOOKUP($A356,BDD!$A$8:$AU$2162,7,0))</f>
        <v/>
      </c>
      <c r="H356" s="398" t="str">
        <f>IF($A356="","",VLOOKUP($A356,BDD!$A$8:$AU$2162,8,0))</f>
        <v/>
      </c>
      <c r="I356" s="398" t="str">
        <f>IF($A356="","",VLOOKUP($A356,BDD!$A$8:$AU$2162,13,0))</f>
        <v/>
      </c>
      <c r="J356" s="398" t="str">
        <f>IF($A356="","",VLOOKUP($A356,BDD!$A$8:$AU$2162,14,0))</f>
        <v/>
      </c>
      <c r="K356" s="401" t="str">
        <f>IF(Y356="",IF($A356="","",VLOOKUP($A356,BDD!$A$8:$AU$2162,22,0)),VLOOKUP($A356,BDD!$A$8:$AU$2162,31,0))</f>
        <v/>
      </c>
      <c r="L356" s="399" t="str">
        <f>IF(Y356="",IF($A356="","",VLOOKUP($A356,BDD!$A$8:$AU$2162,16,0)),IF($A356="","",VLOOKUP($A356,BDD!$A$8:$AU$2162,29,0)))</f>
        <v/>
      </c>
      <c r="M356" s="402" t="str">
        <f>IF(Y356="",IF($A356="","",VLOOKUP($A356,BDD!$A$8:$AU$2162,17,0)),VLOOKUP($A356,BDD!$A$8:$AU$2162,30,0))</f>
        <v/>
      </c>
      <c r="N356" s="402" t="str">
        <f>IF(Y356="",IF($A356="","",VLOOKUP($A356,BDD!$A$8:$AU$2162,18,0)),VLOOKUP($A356,BDD!$A$8:$AU$2162,30,0))</f>
        <v/>
      </c>
      <c r="O356" s="402" t="str">
        <f>IF(Y356="",IF($A356="","",VLOOKUP($A356,BDD!$A$8:$AU$2162,19,0)),VLOOKUP($A356,BDD!$A$8:$AU$2162,30,0))</f>
        <v/>
      </c>
      <c r="P356" s="398" t="str">
        <f>IF($A356="","",RIGHT(VLOOKUP($A356,BDD!$A$8:$AU$2162,23,0),2))</f>
        <v/>
      </c>
      <c r="Q356" s="398" t="str">
        <f>IF($A356="","",RIGHT(VLOOKUP($A356,BDD!$A$8:$AU$2162,27,0),2))</f>
        <v/>
      </c>
      <c r="R356" s="398" t="str">
        <f>IF($A356="","",RIGHT(VLOOKUP($A356,BDD!$A$8:$AU$2162,32,0),2))</f>
        <v/>
      </c>
      <c r="S356" s="398" t="str">
        <f>IF($A356="","",RIGHT(VLOOKUP($A356,BDD!$A$8:$AU$2162,35,0),2))</f>
        <v/>
      </c>
      <c r="T356" s="398" t="str">
        <f>IF($A356="","",RIGHT(VLOOKUP($A356,BDD!$A$8:$AU$2162,38,0),2))</f>
        <v/>
      </c>
      <c r="U356" s="403"/>
      <c r="V356" s="359">
        <v>172</v>
      </c>
      <c r="W356" s="360" t="str">
        <f t="shared" si="8"/>
        <v/>
      </c>
      <c r="X356" s="415"/>
      <c r="Y356" s="411" t="str">
        <f>IF($A356="","",IF(VLOOKUP($A356,BDD!$A$8:$AU$2162,32,0)=0,"",VLOOKUP($A356,BDD!$A$8:$AU$2162,32,0)))</f>
        <v/>
      </c>
    </row>
    <row r="357" spans="1:25" s="359" customFormat="1" ht="21" customHeight="1">
      <c r="A357" s="350" t="str">
        <f t="shared" si="9"/>
        <v/>
      </c>
      <c r="B357" s="397" t="str">
        <f>IF($A357="","",VLOOKUP($A357,BDD!$A$8:$AU$2162,3,0))</f>
        <v/>
      </c>
      <c r="C357" s="363" t="str">
        <f>IF($A357="","",VLOOKUP($A357,BDD!$A$8:$AU$2162,4,0))</f>
        <v/>
      </c>
      <c r="D357" s="398" t="str">
        <f>IF($A357="","",VLOOKUP($A357,BDD!$A$8:$AU$2162,12,0))</f>
        <v/>
      </c>
      <c r="E357" s="398" t="str">
        <f>IF($A357="","",VLOOKUP($A357,BDD!$A$8:$AU$2162,5,0))</f>
        <v/>
      </c>
      <c r="F357" s="398" t="str">
        <f>IF($A357="","",VLOOKUP($A357,BDD!$A$8:$AU$2162,6,0))</f>
        <v/>
      </c>
      <c r="G357" s="399" t="str">
        <f>IF($A357="","",VLOOKUP($A357,BDD!$A$8:$AU$2162,7,0))</f>
        <v/>
      </c>
      <c r="H357" s="398" t="str">
        <f>IF($A357="","",VLOOKUP($A357,BDD!$A$8:$AU$2162,8,0))</f>
        <v/>
      </c>
      <c r="I357" s="398" t="str">
        <f>IF($A357="","",VLOOKUP($A357,BDD!$A$8:$AU$2162,13,0))</f>
        <v/>
      </c>
      <c r="J357" s="398" t="str">
        <f>IF($A357="","",VLOOKUP($A357,BDD!$A$8:$AU$2162,14,0))</f>
        <v/>
      </c>
      <c r="K357" s="401" t="str">
        <f>IF(Y357="",IF($A357="","",VLOOKUP($A357,BDD!$A$8:$AU$2162,22,0)),VLOOKUP($A357,BDD!$A$8:$AU$2162,31,0))</f>
        <v/>
      </c>
      <c r="L357" s="399" t="str">
        <f>IF(Y357="",IF($A357="","",VLOOKUP($A357,BDD!$A$8:$AU$2162,16,0)),IF($A357="","",VLOOKUP($A357,BDD!$A$8:$AU$2162,29,0)))</f>
        <v/>
      </c>
      <c r="M357" s="402" t="str">
        <f>IF(Y357="",IF($A357="","",VLOOKUP($A357,BDD!$A$8:$AU$2162,17,0)),VLOOKUP($A357,BDD!$A$8:$AU$2162,30,0))</f>
        <v/>
      </c>
      <c r="N357" s="402" t="str">
        <f>IF(Y357="",IF($A357="","",VLOOKUP($A357,BDD!$A$8:$AU$2162,18,0)),VLOOKUP($A357,BDD!$A$8:$AU$2162,30,0))</f>
        <v/>
      </c>
      <c r="O357" s="402" t="str">
        <f>IF(Y357="",IF($A357="","",VLOOKUP($A357,BDD!$A$8:$AU$2162,19,0)),VLOOKUP($A357,BDD!$A$8:$AU$2162,30,0))</f>
        <v/>
      </c>
      <c r="P357" s="398" t="str">
        <f>IF($A357="","",RIGHT(VLOOKUP($A357,BDD!$A$8:$AU$2162,23,0),2))</f>
        <v/>
      </c>
      <c r="Q357" s="398" t="str">
        <f>IF($A357="","",RIGHT(VLOOKUP($A357,BDD!$A$8:$AU$2162,27,0),2))</f>
        <v/>
      </c>
      <c r="R357" s="398" t="str">
        <f>IF($A357="","",RIGHT(VLOOKUP($A357,BDD!$A$8:$AU$2162,32,0),2))</f>
        <v/>
      </c>
      <c r="S357" s="398" t="str">
        <f>IF($A357="","",RIGHT(VLOOKUP($A357,BDD!$A$8:$AU$2162,35,0),2))</f>
        <v/>
      </c>
      <c r="T357" s="398" t="str">
        <f>IF($A357="","",RIGHT(VLOOKUP($A357,BDD!$A$8:$AU$2162,38,0),2))</f>
        <v/>
      </c>
      <c r="U357" s="403"/>
      <c r="V357" s="359">
        <v>173</v>
      </c>
      <c r="W357" s="360" t="str">
        <f t="shared" si="8"/>
        <v/>
      </c>
      <c r="X357" s="415"/>
      <c r="Y357" s="411" t="str">
        <f>IF($A357="","",IF(VLOOKUP($A357,BDD!$A$8:$AU$2162,32,0)=0,"",VLOOKUP($A357,BDD!$A$8:$AU$2162,32,0)))</f>
        <v/>
      </c>
    </row>
    <row r="358" spans="1:25" s="359" customFormat="1" ht="21" customHeight="1">
      <c r="A358" s="350" t="str">
        <f t="shared" si="9"/>
        <v/>
      </c>
      <c r="B358" s="397" t="str">
        <f>IF($A358="","",VLOOKUP($A358,BDD!$A$8:$AU$2162,3,0))</f>
        <v/>
      </c>
      <c r="C358" s="363" t="str">
        <f>IF($A358="","",VLOOKUP($A358,BDD!$A$8:$AU$2162,4,0))</f>
        <v/>
      </c>
      <c r="D358" s="398" t="str">
        <f>IF($A358="","",VLOOKUP($A358,BDD!$A$8:$AU$2162,12,0))</f>
        <v/>
      </c>
      <c r="E358" s="398" t="str">
        <f>IF($A358="","",VLOOKUP($A358,BDD!$A$8:$AU$2162,5,0))</f>
        <v/>
      </c>
      <c r="F358" s="398" t="str">
        <f>IF($A358="","",VLOOKUP($A358,BDD!$A$8:$AU$2162,6,0))</f>
        <v/>
      </c>
      <c r="G358" s="399" t="str">
        <f>IF($A358="","",VLOOKUP($A358,BDD!$A$8:$AU$2162,7,0))</f>
        <v/>
      </c>
      <c r="H358" s="398" t="str">
        <f>IF($A358="","",VLOOKUP($A358,BDD!$A$8:$AU$2162,8,0))</f>
        <v/>
      </c>
      <c r="I358" s="398" t="str">
        <f>IF($A358="","",VLOOKUP($A358,BDD!$A$8:$AU$2162,13,0))</f>
        <v/>
      </c>
      <c r="J358" s="398" t="str">
        <f>IF($A358="","",VLOOKUP($A358,BDD!$A$8:$AU$2162,14,0))</f>
        <v/>
      </c>
      <c r="K358" s="401" t="str">
        <f>IF(Y358="",IF($A358="","",VLOOKUP($A358,BDD!$A$8:$AU$2162,22,0)),VLOOKUP($A358,BDD!$A$8:$AU$2162,31,0))</f>
        <v/>
      </c>
      <c r="L358" s="399" t="str">
        <f>IF(Y358="",IF($A358="","",VLOOKUP($A358,BDD!$A$8:$AU$2162,16,0)),IF($A358="","",VLOOKUP($A358,BDD!$A$8:$AU$2162,29,0)))</f>
        <v/>
      </c>
      <c r="M358" s="402" t="str">
        <f>IF(Y358="",IF($A358="","",VLOOKUP($A358,BDD!$A$8:$AU$2162,17,0)),VLOOKUP($A358,BDD!$A$8:$AU$2162,30,0))</f>
        <v/>
      </c>
      <c r="N358" s="402" t="str">
        <f>IF(Y358="",IF($A358="","",VLOOKUP($A358,BDD!$A$8:$AU$2162,18,0)),VLOOKUP($A358,BDD!$A$8:$AU$2162,30,0))</f>
        <v/>
      </c>
      <c r="O358" s="402" t="str">
        <f>IF(Y358="",IF($A358="","",VLOOKUP($A358,BDD!$A$8:$AU$2162,19,0)),VLOOKUP($A358,BDD!$A$8:$AU$2162,30,0))</f>
        <v/>
      </c>
      <c r="P358" s="398" t="str">
        <f>IF($A358="","",RIGHT(VLOOKUP($A358,BDD!$A$8:$AU$2162,23,0),2))</f>
        <v/>
      </c>
      <c r="Q358" s="398" t="str">
        <f>IF($A358="","",RIGHT(VLOOKUP($A358,BDD!$A$8:$AU$2162,27,0),2))</f>
        <v/>
      </c>
      <c r="R358" s="398" t="str">
        <f>IF($A358="","",RIGHT(VLOOKUP($A358,BDD!$A$8:$AU$2162,32,0),2))</f>
        <v/>
      </c>
      <c r="S358" s="398" t="str">
        <f>IF($A358="","",RIGHT(VLOOKUP($A358,BDD!$A$8:$AU$2162,35,0),2))</f>
        <v/>
      </c>
      <c r="T358" s="398" t="str">
        <f>IF($A358="","",RIGHT(VLOOKUP($A358,BDD!$A$8:$AU$2162,38,0),2))</f>
        <v/>
      </c>
      <c r="U358" s="403"/>
      <c r="V358" s="359">
        <v>174</v>
      </c>
      <c r="W358" s="360" t="str">
        <f t="shared" si="8"/>
        <v/>
      </c>
      <c r="X358" s="415"/>
      <c r="Y358" s="411" t="str">
        <f>IF($A358="","",IF(VLOOKUP($A358,BDD!$A$8:$AU$2162,32,0)=0,"",VLOOKUP($A358,BDD!$A$8:$AU$2162,32,0)))</f>
        <v/>
      </c>
    </row>
    <row r="359" spans="1:25" s="359" customFormat="1" ht="21" customHeight="1">
      <c r="A359" s="350" t="str">
        <f t="shared" si="9"/>
        <v/>
      </c>
      <c r="B359" s="397" t="str">
        <f>IF($A359="","",VLOOKUP($A359,BDD!$A$8:$AU$2162,3,0))</f>
        <v/>
      </c>
      <c r="C359" s="363" t="str">
        <f>IF($A359="","",VLOOKUP($A359,BDD!$A$8:$AU$2162,4,0))</f>
        <v/>
      </c>
      <c r="D359" s="398" t="str">
        <f>IF($A359="","",VLOOKUP($A359,BDD!$A$8:$AU$2162,12,0))</f>
        <v/>
      </c>
      <c r="E359" s="398" t="str">
        <f>IF($A359="","",VLOOKUP($A359,BDD!$A$8:$AU$2162,5,0))</f>
        <v/>
      </c>
      <c r="F359" s="398" t="str">
        <f>IF($A359="","",VLOOKUP($A359,BDD!$A$8:$AU$2162,6,0))</f>
        <v/>
      </c>
      <c r="G359" s="399" t="str">
        <f>IF($A359="","",VLOOKUP($A359,BDD!$A$8:$AU$2162,7,0))</f>
        <v/>
      </c>
      <c r="H359" s="400" t="str">
        <f>IF($A359="","",VLOOKUP($A359,BDD!$A$8:$AU$2162,8,0))</f>
        <v/>
      </c>
      <c r="I359" s="398" t="str">
        <f>IF($A359="","",VLOOKUP($A359,BDD!$A$8:$AU$2162,13,0))</f>
        <v/>
      </c>
      <c r="J359" s="398" t="str">
        <f>IF($A359="","",VLOOKUP($A359,BDD!$A$8:$AU$2162,14,0))</f>
        <v/>
      </c>
      <c r="K359" s="401" t="str">
        <f>IF(Y359="",IF($A359="","",VLOOKUP($A359,BDD!$A$8:$AU$2162,22,0)),VLOOKUP($A359,BDD!$A$8:$AU$2162,31,0))</f>
        <v/>
      </c>
      <c r="L359" s="399" t="str">
        <f>IF(Y359="",IF($A359="","",VLOOKUP($A359,BDD!$A$8:$AU$2162,16,0)),IF($A359="","",VLOOKUP($A359,BDD!$A$8:$AU$2162,29,0)))</f>
        <v/>
      </c>
      <c r="M359" s="402" t="str">
        <f>IF(Y359="",IF($A359="","",VLOOKUP($A359,BDD!$A$8:$AU$2162,17,0)),VLOOKUP($A359,BDD!$A$8:$AU$2162,30,0))</f>
        <v/>
      </c>
      <c r="N359" s="402" t="str">
        <f>IF(Y359="",IF($A359="","",VLOOKUP($A359,BDD!$A$8:$AU$2162,18,0)),VLOOKUP($A359,BDD!$A$8:$AU$2162,30,0))</f>
        <v/>
      </c>
      <c r="O359" s="402" t="str">
        <f>IF(Y359="",IF($A359="","",VLOOKUP($A359,BDD!$A$8:$AU$2162,19,0)),VLOOKUP($A359,BDD!$A$8:$AU$2162,30,0))</f>
        <v/>
      </c>
      <c r="P359" s="398" t="str">
        <f>IF($A359="","",RIGHT(VLOOKUP($A359,BDD!$A$8:$AU$2162,23,0),2))</f>
        <v/>
      </c>
      <c r="Q359" s="398" t="str">
        <f>IF($A359="","",RIGHT(VLOOKUP($A359,BDD!$A$8:$AU$2162,27,0),2))</f>
        <v/>
      </c>
      <c r="R359" s="398" t="str">
        <f>IF($A359="","",RIGHT(VLOOKUP($A359,BDD!$A$8:$AU$2162,32,0),2))</f>
        <v/>
      </c>
      <c r="S359" s="398" t="str">
        <f>IF($A359="","",RIGHT(VLOOKUP($A359,BDD!$A$8:$AU$2162,35,0),2))</f>
        <v/>
      </c>
      <c r="T359" s="398" t="str">
        <f>IF($A359="","",RIGHT(VLOOKUP($A359,BDD!$A$8:$AU$2162,38,0),2))</f>
        <v/>
      </c>
      <c r="U359" s="403"/>
      <c r="V359" s="359">
        <v>175</v>
      </c>
      <c r="W359" s="360" t="str">
        <f t="shared" si="8"/>
        <v/>
      </c>
      <c r="X359" s="415"/>
      <c r="Y359" s="411" t="str">
        <f>IF($A359="","",IF(VLOOKUP($A359,BDD!$A$8:$AU$2162,32,0)=0,"",VLOOKUP($A359,BDD!$A$8:$AU$2162,32,0)))</f>
        <v/>
      </c>
    </row>
    <row r="360" spans="1:25" s="359" customFormat="1" ht="21" customHeight="1">
      <c r="A360" s="350" t="str">
        <f t="shared" si="9"/>
        <v/>
      </c>
      <c r="B360" s="397" t="str">
        <f>IF($A360="","",VLOOKUP($A360,BDD!$A$8:$AU$2162,3,0))</f>
        <v/>
      </c>
      <c r="C360" s="363" t="str">
        <f>IF($A360="","",VLOOKUP($A360,BDD!$A$8:$AU$2162,4,0))</f>
        <v/>
      </c>
      <c r="D360" s="398" t="str">
        <f>IF($A360="","",VLOOKUP($A360,BDD!$A$8:$AU$2162,12,0))</f>
        <v/>
      </c>
      <c r="E360" s="398" t="str">
        <f>IF($A360="","",VLOOKUP($A360,BDD!$A$8:$AU$2162,5,0))</f>
        <v/>
      </c>
      <c r="F360" s="398" t="str">
        <f>IF($A360="","",VLOOKUP($A360,BDD!$A$8:$AU$2162,6,0))</f>
        <v/>
      </c>
      <c r="G360" s="399" t="str">
        <f>IF($A360="","",VLOOKUP($A360,BDD!$A$8:$AU$2162,7,0))</f>
        <v/>
      </c>
      <c r="H360" s="398" t="str">
        <f>IF($A360="","",VLOOKUP($A360,BDD!$A$8:$AU$2162,8,0))</f>
        <v/>
      </c>
      <c r="I360" s="398" t="str">
        <f>IF($A360="","",VLOOKUP($A360,BDD!$A$8:$AU$2162,13,0))</f>
        <v/>
      </c>
      <c r="J360" s="398" t="str">
        <f>IF($A360="","",VLOOKUP($A360,BDD!$A$8:$AU$2162,14,0))</f>
        <v/>
      </c>
      <c r="K360" s="401" t="str">
        <f>IF(Y360="",IF($A360="","",VLOOKUP($A360,BDD!$A$8:$AU$2162,22,0)),VLOOKUP($A360,BDD!$A$8:$AU$2162,31,0))</f>
        <v/>
      </c>
      <c r="L360" s="399" t="str">
        <f>IF(Y360="",IF($A360="","",VLOOKUP($A360,BDD!$A$8:$AU$2162,16,0)),IF($A360="","",VLOOKUP($A360,BDD!$A$8:$AU$2162,29,0)))</f>
        <v/>
      </c>
      <c r="M360" s="402" t="str">
        <f>IF(Y360="",IF($A360="","",VLOOKUP($A360,BDD!$A$8:$AU$2162,17,0)),VLOOKUP($A360,BDD!$A$8:$AU$2162,30,0))</f>
        <v/>
      </c>
      <c r="N360" s="402" t="str">
        <f>IF(Y360="",IF($A360="","",VLOOKUP($A360,BDD!$A$8:$AU$2162,18,0)),VLOOKUP($A360,BDD!$A$8:$AU$2162,30,0))</f>
        <v/>
      </c>
      <c r="O360" s="402" t="str">
        <f>IF(Y360="",IF($A360="","",VLOOKUP($A360,BDD!$A$8:$AU$2162,19,0)),VLOOKUP($A360,BDD!$A$8:$AU$2162,30,0))</f>
        <v/>
      </c>
      <c r="P360" s="398" t="str">
        <f>IF($A360="","",RIGHT(VLOOKUP($A360,BDD!$A$8:$AU$2162,23,0),2))</f>
        <v/>
      </c>
      <c r="Q360" s="398" t="str">
        <f>IF($A360="","",RIGHT(VLOOKUP($A360,BDD!$A$8:$AU$2162,27,0),2))</f>
        <v/>
      </c>
      <c r="R360" s="398" t="str">
        <f>IF($A360="","",RIGHT(VLOOKUP($A360,BDD!$A$8:$AU$2162,32,0),2))</f>
        <v/>
      </c>
      <c r="S360" s="398" t="str">
        <f>IF($A360="","",RIGHT(VLOOKUP($A360,BDD!$A$8:$AU$2162,35,0),2))</f>
        <v/>
      </c>
      <c r="T360" s="398" t="str">
        <f>IF($A360="","",RIGHT(VLOOKUP($A360,BDD!$A$8:$AU$2162,38,0),2))</f>
        <v/>
      </c>
      <c r="U360" s="403"/>
      <c r="V360" s="359">
        <v>176</v>
      </c>
      <c r="W360" s="360" t="str">
        <f t="shared" si="8"/>
        <v/>
      </c>
      <c r="X360" s="415"/>
      <c r="Y360" s="411" t="str">
        <f>IF($A360="","",IF(VLOOKUP($A360,BDD!$A$8:$AU$2162,32,0)=0,"",VLOOKUP($A360,BDD!$A$8:$AU$2162,32,0)))</f>
        <v/>
      </c>
    </row>
    <row r="361" spans="1:25" s="359" customFormat="1" ht="21" customHeight="1">
      <c r="A361" s="350" t="str">
        <f t="shared" si="9"/>
        <v/>
      </c>
      <c r="B361" s="397" t="str">
        <f>IF($A361="","",VLOOKUP($A361,BDD!$A$8:$AU$2162,3,0))</f>
        <v/>
      </c>
      <c r="C361" s="363" t="str">
        <f>IF($A361="","",VLOOKUP($A361,BDD!$A$8:$AU$2162,4,0))</f>
        <v/>
      </c>
      <c r="D361" s="398" t="str">
        <f>IF($A361="","",VLOOKUP($A361,BDD!$A$8:$AU$2162,12,0))</f>
        <v/>
      </c>
      <c r="E361" s="398" t="str">
        <f>IF($A361="","",VLOOKUP($A361,BDD!$A$8:$AU$2162,5,0))</f>
        <v/>
      </c>
      <c r="F361" s="398" t="str">
        <f>IF($A361="","",VLOOKUP($A361,BDD!$A$8:$AU$2162,6,0))</f>
        <v/>
      </c>
      <c r="G361" s="399" t="str">
        <f>IF($A361="","",VLOOKUP($A361,BDD!$A$8:$AU$2162,7,0))</f>
        <v/>
      </c>
      <c r="H361" s="400" t="str">
        <f>IF($A361="","",VLOOKUP($A361,BDD!$A$8:$AU$2162,8,0))</f>
        <v/>
      </c>
      <c r="I361" s="398" t="str">
        <f>IF($A361="","",VLOOKUP($A361,BDD!$A$8:$AU$2162,13,0))</f>
        <v/>
      </c>
      <c r="J361" s="398" t="str">
        <f>IF($A361="","",VLOOKUP($A361,BDD!$A$8:$AU$2162,14,0))</f>
        <v/>
      </c>
      <c r="K361" s="401" t="str">
        <f>IF(Y361="",IF($A361="","",VLOOKUP($A361,BDD!$A$8:$AU$2162,22,0)),VLOOKUP($A361,BDD!$A$8:$AU$2162,31,0))</f>
        <v/>
      </c>
      <c r="L361" s="399" t="str">
        <f>IF(Y361="",IF($A361="","",VLOOKUP($A361,BDD!$A$8:$AU$2162,16,0)),IF($A361="","",VLOOKUP($A361,BDD!$A$8:$AU$2162,29,0)))</f>
        <v/>
      </c>
      <c r="M361" s="402" t="str">
        <f>IF(Y361="",IF($A361="","",VLOOKUP($A361,BDD!$A$8:$AU$2162,17,0)),VLOOKUP($A361,BDD!$A$8:$AU$2162,30,0))</f>
        <v/>
      </c>
      <c r="N361" s="402" t="str">
        <f>IF(Y361="",IF($A361="","",VLOOKUP($A361,BDD!$A$8:$AU$2162,18,0)),VLOOKUP($A361,BDD!$A$8:$AU$2162,30,0))</f>
        <v/>
      </c>
      <c r="O361" s="402" t="str">
        <f>IF(Y361="",IF($A361="","",VLOOKUP($A361,BDD!$A$8:$AU$2162,19,0)),VLOOKUP($A361,BDD!$A$8:$AU$2162,30,0))</f>
        <v/>
      </c>
      <c r="P361" s="398" t="str">
        <f>IF($A361="","",RIGHT(VLOOKUP($A361,BDD!$A$8:$AU$2162,23,0),2))</f>
        <v/>
      </c>
      <c r="Q361" s="398" t="str">
        <f>IF($A361="","",RIGHT(VLOOKUP($A361,BDD!$A$8:$AU$2162,27,0),2))</f>
        <v/>
      </c>
      <c r="R361" s="398" t="str">
        <f>IF($A361="","",RIGHT(VLOOKUP($A361,BDD!$A$8:$AU$2162,32,0),2))</f>
        <v/>
      </c>
      <c r="S361" s="398" t="str">
        <f>IF($A361="","",RIGHT(VLOOKUP($A361,BDD!$A$8:$AU$2162,35,0),2))</f>
        <v/>
      </c>
      <c r="T361" s="398" t="str">
        <f>IF($A361="","",RIGHT(VLOOKUP($A361,BDD!$A$8:$AU$2162,38,0),2))</f>
        <v/>
      </c>
      <c r="U361" s="403"/>
      <c r="V361" s="359">
        <v>177</v>
      </c>
      <c r="W361" s="360" t="str">
        <f t="shared" si="8"/>
        <v/>
      </c>
      <c r="X361" s="415"/>
      <c r="Y361" s="411" t="str">
        <f>IF($A361="","",IF(VLOOKUP($A361,BDD!$A$8:$AU$2162,32,0)=0,"",VLOOKUP($A361,BDD!$A$8:$AU$2162,32,0)))</f>
        <v/>
      </c>
    </row>
    <row r="362" spans="1:25" s="359" customFormat="1" ht="21" customHeight="1">
      <c r="A362" s="350" t="str">
        <f t="shared" si="9"/>
        <v/>
      </c>
      <c r="B362" s="397" t="str">
        <f>IF($A362="","",VLOOKUP($A362,BDD!$A$8:$AU$2162,3,0))</f>
        <v/>
      </c>
      <c r="C362" s="363" t="str">
        <f>IF($A362="","",VLOOKUP($A362,BDD!$A$8:$AU$2162,4,0))</f>
        <v/>
      </c>
      <c r="D362" s="398" t="str">
        <f>IF($A362="","",VLOOKUP($A362,BDD!$A$8:$AU$2162,12,0))</f>
        <v/>
      </c>
      <c r="E362" s="398" t="str">
        <f>IF($A362="","",VLOOKUP($A362,BDD!$A$8:$AU$2162,5,0))</f>
        <v/>
      </c>
      <c r="F362" s="398" t="str">
        <f>IF($A362="","",VLOOKUP($A362,BDD!$A$8:$AU$2162,6,0))</f>
        <v/>
      </c>
      <c r="G362" s="399" t="str">
        <f>IF($A362="","",VLOOKUP($A362,BDD!$A$8:$AU$2162,7,0))</f>
        <v/>
      </c>
      <c r="H362" s="398" t="str">
        <f>IF($A362="","",VLOOKUP($A362,BDD!$A$8:$AU$2162,8,0))</f>
        <v/>
      </c>
      <c r="I362" s="398" t="str">
        <f>IF($A362="","",VLOOKUP($A362,BDD!$A$8:$AU$2162,13,0))</f>
        <v/>
      </c>
      <c r="J362" s="398" t="str">
        <f>IF($A362="","",VLOOKUP($A362,BDD!$A$8:$AU$2162,14,0))</f>
        <v/>
      </c>
      <c r="K362" s="401" t="str">
        <f>IF(Y362="",IF($A362="","",VLOOKUP($A362,BDD!$A$8:$AU$2162,22,0)),VLOOKUP($A362,BDD!$A$8:$AU$2162,31,0))</f>
        <v/>
      </c>
      <c r="L362" s="399" t="str">
        <f>IF(Y362="",IF($A362="","",VLOOKUP($A362,BDD!$A$8:$AU$2162,16,0)),IF($A362="","",VLOOKUP($A362,BDD!$A$8:$AU$2162,29,0)))</f>
        <v/>
      </c>
      <c r="M362" s="402" t="str">
        <f>IF(Y362="",IF($A362="","",VLOOKUP($A362,BDD!$A$8:$AU$2162,17,0)),VLOOKUP($A362,BDD!$A$8:$AU$2162,30,0))</f>
        <v/>
      </c>
      <c r="N362" s="402" t="str">
        <f>IF(Y362="",IF($A362="","",VLOOKUP($A362,BDD!$A$8:$AU$2162,18,0)),VLOOKUP($A362,BDD!$A$8:$AU$2162,30,0))</f>
        <v/>
      </c>
      <c r="O362" s="402" t="str">
        <f>IF(Y362="",IF($A362="","",VLOOKUP($A362,BDD!$A$8:$AU$2162,19,0)),VLOOKUP($A362,BDD!$A$8:$AU$2162,30,0))</f>
        <v/>
      </c>
      <c r="P362" s="398" t="str">
        <f>IF($A362="","",RIGHT(VLOOKUP($A362,BDD!$A$8:$AU$2162,23,0),2))</f>
        <v/>
      </c>
      <c r="Q362" s="398" t="str">
        <f>IF($A362="","",RIGHT(VLOOKUP($A362,BDD!$A$8:$AU$2162,27,0),2))</f>
        <v/>
      </c>
      <c r="R362" s="398" t="str">
        <f>IF($A362="","",RIGHT(VLOOKUP($A362,BDD!$A$8:$AU$2162,32,0),2))</f>
        <v/>
      </c>
      <c r="S362" s="398" t="str">
        <f>IF($A362="","",RIGHT(VLOOKUP($A362,BDD!$A$8:$AU$2162,35,0),2))</f>
        <v/>
      </c>
      <c r="T362" s="398" t="str">
        <f>IF($A362="","",RIGHT(VLOOKUP($A362,BDD!$A$8:$AU$2162,38,0),2))</f>
        <v/>
      </c>
      <c r="U362" s="403"/>
      <c r="V362" s="359">
        <v>178</v>
      </c>
      <c r="W362" s="360" t="str">
        <f t="shared" si="8"/>
        <v/>
      </c>
      <c r="X362" s="415"/>
      <c r="Y362" s="411" t="str">
        <f>IF($A362="","",IF(VLOOKUP($A362,BDD!$A$8:$AU$2162,32,0)=0,"",VLOOKUP($A362,BDD!$A$8:$AU$2162,32,0)))</f>
        <v/>
      </c>
    </row>
    <row r="363" spans="1:25" s="359" customFormat="1" ht="21" customHeight="1">
      <c r="A363" s="350" t="str">
        <f t="shared" si="9"/>
        <v/>
      </c>
      <c r="B363" s="397" t="str">
        <f>IF($A363="","",VLOOKUP($A363,BDD!$A$8:$AU$2162,3,0))</f>
        <v/>
      </c>
      <c r="C363" s="363" t="str">
        <f>IF($A363="","",VLOOKUP($A363,BDD!$A$8:$AU$2162,4,0))</f>
        <v/>
      </c>
      <c r="D363" s="398" t="str">
        <f>IF($A363="","",VLOOKUP($A363,BDD!$A$8:$AU$2162,12,0))</f>
        <v/>
      </c>
      <c r="E363" s="398" t="str">
        <f>IF($A363="","",VLOOKUP($A363,BDD!$A$8:$AU$2162,5,0))</f>
        <v/>
      </c>
      <c r="F363" s="398" t="str">
        <f>IF($A363="","",VLOOKUP($A363,BDD!$A$8:$AU$2162,6,0))</f>
        <v/>
      </c>
      <c r="G363" s="399" t="str">
        <f>IF($A363="","",VLOOKUP($A363,BDD!$A$8:$AU$2162,7,0))</f>
        <v/>
      </c>
      <c r="H363" s="398" t="str">
        <f>IF($A363="","",VLOOKUP($A363,BDD!$A$8:$AU$2162,8,0))</f>
        <v/>
      </c>
      <c r="I363" s="398" t="str">
        <f>IF($A363="","",VLOOKUP($A363,BDD!$A$8:$AU$2162,13,0))</f>
        <v/>
      </c>
      <c r="J363" s="398" t="str">
        <f>IF($A363="","",VLOOKUP($A363,BDD!$A$8:$AU$2162,14,0))</f>
        <v/>
      </c>
      <c r="K363" s="401" t="str">
        <f>IF(Y363="",IF($A363="","",VLOOKUP($A363,BDD!$A$8:$AU$2162,22,0)),VLOOKUP($A363,BDD!$A$8:$AU$2162,31,0))</f>
        <v/>
      </c>
      <c r="L363" s="399" t="str">
        <f>IF(Y363="",IF($A363="","",VLOOKUP($A363,BDD!$A$8:$AU$2162,16,0)),IF($A363="","",VLOOKUP($A363,BDD!$A$8:$AU$2162,29,0)))</f>
        <v/>
      </c>
      <c r="M363" s="402" t="str">
        <f>IF(Y363="",IF($A363="","",VLOOKUP($A363,BDD!$A$8:$AU$2162,17,0)),VLOOKUP($A363,BDD!$A$8:$AU$2162,30,0))</f>
        <v/>
      </c>
      <c r="N363" s="402" t="str">
        <f>IF(Y363="",IF($A363="","",VLOOKUP($A363,BDD!$A$8:$AU$2162,18,0)),VLOOKUP($A363,BDD!$A$8:$AU$2162,30,0))</f>
        <v/>
      </c>
      <c r="O363" s="402" t="str">
        <f>IF(Y363="",IF($A363="","",VLOOKUP($A363,BDD!$A$8:$AU$2162,19,0)),VLOOKUP($A363,BDD!$A$8:$AU$2162,30,0))</f>
        <v/>
      </c>
      <c r="P363" s="398" t="str">
        <f>IF($A363="","",RIGHT(VLOOKUP($A363,BDD!$A$8:$AU$2162,23,0),2))</f>
        <v/>
      </c>
      <c r="Q363" s="398" t="str">
        <f>IF($A363="","",RIGHT(VLOOKUP($A363,BDD!$A$8:$AU$2162,27,0),2))</f>
        <v/>
      </c>
      <c r="R363" s="398" t="str">
        <f>IF($A363="","",RIGHT(VLOOKUP($A363,BDD!$A$8:$AU$2162,32,0),2))</f>
        <v/>
      </c>
      <c r="S363" s="398" t="str">
        <f>IF($A363="","",RIGHT(VLOOKUP($A363,BDD!$A$8:$AU$2162,35,0),2))</f>
        <v/>
      </c>
      <c r="T363" s="398" t="str">
        <f>IF($A363="","",RIGHT(VLOOKUP($A363,BDD!$A$8:$AU$2162,38,0),2))</f>
        <v/>
      </c>
      <c r="U363" s="403"/>
      <c r="V363" s="359">
        <v>179</v>
      </c>
      <c r="W363" s="360" t="str">
        <f t="shared" si="8"/>
        <v/>
      </c>
      <c r="X363" s="415"/>
      <c r="Y363" s="411" t="str">
        <f>IF($A363="","",IF(VLOOKUP($A363,BDD!$A$8:$AU$2162,32,0)=0,"",VLOOKUP($A363,BDD!$A$8:$AU$2162,32,0)))</f>
        <v/>
      </c>
    </row>
    <row r="364" spans="1:25" s="359" customFormat="1" ht="21" customHeight="1">
      <c r="A364" s="350" t="str">
        <f t="shared" si="9"/>
        <v/>
      </c>
      <c r="B364" s="397" t="str">
        <f>IF($A364="","",VLOOKUP($A364,BDD!$A$8:$AU$2162,3,0))</f>
        <v/>
      </c>
      <c r="C364" s="363" t="str">
        <f>IF($A364="","",VLOOKUP($A364,BDD!$A$8:$AU$2162,4,0))</f>
        <v/>
      </c>
      <c r="D364" s="398" t="str">
        <f>IF($A364="","",VLOOKUP($A364,BDD!$A$8:$AU$2162,12,0))</f>
        <v/>
      </c>
      <c r="E364" s="398" t="str">
        <f>IF($A364="","",VLOOKUP($A364,BDD!$A$8:$AU$2162,5,0))</f>
        <v/>
      </c>
      <c r="F364" s="398" t="str">
        <f>IF($A364="","",VLOOKUP($A364,BDD!$A$8:$AU$2162,6,0))</f>
        <v/>
      </c>
      <c r="G364" s="399" t="str">
        <f>IF($A364="","",VLOOKUP($A364,BDD!$A$8:$AU$2162,7,0))</f>
        <v/>
      </c>
      <c r="H364" s="398" t="str">
        <f>IF($A364="","",VLOOKUP($A364,BDD!$A$8:$AU$2162,8,0))</f>
        <v/>
      </c>
      <c r="I364" s="398" t="str">
        <f>IF($A364="","",VLOOKUP($A364,BDD!$A$8:$AU$2162,13,0))</f>
        <v/>
      </c>
      <c r="J364" s="398" t="str">
        <f>IF($A364="","",VLOOKUP($A364,BDD!$A$8:$AU$2162,14,0))</f>
        <v/>
      </c>
      <c r="K364" s="401" t="str">
        <f>IF(Y364="",IF($A364="","",VLOOKUP($A364,BDD!$A$8:$AU$2162,22,0)),VLOOKUP($A364,BDD!$A$8:$AU$2162,31,0))</f>
        <v/>
      </c>
      <c r="L364" s="399" t="str">
        <f>IF(Y364="",IF($A364="","",VLOOKUP($A364,BDD!$A$8:$AU$2162,16,0)),IF($A364="","",VLOOKUP($A364,BDD!$A$8:$AU$2162,29,0)))</f>
        <v/>
      </c>
      <c r="M364" s="402" t="str">
        <f>IF(Y364="",IF($A364="","",VLOOKUP($A364,BDD!$A$8:$AU$2162,17,0)),VLOOKUP($A364,BDD!$A$8:$AU$2162,30,0))</f>
        <v/>
      </c>
      <c r="N364" s="402" t="str">
        <f>IF(Y364="",IF($A364="","",VLOOKUP($A364,BDD!$A$8:$AU$2162,18,0)),VLOOKUP($A364,BDD!$A$8:$AU$2162,30,0))</f>
        <v/>
      </c>
      <c r="O364" s="402" t="str">
        <f>IF(Y364="",IF($A364="","",VLOOKUP($A364,BDD!$A$8:$AU$2162,19,0)),VLOOKUP($A364,BDD!$A$8:$AU$2162,30,0))</f>
        <v/>
      </c>
      <c r="P364" s="398" t="str">
        <f>IF($A364="","",RIGHT(VLOOKUP($A364,BDD!$A$8:$AU$2162,23,0),2))</f>
        <v/>
      </c>
      <c r="Q364" s="398" t="str">
        <f>IF($A364="","",RIGHT(VLOOKUP($A364,BDD!$A$8:$AU$2162,27,0),2))</f>
        <v/>
      </c>
      <c r="R364" s="398" t="str">
        <f>IF($A364="","",RIGHT(VLOOKUP($A364,BDD!$A$8:$AU$2162,32,0),2))</f>
        <v/>
      </c>
      <c r="S364" s="398" t="str">
        <f>IF($A364="","",RIGHT(VLOOKUP($A364,BDD!$A$8:$AU$2162,35,0),2))</f>
        <v/>
      </c>
      <c r="T364" s="398" t="str">
        <f>IF($A364="","",RIGHT(VLOOKUP($A364,BDD!$A$8:$AU$2162,38,0),2))</f>
        <v/>
      </c>
      <c r="U364" s="403"/>
      <c r="V364" s="359">
        <v>180</v>
      </c>
      <c r="W364" s="360" t="str">
        <f t="shared" si="8"/>
        <v/>
      </c>
      <c r="X364" s="415"/>
      <c r="Y364" s="411" t="str">
        <f>IF($A364="","",IF(VLOOKUP($A364,BDD!$A$8:$AU$2162,32,0)=0,"",VLOOKUP($A364,BDD!$A$8:$AU$2162,32,0)))</f>
        <v/>
      </c>
    </row>
    <row r="365" spans="1:25" s="359" customFormat="1" ht="21" customHeight="1">
      <c r="A365" s="350" t="str">
        <f t="shared" si="9"/>
        <v/>
      </c>
      <c r="B365" s="397" t="str">
        <f>IF($A365="","",VLOOKUP($A365,BDD!$A$8:$AU$2162,3,0))</f>
        <v/>
      </c>
      <c r="C365" s="363" t="str">
        <f>IF($A365="","",VLOOKUP($A365,BDD!$A$8:$AU$2162,4,0))</f>
        <v/>
      </c>
      <c r="D365" s="398" t="str">
        <f>IF($A365="","",VLOOKUP($A365,BDD!$A$8:$AU$2162,12,0))</f>
        <v/>
      </c>
      <c r="E365" s="398" t="str">
        <f>IF($A365="","",VLOOKUP($A365,BDD!$A$8:$AU$2162,5,0))</f>
        <v/>
      </c>
      <c r="F365" s="398" t="str">
        <f>IF($A365="","",VLOOKUP($A365,BDD!$A$8:$AU$2162,6,0))</f>
        <v/>
      </c>
      <c r="G365" s="399" t="str">
        <f>IF($A365="","",VLOOKUP($A365,BDD!$A$8:$AU$2162,7,0))</f>
        <v/>
      </c>
      <c r="H365" s="400" t="str">
        <f>IF($A365="","",VLOOKUP($A365,BDD!$A$8:$AU$2162,8,0))</f>
        <v/>
      </c>
      <c r="I365" s="398" t="str">
        <f>IF($A365="","",VLOOKUP($A365,BDD!$A$8:$AU$2162,13,0))</f>
        <v/>
      </c>
      <c r="J365" s="398" t="str">
        <f>IF($A365="","",VLOOKUP($A365,BDD!$A$8:$AU$2162,14,0))</f>
        <v/>
      </c>
      <c r="K365" s="401" t="str">
        <f>IF(Y365="",IF($A365="","",VLOOKUP($A365,BDD!$A$8:$AU$2162,22,0)),VLOOKUP($A365,BDD!$A$8:$AU$2162,31,0))</f>
        <v/>
      </c>
      <c r="L365" s="399" t="str">
        <f>IF(Y365="",IF($A365="","",VLOOKUP($A365,BDD!$A$8:$AU$2162,16,0)),IF($A365="","",VLOOKUP($A365,BDD!$A$8:$AU$2162,29,0)))</f>
        <v/>
      </c>
      <c r="M365" s="402" t="str">
        <f>IF(Y365="",IF($A365="","",VLOOKUP($A365,BDD!$A$8:$AU$2162,17,0)),VLOOKUP($A365,BDD!$A$8:$AU$2162,30,0))</f>
        <v/>
      </c>
      <c r="N365" s="402" t="str">
        <f>IF(Y365="",IF($A365="","",VLOOKUP($A365,BDD!$A$8:$AU$2162,18,0)),VLOOKUP($A365,BDD!$A$8:$AU$2162,30,0))</f>
        <v/>
      </c>
      <c r="O365" s="402" t="str">
        <f>IF(Y365="",IF($A365="","",VLOOKUP($A365,BDD!$A$8:$AU$2162,19,0)),VLOOKUP($A365,BDD!$A$8:$AU$2162,30,0))</f>
        <v/>
      </c>
      <c r="P365" s="398" t="str">
        <f>IF($A365="","",RIGHT(VLOOKUP($A365,BDD!$A$8:$AU$2162,23,0),2))</f>
        <v/>
      </c>
      <c r="Q365" s="398" t="str">
        <f>IF($A365="","",RIGHT(VLOOKUP($A365,BDD!$A$8:$AU$2162,27,0),2))</f>
        <v/>
      </c>
      <c r="R365" s="398" t="str">
        <f>IF($A365="","",RIGHT(VLOOKUP($A365,BDD!$A$8:$AU$2162,32,0),2))</f>
        <v/>
      </c>
      <c r="S365" s="398" t="str">
        <f>IF($A365="","",RIGHT(VLOOKUP($A365,BDD!$A$8:$AU$2162,35,0),2))</f>
        <v/>
      </c>
      <c r="T365" s="398" t="str">
        <f>IF($A365="","",RIGHT(VLOOKUP($A365,BDD!$A$8:$AU$2162,38,0),2))</f>
        <v/>
      </c>
      <c r="U365" s="403"/>
      <c r="V365" s="359">
        <v>181</v>
      </c>
      <c r="W365" s="360" t="str">
        <f t="shared" si="8"/>
        <v/>
      </c>
      <c r="X365" s="415"/>
      <c r="Y365" s="411" t="str">
        <f>IF($A365="","",IF(VLOOKUP($A365,BDD!$A$8:$AU$2162,32,0)=0,"",VLOOKUP($A365,BDD!$A$8:$AU$2162,32,0)))</f>
        <v/>
      </c>
    </row>
    <row r="366" spans="1:25" s="359" customFormat="1" ht="21" customHeight="1">
      <c r="A366" s="350" t="str">
        <f t="shared" si="9"/>
        <v/>
      </c>
      <c r="B366" s="397" t="str">
        <f>IF($A366="","",VLOOKUP($A366,BDD!$A$8:$AU$2162,3,0))</f>
        <v/>
      </c>
      <c r="C366" s="363" t="str">
        <f>IF($A366="","",VLOOKUP($A366,BDD!$A$8:$AU$2162,4,0))</f>
        <v/>
      </c>
      <c r="D366" s="398" t="str">
        <f>IF($A366="","",VLOOKUP($A366,BDD!$A$8:$AU$2162,12,0))</f>
        <v/>
      </c>
      <c r="E366" s="398" t="str">
        <f>IF($A366="","",VLOOKUP($A366,BDD!$A$8:$AU$2162,5,0))</f>
        <v/>
      </c>
      <c r="F366" s="398" t="str">
        <f>IF($A366="","",VLOOKUP($A366,BDD!$A$8:$AU$2162,6,0))</f>
        <v/>
      </c>
      <c r="G366" s="399" t="str">
        <f>IF($A366="","",VLOOKUP($A366,BDD!$A$8:$AU$2162,7,0))</f>
        <v/>
      </c>
      <c r="H366" s="398" t="str">
        <f>IF($A366="","",VLOOKUP($A366,BDD!$A$8:$AU$2162,8,0))</f>
        <v/>
      </c>
      <c r="I366" s="398" t="str">
        <f>IF($A366="","",VLOOKUP($A366,BDD!$A$8:$AU$2162,13,0))</f>
        <v/>
      </c>
      <c r="J366" s="398" t="str">
        <f>IF($A366="","",VLOOKUP($A366,BDD!$A$8:$AU$2162,14,0))</f>
        <v/>
      </c>
      <c r="K366" s="401" t="str">
        <f>IF(Y366="",IF($A366="","",VLOOKUP($A366,BDD!$A$8:$AU$2162,22,0)),VLOOKUP($A366,BDD!$A$8:$AU$2162,31,0))</f>
        <v/>
      </c>
      <c r="L366" s="399" t="str">
        <f>IF(Y366="",IF($A366="","",VLOOKUP($A366,BDD!$A$8:$AU$2162,16,0)),IF($A366="","",VLOOKUP($A366,BDD!$A$8:$AU$2162,29,0)))</f>
        <v/>
      </c>
      <c r="M366" s="402" t="str">
        <f>IF(Y366="",IF($A366="","",VLOOKUP($A366,BDD!$A$8:$AU$2162,17,0)),VLOOKUP($A366,BDD!$A$8:$AU$2162,30,0))</f>
        <v/>
      </c>
      <c r="N366" s="402" t="str">
        <f>IF(Y366="",IF($A366="","",VLOOKUP($A366,BDD!$A$8:$AU$2162,18,0)),VLOOKUP($A366,BDD!$A$8:$AU$2162,30,0))</f>
        <v/>
      </c>
      <c r="O366" s="402" t="str">
        <f>IF(Y366="",IF($A366="","",VLOOKUP($A366,BDD!$A$8:$AU$2162,19,0)),VLOOKUP($A366,BDD!$A$8:$AU$2162,30,0))</f>
        <v/>
      </c>
      <c r="P366" s="398" t="str">
        <f>IF($A366="","",RIGHT(VLOOKUP($A366,BDD!$A$8:$AU$2162,23,0),2))</f>
        <v/>
      </c>
      <c r="Q366" s="398" t="str">
        <f>IF($A366="","",RIGHT(VLOOKUP($A366,BDD!$A$8:$AU$2162,27,0),2))</f>
        <v/>
      </c>
      <c r="R366" s="398" t="str">
        <f>IF($A366="","",RIGHT(VLOOKUP($A366,BDD!$A$8:$AU$2162,32,0),2))</f>
        <v/>
      </c>
      <c r="S366" s="398" t="str">
        <f>IF($A366="","",RIGHT(VLOOKUP($A366,BDD!$A$8:$AU$2162,35,0),2))</f>
        <v/>
      </c>
      <c r="T366" s="398" t="str">
        <f>IF($A366="","",RIGHT(VLOOKUP($A366,BDD!$A$8:$AU$2162,38,0),2))</f>
        <v/>
      </c>
      <c r="U366" s="403"/>
      <c r="V366" s="359">
        <v>182</v>
      </c>
      <c r="W366" s="360" t="str">
        <f t="shared" si="8"/>
        <v/>
      </c>
      <c r="X366" s="415"/>
      <c r="Y366" s="411" t="str">
        <f>IF($A366="","",IF(VLOOKUP($A366,BDD!$A$8:$AU$2162,32,0)=0,"",VLOOKUP($A366,BDD!$A$8:$AU$2162,32,0)))</f>
        <v/>
      </c>
    </row>
    <row r="367" spans="1:25" s="359" customFormat="1" ht="21" customHeight="1">
      <c r="A367" s="350" t="str">
        <f t="shared" si="9"/>
        <v/>
      </c>
      <c r="B367" s="397" t="str">
        <f>IF($A367="","",VLOOKUP($A367,BDD!$A$8:$AU$2162,3,0))</f>
        <v/>
      </c>
      <c r="C367" s="363" t="str">
        <f>IF($A367="","",VLOOKUP($A367,BDD!$A$8:$AU$2162,4,0))</f>
        <v/>
      </c>
      <c r="D367" s="398" t="str">
        <f>IF($A367="","",VLOOKUP($A367,BDD!$A$8:$AU$2162,12,0))</f>
        <v/>
      </c>
      <c r="E367" s="398" t="str">
        <f>IF($A367="","",VLOOKUP($A367,BDD!$A$8:$AU$2162,5,0))</f>
        <v/>
      </c>
      <c r="F367" s="398" t="str">
        <f>IF($A367="","",VLOOKUP($A367,BDD!$A$8:$AU$2162,6,0))</f>
        <v/>
      </c>
      <c r="G367" s="399" t="str">
        <f>IF($A367="","",VLOOKUP($A367,BDD!$A$8:$AU$2162,7,0))</f>
        <v/>
      </c>
      <c r="H367" s="398" t="str">
        <f>IF($A367="","",VLOOKUP($A367,BDD!$A$8:$AU$2162,8,0))</f>
        <v/>
      </c>
      <c r="I367" s="398" t="str">
        <f>IF($A367="","",VLOOKUP($A367,BDD!$A$8:$AU$2162,13,0))</f>
        <v/>
      </c>
      <c r="J367" s="398" t="str">
        <f>IF($A367="","",VLOOKUP($A367,BDD!$A$8:$AU$2162,14,0))</f>
        <v/>
      </c>
      <c r="K367" s="401" t="str">
        <f>IF(Y367="",IF($A367="","",VLOOKUP($A367,BDD!$A$8:$AU$2162,22,0)),VLOOKUP($A367,BDD!$A$8:$AU$2162,31,0))</f>
        <v/>
      </c>
      <c r="L367" s="399" t="str">
        <f>IF(Y367="",IF($A367="","",VLOOKUP($A367,BDD!$A$8:$AU$2162,16,0)),IF($A367="","",VLOOKUP($A367,BDD!$A$8:$AU$2162,29,0)))</f>
        <v/>
      </c>
      <c r="M367" s="402" t="str">
        <f>IF(Y367="",IF($A367="","",VLOOKUP($A367,BDD!$A$8:$AU$2162,17,0)),VLOOKUP($A367,BDD!$A$8:$AU$2162,30,0))</f>
        <v/>
      </c>
      <c r="N367" s="402" t="str">
        <f>IF(Y367="",IF($A367="","",VLOOKUP($A367,BDD!$A$8:$AU$2162,18,0)),VLOOKUP($A367,BDD!$A$8:$AU$2162,30,0))</f>
        <v/>
      </c>
      <c r="O367" s="402" t="str">
        <f>IF(Y367="",IF($A367="","",VLOOKUP($A367,BDD!$A$8:$AU$2162,19,0)),VLOOKUP($A367,BDD!$A$8:$AU$2162,30,0))</f>
        <v/>
      </c>
      <c r="P367" s="398" t="str">
        <f>IF($A367="","",RIGHT(VLOOKUP($A367,BDD!$A$8:$AU$2162,23,0),2))</f>
        <v/>
      </c>
      <c r="Q367" s="398" t="str">
        <f>IF($A367="","",RIGHT(VLOOKUP($A367,BDD!$A$8:$AU$2162,27,0),2))</f>
        <v/>
      </c>
      <c r="R367" s="398" t="str">
        <f>IF($A367="","",RIGHT(VLOOKUP($A367,BDD!$A$8:$AU$2162,32,0),2))</f>
        <v/>
      </c>
      <c r="S367" s="398" t="str">
        <f>IF($A367="","",RIGHT(VLOOKUP($A367,BDD!$A$8:$AU$2162,35,0),2))</f>
        <v/>
      </c>
      <c r="T367" s="398" t="str">
        <f>IF($A367="","",RIGHT(VLOOKUP($A367,BDD!$A$8:$AU$2162,38,0),2))</f>
        <v/>
      </c>
      <c r="U367" s="403"/>
      <c r="V367" s="359">
        <v>183</v>
      </c>
      <c r="W367" s="360" t="str">
        <f t="shared" si="8"/>
        <v/>
      </c>
      <c r="X367" s="415"/>
      <c r="Y367" s="411" t="str">
        <f>IF($A367="","",IF(VLOOKUP($A367,BDD!$A$8:$AU$2162,32,0)=0,"",VLOOKUP($A367,BDD!$A$8:$AU$2162,32,0)))</f>
        <v/>
      </c>
    </row>
    <row r="368" spans="1:25" s="359" customFormat="1" ht="21" customHeight="1">
      <c r="A368" s="350" t="str">
        <f t="shared" si="9"/>
        <v/>
      </c>
      <c r="B368" s="397" t="str">
        <f>IF($A368="","",VLOOKUP($A368,BDD!$A$8:$AU$2162,3,0))</f>
        <v/>
      </c>
      <c r="C368" s="363" t="str">
        <f>IF($A368="","",VLOOKUP($A368,BDD!$A$8:$AU$2162,4,0))</f>
        <v/>
      </c>
      <c r="D368" s="398" t="str">
        <f>IF($A368="","",VLOOKUP($A368,BDD!$A$8:$AU$2162,12,0))</f>
        <v/>
      </c>
      <c r="E368" s="398" t="str">
        <f>IF($A368="","",VLOOKUP($A368,BDD!$A$8:$AU$2162,5,0))</f>
        <v/>
      </c>
      <c r="F368" s="398" t="str">
        <f>IF($A368="","",VLOOKUP($A368,BDD!$A$8:$AU$2162,6,0))</f>
        <v/>
      </c>
      <c r="G368" s="399" t="str">
        <f>IF($A368="","",VLOOKUP($A368,BDD!$A$8:$AU$2162,7,0))</f>
        <v/>
      </c>
      <c r="H368" s="398" t="str">
        <f>IF($A368="","",VLOOKUP($A368,BDD!$A$8:$AU$2162,8,0))</f>
        <v/>
      </c>
      <c r="I368" s="398" t="str">
        <f>IF($A368="","",VLOOKUP($A368,BDD!$A$8:$AU$2162,13,0))</f>
        <v/>
      </c>
      <c r="J368" s="398" t="str">
        <f>IF($A368="","",VLOOKUP($A368,BDD!$A$8:$AU$2162,14,0))</f>
        <v/>
      </c>
      <c r="K368" s="401" t="str">
        <f>IF(Y368="",IF($A368="","",VLOOKUP($A368,BDD!$A$8:$AU$2162,22,0)),VLOOKUP($A368,BDD!$A$8:$AU$2162,31,0))</f>
        <v/>
      </c>
      <c r="L368" s="399" t="str">
        <f>IF(Y368="",IF($A368="","",VLOOKUP($A368,BDD!$A$8:$AU$2162,16,0)),IF($A368="","",VLOOKUP($A368,BDD!$A$8:$AU$2162,29,0)))</f>
        <v/>
      </c>
      <c r="M368" s="402" t="str">
        <f>IF(Y368="",IF($A368="","",VLOOKUP($A368,BDD!$A$8:$AU$2162,17,0)),VLOOKUP($A368,BDD!$A$8:$AU$2162,30,0))</f>
        <v/>
      </c>
      <c r="N368" s="402" t="str">
        <f>IF(Y368="",IF($A368="","",VLOOKUP($A368,BDD!$A$8:$AU$2162,18,0)),VLOOKUP($A368,BDD!$A$8:$AU$2162,30,0))</f>
        <v/>
      </c>
      <c r="O368" s="402" t="str">
        <f>IF(Y368="",IF($A368="","",VLOOKUP($A368,BDD!$A$8:$AU$2162,19,0)),VLOOKUP($A368,BDD!$A$8:$AU$2162,30,0))</f>
        <v/>
      </c>
      <c r="P368" s="398" t="str">
        <f>IF($A368="","",RIGHT(VLOOKUP($A368,BDD!$A$8:$AU$2162,23,0),2))</f>
        <v/>
      </c>
      <c r="Q368" s="398" t="str">
        <f>IF($A368="","",RIGHT(VLOOKUP($A368,BDD!$A$8:$AU$2162,27,0),2))</f>
        <v/>
      </c>
      <c r="R368" s="398" t="str">
        <f>IF($A368="","",RIGHT(VLOOKUP($A368,BDD!$A$8:$AU$2162,32,0),2))</f>
        <v/>
      </c>
      <c r="S368" s="398" t="str">
        <f>IF($A368="","",RIGHT(VLOOKUP($A368,BDD!$A$8:$AU$2162,35,0),2))</f>
        <v/>
      </c>
      <c r="T368" s="398" t="str">
        <f>IF($A368="","",RIGHT(VLOOKUP($A368,BDD!$A$8:$AU$2162,38,0),2))</f>
        <v/>
      </c>
      <c r="U368" s="403"/>
      <c r="V368" s="359">
        <v>184</v>
      </c>
      <c r="W368" s="360" t="str">
        <f t="shared" si="8"/>
        <v/>
      </c>
      <c r="X368" s="415"/>
      <c r="Y368" s="411" t="str">
        <f>IF($A368="","",IF(VLOOKUP($A368,BDD!$A$8:$AU$2162,32,0)=0,"",VLOOKUP($A368,BDD!$A$8:$AU$2162,32,0)))</f>
        <v/>
      </c>
    </row>
    <row r="369" spans="1:25" s="359" customFormat="1" ht="21" customHeight="1">
      <c r="A369" s="350" t="str">
        <f t="shared" si="9"/>
        <v/>
      </c>
      <c r="B369" s="397" t="str">
        <f>IF($A369="","",VLOOKUP($A369,BDD!$A$8:$AU$2162,3,0))</f>
        <v/>
      </c>
      <c r="C369" s="363" t="str">
        <f>IF($A369="","",VLOOKUP($A369,BDD!$A$8:$AU$2162,4,0))</f>
        <v/>
      </c>
      <c r="D369" s="398" t="str">
        <f>IF($A369="","",VLOOKUP($A369,BDD!$A$8:$AU$2162,12,0))</f>
        <v/>
      </c>
      <c r="E369" s="398" t="str">
        <f>IF($A369="","",VLOOKUP($A369,BDD!$A$8:$AU$2162,5,0))</f>
        <v/>
      </c>
      <c r="F369" s="398" t="str">
        <f>IF($A369="","",VLOOKUP($A369,BDD!$A$8:$AU$2162,6,0))</f>
        <v/>
      </c>
      <c r="G369" s="399" t="str">
        <f>IF($A369="","",VLOOKUP($A369,BDD!$A$8:$AU$2162,7,0))</f>
        <v/>
      </c>
      <c r="H369" s="398" t="str">
        <f>IF($A369="","",VLOOKUP($A369,BDD!$A$8:$AU$2162,8,0))</f>
        <v/>
      </c>
      <c r="I369" s="398" t="str">
        <f>IF($A369="","",VLOOKUP($A369,BDD!$A$8:$AU$2162,13,0))</f>
        <v/>
      </c>
      <c r="J369" s="398" t="str">
        <f>IF($A369="","",VLOOKUP($A369,BDD!$A$8:$AU$2162,14,0))</f>
        <v/>
      </c>
      <c r="K369" s="401" t="str">
        <f>IF(Y369="",IF($A369="","",VLOOKUP($A369,BDD!$A$8:$AU$2162,22,0)),VLOOKUP($A369,BDD!$A$8:$AU$2162,31,0))</f>
        <v/>
      </c>
      <c r="L369" s="399" t="str">
        <f>IF(Y369="",IF($A369="","",VLOOKUP($A369,BDD!$A$8:$AU$2162,16,0)),IF($A369="","",VLOOKUP($A369,BDD!$A$8:$AU$2162,29,0)))</f>
        <v/>
      </c>
      <c r="M369" s="402" t="str">
        <f>IF(Y369="",IF($A369="","",VLOOKUP($A369,BDD!$A$8:$AU$2162,17,0)),VLOOKUP($A369,BDD!$A$8:$AU$2162,30,0))</f>
        <v/>
      </c>
      <c r="N369" s="402" t="str">
        <f>IF(Y369="",IF($A369="","",VLOOKUP($A369,BDD!$A$8:$AU$2162,18,0)),VLOOKUP($A369,BDD!$A$8:$AU$2162,30,0))</f>
        <v/>
      </c>
      <c r="O369" s="402" t="str">
        <f>IF(Y369="",IF($A369="","",VLOOKUP($A369,BDD!$A$8:$AU$2162,19,0)),VLOOKUP($A369,BDD!$A$8:$AU$2162,30,0))</f>
        <v/>
      </c>
      <c r="P369" s="398" t="str">
        <f>IF($A369="","",RIGHT(VLOOKUP($A369,BDD!$A$8:$AU$2162,23,0),2))</f>
        <v/>
      </c>
      <c r="Q369" s="398" t="str">
        <f>IF($A369="","",RIGHT(VLOOKUP($A369,BDD!$A$8:$AU$2162,27,0),2))</f>
        <v/>
      </c>
      <c r="R369" s="398" t="str">
        <f>IF($A369="","",RIGHT(VLOOKUP($A369,BDD!$A$8:$AU$2162,32,0),2))</f>
        <v/>
      </c>
      <c r="S369" s="398" t="str">
        <f>IF($A369="","",RIGHT(VLOOKUP($A369,BDD!$A$8:$AU$2162,35,0),2))</f>
        <v/>
      </c>
      <c r="T369" s="398" t="str">
        <f>IF($A369="","",RIGHT(VLOOKUP($A369,BDD!$A$8:$AU$2162,38,0),2))</f>
        <v/>
      </c>
      <c r="U369" s="403"/>
      <c r="V369" s="359">
        <v>185</v>
      </c>
      <c r="W369" s="360" t="str">
        <f t="shared" si="8"/>
        <v/>
      </c>
      <c r="X369" s="415"/>
      <c r="Y369" s="411" t="str">
        <f>IF($A369="","",IF(VLOOKUP($A369,BDD!$A$8:$AU$2162,32,0)=0,"",VLOOKUP($A369,BDD!$A$8:$AU$2162,32,0)))</f>
        <v/>
      </c>
    </row>
    <row r="370" spans="1:25" s="359" customFormat="1" ht="21" customHeight="1">
      <c r="A370" s="350" t="str">
        <f t="shared" si="9"/>
        <v/>
      </c>
      <c r="B370" s="397" t="str">
        <f>IF($A370="","",VLOOKUP($A370,BDD!$A$8:$AU$2162,3,0))</f>
        <v/>
      </c>
      <c r="C370" s="363" t="str">
        <f>IF($A370="","",VLOOKUP($A370,BDD!$A$8:$AU$2162,4,0))</f>
        <v/>
      </c>
      <c r="D370" s="398" t="str">
        <f>IF($A370="","",VLOOKUP($A370,BDD!$A$8:$AU$2162,12,0))</f>
        <v/>
      </c>
      <c r="E370" s="398" t="str">
        <f>IF($A370="","",VLOOKUP($A370,BDD!$A$8:$AU$2162,5,0))</f>
        <v/>
      </c>
      <c r="F370" s="398" t="str">
        <f>IF($A370="","",VLOOKUP($A370,BDD!$A$8:$AU$2162,6,0))</f>
        <v/>
      </c>
      <c r="G370" s="399" t="str">
        <f>IF($A370="","",VLOOKUP($A370,BDD!$A$8:$AU$2162,7,0))</f>
        <v/>
      </c>
      <c r="H370" s="398" t="str">
        <f>IF($A370="","",VLOOKUP($A370,BDD!$A$8:$AU$2162,8,0))</f>
        <v/>
      </c>
      <c r="I370" s="398" t="str">
        <f>IF($A370="","",VLOOKUP($A370,BDD!$A$8:$AU$2162,13,0))</f>
        <v/>
      </c>
      <c r="J370" s="398" t="str">
        <f>IF($A370="","",VLOOKUP($A370,BDD!$A$8:$AU$2162,14,0))</f>
        <v/>
      </c>
      <c r="K370" s="401" t="str">
        <f>IF(Y370="",IF($A370="","",VLOOKUP($A370,BDD!$A$8:$AU$2162,22,0)),VLOOKUP($A370,BDD!$A$8:$AU$2162,31,0))</f>
        <v/>
      </c>
      <c r="L370" s="399" t="str">
        <f>IF(Y370="",IF($A370="","",VLOOKUP($A370,BDD!$A$8:$AU$2162,16,0)),IF($A370="","",VLOOKUP($A370,BDD!$A$8:$AU$2162,29,0)))</f>
        <v/>
      </c>
      <c r="M370" s="402" t="str">
        <f>IF(Y370="",IF($A370="","",VLOOKUP($A370,BDD!$A$8:$AU$2162,17,0)),VLOOKUP($A370,BDD!$A$8:$AU$2162,30,0))</f>
        <v/>
      </c>
      <c r="N370" s="402" t="str">
        <f>IF(Y370="",IF($A370="","",VLOOKUP($A370,BDD!$A$8:$AU$2162,18,0)),VLOOKUP($A370,BDD!$A$8:$AU$2162,30,0))</f>
        <v/>
      </c>
      <c r="O370" s="402" t="str">
        <f>IF(Y370="",IF($A370="","",VLOOKUP($A370,BDD!$A$8:$AU$2162,19,0)),VLOOKUP($A370,BDD!$A$8:$AU$2162,30,0))</f>
        <v/>
      </c>
      <c r="P370" s="398" t="str">
        <f>IF($A370="","",RIGHT(VLOOKUP($A370,BDD!$A$8:$AU$2162,23,0),2))</f>
        <v/>
      </c>
      <c r="Q370" s="398" t="str">
        <f>IF($A370="","",RIGHT(VLOOKUP($A370,BDD!$A$8:$AU$2162,27,0),2))</f>
        <v/>
      </c>
      <c r="R370" s="398" t="str">
        <f>IF($A370="","",RIGHT(VLOOKUP($A370,BDD!$A$8:$AU$2162,32,0),2))</f>
        <v/>
      </c>
      <c r="S370" s="398" t="str">
        <f>IF($A370="","",RIGHT(VLOOKUP($A370,BDD!$A$8:$AU$2162,35,0),2))</f>
        <v/>
      </c>
      <c r="T370" s="398" t="str">
        <f>IF($A370="","",RIGHT(VLOOKUP($A370,BDD!$A$8:$AU$2162,38,0),2))</f>
        <v/>
      </c>
      <c r="U370" s="403"/>
      <c r="V370" s="359">
        <v>186</v>
      </c>
      <c r="W370" s="360" t="str">
        <f t="shared" si="8"/>
        <v/>
      </c>
      <c r="X370" s="416"/>
      <c r="Y370" s="411" t="str">
        <f>IF($A370="","",IF(VLOOKUP($A370,BDD!$A$8:$AU$2162,32,0)=0,"",VLOOKUP($A370,BDD!$A$8:$AU$2162,32,0)))</f>
        <v/>
      </c>
    </row>
    <row r="371" spans="1:25" s="359" customFormat="1" ht="21" customHeight="1">
      <c r="A371" s="350" t="str">
        <f t="shared" si="9"/>
        <v/>
      </c>
      <c r="B371" s="397" t="str">
        <f>IF($A371="","",VLOOKUP($A371,BDD!$A$8:$AU$2162,3,0))</f>
        <v/>
      </c>
      <c r="C371" s="363" t="str">
        <f>IF($A371="","",VLOOKUP($A371,BDD!$A$8:$AU$2162,4,0))</f>
        <v/>
      </c>
      <c r="D371" s="398" t="str">
        <f>IF($A371="","",VLOOKUP($A371,BDD!$A$8:$AU$2162,12,0))</f>
        <v/>
      </c>
      <c r="E371" s="398" t="str">
        <f>IF($A371="","",VLOOKUP($A371,BDD!$A$8:$AU$2162,5,0))</f>
        <v/>
      </c>
      <c r="F371" s="398" t="str">
        <f>IF($A371="","",VLOOKUP($A371,BDD!$A$8:$AU$2162,6,0))</f>
        <v/>
      </c>
      <c r="G371" s="399" t="str">
        <f>IF($A371="","",VLOOKUP($A371,BDD!$A$8:$AU$2162,7,0))</f>
        <v/>
      </c>
      <c r="H371" s="398" t="str">
        <f>IF($A371="","",VLOOKUP($A371,BDD!$A$8:$AU$2162,8,0))</f>
        <v/>
      </c>
      <c r="I371" s="398" t="str">
        <f>IF($A371="","",VLOOKUP($A371,BDD!$A$8:$AU$2162,13,0))</f>
        <v/>
      </c>
      <c r="J371" s="398" t="str">
        <f>IF($A371="","",VLOOKUP($A371,BDD!$A$8:$AU$2162,14,0))</f>
        <v/>
      </c>
      <c r="K371" s="401" t="str">
        <f>IF(Y371="",IF($A371="","",VLOOKUP($A371,BDD!$A$8:$AU$2162,22,0)),VLOOKUP($A371,BDD!$A$8:$AU$2162,31,0))</f>
        <v/>
      </c>
      <c r="L371" s="399" t="str">
        <f>IF(Y371="",IF($A371="","",VLOOKUP($A371,BDD!$A$8:$AU$2162,16,0)),IF($A371="","",VLOOKUP($A371,BDD!$A$8:$AU$2162,29,0)))</f>
        <v/>
      </c>
      <c r="M371" s="402" t="str">
        <f>IF(Y371="",IF($A371="","",VLOOKUP($A371,BDD!$A$8:$AU$2162,17,0)),VLOOKUP($A371,BDD!$A$8:$AU$2162,30,0))</f>
        <v/>
      </c>
      <c r="N371" s="402" t="str">
        <f>IF(Y371="",IF($A371="","",VLOOKUP($A371,BDD!$A$8:$AU$2162,18,0)),VLOOKUP($A371,BDD!$A$8:$AU$2162,30,0))</f>
        <v/>
      </c>
      <c r="O371" s="402" t="str">
        <f>IF(Y371="",IF($A371="","",VLOOKUP($A371,BDD!$A$8:$AU$2162,19,0)),VLOOKUP($A371,BDD!$A$8:$AU$2162,30,0))</f>
        <v/>
      </c>
      <c r="P371" s="398" t="str">
        <f>IF($A371="","",RIGHT(VLOOKUP($A371,BDD!$A$8:$AU$2162,23,0),2))</f>
        <v/>
      </c>
      <c r="Q371" s="398" t="str">
        <f>IF($A371="","",RIGHT(VLOOKUP($A371,BDD!$A$8:$AU$2162,27,0),2))</f>
        <v/>
      </c>
      <c r="R371" s="398" t="str">
        <f>IF($A371="","",RIGHT(VLOOKUP($A371,BDD!$A$8:$AU$2162,32,0),2))</f>
        <v/>
      </c>
      <c r="S371" s="398" t="str">
        <f>IF($A371="","",RIGHT(VLOOKUP($A371,BDD!$A$8:$AU$2162,35,0),2))</f>
        <v/>
      </c>
      <c r="T371" s="398" t="str">
        <f>IF($A371="","",RIGHT(VLOOKUP($A371,BDD!$A$8:$AU$2162,38,0),2))</f>
        <v/>
      </c>
      <c r="U371" s="403"/>
      <c r="V371" s="359">
        <v>187</v>
      </c>
      <c r="W371" s="360" t="str">
        <f t="shared" si="8"/>
        <v/>
      </c>
      <c r="X371" s="416"/>
      <c r="Y371" s="411" t="str">
        <f>IF($A371="","",IF(VLOOKUP($A371,BDD!$A$8:$AU$2162,32,0)=0,"",VLOOKUP($A371,BDD!$A$8:$AU$2162,32,0)))</f>
        <v/>
      </c>
    </row>
    <row r="372" spans="1:25" s="359" customFormat="1" ht="21" customHeight="1">
      <c r="A372" s="350" t="str">
        <f t="shared" si="9"/>
        <v/>
      </c>
      <c r="B372" s="397" t="str">
        <f>IF($A372="","",VLOOKUP($A372,BDD!$A$8:$AU$2162,3,0))</f>
        <v/>
      </c>
      <c r="C372" s="363" t="str">
        <f>IF($A372="","",VLOOKUP($A372,BDD!$A$8:$AU$2162,4,0))</f>
        <v/>
      </c>
      <c r="D372" s="398" t="str">
        <f>IF($A372="","",VLOOKUP($A372,BDD!$A$8:$AU$2162,12,0))</f>
        <v/>
      </c>
      <c r="E372" s="398" t="str">
        <f>IF($A372="","",VLOOKUP($A372,BDD!$A$8:$AU$2162,5,0))</f>
        <v/>
      </c>
      <c r="F372" s="398" t="str">
        <f>IF($A372="","",VLOOKUP($A372,BDD!$A$8:$AU$2162,6,0))</f>
        <v/>
      </c>
      <c r="G372" s="399" t="str">
        <f>IF($A372="","",VLOOKUP($A372,BDD!$A$8:$AU$2162,7,0))</f>
        <v/>
      </c>
      <c r="H372" s="398" t="str">
        <f>IF($A372="","",VLOOKUP($A372,BDD!$A$8:$AU$2162,8,0))</f>
        <v/>
      </c>
      <c r="I372" s="398" t="str">
        <f>IF($A372="","",VLOOKUP($A372,BDD!$A$8:$AU$2162,13,0))</f>
        <v/>
      </c>
      <c r="J372" s="398" t="str">
        <f>IF($A372="","",VLOOKUP($A372,BDD!$A$8:$AU$2162,14,0))</f>
        <v/>
      </c>
      <c r="K372" s="401" t="str">
        <f>IF(Y372="",IF($A372="","",VLOOKUP($A372,BDD!$A$8:$AU$2162,22,0)),VLOOKUP($A372,BDD!$A$8:$AU$2162,31,0))</f>
        <v/>
      </c>
      <c r="L372" s="399" t="str">
        <f>IF(Y372="",IF($A372="","",VLOOKUP($A372,BDD!$A$8:$AU$2162,16,0)),IF($A372="","",VLOOKUP($A372,BDD!$A$8:$AU$2162,29,0)))</f>
        <v/>
      </c>
      <c r="M372" s="402" t="str">
        <f>IF(Y372="",IF($A372="","",VLOOKUP($A372,BDD!$A$8:$AU$2162,17,0)),VLOOKUP($A372,BDD!$A$8:$AU$2162,30,0))</f>
        <v/>
      </c>
      <c r="N372" s="402" t="str">
        <f>IF(Y372="",IF($A372="","",VLOOKUP($A372,BDD!$A$8:$AU$2162,18,0)),VLOOKUP($A372,BDD!$A$8:$AU$2162,30,0))</f>
        <v/>
      </c>
      <c r="O372" s="402" t="str">
        <f>IF(Y372="",IF($A372="","",VLOOKUP($A372,BDD!$A$8:$AU$2162,19,0)),VLOOKUP($A372,BDD!$A$8:$AU$2162,30,0))</f>
        <v/>
      </c>
      <c r="P372" s="398" t="str">
        <f>IF($A372="","",RIGHT(VLOOKUP($A372,BDD!$A$8:$AU$2162,23,0),2))</f>
        <v/>
      </c>
      <c r="Q372" s="398" t="str">
        <f>IF($A372="","",RIGHT(VLOOKUP($A372,BDD!$A$8:$AU$2162,27,0),2))</f>
        <v/>
      </c>
      <c r="R372" s="398" t="str">
        <f>IF($A372="","",RIGHT(VLOOKUP($A372,BDD!$A$8:$AU$2162,32,0),2))</f>
        <v/>
      </c>
      <c r="S372" s="398" t="str">
        <f>IF($A372="","",RIGHT(VLOOKUP($A372,BDD!$A$8:$AU$2162,35,0),2))</f>
        <v/>
      </c>
      <c r="T372" s="398" t="str">
        <f>IF($A372="","",RIGHT(VLOOKUP($A372,BDD!$A$8:$AU$2162,38,0),2))</f>
        <v/>
      </c>
      <c r="U372" s="403"/>
      <c r="V372" s="359">
        <v>188</v>
      </c>
      <c r="W372" s="360" t="str">
        <f t="shared" si="8"/>
        <v/>
      </c>
      <c r="X372" s="416"/>
      <c r="Y372" s="411" t="str">
        <f>IF($A372="","",IF(VLOOKUP($A372,BDD!$A$8:$AU$2162,32,0)=0,"",VLOOKUP($A372,BDD!$A$8:$AU$2162,32,0)))</f>
        <v/>
      </c>
    </row>
    <row r="373" spans="1:25" s="359" customFormat="1" ht="21" customHeight="1">
      <c r="A373" s="350" t="str">
        <f t="shared" si="9"/>
        <v/>
      </c>
      <c r="B373" s="404" t="str">
        <f>IF($A373="","",VLOOKUP($A373,BDD!$A$8:$AU$2162,3,0))</f>
        <v/>
      </c>
      <c r="C373" s="372" t="str">
        <f>IF($A373="","",VLOOKUP($A373,BDD!$A$8:$AU$2162,4,0))</f>
        <v/>
      </c>
      <c r="D373" s="405" t="str">
        <f>IF($A373="","",VLOOKUP($A373,BDD!$A$8:$AU$2162,12,0))</f>
        <v/>
      </c>
      <c r="E373" s="405" t="str">
        <f>IF($A373="","",VLOOKUP($A373,BDD!$A$8:$AU$2162,5,0))</f>
        <v/>
      </c>
      <c r="F373" s="405" t="str">
        <f>IF($A373="","",VLOOKUP($A373,BDD!$A$8:$AU$2162,6,0))</f>
        <v/>
      </c>
      <c r="G373" s="406" t="str">
        <f>IF($A373="","",VLOOKUP($A373,BDD!$A$8:$AU$2162,7,0))</f>
        <v/>
      </c>
      <c r="H373" s="405" t="str">
        <f>IF($A373="","",VLOOKUP($A373,BDD!$A$8:$AU$2162,8,0))</f>
        <v/>
      </c>
      <c r="I373" s="405" t="str">
        <f>IF($A373="","",VLOOKUP($A373,BDD!$A$8:$AU$2162,13,0))</f>
        <v/>
      </c>
      <c r="J373" s="405" t="str">
        <f>IF($A373="","",VLOOKUP($A373,BDD!$A$8:$AU$2162,14,0))</f>
        <v/>
      </c>
      <c r="K373" s="408" t="str">
        <f>IF(Y373="",IF($A373="","",VLOOKUP($A373,BDD!$A$8:$AU$2162,22,0)),VLOOKUP($A373,BDD!$A$8:$AU$2162,31,0))</f>
        <v/>
      </c>
      <c r="L373" s="406" t="str">
        <f>IF(Y373="",IF($A373="","",VLOOKUP($A373,BDD!$A$8:$AU$2162,16,0)),IF($A373="","",VLOOKUP($A373,BDD!$A$8:$AU$2162,29,0)))</f>
        <v/>
      </c>
      <c r="M373" s="409" t="str">
        <f>IF(Y373="",IF($A373="","",VLOOKUP($A373,BDD!$A$8:$AU$2162,17,0)),VLOOKUP($A373,BDD!$A$8:$AU$2162,30,0))</f>
        <v/>
      </c>
      <c r="N373" s="409" t="str">
        <f>IF(Y373="",IF($A373="","",VLOOKUP($A373,BDD!$A$8:$AU$2162,18,0)),VLOOKUP($A373,BDD!$A$8:$AU$2162,30,0))</f>
        <v/>
      </c>
      <c r="O373" s="409" t="str">
        <f>IF(Y373="",IF($A373="","",VLOOKUP($A373,BDD!$A$8:$AU$2162,19,0)),VLOOKUP($A373,BDD!$A$8:$AU$2162,30,0))</f>
        <v/>
      </c>
      <c r="P373" s="405" t="str">
        <f>IF($A373="","",RIGHT(VLOOKUP($A373,BDD!$A$8:$AU$2162,23,0),2))</f>
        <v/>
      </c>
      <c r="Q373" s="405" t="str">
        <f>IF($A373="","",RIGHT(VLOOKUP($A373,BDD!$A$8:$AU$2162,27,0),2))</f>
        <v/>
      </c>
      <c r="R373" s="405" t="str">
        <f>IF($A373="","",RIGHT(VLOOKUP($A373,BDD!$A$8:$AU$2162,32,0),2))</f>
        <v/>
      </c>
      <c r="S373" s="405" t="str">
        <f>IF($A373="","",RIGHT(VLOOKUP($A373,BDD!$A$8:$AU$2162,35,0),2))</f>
        <v/>
      </c>
      <c r="T373" s="405" t="str">
        <f>IF($A373="","",RIGHT(VLOOKUP($A373,BDD!$A$8:$AU$2162,38,0),2))</f>
        <v/>
      </c>
      <c r="U373" s="410"/>
      <c r="V373" s="359">
        <v>189</v>
      </c>
      <c r="W373" s="360" t="str">
        <f t="shared" si="8"/>
        <v/>
      </c>
      <c r="X373" s="416"/>
      <c r="Y373" s="411" t="str">
        <f>IF($A373="","",IF(VLOOKUP($A373,BDD!$A$8:$AU$2162,32,0)=0,"",VLOOKUP($A373,BDD!$A$8:$AU$2162,32,0)))</f>
        <v/>
      </c>
    </row>
    <row r="374" spans="1:25" ht="3" customHeight="1">
      <c r="A374" s="379"/>
      <c r="B374" s="216"/>
      <c r="C374" s="216"/>
      <c r="D374" s="216"/>
      <c r="E374" s="216"/>
      <c r="F374" s="216"/>
      <c r="G374" s="380"/>
      <c r="I374" s="216"/>
      <c r="J374" s="216"/>
      <c r="K374" s="216"/>
      <c r="L374" s="380"/>
      <c r="M374" s="381"/>
      <c r="N374" s="381"/>
      <c r="O374" s="381"/>
      <c r="P374" s="216"/>
      <c r="Q374" s="216"/>
      <c r="R374" s="216"/>
      <c r="S374" s="216"/>
      <c r="T374" s="216"/>
      <c r="U374" s="216"/>
      <c r="V374" s="189">
        <v>22</v>
      </c>
      <c r="W374" s="317" t="str">
        <f t="shared" si="8"/>
        <v/>
      </c>
      <c r="X374" s="417"/>
      <c r="Y374" s="414"/>
    </row>
    <row r="375" spans="1:25" s="382" customFormat="1" ht="20.100000000000001" customHeight="1">
      <c r="B375" s="1126" t="s">
        <v>1617</v>
      </c>
      <c r="C375" s="1126"/>
      <c r="D375" s="1126"/>
      <c r="E375" s="1126"/>
      <c r="F375" s="1126"/>
      <c r="G375" s="1126"/>
      <c r="H375" s="1126"/>
      <c r="I375" s="1115" t="s">
        <v>1777</v>
      </c>
      <c r="J375" s="1115"/>
      <c r="K375" s="1115"/>
      <c r="L375" s="1115"/>
      <c r="M375" s="1115"/>
      <c r="N375" s="1115"/>
      <c r="O375" s="1115"/>
      <c r="P375" s="1115"/>
      <c r="Q375" s="1115"/>
      <c r="R375" s="1115"/>
      <c r="S375" s="1115"/>
      <c r="T375" s="1115"/>
      <c r="U375" s="1115"/>
      <c r="V375" s="189"/>
      <c r="W375" s="317" t="str">
        <f t="shared" si="8"/>
        <v/>
      </c>
      <c r="X375" s="417"/>
      <c r="Y375" s="414"/>
    </row>
    <row r="376" spans="1:25" s="382" customFormat="1" ht="20.100000000000001" customHeight="1">
      <c r="B376" s="1114" t="s">
        <v>1840</v>
      </c>
      <c r="C376" s="1114"/>
      <c r="D376" s="1114"/>
      <c r="E376" s="1114"/>
      <c r="F376" s="1114"/>
      <c r="G376" s="1114"/>
      <c r="H376" s="1114"/>
      <c r="I376" s="1115"/>
      <c r="J376" s="1115"/>
      <c r="K376" s="1115"/>
      <c r="L376" s="1115"/>
      <c r="M376" s="1115"/>
      <c r="N376" s="1115"/>
      <c r="O376" s="1115"/>
      <c r="P376" s="1115"/>
      <c r="Q376" s="1115"/>
      <c r="R376" s="1115"/>
      <c r="S376" s="1115"/>
      <c r="T376" s="1115"/>
      <c r="U376" s="1115"/>
      <c r="V376" s="189"/>
      <c r="W376" s="317" t="str">
        <f t="shared" si="8"/>
        <v/>
      </c>
      <c r="X376" s="417"/>
      <c r="Y376" s="414"/>
    </row>
    <row r="377" spans="1:25" s="382" customFormat="1" ht="20.100000000000001" customHeight="1">
      <c r="B377" s="1114" t="s">
        <v>1841</v>
      </c>
      <c r="C377" s="1114"/>
      <c r="D377" s="1114"/>
      <c r="E377" s="1114"/>
      <c r="F377" s="1114"/>
      <c r="G377" s="1114"/>
      <c r="H377" s="1114"/>
      <c r="I377" s="1115"/>
      <c r="J377" s="1115"/>
      <c r="K377" s="1115"/>
      <c r="L377" s="1115"/>
      <c r="M377" s="1115"/>
      <c r="N377" s="1115"/>
      <c r="O377" s="1115"/>
      <c r="P377" s="1115"/>
      <c r="Q377" s="1115"/>
      <c r="R377" s="1115"/>
      <c r="S377" s="1115"/>
      <c r="T377" s="1115"/>
      <c r="U377" s="1115"/>
      <c r="V377" s="189"/>
      <c r="W377" s="317" t="str">
        <f t="shared" si="8"/>
        <v/>
      </c>
      <c r="X377" s="417"/>
      <c r="Y377" s="414"/>
    </row>
    <row r="378" spans="1:25" s="382" customFormat="1" ht="20.100000000000001" customHeight="1">
      <c r="B378" s="1114" t="s">
        <v>1842</v>
      </c>
      <c r="C378" s="1114"/>
      <c r="D378" s="1114"/>
      <c r="E378" s="1114"/>
      <c r="F378" s="1114"/>
      <c r="G378" s="1114"/>
      <c r="H378" s="1114"/>
      <c r="I378" s="1115"/>
      <c r="J378" s="1115"/>
      <c r="K378" s="1115"/>
      <c r="L378" s="1115"/>
      <c r="M378" s="1115"/>
      <c r="N378" s="1115"/>
      <c r="O378" s="1115"/>
      <c r="P378" s="1115"/>
      <c r="Q378" s="1115"/>
      <c r="R378" s="1115"/>
      <c r="S378" s="1115"/>
      <c r="T378" s="1115"/>
      <c r="U378" s="1115"/>
      <c r="V378" s="189"/>
      <c r="W378" s="317"/>
      <c r="X378" s="417"/>
      <c r="Y378" s="414"/>
    </row>
    <row r="379" spans="1:25" s="316" customFormat="1" ht="18.95" customHeight="1">
      <c r="A379" s="315"/>
      <c r="B379" s="1127"/>
      <c r="C379" s="1127"/>
      <c r="D379" s="1127"/>
      <c r="E379" s="1127"/>
      <c r="F379" s="1128" t="s">
        <v>1533</v>
      </c>
      <c r="G379" s="1129"/>
      <c r="H379" s="1129"/>
      <c r="I379" s="1129"/>
      <c r="J379" s="1129"/>
      <c r="K379" s="1129"/>
      <c r="L379" s="1129"/>
      <c r="M379" s="1129"/>
      <c r="N379" s="1129"/>
      <c r="O379" s="1129"/>
      <c r="P379" s="1129"/>
      <c r="Q379" s="1130"/>
      <c r="R379" s="1137" t="s">
        <v>1820</v>
      </c>
      <c r="S379" s="1138"/>
      <c r="T379" s="1138"/>
      <c r="U379" s="1139"/>
      <c r="W379" s="317"/>
      <c r="X379" s="417"/>
      <c r="Y379" s="414"/>
    </row>
    <row r="380" spans="1:25" s="316" customFormat="1" ht="18.95" customHeight="1">
      <c r="A380" s="315"/>
      <c r="B380" s="1127"/>
      <c r="C380" s="1127"/>
      <c r="D380" s="1127"/>
      <c r="E380" s="1127"/>
      <c r="F380" s="1131"/>
      <c r="G380" s="1132"/>
      <c r="H380" s="1132"/>
      <c r="I380" s="1132"/>
      <c r="J380" s="1132"/>
      <c r="K380" s="1132"/>
      <c r="L380" s="1132"/>
      <c r="M380" s="1132"/>
      <c r="N380" s="1132"/>
      <c r="O380" s="1132"/>
      <c r="P380" s="1132"/>
      <c r="Q380" s="1133"/>
      <c r="R380" s="1137" t="s">
        <v>1536</v>
      </c>
      <c r="S380" s="1138"/>
      <c r="T380" s="1138"/>
      <c r="U380" s="1139"/>
      <c r="W380" s="317"/>
      <c r="X380" s="417"/>
      <c r="Y380" s="414"/>
    </row>
    <row r="381" spans="1:25" s="316" customFormat="1" ht="18.95" customHeight="1">
      <c r="A381" s="315"/>
      <c r="B381" s="1127"/>
      <c r="C381" s="1127"/>
      <c r="D381" s="1127"/>
      <c r="E381" s="1127"/>
      <c r="F381" s="1134"/>
      <c r="G381" s="1135"/>
      <c r="H381" s="1135"/>
      <c r="I381" s="1135"/>
      <c r="J381" s="1135"/>
      <c r="K381" s="1135"/>
      <c r="L381" s="1135"/>
      <c r="M381" s="1135"/>
      <c r="N381" s="1135"/>
      <c r="O381" s="1135"/>
      <c r="P381" s="1135"/>
      <c r="Q381" s="1136"/>
      <c r="R381" s="1137" t="s">
        <v>1538</v>
      </c>
      <c r="S381" s="1138"/>
      <c r="T381" s="1138"/>
      <c r="U381" s="1139"/>
      <c r="W381" s="317"/>
      <c r="X381" s="417"/>
      <c r="Y381" s="414"/>
    </row>
    <row r="382" spans="1:25" s="316" customFormat="1" ht="3" customHeight="1">
      <c r="A382" s="315"/>
      <c r="H382" s="319"/>
      <c r="M382" s="320"/>
      <c r="N382" s="320"/>
      <c r="O382" s="320"/>
      <c r="W382" s="317"/>
      <c r="X382" s="417"/>
      <c r="Y382" s="414"/>
    </row>
    <row r="383" spans="1:25" s="316" customFormat="1" ht="21.75" customHeight="1">
      <c r="A383" s="315"/>
      <c r="B383" s="1116" t="s">
        <v>1821</v>
      </c>
      <c r="C383" s="1117"/>
      <c r="D383" s="1117"/>
      <c r="E383" s="1117"/>
      <c r="F383" s="1117"/>
      <c r="G383" s="1117"/>
      <c r="H383" s="1117"/>
      <c r="I383" s="1117"/>
      <c r="J383" s="1117"/>
      <c r="K383" s="1117"/>
      <c r="L383" s="1117"/>
      <c r="M383" s="1117"/>
      <c r="N383" s="1117"/>
      <c r="O383" s="1117"/>
      <c r="P383" s="1117"/>
      <c r="Q383" s="1117"/>
      <c r="R383" s="1117"/>
      <c r="S383" s="1117"/>
      <c r="T383" s="1117"/>
      <c r="U383" s="1118"/>
      <c r="W383" s="317"/>
      <c r="X383" s="417"/>
      <c r="Y383" s="414"/>
    </row>
    <row r="384" spans="1:25" s="326" customFormat="1" ht="18.75" customHeight="1">
      <c r="A384" s="315"/>
      <c r="B384" s="321" t="s">
        <v>1822</v>
      </c>
      <c r="C384" s="322"/>
      <c r="D384" s="322"/>
      <c r="E384" s="322"/>
      <c r="F384" s="384" t="str">
        <f>$F$7</f>
        <v>MFD-ISW Vers MFD-CPF-</v>
      </c>
      <c r="H384" s="385"/>
      <c r="J384" s="327"/>
      <c r="K384" s="328" t="s">
        <v>1824</v>
      </c>
      <c r="L384" s="329">
        <f>$L$7</f>
        <v>0</v>
      </c>
      <c r="M384" s="330" t="s">
        <v>1825</v>
      </c>
      <c r="N384" s="331" t="s">
        <v>1826</v>
      </c>
      <c r="O384" s="332"/>
      <c r="P384" s="1119">
        <f>$P$7</f>
        <v>0</v>
      </c>
      <c r="Q384" s="1119"/>
      <c r="R384" s="333" t="s">
        <v>1825</v>
      </c>
      <c r="S384" s="324" t="s">
        <v>1827</v>
      </c>
      <c r="U384" s="334" t="str">
        <f>CONCATENATE("10/",$L$1)</f>
        <v>10/6</v>
      </c>
      <c r="W384" s="317" t="str">
        <f>IF(X384="","",W383+1)</f>
        <v/>
      </c>
      <c r="X384" s="417"/>
      <c r="Y384" s="414"/>
    </row>
    <row r="385" spans="1:25" s="223" customFormat="1" ht="22.5" customHeight="1">
      <c r="A385" s="387"/>
      <c r="B385" s="1120" t="s">
        <v>1828</v>
      </c>
      <c r="C385" s="1121"/>
      <c r="D385" s="1121"/>
      <c r="E385" s="1121"/>
      <c r="F385" s="1121"/>
      <c r="G385" s="1121"/>
      <c r="H385" s="1121"/>
      <c r="I385" s="1121"/>
      <c r="J385" s="1121"/>
      <c r="K385" s="1121"/>
      <c r="L385" s="1122"/>
      <c r="M385" s="1123" t="s">
        <v>1829</v>
      </c>
      <c r="N385" s="1124"/>
      <c r="O385" s="1125"/>
      <c r="P385" s="335" t="s">
        <v>1830</v>
      </c>
      <c r="Q385" s="336"/>
      <c r="R385" s="337">
        <f>$R$8</f>
        <v>0</v>
      </c>
      <c r="S385" s="336"/>
      <c r="T385" s="336"/>
      <c r="U385" s="338"/>
      <c r="W385" s="317"/>
      <c r="X385" s="417"/>
      <c r="Y385" s="414"/>
    </row>
    <row r="386" spans="1:25" s="347" customFormat="1" ht="55.5" customHeight="1">
      <c r="A386" s="388"/>
      <c r="B386" s="340" t="s">
        <v>1831</v>
      </c>
      <c r="C386" s="341" t="s">
        <v>1492</v>
      </c>
      <c r="D386" s="341" t="s">
        <v>1500</v>
      </c>
      <c r="E386" s="341" t="s">
        <v>1493</v>
      </c>
      <c r="F386" s="341" t="s">
        <v>1494</v>
      </c>
      <c r="G386" s="341" t="s">
        <v>1832</v>
      </c>
      <c r="H386" s="341" t="s">
        <v>1833</v>
      </c>
      <c r="I386" s="341" t="s">
        <v>1501</v>
      </c>
      <c r="J386" s="341" t="s">
        <v>1502</v>
      </c>
      <c r="K386" s="343" t="s">
        <v>1519</v>
      </c>
      <c r="L386" s="341" t="s">
        <v>1504</v>
      </c>
      <c r="M386" s="344" t="s">
        <v>1516</v>
      </c>
      <c r="N386" s="344" t="s">
        <v>1517</v>
      </c>
      <c r="O386" s="344" t="s">
        <v>1518</v>
      </c>
      <c r="P386" s="345" t="s">
        <v>1834</v>
      </c>
      <c r="Q386" s="345" t="s">
        <v>1835</v>
      </c>
      <c r="R386" s="345" t="s">
        <v>1836</v>
      </c>
      <c r="S386" s="345" t="s">
        <v>1837</v>
      </c>
      <c r="T386" s="345" t="s">
        <v>1838</v>
      </c>
      <c r="U386" s="346" t="s">
        <v>1839</v>
      </c>
      <c r="W386" s="317"/>
      <c r="X386" s="417"/>
      <c r="Y386" s="414"/>
    </row>
    <row r="387" spans="1:25" ht="3" customHeight="1">
      <c r="A387" s="389"/>
      <c r="B387" s="348"/>
      <c r="C387" s="348"/>
      <c r="D387" s="348"/>
      <c r="E387" s="348"/>
      <c r="F387" s="348"/>
      <c r="G387" s="348"/>
      <c r="H387" s="348"/>
      <c r="I387" s="348"/>
      <c r="J387" s="348"/>
      <c r="K387" s="348"/>
      <c r="L387" s="348"/>
      <c r="M387" s="349"/>
      <c r="N387" s="349"/>
      <c r="O387" s="349"/>
      <c r="P387" s="348"/>
      <c r="Q387" s="348"/>
      <c r="R387" s="348"/>
      <c r="S387" s="348"/>
      <c r="T387" s="348"/>
      <c r="U387" s="348"/>
      <c r="V387" s="348"/>
      <c r="X387" s="417"/>
      <c r="Y387" s="414"/>
    </row>
    <row r="388" spans="1:25" s="359" customFormat="1" ht="21" customHeight="1">
      <c r="A388" s="350" t="str">
        <f>IF(X252="","",X252)</f>
        <v/>
      </c>
      <c r="B388" s="390" t="str">
        <f>IF($A388="","",VLOOKUP($A388,BDD!$A$8:$AU$2162,3,0))</f>
        <v/>
      </c>
      <c r="C388" s="352" t="str">
        <f>IF($A388="","",VLOOKUP($A388,BDD!$A$8:$AU$2162,4,0))</f>
        <v/>
      </c>
      <c r="D388" s="391" t="str">
        <f>IF($A388="","",VLOOKUP($A388,BDD!$A$8:$AU$2162,12,0))</f>
        <v/>
      </c>
      <c r="E388" s="391" t="str">
        <f>IF($A388="","",VLOOKUP($A388,BDD!$A$8:$AU$2162,5,0))</f>
        <v/>
      </c>
      <c r="F388" s="391" t="str">
        <f>IF($A388="","",VLOOKUP($A388,BDD!$A$8:$AU$2162,6,0))</f>
        <v/>
      </c>
      <c r="G388" s="392" t="str">
        <f>IF($A388="","",VLOOKUP($A388,BDD!$A$8:$AU$2162,7,0))</f>
        <v/>
      </c>
      <c r="H388" s="391" t="str">
        <f>IF($A388="","",VLOOKUP($A388,BDD!$A$8:$AU$2162,8,0))</f>
        <v/>
      </c>
      <c r="I388" s="391" t="str">
        <f>IF($A388="","",VLOOKUP($A388,BDD!$A$8:$AU$2162,13,0))</f>
        <v/>
      </c>
      <c r="J388" s="391" t="str">
        <f>IF($A388="","",VLOOKUP($A388,BDD!$A$8:$AU$2162,14,0))</f>
        <v/>
      </c>
      <c r="K388" s="394" t="str">
        <f>IF(Y388="",IF($A388="","",VLOOKUP($A388,BDD!$A$8:$AU$2162,22,0)),VLOOKUP($A388,BDD!$A$8:$AU$2162,31,0))</f>
        <v/>
      </c>
      <c r="L388" s="392" t="str">
        <f>IF(Y388="",IF($A388="","",VLOOKUP($A388,BDD!$A$8:$AU$2162,16,0)),IF($A388="","",VLOOKUP($A388,BDD!$A$8:$AU$2162,29,0)))</f>
        <v/>
      </c>
      <c r="M388" s="395" t="str">
        <f>IF(Y388="",IF($A388="","",VLOOKUP($A388,BDD!$A$8:$AU$2162,17,0)),VLOOKUP($A388,BDD!$A$8:$AU$2162,30,0))</f>
        <v/>
      </c>
      <c r="N388" s="395" t="str">
        <f>IF(Y388="",IF($A388="","",VLOOKUP($A388,BDD!$A$8:$AU$2162,18,0)),VLOOKUP($A388,BDD!$A$8:$AU$2162,30,0))</f>
        <v/>
      </c>
      <c r="O388" s="395" t="str">
        <f>IF(Y388="",IF($A388="","",VLOOKUP($A388,BDD!$A$8:$AU$2162,19,0)),VLOOKUP($A388,BDD!$A$8:$AU$2162,30,0))</f>
        <v/>
      </c>
      <c r="P388" s="391" t="str">
        <f>IF($A388="","",RIGHT(VLOOKUP($A388,BDD!$A$8:$AU$2162,23,0),2))</f>
        <v/>
      </c>
      <c r="Q388" s="391" t="str">
        <f>IF($A388="","",RIGHT(VLOOKUP($A388,BDD!$A$8:$AU$2162,27,0),2))</f>
        <v/>
      </c>
      <c r="R388" s="391" t="str">
        <f>IF($A388="","",RIGHT(VLOOKUP($A388,BDD!$A$8:$AU$2162,32,0),2))</f>
        <v/>
      </c>
      <c r="S388" s="391" t="str">
        <f>IF($A388="","",RIGHT(VLOOKUP($A388,BDD!$A$8:$AU$2162,35,0),2))</f>
        <v/>
      </c>
      <c r="T388" s="391" t="str">
        <f>IF($A388="","",RIGHT(VLOOKUP($A388,BDD!$A$8:$AU$2162,38,0),2))</f>
        <v/>
      </c>
      <c r="U388" s="396"/>
      <c r="V388" s="359">
        <v>190</v>
      </c>
      <c r="W388" s="360"/>
      <c r="X388" s="416"/>
      <c r="Y388" s="411" t="str">
        <f>IF($A388="","",IF(VLOOKUP($A388,BDD!$A$8:$AU$2162,32,0)=0,"",VLOOKUP($A388,BDD!$A$8:$AU$2162,32,0)))</f>
        <v/>
      </c>
    </row>
    <row r="389" spans="1:25" s="359" customFormat="1" ht="21" customHeight="1">
      <c r="A389" s="350" t="str">
        <f t="shared" ref="A389:A408" si="10">IF(X253="","",X253)</f>
        <v/>
      </c>
      <c r="B389" s="397" t="str">
        <f>IF($A389="","",VLOOKUP($A389,BDD!$A$8:$AU$2162,3,0))</f>
        <v/>
      </c>
      <c r="C389" s="363" t="str">
        <f>IF($A389="","",VLOOKUP($A389,BDD!$A$8:$AU$2162,4,0))</f>
        <v/>
      </c>
      <c r="D389" s="398" t="str">
        <f>IF($A389="","",VLOOKUP($A389,BDD!$A$8:$AU$2162,12,0))</f>
        <v/>
      </c>
      <c r="E389" s="398" t="str">
        <f>IF($A389="","",VLOOKUP($A389,BDD!$A$8:$AU$2162,5,0))</f>
        <v/>
      </c>
      <c r="F389" s="398" t="str">
        <f>IF($A389="","",VLOOKUP($A389,BDD!$A$8:$AU$2162,6,0))</f>
        <v/>
      </c>
      <c r="G389" s="399" t="str">
        <f>IF($A389="","",VLOOKUP($A389,BDD!$A$8:$AU$2162,7,0))</f>
        <v/>
      </c>
      <c r="H389" s="398" t="str">
        <f>IF($A389="","",VLOOKUP($A389,BDD!$A$8:$AU$2162,8,0))</f>
        <v/>
      </c>
      <c r="I389" s="398" t="str">
        <f>IF($A389="","",VLOOKUP($A389,BDD!$A$8:$AU$2162,13,0))</f>
        <v/>
      </c>
      <c r="J389" s="398" t="str">
        <f>IF($A389="","",VLOOKUP($A389,BDD!$A$8:$AU$2162,14,0))</f>
        <v/>
      </c>
      <c r="K389" s="401" t="str">
        <f>IF(Y389="",IF($A389="","",VLOOKUP($A389,BDD!$A$8:$AU$2162,22,0)),VLOOKUP($A389,BDD!$A$8:$AU$2162,31,0))</f>
        <v/>
      </c>
      <c r="L389" s="399" t="str">
        <f>IF(Y389="",IF($A389="","",VLOOKUP($A389,BDD!$A$8:$AU$2162,16,0)),IF($A389="","",VLOOKUP($A389,BDD!$A$8:$AU$2162,29,0)))</f>
        <v/>
      </c>
      <c r="M389" s="402" t="str">
        <f>IF(Y389="",IF($A389="","",VLOOKUP($A389,BDD!$A$8:$AU$2162,17,0)),VLOOKUP($A389,BDD!$A$8:$AU$2162,30,0))</f>
        <v/>
      </c>
      <c r="N389" s="402" t="str">
        <f>IF(Y389="",IF($A389="","",VLOOKUP($A389,BDD!$A$8:$AU$2162,18,0)),VLOOKUP($A389,BDD!$A$8:$AU$2162,30,0))</f>
        <v/>
      </c>
      <c r="O389" s="402" t="str">
        <f>IF(Y389="",IF($A389="","",VLOOKUP($A389,BDD!$A$8:$AU$2162,19,0)),VLOOKUP($A389,BDD!$A$8:$AU$2162,30,0))</f>
        <v/>
      </c>
      <c r="P389" s="398" t="str">
        <f>IF($A389="","",RIGHT(VLOOKUP($A389,BDD!$A$8:$AU$2162,23,0),2))</f>
        <v/>
      </c>
      <c r="Q389" s="398" t="str">
        <f>IF($A389="","",RIGHT(VLOOKUP($A389,BDD!$A$8:$AU$2162,27,0),2))</f>
        <v/>
      </c>
      <c r="R389" s="398" t="str">
        <f>IF($A389="","",RIGHT(VLOOKUP($A389,BDD!$A$8:$AU$2162,32,0),2))</f>
        <v/>
      </c>
      <c r="S389" s="398" t="str">
        <f>IF($A389="","",RIGHT(VLOOKUP($A389,BDD!$A$8:$AU$2162,35,0),2))</f>
        <v/>
      </c>
      <c r="T389" s="398" t="str">
        <f>IF($A389="","",RIGHT(VLOOKUP($A389,BDD!$A$8:$AU$2162,38,0),2))</f>
        <v/>
      </c>
      <c r="U389" s="403"/>
      <c r="V389" s="359">
        <v>191</v>
      </c>
      <c r="W389" s="360"/>
      <c r="X389" s="416"/>
      <c r="Y389" s="411" t="str">
        <f>IF($A389="","",IF(VLOOKUP($A389,BDD!$A$8:$AU$2162,32,0)=0,"",VLOOKUP($A389,BDD!$A$8:$AU$2162,32,0)))</f>
        <v/>
      </c>
    </row>
    <row r="390" spans="1:25" s="359" customFormat="1" ht="21" customHeight="1">
      <c r="A390" s="350" t="str">
        <f t="shared" si="10"/>
        <v/>
      </c>
      <c r="B390" s="397" t="str">
        <f>IF($A390="","",VLOOKUP($A390,BDD!$A$8:$AU$2162,3,0))</f>
        <v/>
      </c>
      <c r="C390" s="363" t="str">
        <f>IF($A390="","",VLOOKUP($A390,BDD!$A$8:$AU$2162,4,0))</f>
        <v/>
      </c>
      <c r="D390" s="398" t="str">
        <f>IF($A390="","",VLOOKUP($A390,BDD!$A$8:$AU$2162,12,0))</f>
        <v/>
      </c>
      <c r="E390" s="398" t="str">
        <f>IF($A390="","",VLOOKUP($A390,BDD!$A$8:$AU$2162,5,0))</f>
        <v/>
      </c>
      <c r="F390" s="398" t="str">
        <f>IF($A390="","",VLOOKUP($A390,BDD!$A$8:$AU$2162,6,0))</f>
        <v/>
      </c>
      <c r="G390" s="399" t="str">
        <f>IF($A390="","",VLOOKUP($A390,BDD!$A$8:$AU$2162,7,0))</f>
        <v/>
      </c>
      <c r="H390" s="398" t="str">
        <f>IF($A390="","",VLOOKUP($A390,BDD!$A$8:$AU$2162,8,0))</f>
        <v/>
      </c>
      <c r="I390" s="398" t="str">
        <f>IF($A390="","",VLOOKUP($A390,BDD!$A$8:$AU$2162,13,0))</f>
        <v/>
      </c>
      <c r="J390" s="398" t="str">
        <f>IF($A390="","",VLOOKUP($A390,BDD!$A$8:$AU$2162,14,0))</f>
        <v/>
      </c>
      <c r="K390" s="401" t="str">
        <f>IF(Y390="",IF($A390="","",VLOOKUP($A390,BDD!$A$8:$AU$2162,22,0)),VLOOKUP($A390,BDD!$A$8:$AU$2162,31,0))</f>
        <v/>
      </c>
      <c r="L390" s="399" t="str">
        <f>IF(Y390="",IF($A390="","",VLOOKUP($A390,BDD!$A$8:$AU$2162,16,0)),IF($A390="","",VLOOKUP($A390,BDD!$A$8:$AU$2162,29,0)))</f>
        <v/>
      </c>
      <c r="M390" s="402" t="str">
        <f>IF(Y390="",IF($A390="","",VLOOKUP($A390,BDD!$A$8:$AU$2162,17,0)),VLOOKUP($A390,BDD!$A$8:$AU$2162,30,0))</f>
        <v/>
      </c>
      <c r="N390" s="402" t="str">
        <f>IF(Y390="",IF($A390="","",VLOOKUP($A390,BDD!$A$8:$AU$2162,18,0)),VLOOKUP($A390,BDD!$A$8:$AU$2162,30,0))</f>
        <v/>
      </c>
      <c r="O390" s="402" t="str">
        <f>IF(Y390="",IF($A390="","",VLOOKUP($A390,BDD!$A$8:$AU$2162,19,0)),VLOOKUP($A390,BDD!$A$8:$AU$2162,30,0))</f>
        <v/>
      </c>
      <c r="P390" s="398" t="str">
        <f>IF($A390="","",RIGHT(VLOOKUP($A390,BDD!$A$8:$AU$2162,23,0),2))</f>
        <v/>
      </c>
      <c r="Q390" s="398" t="str">
        <f>IF($A390="","",RIGHT(VLOOKUP($A390,BDD!$A$8:$AU$2162,27,0),2))</f>
        <v/>
      </c>
      <c r="R390" s="398" t="str">
        <f>IF($A390="","",RIGHT(VLOOKUP($A390,BDD!$A$8:$AU$2162,32,0),2))</f>
        <v/>
      </c>
      <c r="S390" s="398" t="str">
        <f>IF($A390="","",RIGHT(VLOOKUP($A390,BDD!$A$8:$AU$2162,35,0),2))</f>
        <v/>
      </c>
      <c r="T390" s="398" t="str">
        <f>IF($A390="","",RIGHT(VLOOKUP($A390,BDD!$A$8:$AU$2162,38,0),2))</f>
        <v/>
      </c>
      <c r="U390" s="403"/>
      <c r="V390" s="359">
        <v>192</v>
      </c>
      <c r="W390" s="360"/>
      <c r="X390" s="416"/>
      <c r="Y390" s="411" t="str">
        <f>IF($A390="","",IF(VLOOKUP($A390,BDD!$A$8:$AU$2162,32,0)=0,"",VLOOKUP($A390,BDD!$A$8:$AU$2162,32,0)))</f>
        <v/>
      </c>
    </row>
    <row r="391" spans="1:25" s="359" customFormat="1" ht="21" customHeight="1">
      <c r="A391" s="350" t="str">
        <f t="shared" si="10"/>
        <v/>
      </c>
      <c r="B391" s="397" t="str">
        <f>IF($A391="","",VLOOKUP($A391,BDD!$A$8:$AU$2162,3,0))</f>
        <v/>
      </c>
      <c r="C391" s="363" t="str">
        <f>IF($A391="","",VLOOKUP($A391,BDD!$A$8:$AU$2162,4,0))</f>
        <v/>
      </c>
      <c r="D391" s="398" t="str">
        <f>IF($A391="","",VLOOKUP($A391,BDD!$A$8:$AU$2162,12,0))</f>
        <v/>
      </c>
      <c r="E391" s="398" t="str">
        <f>IF($A391="","",VLOOKUP($A391,BDD!$A$8:$AU$2162,5,0))</f>
        <v/>
      </c>
      <c r="F391" s="398" t="str">
        <f>IF($A391="","",VLOOKUP($A391,BDD!$A$8:$AU$2162,6,0))</f>
        <v/>
      </c>
      <c r="G391" s="399" t="str">
        <f>IF($A391="","",VLOOKUP($A391,BDD!$A$8:$AU$2162,7,0))</f>
        <v/>
      </c>
      <c r="H391" s="398" t="str">
        <f>IF($A391="","",VLOOKUP($A391,BDD!$A$8:$AU$2162,8,0))</f>
        <v/>
      </c>
      <c r="I391" s="398" t="str">
        <f>IF($A391="","",VLOOKUP($A391,BDD!$A$8:$AU$2162,13,0))</f>
        <v/>
      </c>
      <c r="J391" s="398" t="str">
        <f>IF($A391="","",VLOOKUP($A391,BDD!$A$8:$AU$2162,14,0))</f>
        <v/>
      </c>
      <c r="K391" s="401" t="str">
        <f>IF(Y391="",IF($A391="","",VLOOKUP($A391,BDD!$A$8:$AU$2162,22,0)),VLOOKUP($A391,BDD!$A$8:$AU$2162,31,0))</f>
        <v/>
      </c>
      <c r="L391" s="399" t="str">
        <f>IF(Y391="",IF($A391="","",VLOOKUP($A391,BDD!$A$8:$AU$2162,16,0)),IF($A391="","",VLOOKUP($A391,BDD!$A$8:$AU$2162,29,0)))</f>
        <v/>
      </c>
      <c r="M391" s="402" t="str">
        <f>IF(Y391="",IF($A391="","",VLOOKUP($A391,BDD!$A$8:$AU$2162,17,0)),VLOOKUP($A391,BDD!$A$8:$AU$2162,30,0))</f>
        <v/>
      </c>
      <c r="N391" s="402" t="str">
        <f>IF(Y391="",IF($A391="","",VLOOKUP($A391,BDD!$A$8:$AU$2162,18,0)),VLOOKUP($A391,BDD!$A$8:$AU$2162,30,0))</f>
        <v/>
      </c>
      <c r="O391" s="402" t="str">
        <f>IF(Y391="",IF($A391="","",VLOOKUP($A391,BDD!$A$8:$AU$2162,19,0)),VLOOKUP($A391,BDD!$A$8:$AU$2162,30,0))</f>
        <v/>
      </c>
      <c r="P391" s="398" t="str">
        <f>IF($A391="","",RIGHT(VLOOKUP($A391,BDD!$A$8:$AU$2162,23,0),2))</f>
        <v/>
      </c>
      <c r="Q391" s="398" t="str">
        <f>IF($A391="","",RIGHT(VLOOKUP($A391,BDD!$A$8:$AU$2162,27,0),2))</f>
        <v/>
      </c>
      <c r="R391" s="398" t="str">
        <f>IF($A391="","",RIGHT(VLOOKUP($A391,BDD!$A$8:$AU$2162,32,0),2))</f>
        <v/>
      </c>
      <c r="S391" s="398" t="str">
        <f>IF($A391="","",RIGHT(VLOOKUP($A391,BDD!$A$8:$AU$2162,35,0),2))</f>
        <v/>
      </c>
      <c r="T391" s="398" t="str">
        <f>IF($A391="","",RIGHT(VLOOKUP($A391,BDD!$A$8:$AU$2162,38,0),2))</f>
        <v/>
      </c>
      <c r="U391" s="403"/>
      <c r="V391" s="359">
        <v>193</v>
      </c>
      <c r="W391" s="360"/>
      <c r="X391" s="416"/>
      <c r="Y391" s="411" t="str">
        <f>IF($A391="","",IF(VLOOKUP($A391,BDD!$A$8:$AU$2162,32,0)=0,"",VLOOKUP($A391,BDD!$A$8:$AU$2162,32,0)))</f>
        <v/>
      </c>
    </row>
    <row r="392" spans="1:25" s="359" customFormat="1" ht="21" customHeight="1">
      <c r="A392" s="350" t="str">
        <f t="shared" si="10"/>
        <v/>
      </c>
      <c r="B392" s="397" t="str">
        <f>IF($A392="","",VLOOKUP($A392,BDD!$A$8:$AU$2162,3,0))</f>
        <v/>
      </c>
      <c r="C392" s="363" t="str">
        <f>IF($A392="","",VLOOKUP($A392,BDD!$A$8:$AU$2162,4,0))</f>
        <v/>
      </c>
      <c r="D392" s="398" t="str">
        <f>IF($A392="","",VLOOKUP($A392,BDD!$A$8:$AU$2162,12,0))</f>
        <v/>
      </c>
      <c r="E392" s="398" t="str">
        <f>IF($A392="","",VLOOKUP($A392,BDD!$A$8:$AU$2162,5,0))</f>
        <v/>
      </c>
      <c r="F392" s="398" t="str">
        <f>IF($A392="","",VLOOKUP($A392,BDD!$A$8:$AU$2162,6,0))</f>
        <v/>
      </c>
      <c r="G392" s="399" t="str">
        <f>IF($A392="","",VLOOKUP($A392,BDD!$A$8:$AU$2162,7,0))</f>
        <v/>
      </c>
      <c r="H392" s="398" t="str">
        <f>IF($A392="","",VLOOKUP($A392,BDD!$A$8:$AU$2162,8,0))</f>
        <v/>
      </c>
      <c r="I392" s="398" t="str">
        <f>IF($A392="","",VLOOKUP($A392,BDD!$A$8:$AU$2162,13,0))</f>
        <v/>
      </c>
      <c r="J392" s="398" t="str">
        <f>IF($A392="","",VLOOKUP($A392,BDD!$A$8:$AU$2162,14,0))</f>
        <v/>
      </c>
      <c r="K392" s="401" t="str">
        <f>IF(Y392="",IF($A392="","",VLOOKUP($A392,BDD!$A$8:$AU$2162,22,0)),VLOOKUP($A392,BDD!$A$8:$AU$2162,31,0))</f>
        <v/>
      </c>
      <c r="L392" s="399" t="str">
        <f>IF(Y392="",IF($A392="","",VLOOKUP($A392,BDD!$A$8:$AU$2162,16,0)),IF($A392="","",VLOOKUP($A392,BDD!$A$8:$AU$2162,29,0)))</f>
        <v/>
      </c>
      <c r="M392" s="402" t="str">
        <f>IF(Y392="",IF($A392="","",VLOOKUP($A392,BDD!$A$8:$AU$2162,17,0)),VLOOKUP($A392,BDD!$A$8:$AU$2162,30,0))</f>
        <v/>
      </c>
      <c r="N392" s="402" t="str">
        <f>IF(Y392="",IF($A392="","",VLOOKUP($A392,BDD!$A$8:$AU$2162,18,0)),VLOOKUP($A392,BDD!$A$8:$AU$2162,30,0))</f>
        <v/>
      </c>
      <c r="O392" s="402" t="str">
        <f>IF(Y392="",IF($A392="","",VLOOKUP($A392,BDD!$A$8:$AU$2162,19,0)),VLOOKUP($A392,BDD!$A$8:$AU$2162,30,0))</f>
        <v/>
      </c>
      <c r="P392" s="398" t="str">
        <f>IF($A392="","",RIGHT(VLOOKUP($A392,BDD!$A$8:$AU$2162,23,0),2))</f>
        <v/>
      </c>
      <c r="Q392" s="398" t="str">
        <f>IF($A392="","",RIGHT(VLOOKUP($A392,BDD!$A$8:$AU$2162,27,0),2))</f>
        <v/>
      </c>
      <c r="R392" s="398" t="str">
        <f>IF($A392="","",RIGHT(VLOOKUP($A392,BDD!$A$8:$AU$2162,32,0),2))</f>
        <v/>
      </c>
      <c r="S392" s="398" t="str">
        <f>IF($A392="","",RIGHT(VLOOKUP($A392,BDD!$A$8:$AU$2162,35,0),2))</f>
        <v/>
      </c>
      <c r="T392" s="398" t="str">
        <f>IF($A392="","",RIGHT(VLOOKUP($A392,BDD!$A$8:$AU$2162,38,0),2))</f>
        <v/>
      </c>
      <c r="U392" s="403"/>
      <c r="V392" s="359">
        <v>194</v>
      </c>
      <c r="W392" s="360"/>
      <c r="X392" s="416"/>
      <c r="Y392" s="411" t="str">
        <f>IF($A392="","",IF(VLOOKUP($A392,BDD!$A$8:$AU$2162,32,0)=0,"",VLOOKUP($A392,BDD!$A$8:$AU$2162,32,0)))</f>
        <v/>
      </c>
    </row>
    <row r="393" spans="1:25" s="359" customFormat="1" ht="21" customHeight="1">
      <c r="A393" s="350" t="str">
        <f t="shared" si="10"/>
        <v/>
      </c>
      <c r="B393" s="397" t="str">
        <f>IF($A393="","",VLOOKUP($A393,BDD!$A$8:$AU$2162,3,0))</f>
        <v/>
      </c>
      <c r="C393" s="363" t="str">
        <f>IF($A393="","",VLOOKUP($A393,BDD!$A$8:$AU$2162,4,0))</f>
        <v/>
      </c>
      <c r="D393" s="398" t="str">
        <f>IF($A393="","",VLOOKUP($A393,BDD!$A$8:$AU$2162,12,0))</f>
        <v/>
      </c>
      <c r="E393" s="398" t="str">
        <f>IF($A393="","",VLOOKUP($A393,BDD!$A$8:$AU$2162,5,0))</f>
        <v/>
      </c>
      <c r="F393" s="398" t="str">
        <f>IF($A393="","",VLOOKUP($A393,BDD!$A$8:$AU$2162,6,0))</f>
        <v/>
      </c>
      <c r="G393" s="399" t="str">
        <f>IF($A393="","",VLOOKUP($A393,BDD!$A$8:$AU$2162,7,0))</f>
        <v/>
      </c>
      <c r="H393" s="398" t="str">
        <f>IF($A393="","",VLOOKUP($A393,BDD!$A$8:$AU$2162,8,0))</f>
        <v/>
      </c>
      <c r="I393" s="398" t="str">
        <f>IF($A393="","",VLOOKUP($A393,BDD!$A$8:$AU$2162,13,0))</f>
        <v/>
      </c>
      <c r="J393" s="398" t="str">
        <f>IF($A393="","",VLOOKUP($A393,BDD!$A$8:$AU$2162,14,0))</f>
        <v/>
      </c>
      <c r="K393" s="401" t="str">
        <f>IF(Y393="",IF($A393="","",VLOOKUP($A393,BDD!$A$8:$AU$2162,22,0)),VLOOKUP($A393,BDD!$A$8:$AU$2162,31,0))</f>
        <v/>
      </c>
      <c r="L393" s="399" t="str">
        <f>IF(Y393="",IF($A393="","",VLOOKUP($A393,BDD!$A$8:$AU$2162,16,0)),IF($A393="","",VLOOKUP($A393,BDD!$A$8:$AU$2162,29,0)))</f>
        <v/>
      </c>
      <c r="M393" s="402" t="str">
        <f>IF(Y393="",IF($A393="","",VLOOKUP($A393,BDD!$A$8:$AU$2162,17,0)),VLOOKUP($A393,BDD!$A$8:$AU$2162,30,0))</f>
        <v/>
      </c>
      <c r="N393" s="402" t="str">
        <f>IF(Y393="",IF($A393="","",VLOOKUP($A393,BDD!$A$8:$AU$2162,18,0)),VLOOKUP($A393,BDD!$A$8:$AU$2162,30,0))</f>
        <v/>
      </c>
      <c r="O393" s="402" t="str">
        <f>IF(Y393="",IF($A393="","",VLOOKUP($A393,BDD!$A$8:$AU$2162,19,0)),VLOOKUP($A393,BDD!$A$8:$AU$2162,30,0))</f>
        <v/>
      </c>
      <c r="P393" s="398" t="str">
        <f>IF($A393="","",RIGHT(VLOOKUP($A393,BDD!$A$8:$AU$2162,23,0),2))</f>
        <v/>
      </c>
      <c r="Q393" s="398" t="str">
        <f>IF($A393="","",RIGHT(VLOOKUP($A393,BDD!$A$8:$AU$2162,27,0),2))</f>
        <v/>
      </c>
      <c r="R393" s="398" t="str">
        <f>IF($A393="","",RIGHT(VLOOKUP($A393,BDD!$A$8:$AU$2162,32,0),2))</f>
        <v/>
      </c>
      <c r="S393" s="398" t="str">
        <f>IF($A393="","",RIGHT(VLOOKUP($A393,BDD!$A$8:$AU$2162,35,0),2))</f>
        <v/>
      </c>
      <c r="T393" s="398" t="str">
        <f>IF($A393="","",RIGHT(VLOOKUP($A393,BDD!$A$8:$AU$2162,38,0),2))</f>
        <v/>
      </c>
      <c r="U393" s="403"/>
      <c r="V393" s="359">
        <v>195</v>
      </c>
      <c r="W393" s="360"/>
      <c r="X393" s="416"/>
      <c r="Y393" s="411" t="str">
        <f>IF($A393="","",IF(VLOOKUP($A393,BDD!$A$8:$AU$2162,32,0)=0,"",VLOOKUP($A393,BDD!$A$8:$AU$2162,32,0)))</f>
        <v/>
      </c>
    </row>
    <row r="394" spans="1:25" s="359" customFormat="1" ht="21" customHeight="1">
      <c r="A394" s="350" t="str">
        <f t="shared" si="10"/>
        <v/>
      </c>
      <c r="B394" s="397" t="str">
        <f>IF($A394="","",VLOOKUP($A394,BDD!$A$8:$AU$2162,3,0))</f>
        <v/>
      </c>
      <c r="C394" s="363" t="str">
        <f>IF($A394="","",VLOOKUP($A394,BDD!$A$8:$AU$2162,4,0))</f>
        <v/>
      </c>
      <c r="D394" s="398" t="str">
        <f>IF($A394="","",VLOOKUP($A394,BDD!$A$8:$AU$2162,12,0))</f>
        <v/>
      </c>
      <c r="E394" s="398" t="str">
        <f>IF($A394="","",VLOOKUP($A394,BDD!$A$8:$AU$2162,5,0))</f>
        <v/>
      </c>
      <c r="F394" s="398" t="str">
        <f>IF($A394="","",VLOOKUP($A394,BDD!$A$8:$AU$2162,6,0))</f>
        <v/>
      </c>
      <c r="G394" s="399" t="str">
        <f>IF($A394="","",VLOOKUP($A394,BDD!$A$8:$AU$2162,7,0))</f>
        <v/>
      </c>
      <c r="H394" s="400" t="str">
        <f>IF($A394="","",VLOOKUP($A394,BDD!$A$8:$AU$2162,8,0))</f>
        <v/>
      </c>
      <c r="I394" s="398" t="str">
        <f>IF($A394="","",VLOOKUP($A394,BDD!$A$8:$AU$2162,13,0))</f>
        <v/>
      </c>
      <c r="J394" s="398" t="str">
        <f>IF($A394="","",VLOOKUP($A394,BDD!$A$8:$AU$2162,14,0))</f>
        <v/>
      </c>
      <c r="K394" s="401" t="str">
        <f>IF(Y394="",IF($A394="","",VLOOKUP($A394,BDD!$A$8:$AU$2162,22,0)),VLOOKUP($A394,BDD!$A$8:$AU$2162,31,0))</f>
        <v/>
      </c>
      <c r="L394" s="399" t="str">
        <f>IF(Y394="",IF($A394="","",VLOOKUP($A394,BDD!$A$8:$AU$2162,16,0)),IF($A394="","",VLOOKUP($A394,BDD!$A$8:$AU$2162,29,0)))</f>
        <v/>
      </c>
      <c r="M394" s="402" t="str">
        <f>IF(Y394="",IF($A394="","",VLOOKUP($A394,BDD!$A$8:$AU$2162,17,0)),VLOOKUP($A394,BDD!$A$8:$AU$2162,30,0))</f>
        <v/>
      </c>
      <c r="N394" s="402" t="str">
        <f>IF(Y394="",IF($A394="","",VLOOKUP($A394,BDD!$A$8:$AU$2162,18,0)),VLOOKUP($A394,BDD!$A$8:$AU$2162,30,0))</f>
        <v/>
      </c>
      <c r="O394" s="402" t="str">
        <f>IF(Y394="",IF($A394="","",VLOOKUP($A394,BDD!$A$8:$AU$2162,19,0)),VLOOKUP($A394,BDD!$A$8:$AU$2162,30,0))</f>
        <v/>
      </c>
      <c r="P394" s="398" t="str">
        <f>IF($A394="","",RIGHT(VLOOKUP($A394,BDD!$A$8:$AU$2162,23,0),2))</f>
        <v/>
      </c>
      <c r="Q394" s="398" t="str">
        <f>IF($A394="","",RIGHT(VLOOKUP($A394,BDD!$A$8:$AU$2162,27,0),2))</f>
        <v/>
      </c>
      <c r="R394" s="398" t="str">
        <f>IF($A394="","",RIGHT(VLOOKUP($A394,BDD!$A$8:$AU$2162,32,0),2))</f>
        <v/>
      </c>
      <c r="S394" s="398" t="str">
        <f>IF($A394="","",RIGHT(VLOOKUP($A394,BDD!$A$8:$AU$2162,35,0),2))</f>
        <v/>
      </c>
      <c r="T394" s="398" t="str">
        <f>IF($A394="","",RIGHT(VLOOKUP($A394,BDD!$A$8:$AU$2162,38,0),2))</f>
        <v/>
      </c>
      <c r="U394" s="403"/>
      <c r="V394" s="359">
        <v>196</v>
      </c>
      <c r="W394" s="360"/>
      <c r="X394" s="416"/>
      <c r="Y394" s="411" t="str">
        <f>IF($A394="","",IF(VLOOKUP($A394,BDD!$A$8:$AU$2162,32,0)=0,"",VLOOKUP($A394,BDD!$A$8:$AU$2162,32,0)))</f>
        <v/>
      </c>
    </row>
    <row r="395" spans="1:25" s="359" customFormat="1" ht="21" customHeight="1">
      <c r="A395" s="350" t="str">
        <f t="shared" si="10"/>
        <v/>
      </c>
      <c r="B395" s="397" t="str">
        <f>IF($A395="","",VLOOKUP($A395,BDD!$A$8:$AU$2162,3,0))</f>
        <v/>
      </c>
      <c r="C395" s="363" t="str">
        <f>IF($A395="","",VLOOKUP($A395,BDD!$A$8:$AU$2162,4,0))</f>
        <v/>
      </c>
      <c r="D395" s="398" t="str">
        <f>IF($A395="","",VLOOKUP($A395,BDD!$A$8:$AU$2162,12,0))</f>
        <v/>
      </c>
      <c r="E395" s="398" t="str">
        <f>IF($A395="","",VLOOKUP($A395,BDD!$A$8:$AU$2162,5,0))</f>
        <v/>
      </c>
      <c r="F395" s="398" t="str">
        <f>IF($A395="","",VLOOKUP($A395,BDD!$A$8:$AU$2162,6,0))</f>
        <v/>
      </c>
      <c r="G395" s="399" t="str">
        <f>IF($A395="","",VLOOKUP($A395,BDD!$A$8:$AU$2162,7,0))</f>
        <v/>
      </c>
      <c r="H395" s="398" t="str">
        <f>IF($A395="","",VLOOKUP($A395,BDD!$A$8:$AU$2162,8,0))</f>
        <v/>
      </c>
      <c r="I395" s="398" t="str">
        <f>IF($A395="","",VLOOKUP($A395,BDD!$A$8:$AU$2162,13,0))</f>
        <v/>
      </c>
      <c r="J395" s="398" t="str">
        <f>IF($A395="","",VLOOKUP($A395,BDD!$A$8:$AU$2162,14,0))</f>
        <v/>
      </c>
      <c r="K395" s="401" t="str">
        <f>IF(Y395="",IF($A395="","",VLOOKUP($A395,BDD!$A$8:$AU$2162,22,0)),VLOOKUP($A395,BDD!$A$8:$AU$2162,31,0))</f>
        <v/>
      </c>
      <c r="L395" s="399" t="str">
        <f>IF(Y395="",IF($A395="","",VLOOKUP($A395,BDD!$A$8:$AU$2162,16,0)),IF($A395="","",VLOOKUP($A395,BDD!$A$8:$AU$2162,29,0)))</f>
        <v/>
      </c>
      <c r="M395" s="402" t="str">
        <f>IF(Y395="",IF($A395="","",VLOOKUP($A395,BDD!$A$8:$AU$2162,17,0)),VLOOKUP($A395,BDD!$A$8:$AU$2162,30,0))</f>
        <v/>
      </c>
      <c r="N395" s="402" t="str">
        <f>IF(Y395="",IF($A395="","",VLOOKUP($A395,BDD!$A$8:$AU$2162,18,0)),VLOOKUP($A395,BDD!$A$8:$AU$2162,30,0))</f>
        <v/>
      </c>
      <c r="O395" s="402" t="str">
        <f>IF(Y395="",IF($A395="","",VLOOKUP($A395,BDD!$A$8:$AU$2162,19,0)),VLOOKUP($A395,BDD!$A$8:$AU$2162,30,0))</f>
        <v/>
      </c>
      <c r="P395" s="398" t="str">
        <f>IF($A395="","",RIGHT(VLOOKUP($A395,BDD!$A$8:$AU$2162,23,0),2))</f>
        <v/>
      </c>
      <c r="Q395" s="398" t="str">
        <f>IF($A395="","",RIGHT(VLOOKUP($A395,BDD!$A$8:$AU$2162,27,0),2))</f>
        <v/>
      </c>
      <c r="R395" s="398" t="str">
        <f>IF($A395="","",RIGHT(VLOOKUP($A395,BDD!$A$8:$AU$2162,32,0),2))</f>
        <v/>
      </c>
      <c r="S395" s="398" t="str">
        <f>IF($A395="","",RIGHT(VLOOKUP($A395,BDD!$A$8:$AU$2162,35,0),2))</f>
        <v/>
      </c>
      <c r="T395" s="398" t="str">
        <f>IF($A395="","",RIGHT(VLOOKUP($A395,BDD!$A$8:$AU$2162,38,0),2))</f>
        <v/>
      </c>
      <c r="U395" s="403"/>
      <c r="V395" s="359">
        <v>197</v>
      </c>
      <c r="W395" s="360"/>
      <c r="X395" s="416"/>
      <c r="Y395" s="411" t="str">
        <f>IF($A395="","",IF(VLOOKUP($A395,BDD!$A$8:$AU$2162,32,0)=0,"",VLOOKUP($A395,BDD!$A$8:$AU$2162,32,0)))</f>
        <v/>
      </c>
    </row>
    <row r="396" spans="1:25" s="359" customFormat="1" ht="21" customHeight="1">
      <c r="A396" s="350" t="str">
        <f t="shared" si="10"/>
        <v/>
      </c>
      <c r="B396" s="397" t="str">
        <f>IF($A396="","",VLOOKUP($A396,BDD!$A$8:$AU$2162,3,0))</f>
        <v/>
      </c>
      <c r="C396" s="363" t="str">
        <f>IF($A396="","",VLOOKUP($A396,BDD!$A$8:$AU$2162,4,0))</f>
        <v/>
      </c>
      <c r="D396" s="398" t="str">
        <f>IF($A396="","",VLOOKUP($A396,BDD!$A$8:$AU$2162,12,0))</f>
        <v/>
      </c>
      <c r="E396" s="398" t="str">
        <f>IF($A396="","",VLOOKUP($A396,BDD!$A$8:$AU$2162,5,0))</f>
        <v/>
      </c>
      <c r="F396" s="398" t="str">
        <f>IF($A396="","",VLOOKUP($A396,BDD!$A$8:$AU$2162,6,0))</f>
        <v/>
      </c>
      <c r="G396" s="399" t="str">
        <f>IF($A396="","",VLOOKUP($A396,BDD!$A$8:$AU$2162,7,0))</f>
        <v/>
      </c>
      <c r="H396" s="400" t="str">
        <f>IF($A396="","",VLOOKUP($A396,BDD!$A$8:$AU$2162,8,0))</f>
        <v/>
      </c>
      <c r="I396" s="398" t="str">
        <f>IF($A396="","",VLOOKUP($A396,BDD!$A$8:$AU$2162,13,0))</f>
        <v/>
      </c>
      <c r="J396" s="398" t="str">
        <f>IF($A396="","",VLOOKUP($A396,BDD!$A$8:$AU$2162,14,0))</f>
        <v/>
      </c>
      <c r="K396" s="401" t="str">
        <f>IF(Y396="",IF($A396="","",VLOOKUP($A396,BDD!$A$8:$AU$2162,22,0)),VLOOKUP($A396,BDD!$A$8:$AU$2162,31,0))</f>
        <v/>
      </c>
      <c r="L396" s="399" t="str">
        <f>IF(Y396="",IF($A396="","",VLOOKUP($A396,BDD!$A$8:$AU$2162,16,0)),IF($A396="","",VLOOKUP($A396,BDD!$A$8:$AU$2162,29,0)))</f>
        <v/>
      </c>
      <c r="M396" s="402" t="str">
        <f>IF(Y396="",IF($A396="","",VLOOKUP($A396,BDD!$A$8:$AU$2162,17,0)),VLOOKUP($A396,BDD!$A$8:$AU$2162,30,0))</f>
        <v/>
      </c>
      <c r="N396" s="402" t="str">
        <f>IF(Y396="",IF($A396="","",VLOOKUP($A396,BDD!$A$8:$AU$2162,18,0)),VLOOKUP($A396,BDD!$A$8:$AU$2162,30,0))</f>
        <v/>
      </c>
      <c r="O396" s="402" t="str">
        <f>IF(Y396="",IF($A396="","",VLOOKUP($A396,BDD!$A$8:$AU$2162,19,0)),VLOOKUP($A396,BDD!$A$8:$AU$2162,30,0))</f>
        <v/>
      </c>
      <c r="P396" s="398" t="str">
        <f>IF($A396="","",RIGHT(VLOOKUP($A396,BDD!$A$8:$AU$2162,23,0),2))</f>
        <v/>
      </c>
      <c r="Q396" s="398" t="str">
        <f>IF($A396="","",RIGHT(VLOOKUP($A396,BDD!$A$8:$AU$2162,27,0),2))</f>
        <v/>
      </c>
      <c r="R396" s="398" t="str">
        <f>IF($A396="","",RIGHT(VLOOKUP($A396,BDD!$A$8:$AU$2162,32,0),2))</f>
        <v/>
      </c>
      <c r="S396" s="398" t="str">
        <f>IF($A396="","",RIGHT(VLOOKUP($A396,BDD!$A$8:$AU$2162,35,0),2))</f>
        <v/>
      </c>
      <c r="T396" s="398" t="str">
        <f>IF($A396="","",RIGHT(VLOOKUP($A396,BDD!$A$8:$AU$2162,38,0),2))</f>
        <v/>
      </c>
      <c r="U396" s="403"/>
      <c r="V396" s="359">
        <v>198</v>
      </c>
      <c r="W396" s="360"/>
      <c r="X396" s="416"/>
      <c r="Y396" s="411" t="str">
        <f>IF($A396="","",IF(VLOOKUP($A396,BDD!$A$8:$AU$2162,32,0)=0,"",VLOOKUP($A396,BDD!$A$8:$AU$2162,32,0)))</f>
        <v/>
      </c>
    </row>
    <row r="397" spans="1:25" s="359" customFormat="1" ht="21" customHeight="1">
      <c r="A397" s="350" t="str">
        <f t="shared" si="10"/>
        <v/>
      </c>
      <c r="B397" s="397" t="str">
        <f>IF($A397="","",VLOOKUP($A397,BDD!$A$8:$AU$2162,3,0))</f>
        <v/>
      </c>
      <c r="C397" s="363" t="str">
        <f>IF($A397="","",VLOOKUP($A397,BDD!$A$8:$AU$2162,4,0))</f>
        <v/>
      </c>
      <c r="D397" s="398" t="str">
        <f>IF($A397="","",VLOOKUP($A397,BDD!$A$8:$AU$2162,12,0))</f>
        <v/>
      </c>
      <c r="E397" s="398" t="str">
        <f>IF($A397="","",VLOOKUP($A397,BDD!$A$8:$AU$2162,5,0))</f>
        <v/>
      </c>
      <c r="F397" s="398" t="str">
        <f>IF($A397="","",VLOOKUP($A397,BDD!$A$8:$AU$2162,6,0))</f>
        <v/>
      </c>
      <c r="G397" s="399" t="str">
        <f>IF($A397="","",VLOOKUP($A397,BDD!$A$8:$AU$2162,7,0))</f>
        <v/>
      </c>
      <c r="H397" s="398" t="str">
        <f>IF($A397="","",VLOOKUP($A397,BDD!$A$8:$AU$2162,8,0))</f>
        <v/>
      </c>
      <c r="I397" s="398" t="str">
        <f>IF($A397="","",VLOOKUP($A397,BDD!$A$8:$AU$2162,13,0))</f>
        <v/>
      </c>
      <c r="J397" s="398" t="str">
        <f>IF($A397="","",VLOOKUP($A397,BDD!$A$8:$AU$2162,14,0))</f>
        <v/>
      </c>
      <c r="K397" s="401" t="str">
        <f>IF(Y397="",IF($A397="","",VLOOKUP($A397,BDD!$A$8:$AU$2162,22,0)),VLOOKUP($A397,BDD!$A$8:$AU$2162,31,0))</f>
        <v/>
      </c>
      <c r="L397" s="399" t="str">
        <f>IF(Y397="",IF($A397="","",VLOOKUP($A397,BDD!$A$8:$AU$2162,16,0)),IF($A397="","",VLOOKUP($A397,BDD!$A$8:$AU$2162,29,0)))</f>
        <v/>
      </c>
      <c r="M397" s="402" t="str">
        <f>IF(Y397="",IF($A397="","",VLOOKUP($A397,BDD!$A$8:$AU$2162,17,0)),VLOOKUP($A397,BDD!$A$8:$AU$2162,30,0))</f>
        <v/>
      </c>
      <c r="N397" s="402" t="str">
        <f>IF(Y397="",IF($A397="","",VLOOKUP($A397,BDD!$A$8:$AU$2162,18,0)),VLOOKUP($A397,BDD!$A$8:$AU$2162,30,0))</f>
        <v/>
      </c>
      <c r="O397" s="402" t="str">
        <f>IF(Y397="",IF($A397="","",VLOOKUP($A397,BDD!$A$8:$AU$2162,19,0)),VLOOKUP($A397,BDD!$A$8:$AU$2162,30,0))</f>
        <v/>
      </c>
      <c r="P397" s="398" t="str">
        <f>IF($A397="","",RIGHT(VLOOKUP($A397,BDD!$A$8:$AU$2162,23,0),2))</f>
        <v/>
      </c>
      <c r="Q397" s="398" t="str">
        <f>IF($A397="","",RIGHT(VLOOKUP($A397,BDD!$A$8:$AU$2162,27,0),2))</f>
        <v/>
      </c>
      <c r="R397" s="398" t="str">
        <f>IF($A397="","",RIGHT(VLOOKUP($A397,BDD!$A$8:$AU$2162,32,0),2))</f>
        <v/>
      </c>
      <c r="S397" s="398" t="str">
        <f>IF($A397="","",RIGHT(VLOOKUP($A397,BDD!$A$8:$AU$2162,35,0),2))</f>
        <v/>
      </c>
      <c r="T397" s="398" t="str">
        <f>IF($A397="","",RIGHT(VLOOKUP($A397,BDD!$A$8:$AU$2162,38,0),2))</f>
        <v/>
      </c>
      <c r="U397" s="403"/>
      <c r="V397" s="359">
        <v>199</v>
      </c>
      <c r="W397" s="360"/>
      <c r="X397" s="416"/>
      <c r="Y397" s="411" t="str">
        <f>IF($A397="","",IF(VLOOKUP($A397,BDD!$A$8:$AU$2162,32,0)=0,"",VLOOKUP($A397,BDD!$A$8:$AU$2162,32,0)))</f>
        <v/>
      </c>
    </row>
    <row r="398" spans="1:25" s="359" customFormat="1" ht="21" customHeight="1">
      <c r="A398" s="350" t="str">
        <f t="shared" si="10"/>
        <v/>
      </c>
      <c r="B398" s="397" t="str">
        <f>IF($A398="","",VLOOKUP($A398,BDD!$A$8:$AU$2162,3,0))</f>
        <v/>
      </c>
      <c r="C398" s="363" t="str">
        <f>IF($A398="","",VLOOKUP($A398,BDD!$A$8:$AU$2162,4,0))</f>
        <v/>
      </c>
      <c r="D398" s="398" t="str">
        <f>IF($A398="","",VLOOKUP($A398,BDD!$A$8:$AU$2162,12,0))</f>
        <v/>
      </c>
      <c r="E398" s="398" t="str">
        <f>IF($A398="","",VLOOKUP($A398,BDD!$A$8:$AU$2162,5,0))</f>
        <v/>
      </c>
      <c r="F398" s="398" t="str">
        <f>IF($A398="","",VLOOKUP($A398,BDD!$A$8:$AU$2162,6,0))</f>
        <v/>
      </c>
      <c r="G398" s="399" t="str">
        <f>IF($A398="","",VLOOKUP($A398,BDD!$A$8:$AU$2162,7,0))</f>
        <v/>
      </c>
      <c r="H398" s="398" t="str">
        <f>IF($A398="","",VLOOKUP($A398,BDD!$A$8:$AU$2162,8,0))</f>
        <v/>
      </c>
      <c r="I398" s="398" t="str">
        <f>IF($A398="","",VLOOKUP($A398,BDD!$A$8:$AU$2162,13,0))</f>
        <v/>
      </c>
      <c r="J398" s="398" t="str">
        <f>IF($A398="","",VLOOKUP($A398,BDD!$A$8:$AU$2162,14,0))</f>
        <v/>
      </c>
      <c r="K398" s="401" t="str">
        <f>IF(Y398="",IF($A398="","",VLOOKUP($A398,BDD!$A$8:$AU$2162,22,0)),VLOOKUP($A398,BDD!$A$8:$AU$2162,31,0))</f>
        <v/>
      </c>
      <c r="L398" s="399" t="str">
        <f>IF(Y398="",IF($A398="","",VLOOKUP($A398,BDD!$A$8:$AU$2162,16,0)),IF($A398="","",VLOOKUP($A398,BDD!$A$8:$AU$2162,29,0)))</f>
        <v/>
      </c>
      <c r="M398" s="402" t="str">
        <f>IF(Y398="",IF($A398="","",VLOOKUP($A398,BDD!$A$8:$AU$2162,17,0)),VLOOKUP($A398,BDD!$A$8:$AU$2162,30,0))</f>
        <v/>
      </c>
      <c r="N398" s="402" t="str">
        <f>IF(Y398="",IF($A398="","",VLOOKUP($A398,BDD!$A$8:$AU$2162,18,0)),VLOOKUP($A398,BDD!$A$8:$AU$2162,30,0))</f>
        <v/>
      </c>
      <c r="O398" s="402" t="str">
        <f>IF(Y398="",IF($A398="","",VLOOKUP($A398,BDD!$A$8:$AU$2162,19,0)),VLOOKUP($A398,BDD!$A$8:$AU$2162,30,0))</f>
        <v/>
      </c>
      <c r="P398" s="398" t="str">
        <f>IF($A398="","",RIGHT(VLOOKUP($A398,BDD!$A$8:$AU$2162,23,0),2))</f>
        <v/>
      </c>
      <c r="Q398" s="398" t="str">
        <f>IF($A398="","",RIGHT(VLOOKUP($A398,BDD!$A$8:$AU$2162,27,0),2))</f>
        <v/>
      </c>
      <c r="R398" s="398" t="str">
        <f>IF($A398="","",RIGHT(VLOOKUP($A398,BDD!$A$8:$AU$2162,32,0),2))</f>
        <v/>
      </c>
      <c r="S398" s="398" t="str">
        <f>IF($A398="","",RIGHT(VLOOKUP($A398,BDD!$A$8:$AU$2162,35,0),2))</f>
        <v/>
      </c>
      <c r="T398" s="398" t="str">
        <f>IF($A398="","",RIGHT(VLOOKUP($A398,BDD!$A$8:$AU$2162,38,0),2))</f>
        <v/>
      </c>
      <c r="U398" s="403"/>
      <c r="V398" s="359">
        <v>200</v>
      </c>
      <c r="W398" s="360"/>
      <c r="X398" s="416"/>
      <c r="Y398" s="411" t="str">
        <f>IF($A398="","",IF(VLOOKUP($A398,BDD!$A$8:$AU$2162,32,0)=0,"",VLOOKUP($A398,BDD!$A$8:$AU$2162,32,0)))</f>
        <v/>
      </c>
    </row>
    <row r="399" spans="1:25" s="359" customFormat="1" ht="21" customHeight="1">
      <c r="A399" s="350" t="str">
        <f t="shared" si="10"/>
        <v/>
      </c>
      <c r="B399" s="397" t="str">
        <f>IF($A399="","",VLOOKUP($A399,BDD!$A$8:$AU$2162,3,0))</f>
        <v/>
      </c>
      <c r="C399" s="363" t="str">
        <f>IF($A399="","",VLOOKUP($A399,BDD!$A$8:$AU$2162,4,0))</f>
        <v/>
      </c>
      <c r="D399" s="398" t="str">
        <f>IF($A399="","",VLOOKUP($A399,BDD!$A$8:$AU$2162,12,0))</f>
        <v/>
      </c>
      <c r="E399" s="398" t="str">
        <f>IF($A399="","",VLOOKUP($A399,BDD!$A$8:$AU$2162,5,0))</f>
        <v/>
      </c>
      <c r="F399" s="398" t="str">
        <f>IF($A399="","",VLOOKUP($A399,BDD!$A$8:$AU$2162,6,0))</f>
        <v/>
      </c>
      <c r="G399" s="399" t="str">
        <f>IF($A399="","",VLOOKUP($A399,BDD!$A$8:$AU$2162,7,0))</f>
        <v/>
      </c>
      <c r="H399" s="398" t="str">
        <f>IF($A399="","",VLOOKUP($A399,BDD!$A$8:$AU$2162,8,0))</f>
        <v/>
      </c>
      <c r="I399" s="398" t="str">
        <f>IF($A399="","",VLOOKUP($A399,BDD!$A$8:$AU$2162,13,0))</f>
        <v/>
      </c>
      <c r="J399" s="398" t="str">
        <f>IF($A399="","",VLOOKUP($A399,BDD!$A$8:$AU$2162,14,0))</f>
        <v/>
      </c>
      <c r="K399" s="401" t="str">
        <f>IF(Y399="",IF($A399="","",VLOOKUP($A399,BDD!$A$8:$AU$2162,22,0)),VLOOKUP($A399,BDD!$A$8:$AU$2162,31,0))</f>
        <v/>
      </c>
      <c r="L399" s="399" t="str">
        <f>IF(Y399="",IF($A399="","",VLOOKUP($A399,BDD!$A$8:$AU$2162,16,0)),IF($A399="","",VLOOKUP($A399,BDD!$A$8:$AU$2162,29,0)))</f>
        <v/>
      </c>
      <c r="M399" s="402" t="str">
        <f>IF(Y399="",IF($A399="","",VLOOKUP($A399,BDD!$A$8:$AU$2162,17,0)),VLOOKUP($A399,BDD!$A$8:$AU$2162,30,0))</f>
        <v/>
      </c>
      <c r="N399" s="402" t="str">
        <f>IF(Y399="",IF($A399="","",VLOOKUP($A399,BDD!$A$8:$AU$2162,18,0)),VLOOKUP($A399,BDD!$A$8:$AU$2162,30,0))</f>
        <v/>
      </c>
      <c r="O399" s="402" t="str">
        <f>IF(Y399="",IF($A399="","",VLOOKUP($A399,BDD!$A$8:$AU$2162,19,0)),VLOOKUP($A399,BDD!$A$8:$AU$2162,30,0))</f>
        <v/>
      </c>
      <c r="P399" s="398" t="str">
        <f>IF($A399="","",RIGHT(VLOOKUP($A399,BDD!$A$8:$AU$2162,23,0),2))</f>
        <v/>
      </c>
      <c r="Q399" s="398" t="str">
        <f>IF($A399="","",RIGHT(VLOOKUP($A399,BDD!$A$8:$AU$2162,27,0),2))</f>
        <v/>
      </c>
      <c r="R399" s="398" t="str">
        <f>IF($A399="","",RIGHT(VLOOKUP($A399,BDD!$A$8:$AU$2162,32,0),2))</f>
        <v/>
      </c>
      <c r="S399" s="398" t="str">
        <f>IF($A399="","",RIGHT(VLOOKUP($A399,BDD!$A$8:$AU$2162,35,0),2))</f>
        <v/>
      </c>
      <c r="T399" s="398" t="str">
        <f>IF($A399="","",RIGHT(VLOOKUP($A399,BDD!$A$8:$AU$2162,38,0),2))</f>
        <v/>
      </c>
      <c r="U399" s="403"/>
      <c r="V399" s="359">
        <v>201</v>
      </c>
      <c r="W399" s="360"/>
      <c r="X399" s="416"/>
      <c r="Y399" s="411" t="str">
        <f>IF($A399="","",IF(VLOOKUP($A399,BDD!$A$8:$AU$2162,32,0)=0,"",VLOOKUP($A399,BDD!$A$8:$AU$2162,32,0)))</f>
        <v/>
      </c>
    </row>
    <row r="400" spans="1:25" s="359" customFormat="1" ht="21" customHeight="1">
      <c r="A400" s="350" t="str">
        <f t="shared" si="10"/>
        <v/>
      </c>
      <c r="B400" s="397" t="str">
        <f>IF($A400="","",VLOOKUP($A400,BDD!$A$8:$AU$2162,3,0))</f>
        <v/>
      </c>
      <c r="C400" s="363" t="str">
        <f>IF($A400="","",VLOOKUP($A400,BDD!$A$8:$AU$2162,4,0))</f>
        <v/>
      </c>
      <c r="D400" s="398" t="str">
        <f>IF($A400="","",VLOOKUP($A400,BDD!$A$8:$AU$2162,12,0))</f>
        <v/>
      </c>
      <c r="E400" s="398" t="str">
        <f>IF($A400="","",VLOOKUP($A400,BDD!$A$8:$AU$2162,5,0))</f>
        <v/>
      </c>
      <c r="F400" s="398" t="str">
        <f>IF($A400="","",VLOOKUP($A400,BDD!$A$8:$AU$2162,6,0))</f>
        <v/>
      </c>
      <c r="G400" s="399" t="str">
        <f>IF($A400="","",VLOOKUP($A400,BDD!$A$8:$AU$2162,7,0))</f>
        <v/>
      </c>
      <c r="H400" s="400" t="str">
        <f>IF($A400="","",VLOOKUP($A400,BDD!$A$8:$AU$2162,8,0))</f>
        <v/>
      </c>
      <c r="I400" s="398" t="str">
        <f>IF($A400="","",VLOOKUP($A400,BDD!$A$8:$AU$2162,13,0))</f>
        <v/>
      </c>
      <c r="J400" s="398" t="str">
        <f>IF($A400="","",VLOOKUP($A400,BDD!$A$8:$AU$2162,14,0))</f>
        <v/>
      </c>
      <c r="K400" s="401" t="str">
        <f>IF(Y400="",IF($A400="","",VLOOKUP($A400,BDD!$A$8:$AU$2162,22,0)),VLOOKUP($A400,BDD!$A$8:$AU$2162,31,0))</f>
        <v/>
      </c>
      <c r="L400" s="399" t="str">
        <f>IF(Y400="",IF($A400="","",VLOOKUP($A400,BDD!$A$8:$AU$2162,16,0)),IF($A400="","",VLOOKUP($A400,BDD!$A$8:$AU$2162,29,0)))</f>
        <v/>
      </c>
      <c r="M400" s="402" t="str">
        <f>IF(Y400="",IF($A400="","",VLOOKUP($A400,BDD!$A$8:$AU$2162,17,0)),VLOOKUP($A400,BDD!$A$8:$AU$2162,30,0))</f>
        <v/>
      </c>
      <c r="N400" s="402" t="str">
        <f>IF(Y400="",IF($A400="","",VLOOKUP($A400,BDD!$A$8:$AU$2162,18,0)),VLOOKUP($A400,BDD!$A$8:$AU$2162,30,0))</f>
        <v/>
      </c>
      <c r="O400" s="402" t="str">
        <f>IF(Y400="",IF($A400="","",VLOOKUP($A400,BDD!$A$8:$AU$2162,19,0)),VLOOKUP($A400,BDD!$A$8:$AU$2162,30,0))</f>
        <v/>
      </c>
      <c r="P400" s="398" t="str">
        <f>IF($A400="","",RIGHT(VLOOKUP($A400,BDD!$A$8:$AU$2162,23,0),2))</f>
        <v/>
      </c>
      <c r="Q400" s="398" t="str">
        <f>IF($A400="","",RIGHT(VLOOKUP($A400,BDD!$A$8:$AU$2162,27,0),2))</f>
        <v/>
      </c>
      <c r="R400" s="398" t="str">
        <f>IF($A400="","",RIGHT(VLOOKUP($A400,BDD!$A$8:$AU$2162,32,0),2))</f>
        <v/>
      </c>
      <c r="S400" s="398" t="str">
        <f>IF($A400="","",RIGHT(VLOOKUP($A400,BDD!$A$8:$AU$2162,35,0),2))</f>
        <v/>
      </c>
      <c r="T400" s="398" t="str">
        <f>IF($A400="","",RIGHT(VLOOKUP($A400,BDD!$A$8:$AU$2162,38,0),2))</f>
        <v/>
      </c>
      <c r="U400" s="403"/>
      <c r="V400" s="359">
        <v>202</v>
      </c>
      <c r="W400" s="360"/>
      <c r="X400" s="416"/>
      <c r="Y400" s="411" t="str">
        <f>IF($A400="","",IF(VLOOKUP($A400,BDD!$A$8:$AU$2162,32,0)=0,"",VLOOKUP($A400,BDD!$A$8:$AU$2162,32,0)))</f>
        <v/>
      </c>
    </row>
    <row r="401" spans="1:25" s="359" customFormat="1" ht="21" customHeight="1">
      <c r="A401" s="350" t="str">
        <f t="shared" si="10"/>
        <v/>
      </c>
      <c r="B401" s="397" t="str">
        <f>IF($A401="","",VLOOKUP($A401,BDD!$A$8:$AU$2162,3,0))</f>
        <v/>
      </c>
      <c r="C401" s="363" t="str">
        <f>IF($A401="","",VLOOKUP($A401,BDD!$A$8:$AU$2162,4,0))</f>
        <v/>
      </c>
      <c r="D401" s="398" t="str">
        <f>IF($A401="","",VLOOKUP($A401,BDD!$A$8:$AU$2162,12,0))</f>
        <v/>
      </c>
      <c r="E401" s="398" t="str">
        <f>IF($A401="","",VLOOKUP($A401,BDD!$A$8:$AU$2162,5,0))</f>
        <v/>
      </c>
      <c r="F401" s="398" t="str">
        <f>IF($A401="","",VLOOKUP($A401,BDD!$A$8:$AU$2162,6,0))</f>
        <v/>
      </c>
      <c r="G401" s="399" t="str">
        <f>IF($A401="","",VLOOKUP($A401,BDD!$A$8:$AU$2162,7,0))</f>
        <v/>
      </c>
      <c r="H401" s="398" t="str">
        <f>IF($A401="","",VLOOKUP($A401,BDD!$A$8:$AU$2162,8,0))</f>
        <v/>
      </c>
      <c r="I401" s="398" t="str">
        <f>IF($A401="","",VLOOKUP($A401,BDD!$A$8:$AU$2162,13,0))</f>
        <v/>
      </c>
      <c r="J401" s="398" t="str">
        <f>IF($A401="","",VLOOKUP($A401,BDD!$A$8:$AU$2162,14,0))</f>
        <v/>
      </c>
      <c r="K401" s="401" t="str">
        <f>IF(Y401="",IF($A401="","",VLOOKUP($A401,BDD!$A$8:$AU$2162,22,0)),VLOOKUP($A401,BDD!$A$8:$AU$2162,31,0))</f>
        <v/>
      </c>
      <c r="L401" s="399" t="str">
        <f>IF(Y401="",IF($A401="","",VLOOKUP($A401,BDD!$A$8:$AU$2162,16,0)),IF($A401="","",VLOOKUP($A401,BDD!$A$8:$AU$2162,29,0)))</f>
        <v/>
      </c>
      <c r="M401" s="402" t="str">
        <f>IF(Y401="",IF($A401="","",VLOOKUP($A401,BDD!$A$8:$AU$2162,17,0)),VLOOKUP($A401,BDD!$A$8:$AU$2162,30,0))</f>
        <v/>
      </c>
      <c r="N401" s="402" t="str">
        <f>IF(Y401="",IF($A401="","",VLOOKUP($A401,BDD!$A$8:$AU$2162,18,0)),VLOOKUP($A401,BDD!$A$8:$AU$2162,30,0))</f>
        <v/>
      </c>
      <c r="O401" s="402" t="str">
        <f>IF(Y401="",IF($A401="","",VLOOKUP($A401,BDD!$A$8:$AU$2162,19,0)),VLOOKUP($A401,BDD!$A$8:$AU$2162,30,0))</f>
        <v/>
      </c>
      <c r="P401" s="398" t="str">
        <f>IF($A401="","",RIGHT(VLOOKUP($A401,BDD!$A$8:$AU$2162,23,0),2))</f>
        <v/>
      </c>
      <c r="Q401" s="398" t="str">
        <f>IF($A401="","",RIGHT(VLOOKUP($A401,BDD!$A$8:$AU$2162,27,0),2))</f>
        <v/>
      </c>
      <c r="R401" s="398" t="str">
        <f>IF($A401="","",RIGHT(VLOOKUP($A401,BDD!$A$8:$AU$2162,32,0),2))</f>
        <v/>
      </c>
      <c r="S401" s="398" t="str">
        <f>IF($A401="","",RIGHT(VLOOKUP($A401,BDD!$A$8:$AU$2162,35,0),2))</f>
        <v/>
      </c>
      <c r="T401" s="398" t="str">
        <f>IF($A401="","",RIGHT(VLOOKUP($A401,BDD!$A$8:$AU$2162,38,0),2))</f>
        <v/>
      </c>
      <c r="U401" s="403"/>
      <c r="V401" s="359">
        <v>203</v>
      </c>
      <c r="W401" s="360"/>
      <c r="X401" s="416"/>
      <c r="Y401" s="411" t="str">
        <f>IF($A401="","",IF(VLOOKUP($A401,BDD!$A$8:$AU$2162,32,0)=0,"",VLOOKUP($A401,BDD!$A$8:$AU$2162,32,0)))</f>
        <v/>
      </c>
    </row>
    <row r="402" spans="1:25" s="359" customFormat="1" ht="21" customHeight="1">
      <c r="A402" s="350" t="str">
        <f t="shared" si="10"/>
        <v/>
      </c>
      <c r="B402" s="397" t="str">
        <f>IF($A402="","",VLOOKUP($A402,BDD!$A$8:$AU$2162,3,0))</f>
        <v/>
      </c>
      <c r="C402" s="363" t="str">
        <f>IF($A402="","",VLOOKUP($A402,BDD!$A$8:$AU$2162,4,0))</f>
        <v/>
      </c>
      <c r="D402" s="398" t="str">
        <f>IF($A402="","",VLOOKUP($A402,BDD!$A$8:$AU$2162,12,0))</f>
        <v/>
      </c>
      <c r="E402" s="398" t="str">
        <f>IF($A402="","",VLOOKUP($A402,BDD!$A$8:$AU$2162,5,0))</f>
        <v/>
      </c>
      <c r="F402" s="398" t="str">
        <f>IF($A402="","",VLOOKUP($A402,BDD!$A$8:$AU$2162,6,0))</f>
        <v/>
      </c>
      <c r="G402" s="399" t="str">
        <f>IF($A402="","",VLOOKUP($A402,BDD!$A$8:$AU$2162,7,0))</f>
        <v/>
      </c>
      <c r="H402" s="398" t="str">
        <f>IF($A402="","",VLOOKUP($A402,BDD!$A$8:$AU$2162,8,0))</f>
        <v/>
      </c>
      <c r="I402" s="398" t="str">
        <f>IF($A402="","",VLOOKUP($A402,BDD!$A$8:$AU$2162,13,0))</f>
        <v/>
      </c>
      <c r="J402" s="398" t="str">
        <f>IF($A402="","",VLOOKUP($A402,BDD!$A$8:$AU$2162,14,0))</f>
        <v/>
      </c>
      <c r="K402" s="401" t="str">
        <f>IF(Y402="",IF($A402="","",VLOOKUP($A402,BDD!$A$8:$AU$2162,22,0)),VLOOKUP($A402,BDD!$A$8:$AU$2162,31,0))</f>
        <v/>
      </c>
      <c r="L402" s="399" t="str">
        <f>IF(Y402="",IF($A402="","",VLOOKUP($A402,BDD!$A$8:$AU$2162,16,0)),IF($A402="","",VLOOKUP($A402,BDD!$A$8:$AU$2162,29,0)))</f>
        <v/>
      </c>
      <c r="M402" s="402" t="str">
        <f>IF(Y402="",IF($A402="","",VLOOKUP($A402,BDD!$A$8:$AU$2162,17,0)),VLOOKUP($A402,BDD!$A$8:$AU$2162,30,0))</f>
        <v/>
      </c>
      <c r="N402" s="402" t="str">
        <f>IF(Y402="",IF($A402="","",VLOOKUP($A402,BDD!$A$8:$AU$2162,18,0)),VLOOKUP($A402,BDD!$A$8:$AU$2162,30,0))</f>
        <v/>
      </c>
      <c r="O402" s="402" t="str">
        <f>IF(Y402="",IF($A402="","",VLOOKUP($A402,BDD!$A$8:$AU$2162,19,0)),VLOOKUP($A402,BDD!$A$8:$AU$2162,30,0))</f>
        <v/>
      </c>
      <c r="P402" s="398" t="str">
        <f>IF($A402="","",RIGHT(VLOOKUP($A402,BDD!$A$8:$AU$2162,23,0),2))</f>
        <v/>
      </c>
      <c r="Q402" s="398" t="str">
        <f>IF($A402="","",RIGHT(VLOOKUP($A402,BDD!$A$8:$AU$2162,27,0),2))</f>
        <v/>
      </c>
      <c r="R402" s="398" t="str">
        <f>IF($A402="","",RIGHT(VLOOKUP($A402,BDD!$A$8:$AU$2162,32,0),2))</f>
        <v/>
      </c>
      <c r="S402" s="398" t="str">
        <f>IF($A402="","",RIGHT(VLOOKUP($A402,BDD!$A$8:$AU$2162,35,0),2))</f>
        <v/>
      </c>
      <c r="T402" s="398" t="str">
        <f>IF($A402="","",RIGHT(VLOOKUP($A402,BDD!$A$8:$AU$2162,38,0),2))</f>
        <v/>
      </c>
      <c r="U402" s="403"/>
      <c r="V402" s="359">
        <v>204</v>
      </c>
      <c r="W402" s="360"/>
      <c r="X402" s="416"/>
      <c r="Y402" s="411" t="str">
        <f>IF($A402="","",IF(VLOOKUP($A402,BDD!$A$8:$AU$2162,32,0)=0,"",VLOOKUP($A402,BDD!$A$8:$AU$2162,32,0)))</f>
        <v/>
      </c>
    </row>
    <row r="403" spans="1:25" s="359" customFormat="1" ht="21" customHeight="1">
      <c r="A403" s="350" t="str">
        <f t="shared" si="10"/>
        <v/>
      </c>
      <c r="B403" s="397" t="str">
        <f>IF($A403="","",VLOOKUP($A403,BDD!$A$8:$AU$2162,3,0))</f>
        <v/>
      </c>
      <c r="C403" s="363" t="str">
        <f>IF($A403="","",VLOOKUP($A403,BDD!$A$8:$AU$2162,4,0))</f>
        <v/>
      </c>
      <c r="D403" s="398" t="str">
        <f>IF($A403="","",VLOOKUP($A403,BDD!$A$8:$AU$2162,12,0))</f>
        <v/>
      </c>
      <c r="E403" s="398" t="str">
        <f>IF($A403="","",VLOOKUP($A403,BDD!$A$8:$AU$2162,5,0))</f>
        <v/>
      </c>
      <c r="F403" s="398" t="str">
        <f>IF($A403="","",VLOOKUP($A403,BDD!$A$8:$AU$2162,6,0))</f>
        <v/>
      </c>
      <c r="G403" s="399" t="str">
        <f>IF($A403="","",VLOOKUP($A403,BDD!$A$8:$AU$2162,7,0))</f>
        <v/>
      </c>
      <c r="H403" s="398" t="str">
        <f>IF($A403="","",VLOOKUP($A403,BDD!$A$8:$AU$2162,8,0))</f>
        <v/>
      </c>
      <c r="I403" s="398" t="str">
        <f>IF($A403="","",VLOOKUP($A403,BDD!$A$8:$AU$2162,13,0))</f>
        <v/>
      </c>
      <c r="J403" s="398" t="str">
        <f>IF($A403="","",VLOOKUP($A403,BDD!$A$8:$AU$2162,14,0))</f>
        <v/>
      </c>
      <c r="K403" s="401" t="str">
        <f>IF(Y403="",IF($A403="","",VLOOKUP($A403,BDD!$A$8:$AU$2162,22,0)),VLOOKUP($A403,BDD!$A$8:$AU$2162,31,0))</f>
        <v/>
      </c>
      <c r="L403" s="399" t="str">
        <f>IF(Y403="",IF($A403="","",VLOOKUP($A403,BDD!$A$8:$AU$2162,16,0)),IF($A403="","",VLOOKUP($A403,BDD!$A$8:$AU$2162,29,0)))</f>
        <v/>
      </c>
      <c r="M403" s="402" t="str">
        <f>IF(Y403="",IF($A403="","",VLOOKUP($A403,BDD!$A$8:$AU$2162,17,0)),VLOOKUP($A403,BDD!$A$8:$AU$2162,30,0))</f>
        <v/>
      </c>
      <c r="N403" s="402" t="str">
        <f>IF(Y403="",IF($A403="","",VLOOKUP($A403,BDD!$A$8:$AU$2162,18,0)),VLOOKUP($A403,BDD!$A$8:$AU$2162,30,0))</f>
        <v/>
      </c>
      <c r="O403" s="402" t="str">
        <f>IF(Y403="",IF($A403="","",VLOOKUP($A403,BDD!$A$8:$AU$2162,19,0)),VLOOKUP($A403,BDD!$A$8:$AU$2162,30,0))</f>
        <v/>
      </c>
      <c r="P403" s="398" t="str">
        <f>IF($A403="","",RIGHT(VLOOKUP($A403,BDD!$A$8:$AU$2162,23,0),2))</f>
        <v/>
      </c>
      <c r="Q403" s="398" t="str">
        <f>IF($A403="","",RIGHT(VLOOKUP($A403,BDD!$A$8:$AU$2162,27,0),2))</f>
        <v/>
      </c>
      <c r="R403" s="398" t="str">
        <f>IF($A403="","",RIGHT(VLOOKUP($A403,BDD!$A$8:$AU$2162,32,0),2))</f>
        <v/>
      </c>
      <c r="S403" s="398" t="str">
        <f>IF($A403="","",RIGHT(VLOOKUP($A403,BDD!$A$8:$AU$2162,35,0),2))</f>
        <v/>
      </c>
      <c r="T403" s="398" t="str">
        <f>IF($A403="","",RIGHT(VLOOKUP($A403,BDD!$A$8:$AU$2162,38,0),2))</f>
        <v/>
      </c>
      <c r="U403" s="403"/>
      <c r="V403" s="359">
        <v>205</v>
      </c>
      <c r="W403" s="360"/>
      <c r="X403" s="416"/>
      <c r="Y403" s="411" t="str">
        <f>IF($A403="","",IF(VLOOKUP($A403,BDD!$A$8:$AU$2162,32,0)=0,"",VLOOKUP($A403,BDD!$A$8:$AU$2162,32,0)))</f>
        <v/>
      </c>
    </row>
    <row r="404" spans="1:25" s="359" customFormat="1" ht="21" customHeight="1">
      <c r="A404" s="350" t="str">
        <f>IF(X268="","",X268)</f>
        <v/>
      </c>
      <c r="B404" s="397" t="str">
        <f>IF($A404="","",VLOOKUP($A404,BDD!$A$8:$AU$2162,3,0))</f>
        <v/>
      </c>
      <c r="C404" s="363" t="str">
        <f>IF($A404="","",VLOOKUP($A404,BDD!$A$8:$AU$2162,4,0))</f>
        <v/>
      </c>
      <c r="D404" s="398" t="str">
        <f>IF($A404="","",VLOOKUP($A404,BDD!$A$8:$AU$2162,12,0))</f>
        <v/>
      </c>
      <c r="E404" s="398" t="str">
        <f>IF($A404="","",VLOOKUP($A404,BDD!$A$8:$AU$2162,5,0))</f>
        <v/>
      </c>
      <c r="F404" s="398" t="str">
        <f>IF($A404="","",VLOOKUP($A404,BDD!$A$8:$AU$2162,6,0))</f>
        <v/>
      </c>
      <c r="G404" s="399" t="str">
        <f>IF($A404="","",VLOOKUP($A404,BDD!$A$8:$AU$2162,7,0))</f>
        <v/>
      </c>
      <c r="H404" s="398" t="str">
        <f>IF($A404="","",VLOOKUP($A404,BDD!$A$8:$AU$2162,8,0))</f>
        <v/>
      </c>
      <c r="I404" s="398" t="str">
        <f>IF($A404="","",VLOOKUP($A404,BDD!$A$8:$AU$2162,13,0))</f>
        <v/>
      </c>
      <c r="J404" s="398" t="str">
        <f>IF($A404="","",VLOOKUP($A404,BDD!$A$8:$AU$2162,14,0))</f>
        <v/>
      </c>
      <c r="K404" s="401" t="str">
        <f>IF(Y404="",IF($A404="","",VLOOKUP($A404,BDD!$A$8:$AU$2162,22,0)),VLOOKUP($A404,BDD!$A$8:$AU$2162,31,0))</f>
        <v/>
      </c>
      <c r="L404" s="399" t="str">
        <f>IF(Y404="",IF($A404="","",VLOOKUP($A404,BDD!$A$8:$AU$2162,16,0)),IF($A404="","",VLOOKUP($A404,BDD!$A$8:$AU$2162,29,0)))</f>
        <v/>
      </c>
      <c r="M404" s="402" t="str">
        <f>IF(Y404="",IF($A404="","",VLOOKUP($A404,BDD!$A$8:$AU$2162,17,0)),VLOOKUP($A404,BDD!$A$8:$AU$2162,30,0))</f>
        <v/>
      </c>
      <c r="N404" s="402" t="str">
        <f>IF(Y404="",IF($A404="","",VLOOKUP($A404,BDD!$A$8:$AU$2162,18,0)),VLOOKUP($A404,BDD!$A$8:$AU$2162,30,0))</f>
        <v/>
      </c>
      <c r="O404" s="402" t="str">
        <f>IF(Y404="",IF($A404="","",VLOOKUP($A404,BDD!$A$8:$AU$2162,19,0)),VLOOKUP($A404,BDD!$A$8:$AU$2162,30,0))</f>
        <v/>
      </c>
      <c r="P404" s="398" t="str">
        <f>IF($A404="","",RIGHT(VLOOKUP($A404,BDD!$A$8:$AU$2162,23,0),2))</f>
        <v/>
      </c>
      <c r="Q404" s="398" t="str">
        <f>IF($A404="","",RIGHT(VLOOKUP($A404,BDD!$A$8:$AU$2162,27,0),2))</f>
        <v/>
      </c>
      <c r="R404" s="398" t="str">
        <f>IF($A404="","",RIGHT(VLOOKUP($A404,BDD!$A$8:$AU$2162,32,0),2))</f>
        <v/>
      </c>
      <c r="S404" s="398" t="str">
        <f>IF($A404="","",RIGHT(VLOOKUP($A404,BDD!$A$8:$AU$2162,35,0),2))</f>
        <v/>
      </c>
      <c r="T404" s="398" t="str">
        <f>IF($A404="","",RIGHT(VLOOKUP($A404,BDD!$A$8:$AU$2162,38,0),2))</f>
        <v/>
      </c>
      <c r="U404" s="403"/>
      <c r="V404" s="359">
        <v>206</v>
      </c>
      <c r="W404" s="360"/>
      <c r="X404" s="416"/>
      <c r="Y404" s="411" t="str">
        <f>IF($A404="","",IF(VLOOKUP($A404,BDD!$A$8:$AU$2162,32,0)=0,"",VLOOKUP($A404,BDD!$A$8:$AU$2162,32,0)))</f>
        <v/>
      </c>
    </row>
    <row r="405" spans="1:25" s="359" customFormat="1" ht="21" customHeight="1">
      <c r="A405" s="350" t="str">
        <f t="shared" si="10"/>
        <v/>
      </c>
      <c r="B405" s="397" t="str">
        <f>IF($A405="","",VLOOKUP($A405,BDD!$A$8:$AU$2162,3,0))</f>
        <v/>
      </c>
      <c r="C405" s="363" t="str">
        <f>IF($A405="","",VLOOKUP($A405,BDD!$A$8:$AU$2162,4,0))</f>
        <v/>
      </c>
      <c r="D405" s="398" t="str">
        <f>IF($A405="","",VLOOKUP($A405,BDD!$A$8:$AU$2162,12,0))</f>
        <v/>
      </c>
      <c r="E405" s="398" t="str">
        <f>IF($A405="","",VLOOKUP($A405,BDD!$A$8:$AU$2162,5,0))</f>
        <v/>
      </c>
      <c r="F405" s="398" t="str">
        <f>IF($A405="","",VLOOKUP($A405,BDD!$A$8:$AU$2162,6,0))</f>
        <v/>
      </c>
      <c r="G405" s="399" t="str">
        <f>IF($A405="","",VLOOKUP($A405,BDD!$A$8:$AU$2162,7,0))</f>
        <v/>
      </c>
      <c r="H405" s="398" t="str">
        <f>IF($A405="","",VLOOKUP($A405,BDD!$A$8:$AU$2162,8,0))</f>
        <v/>
      </c>
      <c r="I405" s="398" t="str">
        <f>IF($A405="","",VLOOKUP($A405,BDD!$A$8:$AU$2162,13,0))</f>
        <v/>
      </c>
      <c r="J405" s="398" t="str">
        <f>IF($A405="","",VLOOKUP($A405,BDD!$A$8:$AU$2162,14,0))</f>
        <v/>
      </c>
      <c r="K405" s="401" t="str">
        <f>IF(Y405="",IF($A405="","",VLOOKUP($A405,BDD!$A$8:$AU$2162,22,0)),VLOOKUP($A405,BDD!$A$8:$AU$2162,31,0))</f>
        <v/>
      </c>
      <c r="L405" s="399" t="str">
        <f>IF(Y405="",IF($A405="","",VLOOKUP($A405,BDD!$A$8:$AU$2162,16,0)),IF($A405="","",VLOOKUP($A405,BDD!$A$8:$AU$2162,29,0)))</f>
        <v/>
      </c>
      <c r="M405" s="402" t="str">
        <f>IF(Y405="",IF($A405="","",VLOOKUP($A405,BDD!$A$8:$AU$2162,17,0)),VLOOKUP($A405,BDD!$A$8:$AU$2162,30,0))</f>
        <v/>
      </c>
      <c r="N405" s="402" t="str">
        <f>IF(Y405="",IF($A405="","",VLOOKUP($A405,BDD!$A$8:$AU$2162,18,0)),VLOOKUP($A405,BDD!$A$8:$AU$2162,30,0))</f>
        <v/>
      </c>
      <c r="O405" s="402" t="str">
        <f>IF(Y405="",IF($A405="","",VLOOKUP($A405,BDD!$A$8:$AU$2162,19,0)),VLOOKUP($A405,BDD!$A$8:$AU$2162,30,0))</f>
        <v/>
      </c>
      <c r="P405" s="398" t="str">
        <f>IF($A405="","",RIGHT(VLOOKUP($A405,BDD!$A$8:$AU$2162,23,0),2))</f>
        <v/>
      </c>
      <c r="Q405" s="398" t="str">
        <f>IF($A405="","",RIGHT(VLOOKUP($A405,BDD!$A$8:$AU$2162,27,0),2))</f>
        <v/>
      </c>
      <c r="R405" s="398" t="str">
        <f>IF($A405="","",RIGHT(VLOOKUP($A405,BDD!$A$8:$AU$2162,32,0),2))</f>
        <v/>
      </c>
      <c r="S405" s="398" t="str">
        <f>IF($A405="","",RIGHT(VLOOKUP($A405,BDD!$A$8:$AU$2162,35,0),2))</f>
        <v/>
      </c>
      <c r="T405" s="398" t="str">
        <f>IF($A405="","",RIGHT(VLOOKUP($A405,BDD!$A$8:$AU$2162,38,0),2))</f>
        <v/>
      </c>
      <c r="U405" s="403"/>
      <c r="V405" s="359">
        <v>207</v>
      </c>
      <c r="W405" s="360"/>
      <c r="X405" s="416"/>
      <c r="Y405" s="411" t="str">
        <f>IF($A405="","",IF(VLOOKUP($A405,BDD!$A$8:$AU$2162,32,0)=0,"",VLOOKUP($A405,BDD!$A$8:$AU$2162,32,0)))</f>
        <v/>
      </c>
    </row>
    <row r="406" spans="1:25" s="359" customFormat="1" ht="21" customHeight="1">
      <c r="A406" s="350" t="str">
        <f t="shared" si="10"/>
        <v/>
      </c>
      <c r="B406" s="397" t="str">
        <f>IF($A406="","",VLOOKUP($A406,BDD!$A$8:$AU$2162,3,0))</f>
        <v/>
      </c>
      <c r="C406" s="363" t="str">
        <f>IF($A406="","",VLOOKUP($A406,BDD!$A$8:$AU$2162,4,0))</f>
        <v/>
      </c>
      <c r="D406" s="398" t="str">
        <f>IF($A406="","",VLOOKUP($A406,BDD!$A$8:$AU$2162,12,0))</f>
        <v/>
      </c>
      <c r="E406" s="398" t="str">
        <f>IF($A406="","",VLOOKUP($A406,BDD!$A$8:$AU$2162,5,0))</f>
        <v/>
      </c>
      <c r="F406" s="398" t="str">
        <f>IF($A406="","",VLOOKUP($A406,BDD!$A$8:$AU$2162,6,0))</f>
        <v/>
      </c>
      <c r="G406" s="399" t="str">
        <f>IF($A406="","",VLOOKUP($A406,BDD!$A$8:$AU$2162,7,0))</f>
        <v/>
      </c>
      <c r="H406" s="398" t="str">
        <f>IF($A406="","",VLOOKUP($A406,BDD!$A$8:$AU$2162,8,0))</f>
        <v/>
      </c>
      <c r="I406" s="398" t="str">
        <f>IF($A406="","",VLOOKUP($A406,BDD!$A$8:$AU$2162,13,0))</f>
        <v/>
      </c>
      <c r="J406" s="398" t="str">
        <f>IF($A406="","",VLOOKUP($A406,BDD!$A$8:$AU$2162,14,0))</f>
        <v/>
      </c>
      <c r="K406" s="401" t="str">
        <f>IF(Y406="",IF($A406="","",VLOOKUP($A406,BDD!$A$8:$AU$2162,22,0)),VLOOKUP($A406,BDD!$A$8:$AU$2162,31,0))</f>
        <v/>
      </c>
      <c r="L406" s="399" t="str">
        <f>IF(Y406="",IF($A406="","",VLOOKUP($A406,BDD!$A$8:$AU$2162,16,0)),IF($A406="","",VLOOKUP($A406,BDD!$A$8:$AU$2162,29,0)))</f>
        <v/>
      </c>
      <c r="M406" s="402" t="str">
        <f>IF(Y406="",IF($A406="","",VLOOKUP($A406,BDD!$A$8:$AU$2162,17,0)),VLOOKUP($A406,BDD!$A$8:$AU$2162,30,0))</f>
        <v/>
      </c>
      <c r="N406" s="402" t="str">
        <f>IF(Y406="",IF($A406="","",VLOOKUP($A406,BDD!$A$8:$AU$2162,18,0)),VLOOKUP($A406,BDD!$A$8:$AU$2162,30,0))</f>
        <v/>
      </c>
      <c r="O406" s="402" t="str">
        <f>IF(Y406="",IF($A406="","",VLOOKUP($A406,BDD!$A$8:$AU$2162,19,0)),VLOOKUP($A406,BDD!$A$8:$AU$2162,30,0))</f>
        <v/>
      </c>
      <c r="P406" s="398" t="str">
        <f>IF($A406="","",RIGHT(VLOOKUP($A406,BDD!$A$8:$AU$2162,23,0),2))</f>
        <v/>
      </c>
      <c r="Q406" s="398" t="str">
        <f>IF($A406="","",RIGHT(VLOOKUP($A406,BDD!$A$8:$AU$2162,27,0),2))</f>
        <v/>
      </c>
      <c r="R406" s="398" t="str">
        <f>IF($A406="","",RIGHT(VLOOKUP($A406,BDD!$A$8:$AU$2162,32,0),2))</f>
        <v/>
      </c>
      <c r="S406" s="398" t="str">
        <f>IF($A406="","",RIGHT(VLOOKUP($A406,BDD!$A$8:$AU$2162,35,0),2))</f>
        <v/>
      </c>
      <c r="T406" s="398" t="str">
        <f>IF($A406="","",RIGHT(VLOOKUP($A406,BDD!$A$8:$AU$2162,38,0),2))</f>
        <v/>
      </c>
      <c r="U406" s="403"/>
      <c r="V406" s="359">
        <v>208</v>
      </c>
      <c r="W406" s="360"/>
      <c r="X406" s="416"/>
      <c r="Y406" s="411" t="str">
        <f>IF($A406="","",IF(VLOOKUP($A406,BDD!$A$8:$AU$2162,32,0)=0,"",VLOOKUP($A406,BDD!$A$8:$AU$2162,32,0)))</f>
        <v/>
      </c>
    </row>
    <row r="407" spans="1:25" s="359" customFormat="1" ht="21" customHeight="1">
      <c r="A407" s="350" t="str">
        <f t="shared" si="10"/>
        <v/>
      </c>
      <c r="B407" s="397" t="str">
        <f>IF($A407="","",VLOOKUP($A407,BDD!$A$8:$AU$2162,3,0))</f>
        <v/>
      </c>
      <c r="C407" s="363" t="str">
        <f>IF($A407="","",VLOOKUP($A407,BDD!$A$8:$AU$2162,4,0))</f>
        <v/>
      </c>
      <c r="D407" s="398" t="str">
        <f>IF($A407="","",VLOOKUP($A407,BDD!$A$8:$AU$2162,12,0))</f>
        <v/>
      </c>
      <c r="E407" s="398" t="str">
        <f>IF($A407="","",VLOOKUP($A407,BDD!$A$8:$AU$2162,5,0))</f>
        <v/>
      </c>
      <c r="F407" s="398" t="str">
        <f>IF($A407="","",VLOOKUP($A407,BDD!$A$8:$AU$2162,6,0))</f>
        <v/>
      </c>
      <c r="G407" s="399" t="str">
        <f>IF($A407="","",VLOOKUP($A407,BDD!$A$8:$AU$2162,7,0))</f>
        <v/>
      </c>
      <c r="H407" s="398" t="str">
        <f>IF($A407="","",VLOOKUP($A407,BDD!$A$8:$AU$2162,8,0))</f>
        <v/>
      </c>
      <c r="I407" s="398" t="str">
        <f>IF($A407="","",VLOOKUP($A407,BDD!$A$8:$AU$2162,13,0))</f>
        <v/>
      </c>
      <c r="J407" s="398" t="str">
        <f>IF($A407="","",VLOOKUP($A407,BDD!$A$8:$AU$2162,14,0))</f>
        <v/>
      </c>
      <c r="K407" s="401" t="str">
        <f>IF(Y407="",IF($A407="","",VLOOKUP($A407,BDD!$A$8:$AU$2162,22,0)),VLOOKUP($A407,BDD!$A$8:$AU$2162,31,0))</f>
        <v/>
      </c>
      <c r="L407" s="399" t="str">
        <f>IF(Y407="",IF($A407="","",VLOOKUP($A407,BDD!$A$8:$AU$2162,16,0)),IF($A407="","",VLOOKUP($A407,BDD!$A$8:$AU$2162,29,0)))</f>
        <v/>
      </c>
      <c r="M407" s="402" t="str">
        <f>IF(Y407="",IF($A407="","",VLOOKUP($A407,BDD!$A$8:$AU$2162,17,0)),VLOOKUP($A407,BDD!$A$8:$AU$2162,30,0))</f>
        <v/>
      </c>
      <c r="N407" s="402" t="str">
        <f>IF(Y407="",IF($A407="","",VLOOKUP($A407,BDD!$A$8:$AU$2162,18,0)),VLOOKUP($A407,BDD!$A$8:$AU$2162,30,0))</f>
        <v/>
      </c>
      <c r="O407" s="402" t="str">
        <f>IF(Y407="",IF($A407="","",VLOOKUP($A407,BDD!$A$8:$AU$2162,19,0)),VLOOKUP($A407,BDD!$A$8:$AU$2162,30,0))</f>
        <v/>
      </c>
      <c r="P407" s="398" t="str">
        <f>IF($A407="","",RIGHT(VLOOKUP($A407,BDD!$A$8:$AU$2162,23,0),2))</f>
        <v/>
      </c>
      <c r="Q407" s="398" t="str">
        <f>IF($A407="","",RIGHT(VLOOKUP($A407,BDD!$A$8:$AU$2162,27,0),2))</f>
        <v/>
      </c>
      <c r="R407" s="398" t="str">
        <f>IF($A407="","",RIGHT(VLOOKUP($A407,BDD!$A$8:$AU$2162,32,0),2))</f>
        <v/>
      </c>
      <c r="S407" s="398" t="str">
        <f>IF($A407="","",RIGHT(VLOOKUP($A407,BDD!$A$8:$AU$2162,35,0),2))</f>
        <v/>
      </c>
      <c r="T407" s="398" t="str">
        <f>IF($A407="","",RIGHT(VLOOKUP($A407,BDD!$A$8:$AU$2162,38,0),2))</f>
        <v/>
      </c>
      <c r="U407" s="403"/>
      <c r="V407" s="359">
        <v>209</v>
      </c>
      <c r="W407" s="360"/>
      <c r="X407" s="416"/>
      <c r="Y407" s="411" t="str">
        <f>IF($A407="","",IF(VLOOKUP($A407,BDD!$A$8:$AU$2162,32,0)=0,"",VLOOKUP($A407,BDD!$A$8:$AU$2162,32,0)))</f>
        <v/>
      </c>
    </row>
    <row r="408" spans="1:25" s="359" customFormat="1" ht="21" customHeight="1">
      <c r="A408" s="350" t="str">
        <f t="shared" si="10"/>
        <v/>
      </c>
      <c r="B408" s="404" t="str">
        <f>IF($A408="","",VLOOKUP($A408,BDD!$A$8:$AU$2162,3,0))</f>
        <v/>
      </c>
      <c r="C408" s="372" t="str">
        <f>IF($A408="","",VLOOKUP($A408,BDD!$A$8:$AU$2162,4,0))</f>
        <v/>
      </c>
      <c r="D408" s="405" t="str">
        <f>IF($A408="","",VLOOKUP($A408,BDD!$A$8:$AU$2162,12,0))</f>
        <v/>
      </c>
      <c r="E408" s="405" t="str">
        <f>IF($A408="","",VLOOKUP($A408,BDD!$A$8:$AU$2162,5,0))</f>
        <v/>
      </c>
      <c r="F408" s="405" t="str">
        <f>IF($A408="","",VLOOKUP($A408,BDD!$A$8:$AU$2162,6,0))</f>
        <v/>
      </c>
      <c r="G408" s="406" t="str">
        <f>IF($A408="","",VLOOKUP($A408,BDD!$A$8:$AU$2162,7,0))</f>
        <v/>
      </c>
      <c r="H408" s="405" t="str">
        <f>IF($A408="","",VLOOKUP($A408,BDD!$A$8:$AU$2162,8,0))</f>
        <v/>
      </c>
      <c r="I408" s="405" t="str">
        <f>IF($A408="","",VLOOKUP($A408,BDD!$A$8:$AU$2162,13,0))</f>
        <v/>
      </c>
      <c r="J408" s="405" t="str">
        <f>IF($A408="","",VLOOKUP($A408,BDD!$A$8:$AU$2162,14,0))</f>
        <v/>
      </c>
      <c r="K408" s="408" t="str">
        <f>IF(Y408="",IF($A408="","",VLOOKUP($A408,BDD!$A$8:$AU$2162,22,0)),VLOOKUP($A408,BDD!$A$8:$AU$2162,31,0))</f>
        <v/>
      </c>
      <c r="L408" s="406" t="str">
        <f>IF(Y408="",IF($A408="","",VLOOKUP($A408,BDD!$A$8:$AU$2162,16,0)),IF($A408="","",VLOOKUP($A408,BDD!$A$8:$AU$2162,29,0)))</f>
        <v/>
      </c>
      <c r="M408" s="409" t="str">
        <f>IF(Y408="",IF($A408="","",VLOOKUP($A408,BDD!$A$8:$AU$2162,17,0)),VLOOKUP($A408,BDD!$A$8:$AU$2162,30,0))</f>
        <v/>
      </c>
      <c r="N408" s="409" t="str">
        <f>IF(Y408="",IF($A408="","",VLOOKUP($A408,BDD!$A$8:$AU$2162,18,0)),VLOOKUP($A408,BDD!$A$8:$AU$2162,30,0))</f>
        <v/>
      </c>
      <c r="O408" s="409" t="str">
        <f>IF(Y408="",IF($A408="","",VLOOKUP($A408,BDD!$A$8:$AU$2162,19,0)),VLOOKUP($A408,BDD!$A$8:$AU$2162,30,0))</f>
        <v/>
      </c>
      <c r="P408" s="405" t="str">
        <f>IF($A408="","",RIGHT(VLOOKUP($A408,BDD!$A$8:$AU$2162,23,0),2))</f>
        <v/>
      </c>
      <c r="Q408" s="405" t="str">
        <f>IF($A408="","",RIGHT(VLOOKUP($A408,BDD!$A$8:$AU$2162,27,0),2))</f>
        <v/>
      </c>
      <c r="R408" s="405" t="str">
        <f>IF($A408="","",RIGHT(VLOOKUP($A408,BDD!$A$8:$AU$2162,32,0),2))</f>
        <v/>
      </c>
      <c r="S408" s="405" t="str">
        <f>IF($A408="","",RIGHT(VLOOKUP($A408,BDD!$A$8:$AU$2162,35,0),2))</f>
        <v/>
      </c>
      <c r="T408" s="405" t="str">
        <f>IF($A408="","",RIGHT(VLOOKUP($A408,BDD!$A$8:$AU$2162,38,0),2))</f>
        <v/>
      </c>
      <c r="U408" s="410"/>
      <c r="V408" s="359">
        <v>210</v>
      </c>
      <c r="W408" s="360"/>
      <c r="X408" s="416"/>
      <c r="Y408" s="411" t="str">
        <f>IF($A408="","",IF(VLOOKUP($A408,BDD!$A$8:$AU$2162,32,0)=0,"",VLOOKUP($A408,BDD!$A$8:$AU$2162,32,0)))</f>
        <v/>
      </c>
    </row>
    <row r="409" spans="1:25" ht="3" customHeight="1">
      <c r="A409" s="379"/>
      <c r="B409" s="216"/>
      <c r="C409" s="216"/>
      <c r="D409" s="216"/>
      <c r="E409" s="216"/>
      <c r="F409" s="216"/>
      <c r="G409" s="380"/>
      <c r="I409" s="216"/>
      <c r="J409" s="216"/>
      <c r="K409" s="216"/>
      <c r="L409" s="380"/>
      <c r="M409" s="381"/>
      <c r="N409" s="381"/>
      <c r="O409" s="381"/>
      <c r="P409" s="216"/>
      <c r="Q409" s="216"/>
      <c r="R409" s="216"/>
      <c r="S409" s="216"/>
      <c r="T409" s="216"/>
      <c r="U409" s="216"/>
      <c r="V409" s="189">
        <v>22</v>
      </c>
      <c r="X409" s="417"/>
      <c r="Y409" s="414"/>
    </row>
    <row r="410" spans="1:25" s="382" customFormat="1" ht="20.100000000000001" customHeight="1">
      <c r="B410" s="1126" t="s">
        <v>1617</v>
      </c>
      <c r="C410" s="1126"/>
      <c r="D410" s="1126"/>
      <c r="E410" s="1126"/>
      <c r="F410" s="1126"/>
      <c r="G410" s="1126"/>
      <c r="H410" s="1126"/>
      <c r="I410" s="1115" t="s">
        <v>1777</v>
      </c>
      <c r="J410" s="1115"/>
      <c r="K410" s="1115"/>
      <c r="L410" s="1115"/>
      <c r="M410" s="1115"/>
      <c r="N410" s="1115"/>
      <c r="O410" s="1115"/>
      <c r="P410" s="1115"/>
      <c r="Q410" s="1115"/>
      <c r="R410" s="1115"/>
      <c r="S410" s="1115"/>
      <c r="T410" s="1115"/>
      <c r="U410" s="1115"/>
      <c r="V410" s="189"/>
      <c r="W410" s="418"/>
      <c r="X410" s="417"/>
      <c r="Y410" s="414"/>
    </row>
    <row r="411" spans="1:25" s="382" customFormat="1" ht="20.100000000000001" customHeight="1">
      <c r="B411" s="1114" t="s">
        <v>1840</v>
      </c>
      <c r="C411" s="1114"/>
      <c r="D411" s="1114"/>
      <c r="E411" s="1114"/>
      <c r="F411" s="1114"/>
      <c r="G411" s="1114"/>
      <c r="H411" s="1114"/>
      <c r="I411" s="1115"/>
      <c r="J411" s="1115"/>
      <c r="K411" s="1115"/>
      <c r="L411" s="1115"/>
      <c r="M411" s="1115"/>
      <c r="N411" s="1115"/>
      <c r="O411" s="1115"/>
      <c r="P411" s="1115"/>
      <c r="Q411" s="1115"/>
      <c r="R411" s="1115"/>
      <c r="S411" s="1115"/>
      <c r="T411" s="1115"/>
      <c r="U411" s="1115"/>
      <c r="V411" s="189"/>
      <c r="W411" s="418"/>
      <c r="X411" s="417"/>
      <c r="Y411" s="414"/>
    </row>
    <row r="412" spans="1:25" s="382" customFormat="1" ht="20.100000000000001" customHeight="1">
      <c r="B412" s="1114" t="s">
        <v>1841</v>
      </c>
      <c r="C412" s="1114"/>
      <c r="D412" s="1114"/>
      <c r="E412" s="1114"/>
      <c r="F412" s="1114"/>
      <c r="G412" s="1114"/>
      <c r="H412" s="1114"/>
      <c r="I412" s="1115"/>
      <c r="J412" s="1115"/>
      <c r="K412" s="1115"/>
      <c r="L412" s="1115"/>
      <c r="M412" s="1115"/>
      <c r="N412" s="1115"/>
      <c r="O412" s="1115"/>
      <c r="P412" s="1115"/>
      <c r="Q412" s="1115"/>
      <c r="R412" s="1115"/>
      <c r="S412" s="1115"/>
      <c r="T412" s="1115"/>
      <c r="U412" s="1115"/>
      <c r="V412" s="189"/>
      <c r="W412" s="418"/>
      <c r="X412" s="417"/>
      <c r="Y412" s="414"/>
    </row>
    <row r="413" spans="1:25" s="382" customFormat="1" ht="20.100000000000001" customHeight="1">
      <c r="B413" s="1114" t="s">
        <v>1842</v>
      </c>
      <c r="C413" s="1114"/>
      <c r="D413" s="1114"/>
      <c r="E413" s="1114"/>
      <c r="F413" s="1114"/>
      <c r="G413" s="1114"/>
      <c r="H413" s="1114"/>
      <c r="I413" s="1115"/>
      <c r="J413" s="1115"/>
      <c r="K413" s="1115"/>
      <c r="L413" s="1115"/>
      <c r="M413" s="1115"/>
      <c r="N413" s="1115"/>
      <c r="O413" s="1115"/>
      <c r="P413" s="1115"/>
      <c r="Q413" s="1115"/>
      <c r="R413" s="1115"/>
      <c r="S413" s="1115"/>
      <c r="T413" s="1115"/>
      <c r="U413" s="1115"/>
      <c r="V413" s="189"/>
      <c r="W413" s="418"/>
      <c r="X413" s="417"/>
      <c r="Y413" s="414"/>
    </row>
    <row r="414" spans="1:25" s="316" customFormat="1" ht="18.95" customHeight="1">
      <c r="A414" s="315"/>
      <c r="B414" s="1127"/>
      <c r="C414" s="1127"/>
      <c r="D414" s="1127"/>
      <c r="E414" s="1127"/>
      <c r="F414" s="1128" t="s">
        <v>1533</v>
      </c>
      <c r="G414" s="1129"/>
      <c r="H414" s="1129"/>
      <c r="I414" s="1129"/>
      <c r="J414" s="1129"/>
      <c r="K414" s="1129"/>
      <c r="L414" s="1129"/>
      <c r="M414" s="1129"/>
      <c r="N414" s="1129"/>
      <c r="O414" s="1129"/>
      <c r="P414" s="1129"/>
      <c r="Q414" s="1130"/>
      <c r="R414" s="1137" t="s">
        <v>1820</v>
      </c>
      <c r="S414" s="1138"/>
      <c r="T414" s="1138"/>
      <c r="U414" s="1139"/>
      <c r="W414" s="317"/>
      <c r="X414" s="417"/>
      <c r="Y414" s="414"/>
    </row>
    <row r="415" spans="1:25" s="316" customFormat="1" ht="18.95" customHeight="1">
      <c r="A415" s="315"/>
      <c r="B415" s="1127"/>
      <c r="C415" s="1127"/>
      <c r="D415" s="1127"/>
      <c r="E415" s="1127"/>
      <c r="F415" s="1131"/>
      <c r="G415" s="1132"/>
      <c r="H415" s="1132"/>
      <c r="I415" s="1132"/>
      <c r="J415" s="1132"/>
      <c r="K415" s="1132"/>
      <c r="L415" s="1132"/>
      <c r="M415" s="1132"/>
      <c r="N415" s="1132"/>
      <c r="O415" s="1132"/>
      <c r="P415" s="1132"/>
      <c r="Q415" s="1133"/>
      <c r="R415" s="1137" t="s">
        <v>1536</v>
      </c>
      <c r="S415" s="1138"/>
      <c r="T415" s="1138"/>
      <c r="U415" s="1139"/>
      <c r="W415" s="317"/>
      <c r="X415" s="417"/>
      <c r="Y415" s="414"/>
    </row>
    <row r="416" spans="1:25" s="316" customFormat="1" ht="18.95" customHeight="1">
      <c r="A416" s="315"/>
      <c r="B416" s="1127"/>
      <c r="C416" s="1127"/>
      <c r="D416" s="1127"/>
      <c r="E416" s="1127"/>
      <c r="F416" s="1134"/>
      <c r="G416" s="1135"/>
      <c r="H416" s="1135"/>
      <c r="I416" s="1135"/>
      <c r="J416" s="1135"/>
      <c r="K416" s="1135"/>
      <c r="L416" s="1135"/>
      <c r="M416" s="1135"/>
      <c r="N416" s="1135"/>
      <c r="O416" s="1135"/>
      <c r="P416" s="1135"/>
      <c r="Q416" s="1136"/>
      <c r="R416" s="1137" t="s">
        <v>1538</v>
      </c>
      <c r="S416" s="1138"/>
      <c r="T416" s="1138"/>
      <c r="U416" s="1139"/>
      <c r="W416" s="317"/>
      <c r="X416" s="417"/>
      <c r="Y416" s="414"/>
    </row>
    <row r="417" spans="1:25" s="316" customFormat="1" ht="3" customHeight="1">
      <c r="A417" s="315"/>
      <c r="H417" s="319"/>
      <c r="M417" s="320"/>
      <c r="N417" s="320"/>
      <c r="O417" s="320"/>
      <c r="W417" s="317"/>
      <c r="X417" s="417"/>
      <c r="Y417" s="414"/>
    </row>
    <row r="418" spans="1:25" s="316" customFormat="1" ht="21.75" customHeight="1">
      <c r="A418" s="315"/>
      <c r="B418" s="1116" t="s">
        <v>1821</v>
      </c>
      <c r="C418" s="1117"/>
      <c r="D418" s="1117"/>
      <c r="E418" s="1117"/>
      <c r="F418" s="1117"/>
      <c r="G418" s="1117"/>
      <c r="H418" s="1117"/>
      <c r="I418" s="1117"/>
      <c r="J418" s="1117"/>
      <c r="K418" s="1117"/>
      <c r="L418" s="1117"/>
      <c r="M418" s="1117"/>
      <c r="N418" s="1117"/>
      <c r="O418" s="1117"/>
      <c r="P418" s="1117"/>
      <c r="Q418" s="1117"/>
      <c r="R418" s="1117"/>
      <c r="S418" s="1117"/>
      <c r="T418" s="1117"/>
      <c r="U418" s="1118"/>
      <c r="W418" s="317"/>
      <c r="X418" s="417"/>
      <c r="Y418" s="414"/>
    </row>
    <row r="419" spans="1:25" s="326" customFormat="1" ht="18.75" customHeight="1">
      <c r="A419" s="315"/>
      <c r="B419" s="321" t="s">
        <v>1822</v>
      </c>
      <c r="C419" s="322"/>
      <c r="D419" s="322"/>
      <c r="E419" s="322"/>
      <c r="F419" s="384" t="str">
        <f>$F$7</f>
        <v>MFD-ISW Vers MFD-CPF-</v>
      </c>
      <c r="H419" s="385"/>
      <c r="J419" s="327"/>
      <c r="K419" s="328" t="s">
        <v>1824</v>
      </c>
      <c r="L419" s="329">
        <f>$L$7</f>
        <v>0</v>
      </c>
      <c r="M419" s="330" t="s">
        <v>1825</v>
      </c>
      <c r="N419" s="331" t="s">
        <v>1826</v>
      </c>
      <c r="O419" s="332"/>
      <c r="P419" s="1119">
        <f>$P$7</f>
        <v>0</v>
      </c>
      <c r="Q419" s="1119"/>
      <c r="R419" s="333" t="s">
        <v>1825</v>
      </c>
      <c r="S419" s="324" t="s">
        <v>1827</v>
      </c>
      <c r="U419" s="334" t="str">
        <f>CONCATENATE("11/",$L$1)</f>
        <v>11/6</v>
      </c>
      <c r="W419" s="317"/>
      <c r="X419" s="417"/>
      <c r="Y419" s="414"/>
    </row>
    <row r="420" spans="1:25" s="223" customFormat="1" ht="22.5" customHeight="1">
      <c r="A420" s="387"/>
      <c r="B420" s="1120" t="s">
        <v>1828</v>
      </c>
      <c r="C420" s="1121"/>
      <c r="D420" s="1121"/>
      <c r="E420" s="1121"/>
      <c r="F420" s="1121"/>
      <c r="G420" s="1121"/>
      <c r="H420" s="1121"/>
      <c r="I420" s="1121"/>
      <c r="J420" s="1121"/>
      <c r="K420" s="1121"/>
      <c r="L420" s="1122"/>
      <c r="M420" s="1123" t="s">
        <v>1829</v>
      </c>
      <c r="N420" s="1124"/>
      <c r="O420" s="1125"/>
      <c r="P420" s="335" t="s">
        <v>1830</v>
      </c>
      <c r="Q420" s="336"/>
      <c r="R420" s="337">
        <f>$R$8</f>
        <v>0</v>
      </c>
      <c r="S420" s="336"/>
      <c r="T420" s="336"/>
      <c r="U420" s="338"/>
      <c r="W420" s="317"/>
      <c r="X420" s="417"/>
      <c r="Y420" s="414"/>
    </row>
    <row r="421" spans="1:25" s="347" customFormat="1" ht="55.5" customHeight="1">
      <c r="A421" s="388"/>
      <c r="B421" s="340" t="s">
        <v>1831</v>
      </c>
      <c r="C421" s="341" t="s">
        <v>1492</v>
      </c>
      <c r="D421" s="341" t="s">
        <v>1500</v>
      </c>
      <c r="E421" s="341" t="s">
        <v>1493</v>
      </c>
      <c r="F421" s="341" t="s">
        <v>1494</v>
      </c>
      <c r="G421" s="341" t="s">
        <v>1832</v>
      </c>
      <c r="H421" s="341" t="s">
        <v>1833</v>
      </c>
      <c r="I421" s="341" t="s">
        <v>1501</v>
      </c>
      <c r="J421" s="341" t="s">
        <v>1502</v>
      </c>
      <c r="K421" s="343" t="s">
        <v>1519</v>
      </c>
      <c r="L421" s="341" t="s">
        <v>1504</v>
      </c>
      <c r="M421" s="344" t="s">
        <v>1516</v>
      </c>
      <c r="N421" s="344" t="s">
        <v>1517</v>
      </c>
      <c r="O421" s="344" t="s">
        <v>1518</v>
      </c>
      <c r="P421" s="345" t="s">
        <v>1834</v>
      </c>
      <c r="Q421" s="345" t="s">
        <v>1835</v>
      </c>
      <c r="R421" s="345" t="s">
        <v>1836</v>
      </c>
      <c r="S421" s="345" t="s">
        <v>1837</v>
      </c>
      <c r="T421" s="345" t="s">
        <v>1838</v>
      </c>
      <c r="U421" s="346" t="s">
        <v>1839</v>
      </c>
      <c r="W421" s="317"/>
      <c r="X421" s="417"/>
      <c r="Y421" s="414"/>
    </row>
    <row r="422" spans="1:25" ht="3" customHeight="1">
      <c r="A422" s="389"/>
      <c r="B422" s="348"/>
      <c r="C422" s="348"/>
      <c r="D422" s="348"/>
      <c r="E422" s="348"/>
      <c r="F422" s="348"/>
      <c r="G422" s="348"/>
      <c r="H422" s="348"/>
      <c r="I422" s="348"/>
      <c r="J422" s="348"/>
      <c r="K422" s="348"/>
      <c r="L422" s="348"/>
      <c r="M422" s="349"/>
      <c r="N422" s="349"/>
      <c r="O422" s="349"/>
      <c r="P422" s="348"/>
      <c r="Q422" s="348"/>
      <c r="R422" s="348"/>
      <c r="S422" s="348"/>
      <c r="T422" s="348"/>
      <c r="U422" s="348"/>
      <c r="V422" s="348"/>
      <c r="X422" s="417"/>
      <c r="Y422" s="414"/>
    </row>
    <row r="423" spans="1:25" s="359" customFormat="1" ht="21" customHeight="1">
      <c r="A423" s="350" t="str">
        <f>IF(X273="","",X273)</f>
        <v/>
      </c>
      <c r="B423" s="390" t="str">
        <f>IF($A423="","",VLOOKUP($A423,BDD!$A$8:$AU$2162,3,0))</f>
        <v/>
      </c>
      <c r="C423" s="352" t="str">
        <f>IF($A423="","",VLOOKUP($A423,BDD!$A$8:$AU$2162,4,0))</f>
        <v/>
      </c>
      <c r="D423" s="391" t="str">
        <f>IF($A423="","",VLOOKUP($A423,BDD!$A$8:$AU$2162,12,0))</f>
        <v/>
      </c>
      <c r="E423" s="391" t="str">
        <f>IF($A423="","",VLOOKUP($A423,BDD!$A$8:$AU$2162,5,0))</f>
        <v/>
      </c>
      <c r="F423" s="391" t="str">
        <f>IF($A423="","",VLOOKUP($A423,BDD!$A$8:$AU$2162,6,0))</f>
        <v/>
      </c>
      <c r="G423" s="392" t="str">
        <f>IF($A423="","",VLOOKUP($A423,BDD!$A$8:$AU$2162,7,0))</f>
        <v/>
      </c>
      <c r="H423" s="391" t="str">
        <f>IF($A423="","",VLOOKUP($A423,BDD!$A$8:$AU$2162,8,0))</f>
        <v/>
      </c>
      <c r="I423" s="391" t="str">
        <f>IF($A423="","",VLOOKUP($A423,BDD!$A$8:$AU$2162,13,0))</f>
        <v/>
      </c>
      <c r="J423" s="391" t="str">
        <f>IF($A423="","",VLOOKUP($A423,BDD!$A$8:$AU$2162,14,0))</f>
        <v/>
      </c>
      <c r="K423" s="394" t="str">
        <f>IF(Y423="",IF($A423="","",VLOOKUP($A423,BDD!$A$8:$AU$2162,22,0)),VLOOKUP($A423,BDD!$A$8:$AU$2162,31,0))</f>
        <v/>
      </c>
      <c r="L423" s="392" t="str">
        <f>IF(Y423="",IF($A423="","",VLOOKUP($A423,BDD!$A$8:$AU$2162,16,0)),IF($A423="","",VLOOKUP($A423,BDD!$A$8:$AU$2162,29,0)))</f>
        <v/>
      </c>
      <c r="M423" s="395" t="str">
        <f>IF(Y423="",IF($A423="","",VLOOKUP($A423,BDD!$A$8:$AU$2162,17,0)),VLOOKUP($A423,BDD!$A$8:$AU$2162,30,0))</f>
        <v/>
      </c>
      <c r="N423" s="395" t="str">
        <f>IF(Y423="",IF($A423="","",VLOOKUP($A423,BDD!$A$8:$AU$2162,18,0)),VLOOKUP($A423,BDD!$A$8:$AU$2162,30,0))</f>
        <v/>
      </c>
      <c r="O423" s="395" t="str">
        <f>IF(Y423="",IF($A423="","",VLOOKUP($A423,BDD!$A$8:$AU$2162,19,0)),VLOOKUP($A423,BDD!$A$8:$AU$2162,30,0))</f>
        <v/>
      </c>
      <c r="P423" s="391" t="str">
        <f>IF($A423="","",RIGHT(VLOOKUP($A423,BDD!$A$8:$AU$2162,23,0),2))</f>
        <v/>
      </c>
      <c r="Q423" s="391" t="str">
        <f>IF($A423="","",RIGHT(VLOOKUP($A423,BDD!$A$8:$AU$2162,27,0),2))</f>
        <v/>
      </c>
      <c r="R423" s="391" t="str">
        <f>IF($A423="","",RIGHT(VLOOKUP($A423,BDD!$A$8:$AU$2162,32,0),2))</f>
        <v/>
      </c>
      <c r="S423" s="391" t="str">
        <f>IF($A423="","",RIGHT(VLOOKUP($A423,BDD!$A$8:$AU$2162,35,0),2))</f>
        <v/>
      </c>
      <c r="T423" s="391" t="str">
        <f>IF($A423="","",RIGHT(VLOOKUP($A423,BDD!$A$8:$AU$2162,38,0),2))</f>
        <v/>
      </c>
      <c r="U423" s="396"/>
      <c r="V423" s="359">
        <v>211</v>
      </c>
      <c r="W423" s="360"/>
      <c r="X423" s="416"/>
      <c r="Y423" s="411" t="str">
        <f>IF($A423="","",IF(VLOOKUP($A423,BDD!$A$8:$AU$2162,32,0)=0,"",VLOOKUP($A423,BDD!$A$8:$AU$2162,32,0)))</f>
        <v/>
      </c>
    </row>
    <row r="424" spans="1:25" s="359" customFormat="1" ht="21" customHeight="1">
      <c r="A424" s="350" t="str">
        <f t="shared" ref="A424:A443" si="11">IF(X274="","",X274)</f>
        <v/>
      </c>
      <c r="B424" s="397" t="str">
        <f>IF($A424="","",VLOOKUP($A424,BDD!$A$8:$AU$2162,3,0))</f>
        <v/>
      </c>
      <c r="C424" s="363" t="str">
        <f>IF($A424="","",VLOOKUP($A424,BDD!$A$8:$AU$2162,4,0))</f>
        <v/>
      </c>
      <c r="D424" s="398" t="str">
        <f>IF($A424="","",VLOOKUP($A424,BDD!$A$8:$AU$2162,12,0))</f>
        <v/>
      </c>
      <c r="E424" s="398" t="str">
        <f>IF($A424="","",VLOOKUP($A424,BDD!$A$8:$AU$2162,5,0))</f>
        <v/>
      </c>
      <c r="F424" s="398" t="str">
        <f>IF($A424="","",VLOOKUP($A424,BDD!$A$8:$AU$2162,6,0))</f>
        <v/>
      </c>
      <c r="G424" s="399" t="str">
        <f>IF($A424="","",VLOOKUP($A424,BDD!$A$8:$AU$2162,7,0))</f>
        <v/>
      </c>
      <c r="H424" s="398" t="str">
        <f>IF($A424="","",VLOOKUP($A424,BDD!$A$8:$AU$2162,8,0))</f>
        <v/>
      </c>
      <c r="I424" s="398" t="str">
        <f>IF($A424="","",VLOOKUP($A424,BDD!$A$8:$AU$2162,13,0))</f>
        <v/>
      </c>
      <c r="J424" s="398" t="str">
        <f>IF($A424="","",VLOOKUP($A424,BDD!$A$8:$AU$2162,14,0))</f>
        <v/>
      </c>
      <c r="K424" s="401" t="str">
        <f>IF(Y424="",IF($A424="","",VLOOKUP($A424,BDD!$A$8:$AU$2162,22,0)),VLOOKUP($A424,BDD!$A$8:$AU$2162,31,0))</f>
        <v/>
      </c>
      <c r="L424" s="399" t="str">
        <f>IF(Y424="",IF($A424="","",VLOOKUP($A424,BDD!$A$8:$AU$2162,16,0)),IF($A424="","",VLOOKUP($A424,BDD!$A$8:$AU$2162,29,0)))</f>
        <v/>
      </c>
      <c r="M424" s="402" t="str">
        <f>IF(Y424="",IF($A424="","",VLOOKUP($A424,BDD!$A$8:$AU$2162,17,0)),VLOOKUP($A424,BDD!$A$8:$AU$2162,30,0))</f>
        <v/>
      </c>
      <c r="N424" s="402" t="str">
        <f>IF(Y424="",IF($A424="","",VLOOKUP($A424,BDD!$A$8:$AU$2162,18,0)),VLOOKUP($A424,BDD!$A$8:$AU$2162,30,0))</f>
        <v/>
      </c>
      <c r="O424" s="402" t="str">
        <f>IF(Y424="",IF($A424="","",VLOOKUP($A424,BDD!$A$8:$AU$2162,19,0)),VLOOKUP($A424,BDD!$A$8:$AU$2162,30,0))</f>
        <v/>
      </c>
      <c r="P424" s="398" t="str">
        <f>IF($A424="","",RIGHT(VLOOKUP($A424,BDD!$A$8:$AU$2162,23,0),2))</f>
        <v/>
      </c>
      <c r="Q424" s="398" t="str">
        <f>IF($A424="","",RIGHT(VLOOKUP($A424,BDD!$A$8:$AU$2162,27,0),2))</f>
        <v/>
      </c>
      <c r="R424" s="398" t="str">
        <f>IF($A424="","",RIGHT(VLOOKUP($A424,BDD!$A$8:$AU$2162,32,0),2))</f>
        <v/>
      </c>
      <c r="S424" s="398" t="str">
        <f>IF($A424="","",RIGHT(VLOOKUP($A424,BDD!$A$8:$AU$2162,35,0),2))</f>
        <v/>
      </c>
      <c r="T424" s="398" t="str">
        <f>IF($A424="","",RIGHT(VLOOKUP($A424,BDD!$A$8:$AU$2162,38,0),2))</f>
        <v/>
      </c>
      <c r="U424" s="403"/>
      <c r="V424" s="359">
        <v>212</v>
      </c>
      <c r="W424" s="360"/>
      <c r="X424" s="416"/>
      <c r="Y424" s="411" t="str">
        <f>IF($A424="","",IF(VLOOKUP($A424,BDD!$A$8:$AU$2162,32,0)=0,"",VLOOKUP($A424,BDD!$A$8:$AU$2162,32,0)))</f>
        <v/>
      </c>
    </row>
    <row r="425" spans="1:25" s="359" customFormat="1" ht="21" customHeight="1">
      <c r="A425" s="350" t="str">
        <f t="shared" si="11"/>
        <v/>
      </c>
      <c r="B425" s="397" t="str">
        <f>IF($A425="","",VLOOKUP($A425,BDD!$A$8:$AU$2162,3,0))</f>
        <v/>
      </c>
      <c r="C425" s="363" t="str">
        <f>IF($A425="","",VLOOKUP($A425,BDD!$A$8:$AU$2162,4,0))</f>
        <v/>
      </c>
      <c r="D425" s="398" t="str">
        <f>IF($A425="","",VLOOKUP($A425,BDD!$A$8:$AU$2162,12,0))</f>
        <v/>
      </c>
      <c r="E425" s="398" t="str">
        <f>IF($A425="","",VLOOKUP($A425,BDD!$A$8:$AU$2162,5,0))</f>
        <v/>
      </c>
      <c r="F425" s="398" t="str">
        <f>IF($A425="","",VLOOKUP($A425,BDD!$A$8:$AU$2162,6,0))</f>
        <v/>
      </c>
      <c r="G425" s="399" t="str">
        <f>IF($A425="","",VLOOKUP($A425,BDD!$A$8:$AU$2162,7,0))</f>
        <v/>
      </c>
      <c r="H425" s="398" t="str">
        <f>IF($A425="","",VLOOKUP($A425,BDD!$A$8:$AU$2162,8,0))</f>
        <v/>
      </c>
      <c r="I425" s="398" t="str">
        <f>IF($A425="","",VLOOKUP($A425,BDD!$A$8:$AU$2162,13,0))</f>
        <v/>
      </c>
      <c r="J425" s="398" t="str">
        <f>IF($A425="","",VLOOKUP($A425,BDD!$A$8:$AU$2162,14,0))</f>
        <v/>
      </c>
      <c r="K425" s="401" t="str">
        <f>IF(Y425="",IF($A425="","",VLOOKUP($A425,BDD!$A$8:$AU$2162,22,0)),VLOOKUP($A425,BDD!$A$8:$AU$2162,31,0))</f>
        <v/>
      </c>
      <c r="L425" s="399" t="str">
        <f>IF(Y425="",IF($A425="","",VLOOKUP($A425,BDD!$A$8:$AU$2162,16,0)),IF($A425="","",VLOOKUP($A425,BDD!$A$8:$AU$2162,29,0)))</f>
        <v/>
      </c>
      <c r="M425" s="402" t="str">
        <f>IF(Y425="",IF($A425="","",VLOOKUP($A425,BDD!$A$8:$AU$2162,17,0)),VLOOKUP($A425,BDD!$A$8:$AU$2162,30,0))</f>
        <v/>
      </c>
      <c r="N425" s="402" t="str">
        <f>IF(Y425="",IF($A425="","",VLOOKUP($A425,BDD!$A$8:$AU$2162,18,0)),VLOOKUP($A425,BDD!$A$8:$AU$2162,30,0))</f>
        <v/>
      </c>
      <c r="O425" s="402" t="str">
        <f>IF(Y425="",IF($A425="","",VLOOKUP($A425,BDD!$A$8:$AU$2162,19,0)),VLOOKUP($A425,BDD!$A$8:$AU$2162,30,0))</f>
        <v/>
      </c>
      <c r="P425" s="398" t="str">
        <f>IF($A425="","",RIGHT(VLOOKUP($A425,BDD!$A$8:$AU$2162,23,0),2))</f>
        <v/>
      </c>
      <c r="Q425" s="398" t="str">
        <f>IF($A425="","",RIGHT(VLOOKUP($A425,BDD!$A$8:$AU$2162,27,0),2))</f>
        <v/>
      </c>
      <c r="R425" s="398" t="str">
        <f>IF($A425="","",RIGHT(VLOOKUP($A425,BDD!$A$8:$AU$2162,32,0),2))</f>
        <v/>
      </c>
      <c r="S425" s="398" t="str">
        <f>IF($A425="","",RIGHT(VLOOKUP($A425,BDD!$A$8:$AU$2162,35,0),2))</f>
        <v/>
      </c>
      <c r="T425" s="398" t="str">
        <f>IF($A425="","",RIGHT(VLOOKUP($A425,BDD!$A$8:$AU$2162,38,0),2))</f>
        <v/>
      </c>
      <c r="U425" s="403"/>
      <c r="V425" s="359">
        <v>213</v>
      </c>
      <c r="W425" s="360"/>
      <c r="X425" s="416"/>
      <c r="Y425" s="411" t="str">
        <f>IF($A425="","",IF(VLOOKUP($A425,BDD!$A$8:$AU$2162,32,0)=0,"",VLOOKUP($A425,BDD!$A$8:$AU$2162,32,0)))</f>
        <v/>
      </c>
    </row>
    <row r="426" spans="1:25" s="359" customFormat="1" ht="21" customHeight="1">
      <c r="A426" s="350" t="str">
        <f t="shared" si="11"/>
        <v/>
      </c>
      <c r="B426" s="397" t="str">
        <f>IF($A426="","",VLOOKUP($A426,BDD!$A$8:$AU$2162,3,0))</f>
        <v/>
      </c>
      <c r="C426" s="363" t="str">
        <f>IF($A426="","",VLOOKUP($A426,BDD!$A$8:$AU$2162,4,0))</f>
        <v/>
      </c>
      <c r="D426" s="398" t="str">
        <f>IF($A426="","",VLOOKUP($A426,BDD!$A$8:$AU$2162,12,0))</f>
        <v/>
      </c>
      <c r="E426" s="398" t="str">
        <f>IF($A426="","",VLOOKUP($A426,BDD!$A$8:$AU$2162,5,0))</f>
        <v/>
      </c>
      <c r="F426" s="398" t="str">
        <f>IF($A426="","",VLOOKUP($A426,BDD!$A$8:$AU$2162,6,0))</f>
        <v/>
      </c>
      <c r="G426" s="399" t="str">
        <f>IF($A426="","",VLOOKUP($A426,BDD!$A$8:$AU$2162,7,0))</f>
        <v/>
      </c>
      <c r="H426" s="398" t="str">
        <f>IF($A426="","",VLOOKUP($A426,BDD!$A$8:$AU$2162,8,0))</f>
        <v/>
      </c>
      <c r="I426" s="398" t="str">
        <f>IF($A426="","",VLOOKUP($A426,BDD!$A$8:$AU$2162,13,0))</f>
        <v/>
      </c>
      <c r="J426" s="398" t="str">
        <f>IF($A426="","",VLOOKUP($A426,BDD!$A$8:$AU$2162,14,0))</f>
        <v/>
      </c>
      <c r="K426" s="401" t="str">
        <f>IF(Y426="",IF($A426="","",VLOOKUP($A426,BDD!$A$8:$AU$2162,22,0)),VLOOKUP($A426,BDD!$A$8:$AU$2162,31,0))</f>
        <v/>
      </c>
      <c r="L426" s="399" t="str">
        <f>IF(Y426="",IF($A426="","",VLOOKUP($A426,BDD!$A$8:$AU$2162,16,0)),IF($A426="","",VLOOKUP($A426,BDD!$A$8:$AU$2162,29,0)))</f>
        <v/>
      </c>
      <c r="M426" s="402" t="str">
        <f>IF(Y426="",IF($A426="","",VLOOKUP($A426,BDD!$A$8:$AU$2162,17,0)),VLOOKUP($A426,BDD!$A$8:$AU$2162,30,0))</f>
        <v/>
      </c>
      <c r="N426" s="402" t="str">
        <f>IF(Y426="",IF($A426="","",VLOOKUP($A426,BDD!$A$8:$AU$2162,18,0)),VLOOKUP($A426,BDD!$A$8:$AU$2162,30,0))</f>
        <v/>
      </c>
      <c r="O426" s="402" t="str">
        <f>IF(Y426="",IF($A426="","",VLOOKUP($A426,BDD!$A$8:$AU$2162,19,0)),VLOOKUP($A426,BDD!$A$8:$AU$2162,30,0))</f>
        <v/>
      </c>
      <c r="P426" s="398" t="str">
        <f>IF($A426="","",RIGHT(VLOOKUP($A426,BDD!$A$8:$AU$2162,23,0),2))</f>
        <v/>
      </c>
      <c r="Q426" s="398" t="str">
        <f>IF($A426="","",RIGHT(VLOOKUP($A426,BDD!$A$8:$AU$2162,27,0),2))</f>
        <v/>
      </c>
      <c r="R426" s="398" t="str">
        <f>IF($A426="","",RIGHT(VLOOKUP($A426,BDD!$A$8:$AU$2162,32,0),2))</f>
        <v/>
      </c>
      <c r="S426" s="398" t="str">
        <f>IF($A426="","",RIGHT(VLOOKUP($A426,BDD!$A$8:$AU$2162,35,0),2))</f>
        <v/>
      </c>
      <c r="T426" s="398" t="str">
        <f>IF($A426="","",RIGHT(VLOOKUP($A426,BDD!$A$8:$AU$2162,38,0),2))</f>
        <v/>
      </c>
      <c r="U426" s="403"/>
      <c r="V426" s="359">
        <v>214</v>
      </c>
      <c r="W426" s="360"/>
      <c r="X426" s="416"/>
      <c r="Y426" s="411" t="str">
        <f>IF($A426="","",IF(VLOOKUP($A426,BDD!$A$8:$AU$2162,32,0)=0,"",VLOOKUP($A426,BDD!$A$8:$AU$2162,32,0)))</f>
        <v/>
      </c>
    </row>
    <row r="427" spans="1:25" s="359" customFormat="1" ht="21" customHeight="1">
      <c r="A427" s="350" t="str">
        <f t="shared" si="11"/>
        <v/>
      </c>
      <c r="B427" s="397" t="str">
        <f>IF($A427="","",VLOOKUP($A427,BDD!$A$8:$AU$2162,3,0))</f>
        <v/>
      </c>
      <c r="C427" s="363" t="str">
        <f>IF($A427="","",VLOOKUP($A427,BDD!$A$8:$AU$2162,4,0))</f>
        <v/>
      </c>
      <c r="D427" s="398" t="str">
        <f>IF($A427="","",VLOOKUP($A427,BDD!$A$8:$AU$2162,12,0))</f>
        <v/>
      </c>
      <c r="E427" s="398" t="str">
        <f>IF($A427="","",VLOOKUP($A427,BDD!$A$8:$AU$2162,5,0))</f>
        <v/>
      </c>
      <c r="F427" s="398" t="str">
        <f>IF($A427="","",VLOOKUP($A427,BDD!$A$8:$AU$2162,6,0))</f>
        <v/>
      </c>
      <c r="G427" s="399" t="str">
        <f>IF($A427="","",VLOOKUP($A427,BDD!$A$8:$AU$2162,7,0))</f>
        <v/>
      </c>
      <c r="H427" s="398" t="str">
        <f>IF($A427="","",VLOOKUP($A427,BDD!$A$8:$AU$2162,8,0))</f>
        <v/>
      </c>
      <c r="I427" s="398" t="str">
        <f>IF($A427="","",VLOOKUP($A427,BDD!$A$8:$AU$2162,13,0))</f>
        <v/>
      </c>
      <c r="J427" s="398" t="str">
        <f>IF($A427="","",VLOOKUP($A427,BDD!$A$8:$AU$2162,14,0))</f>
        <v/>
      </c>
      <c r="K427" s="401" t="str">
        <f>IF(Y427="",IF($A427="","",VLOOKUP($A427,BDD!$A$8:$AU$2162,22,0)),VLOOKUP($A427,BDD!$A$8:$AU$2162,31,0))</f>
        <v/>
      </c>
      <c r="L427" s="399" t="str">
        <f>IF(Y427="",IF($A427="","",VLOOKUP($A427,BDD!$A$8:$AU$2162,16,0)),IF($A427="","",VLOOKUP($A427,BDD!$A$8:$AU$2162,29,0)))</f>
        <v/>
      </c>
      <c r="M427" s="402" t="str">
        <f>IF(Y427="",IF($A427="","",VLOOKUP($A427,BDD!$A$8:$AU$2162,17,0)),VLOOKUP($A427,BDD!$A$8:$AU$2162,30,0))</f>
        <v/>
      </c>
      <c r="N427" s="402" t="str">
        <f>IF(Y427="",IF($A427="","",VLOOKUP($A427,BDD!$A$8:$AU$2162,18,0)),VLOOKUP($A427,BDD!$A$8:$AU$2162,30,0))</f>
        <v/>
      </c>
      <c r="O427" s="402" t="str">
        <f>IF(Y427="",IF($A427="","",VLOOKUP($A427,BDD!$A$8:$AU$2162,19,0)),VLOOKUP($A427,BDD!$A$8:$AU$2162,30,0))</f>
        <v/>
      </c>
      <c r="P427" s="398" t="str">
        <f>IF($A427="","",RIGHT(VLOOKUP($A427,BDD!$A$8:$AU$2162,23,0),2))</f>
        <v/>
      </c>
      <c r="Q427" s="398" t="str">
        <f>IF($A427="","",RIGHT(VLOOKUP($A427,BDD!$A$8:$AU$2162,27,0),2))</f>
        <v/>
      </c>
      <c r="R427" s="398" t="str">
        <f>IF($A427="","",RIGHT(VLOOKUP($A427,BDD!$A$8:$AU$2162,32,0),2))</f>
        <v/>
      </c>
      <c r="S427" s="398" t="str">
        <f>IF($A427="","",RIGHT(VLOOKUP($A427,BDD!$A$8:$AU$2162,35,0),2))</f>
        <v/>
      </c>
      <c r="T427" s="398" t="str">
        <f>IF($A427="","",RIGHT(VLOOKUP($A427,BDD!$A$8:$AU$2162,38,0),2))</f>
        <v/>
      </c>
      <c r="U427" s="403"/>
      <c r="V427" s="359">
        <v>215</v>
      </c>
      <c r="W427" s="360"/>
      <c r="X427" s="416"/>
      <c r="Y427" s="411" t="str">
        <f>IF($A427="","",IF(VLOOKUP($A427,BDD!$A$8:$AU$2162,32,0)=0,"",VLOOKUP($A427,BDD!$A$8:$AU$2162,32,0)))</f>
        <v/>
      </c>
    </row>
    <row r="428" spans="1:25" s="359" customFormat="1" ht="21" customHeight="1">
      <c r="A428" s="350" t="str">
        <f t="shared" si="11"/>
        <v/>
      </c>
      <c r="B428" s="397" t="str">
        <f>IF($A428="","",VLOOKUP($A428,BDD!$A$8:$AU$2162,3,0))</f>
        <v/>
      </c>
      <c r="C428" s="363" t="str">
        <f>IF($A428="","",VLOOKUP($A428,BDD!$A$8:$AU$2162,4,0))</f>
        <v/>
      </c>
      <c r="D428" s="398" t="str">
        <f>IF($A428="","",VLOOKUP($A428,BDD!$A$8:$AU$2162,12,0))</f>
        <v/>
      </c>
      <c r="E428" s="398" t="str">
        <f>IF($A428="","",VLOOKUP($A428,BDD!$A$8:$AU$2162,5,0))</f>
        <v/>
      </c>
      <c r="F428" s="398" t="str">
        <f>IF($A428="","",VLOOKUP($A428,BDD!$A$8:$AU$2162,6,0))</f>
        <v/>
      </c>
      <c r="G428" s="399" t="str">
        <f>IF($A428="","",VLOOKUP($A428,BDD!$A$8:$AU$2162,7,0))</f>
        <v/>
      </c>
      <c r="H428" s="398" t="str">
        <f>IF($A428="","",VLOOKUP($A428,BDD!$A$8:$AU$2162,8,0))</f>
        <v/>
      </c>
      <c r="I428" s="398" t="str">
        <f>IF($A428="","",VLOOKUP($A428,BDD!$A$8:$AU$2162,13,0))</f>
        <v/>
      </c>
      <c r="J428" s="398" t="str">
        <f>IF($A428="","",VLOOKUP($A428,BDD!$A$8:$AU$2162,14,0))</f>
        <v/>
      </c>
      <c r="K428" s="401" t="str">
        <f>IF(Y428="",IF($A428="","",VLOOKUP($A428,BDD!$A$8:$AU$2162,22,0)),VLOOKUP($A428,BDD!$A$8:$AU$2162,31,0))</f>
        <v/>
      </c>
      <c r="L428" s="399" t="str">
        <f>IF(Y428="",IF($A428="","",VLOOKUP($A428,BDD!$A$8:$AU$2162,16,0)),IF($A428="","",VLOOKUP($A428,BDD!$A$8:$AU$2162,29,0)))</f>
        <v/>
      </c>
      <c r="M428" s="402" t="str">
        <f>IF(Y428="",IF($A428="","",VLOOKUP($A428,BDD!$A$8:$AU$2162,17,0)),VLOOKUP($A428,BDD!$A$8:$AU$2162,30,0))</f>
        <v/>
      </c>
      <c r="N428" s="402" t="str">
        <f>IF(Y428="",IF($A428="","",VLOOKUP($A428,BDD!$A$8:$AU$2162,18,0)),VLOOKUP($A428,BDD!$A$8:$AU$2162,30,0))</f>
        <v/>
      </c>
      <c r="O428" s="402" t="str">
        <f>IF(Y428="",IF($A428="","",VLOOKUP($A428,BDD!$A$8:$AU$2162,19,0)),VLOOKUP($A428,BDD!$A$8:$AU$2162,30,0))</f>
        <v/>
      </c>
      <c r="P428" s="398" t="str">
        <f>IF($A428="","",RIGHT(VLOOKUP($A428,BDD!$A$8:$AU$2162,23,0),2))</f>
        <v/>
      </c>
      <c r="Q428" s="398" t="str">
        <f>IF($A428="","",RIGHT(VLOOKUP($A428,BDD!$A$8:$AU$2162,27,0),2))</f>
        <v/>
      </c>
      <c r="R428" s="398" t="str">
        <f>IF($A428="","",RIGHT(VLOOKUP($A428,BDD!$A$8:$AU$2162,32,0),2))</f>
        <v/>
      </c>
      <c r="S428" s="398" t="str">
        <f>IF($A428="","",RIGHT(VLOOKUP($A428,BDD!$A$8:$AU$2162,35,0),2))</f>
        <v/>
      </c>
      <c r="T428" s="398" t="str">
        <f>IF($A428="","",RIGHT(VLOOKUP($A428,BDD!$A$8:$AU$2162,38,0),2))</f>
        <v/>
      </c>
      <c r="U428" s="403"/>
      <c r="V428" s="359">
        <v>216</v>
      </c>
      <c r="W428" s="360"/>
      <c r="X428" s="416"/>
      <c r="Y428" s="411" t="str">
        <f>IF($A428="","",IF(VLOOKUP($A428,BDD!$A$8:$AU$2162,32,0)=0,"",VLOOKUP($A428,BDD!$A$8:$AU$2162,32,0)))</f>
        <v/>
      </c>
    </row>
    <row r="429" spans="1:25" s="359" customFormat="1" ht="21" customHeight="1">
      <c r="A429" s="350" t="str">
        <f t="shared" si="11"/>
        <v/>
      </c>
      <c r="B429" s="397" t="str">
        <f>IF($A429="","",VLOOKUP($A429,BDD!$A$8:$AU$2162,3,0))</f>
        <v/>
      </c>
      <c r="C429" s="363" t="str">
        <f>IF($A429="","",VLOOKUP($A429,BDD!$A$8:$AU$2162,4,0))</f>
        <v/>
      </c>
      <c r="D429" s="398" t="str">
        <f>IF($A429="","",VLOOKUP($A429,BDD!$A$8:$AU$2162,12,0))</f>
        <v/>
      </c>
      <c r="E429" s="398" t="str">
        <f>IF($A429="","",VLOOKUP($A429,BDD!$A$8:$AU$2162,5,0))</f>
        <v/>
      </c>
      <c r="F429" s="398" t="str">
        <f>IF($A429="","",VLOOKUP($A429,BDD!$A$8:$AU$2162,6,0))</f>
        <v/>
      </c>
      <c r="G429" s="399" t="str">
        <f>IF($A429="","",VLOOKUP($A429,BDD!$A$8:$AU$2162,7,0))</f>
        <v/>
      </c>
      <c r="H429" s="400" t="str">
        <f>IF($A429="","",VLOOKUP($A429,BDD!$A$8:$AU$2162,8,0))</f>
        <v/>
      </c>
      <c r="I429" s="398" t="str">
        <f>IF($A429="","",VLOOKUP($A429,BDD!$A$8:$AU$2162,13,0))</f>
        <v/>
      </c>
      <c r="J429" s="398" t="str">
        <f>IF($A429="","",VLOOKUP($A429,BDD!$A$8:$AU$2162,14,0))</f>
        <v/>
      </c>
      <c r="K429" s="401" t="str">
        <f>IF(Y429="",IF($A429="","",VLOOKUP($A429,BDD!$A$8:$AU$2162,22,0)),VLOOKUP($A429,BDD!$A$8:$AU$2162,31,0))</f>
        <v/>
      </c>
      <c r="L429" s="399" t="str">
        <f>IF(Y429="",IF($A429="","",VLOOKUP($A429,BDD!$A$8:$AU$2162,16,0)),IF($A429="","",VLOOKUP($A429,BDD!$A$8:$AU$2162,29,0)))</f>
        <v/>
      </c>
      <c r="M429" s="402" t="str">
        <f>IF(Y429="",IF($A429="","",VLOOKUP($A429,BDD!$A$8:$AU$2162,17,0)),VLOOKUP($A429,BDD!$A$8:$AU$2162,30,0))</f>
        <v/>
      </c>
      <c r="N429" s="402" t="str">
        <f>IF(Y429="",IF($A429="","",VLOOKUP($A429,BDD!$A$8:$AU$2162,18,0)),VLOOKUP($A429,BDD!$A$8:$AU$2162,30,0))</f>
        <v/>
      </c>
      <c r="O429" s="402" t="str">
        <f>IF(Y429="",IF($A429="","",VLOOKUP($A429,BDD!$A$8:$AU$2162,19,0)),VLOOKUP($A429,BDD!$A$8:$AU$2162,30,0))</f>
        <v/>
      </c>
      <c r="P429" s="398" t="str">
        <f>IF($A429="","",RIGHT(VLOOKUP($A429,BDD!$A$8:$AU$2162,23,0),2))</f>
        <v/>
      </c>
      <c r="Q429" s="398" t="str">
        <f>IF($A429="","",RIGHT(VLOOKUP($A429,BDD!$A$8:$AU$2162,27,0),2))</f>
        <v/>
      </c>
      <c r="R429" s="398" t="str">
        <f>IF($A429="","",RIGHT(VLOOKUP($A429,BDD!$A$8:$AU$2162,32,0),2))</f>
        <v/>
      </c>
      <c r="S429" s="398" t="str">
        <f>IF($A429="","",RIGHT(VLOOKUP($A429,BDD!$A$8:$AU$2162,35,0),2))</f>
        <v/>
      </c>
      <c r="T429" s="398" t="str">
        <f>IF($A429="","",RIGHT(VLOOKUP($A429,BDD!$A$8:$AU$2162,38,0),2))</f>
        <v/>
      </c>
      <c r="U429" s="403"/>
      <c r="V429" s="359">
        <v>217</v>
      </c>
      <c r="W429" s="360"/>
      <c r="X429" s="416"/>
      <c r="Y429" s="411" t="str">
        <f>IF($A429="","",IF(VLOOKUP($A429,BDD!$A$8:$AU$2162,32,0)=0,"",VLOOKUP($A429,BDD!$A$8:$AU$2162,32,0)))</f>
        <v/>
      </c>
    </row>
    <row r="430" spans="1:25" s="359" customFormat="1" ht="21" customHeight="1">
      <c r="A430" s="350" t="str">
        <f t="shared" si="11"/>
        <v/>
      </c>
      <c r="B430" s="397" t="str">
        <f>IF($A430="","",VLOOKUP($A430,BDD!$A$8:$AU$2162,3,0))</f>
        <v/>
      </c>
      <c r="C430" s="363" t="str">
        <f>IF($A430="","",VLOOKUP($A430,BDD!$A$8:$AU$2162,4,0))</f>
        <v/>
      </c>
      <c r="D430" s="398" t="str">
        <f>IF($A430="","",VLOOKUP($A430,BDD!$A$8:$AU$2162,12,0))</f>
        <v/>
      </c>
      <c r="E430" s="398" t="str">
        <f>IF($A430="","",VLOOKUP($A430,BDD!$A$8:$AU$2162,5,0))</f>
        <v/>
      </c>
      <c r="F430" s="398" t="str">
        <f>IF($A430="","",VLOOKUP($A430,BDD!$A$8:$AU$2162,6,0))</f>
        <v/>
      </c>
      <c r="G430" s="399" t="str">
        <f>IF($A430="","",VLOOKUP($A430,BDD!$A$8:$AU$2162,7,0))</f>
        <v/>
      </c>
      <c r="H430" s="398" t="str">
        <f>IF($A430="","",VLOOKUP($A430,BDD!$A$8:$AU$2162,8,0))</f>
        <v/>
      </c>
      <c r="I430" s="398" t="str">
        <f>IF($A430="","",VLOOKUP($A430,BDD!$A$8:$AU$2162,13,0))</f>
        <v/>
      </c>
      <c r="J430" s="398" t="str">
        <f>IF($A430="","",VLOOKUP($A430,BDD!$A$8:$AU$2162,14,0))</f>
        <v/>
      </c>
      <c r="K430" s="401" t="str">
        <f>IF(Y430="",IF($A430="","",VLOOKUP($A430,BDD!$A$8:$AU$2162,22,0)),VLOOKUP($A430,BDD!$A$8:$AU$2162,31,0))</f>
        <v/>
      </c>
      <c r="L430" s="399" t="str">
        <f>IF(Y430="",IF($A430="","",VLOOKUP($A430,BDD!$A$8:$AU$2162,16,0)),IF($A430="","",VLOOKUP($A430,BDD!$A$8:$AU$2162,29,0)))</f>
        <v/>
      </c>
      <c r="M430" s="402" t="str">
        <f>IF(Y430="",IF($A430="","",VLOOKUP($A430,BDD!$A$8:$AU$2162,17,0)),VLOOKUP($A430,BDD!$A$8:$AU$2162,30,0))</f>
        <v/>
      </c>
      <c r="N430" s="402" t="str">
        <f>IF(Y430="",IF($A430="","",VLOOKUP($A430,BDD!$A$8:$AU$2162,18,0)),VLOOKUP($A430,BDD!$A$8:$AU$2162,30,0))</f>
        <v/>
      </c>
      <c r="O430" s="402" t="str">
        <f>IF(Y430="",IF($A430="","",VLOOKUP($A430,BDD!$A$8:$AU$2162,19,0)),VLOOKUP($A430,BDD!$A$8:$AU$2162,30,0))</f>
        <v/>
      </c>
      <c r="P430" s="398" t="str">
        <f>IF($A430="","",RIGHT(VLOOKUP($A430,BDD!$A$8:$AU$2162,23,0),2))</f>
        <v/>
      </c>
      <c r="Q430" s="398" t="str">
        <f>IF($A430="","",RIGHT(VLOOKUP($A430,BDD!$A$8:$AU$2162,27,0),2))</f>
        <v/>
      </c>
      <c r="R430" s="398" t="str">
        <f>IF($A430="","",RIGHT(VLOOKUP($A430,BDD!$A$8:$AU$2162,32,0),2))</f>
        <v/>
      </c>
      <c r="S430" s="398" t="str">
        <f>IF($A430="","",RIGHT(VLOOKUP($A430,BDD!$A$8:$AU$2162,35,0),2))</f>
        <v/>
      </c>
      <c r="T430" s="398" t="str">
        <f>IF($A430="","",RIGHT(VLOOKUP($A430,BDD!$A$8:$AU$2162,38,0),2))</f>
        <v/>
      </c>
      <c r="U430" s="403"/>
      <c r="V430" s="359">
        <v>218</v>
      </c>
      <c r="W430" s="360"/>
      <c r="X430" s="416"/>
      <c r="Y430" s="411" t="str">
        <f>IF($A430="","",IF(VLOOKUP($A430,BDD!$A$8:$AU$2162,32,0)=0,"",VLOOKUP($A430,BDD!$A$8:$AU$2162,32,0)))</f>
        <v/>
      </c>
    </row>
    <row r="431" spans="1:25" s="359" customFormat="1" ht="21" customHeight="1">
      <c r="A431" s="350" t="str">
        <f t="shared" si="11"/>
        <v/>
      </c>
      <c r="B431" s="397" t="str">
        <f>IF($A431="","",VLOOKUP($A431,BDD!$A$8:$AU$2162,3,0))</f>
        <v/>
      </c>
      <c r="C431" s="363" t="str">
        <f>IF($A431="","",VLOOKUP($A431,BDD!$A$8:$AU$2162,4,0))</f>
        <v/>
      </c>
      <c r="D431" s="398" t="str">
        <f>IF($A431="","",VLOOKUP($A431,BDD!$A$8:$AU$2162,12,0))</f>
        <v/>
      </c>
      <c r="E431" s="398" t="str">
        <f>IF($A431="","",VLOOKUP($A431,BDD!$A$8:$AU$2162,5,0))</f>
        <v/>
      </c>
      <c r="F431" s="398" t="str">
        <f>IF($A431="","",VLOOKUP($A431,BDD!$A$8:$AU$2162,6,0))</f>
        <v/>
      </c>
      <c r="G431" s="399" t="str">
        <f>IF($A431="","",VLOOKUP($A431,BDD!$A$8:$AU$2162,7,0))</f>
        <v/>
      </c>
      <c r="H431" s="400" t="str">
        <f>IF($A431="","",VLOOKUP($A431,BDD!$A$8:$AU$2162,8,0))</f>
        <v/>
      </c>
      <c r="I431" s="398" t="str">
        <f>IF($A431="","",VLOOKUP($A431,BDD!$A$8:$AU$2162,13,0))</f>
        <v/>
      </c>
      <c r="J431" s="398" t="str">
        <f>IF($A431="","",VLOOKUP($A431,BDD!$A$8:$AU$2162,14,0))</f>
        <v/>
      </c>
      <c r="K431" s="401" t="str">
        <f>IF(Y431="",IF($A431="","",VLOOKUP($A431,BDD!$A$8:$AU$2162,22,0)),VLOOKUP($A431,BDD!$A$8:$AU$2162,31,0))</f>
        <v/>
      </c>
      <c r="L431" s="399" t="str">
        <f>IF(Y431="",IF($A431="","",VLOOKUP($A431,BDD!$A$8:$AU$2162,16,0)),IF($A431="","",VLOOKUP($A431,BDD!$A$8:$AU$2162,29,0)))</f>
        <v/>
      </c>
      <c r="M431" s="402" t="str">
        <f>IF(Y431="",IF($A431="","",VLOOKUP($A431,BDD!$A$8:$AU$2162,17,0)),VLOOKUP($A431,BDD!$A$8:$AU$2162,30,0))</f>
        <v/>
      </c>
      <c r="N431" s="402" t="str">
        <f>IF(Y431="",IF($A431="","",VLOOKUP($A431,BDD!$A$8:$AU$2162,18,0)),VLOOKUP($A431,BDD!$A$8:$AU$2162,30,0))</f>
        <v/>
      </c>
      <c r="O431" s="402" t="str">
        <f>IF(Y431="",IF($A431="","",VLOOKUP($A431,BDD!$A$8:$AU$2162,19,0)),VLOOKUP($A431,BDD!$A$8:$AU$2162,30,0))</f>
        <v/>
      </c>
      <c r="P431" s="398" t="str">
        <f>IF($A431="","",RIGHT(VLOOKUP($A431,BDD!$A$8:$AU$2162,23,0),2))</f>
        <v/>
      </c>
      <c r="Q431" s="398" t="str">
        <f>IF($A431="","",RIGHT(VLOOKUP($A431,BDD!$A$8:$AU$2162,27,0),2))</f>
        <v/>
      </c>
      <c r="R431" s="398" t="str">
        <f>IF($A431="","",RIGHT(VLOOKUP($A431,BDD!$A$8:$AU$2162,32,0),2))</f>
        <v/>
      </c>
      <c r="S431" s="398" t="str">
        <f>IF($A431="","",RIGHT(VLOOKUP($A431,BDD!$A$8:$AU$2162,35,0),2))</f>
        <v/>
      </c>
      <c r="T431" s="398" t="str">
        <f>IF($A431="","",RIGHT(VLOOKUP($A431,BDD!$A$8:$AU$2162,38,0),2))</f>
        <v/>
      </c>
      <c r="U431" s="403"/>
      <c r="V431" s="359">
        <v>219</v>
      </c>
      <c r="W431" s="360"/>
      <c r="X431" s="416"/>
      <c r="Y431" s="411" t="str">
        <f>IF($A431="","",IF(VLOOKUP($A431,BDD!$A$8:$AU$2162,32,0)=0,"",VLOOKUP($A431,BDD!$A$8:$AU$2162,32,0)))</f>
        <v/>
      </c>
    </row>
    <row r="432" spans="1:25" s="359" customFormat="1" ht="21" customHeight="1">
      <c r="A432" s="350" t="str">
        <f t="shared" si="11"/>
        <v/>
      </c>
      <c r="B432" s="397" t="str">
        <f>IF($A432="","",VLOOKUP($A432,BDD!$A$8:$AU$2162,3,0))</f>
        <v/>
      </c>
      <c r="C432" s="363" t="str">
        <f>IF($A432="","",VLOOKUP($A432,BDD!$A$8:$AU$2162,4,0))</f>
        <v/>
      </c>
      <c r="D432" s="398" t="str">
        <f>IF($A432="","",VLOOKUP($A432,BDD!$A$8:$AU$2162,12,0))</f>
        <v/>
      </c>
      <c r="E432" s="398" t="str">
        <f>IF($A432="","",VLOOKUP($A432,BDD!$A$8:$AU$2162,5,0))</f>
        <v/>
      </c>
      <c r="F432" s="398" t="str">
        <f>IF($A432="","",VLOOKUP($A432,BDD!$A$8:$AU$2162,6,0))</f>
        <v/>
      </c>
      <c r="G432" s="399" t="str">
        <f>IF($A432="","",VLOOKUP($A432,BDD!$A$8:$AU$2162,7,0))</f>
        <v/>
      </c>
      <c r="H432" s="398" t="str">
        <f>IF($A432="","",VLOOKUP($A432,BDD!$A$8:$AU$2162,8,0))</f>
        <v/>
      </c>
      <c r="I432" s="398" t="str">
        <f>IF($A432="","",VLOOKUP($A432,BDD!$A$8:$AU$2162,13,0))</f>
        <v/>
      </c>
      <c r="J432" s="398" t="str">
        <f>IF($A432="","",VLOOKUP($A432,BDD!$A$8:$AU$2162,14,0))</f>
        <v/>
      </c>
      <c r="K432" s="401" t="str">
        <f>IF(Y432="",IF($A432="","",VLOOKUP($A432,BDD!$A$8:$AU$2162,22,0)),VLOOKUP($A432,BDD!$A$8:$AU$2162,31,0))</f>
        <v/>
      </c>
      <c r="L432" s="399" t="str">
        <f>IF(Y432="",IF($A432="","",VLOOKUP($A432,BDD!$A$8:$AU$2162,16,0)),IF($A432="","",VLOOKUP($A432,BDD!$A$8:$AU$2162,29,0)))</f>
        <v/>
      </c>
      <c r="M432" s="402" t="str">
        <f>IF(Y432="",IF($A432="","",VLOOKUP($A432,BDD!$A$8:$AU$2162,17,0)),VLOOKUP($A432,BDD!$A$8:$AU$2162,30,0))</f>
        <v/>
      </c>
      <c r="N432" s="402" t="str">
        <f>IF(Y432="",IF($A432="","",VLOOKUP($A432,BDD!$A$8:$AU$2162,18,0)),VLOOKUP($A432,BDD!$A$8:$AU$2162,30,0))</f>
        <v/>
      </c>
      <c r="O432" s="402" t="str">
        <f>IF(Y432="",IF($A432="","",VLOOKUP($A432,BDD!$A$8:$AU$2162,19,0)),VLOOKUP($A432,BDD!$A$8:$AU$2162,30,0))</f>
        <v/>
      </c>
      <c r="P432" s="398" t="str">
        <f>IF($A432="","",RIGHT(VLOOKUP($A432,BDD!$A$8:$AU$2162,23,0),2))</f>
        <v/>
      </c>
      <c r="Q432" s="398" t="str">
        <f>IF($A432="","",RIGHT(VLOOKUP($A432,BDD!$A$8:$AU$2162,27,0),2))</f>
        <v/>
      </c>
      <c r="R432" s="398" t="str">
        <f>IF($A432="","",RIGHT(VLOOKUP($A432,BDD!$A$8:$AU$2162,32,0),2))</f>
        <v/>
      </c>
      <c r="S432" s="398" t="str">
        <f>IF($A432="","",RIGHT(VLOOKUP($A432,BDD!$A$8:$AU$2162,35,0),2))</f>
        <v/>
      </c>
      <c r="T432" s="398" t="str">
        <f>IF($A432="","",RIGHT(VLOOKUP($A432,BDD!$A$8:$AU$2162,38,0),2))</f>
        <v/>
      </c>
      <c r="U432" s="403"/>
      <c r="V432" s="359">
        <v>220</v>
      </c>
      <c r="W432" s="360"/>
      <c r="X432" s="416"/>
      <c r="Y432" s="411" t="str">
        <f>IF($A432="","",IF(VLOOKUP($A432,BDD!$A$8:$AU$2162,32,0)=0,"",VLOOKUP($A432,BDD!$A$8:$AU$2162,32,0)))</f>
        <v/>
      </c>
    </row>
    <row r="433" spans="1:25" s="359" customFormat="1" ht="21" customHeight="1">
      <c r="A433" s="350" t="str">
        <f t="shared" si="11"/>
        <v/>
      </c>
      <c r="B433" s="397" t="str">
        <f>IF($A433="","",VLOOKUP($A433,BDD!$A$8:$AU$2162,3,0))</f>
        <v/>
      </c>
      <c r="C433" s="363" t="str">
        <f>IF($A433="","",VLOOKUP($A433,BDD!$A$8:$AU$2162,4,0))</f>
        <v/>
      </c>
      <c r="D433" s="398" t="str">
        <f>IF($A433="","",VLOOKUP($A433,BDD!$A$8:$AU$2162,12,0))</f>
        <v/>
      </c>
      <c r="E433" s="398" t="str">
        <f>IF($A433="","",VLOOKUP($A433,BDD!$A$8:$AU$2162,5,0))</f>
        <v/>
      </c>
      <c r="F433" s="398" t="str">
        <f>IF($A433="","",VLOOKUP($A433,BDD!$A$8:$AU$2162,6,0))</f>
        <v/>
      </c>
      <c r="G433" s="399" t="str">
        <f>IF($A433="","",VLOOKUP($A433,BDD!$A$8:$AU$2162,7,0))</f>
        <v/>
      </c>
      <c r="H433" s="398" t="str">
        <f>IF($A433="","",VLOOKUP($A433,BDD!$A$8:$AU$2162,8,0))</f>
        <v/>
      </c>
      <c r="I433" s="398" t="str">
        <f>IF($A433="","",VLOOKUP($A433,BDD!$A$8:$AU$2162,13,0))</f>
        <v/>
      </c>
      <c r="J433" s="398" t="str">
        <f>IF($A433="","",VLOOKUP($A433,BDD!$A$8:$AU$2162,14,0))</f>
        <v/>
      </c>
      <c r="K433" s="401" t="str">
        <f>IF(Y433="",IF($A433="","",VLOOKUP($A433,BDD!$A$8:$AU$2162,22,0)),VLOOKUP($A433,BDD!$A$8:$AU$2162,31,0))</f>
        <v/>
      </c>
      <c r="L433" s="399" t="str">
        <f>IF(Y433="",IF($A433="","",VLOOKUP($A433,BDD!$A$8:$AU$2162,16,0)),IF($A433="","",VLOOKUP($A433,BDD!$A$8:$AU$2162,29,0)))</f>
        <v/>
      </c>
      <c r="M433" s="402" t="str">
        <f>IF(Y433="",IF($A433="","",VLOOKUP($A433,BDD!$A$8:$AU$2162,17,0)),VLOOKUP($A433,BDD!$A$8:$AU$2162,30,0))</f>
        <v/>
      </c>
      <c r="N433" s="402" t="str">
        <f>IF(Y433="",IF($A433="","",VLOOKUP($A433,BDD!$A$8:$AU$2162,18,0)),VLOOKUP($A433,BDD!$A$8:$AU$2162,30,0))</f>
        <v/>
      </c>
      <c r="O433" s="402" t="str">
        <f>IF(Y433="",IF($A433="","",VLOOKUP($A433,BDD!$A$8:$AU$2162,19,0)),VLOOKUP($A433,BDD!$A$8:$AU$2162,30,0))</f>
        <v/>
      </c>
      <c r="P433" s="398" t="str">
        <f>IF($A433="","",RIGHT(VLOOKUP($A433,BDD!$A$8:$AU$2162,23,0),2))</f>
        <v/>
      </c>
      <c r="Q433" s="398" t="str">
        <f>IF($A433="","",RIGHT(VLOOKUP($A433,BDD!$A$8:$AU$2162,27,0),2))</f>
        <v/>
      </c>
      <c r="R433" s="398" t="str">
        <f>IF($A433="","",RIGHT(VLOOKUP($A433,BDD!$A$8:$AU$2162,32,0),2))</f>
        <v/>
      </c>
      <c r="S433" s="398" t="str">
        <f>IF($A433="","",RIGHT(VLOOKUP($A433,BDD!$A$8:$AU$2162,35,0),2))</f>
        <v/>
      </c>
      <c r="T433" s="398" t="str">
        <f>IF($A433="","",RIGHT(VLOOKUP($A433,BDD!$A$8:$AU$2162,38,0),2))</f>
        <v/>
      </c>
      <c r="U433" s="403"/>
      <c r="V433" s="359">
        <v>221</v>
      </c>
      <c r="W433" s="360"/>
      <c r="X433" s="416"/>
      <c r="Y433" s="411" t="str">
        <f>IF($A433="","",IF(VLOOKUP($A433,BDD!$A$8:$AU$2162,32,0)=0,"",VLOOKUP($A433,BDD!$A$8:$AU$2162,32,0)))</f>
        <v/>
      </c>
    </row>
    <row r="434" spans="1:25" s="359" customFormat="1" ht="21" customHeight="1">
      <c r="A434" s="350" t="str">
        <f t="shared" si="11"/>
        <v/>
      </c>
      <c r="B434" s="397" t="str">
        <f>IF($A434="","",VLOOKUP($A434,BDD!$A$8:$AU$2162,3,0))</f>
        <v/>
      </c>
      <c r="C434" s="363" t="str">
        <f>IF($A434="","",VLOOKUP($A434,BDD!$A$8:$AU$2162,4,0))</f>
        <v/>
      </c>
      <c r="D434" s="398" t="str">
        <f>IF($A434="","",VLOOKUP($A434,BDD!$A$8:$AU$2162,12,0))</f>
        <v/>
      </c>
      <c r="E434" s="398" t="str">
        <f>IF($A434="","",VLOOKUP($A434,BDD!$A$8:$AU$2162,5,0))</f>
        <v/>
      </c>
      <c r="F434" s="398" t="str">
        <f>IF($A434="","",VLOOKUP($A434,BDD!$A$8:$AU$2162,6,0))</f>
        <v/>
      </c>
      <c r="G434" s="399" t="str">
        <f>IF($A434="","",VLOOKUP($A434,BDD!$A$8:$AU$2162,7,0))</f>
        <v/>
      </c>
      <c r="H434" s="398" t="str">
        <f>IF($A434="","",VLOOKUP($A434,BDD!$A$8:$AU$2162,8,0))</f>
        <v/>
      </c>
      <c r="I434" s="398" t="str">
        <f>IF($A434="","",VLOOKUP($A434,BDD!$A$8:$AU$2162,13,0))</f>
        <v/>
      </c>
      <c r="J434" s="398" t="str">
        <f>IF($A434="","",VLOOKUP($A434,BDD!$A$8:$AU$2162,14,0))</f>
        <v/>
      </c>
      <c r="K434" s="401" t="str">
        <f>IF(Y434="",IF($A434="","",VLOOKUP($A434,BDD!$A$8:$AU$2162,22,0)),VLOOKUP($A434,BDD!$A$8:$AU$2162,31,0))</f>
        <v/>
      </c>
      <c r="L434" s="399" t="str">
        <f>IF(Y434="",IF($A434="","",VLOOKUP($A434,BDD!$A$8:$AU$2162,16,0)),IF($A434="","",VLOOKUP($A434,BDD!$A$8:$AU$2162,29,0)))</f>
        <v/>
      </c>
      <c r="M434" s="402" t="str">
        <f>IF(Y434="",IF($A434="","",VLOOKUP($A434,BDD!$A$8:$AU$2162,17,0)),VLOOKUP($A434,BDD!$A$8:$AU$2162,30,0))</f>
        <v/>
      </c>
      <c r="N434" s="402" t="str">
        <f>IF(Y434="",IF($A434="","",VLOOKUP($A434,BDD!$A$8:$AU$2162,18,0)),VLOOKUP($A434,BDD!$A$8:$AU$2162,30,0))</f>
        <v/>
      </c>
      <c r="O434" s="402" t="str">
        <f>IF(Y434="",IF($A434="","",VLOOKUP($A434,BDD!$A$8:$AU$2162,19,0)),VLOOKUP($A434,BDD!$A$8:$AU$2162,30,0))</f>
        <v/>
      </c>
      <c r="P434" s="398" t="str">
        <f>IF($A434="","",RIGHT(VLOOKUP($A434,BDD!$A$8:$AU$2162,23,0),2))</f>
        <v/>
      </c>
      <c r="Q434" s="398" t="str">
        <f>IF($A434="","",RIGHT(VLOOKUP($A434,BDD!$A$8:$AU$2162,27,0),2))</f>
        <v/>
      </c>
      <c r="R434" s="398" t="str">
        <f>IF($A434="","",RIGHT(VLOOKUP($A434,BDD!$A$8:$AU$2162,32,0),2))</f>
        <v/>
      </c>
      <c r="S434" s="398" t="str">
        <f>IF($A434="","",RIGHT(VLOOKUP($A434,BDD!$A$8:$AU$2162,35,0),2))</f>
        <v/>
      </c>
      <c r="T434" s="398" t="str">
        <f>IF($A434="","",RIGHT(VLOOKUP($A434,BDD!$A$8:$AU$2162,38,0),2))</f>
        <v/>
      </c>
      <c r="U434" s="403"/>
      <c r="V434" s="359">
        <v>222</v>
      </c>
      <c r="W434" s="360"/>
      <c r="X434" s="416"/>
      <c r="Y434" s="411" t="str">
        <f>IF($A434="","",IF(VLOOKUP($A434,BDD!$A$8:$AU$2162,32,0)=0,"",VLOOKUP($A434,BDD!$A$8:$AU$2162,32,0)))</f>
        <v/>
      </c>
    </row>
    <row r="435" spans="1:25" s="359" customFormat="1" ht="21" customHeight="1">
      <c r="A435" s="350" t="str">
        <f t="shared" si="11"/>
        <v/>
      </c>
      <c r="B435" s="397" t="str">
        <f>IF($A435="","",VLOOKUP($A435,BDD!$A$8:$AU$2162,3,0))</f>
        <v/>
      </c>
      <c r="C435" s="363" t="str">
        <f>IF($A435="","",VLOOKUP($A435,BDD!$A$8:$AU$2162,4,0))</f>
        <v/>
      </c>
      <c r="D435" s="398" t="str">
        <f>IF($A435="","",VLOOKUP($A435,BDD!$A$8:$AU$2162,12,0))</f>
        <v/>
      </c>
      <c r="E435" s="398" t="str">
        <f>IF($A435="","",VLOOKUP($A435,BDD!$A$8:$AU$2162,5,0))</f>
        <v/>
      </c>
      <c r="F435" s="398" t="str">
        <f>IF($A435="","",VLOOKUP($A435,BDD!$A$8:$AU$2162,6,0))</f>
        <v/>
      </c>
      <c r="G435" s="399" t="str">
        <f>IF($A435="","",VLOOKUP($A435,BDD!$A$8:$AU$2162,7,0))</f>
        <v/>
      </c>
      <c r="H435" s="400" t="str">
        <f>IF($A435="","",VLOOKUP($A435,BDD!$A$8:$AU$2162,8,0))</f>
        <v/>
      </c>
      <c r="I435" s="398" t="str">
        <f>IF($A435="","",VLOOKUP($A435,BDD!$A$8:$AU$2162,13,0))</f>
        <v/>
      </c>
      <c r="J435" s="398" t="str">
        <f>IF($A435="","",VLOOKUP($A435,BDD!$A$8:$AU$2162,14,0))</f>
        <v/>
      </c>
      <c r="K435" s="401" t="str">
        <f>IF(Y435="",IF($A435="","",VLOOKUP($A435,BDD!$A$8:$AU$2162,22,0)),VLOOKUP($A435,BDD!$A$8:$AU$2162,31,0))</f>
        <v/>
      </c>
      <c r="L435" s="399" t="str">
        <f>IF(Y435="",IF($A435="","",VLOOKUP($A435,BDD!$A$8:$AU$2162,16,0)),IF($A435="","",VLOOKUP($A435,BDD!$A$8:$AU$2162,29,0)))</f>
        <v/>
      </c>
      <c r="M435" s="402" t="str">
        <f>IF(Y435="",IF($A435="","",VLOOKUP($A435,BDD!$A$8:$AU$2162,17,0)),VLOOKUP($A435,BDD!$A$8:$AU$2162,30,0))</f>
        <v/>
      </c>
      <c r="N435" s="402" t="str">
        <f>IF(Y435="",IF($A435="","",VLOOKUP($A435,BDD!$A$8:$AU$2162,18,0)),VLOOKUP($A435,BDD!$A$8:$AU$2162,30,0))</f>
        <v/>
      </c>
      <c r="O435" s="402" t="str">
        <f>IF(Y435="",IF($A435="","",VLOOKUP($A435,BDD!$A$8:$AU$2162,19,0)),VLOOKUP($A435,BDD!$A$8:$AU$2162,30,0))</f>
        <v/>
      </c>
      <c r="P435" s="398" t="str">
        <f>IF($A435="","",RIGHT(VLOOKUP($A435,BDD!$A$8:$AU$2162,23,0),2))</f>
        <v/>
      </c>
      <c r="Q435" s="398" t="str">
        <f>IF($A435="","",RIGHT(VLOOKUP($A435,BDD!$A$8:$AU$2162,27,0),2))</f>
        <v/>
      </c>
      <c r="R435" s="398" t="str">
        <f>IF($A435="","",RIGHT(VLOOKUP($A435,BDD!$A$8:$AU$2162,32,0),2))</f>
        <v/>
      </c>
      <c r="S435" s="398" t="str">
        <f>IF($A435="","",RIGHT(VLOOKUP($A435,BDD!$A$8:$AU$2162,35,0),2))</f>
        <v/>
      </c>
      <c r="T435" s="398" t="str">
        <f>IF($A435="","",RIGHT(VLOOKUP($A435,BDD!$A$8:$AU$2162,38,0),2))</f>
        <v/>
      </c>
      <c r="U435" s="403"/>
      <c r="V435" s="359">
        <v>223</v>
      </c>
      <c r="W435" s="360"/>
      <c r="X435" s="416"/>
      <c r="Y435" s="411" t="str">
        <f>IF($A435="","",IF(VLOOKUP($A435,BDD!$A$8:$AU$2162,32,0)=0,"",VLOOKUP($A435,BDD!$A$8:$AU$2162,32,0)))</f>
        <v/>
      </c>
    </row>
    <row r="436" spans="1:25" s="359" customFormat="1" ht="21" customHeight="1">
      <c r="A436" s="350" t="str">
        <f t="shared" si="11"/>
        <v/>
      </c>
      <c r="B436" s="397" t="str">
        <f>IF($A436="","",VLOOKUP($A436,BDD!$A$8:$AU$2162,3,0))</f>
        <v/>
      </c>
      <c r="C436" s="363" t="str">
        <f>IF($A436="","",VLOOKUP($A436,BDD!$A$8:$AU$2162,4,0))</f>
        <v/>
      </c>
      <c r="D436" s="398" t="str">
        <f>IF($A436="","",VLOOKUP($A436,BDD!$A$8:$AU$2162,12,0))</f>
        <v/>
      </c>
      <c r="E436" s="398" t="str">
        <f>IF($A436="","",VLOOKUP($A436,BDD!$A$8:$AU$2162,5,0))</f>
        <v/>
      </c>
      <c r="F436" s="398" t="str">
        <f>IF($A436="","",VLOOKUP($A436,BDD!$A$8:$AU$2162,6,0))</f>
        <v/>
      </c>
      <c r="G436" s="399" t="str">
        <f>IF($A436="","",VLOOKUP($A436,BDD!$A$8:$AU$2162,7,0))</f>
        <v/>
      </c>
      <c r="H436" s="398" t="str">
        <f>IF($A436="","",VLOOKUP($A436,BDD!$A$8:$AU$2162,8,0))</f>
        <v/>
      </c>
      <c r="I436" s="398" t="str">
        <f>IF($A436="","",VLOOKUP($A436,BDD!$A$8:$AU$2162,13,0))</f>
        <v/>
      </c>
      <c r="J436" s="398" t="str">
        <f>IF($A436="","",VLOOKUP($A436,BDD!$A$8:$AU$2162,14,0))</f>
        <v/>
      </c>
      <c r="K436" s="401" t="str">
        <f>IF(Y436="",IF($A436="","",VLOOKUP($A436,BDD!$A$8:$AU$2162,22,0)),VLOOKUP($A436,BDD!$A$8:$AU$2162,31,0))</f>
        <v/>
      </c>
      <c r="L436" s="399" t="str">
        <f>IF(Y436="",IF($A436="","",VLOOKUP($A436,BDD!$A$8:$AU$2162,16,0)),IF($A436="","",VLOOKUP($A436,BDD!$A$8:$AU$2162,29,0)))</f>
        <v/>
      </c>
      <c r="M436" s="402" t="str">
        <f>IF(Y436="",IF($A436="","",VLOOKUP($A436,BDD!$A$8:$AU$2162,17,0)),VLOOKUP($A436,BDD!$A$8:$AU$2162,30,0))</f>
        <v/>
      </c>
      <c r="N436" s="402" t="str">
        <f>IF(Y436="",IF($A436="","",VLOOKUP($A436,BDD!$A$8:$AU$2162,18,0)),VLOOKUP($A436,BDD!$A$8:$AU$2162,30,0))</f>
        <v/>
      </c>
      <c r="O436" s="402" t="str">
        <f>IF(Y436="",IF($A436="","",VLOOKUP($A436,BDD!$A$8:$AU$2162,19,0)),VLOOKUP($A436,BDD!$A$8:$AU$2162,30,0))</f>
        <v/>
      </c>
      <c r="P436" s="398" t="str">
        <f>IF($A436="","",RIGHT(VLOOKUP($A436,BDD!$A$8:$AU$2162,23,0),2))</f>
        <v/>
      </c>
      <c r="Q436" s="398" t="str">
        <f>IF($A436="","",RIGHT(VLOOKUP($A436,BDD!$A$8:$AU$2162,27,0),2))</f>
        <v/>
      </c>
      <c r="R436" s="398" t="str">
        <f>IF($A436="","",RIGHT(VLOOKUP($A436,BDD!$A$8:$AU$2162,32,0),2))</f>
        <v/>
      </c>
      <c r="S436" s="398" t="str">
        <f>IF($A436="","",RIGHT(VLOOKUP($A436,BDD!$A$8:$AU$2162,35,0),2))</f>
        <v/>
      </c>
      <c r="T436" s="398" t="str">
        <f>IF($A436="","",RIGHT(VLOOKUP($A436,BDD!$A$8:$AU$2162,38,0),2))</f>
        <v/>
      </c>
      <c r="U436" s="403"/>
      <c r="V436" s="359">
        <v>224</v>
      </c>
      <c r="W436" s="360"/>
      <c r="X436" s="416"/>
      <c r="Y436" s="411" t="str">
        <f>IF($A436="","",IF(VLOOKUP($A436,BDD!$A$8:$AU$2162,32,0)=0,"",VLOOKUP($A436,BDD!$A$8:$AU$2162,32,0)))</f>
        <v/>
      </c>
    </row>
    <row r="437" spans="1:25" s="359" customFormat="1" ht="21" customHeight="1">
      <c r="A437" s="350" t="str">
        <f t="shared" si="11"/>
        <v/>
      </c>
      <c r="B437" s="397" t="str">
        <f>IF($A437="","",VLOOKUP($A437,BDD!$A$8:$AU$2162,3,0))</f>
        <v/>
      </c>
      <c r="C437" s="363" t="str">
        <f>IF($A437="","",VLOOKUP($A437,BDD!$A$8:$AU$2162,4,0))</f>
        <v/>
      </c>
      <c r="D437" s="398" t="str">
        <f>IF($A437="","",VLOOKUP($A437,BDD!$A$8:$AU$2162,12,0))</f>
        <v/>
      </c>
      <c r="E437" s="398" t="str">
        <f>IF($A437="","",VLOOKUP($A437,BDD!$A$8:$AU$2162,5,0))</f>
        <v/>
      </c>
      <c r="F437" s="398" t="str">
        <f>IF($A437="","",VLOOKUP($A437,BDD!$A$8:$AU$2162,6,0))</f>
        <v/>
      </c>
      <c r="G437" s="399" t="str">
        <f>IF($A437="","",VLOOKUP($A437,BDD!$A$8:$AU$2162,7,0))</f>
        <v/>
      </c>
      <c r="H437" s="398" t="str">
        <f>IF($A437="","",VLOOKUP($A437,BDD!$A$8:$AU$2162,8,0))</f>
        <v/>
      </c>
      <c r="I437" s="398" t="str">
        <f>IF($A437="","",VLOOKUP($A437,BDD!$A$8:$AU$2162,13,0))</f>
        <v/>
      </c>
      <c r="J437" s="398" t="str">
        <f>IF($A437="","",VLOOKUP($A437,BDD!$A$8:$AU$2162,14,0))</f>
        <v/>
      </c>
      <c r="K437" s="401" t="str">
        <f>IF(Y437="",IF($A437="","",VLOOKUP($A437,BDD!$A$8:$AU$2162,22,0)),VLOOKUP($A437,BDD!$A$8:$AU$2162,31,0))</f>
        <v/>
      </c>
      <c r="L437" s="399" t="str">
        <f>IF(Y437="",IF($A437="","",VLOOKUP($A437,BDD!$A$8:$AU$2162,16,0)),IF($A437="","",VLOOKUP($A437,BDD!$A$8:$AU$2162,29,0)))</f>
        <v/>
      </c>
      <c r="M437" s="402" t="str">
        <f>IF(Y437="",IF($A437="","",VLOOKUP($A437,BDD!$A$8:$AU$2162,17,0)),VLOOKUP($A437,BDD!$A$8:$AU$2162,30,0))</f>
        <v/>
      </c>
      <c r="N437" s="402" t="str">
        <f>IF(Y437="",IF($A437="","",VLOOKUP($A437,BDD!$A$8:$AU$2162,18,0)),VLOOKUP($A437,BDD!$A$8:$AU$2162,30,0))</f>
        <v/>
      </c>
      <c r="O437" s="402" t="str">
        <f>IF(Y437="",IF($A437="","",VLOOKUP($A437,BDD!$A$8:$AU$2162,19,0)),VLOOKUP($A437,BDD!$A$8:$AU$2162,30,0))</f>
        <v/>
      </c>
      <c r="P437" s="398" t="str">
        <f>IF($A437="","",RIGHT(VLOOKUP($A437,BDD!$A$8:$AU$2162,23,0),2))</f>
        <v/>
      </c>
      <c r="Q437" s="398" t="str">
        <f>IF($A437="","",RIGHT(VLOOKUP($A437,BDD!$A$8:$AU$2162,27,0),2))</f>
        <v/>
      </c>
      <c r="R437" s="398" t="str">
        <f>IF($A437="","",RIGHT(VLOOKUP($A437,BDD!$A$8:$AU$2162,32,0),2))</f>
        <v/>
      </c>
      <c r="S437" s="398" t="str">
        <f>IF($A437="","",RIGHT(VLOOKUP($A437,BDD!$A$8:$AU$2162,35,0),2))</f>
        <v/>
      </c>
      <c r="T437" s="398" t="str">
        <f>IF($A437="","",RIGHT(VLOOKUP($A437,BDD!$A$8:$AU$2162,38,0),2))</f>
        <v/>
      </c>
      <c r="U437" s="403"/>
      <c r="V437" s="359">
        <v>225</v>
      </c>
      <c r="W437" s="360"/>
      <c r="X437" s="416"/>
      <c r="Y437" s="411" t="str">
        <f>IF($A437="","",IF(VLOOKUP($A437,BDD!$A$8:$AU$2162,32,0)=0,"",VLOOKUP($A437,BDD!$A$8:$AU$2162,32,0)))</f>
        <v/>
      </c>
    </row>
    <row r="438" spans="1:25" s="359" customFormat="1" ht="21" customHeight="1">
      <c r="A438" s="350" t="str">
        <f t="shared" si="11"/>
        <v/>
      </c>
      <c r="B438" s="397" t="str">
        <f>IF($A438="","",VLOOKUP($A438,BDD!$A$8:$AU$2162,3,0))</f>
        <v/>
      </c>
      <c r="C438" s="363" t="str">
        <f>IF($A438="","",VLOOKUP($A438,BDD!$A$8:$AU$2162,4,0))</f>
        <v/>
      </c>
      <c r="D438" s="398" t="str">
        <f>IF($A438="","",VLOOKUP($A438,BDD!$A$8:$AU$2162,12,0))</f>
        <v/>
      </c>
      <c r="E438" s="398" t="str">
        <f>IF($A438="","",VLOOKUP($A438,BDD!$A$8:$AU$2162,5,0))</f>
        <v/>
      </c>
      <c r="F438" s="398" t="str">
        <f>IF($A438="","",VLOOKUP($A438,BDD!$A$8:$AU$2162,6,0))</f>
        <v/>
      </c>
      <c r="G438" s="399" t="str">
        <f>IF($A438="","",VLOOKUP($A438,BDD!$A$8:$AU$2162,7,0))</f>
        <v/>
      </c>
      <c r="H438" s="398" t="str">
        <f>IF($A438="","",VLOOKUP($A438,BDD!$A$8:$AU$2162,8,0))</f>
        <v/>
      </c>
      <c r="I438" s="398" t="str">
        <f>IF($A438="","",VLOOKUP($A438,BDD!$A$8:$AU$2162,13,0))</f>
        <v/>
      </c>
      <c r="J438" s="398" t="str">
        <f>IF($A438="","",VLOOKUP($A438,BDD!$A$8:$AU$2162,14,0))</f>
        <v/>
      </c>
      <c r="K438" s="401" t="str">
        <f>IF(Y438="",IF($A438="","",VLOOKUP($A438,BDD!$A$8:$AU$2162,22,0)),VLOOKUP($A438,BDD!$A$8:$AU$2162,31,0))</f>
        <v/>
      </c>
      <c r="L438" s="399" t="str">
        <f>IF(Y438="",IF($A438="","",VLOOKUP($A438,BDD!$A$8:$AU$2162,16,0)),IF($A438="","",VLOOKUP($A438,BDD!$A$8:$AU$2162,29,0)))</f>
        <v/>
      </c>
      <c r="M438" s="402" t="str">
        <f>IF(Y438="",IF($A438="","",VLOOKUP($A438,BDD!$A$8:$AU$2162,17,0)),VLOOKUP($A438,BDD!$A$8:$AU$2162,30,0))</f>
        <v/>
      </c>
      <c r="N438" s="402" t="str">
        <f>IF(Y438="",IF($A438="","",VLOOKUP($A438,BDD!$A$8:$AU$2162,18,0)),VLOOKUP($A438,BDD!$A$8:$AU$2162,30,0))</f>
        <v/>
      </c>
      <c r="O438" s="402" t="str">
        <f>IF(Y438="",IF($A438="","",VLOOKUP($A438,BDD!$A$8:$AU$2162,19,0)),VLOOKUP($A438,BDD!$A$8:$AU$2162,30,0))</f>
        <v/>
      </c>
      <c r="P438" s="398" t="str">
        <f>IF($A438="","",RIGHT(VLOOKUP($A438,BDD!$A$8:$AU$2162,23,0),2))</f>
        <v/>
      </c>
      <c r="Q438" s="398" t="str">
        <f>IF($A438="","",RIGHT(VLOOKUP($A438,BDD!$A$8:$AU$2162,27,0),2))</f>
        <v/>
      </c>
      <c r="R438" s="398" t="str">
        <f>IF($A438="","",RIGHT(VLOOKUP($A438,BDD!$A$8:$AU$2162,32,0),2))</f>
        <v/>
      </c>
      <c r="S438" s="398" t="str">
        <f>IF($A438="","",RIGHT(VLOOKUP($A438,BDD!$A$8:$AU$2162,35,0),2))</f>
        <v/>
      </c>
      <c r="T438" s="398" t="str">
        <f>IF($A438="","",RIGHT(VLOOKUP($A438,BDD!$A$8:$AU$2162,38,0),2))</f>
        <v/>
      </c>
      <c r="U438" s="403"/>
      <c r="V438" s="359">
        <v>226</v>
      </c>
      <c r="W438" s="360"/>
      <c r="X438" s="416"/>
      <c r="Y438" s="411" t="str">
        <f>IF($A438="","",IF(VLOOKUP($A438,BDD!$A$8:$AU$2162,32,0)=0,"",VLOOKUP($A438,BDD!$A$8:$AU$2162,32,0)))</f>
        <v/>
      </c>
    </row>
    <row r="439" spans="1:25" s="359" customFormat="1" ht="21" customHeight="1">
      <c r="A439" s="350" t="str">
        <f t="shared" si="11"/>
        <v/>
      </c>
      <c r="B439" s="397" t="str">
        <f>IF($A439="","",VLOOKUP($A439,BDD!$A$8:$AU$2162,3,0))</f>
        <v/>
      </c>
      <c r="C439" s="363" t="str">
        <f>IF($A439="","",VLOOKUP($A439,BDD!$A$8:$AU$2162,4,0))</f>
        <v/>
      </c>
      <c r="D439" s="398" t="str">
        <f>IF($A439="","",VLOOKUP($A439,BDD!$A$8:$AU$2162,12,0))</f>
        <v/>
      </c>
      <c r="E439" s="398" t="str">
        <f>IF($A439="","",VLOOKUP($A439,BDD!$A$8:$AU$2162,5,0))</f>
        <v/>
      </c>
      <c r="F439" s="398" t="str">
        <f>IF($A439="","",VLOOKUP($A439,BDD!$A$8:$AU$2162,6,0))</f>
        <v/>
      </c>
      <c r="G439" s="399" t="str">
        <f>IF($A439="","",VLOOKUP($A439,BDD!$A$8:$AU$2162,7,0))</f>
        <v/>
      </c>
      <c r="H439" s="398" t="str">
        <f>IF($A439="","",VLOOKUP($A439,BDD!$A$8:$AU$2162,8,0))</f>
        <v/>
      </c>
      <c r="I439" s="398" t="str">
        <f>IF($A439="","",VLOOKUP($A439,BDD!$A$8:$AU$2162,13,0))</f>
        <v/>
      </c>
      <c r="J439" s="398" t="str">
        <f>IF($A439="","",VLOOKUP($A439,BDD!$A$8:$AU$2162,14,0))</f>
        <v/>
      </c>
      <c r="K439" s="401" t="str">
        <f>IF(Y439="",IF($A439="","",VLOOKUP($A439,BDD!$A$8:$AU$2162,22,0)),VLOOKUP($A439,BDD!$A$8:$AU$2162,31,0))</f>
        <v/>
      </c>
      <c r="L439" s="399" t="str">
        <f>IF(Y439="",IF($A439="","",VLOOKUP($A439,BDD!$A$8:$AU$2162,16,0)),IF($A439="","",VLOOKUP($A439,BDD!$A$8:$AU$2162,29,0)))</f>
        <v/>
      </c>
      <c r="M439" s="402" t="str">
        <f>IF(Y439="",IF($A439="","",VLOOKUP($A439,BDD!$A$8:$AU$2162,17,0)),VLOOKUP($A439,BDD!$A$8:$AU$2162,30,0))</f>
        <v/>
      </c>
      <c r="N439" s="402" t="str">
        <f>IF(Y439="",IF($A439="","",VLOOKUP($A439,BDD!$A$8:$AU$2162,18,0)),VLOOKUP($A439,BDD!$A$8:$AU$2162,30,0))</f>
        <v/>
      </c>
      <c r="O439" s="402" t="str">
        <f>IF(Y439="",IF($A439="","",VLOOKUP($A439,BDD!$A$8:$AU$2162,19,0)),VLOOKUP($A439,BDD!$A$8:$AU$2162,30,0))</f>
        <v/>
      </c>
      <c r="P439" s="398" t="str">
        <f>IF($A439="","",RIGHT(VLOOKUP($A439,BDD!$A$8:$AU$2162,23,0),2))</f>
        <v/>
      </c>
      <c r="Q439" s="398" t="str">
        <f>IF($A439="","",RIGHT(VLOOKUP($A439,BDD!$A$8:$AU$2162,27,0),2))</f>
        <v/>
      </c>
      <c r="R439" s="398" t="str">
        <f>IF($A439="","",RIGHT(VLOOKUP($A439,BDD!$A$8:$AU$2162,32,0),2))</f>
        <v/>
      </c>
      <c r="S439" s="398" t="str">
        <f>IF($A439="","",RIGHT(VLOOKUP($A439,BDD!$A$8:$AU$2162,35,0),2))</f>
        <v/>
      </c>
      <c r="T439" s="398" t="str">
        <f>IF($A439="","",RIGHT(VLOOKUP($A439,BDD!$A$8:$AU$2162,38,0),2))</f>
        <v/>
      </c>
      <c r="U439" s="403"/>
      <c r="V439" s="359">
        <v>227</v>
      </c>
      <c r="W439" s="360"/>
      <c r="X439" s="416"/>
      <c r="Y439" s="411" t="str">
        <f>IF($A439="","",IF(VLOOKUP($A439,BDD!$A$8:$AU$2162,32,0)=0,"",VLOOKUP($A439,BDD!$A$8:$AU$2162,32,0)))</f>
        <v/>
      </c>
    </row>
    <row r="440" spans="1:25" s="359" customFormat="1" ht="21" customHeight="1">
      <c r="A440" s="350" t="str">
        <f t="shared" si="11"/>
        <v/>
      </c>
      <c r="B440" s="397" t="str">
        <f>IF($A440="","",VLOOKUP($A440,BDD!$A$8:$AU$2162,3,0))</f>
        <v/>
      </c>
      <c r="C440" s="363" t="str">
        <f>IF($A440="","",VLOOKUP($A440,BDD!$A$8:$AU$2162,4,0))</f>
        <v/>
      </c>
      <c r="D440" s="398" t="str">
        <f>IF($A440="","",VLOOKUP($A440,BDD!$A$8:$AU$2162,12,0))</f>
        <v/>
      </c>
      <c r="E440" s="398" t="str">
        <f>IF($A440="","",VLOOKUP($A440,BDD!$A$8:$AU$2162,5,0))</f>
        <v/>
      </c>
      <c r="F440" s="398" t="str">
        <f>IF($A440="","",VLOOKUP($A440,BDD!$A$8:$AU$2162,6,0))</f>
        <v/>
      </c>
      <c r="G440" s="399" t="str">
        <f>IF($A440="","",VLOOKUP($A440,BDD!$A$8:$AU$2162,7,0))</f>
        <v/>
      </c>
      <c r="H440" s="398" t="str">
        <f>IF($A440="","",VLOOKUP($A440,BDD!$A$8:$AU$2162,8,0))</f>
        <v/>
      </c>
      <c r="I440" s="398" t="str">
        <f>IF($A440="","",VLOOKUP($A440,BDD!$A$8:$AU$2162,13,0))</f>
        <v/>
      </c>
      <c r="J440" s="398" t="str">
        <f>IF($A440="","",VLOOKUP($A440,BDD!$A$8:$AU$2162,14,0))</f>
        <v/>
      </c>
      <c r="K440" s="401" t="str">
        <f>IF(Y440="",IF($A440="","",VLOOKUP($A440,BDD!$A$8:$AU$2162,22,0)),VLOOKUP($A440,BDD!$A$8:$AU$2162,31,0))</f>
        <v/>
      </c>
      <c r="L440" s="399" t="str">
        <f>IF(Y440="",IF($A440="","",VLOOKUP($A440,BDD!$A$8:$AU$2162,16,0)),IF($A440="","",VLOOKUP($A440,BDD!$A$8:$AU$2162,29,0)))</f>
        <v/>
      </c>
      <c r="M440" s="402" t="str">
        <f>IF(Y440="",IF($A440="","",VLOOKUP($A440,BDD!$A$8:$AU$2162,17,0)),VLOOKUP($A440,BDD!$A$8:$AU$2162,30,0))</f>
        <v/>
      </c>
      <c r="N440" s="402" t="str">
        <f>IF(Y440="",IF($A440="","",VLOOKUP($A440,BDD!$A$8:$AU$2162,18,0)),VLOOKUP($A440,BDD!$A$8:$AU$2162,30,0))</f>
        <v/>
      </c>
      <c r="O440" s="402" t="str">
        <f>IF(Y440="",IF($A440="","",VLOOKUP($A440,BDD!$A$8:$AU$2162,19,0)),VLOOKUP($A440,BDD!$A$8:$AU$2162,30,0))</f>
        <v/>
      </c>
      <c r="P440" s="398" t="str">
        <f>IF($A440="","",RIGHT(VLOOKUP($A440,BDD!$A$8:$AU$2162,23,0),2))</f>
        <v/>
      </c>
      <c r="Q440" s="398" t="str">
        <f>IF($A440="","",RIGHT(VLOOKUP($A440,BDD!$A$8:$AU$2162,27,0),2))</f>
        <v/>
      </c>
      <c r="R440" s="398" t="str">
        <f>IF($A440="","",RIGHT(VLOOKUP($A440,BDD!$A$8:$AU$2162,32,0),2))</f>
        <v/>
      </c>
      <c r="S440" s="398" t="str">
        <f>IF($A440="","",RIGHT(VLOOKUP($A440,BDD!$A$8:$AU$2162,35,0),2))</f>
        <v/>
      </c>
      <c r="T440" s="398" t="str">
        <f>IF($A440="","",RIGHT(VLOOKUP($A440,BDD!$A$8:$AU$2162,38,0),2))</f>
        <v/>
      </c>
      <c r="U440" s="403"/>
      <c r="V440" s="359">
        <v>228</v>
      </c>
      <c r="W440" s="360"/>
      <c r="X440" s="416"/>
      <c r="Y440" s="411" t="str">
        <f>IF($A440="","",IF(VLOOKUP($A440,BDD!$A$8:$AU$2162,32,0)=0,"",VLOOKUP($A440,BDD!$A$8:$AU$2162,32,0)))</f>
        <v/>
      </c>
    </row>
    <row r="441" spans="1:25" s="359" customFormat="1" ht="21" customHeight="1">
      <c r="A441" s="350" t="str">
        <f t="shared" si="11"/>
        <v/>
      </c>
      <c r="B441" s="397" t="str">
        <f>IF($A441="","",VLOOKUP($A441,BDD!$A$8:$AU$2162,3,0))</f>
        <v/>
      </c>
      <c r="C441" s="363" t="str">
        <f>IF($A441="","",VLOOKUP($A441,BDD!$A$8:$AU$2162,4,0))</f>
        <v/>
      </c>
      <c r="D441" s="398" t="str">
        <f>IF($A441="","",VLOOKUP($A441,BDD!$A$8:$AU$2162,12,0))</f>
        <v/>
      </c>
      <c r="E441" s="398" t="str">
        <f>IF($A441="","",VLOOKUP($A441,BDD!$A$8:$AU$2162,5,0))</f>
        <v/>
      </c>
      <c r="F441" s="398" t="str">
        <f>IF($A441="","",VLOOKUP($A441,BDD!$A$8:$AU$2162,6,0))</f>
        <v/>
      </c>
      <c r="G441" s="399" t="str">
        <f>IF($A441="","",VLOOKUP($A441,BDD!$A$8:$AU$2162,7,0))</f>
        <v/>
      </c>
      <c r="H441" s="398" t="str">
        <f>IF($A441="","",VLOOKUP($A441,BDD!$A$8:$AU$2162,8,0))</f>
        <v/>
      </c>
      <c r="I441" s="398" t="str">
        <f>IF($A441="","",VLOOKUP($A441,BDD!$A$8:$AU$2162,13,0))</f>
        <v/>
      </c>
      <c r="J441" s="398" t="str">
        <f>IF($A441="","",VLOOKUP($A441,BDD!$A$8:$AU$2162,14,0))</f>
        <v/>
      </c>
      <c r="K441" s="401" t="str">
        <f>IF(Y441="",IF($A441="","",VLOOKUP($A441,BDD!$A$8:$AU$2162,22,0)),VLOOKUP($A441,BDD!$A$8:$AU$2162,31,0))</f>
        <v/>
      </c>
      <c r="L441" s="399" t="str">
        <f>IF(Y441="",IF($A441="","",VLOOKUP($A441,BDD!$A$8:$AU$2162,16,0)),IF($A441="","",VLOOKUP($A441,BDD!$A$8:$AU$2162,29,0)))</f>
        <v/>
      </c>
      <c r="M441" s="402" t="str">
        <f>IF(Y441="",IF($A441="","",VLOOKUP($A441,BDD!$A$8:$AU$2162,17,0)),VLOOKUP($A441,BDD!$A$8:$AU$2162,30,0))</f>
        <v/>
      </c>
      <c r="N441" s="402" t="str">
        <f>IF(Y441="",IF($A441="","",VLOOKUP($A441,BDD!$A$8:$AU$2162,18,0)),VLOOKUP($A441,BDD!$A$8:$AU$2162,30,0))</f>
        <v/>
      </c>
      <c r="O441" s="402" t="str">
        <f>IF(Y441="",IF($A441="","",VLOOKUP($A441,BDD!$A$8:$AU$2162,19,0)),VLOOKUP($A441,BDD!$A$8:$AU$2162,30,0))</f>
        <v/>
      </c>
      <c r="P441" s="398" t="str">
        <f>IF($A441="","",RIGHT(VLOOKUP($A441,BDD!$A$8:$AU$2162,23,0),2))</f>
        <v/>
      </c>
      <c r="Q441" s="398" t="str">
        <f>IF($A441="","",RIGHT(VLOOKUP($A441,BDD!$A$8:$AU$2162,27,0),2))</f>
        <v/>
      </c>
      <c r="R441" s="398" t="str">
        <f>IF($A441="","",RIGHT(VLOOKUP($A441,BDD!$A$8:$AU$2162,32,0),2))</f>
        <v/>
      </c>
      <c r="S441" s="398" t="str">
        <f>IF($A441="","",RIGHT(VLOOKUP($A441,BDD!$A$8:$AU$2162,35,0),2))</f>
        <v/>
      </c>
      <c r="T441" s="398" t="str">
        <f>IF($A441="","",RIGHT(VLOOKUP($A441,BDD!$A$8:$AU$2162,38,0),2))</f>
        <v/>
      </c>
      <c r="U441" s="403"/>
      <c r="V441" s="359">
        <v>229</v>
      </c>
      <c r="W441" s="360"/>
      <c r="X441" s="416"/>
      <c r="Y441" s="411" t="str">
        <f>IF($A441="","",IF(VLOOKUP($A441,BDD!$A$8:$AU$2162,32,0)=0,"",VLOOKUP($A441,BDD!$A$8:$AU$2162,32,0)))</f>
        <v/>
      </c>
    </row>
    <row r="442" spans="1:25" s="359" customFormat="1" ht="21" customHeight="1">
      <c r="A442" s="350" t="str">
        <f t="shared" si="11"/>
        <v/>
      </c>
      <c r="B442" s="397" t="str">
        <f>IF($A442="","",VLOOKUP($A442,BDD!$A$8:$AU$2162,3,0))</f>
        <v/>
      </c>
      <c r="C442" s="363" t="str">
        <f>IF($A442="","",VLOOKUP($A442,BDD!$A$8:$AU$2162,4,0))</f>
        <v/>
      </c>
      <c r="D442" s="398" t="str">
        <f>IF($A442="","",VLOOKUP($A442,BDD!$A$8:$AU$2162,12,0))</f>
        <v/>
      </c>
      <c r="E442" s="398" t="str">
        <f>IF($A442="","",VLOOKUP($A442,BDD!$A$8:$AU$2162,5,0))</f>
        <v/>
      </c>
      <c r="F442" s="398" t="str">
        <f>IF($A442="","",VLOOKUP($A442,BDD!$A$8:$AU$2162,6,0))</f>
        <v/>
      </c>
      <c r="G442" s="399" t="str">
        <f>IF($A442="","",VLOOKUP($A442,BDD!$A$8:$AU$2162,7,0))</f>
        <v/>
      </c>
      <c r="H442" s="398" t="str">
        <f>IF($A442="","",VLOOKUP($A442,BDD!$A$8:$AU$2162,8,0))</f>
        <v/>
      </c>
      <c r="I442" s="398" t="str">
        <f>IF($A442="","",VLOOKUP($A442,BDD!$A$8:$AU$2162,13,0))</f>
        <v/>
      </c>
      <c r="J442" s="398" t="str">
        <f>IF($A442="","",VLOOKUP($A442,BDD!$A$8:$AU$2162,14,0))</f>
        <v/>
      </c>
      <c r="K442" s="401" t="str">
        <f>IF(Y442="",IF($A442="","",VLOOKUP($A442,BDD!$A$8:$AU$2162,22,0)),VLOOKUP($A442,BDD!$A$8:$AU$2162,31,0))</f>
        <v/>
      </c>
      <c r="L442" s="399" t="str">
        <f>IF(Y442="",IF($A442="","",VLOOKUP($A442,BDD!$A$8:$AU$2162,16,0)),IF($A442="","",VLOOKUP($A442,BDD!$A$8:$AU$2162,29,0)))</f>
        <v/>
      </c>
      <c r="M442" s="402" t="str">
        <f>IF(Y442="",IF($A442="","",VLOOKUP($A442,BDD!$A$8:$AU$2162,17,0)),VLOOKUP($A442,BDD!$A$8:$AU$2162,30,0))</f>
        <v/>
      </c>
      <c r="N442" s="402" t="str">
        <f>IF(Y442="",IF($A442="","",VLOOKUP($A442,BDD!$A$8:$AU$2162,18,0)),VLOOKUP($A442,BDD!$A$8:$AU$2162,30,0))</f>
        <v/>
      </c>
      <c r="O442" s="402" t="str">
        <f>IF(Y442="",IF($A442="","",VLOOKUP($A442,BDD!$A$8:$AU$2162,19,0)),VLOOKUP($A442,BDD!$A$8:$AU$2162,30,0))</f>
        <v/>
      </c>
      <c r="P442" s="398" t="str">
        <f>IF($A442="","",RIGHT(VLOOKUP($A442,BDD!$A$8:$AU$2162,23,0),2))</f>
        <v/>
      </c>
      <c r="Q442" s="398" t="str">
        <f>IF($A442="","",RIGHT(VLOOKUP($A442,BDD!$A$8:$AU$2162,27,0),2))</f>
        <v/>
      </c>
      <c r="R442" s="398" t="str">
        <f>IF($A442="","",RIGHT(VLOOKUP($A442,BDD!$A$8:$AU$2162,32,0),2))</f>
        <v/>
      </c>
      <c r="S442" s="398" t="str">
        <f>IF($A442="","",RIGHT(VLOOKUP($A442,BDD!$A$8:$AU$2162,35,0),2))</f>
        <v/>
      </c>
      <c r="T442" s="398" t="str">
        <f>IF($A442="","",RIGHT(VLOOKUP($A442,BDD!$A$8:$AU$2162,38,0),2))</f>
        <v/>
      </c>
      <c r="U442" s="403"/>
      <c r="V442" s="359">
        <v>230</v>
      </c>
      <c r="W442" s="360"/>
      <c r="X442" s="416"/>
      <c r="Y442" s="411" t="str">
        <f>IF($A442="","",IF(VLOOKUP($A442,BDD!$A$8:$AU$2162,32,0)=0,"",VLOOKUP($A442,BDD!$A$8:$AU$2162,32,0)))</f>
        <v/>
      </c>
    </row>
    <row r="443" spans="1:25" s="359" customFormat="1" ht="21" customHeight="1">
      <c r="A443" s="350" t="str">
        <f t="shared" si="11"/>
        <v/>
      </c>
      <c r="B443" s="404" t="str">
        <f>IF($A443="","",VLOOKUP($A443,BDD!$A$8:$AU$2162,3,0))</f>
        <v/>
      </c>
      <c r="C443" s="372" t="str">
        <f>IF($A443="","",VLOOKUP($A443,BDD!$A$8:$AU$2162,4,0))</f>
        <v/>
      </c>
      <c r="D443" s="405" t="str">
        <f>IF($A443="","",VLOOKUP($A443,BDD!$A$8:$AU$2162,12,0))</f>
        <v/>
      </c>
      <c r="E443" s="405" t="str">
        <f>IF($A443="","",VLOOKUP($A443,BDD!$A$8:$AU$2162,5,0))</f>
        <v/>
      </c>
      <c r="F443" s="405" t="str">
        <f>IF($A443="","",VLOOKUP($A443,BDD!$A$8:$AU$2162,6,0))</f>
        <v/>
      </c>
      <c r="G443" s="406" t="str">
        <f>IF($A443="","",VLOOKUP($A443,BDD!$A$8:$AU$2162,7,0))</f>
        <v/>
      </c>
      <c r="H443" s="405" t="str">
        <f>IF($A443="","",VLOOKUP($A443,BDD!$A$8:$AU$2162,8,0))</f>
        <v/>
      </c>
      <c r="I443" s="405" t="str">
        <f>IF($A443="","",VLOOKUP($A443,BDD!$A$8:$AU$2162,13,0))</f>
        <v/>
      </c>
      <c r="J443" s="405" t="str">
        <f>IF($A443="","",VLOOKUP($A443,BDD!$A$8:$AU$2162,14,0))</f>
        <v/>
      </c>
      <c r="K443" s="408" t="str">
        <f>IF(Y443="",IF($A443="","",VLOOKUP($A443,BDD!$A$8:$AU$2162,22,0)),VLOOKUP($A443,BDD!$A$8:$AU$2162,31,0))</f>
        <v/>
      </c>
      <c r="L443" s="406" t="str">
        <f>IF(Y443="",IF($A443="","",VLOOKUP($A443,BDD!$A$8:$AU$2162,16,0)),IF($A443="","",VLOOKUP($A443,BDD!$A$8:$AU$2162,29,0)))</f>
        <v/>
      </c>
      <c r="M443" s="409" t="str">
        <f>IF(Y443="",IF($A443="","",VLOOKUP($A443,BDD!$A$8:$AU$2162,17,0)),VLOOKUP($A443,BDD!$A$8:$AU$2162,30,0))</f>
        <v/>
      </c>
      <c r="N443" s="409" t="str">
        <f>IF(Y443="",IF($A443="","",VLOOKUP($A443,BDD!$A$8:$AU$2162,18,0)),VLOOKUP($A443,BDD!$A$8:$AU$2162,30,0))</f>
        <v/>
      </c>
      <c r="O443" s="409" t="str">
        <f>IF(Y443="",IF($A443="","",VLOOKUP($A443,BDD!$A$8:$AU$2162,19,0)),VLOOKUP($A443,BDD!$A$8:$AU$2162,30,0))</f>
        <v/>
      </c>
      <c r="P443" s="405" t="str">
        <f>IF($A443="","",RIGHT(VLOOKUP($A443,BDD!$A$8:$AU$2162,23,0),2))</f>
        <v/>
      </c>
      <c r="Q443" s="405" t="str">
        <f>IF($A443="","",RIGHT(VLOOKUP($A443,BDD!$A$8:$AU$2162,27,0),2))</f>
        <v/>
      </c>
      <c r="R443" s="405" t="str">
        <f>IF($A443="","",RIGHT(VLOOKUP($A443,BDD!$A$8:$AU$2162,32,0),2))</f>
        <v/>
      </c>
      <c r="S443" s="405" t="str">
        <f>IF($A443="","",RIGHT(VLOOKUP($A443,BDD!$A$8:$AU$2162,35,0),2))</f>
        <v/>
      </c>
      <c r="T443" s="405" t="str">
        <f>IF($A443="","",RIGHT(VLOOKUP($A443,BDD!$A$8:$AU$2162,38,0),2))</f>
        <v/>
      </c>
      <c r="U443" s="410"/>
      <c r="V443" s="359">
        <v>231</v>
      </c>
      <c r="W443" s="360"/>
      <c r="X443" s="416"/>
      <c r="Y443" s="411" t="str">
        <f>IF($A443="","",IF(VLOOKUP($A443,BDD!$A$8:$AU$2162,32,0)=0,"",VLOOKUP($A443,BDD!$A$8:$AU$2162,32,0)))</f>
        <v/>
      </c>
    </row>
    <row r="444" spans="1:25" ht="3" customHeight="1">
      <c r="A444" s="379"/>
      <c r="B444" s="216"/>
      <c r="C444" s="216"/>
      <c r="D444" s="216"/>
      <c r="E444" s="216"/>
      <c r="F444" s="216"/>
      <c r="G444" s="380"/>
      <c r="I444" s="216"/>
      <c r="J444" s="216"/>
      <c r="K444" s="216"/>
      <c r="L444" s="380"/>
      <c r="M444" s="381"/>
      <c r="N444" s="381"/>
      <c r="O444" s="381"/>
      <c r="P444" s="216"/>
      <c r="Q444" s="216"/>
      <c r="R444" s="216"/>
      <c r="S444" s="216"/>
      <c r="T444" s="216"/>
      <c r="U444" s="216"/>
      <c r="V444" s="189">
        <v>22</v>
      </c>
      <c r="X444" s="417"/>
      <c r="Y444" s="414"/>
    </row>
    <row r="445" spans="1:25" s="382" customFormat="1" ht="20.100000000000001" customHeight="1">
      <c r="B445" s="1126" t="s">
        <v>1617</v>
      </c>
      <c r="C445" s="1126"/>
      <c r="D445" s="1126"/>
      <c r="E445" s="1126"/>
      <c r="F445" s="1126"/>
      <c r="G445" s="1126"/>
      <c r="H445" s="1126"/>
      <c r="I445" s="1115" t="s">
        <v>1777</v>
      </c>
      <c r="J445" s="1115"/>
      <c r="K445" s="1115"/>
      <c r="L445" s="1115"/>
      <c r="M445" s="1115"/>
      <c r="N445" s="1115"/>
      <c r="O445" s="1115"/>
      <c r="P445" s="1115"/>
      <c r="Q445" s="1115"/>
      <c r="R445" s="1115"/>
      <c r="S445" s="1115"/>
      <c r="T445" s="1115"/>
      <c r="U445" s="1115"/>
      <c r="V445" s="189"/>
      <c r="W445" s="418"/>
      <c r="X445" s="417"/>
      <c r="Y445" s="414"/>
    </row>
    <row r="446" spans="1:25" s="382" customFormat="1" ht="20.100000000000001" customHeight="1">
      <c r="B446" s="1114" t="s">
        <v>1840</v>
      </c>
      <c r="C446" s="1114"/>
      <c r="D446" s="1114"/>
      <c r="E446" s="1114"/>
      <c r="F446" s="1114"/>
      <c r="G446" s="1114"/>
      <c r="H446" s="1114"/>
      <c r="I446" s="1115"/>
      <c r="J446" s="1115"/>
      <c r="K446" s="1115"/>
      <c r="L446" s="1115"/>
      <c r="M446" s="1115"/>
      <c r="N446" s="1115"/>
      <c r="O446" s="1115"/>
      <c r="P446" s="1115"/>
      <c r="Q446" s="1115"/>
      <c r="R446" s="1115"/>
      <c r="S446" s="1115"/>
      <c r="T446" s="1115"/>
      <c r="U446" s="1115"/>
      <c r="V446" s="189"/>
      <c r="W446" s="418"/>
      <c r="X446" s="417"/>
      <c r="Y446" s="414"/>
    </row>
    <row r="447" spans="1:25" s="382" customFormat="1" ht="20.100000000000001" customHeight="1">
      <c r="B447" s="1114" t="s">
        <v>1841</v>
      </c>
      <c r="C447" s="1114"/>
      <c r="D447" s="1114"/>
      <c r="E447" s="1114"/>
      <c r="F447" s="1114"/>
      <c r="G447" s="1114"/>
      <c r="H447" s="1114"/>
      <c r="I447" s="1115"/>
      <c r="J447" s="1115"/>
      <c r="K447" s="1115"/>
      <c r="L447" s="1115"/>
      <c r="M447" s="1115"/>
      <c r="N447" s="1115"/>
      <c r="O447" s="1115"/>
      <c r="P447" s="1115"/>
      <c r="Q447" s="1115"/>
      <c r="R447" s="1115"/>
      <c r="S447" s="1115"/>
      <c r="T447" s="1115"/>
      <c r="U447" s="1115"/>
      <c r="V447" s="189"/>
      <c r="W447" s="418"/>
      <c r="X447" s="417"/>
      <c r="Y447" s="414"/>
    </row>
    <row r="448" spans="1:25" s="382" customFormat="1" ht="20.100000000000001" customHeight="1">
      <c r="B448" s="1114" t="s">
        <v>1842</v>
      </c>
      <c r="C448" s="1114"/>
      <c r="D448" s="1114"/>
      <c r="E448" s="1114"/>
      <c r="F448" s="1114"/>
      <c r="G448" s="1114"/>
      <c r="H448" s="1114"/>
      <c r="I448" s="1115"/>
      <c r="J448" s="1115"/>
      <c r="K448" s="1115"/>
      <c r="L448" s="1115"/>
      <c r="M448" s="1115"/>
      <c r="N448" s="1115"/>
      <c r="O448" s="1115"/>
      <c r="P448" s="1115"/>
      <c r="Q448" s="1115"/>
      <c r="R448" s="1115"/>
      <c r="S448" s="1115"/>
      <c r="T448" s="1115"/>
      <c r="U448" s="1115"/>
      <c r="V448" s="189"/>
      <c r="W448" s="418"/>
      <c r="X448" s="417"/>
      <c r="Y448" s="414"/>
    </row>
    <row r="449" spans="1:25" s="316" customFormat="1" ht="18.95" customHeight="1">
      <c r="A449" s="315"/>
      <c r="B449" s="1127"/>
      <c r="C449" s="1127"/>
      <c r="D449" s="1127"/>
      <c r="E449" s="1127"/>
      <c r="F449" s="1128" t="s">
        <v>1533</v>
      </c>
      <c r="G449" s="1129"/>
      <c r="H449" s="1129"/>
      <c r="I449" s="1129"/>
      <c r="J449" s="1129"/>
      <c r="K449" s="1129"/>
      <c r="L449" s="1129"/>
      <c r="M449" s="1129"/>
      <c r="N449" s="1129"/>
      <c r="O449" s="1129"/>
      <c r="P449" s="1129"/>
      <c r="Q449" s="1130"/>
      <c r="R449" s="1137" t="s">
        <v>1820</v>
      </c>
      <c r="S449" s="1138"/>
      <c r="T449" s="1138"/>
      <c r="U449" s="1139"/>
      <c r="W449" s="317"/>
      <c r="X449" s="417"/>
      <c r="Y449" s="414"/>
    </row>
    <row r="450" spans="1:25" s="316" customFormat="1" ht="18.95" customHeight="1">
      <c r="A450" s="315"/>
      <c r="B450" s="1127"/>
      <c r="C450" s="1127"/>
      <c r="D450" s="1127"/>
      <c r="E450" s="1127"/>
      <c r="F450" s="1131"/>
      <c r="G450" s="1132"/>
      <c r="H450" s="1132"/>
      <c r="I450" s="1132"/>
      <c r="J450" s="1132"/>
      <c r="K450" s="1132"/>
      <c r="L450" s="1132"/>
      <c r="M450" s="1132"/>
      <c r="N450" s="1132"/>
      <c r="O450" s="1132"/>
      <c r="P450" s="1132"/>
      <c r="Q450" s="1133"/>
      <c r="R450" s="1137" t="s">
        <v>1536</v>
      </c>
      <c r="S450" s="1138"/>
      <c r="T450" s="1138"/>
      <c r="U450" s="1139"/>
      <c r="W450" s="317"/>
      <c r="X450" s="417"/>
      <c r="Y450" s="414"/>
    </row>
    <row r="451" spans="1:25" s="316" customFormat="1" ht="18.95" customHeight="1">
      <c r="A451" s="315"/>
      <c r="B451" s="1127"/>
      <c r="C451" s="1127"/>
      <c r="D451" s="1127"/>
      <c r="E451" s="1127"/>
      <c r="F451" s="1134"/>
      <c r="G451" s="1135"/>
      <c r="H451" s="1135"/>
      <c r="I451" s="1135"/>
      <c r="J451" s="1135"/>
      <c r="K451" s="1135"/>
      <c r="L451" s="1135"/>
      <c r="M451" s="1135"/>
      <c r="N451" s="1135"/>
      <c r="O451" s="1135"/>
      <c r="P451" s="1135"/>
      <c r="Q451" s="1136"/>
      <c r="R451" s="1137" t="s">
        <v>1538</v>
      </c>
      <c r="S451" s="1138"/>
      <c r="T451" s="1138"/>
      <c r="U451" s="1139"/>
      <c r="W451" s="317"/>
      <c r="X451" s="417"/>
      <c r="Y451" s="414"/>
    </row>
    <row r="452" spans="1:25" s="316" customFormat="1" ht="3" customHeight="1">
      <c r="A452" s="315"/>
      <c r="H452" s="319"/>
      <c r="M452" s="320"/>
      <c r="N452" s="320"/>
      <c r="O452" s="320"/>
      <c r="W452" s="317"/>
      <c r="X452" s="417"/>
      <c r="Y452" s="414"/>
    </row>
    <row r="453" spans="1:25" s="316" customFormat="1" ht="21.75" customHeight="1">
      <c r="A453" s="315"/>
      <c r="B453" s="1116" t="s">
        <v>1821</v>
      </c>
      <c r="C453" s="1117"/>
      <c r="D453" s="1117"/>
      <c r="E453" s="1117"/>
      <c r="F453" s="1117"/>
      <c r="G453" s="1117"/>
      <c r="H453" s="1117"/>
      <c r="I453" s="1117"/>
      <c r="J453" s="1117"/>
      <c r="K453" s="1117"/>
      <c r="L453" s="1117"/>
      <c r="M453" s="1117"/>
      <c r="N453" s="1117"/>
      <c r="O453" s="1117"/>
      <c r="P453" s="1117"/>
      <c r="Q453" s="1117"/>
      <c r="R453" s="1117"/>
      <c r="S453" s="1117"/>
      <c r="T453" s="1117"/>
      <c r="U453" s="1118"/>
      <c r="W453" s="317"/>
      <c r="X453" s="417"/>
      <c r="Y453" s="414"/>
    </row>
    <row r="454" spans="1:25" s="326" customFormat="1" ht="18.75" customHeight="1">
      <c r="A454" s="315"/>
      <c r="B454" s="321" t="s">
        <v>1822</v>
      </c>
      <c r="C454" s="322"/>
      <c r="D454" s="322"/>
      <c r="E454" s="322"/>
      <c r="F454" s="384" t="str">
        <f>$F$7</f>
        <v>MFD-ISW Vers MFD-CPF-</v>
      </c>
      <c r="H454" s="385"/>
      <c r="J454" s="327"/>
      <c r="K454" s="328" t="s">
        <v>1824</v>
      </c>
      <c r="L454" s="329">
        <f>$L$7</f>
        <v>0</v>
      </c>
      <c r="M454" s="330" t="s">
        <v>1825</v>
      </c>
      <c r="N454" s="331" t="s">
        <v>1826</v>
      </c>
      <c r="O454" s="332"/>
      <c r="P454" s="1119">
        <f>$P$7</f>
        <v>0</v>
      </c>
      <c r="Q454" s="1119"/>
      <c r="R454" s="333" t="s">
        <v>1825</v>
      </c>
      <c r="S454" s="324" t="s">
        <v>1827</v>
      </c>
      <c r="U454" s="334" t="str">
        <f>CONCATENATE("12/",$L$1)</f>
        <v>12/6</v>
      </c>
      <c r="W454" s="317"/>
      <c r="X454" s="417"/>
      <c r="Y454" s="414"/>
    </row>
    <row r="455" spans="1:25" s="223" customFormat="1" ht="22.5" customHeight="1">
      <c r="A455" s="387"/>
      <c r="B455" s="1120" t="s">
        <v>1828</v>
      </c>
      <c r="C455" s="1121"/>
      <c r="D455" s="1121"/>
      <c r="E455" s="1121"/>
      <c r="F455" s="1121"/>
      <c r="G455" s="1121"/>
      <c r="H455" s="1121"/>
      <c r="I455" s="1121"/>
      <c r="J455" s="1121"/>
      <c r="K455" s="1121"/>
      <c r="L455" s="1122"/>
      <c r="M455" s="1123" t="s">
        <v>1829</v>
      </c>
      <c r="N455" s="1124"/>
      <c r="O455" s="1125"/>
      <c r="P455" s="335" t="s">
        <v>1830</v>
      </c>
      <c r="Q455" s="336"/>
      <c r="R455" s="337">
        <f>$R$8</f>
        <v>0</v>
      </c>
      <c r="S455" s="336"/>
      <c r="T455" s="336"/>
      <c r="U455" s="338"/>
      <c r="W455" s="317"/>
      <c r="X455" s="417"/>
      <c r="Y455" s="414"/>
    </row>
    <row r="456" spans="1:25" s="347" customFormat="1" ht="55.5" customHeight="1">
      <c r="A456" s="388"/>
      <c r="B456" s="340" t="s">
        <v>1831</v>
      </c>
      <c r="C456" s="341" t="s">
        <v>1492</v>
      </c>
      <c r="D456" s="341" t="s">
        <v>1500</v>
      </c>
      <c r="E456" s="341" t="s">
        <v>1493</v>
      </c>
      <c r="F456" s="341" t="s">
        <v>1494</v>
      </c>
      <c r="G456" s="341" t="s">
        <v>1832</v>
      </c>
      <c r="H456" s="341" t="s">
        <v>1833</v>
      </c>
      <c r="I456" s="341" t="s">
        <v>1501</v>
      </c>
      <c r="J456" s="341" t="s">
        <v>1502</v>
      </c>
      <c r="K456" s="343" t="s">
        <v>1519</v>
      </c>
      <c r="L456" s="341" t="s">
        <v>1504</v>
      </c>
      <c r="M456" s="344" t="s">
        <v>1516</v>
      </c>
      <c r="N456" s="344" t="s">
        <v>1517</v>
      </c>
      <c r="O456" s="344" t="s">
        <v>1518</v>
      </c>
      <c r="P456" s="345" t="s">
        <v>1834</v>
      </c>
      <c r="Q456" s="345" t="s">
        <v>1835</v>
      </c>
      <c r="R456" s="345" t="s">
        <v>1836</v>
      </c>
      <c r="S456" s="345" t="s">
        <v>1837</v>
      </c>
      <c r="T456" s="345" t="s">
        <v>1838</v>
      </c>
      <c r="U456" s="346" t="s">
        <v>1839</v>
      </c>
      <c r="W456" s="317"/>
      <c r="X456" s="417"/>
      <c r="Y456" s="414"/>
    </row>
    <row r="457" spans="1:25" ht="3" customHeight="1">
      <c r="A457" s="389"/>
      <c r="B457" s="348"/>
      <c r="C457" s="348"/>
      <c r="D457" s="348"/>
      <c r="E457" s="348"/>
      <c r="F457" s="348"/>
      <c r="G457" s="348"/>
      <c r="H457" s="348"/>
      <c r="I457" s="348"/>
      <c r="J457" s="348"/>
      <c r="K457" s="348"/>
      <c r="L457" s="348"/>
      <c r="M457" s="349"/>
      <c r="N457" s="349"/>
      <c r="O457" s="349"/>
      <c r="P457" s="348"/>
      <c r="Q457" s="348"/>
      <c r="R457" s="348"/>
      <c r="S457" s="348"/>
      <c r="T457" s="348"/>
      <c r="U457" s="348"/>
      <c r="V457" s="348"/>
      <c r="X457" s="417"/>
      <c r="Y457" s="414"/>
    </row>
    <row r="458" spans="1:25" s="359" customFormat="1" ht="21" customHeight="1">
      <c r="A458" s="350" t="str">
        <f>IF(X294="","",X294)</f>
        <v/>
      </c>
      <c r="B458" s="390" t="str">
        <f>IF($A458="","",VLOOKUP($A458,BDD!$A$8:$AU$2162,3,0))</f>
        <v/>
      </c>
      <c r="C458" s="352" t="str">
        <f>IF($A458="","",VLOOKUP($A458,BDD!$A$8:$AU$2162,4,0))</f>
        <v/>
      </c>
      <c r="D458" s="391" t="str">
        <f>IF($A458="","",VLOOKUP($A458,BDD!$A$8:$AU$2162,12,0))</f>
        <v/>
      </c>
      <c r="E458" s="391" t="str">
        <f>IF($A458="","",VLOOKUP($A458,BDD!$A$8:$AU$2162,5,0))</f>
        <v/>
      </c>
      <c r="F458" s="391" t="str">
        <f>IF($A458="","",VLOOKUP($A458,BDD!$A$8:$AU$2162,6,0))</f>
        <v/>
      </c>
      <c r="G458" s="392" t="str">
        <f>IF($A458="","",VLOOKUP($A458,BDD!$A$8:$AU$2162,7,0))</f>
        <v/>
      </c>
      <c r="H458" s="391" t="str">
        <f>IF($A458="","",VLOOKUP($A458,BDD!$A$8:$AU$2162,8,0))</f>
        <v/>
      </c>
      <c r="I458" s="391" t="str">
        <f>IF($A458="","",VLOOKUP($A458,BDD!$A$8:$AU$2162,13,0))</f>
        <v/>
      </c>
      <c r="J458" s="391" t="str">
        <f>IF($A458="","",VLOOKUP($A458,BDD!$A$8:$AU$2162,14,0))</f>
        <v/>
      </c>
      <c r="K458" s="394" t="str">
        <f>IF(Y458="",IF($A458="","",VLOOKUP($A458,BDD!$A$8:$AU$2162,22,0)),VLOOKUP($A458,BDD!$A$8:$AU$2162,31,0))</f>
        <v/>
      </c>
      <c r="L458" s="392" t="str">
        <f>IF(Y458="",IF($A458="","",VLOOKUP($A458,BDD!$A$8:$AU$2162,16,0)),IF($A458="","",VLOOKUP($A458,BDD!$A$8:$AU$2162,29,0)))</f>
        <v/>
      </c>
      <c r="M458" s="395" t="str">
        <f>IF(Y458="",IF($A458="","",VLOOKUP($A458,BDD!$A$8:$AU$2162,17,0)),VLOOKUP($A458,BDD!$A$8:$AU$2162,30,0))</f>
        <v/>
      </c>
      <c r="N458" s="395" t="str">
        <f>IF(Y458="",IF($A458="","",VLOOKUP($A458,BDD!$A$8:$AU$2162,18,0)),VLOOKUP($A458,BDD!$A$8:$AU$2162,30,0))</f>
        <v/>
      </c>
      <c r="O458" s="395" t="str">
        <f>IF(Y458="",IF($A458="","",VLOOKUP($A458,BDD!$A$8:$AU$2162,19,0)),VLOOKUP($A458,BDD!$A$8:$AU$2162,30,0))</f>
        <v/>
      </c>
      <c r="P458" s="391" t="str">
        <f>IF($A458="","",RIGHT(VLOOKUP($A458,BDD!$A$8:$AU$2162,23,0),2))</f>
        <v/>
      </c>
      <c r="Q458" s="391" t="str">
        <f>IF($A458="","",RIGHT(VLOOKUP($A458,BDD!$A$8:$AU$2162,27,0),2))</f>
        <v/>
      </c>
      <c r="R458" s="391" t="str">
        <f>IF($A458="","",RIGHT(VLOOKUP($A458,BDD!$A$8:$AU$2162,32,0),2))</f>
        <v/>
      </c>
      <c r="S458" s="391" t="str">
        <f>IF($A458="","",RIGHT(VLOOKUP($A458,BDD!$A$8:$AU$2162,35,0),2))</f>
        <v/>
      </c>
      <c r="T458" s="391" t="str">
        <f>IF($A458="","",RIGHT(VLOOKUP($A458,BDD!$A$8:$AU$2162,38,0),2))</f>
        <v/>
      </c>
      <c r="U458" s="396"/>
      <c r="V458" s="359">
        <v>232</v>
      </c>
      <c r="W458" s="360"/>
      <c r="X458" s="416"/>
      <c r="Y458" s="411" t="str">
        <f>IF($A458="","",IF(VLOOKUP($A458,BDD!$A$8:$AU$2162,32,0)=0,"",VLOOKUP($A458,BDD!$A$8:$AU$2162,32,0)))</f>
        <v/>
      </c>
    </row>
    <row r="459" spans="1:25" s="359" customFormat="1" ht="21" customHeight="1">
      <c r="A459" s="350" t="str">
        <f t="shared" ref="A459:A478" si="12">IF(X295="","",X295)</f>
        <v/>
      </c>
      <c r="B459" s="397" t="str">
        <f>IF($A459="","",VLOOKUP($A459,BDD!$A$8:$AU$2162,3,0))</f>
        <v/>
      </c>
      <c r="C459" s="363" t="str">
        <f>IF($A459="","",VLOOKUP($A459,BDD!$A$8:$AU$2162,4,0))</f>
        <v/>
      </c>
      <c r="D459" s="398" t="str">
        <f>IF($A459="","",VLOOKUP($A459,BDD!$A$8:$AU$2162,12,0))</f>
        <v/>
      </c>
      <c r="E459" s="398" t="str">
        <f>IF($A459="","",VLOOKUP($A459,BDD!$A$8:$AU$2162,5,0))</f>
        <v/>
      </c>
      <c r="F459" s="398" t="str">
        <f>IF($A459="","",VLOOKUP($A459,BDD!$A$8:$AU$2162,6,0))</f>
        <v/>
      </c>
      <c r="G459" s="399" t="str">
        <f>IF($A459="","",VLOOKUP($A459,BDD!$A$8:$AU$2162,7,0))</f>
        <v/>
      </c>
      <c r="H459" s="398" t="str">
        <f>IF($A459="","",VLOOKUP($A459,BDD!$A$8:$AU$2162,8,0))</f>
        <v/>
      </c>
      <c r="I459" s="398" t="str">
        <f>IF($A459="","",VLOOKUP($A459,BDD!$A$8:$AU$2162,13,0))</f>
        <v/>
      </c>
      <c r="J459" s="398" t="str">
        <f>IF($A459="","",VLOOKUP($A459,BDD!$A$8:$AU$2162,14,0))</f>
        <v/>
      </c>
      <c r="K459" s="401" t="str">
        <f>IF(Y459="",IF($A459="","",VLOOKUP($A459,BDD!$A$8:$AU$2162,22,0)),VLOOKUP($A459,BDD!$A$8:$AU$2162,31,0))</f>
        <v/>
      </c>
      <c r="L459" s="399" t="str">
        <f>IF(Y459="",IF($A459="","",VLOOKUP($A459,BDD!$A$8:$AU$2162,16,0)),IF($A459="","",VLOOKUP($A459,BDD!$A$8:$AU$2162,29,0)))</f>
        <v/>
      </c>
      <c r="M459" s="402" t="str">
        <f>IF(Y459="",IF($A459="","",VLOOKUP($A459,BDD!$A$8:$AU$2162,17,0)),VLOOKUP($A459,BDD!$A$8:$AU$2162,30,0))</f>
        <v/>
      </c>
      <c r="N459" s="402" t="str">
        <f>IF(Y459="",IF($A459="","",VLOOKUP($A459,BDD!$A$8:$AU$2162,18,0)),VLOOKUP($A459,BDD!$A$8:$AU$2162,30,0))</f>
        <v/>
      </c>
      <c r="O459" s="402" t="str">
        <f>IF(Y459="",IF($A459="","",VLOOKUP($A459,BDD!$A$8:$AU$2162,19,0)),VLOOKUP($A459,BDD!$A$8:$AU$2162,30,0))</f>
        <v/>
      </c>
      <c r="P459" s="398" t="str">
        <f>IF($A459="","",RIGHT(VLOOKUP($A459,BDD!$A$8:$AU$2162,23,0),2))</f>
        <v/>
      </c>
      <c r="Q459" s="398" t="str">
        <f>IF($A459="","",RIGHT(VLOOKUP($A459,BDD!$A$8:$AU$2162,27,0),2))</f>
        <v/>
      </c>
      <c r="R459" s="398" t="str">
        <f>IF($A459="","",RIGHT(VLOOKUP($A459,BDD!$A$8:$AU$2162,32,0),2))</f>
        <v/>
      </c>
      <c r="S459" s="398" t="str">
        <f>IF($A459="","",RIGHT(VLOOKUP($A459,BDD!$A$8:$AU$2162,35,0),2))</f>
        <v/>
      </c>
      <c r="T459" s="398" t="str">
        <f>IF($A459="","",RIGHT(VLOOKUP($A459,BDD!$A$8:$AU$2162,38,0),2))</f>
        <v/>
      </c>
      <c r="U459" s="403"/>
      <c r="V459" s="359">
        <v>233</v>
      </c>
      <c r="W459" s="360"/>
      <c r="X459" s="416"/>
      <c r="Y459" s="411" t="str">
        <f>IF($A459="","",IF(VLOOKUP($A459,BDD!$A$8:$AU$2162,32,0)=0,"",VLOOKUP($A459,BDD!$A$8:$AU$2162,32,0)))</f>
        <v/>
      </c>
    </row>
    <row r="460" spans="1:25" s="359" customFormat="1" ht="21" customHeight="1">
      <c r="A460" s="350" t="str">
        <f t="shared" si="12"/>
        <v/>
      </c>
      <c r="B460" s="397" t="str">
        <f>IF($A460="","",VLOOKUP($A460,BDD!$A$8:$AU$2162,3,0))</f>
        <v/>
      </c>
      <c r="C460" s="363" t="str">
        <f>IF($A460="","",VLOOKUP($A460,BDD!$A$8:$AU$2162,4,0))</f>
        <v/>
      </c>
      <c r="D460" s="398" t="str">
        <f>IF($A460="","",VLOOKUP($A460,BDD!$A$8:$AU$2162,12,0))</f>
        <v/>
      </c>
      <c r="E460" s="398" t="str">
        <f>IF($A460="","",VLOOKUP($A460,BDD!$A$8:$AU$2162,5,0))</f>
        <v/>
      </c>
      <c r="F460" s="398" t="str">
        <f>IF($A460="","",VLOOKUP($A460,BDD!$A$8:$AU$2162,6,0))</f>
        <v/>
      </c>
      <c r="G460" s="399" t="str">
        <f>IF($A460="","",VLOOKUP($A460,BDD!$A$8:$AU$2162,7,0))</f>
        <v/>
      </c>
      <c r="H460" s="398" t="str">
        <f>IF($A460="","",VLOOKUP($A460,BDD!$A$8:$AU$2162,8,0))</f>
        <v/>
      </c>
      <c r="I460" s="398" t="str">
        <f>IF($A460="","",VLOOKUP($A460,BDD!$A$8:$AU$2162,13,0))</f>
        <v/>
      </c>
      <c r="J460" s="398" t="str">
        <f>IF($A460="","",VLOOKUP($A460,BDD!$A$8:$AU$2162,14,0))</f>
        <v/>
      </c>
      <c r="K460" s="401" t="str">
        <f>IF(Y460="",IF($A460="","",VLOOKUP($A460,BDD!$A$8:$AU$2162,22,0)),VLOOKUP($A460,BDD!$A$8:$AU$2162,31,0))</f>
        <v/>
      </c>
      <c r="L460" s="399" t="str">
        <f>IF(Y460="",IF($A460="","",VLOOKUP($A460,BDD!$A$8:$AU$2162,16,0)),IF($A460="","",VLOOKUP($A460,BDD!$A$8:$AU$2162,29,0)))</f>
        <v/>
      </c>
      <c r="M460" s="402" t="str">
        <f>IF(Y460="",IF($A460="","",VLOOKUP($A460,BDD!$A$8:$AU$2162,17,0)),VLOOKUP($A460,BDD!$A$8:$AU$2162,30,0))</f>
        <v/>
      </c>
      <c r="N460" s="402" t="str">
        <f>IF(Y460="",IF($A460="","",VLOOKUP($A460,BDD!$A$8:$AU$2162,18,0)),VLOOKUP($A460,BDD!$A$8:$AU$2162,30,0))</f>
        <v/>
      </c>
      <c r="O460" s="402" t="str">
        <f>IF(Y460="",IF($A460="","",VLOOKUP($A460,BDD!$A$8:$AU$2162,19,0)),VLOOKUP($A460,BDD!$A$8:$AU$2162,30,0))</f>
        <v/>
      </c>
      <c r="P460" s="398" t="str">
        <f>IF($A460="","",RIGHT(VLOOKUP($A460,BDD!$A$8:$AU$2162,23,0),2))</f>
        <v/>
      </c>
      <c r="Q460" s="398" t="str">
        <f>IF($A460="","",RIGHT(VLOOKUP($A460,BDD!$A$8:$AU$2162,27,0),2))</f>
        <v/>
      </c>
      <c r="R460" s="398" t="str">
        <f>IF($A460="","",RIGHT(VLOOKUP($A460,BDD!$A$8:$AU$2162,32,0),2))</f>
        <v/>
      </c>
      <c r="S460" s="398" t="str">
        <f>IF($A460="","",RIGHT(VLOOKUP($A460,BDD!$A$8:$AU$2162,35,0),2))</f>
        <v/>
      </c>
      <c r="T460" s="398" t="str">
        <f>IF($A460="","",RIGHT(VLOOKUP($A460,BDD!$A$8:$AU$2162,38,0),2))</f>
        <v/>
      </c>
      <c r="U460" s="403"/>
      <c r="V460" s="359">
        <v>234</v>
      </c>
      <c r="W460" s="360"/>
      <c r="X460" s="416"/>
      <c r="Y460" s="411" t="str">
        <f>IF($A460="","",IF(VLOOKUP($A460,BDD!$A$8:$AU$2162,32,0)=0,"",VLOOKUP($A460,BDD!$A$8:$AU$2162,32,0)))</f>
        <v/>
      </c>
    </row>
    <row r="461" spans="1:25" s="359" customFormat="1" ht="21" customHeight="1">
      <c r="A461" s="350" t="str">
        <f t="shared" si="12"/>
        <v/>
      </c>
      <c r="B461" s="397" t="str">
        <f>IF($A461="","",VLOOKUP($A461,BDD!$A$8:$AU$2162,3,0))</f>
        <v/>
      </c>
      <c r="C461" s="363" t="str">
        <f>IF($A461="","",VLOOKUP($A461,BDD!$A$8:$AU$2162,4,0))</f>
        <v/>
      </c>
      <c r="D461" s="398" t="str">
        <f>IF($A461="","",VLOOKUP($A461,BDD!$A$8:$AU$2162,12,0))</f>
        <v/>
      </c>
      <c r="E461" s="398" t="str">
        <f>IF($A461="","",VLOOKUP($A461,BDD!$A$8:$AU$2162,5,0))</f>
        <v/>
      </c>
      <c r="F461" s="398" t="str">
        <f>IF($A461="","",VLOOKUP($A461,BDD!$A$8:$AU$2162,6,0))</f>
        <v/>
      </c>
      <c r="G461" s="399" t="str">
        <f>IF($A461="","",VLOOKUP($A461,BDD!$A$8:$AU$2162,7,0))</f>
        <v/>
      </c>
      <c r="H461" s="398" t="str">
        <f>IF($A461="","",VLOOKUP($A461,BDD!$A$8:$AU$2162,8,0))</f>
        <v/>
      </c>
      <c r="I461" s="398" t="str">
        <f>IF($A461="","",VLOOKUP($A461,BDD!$A$8:$AU$2162,13,0))</f>
        <v/>
      </c>
      <c r="J461" s="398" t="str">
        <f>IF($A461="","",VLOOKUP($A461,BDD!$A$8:$AU$2162,14,0))</f>
        <v/>
      </c>
      <c r="K461" s="401" t="str">
        <f>IF(Y461="",IF($A461="","",VLOOKUP($A461,BDD!$A$8:$AU$2162,22,0)),VLOOKUP($A461,BDD!$A$8:$AU$2162,31,0))</f>
        <v/>
      </c>
      <c r="L461" s="399" t="str">
        <f>IF(Y461="",IF($A461="","",VLOOKUP($A461,BDD!$A$8:$AU$2162,16,0)),IF($A461="","",VLOOKUP($A461,BDD!$A$8:$AU$2162,29,0)))</f>
        <v/>
      </c>
      <c r="M461" s="402" t="str">
        <f>IF(Y461="",IF($A461="","",VLOOKUP($A461,BDD!$A$8:$AU$2162,17,0)),VLOOKUP($A461,BDD!$A$8:$AU$2162,30,0))</f>
        <v/>
      </c>
      <c r="N461" s="402" t="str">
        <f>IF(Y461="",IF($A461="","",VLOOKUP($A461,BDD!$A$8:$AU$2162,18,0)),VLOOKUP($A461,BDD!$A$8:$AU$2162,30,0))</f>
        <v/>
      </c>
      <c r="O461" s="402" t="str">
        <f>IF(Y461="",IF($A461="","",VLOOKUP($A461,BDD!$A$8:$AU$2162,19,0)),VLOOKUP($A461,BDD!$A$8:$AU$2162,30,0))</f>
        <v/>
      </c>
      <c r="P461" s="398" t="str">
        <f>IF($A461="","",RIGHT(VLOOKUP($A461,BDD!$A$8:$AU$2162,23,0),2))</f>
        <v/>
      </c>
      <c r="Q461" s="398" t="str">
        <f>IF($A461="","",RIGHT(VLOOKUP($A461,BDD!$A$8:$AU$2162,27,0),2))</f>
        <v/>
      </c>
      <c r="R461" s="398" t="str">
        <f>IF($A461="","",RIGHT(VLOOKUP($A461,BDD!$A$8:$AU$2162,32,0),2))</f>
        <v/>
      </c>
      <c r="S461" s="398" t="str">
        <f>IF($A461="","",RIGHT(VLOOKUP($A461,BDD!$A$8:$AU$2162,35,0),2))</f>
        <v/>
      </c>
      <c r="T461" s="398" t="str">
        <f>IF($A461="","",RIGHT(VLOOKUP($A461,BDD!$A$8:$AU$2162,38,0),2))</f>
        <v/>
      </c>
      <c r="U461" s="403"/>
      <c r="V461" s="359">
        <v>235</v>
      </c>
      <c r="W461" s="360"/>
      <c r="X461" s="416"/>
      <c r="Y461" s="411" t="str">
        <f>IF($A461="","",IF(VLOOKUP($A461,BDD!$A$8:$AU$2162,32,0)=0,"",VLOOKUP($A461,BDD!$A$8:$AU$2162,32,0)))</f>
        <v/>
      </c>
    </row>
    <row r="462" spans="1:25" s="359" customFormat="1" ht="21" customHeight="1">
      <c r="A462" s="350" t="str">
        <f t="shared" si="12"/>
        <v/>
      </c>
      <c r="B462" s="397" t="str">
        <f>IF($A462="","",VLOOKUP($A462,BDD!$A$8:$AU$2162,3,0))</f>
        <v/>
      </c>
      <c r="C462" s="363" t="str">
        <f>IF($A462="","",VLOOKUP($A462,BDD!$A$8:$AU$2162,4,0))</f>
        <v/>
      </c>
      <c r="D462" s="398" t="str">
        <f>IF($A462="","",VLOOKUP($A462,BDD!$A$8:$AU$2162,12,0))</f>
        <v/>
      </c>
      <c r="E462" s="398" t="str">
        <f>IF($A462="","",VLOOKUP($A462,BDD!$A$8:$AU$2162,5,0))</f>
        <v/>
      </c>
      <c r="F462" s="398" t="str">
        <f>IF($A462="","",VLOOKUP($A462,BDD!$A$8:$AU$2162,6,0))</f>
        <v/>
      </c>
      <c r="G462" s="399" t="str">
        <f>IF($A462="","",VLOOKUP($A462,BDD!$A$8:$AU$2162,7,0))</f>
        <v/>
      </c>
      <c r="H462" s="398" t="str">
        <f>IF($A462="","",VLOOKUP($A462,BDD!$A$8:$AU$2162,8,0))</f>
        <v/>
      </c>
      <c r="I462" s="398" t="str">
        <f>IF($A462="","",VLOOKUP($A462,BDD!$A$8:$AU$2162,13,0))</f>
        <v/>
      </c>
      <c r="J462" s="398" t="str">
        <f>IF($A462="","",VLOOKUP($A462,BDD!$A$8:$AU$2162,14,0))</f>
        <v/>
      </c>
      <c r="K462" s="401" t="str">
        <f>IF(Y462="",IF($A462="","",VLOOKUP($A462,BDD!$A$8:$AU$2162,22,0)),VLOOKUP($A462,BDD!$A$8:$AU$2162,31,0))</f>
        <v/>
      </c>
      <c r="L462" s="399" t="str">
        <f>IF(Y462="",IF($A462="","",VLOOKUP($A462,BDD!$A$8:$AU$2162,16,0)),IF($A462="","",VLOOKUP($A462,BDD!$A$8:$AU$2162,29,0)))</f>
        <v/>
      </c>
      <c r="M462" s="402" t="str">
        <f>IF(Y462="",IF($A462="","",VLOOKUP($A462,BDD!$A$8:$AU$2162,17,0)),VLOOKUP($A462,BDD!$A$8:$AU$2162,30,0))</f>
        <v/>
      </c>
      <c r="N462" s="402" t="str">
        <f>IF(Y462="",IF($A462="","",VLOOKUP($A462,BDD!$A$8:$AU$2162,18,0)),VLOOKUP($A462,BDD!$A$8:$AU$2162,30,0))</f>
        <v/>
      </c>
      <c r="O462" s="402" t="str">
        <f>IF(Y462="",IF($A462="","",VLOOKUP($A462,BDD!$A$8:$AU$2162,19,0)),VLOOKUP($A462,BDD!$A$8:$AU$2162,30,0))</f>
        <v/>
      </c>
      <c r="P462" s="398" t="str">
        <f>IF($A462="","",RIGHT(VLOOKUP($A462,BDD!$A$8:$AU$2162,23,0),2))</f>
        <v/>
      </c>
      <c r="Q462" s="398" t="str">
        <f>IF($A462="","",RIGHT(VLOOKUP($A462,BDD!$A$8:$AU$2162,27,0),2))</f>
        <v/>
      </c>
      <c r="R462" s="398" t="str">
        <f>IF($A462="","",RIGHT(VLOOKUP($A462,BDD!$A$8:$AU$2162,32,0),2))</f>
        <v/>
      </c>
      <c r="S462" s="398" t="str">
        <f>IF($A462="","",RIGHT(VLOOKUP($A462,BDD!$A$8:$AU$2162,35,0),2))</f>
        <v/>
      </c>
      <c r="T462" s="398" t="str">
        <f>IF($A462="","",RIGHT(VLOOKUP($A462,BDD!$A$8:$AU$2162,38,0),2))</f>
        <v/>
      </c>
      <c r="U462" s="403"/>
      <c r="V462" s="359">
        <v>236</v>
      </c>
      <c r="W462" s="360"/>
      <c r="X462" s="416"/>
      <c r="Y462" s="411" t="str">
        <f>IF($A462="","",IF(VLOOKUP($A462,BDD!$A$8:$AU$2162,32,0)=0,"",VLOOKUP($A462,BDD!$A$8:$AU$2162,32,0)))</f>
        <v/>
      </c>
    </row>
    <row r="463" spans="1:25" s="359" customFormat="1" ht="21" customHeight="1">
      <c r="A463" s="350" t="str">
        <f t="shared" si="12"/>
        <v/>
      </c>
      <c r="B463" s="397" t="str">
        <f>IF($A463="","",VLOOKUP($A463,BDD!$A$8:$AU$2162,3,0))</f>
        <v/>
      </c>
      <c r="C463" s="363" t="str">
        <f>IF($A463="","",VLOOKUP($A463,BDD!$A$8:$AU$2162,4,0))</f>
        <v/>
      </c>
      <c r="D463" s="398" t="str">
        <f>IF($A463="","",VLOOKUP($A463,BDD!$A$8:$AU$2162,12,0))</f>
        <v/>
      </c>
      <c r="E463" s="398" t="str">
        <f>IF($A463="","",VLOOKUP($A463,BDD!$A$8:$AU$2162,5,0))</f>
        <v/>
      </c>
      <c r="F463" s="398" t="str">
        <f>IF($A463="","",VLOOKUP($A463,BDD!$A$8:$AU$2162,6,0))</f>
        <v/>
      </c>
      <c r="G463" s="399" t="str">
        <f>IF($A463="","",VLOOKUP($A463,BDD!$A$8:$AU$2162,7,0))</f>
        <v/>
      </c>
      <c r="H463" s="398" t="str">
        <f>IF($A463="","",VLOOKUP($A463,BDD!$A$8:$AU$2162,8,0))</f>
        <v/>
      </c>
      <c r="I463" s="398" t="str">
        <f>IF($A463="","",VLOOKUP($A463,BDD!$A$8:$AU$2162,13,0))</f>
        <v/>
      </c>
      <c r="J463" s="398" t="str">
        <f>IF($A463="","",VLOOKUP($A463,BDD!$A$8:$AU$2162,14,0))</f>
        <v/>
      </c>
      <c r="K463" s="401" t="str">
        <f>IF(Y463="",IF($A463="","",VLOOKUP($A463,BDD!$A$8:$AU$2162,22,0)),VLOOKUP($A463,BDD!$A$8:$AU$2162,31,0))</f>
        <v/>
      </c>
      <c r="L463" s="399" t="str">
        <f>IF(Y463="",IF($A463="","",VLOOKUP($A463,BDD!$A$8:$AU$2162,16,0)),IF($A463="","",VLOOKUP($A463,BDD!$A$8:$AU$2162,29,0)))</f>
        <v/>
      </c>
      <c r="M463" s="402" t="str">
        <f>IF(Y463="",IF($A463="","",VLOOKUP($A463,BDD!$A$8:$AU$2162,17,0)),VLOOKUP($A463,BDD!$A$8:$AU$2162,30,0))</f>
        <v/>
      </c>
      <c r="N463" s="402" t="str">
        <f>IF(Y463="",IF($A463="","",VLOOKUP($A463,BDD!$A$8:$AU$2162,18,0)),VLOOKUP($A463,BDD!$A$8:$AU$2162,30,0))</f>
        <v/>
      </c>
      <c r="O463" s="402" t="str">
        <f>IF(Y463="",IF($A463="","",VLOOKUP($A463,BDD!$A$8:$AU$2162,19,0)),VLOOKUP($A463,BDD!$A$8:$AU$2162,30,0))</f>
        <v/>
      </c>
      <c r="P463" s="398" t="str">
        <f>IF($A463="","",RIGHT(VLOOKUP($A463,BDD!$A$8:$AU$2162,23,0),2))</f>
        <v/>
      </c>
      <c r="Q463" s="398" t="str">
        <f>IF($A463="","",RIGHT(VLOOKUP($A463,BDD!$A$8:$AU$2162,27,0),2))</f>
        <v/>
      </c>
      <c r="R463" s="398" t="str">
        <f>IF($A463="","",RIGHT(VLOOKUP($A463,BDD!$A$8:$AU$2162,32,0),2))</f>
        <v/>
      </c>
      <c r="S463" s="398" t="str">
        <f>IF($A463="","",RIGHT(VLOOKUP($A463,BDD!$A$8:$AU$2162,35,0),2))</f>
        <v/>
      </c>
      <c r="T463" s="398" t="str">
        <f>IF($A463="","",RIGHT(VLOOKUP($A463,BDD!$A$8:$AU$2162,38,0),2))</f>
        <v/>
      </c>
      <c r="U463" s="403"/>
      <c r="V463" s="359">
        <v>237</v>
      </c>
      <c r="W463" s="360"/>
      <c r="X463" s="419"/>
      <c r="Y463" s="411" t="str">
        <f>IF($A463="","",IF(VLOOKUP($A463,BDD!$A$8:$AU$2162,32,0)=0,"",VLOOKUP($A463,BDD!$A$8:$AU$2162,32,0)))</f>
        <v/>
      </c>
    </row>
    <row r="464" spans="1:25" s="359" customFormat="1" ht="21" customHeight="1">
      <c r="A464" s="350" t="str">
        <f t="shared" si="12"/>
        <v/>
      </c>
      <c r="B464" s="397" t="str">
        <f>IF($A464="","",VLOOKUP($A464,BDD!$A$8:$AU$2162,3,0))</f>
        <v/>
      </c>
      <c r="C464" s="363" t="str">
        <f>IF($A464="","",VLOOKUP($A464,BDD!$A$8:$AU$2162,4,0))</f>
        <v/>
      </c>
      <c r="D464" s="398" t="str">
        <f>IF($A464="","",VLOOKUP($A464,BDD!$A$8:$AU$2162,12,0))</f>
        <v/>
      </c>
      <c r="E464" s="398" t="str">
        <f>IF($A464="","",VLOOKUP($A464,BDD!$A$8:$AU$2162,5,0))</f>
        <v/>
      </c>
      <c r="F464" s="398" t="str">
        <f>IF($A464="","",VLOOKUP($A464,BDD!$A$8:$AU$2162,6,0))</f>
        <v/>
      </c>
      <c r="G464" s="399" t="str">
        <f>IF($A464="","",VLOOKUP($A464,BDD!$A$8:$AU$2162,7,0))</f>
        <v/>
      </c>
      <c r="H464" s="400" t="str">
        <f>IF($A464="","",VLOOKUP($A464,BDD!$A$8:$AU$2162,8,0))</f>
        <v/>
      </c>
      <c r="I464" s="398" t="str">
        <f>IF($A464="","",VLOOKUP($A464,BDD!$A$8:$AU$2162,13,0))</f>
        <v/>
      </c>
      <c r="J464" s="398" t="str">
        <f>IF($A464="","",VLOOKUP($A464,BDD!$A$8:$AU$2162,14,0))</f>
        <v/>
      </c>
      <c r="K464" s="401" t="str">
        <f>IF(Y464="",IF($A464="","",VLOOKUP($A464,BDD!$A$8:$AU$2162,22,0)),VLOOKUP($A464,BDD!$A$8:$AU$2162,31,0))</f>
        <v/>
      </c>
      <c r="L464" s="399" t="str">
        <f>IF(Y464="",IF($A464="","",VLOOKUP($A464,BDD!$A$8:$AU$2162,16,0)),IF($A464="","",VLOOKUP($A464,BDD!$A$8:$AU$2162,29,0)))</f>
        <v/>
      </c>
      <c r="M464" s="402" t="str">
        <f>IF(Y464="",IF($A464="","",VLOOKUP($A464,BDD!$A$8:$AU$2162,17,0)),VLOOKUP($A464,BDD!$A$8:$AU$2162,30,0))</f>
        <v/>
      </c>
      <c r="N464" s="402" t="str">
        <f>IF(Y464="",IF($A464="","",VLOOKUP($A464,BDD!$A$8:$AU$2162,18,0)),VLOOKUP($A464,BDD!$A$8:$AU$2162,30,0))</f>
        <v/>
      </c>
      <c r="O464" s="402" t="str">
        <f>IF(Y464="",IF($A464="","",VLOOKUP($A464,BDD!$A$8:$AU$2162,19,0)),VLOOKUP($A464,BDD!$A$8:$AU$2162,30,0))</f>
        <v/>
      </c>
      <c r="P464" s="398" t="str">
        <f>IF($A464="","",RIGHT(VLOOKUP($A464,BDD!$A$8:$AU$2162,23,0),2))</f>
        <v/>
      </c>
      <c r="Q464" s="398" t="str">
        <f>IF($A464="","",RIGHT(VLOOKUP($A464,BDD!$A$8:$AU$2162,27,0),2))</f>
        <v/>
      </c>
      <c r="R464" s="398" t="str">
        <f>IF($A464="","",RIGHT(VLOOKUP($A464,BDD!$A$8:$AU$2162,32,0),2))</f>
        <v/>
      </c>
      <c r="S464" s="398" t="str">
        <f>IF($A464="","",RIGHT(VLOOKUP($A464,BDD!$A$8:$AU$2162,35,0),2))</f>
        <v/>
      </c>
      <c r="T464" s="398" t="str">
        <f>IF($A464="","",RIGHT(VLOOKUP($A464,BDD!$A$8:$AU$2162,38,0),2))</f>
        <v/>
      </c>
      <c r="U464" s="403"/>
      <c r="V464" s="359">
        <v>238</v>
      </c>
      <c r="W464" s="360"/>
      <c r="X464" s="419"/>
      <c r="Y464" s="411" t="str">
        <f>IF($A464="","",IF(VLOOKUP($A464,BDD!$A$8:$AU$2162,32,0)=0,"",VLOOKUP($A464,BDD!$A$8:$AU$2162,32,0)))</f>
        <v/>
      </c>
    </row>
    <row r="465" spans="1:25" s="359" customFormat="1" ht="21" customHeight="1">
      <c r="A465" s="350" t="str">
        <f t="shared" si="12"/>
        <v/>
      </c>
      <c r="B465" s="397" t="str">
        <f>IF($A465="","",VLOOKUP($A465,BDD!$A$8:$AU$2162,3,0))</f>
        <v/>
      </c>
      <c r="C465" s="363" t="str">
        <f>IF($A465="","",VLOOKUP($A465,BDD!$A$8:$AU$2162,4,0))</f>
        <v/>
      </c>
      <c r="D465" s="398" t="str">
        <f>IF($A465="","",VLOOKUP($A465,BDD!$A$8:$AU$2162,12,0))</f>
        <v/>
      </c>
      <c r="E465" s="398" t="str">
        <f>IF($A465="","",VLOOKUP($A465,BDD!$A$8:$AU$2162,5,0))</f>
        <v/>
      </c>
      <c r="F465" s="398" t="str">
        <f>IF($A465="","",VLOOKUP($A465,BDD!$A$8:$AU$2162,6,0))</f>
        <v/>
      </c>
      <c r="G465" s="399" t="str">
        <f>IF($A465="","",VLOOKUP($A465,BDD!$A$8:$AU$2162,7,0))</f>
        <v/>
      </c>
      <c r="H465" s="398" t="str">
        <f>IF($A465="","",VLOOKUP($A465,BDD!$A$8:$AU$2162,8,0))</f>
        <v/>
      </c>
      <c r="I465" s="398" t="str">
        <f>IF($A465="","",VLOOKUP($A465,BDD!$A$8:$AU$2162,13,0))</f>
        <v/>
      </c>
      <c r="J465" s="398" t="str">
        <f>IF($A465="","",VLOOKUP($A465,BDD!$A$8:$AU$2162,14,0))</f>
        <v/>
      </c>
      <c r="K465" s="401" t="str">
        <f>IF(Y465="",IF($A465="","",VLOOKUP($A465,BDD!$A$8:$AU$2162,22,0)),VLOOKUP($A465,BDD!$A$8:$AU$2162,31,0))</f>
        <v/>
      </c>
      <c r="L465" s="399" t="str">
        <f>IF(Y465="",IF($A465="","",VLOOKUP($A465,BDD!$A$8:$AU$2162,16,0)),IF($A465="","",VLOOKUP($A465,BDD!$A$8:$AU$2162,29,0)))</f>
        <v/>
      </c>
      <c r="M465" s="402" t="str">
        <f>IF(Y465="",IF($A465="","",VLOOKUP($A465,BDD!$A$8:$AU$2162,17,0)),VLOOKUP($A465,BDD!$A$8:$AU$2162,30,0))</f>
        <v/>
      </c>
      <c r="N465" s="402" t="str">
        <f>IF(Y465="",IF($A465="","",VLOOKUP($A465,BDD!$A$8:$AU$2162,18,0)),VLOOKUP($A465,BDD!$A$8:$AU$2162,30,0))</f>
        <v/>
      </c>
      <c r="O465" s="402" t="str">
        <f>IF(Y465="",IF($A465="","",VLOOKUP($A465,BDD!$A$8:$AU$2162,19,0)),VLOOKUP($A465,BDD!$A$8:$AU$2162,30,0))</f>
        <v/>
      </c>
      <c r="P465" s="398" t="str">
        <f>IF($A465="","",RIGHT(VLOOKUP($A465,BDD!$A$8:$AU$2162,23,0),2))</f>
        <v/>
      </c>
      <c r="Q465" s="398" t="str">
        <f>IF($A465="","",RIGHT(VLOOKUP($A465,BDD!$A$8:$AU$2162,27,0),2))</f>
        <v/>
      </c>
      <c r="R465" s="398" t="str">
        <f>IF($A465="","",RIGHT(VLOOKUP($A465,BDD!$A$8:$AU$2162,32,0),2))</f>
        <v/>
      </c>
      <c r="S465" s="398" t="str">
        <f>IF($A465="","",RIGHT(VLOOKUP($A465,BDD!$A$8:$AU$2162,35,0),2))</f>
        <v/>
      </c>
      <c r="T465" s="398" t="str">
        <f>IF($A465="","",RIGHT(VLOOKUP($A465,BDD!$A$8:$AU$2162,38,0),2))</f>
        <v/>
      </c>
      <c r="U465" s="403"/>
      <c r="V465" s="359">
        <v>239</v>
      </c>
      <c r="W465" s="360"/>
      <c r="X465" s="419"/>
      <c r="Y465" s="411" t="str">
        <f>IF($A465="","",IF(VLOOKUP($A465,BDD!$A$8:$AU$2162,32,0)=0,"",VLOOKUP($A465,BDD!$A$8:$AU$2162,32,0)))</f>
        <v/>
      </c>
    </row>
    <row r="466" spans="1:25" s="359" customFormat="1" ht="21" customHeight="1">
      <c r="A466" s="350" t="str">
        <f t="shared" si="12"/>
        <v/>
      </c>
      <c r="B466" s="397" t="str">
        <f>IF($A466="","",VLOOKUP($A466,BDD!$A$8:$AU$2162,3,0))</f>
        <v/>
      </c>
      <c r="C466" s="363" t="str">
        <f>IF($A466="","",VLOOKUP($A466,BDD!$A$8:$AU$2162,4,0))</f>
        <v/>
      </c>
      <c r="D466" s="398" t="str">
        <f>IF($A466="","",VLOOKUP($A466,BDD!$A$8:$AU$2162,12,0))</f>
        <v/>
      </c>
      <c r="E466" s="398" t="str">
        <f>IF($A466="","",VLOOKUP($A466,BDD!$A$8:$AU$2162,5,0))</f>
        <v/>
      </c>
      <c r="F466" s="398" t="str">
        <f>IF($A466="","",VLOOKUP($A466,BDD!$A$8:$AU$2162,6,0))</f>
        <v/>
      </c>
      <c r="G466" s="399" t="str">
        <f>IF($A466="","",VLOOKUP($A466,BDD!$A$8:$AU$2162,7,0))</f>
        <v/>
      </c>
      <c r="H466" s="400" t="str">
        <f>IF($A466="","",VLOOKUP($A466,BDD!$A$8:$AU$2162,8,0))</f>
        <v/>
      </c>
      <c r="I466" s="398" t="str">
        <f>IF($A466="","",VLOOKUP($A466,BDD!$A$8:$AU$2162,13,0))</f>
        <v/>
      </c>
      <c r="J466" s="398" t="str">
        <f>IF($A466="","",VLOOKUP($A466,BDD!$A$8:$AU$2162,14,0))</f>
        <v/>
      </c>
      <c r="K466" s="401" t="str">
        <f>IF(Y466="",IF($A466="","",VLOOKUP($A466,BDD!$A$8:$AU$2162,22,0)),VLOOKUP($A466,BDD!$A$8:$AU$2162,31,0))</f>
        <v/>
      </c>
      <c r="L466" s="399" t="str">
        <f>IF(Y466="",IF($A466="","",VLOOKUP($A466,BDD!$A$8:$AU$2162,16,0)),IF($A466="","",VLOOKUP($A466,BDD!$A$8:$AU$2162,29,0)))</f>
        <v/>
      </c>
      <c r="M466" s="402" t="str">
        <f>IF(Y466="",IF($A466="","",VLOOKUP($A466,BDD!$A$8:$AU$2162,17,0)),VLOOKUP($A466,BDD!$A$8:$AU$2162,30,0))</f>
        <v/>
      </c>
      <c r="N466" s="402" t="str">
        <f>IF(Y466="",IF($A466="","",VLOOKUP($A466,BDD!$A$8:$AU$2162,18,0)),VLOOKUP($A466,BDD!$A$8:$AU$2162,30,0))</f>
        <v/>
      </c>
      <c r="O466" s="402" t="str">
        <f>IF(Y466="",IF($A466="","",VLOOKUP($A466,BDD!$A$8:$AU$2162,19,0)),VLOOKUP($A466,BDD!$A$8:$AU$2162,30,0))</f>
        <v/>
      </c>
      <c r="P466" s="398" t="str">
        <f>IF($A466="","",RIGHT(VLOOKUP($A466,BDD!$A$8:$AU$2162,23,0),2))</f>
        <v/>
      </c>
      <c r="Q466" s="398" t="str">
        <f>IF($A466="","",RIGHT(VLOOKUP($A466,BDD!$A$8:$AU$2162,27,0),2))</f>
        <v/>
      </c>
      <c r="R466" s="398" t="str">
        <f>IF($A466="","",RIGHT(VLOOKUP($A466,BDD!$A$8:$AU$2162,32,0),2))</f>
        <v/>
      </c>
      <c r="S466" s="398" t="str">
        <f>IF($A466="","",RIGHT(VLOOKUP($A466,BDD!$A$8:$AU$2162,35,0),2))</f>
        <v/>
      </c>
      <c r="T466" s="398" t="str">
        <f>IF($A466="","",RIGHT(VLOOKUP($A466,BDD!$A$8:$AU$2162,38,0),2))</f>
        <v/>
      </c>
      <c r="U466" s="403"/>
      <c r="V466" s="359">
        <v>240</v>
      </c>
      <c r="W466" s="360"/>
      <c r="X466" s="419"/>
      <c r="Y466" s="411" t="str">
        <f>IF($A466="","",IF(VLOOKUP($A466,BDD!$A$8:$AU$2162,32,0)=0,"",VLOOKUP($A466,BDD!$A$8:$AU$2162,32,0)))</f>
        <v/>
      </c>
    </row>
    <row r="467" spans="1:25" s="359" customFormat="1" ht="21" customHeight="1">
      <c r="A467" s="350" t="str">
        <f t="shared" si="12"/>
        <v/>
      </c>
      <c r="B467" s="397" t="str">
        <f>IF($A467="","",VLOOKUP($A467,BDD!$A$8:$AU$2162,3,0))</f>
        <v/>
      </c>
      <c r="C467" s="363" t="str">
        <f>IF($A467="","",VLOOKUP($A467,BDD!$A$8:$AU$2162,4,0))</f>
        <v/>
      </c>
      <c r="D467" s="398" t="str">
        <f>IF($A467="","",VLOOKUP($A467,BDD!$A$8:$AU$2162,12,0))</f>
        <v/>
      </c>
      <c r="E467" s="398" t="str">
        <f>IF($A467="","",VLOOKUP($A467,BDD!$A$8:$AU$2162,5,0))</f>
        <v/>
      </c>
      <c r="F467" s="398" t="str">
        <f>IF($A467="","",VLOOKUP($A467,BDD!$A$8:$AU$2162,6,0))</f>
        <v/>
      </c>
      <c r="G467" s="399" t="str">
        <f>IF($A467="","",VLOOKUP($A467,BDD!$A$8:$AU$2162,7,0))</f>
        <v/>
      </c>
      <c r="H467" s="398" t="str">
        <f>IF($A467="","",VLOOKUP($A467,BDD!$A$8:$AU$2162,8,0))</f>
        <v/>
      </c>
      <c r="I467" s="398" t="str">
        <f>IF($A467="","",VLOOKUP($A467,BDD!$A$8:$AU$2162,13,0))</f>
        <v/>
      </c>
      <c r="J467" s="398" t="str">
        <f>IF($A467="","",VLOOKUP($A467,BDD!$A$8:$AU$2162,14,0))</f>
        <v/>
      </c>
      <c r="K467" s="401" t="str">
        <f>IF(Y467="",IF($A467="","",VLOOKUP($A467,BDD!$A$8:$AU$2162,22,0)),VLOOKUP($A467,BDD!$A$8:$AU$2162,31,0))</f>
        <v/>
      </c>
      <c r="L467" s="399" t="str">
        <f>IF(Y467="",IF($A467="","",VLOOKUP($A467,BDD!$A$8:$AU$2162,16,0)),IF($A467="","",VLOOKUP($A467,BDD!$A$8:$AU$2162,29,0)))</f>
        <v/>
      </c>
      <c r="M467" s="402" t="str">
        <f>IF(Y467="",IF($A467="","",VLOOKUP($A467,BDD!$A$8:$AU$2162,17,0)),VLOOKUP($A467,BDD!$A$8:$AU$2162,30,0))</f>
        <v/>
      </c>
      <c r="N467" s="402" t="str">
        <f>IF(Y467="",IF($A467="","",VLOOKUP($A467,BDD!$A$8:$AU$2162,18,0)),VLOOKUP($A467,BDD!$A$8:$AU$2162,30,0))</f>
        <v/>
      </c>
      <c r="O467" s="402" t="str">
        <f>IF(Y467="",IF($A467="","",VLOOKUP($A467,BDD!$A$8:$AU$2162,19,0)),VLOOKUP($A467,BDD!$A$8:$AU$2162,30,0))</f>
        <v/>
      </c>
      <c r="P467" s="398" t="str">
        <f>IF($A467="","",RIGHT(VLOOKUP($A467,BDD!$A$8:$AU$2162,23,0),2))</f>
        <v/>
      </c>
      <c r="Q467" s="398" t="str">
        <f>IF($A467="","",RIGHT(VLOOKUP($A467,BDD!$A$8:$AU$2162,27,0),2))</f>
        <v/>
      </c>
      <c r="R467" s="398" t="str">
        <f>IF($A467="","",RIGHT(VLOOKUP($A467,BDD!$A$8:$AU$2162,32,0),2))</f>
        <v/>
      </c>
      <c r="S467" s="398" t="str">
        <f>IF($A467="","",RIGHT(VLOOKUP($A467,BDD!$A$8:$AU$2162,35,0),2))</f>
        <v/>
      </c>
      <c r="T467" s="398" t="str">
        <f>IF($A467="","",RIGHT(VLOOKUP($A467,BDD!$A$8:$AU$2162,38,0),2))</f>
        <v/>
      </c>
      <c r="U467" s="403"/>
      <c r="V467" s="359">
        <v>241</v>
      </c>
      <c r="W467" s="360"/>
      <c r="X467" s="419"/>
      <c r="Y467" s="411" t="str">
        <f>IF($A467="","",IF(VLOOKUP($A467,BDD!$A$8:$AU$2162,32,0)=0,"",VLOOKUP($A467,BDD!$A$8:$AU$2162,32,0)))</f>
        <v/>
      </c>
    </row>
    <row r="468" spans="1:25" s="359" customFormat="1" ht="21" customHeight="1">
      <c r="A468" s="350" t="str">
        <f t="shared" si="12"/>
        <v/>
      </c>
      <c r="B468" s="397" t="str">
        <f>IF($A468="","",VLOOKUP($A468,BDD!$A$8:$AU$2162,3,0))</f>
        <v/>
      </c>
      <c r="C468" s="363" t="str">
        <f>IF($A468="","",VLOOKUP($A468,BDD!$A$8:$AU$2162,4,0))</f>
        <v/>
      </c>
      <c r="D468" s="398" t="str">
        <f>IF($A468="","",VLOOKUP($A468,BDD!$A$8:$AU$2162,12,0))</f>
        <v/>
      </c>
      <c r="E468" s="398" t="str">
        <f>IF($A468="","",VLOOKUP($A468,BDD!$A$8:$AU$2162,5,0))</f>
        <v/>
      </c>
      <c r="F468" s="398" t="str">
        <f>IF($A468="","",VLOOKUP($A468,BDD!$A$8:$AU$2162,6,0))</f>
        <v/>
      </c>
      <c r="G468" s="399" t="str">
        <f>IF($A468="","",VLOOKUP($A468,BDD!$A$8:$AU$2162,7,0))</f>
        <v/>
      </c>
      <c r="H468" s="398" t="str">
        <f>IF($A468="","",VLOOKUP($A468,BDD!$A$8:$AU$2162,8,0))</f>
        <v/>
      </c>
      <c r="I468" s="398" t="str">
        <f>IF($A468="","",VLOOKUP($A468,BDD!$A$8:$AU$2162,13,0))</f>
        <v/>
      </c>
      <c r="J468" s="398" t="str">
        <f>IF($A468="","",VLOOKUP($A468,BDD!$A$8:$AU$2162,14,0))</f>
        <v/>
      </c>
      <c r="K468" s="401" t="str">
        <f>IF(Y468="",IF($A468="","",VLOOKUP($A468,BDD!$A$8:$AU$2162,22,0)),VLOOKUP($A468,BDD!$A$8:$AU$2162,31,0))</f>
        <v/>
      </c>
      <c r="L468" s="399" t="str">
        <f>IF(Y468="",IF($A468="","",VLOOKUP($A468,BDD!$A$8:$AU$2162,16,0)),IF($A468="","",VLOOKUP($A468,BDD!$A$8:$AU$2162,29,0)))</f>
        <v/>
      </c>
      <c r="M468" s="402" t="str">
        <f>IF(Y468="",IF($A468="","",VLOOKUP($A468,BDD!$A$8:$AU$2162,17,0)),VLOOKUP($A468,BDD!$A$8:$AU$2162,30,0))</f>
        <v/>
      </c>
      <c r="N468" s="402" t="str">
        <f>IF(Y468="",IF($A468="","",VLOOKUP($A468,BDD!$A$8:$AU$2162,18,0)),VLOOKUP($A468,BDD!$A$8:$AU$2162,30,0))</f>
        <v/>
      </c>
      <c r="O468" s="402" t="str">
        <f>IF(Y468="",IF($A468="","",VLOOKUP($A468,BDD!$A$8:$AU$2162,19,0)),VLOOKUP($A468,BDD!$A$8:$AU$2162,30,0))</f>
        <v/>
      </c>
      <c r="P468" s="398" t="str">
        <f>IF($A468="","",RIGHT(VLOOKUP($A468,BDD!$A$8:$AU$2162,23,0),2))</f>
        <v/>
      </c>
      <c r="Q468" s="398" t="str">
        <f>IF($A468="","",RIGHT(VLOOKUP($A468,BDD!$A$8:$AU$2162,27,0),2))</f>
        <v/>
      </c>
      <c r="R468" s="398" t="str">
        <f>IF($A468="","",RIGHT(VLOOKUP($A468,BDD!$A$8:$AU$2162,32,0),2))</f>
        <v/>
      </c>
      <c r="S468" s="398" t="str">
        <f>IF($A468="","",RIGHT(VLOOKUP($A468,BDD!$A$8:$AU$2162,35,0),2))</f>
        <v/>
      </c>
      <c r="T468" s="398" t="str">
        <f>IF($A468="","",RIGHT(VLOOKUP($A468,BDD!$A$8:$AU$2162,38,0),2))</f>
        <v/>
      </c>
      <c r="U468" s="403"/>
      <c r="V468" s="359">
        <v>242</v>
      </c>
      <c r="W468" s="360"/>
      <c r="X468" s="419"/>
      <c r="Y468" s="411" t="str">
        <f>IF($A468="","",IF(VLOOKUP($A468,BDD!$A$8:$AU$2162,32,0)=0,"",VLOOKUP($A468,BDD!$A$8:$AU$2162,32,0)))</f>
        <v/>
      </c>
    </row>
    <row r="469" spans="1:25" s="359" customFormat="1" ht="21" customHeight="1">
      <c r="A469" s="350" t="str">
        <f t="shared" si="12"/>
        <v/>
      </c>
      <c r="B469" s="397" t="str">
        <f>IF($A469="","",VLOOKUP($A469,BDD!$A$8:$AU$2162,3,0))</f>
        <v/>
      </c>
      <c r="C469" s="363" t="str">
        <f>IF($A469="","",VLOOKUP($A469,BDD!$A$8:$AU$2162,4,0))</f>
        <v/>
      </c>
      <c r="D469" s="398" t="str">
        <f>IF($A469="","",VLOOKUP($A469,BDD!$A$8:$AU$2162,12,0))</f>
        <v/>
      </c>
      <c r="E469" s="398" t="str">
        <f>IF($A469="","",VLOOKUP($A469,BDD!$A$8:$AU$2162,5,0))</f>
        <v/>
      </c>
      <c r="F469" s="398" t="str">
        <f>IF($A469="","",VLOOKUP($A469,BDD!$A$8:$AU$2162,6,0))</f>
        <v/>
      </c>
      <c r="G469" s="399" t="str">
        <f>IF($A469="","",VLOOKUP($A469,BDD!$A$8:$AU$2162,7,0))</f>
        <v/>
      </c>
      <c r="H469" s="398" t="str">
        <f>IF($A469="","",VLOOKUP($A469,BDD!$A$8:$AU$2162,8,0))</f>
        <v/>
      </c>
      <c r="I469" s="398" t="str">
        <f>IF($A469="","",VLOOKUP($A469,BDD!$A$8:$AU$2162,13,0))</f>
        <v/>
      </c>
      <c r="J469" s="398" t="str">
        <f>IF($A469="","",VLOOKUP($A469,BDD!$A$8:$AU$2162,14,0))</f>
        <v/>
      </c>
      <c r="K469" s="401" t="str">
        <f>IF(Y469="",IF($A469="","",VLOOKUP($A469,BDD!$A$8:$AU$2162,22,0)),VLOOKUP($A469,BDD!$A$8:$AU$2162,31,0))</f>
        <v/>
      </c>
      <c r="L469" s="399" t="str">
        <f>IF(Y469="",IF($A469="","",VLOOKUP($A469,BDD!$A$8:$AU$2162,16,0)),IF($A469="","",VLOOKUP($A469,BDD!$A$8:$AU$2162,29,0)))</f>
        <v/>
      </c>
      <c r="M469" s="402" t="str">
        <f>IF(Y469="",IF($A469="","",VLOOKUP($A469,BDD!$A$8:$AU$2162,17,0)),VLOOKUP($A469,BDD!$A$8:$AU$2162,30,0))</f>
        <v/>
      </c>
      <c r="N469" s="402" t="str">
        <f>IF(Y469="",IF($A469="","",VLOOKUP($A469,BDD!$A$8:$AU$2162,18,0)),VLOOKUP($A469,BDD!$A$8:$AU$2162,30,0))</f>
        <v/>
      </c>
      <c r="O469" s="402" t="str">
        <f>IF(Y469="",IF($A469="","",VLOOKUP($A469,BDD!$A$8:$AU$2162,19,0)),VLOOKUP($A469,BDD!$A$8:$AU$2162,30,0))</f>
        <v/>
      </c>
      <c r="P469" s="398" t="str">
        <f>IF($A469="","",RIGHT(VLOOKUP($A469,BDD!$A$8:$AU$2162,23,0),2))</f>
        <v/>
      </c>
      <c r="Q469" s="398" t="str">
        <f>IF($A469="","",RIGHT(VLOOKUP($A469,BDD!$A$8:$AU$2162,27,0),2))</f>
        <v/>
      </c>
      <c r="R469" s="398" t="str">
        <f>IF($A469="","",RIGHT(VLOOKUP($A469,BDD!$A$8:$AU$2162,32,0),2))</f>
        <v/>
      </c>
      <c r="S469" s="398" t="str">
        <f>IF($A469="","",RIGHT(VLOOKUP($A469,BDD!$A$8:$AU$2162,35,0),2))</f>
        <v/>
      </c>
      <c r="T469" s="398" t="str">
        <f>IF($A469="","",RIGHT(VLOOKUP($A469,BDD!$A$8:$AU$2162,38,0),2))</f>
        <v/>
      </c>
      <c r="U469" s="403"/>
      <c r="V469" s="359">
        <v>243</v>
      </c>
      <c r="W469" s="360"/>
      <c r="X469" s="419"/>
      <c r="Y469" s="411" t="str">
        <f>IF($A469="","",IF(VLOOKUP($A469,BDD!$A$8:$AU$2162,32,0)=0,"",VLOOKUP($A469,BDD!$A$8:$AU$2162,32,0)))</f>
        <v/>
      </c>
    </row>
    <row r="470" spans="1:25" s="359" customFormat="1" ht="21" customHeight="1">
      <c r="A470" s="350" t="str">
        <f t="shared" si="12"/>
        <v/>
      </c>
      <c r="B470" s="397" t="str">
        <f>IF($A470="","",VLOOKUP($A470,BDD!$A$8:$AU$2162,3,0))</f>
        <v/>
      </c>
      <c r="C470" s="363" t="str">
        <f>IF($A470="","",VLOOKUP($A470,BDD!$A$8:$AU$2162,4,0))</f>
        <v/>
      </c>
      <c r="D470" s="398" t="str">
        <f>IF($A470="","",VLOOKUP($A470,BDD!$A$8:$AU$2162,12,0))</f>
        <v/>
      </c>
      <c r="E470" s="398" t="str">
        <f>IF($A470="","",VLOOKUP($A470,BDD!$A$8:$AU$2162,5,0))</f>
        <v/>
      </c>
      <c r="F470" s="398" t="str">
        <f>IF($A470="","",VLOOKUP($A470,BDD!$A$8:$AU$2162,6,0))</f>
        <v/>
      </c>
      <c r="G470" s="399" t="str">
        <f>IF($A470="","",VLOOKUP($A470,BDD!$A$8:$AU$2162,7,0))</f>
        <v/>
      </c>
      <c r="H470" s="400" t="str">
        <f>IF($A470="","",VLOOKUP($A470,BDD!$A$8:$AU$2162,8,0))</f>
        <v/>
      </c>
      <c r="I470" s="398" t="str">
        <f>IF($A470="","",VLOOKUP($A470,BDD!$A$8:$AU$2162,13,0))</f>
        <v/>
      </c>
      <c r="J470" s="398" t="str">
        <f>IF($A470="","",VLOOKUP($A470,BDD!$A$8:$AU$2162,14,0))</f>
        <v/>
      </c>
      <c r="K470" s="401" t="str">
        <f>IF(Y470="",IF($A470="","",VLOOKUP($A470,BDD!$A$8:$AU$2162,22,0)),VLOOKUP($A470,BDD!$A$8:$AU$2162,31,0))</f>
        <v/>
      </c>
      <c r="L470" s="399" t="str">
        <f>IF(Y470="",IF($A470="","",VLOOKUP($A470,BDD!$A$8:$AU$2162,16,0)),IF($A470="","",VLOOKUP($A470,BDD!$A$8:$AU$2162,29,0)))</f>
        <v/>
      </c>
      <c r="M470" s="402" t="str">
        <f>IF(Y470="",IF($A470="","",VLOOKUP($A470,BDD!$A$8:$AU$2162,17,0)),VLOOKUP($A470,BDD!$A$8:$AU$2162,30,0))</f>
        <v/>
      </c>
      <c r="N470" s="402" t="str">
        <f>IF(Y470="",IF($A470="","",VLOOKUP($A470,BDD!$A$8:$AU$2162,18,0)),VLOOKUP($A470,BDD!$A$8:$AU$2162,30,0))</f>
        <v/>
      </c>
      <c r="O470" s="402" t="str">
        <f>IF(Y470="",IF($A470="","",VLOOKUP($A470,BDD!$A$8:$AU$2162,19,0)),VLOOKUP($A470,BDD!$A$8:$AU$2162,30,0))</f>
        <v/>
      </c>
      <c r="P470" s="398" t="str">
        <f>IF($A470="","",RIGHT(VLOOKUP($A470,BDD!$A$8:$AU$2162,23,0),2))</f>
        <v/>
      </c>
      <c r="Q470" s="398" t="str">
        <f>IF($A470="","",RIGHT(VLOOKUP($A470,BDD!$A$8:$AU$2162,27,0),2))</f>
        <v/>
      </c>
      <c r="R470" s="398" t="str">
        <f>IF($A470="","",RIGHT(VLOOKUP($A470,BDD!$A$8:$AU$2162,32,0),2))</f>
        <v/>
      </c>
      <c r="S470" s="398" t="str">
        <f>IF($A470="","",RIGHT(VLOOKUP($A470,BDD!$A$8:$AU$2162,35,0),2))</f>
        <v/>
      </c>
      <c r="T470" s="398" t="str">
        <f>IF($A470="","",RIGHT(VLOOKUP($A470,BDD!$A$8:$AU$2162,38,0),2))</f>
        <v/>
      </c>
      <c r="U470" s="403"/>
      <c r="V470" s="359">
        <v>244</v>
      </c>
      <c r="W470" s="360"/>
      <c r="X470" s="419"/>
      <c r="Y470" s="411" t="str">
        <f>IF($A470="","",IF(VLOOKUP($A470,BDD!$A$8:$AU$2162,32,0)=0,"",VLOOKUP($A470,BDD!$A$8:$AU$2162,32,0)))</f>
        <v/>
      </c>
    </row>
    <row r="471" spans="1:25" s="359" customFormat="1" ht="21" customHeight="1">
      <c r="A471" s="350" t="str">
        <f t="shared" si="12"/>
        <v/>
      </c>
      <c r="B471" s="397" t="str">
        <f>IF($A471="","",VLOOKUP($A471,BDD!$A$8:$AU$2162,3,0))</f>
        <v/>
      </c>
      <c r="C471" s="363" t="str">
        <f>IF($A471="","",VLOOKUP($A471,BDD!$A$8:$AU$2162,4,0))</f>
        <v/>
      </c>
      <c r="D471" s="398" t="str">
        <f>IF($A471="","",VLOOKUP($A471,BDD!$A$8:$AU$2162,12,0))</f>
        <v/>
      </c>
      <c r="E471" s="398" t="str">
        <f>IF($A471="","",VLOOKUP($A471,BDD!$A$8:$AU$2162,5,0))</f>
        <v/>
      </c>
      <c r="F471" s="398" t="str">
        <f>IF($A471="","",VLOOKUP($A471,BDD!$A$8:$AU$2162,6,0))</f>
        <v/>
      </c>
      <c r="G471" s="399" t="str">
        <f>IF($A471="","",VLOOKUP($A471,BDD!$A$8:$AU$2162,7,0))</f>
        <v/>
      </c>
      <c r="H471" s="398" t="str">
        <f>IF($A471="","",VLOOKUP($A471,BDD!$A$8:$AU$2162,8,0))</f>
        <v/>
      </c>
      <c r="I471" s="398" t="str">
        <f>IF($A471="","",VLOOKUP($A471,BDD!$A$8:$AU$2162,13,0))</f>
        <v/>
      </c>
      <c r="J471" s="398" t="str">
        <f>IF($A471="","",VLOOKUP($A471,BDD!$A$8:$AU$2162,14,0))</f>
        <v/>
      </c>
      <c r="K471" s="401" t="str">
        <f>IF(Y471="",IF($A471="","",VLOOKUP($A471,BDD!$A$8:$AU$2162,22,0)),VLOOKUP($A471,BDD!$A$8:$AU$2162,31,0))</f>
        <v/>
      </c>
      <c r="L471" s="399" t="str">
        <f>IF(Y471="",IF($A471="","",VLOOKUP($A471,BDD!$A$8:$AU$2162,16,0)),IF($A471="","",VLOOKUP($A471,BDD!$A$8:$AU$2162,29,0)))</f>
        <v/>
      </c>
      <c r="M471" s="402" t="str">
        <f>IF(Y471="",IF($A471="","",VLOOKUP($A471,BDD!$A$8:$AU$2162,17,0)),VLOOKUP($A471,BDD!$A$8:$AU$2162,30,0))</f>
        <v/>
      </c>
      <c r="N471" s="402" t="str">
        <f>IF(Y471="",IF($A471="","",VLOOKUP($A471,BDD!$A$8:$AU$2162,18,0)),VLOOKUP($A471,BDD!$A$8:$AU$2162,30,0))</f>
        <v/>
      </c>
      <c r="O471" s="402" t="str">
        <f>IF(Y471="",IF($A471="","",VLOOKUP($A471,BDD!$A$8:$AU$2162,19,0)),VLOOKUP($A471,BDD!$A$8:$AU$2162,30,0))</f>
        <v/>
      </c>
      <c r="P471" s="398" t="str">
        <f>IF($A471="","",RIGHT(VLOOKUP($A471,BDD!$A$8:$AU$2162,23,0),2))</f>
        <v/>
      </c>
      <c r="Q471" s="398" t="str">
        <f>IF($A471="","",RIGHT(VLOOKUP($A471,BDD!$A$8:$AU$2162,27,0),2))</f>
        <v/>
      </c>
      <c r="R471" s="398" t="str">
        <f>IF($A471="","",RIGHT(VLOOKUP($A471,BDD!$A$8:$AU$2162,32,0),2))</f>
        <v/>
      </c>
      <c r="S471" s="398" t="str">
        <f>IF($A471="","",RIGHT(VLOOKUP($A471,BDD!$A$8:$AU$2162,35,0),2))</f>
        <v/>
      </c>
      <c r="T471" s="398" t="str">
        <f>IF($A471="","",RIGHT(VLOOKUP($A471,BDD!$A$8:$AU$2162,38,0),2))</f>
        <v/>
      </c>
      <c r="U471" s="403"/>
      <c r="V471" s="359">
        <v>245</v>
      </c>
      <c r="W471" s="360"/>
      <c r="X471" s="419"/>
      <c r="Y471" s="411" t="str">
        <f>IF($A471="","",IF(VLOOKUP($A471,BDD!$A$8:$AU$2162,32,0)=0,"",VLOOKUP($A471,BDD!$A$8:$AU$2162,32,0)))</f>
        <v/>
      </c>
    </row>
    <row r="472" spans="1:25" s="359" customFormat="1" ht="21" customHeight="1">
      <c r="A472" s="350" t="str">
        <f t="shared" si="12"/>
        <v/>
      </c>
      <c r="B472" s="397" t="str">
        <f>IF($A472="","",VLOOKUP($A472,BDD!$A$8:$AU$2162,3,0))</f>
        <v/>
      </c>
      <c r="C472" s="363" t="str">
        <f>IF($A472="","",VLOOKUP($A472,BDD!$A$8:$AU$2162,4,0))</f>
        <v/>
      </c>
      <c r="D472" s="398" t="str">
        <f>IF($A472="","",VLOOKUP($A472,BDD!$A$8:$AU$2162,12,0))</f>
        <v/>
      </c>
      <c r="E472" s="398" t="str">
        <f>IF($A472="","",VLOOKUP($A472,BDD!$A$8:$AU$2162,5,0))</f>
        <v/>
      </c>
      <c r="F472" s="398" t="str">
        <f>IF($A472="","",VLOOKUP($A472,BDD!$A$8:$AU$2162,6,0))</f>
        <v/>
      </c>
      <c r="G472" s="399" t="str">
        <f>IF($A472="","",VLOOKUP($A472,BDD!$A$8:$AU$2162,7,0))</f>
        <v/>
      </c>
      <c r="H472" s="398" t="str">
        <f>IF($A472="","",VLOOKUP($A472,BDD!$A$8:$AU$2162,8,0))</f>
        <v/>
      </c>
      <c r="I472" s="398" t="str">
        <f>IF($A472="","",VLOOKUP($A472,BDD!$A$8:$AU$2162,13,0))</f>
        <v/>
      </c>
      <c r="J472" s="398" t="str">
        <f>IF($A472="","",VLOOKUP($A472,BDD!$A$8:$AU$2162,14,0))</f>
        <v/>
      </c>
      <c r="K472" s="401" t="str">
        <f>IF(Y472="",IF($A472="","",VLOOKUP($A472,BDD!$A$8:$AU$2162,22,0)),VLOOKUP($A472,BDD!$A$8:$AU$2162,31,0))</f>
        <v/>
      </c>
      <c r="L472" s="399" t="str">
        <f>IF(Y472="",IF($A472="","",VLOOKUP($A472,BDD!$A$8:$AU$2162,16,0)),IF($A472="","",VLOOKUP($A472,BDD!$A$8:$AU$2162,29,0)))</f>
        <v/>
      </c>
      <c r="M472" s="402" t="str">
        <f>IF(Y472="",IF($A472="","",VLOOKUP($A472,BDD!$A$8:$AU$2162,17,0)),VLOOKUP($A472,BDD!$A$8:$AU$2162,30,0))</f>
        <v/>
      </c>
      <c r="N472" s="402" t="str">
        <f>IF(Y472="",IF($A472="","",VLOOKUP($A472,BDD!$A$8:$AU$2162,18,0)),VLOOKUP($A472,BDD!$A$8:$AU$2162,30,0))</f>
        <v/>
      </c>
      <c r="O472" s="402" t="str">
        <f>IF(Y472="",IF($A472="","",VLOOKUP($A472,BDD!$A$8:$AU$2162,19,0)),VLOOKUP($A472,BDD!$A$8:$AU$2162,30,0))</f>
        <v/>
      </c>
      <c r="P472" s="398" t="str">
        <f>IF($A472="","",RIGHT(VLOOKUP($A472,BDD!$A$8:$AU$2162,23,0),2))</f>
        <v/>
      </c>
      <c r="Q472" s="398" t="str">
        <f>IF($A472="","",RIGHT(VLOOKUP($A472,BDD!$A$8:$AU$2162,27,0),2))</f>
        <v/>
      </c>
      <c r="R472" s="398" t="str">
        <f>IF($A472="","",RIGHT(VLOOKUP($A472,BDD!$A$8:$AU$2162,32,0),2))</f>
        <v/>
      </c>
      <c r="S472" s="398" t="str">
        <f>IF($A472="","",RIGHT(VLOOKUP($A472,BDD!$A$8:$AU$2162,35,0),2))</f>
        <v/>
      </c>
      <c r="T472" s="398" t="str">
        <f>IF($A472="","",RIGHT(VLOOKUP($A472,BDD!$A$8:$AU$2162,38,0),2))</f>
        <v/>
      </c>
      <c r="U472" s="403"/>
      <c r="V472" s="359">
        <v>246</v>
      </c>
      <c r="W472" s="360"/>
      <c r="X472" s="419"/>
      <c r="Y472" s="411" t="str">
        <f>IF($A472="","",IF(VLOOKUP($A472,BDD!$A$8:$AU$2162,32,0)=0,"",VLOOKUP($A472,BDD!$A$8:$AU$2162,32,0)))</f>
        <v/>
      </c>
    </row>
    <row r="473" spans="1:25" s="359" customFormat="1" ht="21" customHeight="1">
      <c r="A473" s="350" t="str">
        <f t="shared" si="12"/>
        <v/>
      </c>
      <c r="B473" s="397" t="str">
        <f>IF($A473="","",VLOOKUP($A473,BDD!$A$8:$AU$2162,3,0))</f>
        <v/>
      </c>
      <c r="C473" s="363" t="str">
        <f>IF($A473="","",VLOOKUP($A473,BDD!$A$8:$AU$2162,4,0))</f>
        <v/>
      </c>
      <c r="D473" s="398" t="str">
        <f>IF($A473="","",VLOOKUP($A473,BDD!$A$8:$AU$2162,12,0))</f>
        <v/>
      </c>
      <c r="E473" s="398" t="str">
        <f>IF($A473="","",VLOOKUP($A473,BDD!$A$8:$AU$2162,5,0))</f>
        <v/>
      </c>
      <c r="F473" s="398" t="str">
        <f>IF($A473="","",VLOOKUP($A473,BDD!$A$8:$AU$2162,6,0))</f>
        <v/>
      </c>
      <c r="G473" s="399" t="str">
        <f>IF($A473="","",VLOOKUP($A473,BDD!$A$8:$AU$2162,7,0))</f>
        <v/>
      </c>
      <c r="H473" s="398" t="str">
        <f>IF($A473="","",VLOOKUP($A473,BDD!$A$8:$AU$2162,8,0))</f>
        <v/>
      </c>
      <c r="I473" s="398" t="str">
        <f>IF($A473="","",VLOOKUP($A473,BDD!$A$8:$AU$2162,13,0))</f>
        <v/>
      </c>
      <c r="J473" s="398" t="str">
        <f>IF($A473="","",VLOOKUP($A473,BDD!$A$8:$AU$2162,14,0))</f>
        <v/>
      </c>
      <c r="K473" s="401" t="str">
        <f>IF(Y473="",IF($A473="","",VLOOKUP($A473,BDD!$A$8:$AU$2162,22,0)),VLOOKUP($A473,BDD!$A$8:$AU$2162,31,0))</f>
        <v/>
      </c>
      <c r="L473" s="399" t="str">
        <f>IF(Y473="",IF($A473="","",VLOOKUP($A473,BDD!$A$8:$AU$2162,16,0)),IF($A473="","",VLOOKUP($A473,BDD!$A$8:$AU$2162,29,0)))</f>
        <v/>
      </c>
      <c r="M473" s="402" t="str">
        <f>IF(Y473="",IF($A473="","",VLOOKUP($A473,BDD!$A$8:$AU$2162,17,0)),VLOOKUP($A473,BDD!$A$8:$AU$2162,30,0))</f>
        <v/>
      </c>
      <c r="N473" s="402" t="str">
        <f>IF(Y473="",IF($A473="","",VLOOKUP($A473,BDD!$A$8:$AU$2162,18,0)),VLOOKUP($A473,BDD!$A$8:$AU$2162,30,0))</f>
        <v/>
      </c>
      <c r="O473" s="402" t="str">
        <f>IF(Y473="",IF($A473="","",VLOOKUP($A473,BDD!$A$8:$AU$2162,19,0)),VLOOKUP($A473,BDD!$A$8:$AU$2162,30,0))</f>
        <v/>
      </c>
      <c r="P473" s="398" t="str">
        <f>IF($A473="","",RIGHT(VLOOKUP($A473,BDD!$A$8:$AU$2162,23,0),2))</f>
        <v/>
      </c>
      <c r="Q473" s="398" t="str">
        <f>IF($A473="","",RIGHT(VLOOKUP($A473,BDD!$A$8:$AU$2162,27,0),2))</f>
        <v/>
      </c>
      <c r="R473" s="398" t="str">
        <f>IF($A473="","",RIGHT(VLOOKUP($A473,BDD!$A$8:$AU$2162,32,0),2))</f>
        <v/>
      </c>
      <c r="S473" s="398" t="str">
        <f>IF($A473="","",RIGHT(VLOOKUP($A473,BDD!$A$8:$AU$2162,35,0),2))</f>
        <v/>
      </c>
      <c r="T473" s="398" t="str">
        <f>IF($A473="","",RIGHT(VLOOKUP($A473,BDD!$A$8:$AU$2162,38,0),2))</f>
        <v/>
      </c>
      <c r="U473" s="403"/>
      <c r="V473" s="359">
        <v>247</v>
      </c>
      <c r="W473" s="360"/>
      <c r="X473" s="419"/>
      <c r="Y473" s="411" t="str">
        <f>IF($A473="","",IF(VLOOKUP($A473,BDD!$A$8:$AU$2162,32,0)=0,"",VLOOKUP($A473,BDD!$A$8:$AU$2162,32,0)))</f>
        <v/>
      </c>
    </row>
    <row r="474" spans="1:25" s="359" customFormat="1" ht="21" customHeight="1">
      <c r="A474" s="350" t="str">
        <f t="shared" si="12"/>
        <v/>
      </c>
      <c r="B474" s="397" t="str">
        <f>IF($A474="","",VLOOKUP($A474,BDD!$A$8:$AU$2162,3,0))</f>
        <v/>
      </c>
      <c r="C474" s="363" t="str">
        <f>IF($A474="","",VLOOKUP($A474,BDD!$A$8:$AU$2162,4,0))</f>
        <v/>
      </c>
      <c r="D474" s="398" t="str">
        <f>IF($A474="","",VLOOKUP($A474,BDD!$A$8:$AU$2162,12,0))</f>
        <v/>
      </c>
      <c r="E474" s="398" t="str">
        <f>IF($A474="","",VLOOKUP($A474,BDD!$A$8:$AU$2162,5,0))</f>
        <v/>
      </c>
      <c r="F474" s="398" t="str">
        <f>IF($A474="","",VLOOKUP($A474,BDD!$A$8:$AU$2162,6,0))</f>
        <v/>
      </c>
      <c r="G474" s="399" t="str">
        <f>IF($A474="","",VLOOKUP($A474,BDD!$A$8:$AU$2162,7,0))</f>
        <v/>
      </c>
      <c r="H474" s="398" t="str">
        <f>IF($A474="","",VLOOKUP($A474,BDD!$A$8:$AU$2162,8,0))</f>
        <v/>
      </c>
      <c r="I474" s="398" t="str">
        <f>IF($A474="","",VLOOKUP($A474,BDD!$A$8:$AU$2162,13,0))</f>
        <v/>
      </c>
      <c r="J474" s="398" t="str">
        <f>IF($A474="","",VLOOKUP($A474,BDD!$A$8:$AU$2162,14,0))</f>
        <v/>
      </c>
      <c r="K474" s="401" t="str">
        <f>IF(Y474="",IF($A474="","",VLOOKUP($A474,BDD!$A$8:$AU$2162,22,0)),VLOOKUP($A474,BDD!$A$8:$AU$2162,31,0))</f>
        <v/>
      </c>
      <c r="L474" s="399" t="str">
        <f>IF(Y474="",IF($A474="","",VLOOKUP($A474,BDD!$A$8:$AU$2162,16,0)),IF($A474="","",VLOOKUP($A474,BDD!$A$8:$AU$2162,29,0)))</f>
        <v/>
      </c>
      <c r="M474" s="402" t="str">
        <f>IF(Y474="",IF($A474="","",VLOOKUP($A474,BDD!$A$8:$AU$2162,17,0)),VLOOKUP($A474,BDD!$A$8:$AU$2162,30,0))</f>
        <v/>
      </c>
      <c r="N474" s="402" t="str">
        <f>IF(Y474="",IF($A474="","",VLOOKUP($A474,BDD!$A$8:$AU$2162,18,0)),VLOOKUP($A474,BDD!$A$8:$AU$2162,30,0))</f>
        <v/>
      </c>
      <c r="O474" s="402" t="str">
        <f>IF(Y474="",IF($A474="","",VLOOKUP($A474,BDD!$A$8:$AU$2162,19,0)),VLOOKUP($A474,BDD!$A$8:$AU$2162,30,0))</f>
        <v/>
      </c>
      <c r="P474" s="398" t="str">
        <f>IF($A474="","",RIGHT(VLOOKUP($A474,BDD!$A$8:$AU$2162,23,0),2))</f>
        <v/>
      </c>
      <c r="Q474" s="398" t="str">
        <f>IF($A474="","",RIGHT(VLOOKUP($A474,BDD!$A$8:$AU$2162,27,0),2))</f>
        <v/>
      </c>
      <c r="R474" s="398" t="str">
        <f>IF($A474="","",RIGHT(VLOOKUP($A474,BDD!$A$8:$AU$2162,32,0),2))</f>
        <v/>
      </c>
      <c r="S474" s="398" t="str">
        <f>IF($A474="","",RIGHT(VLOOKUP($A474,BDD!$A$8:$AU$2162,35,0),2))</f>
        <v/>
      </c>
      <c r="T474" s="398" t="str">
        <f>IF($A474="","",RIGHT(VLOOKUP($A474,BDD!$A$8:$AU$2162,38,0),2))</f>
        <v/>
      </c>
      <c r="U474" s="403"/>
      <c r="V474" s="359">
        <v>248</v>
      </c>
      <c r="W474" s="360"/>
      <c r="X474" s="419"/>
      <c r="Y474" s="411" t="str">
        <f>IF($A474="","",IF(VLOOKUP($A474,BDD!$A$8:$AU$2162,32,0)=0,"",VLOOKUP($A474,BDD!$A$8:$AU$2162,32,0)))</f>
        <v/>
      </c>
    </row>
    <row r="475" spans="1:25" s="359" customFormat="1" ht="21" customHeight="1">
      <c r="A475" s="350" t="str">
        <f t="shared" si="12"/>
        <v/>
      </c>
      <c r="B475" s="397" t="str">
        <f>IF($A475="","",VLOOKUP($A475,BDD!$A$8:$AU$2162,3,0))</f>
        <v/>
      </c>
      <c r="C475" s="363" t="str">
        <f>IF($A475="","",VLOOKUP($A475,BDD!$A$8:$AU$2162,4,0))</f>
        <v/>
      </c>
      <c r="D475" s="398" t="str">
        <f>IF($A475="","",VLOOKUP($A475,BDD!$A$8:$AU$2162,12,0))</f>
        <v/>
      </c>
      <c r="E475" s="398" t="str">
        <f>IF($A475="","",VLOOKUP($A475,BDD!$A$8:$AU$2162,5,0))</f>
        <v/>
      </c>
      <c r="F475" s="398" t="str">
        <f>IF($A475="","",VLOOKUP($A475,BDD!$A$8:$AU$2162,6,0))</f>
        <v/>
      </c>
      <c r="G475" s="399" t="str">
        <f>IF($A475="","",VLOOKUP($A475,BDD!$A$8:$AU$2162,7,0))</f>
        <v/>
      </c>
      <c r="H475" s="398" t="str">
        <f>IF($A475="","",VLOOKUP($A475,BDD!$A$8:$AU$2162,8,0))</f>
        <v/>
      </c>
      <c r="I475" s="398" t="str">
        <f>IF($A475="","",VLOOKUP($A475,BDD!$A$8:$AU$2162,13,0))</f>
        <v/>
      </c>
      <c r="J475" s="398" t="str">
        <f>IF($A475="","",VLOOKUP($A475,BDD!$A$8:$AU$2162,14,0))</f>
        <v/>
      </c>
      <c r="K475" s="401" t="str">
        <f>IF(Y475="",IF($A475="","",VLOOKUP($A475,BDD!$A$8:$AU$2162,22,0)),VLOOKUP($A475,BDD!$A$8:$AU$2162,31,0))</f>
        <v/>
      </c>
      <c r="L475" s="399" t="str">
        <f>IF(Y475="",IF($A475="","",VLOOKUP($A475,BDD!$A$8:$AU$2162,16,0)),IF($A475="","",VLOOKUP($A475,BDD!$A$8:$AU$2162,29,0)))</f>
        <v/>
      </c>
      <c r="M475" s="402" t="str">
        <f>IF(Y475="",IF($A475="","",VLOOKUP($A475,BDD!$A$8:$AU$2162,17,0)),VLOOKUP($A475,BDD!$A$8:$AU$2162,30,0))</f>
        <v/>
      </c>
      <c r="N475" s="402" t="str">
        <f>IF(Y475="",IF($A475="","",VLOOKUP($A475,BDD!$A$8:$AU$2162,18,0)),VLOOKUP($A475,BDD!$A$8:$AU$2162,30,0))</f>
        <v/>
      </c>
      <c r="O475" s="402" t="str">
        <f>IF(Y475="",IF($A475="","",VLOOKUP($A475,BDD!$A$8:$AU$2162,19,0)),VLOOKUP($A475,BDD!$A$8:$AU$2162,30,0))</f>
        <v/>
      </c>
      <c r="P475" s="398" t="str">
        <f>IF($A475="","",RIGHT(VLOOKUP($A475,BDD!$A$8:$AU$2162,23,0),2))</f>
        <v/>
      </c>
      <c r="Q475" s="398" t="str">
        <f>IF($A475="","",RIGHT(VLOOKUP($A475,BDD!$A$8:$AU$2162,27,0),2))</f>
        <v/>
      </c>
      <c r="R475" s="398" t="str">
        <f>IF($A475="","",RIGHT(VLOOKUP($A475,BDD!$A$8:$AU$2162,32,0),2))</f>
        <v/>
      </c>
      <c r="S475" s="398" t="str">
        <f>IF($A475="","",RIGHT(VLOOKUP($A475,BDD!$A$8:$AU$2162,35,0),2))</f>
        <v/>
      </c>
      <c r="T475" s="398" t="str">
        <f>IF($A475="","",RIGHT(VLOOKUP($A475,BDD!$A$8:$AU$2162,38,0),2))</f>
        <v/>
      </c>
      <c r="U475" s="403"/>
      <c r="V475" s="359">
        <v>249</v>
      </c>
      <c r="W475" s="360"/>
      <c r="X475" s="419"/>
      <c r="Y475" s="411" t="str">
        <f>IF($A475="","",IF(VLOOKUP($A475,BDD!$A$8:$AU$2162,32,0)=0,"",VLOOKUP($A475,BDD!$A$8:$AU$2162,32,0)))</f>
        <v/>
      </c>
    </row>
    <row r="476" spans="1:25" s="359" customFormat="1" ht="21" customHeight="1">
      <c r="A476" s="350" t="str">
        <f t="shared" si="12"/>
        <v/>
      </c>
      <c r="B476" s="397" t="str">
        <f>IF($A476="","",VLOOKUP($A476,BDD!$A$8:$AU$2162,3,0))</f>
        <v/>
      </c>
      <c r="C476" s="363" t="str">
        <f>IF($A476="","",VLOOKUP($A476,BDD!$A$8:$AU$2162,4,0))</f>
        <v/>
      </c>
      <c r="D476" s="398" t="str">
        <f>IF($A476="","",VLOOKUP($A476,BDD!$A$8:$AU$2162,12,0))</f>
        <v/>
      </c>
      <c r="E476" s="398" t="str">
        <f>IF($A476="","",VLOOKUP($A476,BDD!$A$8:$AU$2162,5,0))</f>
        <v/>
      </c>
      <c r="F476" s="398" t="str">
        <f>IF($A476="","",VLOOKUP($A476,BDD!$A$8:$AU$2162,6,0))</f>
        <v/>
      </c>
      <c r="G476" s="399" t="str">
        <f>IF($A476="","",VLOOKUP($A476,BDD!$A$8:$AU$2162,7,0))</f>
        <v/>
      </c>
      <c r="H476" s="398" t="str">
        <f>IF($A476="","",VLOOKUP($A476,BDD!$A$8:$AU$2162,8,0))</f>
        <v/>
      </c>
      <c r="I476" s="398" t="str">
        <f>IF($A476="","",VLOOKUP($A476,BDD!$A$8:$AU$2162,13,0))</f>
        <v/>
      </c>
      <c r="J476" s="398" t="str">
        <f>IF($A476="","",VLOOKUP($A476,BDD!$A$8:$AU$2162,14,0))</f>
        <v/>
      </c>
      <c r="K476" s="401" t="str">
        <f>IF(Y476="",IF($A476="","",VLOOKUP($A476,BDD!$A$8:$AU$2162,22,0)),VLOOKUP($A476,BDD!$A$8:$AU$2162,31,0))</f>
        <v/>
      </c>
      <c r="L476" s="399" t="str">
        <f>IF(Y476="",IF($A476="","",VLOOKUP($A476,BDD!$A$8:$AU$2162,16,0)),IF($A476="","",VLOOKUP($A476,BDD!$A$8:$AU$2162,29,0)))</f>
        <v/>
      </c>
      <c r="M476" s="402" t="str">
        <f>IF(Y476="",IF($A476="","",VLOOKUP($A476,BDD!$A$8:$AU$2162,17,0)),VLOOKUP($A476,BDD!$A$8:$AU$2162,30,0))</f>
        <v/>
      </c>
      <c r="N476" s="402" t="str">
        <f>IF(Y476="",IF($A476="","",VLOOKUP($A476,BDD!$A$8:$AU$2162,18,0)),VLOOKUP($A476,BDD!$A$8:$AU$2162,30,0))</f>
        <v/>
      </c>
      <c r="O476" s="402" t="str">
        <f>IF(Y476="",IF($A476="","",VLOOKUP($A476,BDD!$A$8:$AU$2162,19,0)),VLOOKUP($A476,BDD!$A$8:$AU$2162,30,0))</f>
        <v/>
      </c>
      <c r="P476" s="398" t="str">
        <f>IF($A476="","",RIGHT(VLOOKUP($A476,BDD!$A$8:$AU$2162,23,0),2))</f>
        <v/>
      </c>
      <c r="Q476" s="398" t="str">
        <f>IF($A476="","",RIGHT(VLOOKUP($A476,BDD!$A$8:$AU$2162,27,0),2))</f>
        <v/>
      </c>
      <c r="R476" s="398" t="str">
        <f>IF($A476="","",RIGHT(VLOOKUP($A476,BDD!$A$8:$AU$2162,32,0),2))</f>
        <v/>
      </c>
      <c r="S476" s="398" t="str">
        <f>IF($A476="","",RIGHT(VLOOKUP($A476,BDD!$A$8:$AU$2162,35,0),2))</f>
        <v/>
      </c>
      <c r="T476" s="398" t="str">
        <f>IF($A476="","",RIGHT(VLOOKUP($A476,BDD!$A$8:$AU$2162,38,0),2))</f>
        <v/>
      </c>
      <c r="U476" s="403"/>
      <c r="V476" s="359">
        <v>250</v>
      </c>
      <c r="W476" s="360"/>
      <c r="X476" s="419"/>
      <c r="Y476" s="411" t="str">
        <f>IF($A476="","",IF(VLOOKUP($A476,BDD!$A$8:$AU$2162,32,0)=0,"",VLOOKUP($A476,BDD!$A$8:$AU$2162,32,0)))</f>
        <v/>
      </c>
    </row>
    <row r="477" spans="1:25" s="359" customFormat="1" ht="21" customHeight="1">
      <c r="A477" s="350" t="str">
        <f t="shared" si="12"/>
        <v/>
      </c>
      <c r="B477" s="397" t="str">
        <f>IF($A477="","",VLOOKUP($A477,BDD!$A$8:$AU$2162,3,0))</f>
        <v/>
      </c>
      <c r="C477" s="363" t="str">
        <f>IF($A477="","",VLOOKUP($A477,BDD!$A$8:$AU$2162,4,0))</f>
        <v/>
      </c>
      <c r="D477" s="398" t="str">
        <f>IF($A477="","",VLOOKUP($A477,BDD!$A$8:$AU$2162,12,0))</f>
        <v/>
      </c>
      <c r="E477" s="398" t="str">
        <f>IF($A477="","",VLOOKUP($A477,BDD!$A$8:$AU$2162,5,0))</f>
        <v/>
      </c>
      <c r="F477" s="398" t="str">
        <f>IF($A477="","",VLOOKUP($A477,BDD!$A$8:$AU$2162,6,0))</f>
        <v/>
      </c>
      <c r="G477" s="399" t="str">
        <f>IF($A477="","",VLOOKUP($A477,BDD!$A$8:$AU$2162,7,0))</f>
        <v/>
      </c>
      <c r="H477" s="398" t="str">
        <f>IF($A477="","",VLOOKUP($A477,BDD!$A$8:$AU$2162,8,0))</f>
        <v/>
      </c>
      <c r="I477" s="398" t="str">
        <f>IF($A477="","",VLOOKUP($A477,BDD!$A$8:$AU$2162,13,0))</f>
        <v/>
      </c>
      <c r="J477" s="398" t="str">
        <f>IF($A477="","",VLOOKUP($A477,BDD!$A$8:$AU$2162,14,0))</f>
        <v/>
      </c>
      <c r="K477" s="401" t="str">
        <f>IF(Y477="",IF($A477="","",VLOOKUP($A477,BDD!$A$8:$AU$2162,22,0)),VLOOKUP($A477,BDD!$A$8:$AU$2162,31,0))</f>
        <v/>
      </c>
      <c r="L477" s="399" t="str">
        <f>IF(Y477="",IF($A477="","",VLOOKUP($A477,BDD!$A$8:$AU$2162,16,0)),IF($A477="","",VLOOKUP($A477,BDD!$A$8:$AU$2162,29,0)))</f>
        <v/>
      </c>
      <c r="M477" s="402" t="str">
        <f>IF(Y477="",IF($A477="","",VLOOKUP($A477,BDD!$A$8:$AU$2162,17,0)),VLOOKUP($A477,BDD!$A$8:$AU$2162,30,0))</f>
        <v/>
      </c>
      <c r="N477" s="402" t="str">
        <f>IF(Y477="",IF($A477="","",VLOOKUP($A477,BDD!$A$8:$AU$2162,18,0)),VLOOKUP($A477,BDD!$A$8:$AU$2162,30,0))</f>
        <v/>
      </c>
      <c r="O477" s="402" t="str">
        <f>IF(Y477="",IF($A477="","",VLOOKUP($A477,BDD!$A$8:$AU$2162,19,0)),VLOOKUP($A477,BDD!$A$8:$AU$2162,30,0))</f>
        <v/>
      </c>
      <c r="P477" s="398" t="str">
        <f>IF($A477="","",RIGHT(VLOOKUP($A477,BDD!$A$8:$AU$2162,23,0),2))</f>
        <v/>
      </c>
      <c r="Q477" s="398" t="str">
        <f>IF($A477="","",RIGHT(VLOOKUP($A477,BDD!$A$8:$AU$2162,27,0),2))</f>
        <v/>
      </c>
      <c r="R477" s="398" t="str">
        <f>IF($A477="","",RIGHT(VLOOKUP($A477,BDD!$A$8:$AU$2162,32,0),2))</f>
        <v/>
      </c>
      <c r="S477" s="398" t="str">
        <f>IF($A477="","",RIGHT(VLOOKUP($A477,BDD!$A$8:$AU$2162,35,0),2))</f>
        <v/>
      </c>
      <c r="T477" s="398" t="str">
        <f>IF($A477="","",RIGHT(VLOOKUP($A477,BDD!$A$8:$AU$2162,38,0),2))</f>
        <v/>
      </c>
      <c r="U477" s="403"/>
      <c r="V477" s="359">
        <v>251</v>
      </c>
      <c r="W477" s="360"/>
      <c r="X477" s="419"/>
      <c r="Y477" s="411" t="str">
        <f>IF($A477="","",IF(VLOOKUP($A477,BDD!$A$8:$AU$2162,32,0)=0,"",VLOOKUP($A477,BDD!$A$8:$AU$2162,32,0)))</f>
        <v/>
      </c>
    </row>
    <row r="478" spans="1:25" s="359" customFormat="1" ht="21" customHeight="1">
      <c r="A478" s="350" t="str">
        <f t="shared" si="12"/>
        <v/>
      </c>
      <c r="B478" s="404" t="str">
        <f>IF($A478="","",VLOOKUP($A478,BDD!$A$8:$AU$2162,3,0))</f>
        <v/>
      </c>
      <c r="C478" s="372" t="str">
        <f>IF($A478="","",VLOOKUP($A478,BDD!$A$8:$AU$2162,4,0))</f>
        <v/>
      </c>
      <c r="D478" s="405" t="str">
        <f>IF($A478="","",VLOOKUP($A478,BDD!$A$8:$AU$2162,12,0))</f>
        <v/>
      </c>
      <c r="E478" s="405" t="str">
        <f>IF($A478="","",VLOOKUP($A478,BDD!$A$8:$AU$2162,5,0))</f>
        <v/>
      </c>
      <c r="F478" s="405" t="str">
        <f>IF($A478="","",VLOOKUP($A478,BDD!$A$8:$AU$2162,6,0))</f>
        <v/>
      </c>
      <c r="G478" s="406" t="str">
        <f>IF($A478="","",VLOOKUP($A478,BDD!$A$8:$AU$2162,7,0))</f>
        <v/>
      </c>
      <c r="H478" s="405" t="str">
        <f>IF($A478="","",VLOOKUP($A478,BDD!$A$8:$AU$2162,8,0))</f>
        <v/>
      </c>
      <c r="I478" s="405" t="str">
        <f>IF($A478="","",VLOOKUP($A478,BDD!$A$8:$AU$2162,13,0))</f>
        <v/>
      </c>
      <c r="J478" s="405" t="str">
        <f>IF($A478="","",VLOOKUP($A478,BDD!$A$8:$AU$2162,14,0))</f>
        <v/>
      </c>
      <c r="K478" s="408" t="str">
        <f>IF(Y478="",IF($A478="","",VLOOKUP($A478,BDD!$A$8:$AU$2162,22,0)),VLOOKUP($A478,BDD!$A$8:$AU$2162,31,0))</f>
        <v/>
      </c>
      <c r="L478" s="406" t="str">
        <f>IF(Y478="",IF($A478="","",VLOOKUP($A478,BDD!$A$8:$AU$2162,16,0)),IF($A478="","",VLOOKUP($A478,BDD!$A$8:$AU$2162,29,0)))</f>
        <v/>
      </c>
      <c r="M478" s="409" t="str">
        <f>IF(Y478="",IF($A478="","",VLOOKUP($A478,BDD!$A$8:$AU$2162,17,0)),VLOOKUP($A478,BDD!$A$8:$AU$2162,30,0))</f>
        <v/>
      </c>
      <c r="N478" s="409" t="str">
        <f>IF(Y478="",IF($A478="","",VLOOKUP($A478,BDD!$A$8:$AU$2162,18,0)),VLOOKUP($A478,BDD!$A$8:$AU$2162,30,0))</f>
        <v/>
      </c>
      <c r="O478" s="409" t="str">
        <f>IF(Y478="",IF($A478="","",VLOOKUP($A478,BDD!$A$8:$AU$2162,19,0)),VLOOKUP($A478,BDD!$A$8:$AU$2162,30,0))</f>
        <v/>
      </c>
      <c r="P478" s="405" t="str">
        <f>IF($A478="","",RIGHT(VLOOKUP($A478,BDD!$A$8:$AU$2162,23,0),2))</f>
        <v/>
      </c>
      <c r="Q478" s="405" t="str">
        <f>IF($A478="","",RIGHT(VLOOKUP($A478,BDD!$A$8:$AU$2162,27,0),2))</f>
        <v/>
      </c>
      <c r="R478" s="405" t="str">
        <f>IF($A478="","",RIGHT(VLOOKUP($A478,BDD!$A$8:$AU$2162,32,0),2))</f>
        <v/>
      </c>
      <c r="S478" s="405" t="str">
        <f>IF($A478="","",RIGHT(VLOOKUP($A478,BDD!$A$8:$AU$2162,35,0),2))</f>
        <v/>
      </c>
      <c r="T478" s="405" t="str">
        <f>IF($A478="","",RIGHT(VLOOKUP($A478,BDD!$A$8:$AU$2162,38,0),2))</f>
        <v/>
      </c>
      <c r="U478" s="410"/>
      <c r="V478" s="359">
        <v>252</v>
      </c>
      <c r="W478" s="360"/>
      <c r="X478" s="419"/>
      <c r="Y478" s="411" t="str">
        <f>IF($A478="","",IF(VLOOKUP($A478,BDD!$A$8:$AU$2162,32,0)=0,"",VLOOKUP($A478,BDD!$A$8:$AU$2162,32,0)))</f>
        <v/>
      </c>
    </row>
    <row r="479" spans="1:25" ht="3" customHeight="1">
      <c r="A479" s="379"/>
      <c r="B479" s="216"/>
      <c r="C479" s="216"/>
      <c r="D479" s="216"/>
      <c r="E479" s="216"/>
      <c r="F479" s="216"/>
      <c r="G479" s="380"/>
      <c r="I479" s="216"/>
      <c r="J479" s="216"/>
      <c r="K479" s="216"/>
      <c r="L479" s="380"/>
      <c r="M479" s="381"/>
      <c r="N479" s="381"/>
      <c r="O479" s="381"/>
      <c r="P479" s="216"/>
      <c r="Q479" s="216"/>
      <c r="R479" s="216"/>
      <c r="S479" s="216"/>
      <c r="T479" s="216"/>
      <c r="U479" s="216"/>
      <c r="V479" s="189">
        <v>22</v>
      </c>
      <c r="Y479" s="421"/>
    </row>
    <row r="480" spans="1:25" s="382" customFormat="1" ht="20.100000000000001" customHeight="1">
      <c r="B480" s="1126" t="s">
        <v>1617</v>
      </c>
      <c r="C480" s="1126"/>
      <c r="D480" s="1126"/>
      <c r="E480" s="1126"/>
      <c r="F480" s="1126"/>
      <c r="G480" s="1126"/>
      <c r="H480" s="1126"/>
      <c r="I480" s="1115" t="s">
        <v>1777</v>
      </c>
      <c r="J480" s="1115"/>
      <c r="K480" s="1115"/>
      <c r="L480" s="1115"/>
      <c r="M480" s="1115"/>
      <c r="N480" s="1115"/>
      <c r="O480" s="1115"/>
      <c r="P480" s="1115"/>
      <c r="Q480" s="1115"/>
      <c r="R480" s="1115"/>
      <c r="S480" s="1115"/>
      <c r="T480" s="1115"/>
      <c r="U480" s="1115"/>
      <c r="V480" s="189"/>
      <c r="W480" s="418"/>
      <c r="X480" s="422"/>
      <c r="Y480" s="232"/>
    </row>
    <row r="481" spans="1:25" s="382" customFormat="1" ht="20.100000000000001" customHeight="1">
      <c r="B481" s="1114" t="s">
        <v>1840</v>
      </c>
      <c r="C481" s="1114"/>
      <c r="D481" s="1114"/>
      <c r="E481" s="1114"/>
      <c r="F481" s="1114"/>
      <c r="G481" s="1114"/>
      <c r="H481" s="1114"/>
      <c r="I481" s="1115"/>
      <c r="J481" s="1115"/>
      <c r="K481" s="1115"/>
      <c r="L481" s="1115"/>
      <c r="M481" s="1115"/>
      <c r="N481" s="1115"/>
      <c r="O481" s="1115"/>
      <c r="P481" s="1115"/>
      <c r="Q481" s="1115"/>
      <c r="R481" s="1115"/>
      <c r="S481" s="1115"/>
      <c r="T481" s="1115"/>
      <c r="U481" s="1115"/>
      <c r="V481" s="189"/>
      <c r="W481" s="418"/>
      <c r="X481" s="422"/>
      <c r="Y481" s="232"/>
    </row>
    <row r="482" spans="1:25" s="382" customFormat="1" ht="20.100000000000001" customHeight="1">
      <c r="B482" s="1114" t="s">
        <v>1841</v>
      </c>
      <c r="C482" s="1114"/>
      <c r="D482" s="1114"/>
      <c r="E482" s="1114"/>
      <c r="F482" s="1114"/>
      <c r="G482" s="1114"/>
      <c r="H482" s="1114"/>
      <c r="I482" s="1115"/>
      <c r="J482" s="1115"/>
      <c r="K482" s="1115"/>
      <c r="L482" s="1115"/>
      <c r="M482" s="1115"/>
      <c r="N482" s="1115"/>
      <c r="O482" s="1115"/>
      <c r="P482" s="1115"/>
      <c r="Q482" s="1115"/>
      <c r="R482" s="1115"/>
      <c r="S482" s="1115"/>
      <c r="T482" s="1115"/>
      <c r="U482" s="1115"/>
      <c r="V482" s="189"/>
      <c r="W482" s="418"/>
      <c r="X482" s="422"/>
      <c r="Y482" s="232"/>
    </row>
    <row r="483" spans="1:25" s="382" customFormat="1" ht="20.100000000000001" customHeight="1">
      <c r="B483" s="1114" t="s">
        <v>1842</v>
      </c>
      <c r="C483" s="1114"/>
      <c r="D483" s="1114"/>
      <c r="E483" s="1114"/>
      <c r="F483" s="1114"/>
      <c r="G483" s="1114"/>
      <c r="H483" s="1114"/>
      <c r="I483" s="1115"/>
      <c r="J483" s="1115"/>
      <c r="K483" s="1115"/>
      <c r="L483" s="1115"/>
      <c r="M483" s="1115"/>
      <c r="N483" s="1115"/>
      <c r="O483" s="1115"/>
      <c r="P483" s="1115"/>
      <c r="Q483" s="1115"/>
      <c r="R483" s="1115"/>
      <c r="S483" s="1115"/>
      <c r="T483" s="1115"/>
      <c r="U483" s="1115"/>
      <c r="V483" s="189"/>
      <c r="W483" s="418"/>
      <c r="X483" s="422"/>
      <c r="Y483" s="232"/>
    </row>
    <row r="484" spans="1:25" s="316" customFormat="1" ht="18.95" customHeight="1">
      <c r="A484" s="315"/>
      <c r="B484" s="1127"/>
      <c r="C484" s="1127"/>
      <c r="D484" s="1127"/>
      <c r="E484" s="1127"/>
      <c r="F484" s="1128" t="s">
        <v>1533</v>
      </c>
      <c r="G484" s="1129"/>
      <c r="H484" s="1129"/>
      <c r="I484" s="1129"/>
      <c r="J484" s="1129"/>
      <c r="K484" s="1129"/>
      <c r="L484" s="1129"/>
      <c r="M484" s="1129"/>
      <c r="N484" s="1129"/>
      <c r="O484" s="1129"/>
      <c r="P484" s="1129"/>
      <c r="Q484" s="1130"/>
      <c r="R484" s="1137" t="s">
        <v>1820</v>
      </c>
      <c r="S484" s="1138"/>
      <c r="T484" s="1138"/>
      <c r="U484" s="1139"/>
      <c r="W484" s="317"/>
      <c r="X484" s="420"/>
      <c r="Y484" s="232"/>
    </row>
    <row r="485" spans="1:25" s="316" customFormat="1" ht="18.95" customHeight="1">
      <c r="A485" s="315"/>
      <c r="B485" s="1127"/>
      <c r="C485" s="1127"/>
      <c r="D485" s="1127"/>
      <c r="E485" s="1127"/>
      <c r="F485" s="1131"/>
      <c r="G485" s="1132"/>
      <c r="H485" s="1132"/>
      <c r="I485" s="1132"/>
      <c r="J485" s="1132"/>
      <c r="K485" s="1132"/>
      <c r="L485" s="1132"/>
      <c r="M485" s="1132"/>
      <c r="N485" s="1132"/>
      <c r="O485" s="1132"/>
      <c r="P485" s="1132"/>
      <c r="Q485" s="1133"/>
      <c r="R485" s="1137" t="s">
        <v>1536</v>
      </c>
      <c r="S485" s="1138"/>
      <c r="T485" s="1138"/>
      <c r="U485" s="1139"/>
      <c r="W485" s="317"/>
      <c r="X485" s="420"/>
      <c r="Y485" s="232"/>
    </row>
    <row r="486" spans="1:25" s="316" customFormat="1" ht="18.95" customHeight="1">
      <c r="A486" s="315"/>
      <c r="B486" s="1127"/>
      <c r="C486" s="1127"/>
      <c r="D486" s="1127"/>
      <c r="E486" s="1127"/>
      <c r="F486" s="1134"/>
      <c r="G486" s="1135"/>
      <c r="H486" s="1135"/>
      <c r="I486" s="1135"/>
      <c r="J486" s="1135"/>
      <c r="K486" s="1135"/>
      <c r="L486" s="1135"/>
      <c r="M486" s="1135"/>
      <c r="N486" s="1135"/>
      <c r="O486" s="1135"/>
      <c r="P486" s="1135"/>
      <c r="Q486" s="1136"/>
      <c r="R486" s="1137" t="s">
        <v>1538</v>
      </c>
      <c r="S486" s="1138"/>
      <c r="T486" s="1138"/>
      <c r="U486" s="1139"/>
      <c r="W486" s="317"/>
      <c r="X486" s="420"/>
      <c r="Y486" s="232"/>
    </row>
    <row r="487" spans="1:25" s="316" customFormat="1" ht="3" customHeight="1">
      <c r="A487" s="315"/>
      <c r="H487" s="319"/>
      <c r="M487" s="320"/>
      <c r="N487" s="320"/>
      <c r="O487" s="320"/>
      <c r="W487" s="317"/>
      <c r="X487" s="420"/>
      <c r="Y487" s="232"/>
    </row>
    <row r="488" spans="1:25" s="316" customFormat="1" ht="21.75" customHeight="1">
      <c r="A488" s="315"/>
      <c r="B488" s="1116" t="s">
        <v>1821</v>
      </c>
      <c r="C488" s="1117"/>
      <c r="D488" s="1117"/>
      <c r="E488" s="1117"/>
      <c r="F488" s="1117"/>
      <c r="G488" s="1117"/>
      <c r="H488" s="1117"/>
      <c r="I488" s="1117"/>
      <c r="J488" s="1117"/>
      <c r="K488" s="1117"/>
      <c r="L488" s="1117"/>
      <c r="M488" s="1117"/>
      <c r="N488" s="1117"/>
      <c r="O488" s="1117"/>
      <c r="P488" s="1117"/>
      <c r="Q488" s="1117"/>
      <c r="R488" s="1117"/>
      <c r="S488" s="1117"/>
      <c r="T488" s="1117"/>
      <c r="U488" s="1118"/>
      <c r="W488" s="317"/>
      <c r="X488" s="420"/>
      <c r="Y488" s="232"/>
    </row>
    <row r="489" spans="1:25" s="326" customFormat="1" ht="18.75" customHeight="1">
      <c r="A489" s="315"/>
      <c r="B489" s="321" t="s">
        <v>1822</v>
      </c>
      <c r="C489" s="322"/>
      <c r="D489" s="322"/>
      <c r="E489" s="322"/>
      <c r="F489" s="384" t="str">
        <f>$F$7</f>
        <v>MFD-ISW Vers MFD-CPF-</v>
      </c>
      <c r="H489" s="385"/>
      <c r="J489" s="327"/>
      <c r="K489" s="328" t="s">
        <v>1824</v>
      </c>
      <c r="L489" s="329">
        <f>$L$7</f>
        <v>0</v>
      </c>
      <c r="M489" s="330" t="s">
        <v>1825</v>
      </c>
      <c r="N489" s="331" t="s">
        <v>1826</v>
      </c>
      <c r="O489" s="332"/>
      <c r="P489" s="1119">
        <f>$P$7</f>
        <v>0</v>
      </c>
      <c r="Q489" s="1119"/>
      <c r="R489" s="333" t="s">
        <v>1825</v>
      </c>
      <c r="S489" s="324" t="s">
        <v>1827</v>
      </c>
      <c r="U489" s="334" t="str">
        <f>CONCATENATE("13/",$L$1)</f>
        <v>13/6</v>
      </c>
      <c r="W489" s="317"/>
      <c r="X489" s="417"/>
      <c r="Y489" s="232"/>
    </row>
    <row r="490" spans="1:25" s="223" customFormat="1" ht="22.5" customHeight="1">
      <c r="A490" s="387"/>
      <c r="B490" s="1120" t="s">
        <v>1828</v>
      </c>
      <c r="C490" s="1121"/>
      <c r="D490" s="1121"/>
      <c r="E490" s="1121"/>
      <c r="F490" s="1121"/>
      <c r="G490" s="1121"/>
      <c r="H490" s="1121"/>
      <c r="I490" s="1121"/>
      <c r="J490" s="1121"/>
      <c r="K490" s="1121"/>
      <c r="L490" s="1122"/>
      <c r="M490" s="1123" t="s">
        <v>1829</v>
      </c>
      <c r="N490" s="1124"/>
      <c r="O490" s="1125"/>
      <c r="P490" s="335" t="s">
        <v>1830</v>
      </c>
      <c r="Q490" s="336"/>
      <c r="R490" s="337">
        <f>$R$8</f>
        <v>0</v>
      </c>
      <c r="S490" s="336"/>
      <c r="T490" s="336"/>
      <c r="U490" s="338"/>
      <c r="W490" s="317"/>
      <c r="X490" s="420"/>
      <c r="Y490" s="232"/>
    </row>
    <row r="491" spans="1:25" s="347" customFormat="1" ht="55.5" customHeight="1">
      <c r="A491" s="388"/>
      <c r="B491" s="340" t="s">
        <v>1831</v>
      </c>
      <c r="C491" s="341" t="s">
        <v>1492</v>
      </c>
      <c r="D491" s="341" t="s">
        <v>1500</v>
      </c>
      <c r="E491" s="341" t="s">
        <v>1493</v>
      </c>
      <c r="F491" s="341" t="s">
        <v>1494</v>
      </c>
      <c r="G491" s="341" t="s">
        <v>1832</v>
      </c>
      <c r="H491" s="341" t="s">
        <v>1833</v>
      </c>
      <c r="I491" s="341" t="s">
        <v>1501</v>
      </c>
      <c r="J491" s="341" t="s">
        <v>1502</v>
      </c>
      <c r="K491" s="343" t="s">
        <v>1519</v>
      </c>
      <c r="L491" s="341" t="s">
        <v>1504</v>
      </c>
      <c r="M491" s="344" t="s">
        <v>1516</v>
      </c>
      <c r="N491" s="344" t="s">
        <v>1517</v>
      </c>
      <c r="O491" s="344" t="s">
        <v>1518</v>
      </c>
      <c r="P491" s="345" t="s">
        <v>1834</v>
      </c>
      <c r="Q491" s="345" t="s">
        <v>1835</v>
      </c>
      <c r="R491" s="345" t="s">
        <v>1836</v>
      </c>
      <c r="S491" s="345" t="s">
        <v>1837</v>
      </c>
      <c r="T491" s="345" t="s">
        <v>1838</v>
      </c>
      <c r="U491" s="346" t="s">
        <v>1839</v>
      </c>
      <c r="W491" s="317"/>
      <c r="X491" s="420"/>
      <c r="Y491" s="232"/>
    </row>
    <row r="492" spans="1:25" ht="3" customHeight="1">
      <c r="A492" s="389"/>
      <c r="B492" s="348"/>
      <c r="C492" s="348"/>
      <c r="D492" s="348"/>
      <c r="E492" s="348"/>
      <c r="F492" s="348"/>
      <c r="G492" s="348"/>
      <c r="H492" s="348"/>
      <c r="I492" s="348"/>
      <c r="J492" s="348"/>
      <c r="K492" s="348"/>
      <c r="L492" s="348"/>
      <c r="M492" s="349"/>
      <c r="N492" s="349"/>
      <c r="O492" s="349"/>
      <c r="P492" s="348"/>
      <c r="Q492" s="348"/>
      <c r="R492" s="348"/>
      <c r="S492" s="348"/>
      <c r="T492" s="348"/>
      <c r="U492" s="348"/>
      <c r="V492" s="348"/>
      <c r="Y492" s="423"/>
    </row>
    <row r="493" spans="1:25" s="359" customFormat="1" ht="21" customHeight="1">
      <c r="A493" s="350" t="str">
        <f>IF(X315="","",X315)</f>
        <v/>
      </c>
      <c r="B493" s="390" t="str">
        <f>IF($A493="","",VLOOKUP($A493,BDD!$A$8:$AU$2162,3,0))</f>
        <v/>
      </c>
      <c r="C493" s="352" t="str">
        <f>IF($A493="","",VLOOKUP($A493,BDD!$A$8:$AU$2162,4,0))</f>
        <v/>
      </c>
      <c r="D493" s="391" t="str">
        <f>IF($A493="","",VLOOKUP($A493,BDD!$A$8:$AU$2162,12,0))</f>
        <v/>
      </c>
      <c r="E493" s="391" t="str">
        <f>IF($A493="","",VLOOKUP($A493,BDD!$A$8:$AU$2162,5,0))</f>
        <v/>
      </c>
      <c r="F493" s="391" t="str">
        <f>IF($A493="","",VLOOKUP($A493,BDD!$A$8:$AU$2162,6,0))</f>
        <v/>
      </c>
      <c r="G493" s="392" t="str">
        <f>IF($A493="","",VLOOKUP($A493,BDD!$A$8:$AU$2162,7,0))</f>
        <v/>
      </c>
      <c r="H493" s="391" t="str">
        <f>IF($A493="","",VLOOKUP($A493,BDD!$A$8:$AU$2162,8,0))</f>
        <v/>
      </c>
      <c r="I493" s="391" t="str">
        <f>IF($A493="","",VLOOKUP($A493,BDD!$A$8:$AU$2162,13,0))</f>
        <v/>
      </c>
      <c r="J493" s="391" t="str">
        <f>IF($A493="","",VLOOKUP($A493,BDD!$A$8:$AU$2162,14,0))</f>
        <v/>
      </c>
      <c r="K493" s="394" t="str">
        <f>IF(Y493="",IF($A493="","",VLOOKUP($A493,BDD!$A$8:$AU$2162,22,0)),VLOOKUP($A493,BDD!$A$8:$AU$2162,31,0))</f>
        <v/>
      </c>
      <c r="L493" s="392" t="str">
        <f>IF(Y493="",IF($A493="","",VLOOKUP($A493,BDD!$A$8:$AU$2162,16,0)),IF($A493="","",VLOOKUP($A493,BDD!$A$8:$AU$2162,29,0)))</f>
        <v/>
      </c>
      <c r="M493" s="395" t="str">
        <f>IF(Y493="",IF($A493="","",VLOOKUP($A493,BDD!$A$8:$AU$2162,17,0)),VLOOKUP($A493,BDD!$A$8:$AU$2162,30,0))</f>
        <v/>
      </c>
      <c r="N493" s="395" t="str">
        <f>IF(Y493="",IF($A493="","",VLOOKUP($A493,BDD!$A$8:$AU$2162,18,0)),VLOOKUP($A493,BDD!$A$8:$AU$2162,30,0))</f>
        <v/>
      </c>
      <c r="O493" s="395" t="str">
        <f>IF(Y493="",IF($A493="","",VLOOKUP($A493,BDD!$A$8:$AU$2162,19,0)),VLOOKUP($A493,BDD!$A$8:$AU$2162,30,0))</f>
        <v/>
      </c>
      <c r="P493" s="391" t="str">
        <f>IF($A493="","",RIGHT(VLOOKUP($A493,BDD!$A$8:$AU$2162,23,0),2))</f>
        <v/>
      </c>
      <c r="Q493" s="391" t="str">
        <f>IF($A493="","",RIGHT(VLOOKUP($A493,BDD!$A$8:$AU$2162,27,0),2))</f>
        <v/>
      </c>
      <c r="R493" s="391" t="str">
        <f>IF($A493="","",RIGHT(VLOOKUP($A493,BDD!$A$8:$AU$2162,32,0),2))</f>
        <v/>
      </c>
      <c r="S493" s="391" t="str">
        <f>IF($A493="","",RIGHT(VLOOKUP($A493,BDD!$A$8:$AU$2162,35,0),2))</f>
        <v/>
      </c>
      <c r="T493" s="391" t="str">
        <f>IF($A493="","",RIGHT(VLOOKUP($A493,BDD!$A$8:$AU$2162,38,0),2))</f>
        <v/>
      </c>
      <c r="U493" s="396"/>
      <c r="V493" s="359">
        <v>253</v>
      </c>
      <c r="W493" s="360"/>
      <c r="X493" s="419"/>
      <c r="Y493" s="411" t="str">
        <f>IF($A493="","",IF(VLOOKUP($A493,BDD!$A$8:$AU$2162,32,0)=0,"",VLOOKUP($A493,BDD!$A$8:$AU$2162,32,0)))</f>
        <v/>
      </c>
    </row>
    <row r="494" spans="1:25" s="359" customFormat="1" ht="21" customHeight="1">
      <c r="A494" s="350" t="str">
        <f t="shared" ref="A494:A513" si="13">IF(X316="","",X316)</f>
        <v/>
      </c>
      <c r="B494" s="397" t="str">
        <f>IF($A494="","",VLOOKUP($A494,BDD!$A$8:$AU$2162,3,0))</f>
        <v/>
      </c>
      <c r="C494" s="363" t="str">
        <f>IF($A494="","",VLOOKUP($A494,BDD!$A$8:$AU$2162,4,0))</f>
        <v/>
      </c>
      <c r="D494" s="398" t="str">
        <f>IF($A494="","",VLOOKUP($A494,BDD!$A$8:$AU$2162,12,0))</f>
        <v/>
      </c>
      <c r="E494" s="398" t="str">
        <f>IF($A494="","",VLOOKUP($A494,BDD!$A$8:$AU$2162,5,0))</f>
        <v/>
      </c>
      <c r="F494" s="398" t="str">
        <f>IF($A494="","",VLOOKUP($A494,BDD!$A$8:$AU$2162,6,0))</f>
        <v/>
      </c>
      <c r="G494" s="399" t="str">
        <f>IF($A494="","",VLOOKUP($A494,BDD!$A$8:$AU$2162,7,0))</f>
        <v/>
      </c>
      <c r="H494" s="398" t="str">
        <f>IF($A494="","",VLOOKUP($A494,BDD!$A$8:$AU$2162,8,0))</f>
        <v/>
      </c>
      <c r="I494" s="398" t="str">
        <f>IF($A494="","",VLOOKUP($A494,BDD!$A$8:$AU$2162,13,0))</f>
        <v/>
      </c>
      <c r="J494" s="398" t="str">
        <f>IF($A494="","",VLOOKUP($A494,BDD!$A$8:$AU$2162,14,0))</f>
        <v/>
      </c>
      <c r="K494" s="401" t="str">
        <f>IF(Y494="",IF($A494="","",VLOOKUP($A494,BDD!$A$8:$AU$2162,22,0)),VLOOKUP($A494,BDD!$A$8:$AU$2162,31,0))</f>
        <v/>
      </c>
      <c r="L494" s="399" t="str">
        <f>IF(Y494="",IF($A494="","",VLOOKUP($A494,BDD!$A$8:$AU$2162,16,0)),IF($A494="","",VLOOKUP($A494,BDD!$A$8:$AU$2162,29,0)))</f>
        <v/>
      </c>
      <c r="M494" s="402" t="str">
        <f>IF(Y494="",IF($A494="","",VLOOKUP($A494,BDD!$A$8:$AU$2162,17,0)),VLOOKUP($A494,BDD!$A$8:$AU$2162,30,0))</f>
        <v/>
      </c>
      <c r="N494" s="402" t="str">
        <f>IF(Y494="",IF($A494="","",VLOOKUP($A494,BDD!$A$8:$AU$2162,18,0)),VLOOKUP($A494,BDD!$A$8:$AU$2162,30,0))</f>
        <v/>
      </c>
      <c r="O494" s="402" t="str">
        <f>IF(Y494="",IF($A494="","",VLOOKUP($A494,BDD!$A$8:$AU$2162,19,0)),VLOOKUP($A494,BDD!$A$8:$AU$2162,30,0))</f>
        <v/>
      </c>
      <c r="P494" s="398" t="str">
        <f>IF($A494="","",RIGHT(VLOOKUP($A494,BDD!$A$8:$AU$2162,23,0),2))</f>
        <v/>
      </c>
      <c r="Q494" s="398" t="str">
        <f>IF($A494="","",RIGHT(VLOOKUP($A494,BDD!$A$8:$AU$2162,27,0),2))</f>
        <v/>
      </c>
      <c r="R494" s="398" t="str">
        <f>IF($A494="","",RIGHT(VLOOKUP($A494,BDD!$A$8:$AU$2162,32,0),2))</f>
        <v/>
      </c>
      <c r="S494" s="398" t="str">
        <f>IF($A494="","",RIGHT(VLOOKUP($A494,BDD!$A$8:$AU$2162,35,0),2))</f>
        <v/>
      </c>
      <c r="T494" s="398" t="str">
        <f>IF($A494="","",RIGHT(VLOOKUP($A494,BDD!$A$8:$AU$2162,38,0),2))</f>
        <v/>
      </c>
      <c r="U494" s="403"/>
      <c r="V494" s="359">
        <v>254</v>
      </c>
      <c r="W494" s="360"/>
      <c r="X494" s="419"/>
      <c r="Y494" s="411" t="str">
        <f>IF($A494="","",IF(VLOOKUP($A494,BDD!$A$8:$AU$2162,32,0)=0,"",VLOOKUP($A494,BDD!$A$8:$AU$2162,32,0)))</f>
        <v/>
      </c>
    </row>
    <row r="495" spans="1:25" s="359" customFormat="1" ht="21" customHeight="1">
      <c r="A495" s="350" t="str">
        <f t="shared" si="13"/>
        <v/>
      </c>
      <c r="B495" s="397" t="str">
        <f>IF($A495="","",VLOOKUP($A495,BDD!$A$8:$AU$2162,3,0))</f>
        <v/>
      </c>
      <c r="C495" s="363" t="str">
        <f>IF($A495="","",VLOOKUP($A495,BDD!$A$8:$AU$2162,4,0))</f>
        <v/>
      </c>
      <c r="D495" s="398" t="str">
        <f>IF($A495="","",VLOOKUP($A495,BDD!$A$8:$AU$2162,12,0))</f>
        <v/>
      </c>
      <c r="E495" s="398" t="str">
        <f>IF($A495="","",VLOOKUP($A495,BDD!$A$8:$AU$2162,5,0))</f>
        <v/>
      </c>
      <c r="F495" s="398" t="str">
        <f>IF($A495="","",VLOOKUP($A495,BDD!$A$8:$AU$2162,6,0))</f>
        <v/>
      </c>
      <c r="G495" s="399" t="str">
        <f>IF($A495="","",VLOOKUP($A495,BDD!$A$8:$AU$2162,7,0))</f>
        <v/>
      </c>
      <c r="H495" s="398" t="str">
        <f>IF($A495="","",VLOOKUP($A495,BDD!$A$8:$AU$2162,8,0))</f>
        <v/>
      </c>
      <c r="I495" s="398" t="str">
        <f>IF($A495="","",VLOOKUP($A495,BDD!$A$8:$AU$2162,13,0))</f>
        <v/>
      </c>
      <c r="J495" s="398" t="str">
        <f>IF($A495="","",VLOOKUP($A495,BDD!$A$8:$AU$2162,14,0))</f>
        <v/>
      </c>
      <c r="K495" s="401" t="str">
        <f>IF(Y495="",IF($A495="","",VLOOKUP($A495,BDD!$A$8:$AU$2162,22,0)),VLOOKUP($A495,BDD!$A$8:$AU$2162,31,0))</f>
        <v/>
      </c>
      <c r="L495" s="399" t="str">
        <f>IF(Y495="",IF($A495="","",VLOOKUP($A495,BDD!$A$8:$AU$2162,16,0)),IF($A495="","",VLOOKUP($A495,BDD!$A$8:$AU$2162,29,0)))</f>
        <v/>
      </c>
      <c r="M495" s="402" t="str">
        <f>IF(Y495="",IF($A495="","",VLOOKUP($A495,BDD!$A$8:$AU$2162,17,0)),VLOOKUP($A495,BDD!$A$8:$AU$2162,30,0))</f>
        <v/>
      </c>
      <c r="N495" s="402" t="str">
        <f>IF(Y495="",IF($A495="","",VLOOKUP($A495,BDD!$A$8:$AU$2162,18,0)),VLOOKUP($A495,BDD!$A$8:$AU$2162,30,0))</f>
        <v/>
      </c>
      <c r="O495" s="402" t="str">
        <f>IF(Y495="",IF($A495="","",VLOOKUP($A495,BDD!$A$8:$AU$2162,19,0)),VLOOKUP($A495,BDD!$A$8:$AU$2162,30,0))</f>
        <v/>
      </c>
      <c r="P495" s="398" t="str">
        <f>IF($A495="","",RIGHT(VLOOKUP($A495,BDD!$A$8:$AU$2162,23,0),2))</f>
        <v/>
      </c>
      <c r="Q495" s="398" t="str">
        <f>IF($A495="","",RIGHT(VLOOKUP($A495,BDD!$A$8:$AU$2162,27,0),2))</f>
        <v/>
      </c>
      <c r="R495" s="398" t="str">
        <f>IF($A495="","",RIGHT(VLOOKUP($A495,BDD!$A$8:$AU$2162,32,0),2))</f>
        <v/>
      </c>
      <c r="S495" s="398" t="str">
        <f>IF($A495="","",RIGHT(VLOOKUP($A495,BDD!$A$8:$AU$2162,35,0),2))</f>
        <v/>
      </c>
      <c r="T495" s="398" t="str">
        <f>IF($A495="","",RIGHT(VLOOKUP($A495,BDD!$A$8:$AU$2162,38,0),2))</f>
        <v/>
      </c>
      <c r="U495" s="403"/>
      <c r="V495" s="359">
        <v>255</v>
      </c>
      <c r="W495" s="360"/>
      <c r="X495" s="419"/>
      <c r="Y495" s="411" t="str">
        <f>IF($A495="","",IF(VLOOKUP($A495,BDD!$A$8:$AU$2162,32,0)=0,"",VLOOKUP($A495,BDD!$A$8:$AU$2162,32,0)))</f>
        <v/>
      </c>
    </row>
    <row r="496" spans="1:25" s="359" customFormat="1" ht="21" customHeight="1">
      <c r="A496" s="350" t="str">
        <f t="shared" si="13"/>
        <v/>
      </c>
      <c r="B496" s="397" t="str">
        <f>IF($A496="","",VLOOKUP($A496,BDD!$A$8:$AU$2162,3,0))</f>
        <v/>
      </c>
      <c r="C496" s="363" t="str">
        <f>IF($A496="","",VLOOKUP($A496,BDD!$A$8:$AU$2162,4,0))</f>
        <v/>
      </c>
      <c r="D496" s="398" t="str">
        <f>IF($A496="","",VLOOKUP($A496,BDD!$A$8:$AU$2162,12,0))</f>
        <v/>
      </c>
      <c r="E496" s="398" t="str">
        <f>IF($A496="","",VLOOKUP($A496,BDD!$A$8:$AU$2162,5,0))</f>
        <v/>
      </c>
      <c r="F496" s="398" t="str">
        <f>IF($A496="","",VLOOKUP($A496,BDD!$A$8:$AU$2162,6,0))</f>
        <v/>
      </c>
      <c r="G496" s="399" t="str">
        <f>IF($A496="","",VLOOKUP($A496,BDD!$A$8:$AU$2162,7,0))</f>
        <v/>
      </c>
      <c r="H496" s="398" t="str">
        <f>IF($A496="","",VLOOKUP($A496,BDD!$A$8:$AU$2162,8,0))</f>
        <v/>
      </c>
      <c r="I496" s="398" t="str">
        <f>IF($A496="","",VLOOKUP($A496,BDD!$A$8:$AU$2162,13,0))</f>
        <v/>
      </c>
      <c r="J496" s="398" t="str">
        <f>IF($A496="","",VLOOKUP($A496,BDD!$A$8:$AU$2162,14,0))</f>
        <v/>
      </c>
      <c r="K496" s="401" t="str">
        <f>IF(Y496="",IF($A496="","",VLOOKUP($A496,BDD!$A$8:$AU$2162,22,0)),VLOOKUP($A496,BDD!$A$8:$AU$2162,31,0))</f>
        <v/>
      </c>
      <c r="L496" s="399" t="str">
        <f>IF(Y496="",IF($A496="","",VLOOKUP($A496,BDD!$A$8:$AU$2162,16,0)),IF($A496="","",VLOOKUP($A496,BDD!$A$8:$AU$2162,29,0)))</f>
        <v/>
      </c>
      <c r="M496" s="402" t="str">
        <f>IF(Y496="",IF($A496="","",VLOOKUP($A496,BDD!$A$8:$AU$2162,17,0)),VLOOKUP($A496,BDD!$A$8:$AU$2162,30,0))</f>
        <v/>
      </c>
      <c r="N496" s="402" t="str">
        <f>IF(Y496="",IF($A496="","",VLOOKUP($A496,BDD!$A$8:$AU$2162,18,0)),VLOOKUP($A496,BDD!$A$8:$AU$2162,30,0))</f>
        <v/>
      </c>
      <c r="O496" s="402" t="str">
        <f>IF(Y496="",IF($A496="","",VLOOKUP($A496,BDD!$A$8:$AU$2162,19,0)),VLOOKUP($A496,BDD!$A$8:$AU$2162,30,0))</f>
        <v/>
      </c>
      <c r="P496" s="398" t="str">
        <f>IF($A496="","",RIGHT(VLOOKUP($A496,BDD!$A$8:$AU$2162,23,0),2))</f>
        <v/>
      </c>
      <c r="Q496" s="398" t="str">
        <f>IF($A496="","",RIGHT(VLOOKUP($A496,BDD!$A$8:$AU$2162,27,0),2))</f>
        <v/>
      </c>
      <c r="R496" s="398" t="str">
        <f>IF($A496="","",RIGHT(VLOOKUP($A496,BDD!$A$8:$AU$2162,32,0),2))</f>
        <v/>
      </c>
      <c r="S496" s="398" t="str">
        <f>IF($A496="","",RIGHT(VLOOKUP($A496,BDD!$A$8:$AU$2162,35,0),2))</f>
        <v/>
      </c>
      <c r="T496" s="398" t="str">
        <f>IF($A496="","",RIGHT(VLOOKUP($A496,BDD!$A$8:$AU$2162,38,0),2))</f>
        <v/>
      </c>
      <c r="U496" s="403"/>
      <c r="V496" s="359">
        <v>256</v>
      </c>
      <c r="W496" s="360"/>
      <c r="X496" s="419"/>
      <c r="Y496" s="411" t="str">
        <f>IF($A496="","",IF(VLOOKUP($A496,BDD!$A$8:$AU$2162,32,0)=0,"",VLOOKUP($A496,BDD!$A$8:$AU$2162,32,0)))</f>
        <v/>
      </c>
    </row>
    <row r="497" spans="1:25" s="359" customFormat="1" ht="21" customHeight="1">
      <c r="A497" s="350" t="str">
        <f t="shared" si="13"/>
        <v/>
      </c>
      <c r="B497" s="397" t="str">
        <f>IF($A497="","",VLOOKUP($A497,BDD!$A$8:$AU$2162,3,0))</f>
        <v/>
      </c>
      <c r="C497" s="363" t="str">
        <f>IF($A497="","",VLOOKUP($A497,BDD!$A$8:$AU$2162,4,0))</f>
        <v/>
      </c>
      <c r="D497" s="398" t="str">
        <f>IF($A497="","",VLOOKUP($A497,BDD!$A$8:$AU$2162,12,0))</f>
        <v/>
      </c>
      <c r="E497" s="398" t="str">
        <f>IF($A497="","",VLOOKUP($A497,BDD!$A$8:$AU$2162,5,0))</f>
        <v/>
      </c>
      <c r="F497" s="398" t="str">
        <f>IF($A497="","",VLOOKUP($A497,BDD!$A$8:$AU$2162,6,0))</f>
        <v/>
      </c>
      <c r="G497" s="399" t="str">
        <f>IF($A497="","",VLOOKUP($A497,BDD!$A$8:$AU$2162,7,0))</f>
        <v/>
      </c>
      <c r="H497" s="398" t="str">
        <f>IF($A497="","",VLOOKUP($A497,BDD!$A$8:$AU$2162,8,0))</f>
        <v/>
      </c>
      <c r="I497" s="398" t="str">
        <f>IF($A497="","",VLOOKUP($A497,BDD!$A$8:$AU$2162,13,0))</f>
        <v/>
      </c>
      <c r="J497" s="398" t="str">
        <f>IF($A497="","",VLOOKUP($A497,BDD!$A$8:$AU$2162,14,0))</f>
        <v/>
      </c>
      <c r="K497" s="401" t="str">
        <f>IF(Y497="",IF($A497="","",VLOOKUP($A497,BDD!$A$8:$AU$2162,22,0)),VLOOKUP($A497,BDD!$A$8:$AU$2162,31,0))</f>
        <v/>
      </c>
      <c r="L497" s="399" t="str">
        <f>IF(Y497="",IF($A497="","",VLOOKUP($A497,BDD!$A$8:$AU$2162,16,0)),IF($A497="","",VLOOKUP($A497,BDD!$A$8:$AU$2162,29,0)))</f>
        <v/>
      </c>
      <c r="M497" s="402" t="str">
        <f>IF(Y497="",IF($A497="","",VLOOKUP($A497,BDD!$A$8:$AU$2162,17,0)),VLOOKUP($A497,BDD!$A$8:$AU$2162,30,0))</f>
        <v/>
      </c>
      <c r="N497" s="402" t="str">
        <f>IF(Y497="",IF($A497="","",VLOOKUP($A497,BDD!$A$8:$AU$2162,18,0)),VLOOKUP($A497,BDD!$A$8:$AU$2162,30,0))</f>
        <v/>
      </c>
      <c r="O497" s="402" t="str">
        <f>IF(Y497="",IF($A497="","",VLOOKUP($A497,BDD!$A$8:$AU$2162,19,0)),VLOOKUP($A497,BDD!$A$8:$AU$2162,30,0))</f>
        <v/>
      </c>
      <c r="P497" s="398" t="str">
        <f>IF($A497="","",RIGHT(VLOOKUP($A497,BDD!$A$8:$AU$2162,23,0),2))</f>
        <v/>
      </c>
      <c r="Q497" s="398" t="str">
        <f>IF($A497="","",RIGHT(VLOOKUP($A497,BDD!$A$8:$AU$2162,27,0),2))</f>
        <v/>
      </c>
      <c r="R497" s="398" t="str">
        <f>IF($A497="","",RIGHT(VLOOKUP($A497,BDD!$A$8:$AU$2162,32,0),2))</f>
        <v/>
      </c>
      <c r="S497" s="398" t="str">
        <f>IF($A497="","",RIGHT(VLOOKUP($A497,BDD!$A$8:$AU$2162,35,0),2))</f>
        <v/>
      </c>
      <c r="T497" s="398" t="str">
        <f>IF($A497="","",RIGHT(VLOOKUP($A497,BDD!$A$8:$AU$2162,38,0),2))</f>
        <v/>
      </c>
      <c r="U497" s="403"/>
      <c r="V497" s="359">
        <v>257</v>
      </c>
      <c r="W497" s="360"/>
      <c r="X497" s="419"/>
      <c r="Y497" s="411" t="str">
        <f>IF($A497="","",IF(VLOOKUP($A497,BDD!$A$8:$AU$2162,32,0)=0,"",VLOOKUP($A497,BDD!$A$8:$AU$2162,32,0)))</f>
        <v/>
      </c>
    </row>
    <row r="498" spans="1:25" s="359" customFormat="1" ht="21" customHeight="1">
      <c r="A498" s="350" t="str">
        <f t="shared" si="13"/>
        <v/>
      </c>
      <c r="B498" s="397" t="str">
        <f>IF($A498="","",VLOOKUP($A498,BDD!$A$8:$AU$2162,3,0))</f>
        <v/>
      </c>
      <c r="C498" s="363" t="str">
        <f>IF($A498="","",VLOOKUP($A498,BDD!$A$8:$AU$2162,4,0))</f>
        <v/>
      </c>
      <c r="D498" s="398" t="str">
        <f>IF($A498="","",VLOOKUP($A498,BDD!$A$8:$AU$2162,12,0))</f>
        <v/>
      </c>
      <c r="E498" s="398" t="str">
        <f>IF($A498="","",VLOOKUP($A498,BDD!$A$8:$AU$2162,5,0))</f>
        <v/>
      </c>
      <c r="F498" s="398" t="str">
        <f>IF($A498="","",VLOOKUP($A498,BDD!$A$8:$AU$2162,6,0))</f>
        <v/>
      </c>
      <c r="G498" s="399" t="str">
        <f>IF($A498="","",VLOOKUP($A498,BDD!$A$8:$AU$2162,7,0))</f>
        <v/>
      </c>
      <c r="H498" s="398" t="str">
        <f>IF($A498="","",VLOOKUP($A498,BDD!$A$8:$AU$2162,8,0))</f>
        <v/>
      </c>
      <c r="I498" s="398" t="str">
        <f>IF($A498="","",VLOOKUP($A498,BDD!$A$8:$AU$2162,13,0))</f>
        <v/>
      </c>
      <c r="J498" s="398" t="str">
        <f>IF($A498="","",VLOOKUP($A498,BDD!$A$8:$AU$2162,14,0))</f>
        <v/>
      </c>
      <c r="K498" s="401" t="str">
        <f>IF(Y498="",IF($A498="","",VLOOKUP($A498,BDD!$A$8:$AU$2162,22,0)),VLOOKUP($A498,BDD!$A$8:$AU$2162,31,0))</f>
        <v/>
      </c>
      <c r="L498" s="399" t="str">
        <f>IF(Y498="",IF($A498="","",VLOOKUP($A498,BDD!$A$8:$AU$2162,16,0)),IF($A498="","",VLOOKUP($A498,BDD!$A$8:$AU$2162,29,0)))</f>
        <v/>
      </c>
      <c r="M498" s="402" t="str">
        <f>IF(Y498="",IF($A498="","",VLOOKUP($A498,BDD!$A$8:$AU$2162,17,0)),VLOOKUP($A498,BDD!$A$8:$AU$2162,30,0))</f>
        <v/>
      </c>
      <c r="N498" s="402" t="str">
        <f>IF(Y498="",IF($A498="","",VLOOKUP($A498,BDD!$A$8:$AU$2162,18,0)),VLOOKUP($A498,BDD!$A$8:$AU$2162,30,0))</f>
        <v/>
      </c>
      <c r="O498" s="402" t="str">
        <f>IF(Y498="",IF($A498="","",VLOOKUP($A498,BDD!$A$8:$AU$2162,19,0)),VLOOKUP($A498,BDD!$A$8:$AU$2162,30,0))</f>
        <v/>
      </c>
      <c r="P498" s="398" t="str">
        <f>IF($A498="","",RIGHT(VLOOKUP($A498,BDD!$A$8:$AU$2162,23,0),2))</f>
        <v/>
      </c>
      <c r="Q498" s="398" t="str">
        <f>IF($A498="","",RIGHT(VLOOKUP($A498,BDD!$A$8:$AU$2162,27,0),2))</f>
        <v/>
      </c>
      <c r="R498" s="398" t="str">
        <f>IF($A498="","",RIGHT(VLOOKUP($A498,BDD!$A$8:$AU$2162,32,0),2))</f>
        <v/>
      </c>
      <c r="S498" s="398" t="str">
        <f>IF($A498="","",RIGHT(VLOOKUP($A498,BDD!$A$8:$AU$2162,35,0),2))</f>
        <v/>
      </c>
      <c r="T498" s="398" t="str">
        <f>IF($A498="","",RIGHT(VLOOKUP($A498,BDD!$A$8:$AU$2162,38,0),2))</f>
        <v/>
      </c>
      <c r="U498" s="403"/>
      <c r="V498" s="359">
        <v>258</v>
      </c>
      <c r="W498" s="360"/>
      <c r="X498" s="419"/>
      <c r="Y498" s="411" t="str">
        <f>IF($A498="","",IF(VLOOKUP($A498,BDD!$A$8:$AU$2162,32,0)=0,"",VLOOKUP($A498,BDD!$A$8:$AU$2162,32,0)))</f>
        <v/>
      </c>
    </row>
    <row r="499" spans="1:25" s="359" customFormat="1" ht="21" customHeight="1">
      <c r="A499" s="350" t="str">
        <f t="shared" si="13"/>
        <v/>
      </c>
      <c r="B499" s="397" t="str">
        <f>IF($A499="","",VLOOKUP($A499,BDD!$A$8:$AU$2162,3,0))</f>
        <v/>
      </c>
      <c r="C499" s="363" t="str">
        <f>IF($A499="","",VLOOKUP($A499,BDD!$A$8:$AU$2162,4,0))</f>
        <v/>
      </c>
      <c r="D499" s="398" t="str">
        <f>IF($A499="","",VLOOKUP($A499,BDD!$A$8:$AU$2162,12,0))</f>
        <v/>
      </c>
      <c r="E499" s="398" t="str">
        <f>IF($A499="","",VLOOKUP($A499,BDD!$A$8:$AU$2162,5,0))</f>
        <v/>
      </c>
      <c r="F499" s="398" t="str">
        <f>IF($A499="","",VLOOKUP($A499,BDD!$A$8:$AU$2162,6,0))</f>
        <v/>
      </c>
      <c r="G499" s="399" t="str">
        <f>IF($A499="","",VLOOKUP($A499,BDD!$A$8:$AU$2162,7,0))</f>
        <v/>
      </c>
      <c r="H499" s="400" t="str">
        <f>IF($A499="","",VLOOKUP($A499,BDD!$A$8:$AU$2162,8,0))</f>
        <v/>
      </c>
      <c r="I499" s="398" t="str">
        <f>IF($A499="","",VLOOKUP($A499,BDD!$A$8:$AU$2162,13,0))</f>
        <v/>
      </c>
      <c r="J499" s="398" t="str">
        <f>IF($A499="","",VLOOKUP($A499,BDD!$A$8:$AU$2162,14,0))</f>
        <v/>
      </c>
      <c r="K499" s="401" t="str">
        <f>IF(Y499="",IF($A499="","",VLOOKUP($A499,BDD!$A$8:$AU$2162,22,0)),VLOOKUP($A499,BDD!$A$8:$AU$2162,31,0))</f>
        <v/>
      </c>
      <c r="L499" s="399" t="str">
        <f>IF(Y499="",IF($A499="","",VLOOKUP($A499,BDD!$A$8:$AU$2162,16,0)),IF($A499="","",VLOOKUP($A499,BDD!$A$8:$AU$2162,29,0)))</f>
        <v/>
      </c>
      <c r="M499" s="402" t="str">
        <f>IF(Y499="",IF($A499="","",VLOOKUP($A499,BDD!$A$8:$AU$2162,17,0)),VLOOKUP($A499,BDD!$A$8:$AU$2162,30,0))</f>
        <v/>
      </c>
      <c r="N499" s="402" t="str">
        <f>IF(Y499="",IF($A499="","",VLOOKUP($A499,BDD!$A$8:$AU$2162,18,0)),VLOOKUP($A499,BDD!$A$8:$AU$2162,30,0))</f>
        <v/>
      </c>
      <c r="O499" s="402" t="str">
        <f>IF(Y499="",IF($A499="","",VLOOKUP($A499,BDD!$A$8:$AU$2162,19,0)),VLOOKUP($A499,BDD!$A$8:$AU$2162,30,0))</f>
        <v/>
      </c>
      <c r="P499" s="398" t="str">
        <f>IF($A499="","",RIGHT(VLOOKUP($A499,BDD!$A$8:$AU$2162,23,0),2))</f>
        <v/>
      </c>
      <c r="Q499" s="398" t="str">
        <f>IF($A499="","",RIGHT(VLOOKUP($A499,BDD!$A$8:$AU$2162,27,0),2))</f>
        <v/>
      </c>
      <c r="R499" s="398" t="str">
        <f>IF($A499="","",RIGHT(VLOOKUP($A499,BDD!$A$8:$AU$2162,32,0),2))</f>
        <v/>
      </c>
      <c r="S499" s="398" t="str">
        <f>IF($A499="","",RIGHT(VLOOKUP($A499,BDD!$A$8:$AU$2162,35,0),2))</f>
        <v/>
      </c>
      <c r="T499" s="398" t="str">
        <f>IF($A499="","",RIGHT(VLOOKUP($A499,BDD!$A$8:$AU$2162,38,0),2))</f>
        <v/>
      </c>
      <c r="U499" s="403"/>
      <c r="V499" s="359">
        <v>259</v>
      </c>
      <c r="W499" s="360"/>
      <c r="X499" s="419"/>
      <c r="Y499" s="411" t="str">
        <f>IF($A499="","",IF(VLOOKUP($A499,BDD!$A$8:$AU$2162,32,0)=0,"",VLOOKUP($A499,BDD!$A$8:$AU$2162,32,0)))</f>
        <v/>
      </c>
    </row>
    <row r="500" spans="1:25" s="359" customFormat="1" ht="21" customHeight="1">
      <c r="A500" s="350" t="str">
        <f t="shared" si="13"/>
        <v/>
      </c>
      <c r="B500" s="397" t="str">
        <f>IF($A500="","",VLOOKUP($A500,BDD!$A$8:$AU$2162,3,0))</f>
        <v/>
      </c>
      <c r="C500" s="363" t="str">
        <f>IF($A500="","",VLOOKUP($A500,BDD!$A$8:$AU$2162,4,0))</f>
        <v/>
      </c>
      <c r="D500" s="398" t="str">
        <f>IF($A500="","",VLOOKUP($A500,BDD!$A$8:$AU$2162,12,0))</f>
        <v/>
      </c>
      <c r="E500" s="398" t="str">
        <f>IF($A500="","",VLOOKUP($A500,BDD!$A$8:$AU$2162,5,0))</f>
        <v/>
      </c>
      <c r="F500" s="398" t="str">
        <f>IF($A500="","",VLOOKUP($A500,BDD!$A$8:$AU$2162,6,0))</f>
        <v/>
      </c>
      <c r="G500" s="399" t="str">
        <f>IF($A500="","",VLOOKUP($A500,BDD!$A$8:$AU$2162,7,0))</f>
        <v/>
      </c>
      <c r="H500" s="398" t="str">
        <f>IF($A500="","",VLOOKUP($A500,BDD!$A$8:$AU$2162,8,0))</f>
        <v/>
      </c>
      <c r="I500" s="398" t="str">
        <f>IF($A500="","",VLOOKUP($A500,BDD!$A$8:$AU$2162,13,0))</f>
        <v/>
      </c>
      <c r="J500" s="398" t="str">
        <f>IF($A500="","",VLOOKUP($A500,BDD!$A$8:$AU$2162,14,0))</f>
        <v/>
      </c>
      <c r="K500" s="401" t="str">
        <f>IF(Y500="",IF($A500="","",VLOOKUP($A500,BDD!$A$8:$AU$2162,22,0)),VLOOKUP($A500,BDD!$A$8:$AU$2162,31,0))</f>
        <v/>
      </c>
      <c r="L500" s="399" t="str">
        <f>IF(Y500="",IF($A500="","",VLOOKUP($A500,BDD!$A$8:$AU$2162,16,0)),IF($A500="","",VLOOKUP($A500,BDD!$A$8:$AU$2162,29,0)))</f>
        <v/>
      </c>
      <c r="M500" s="402" t="str">
        <f>IF(Y500="",IF($A500="","",VLOOKUP($A500,BDD!$A$8:$AU$2162,17,0)),VLOOKUP($A500,BDD!$A$8:$AU$2162,30,0))</f>
        <v/>
      </c>
      <c r="N500" s="402" t="str">
        <f>IF(Y500="",IF($A500="","",VLOOKUP($A500,BDD!$A$8:$AU$2162,18,0)),VLOOKUP($A500,BDD!$A$8:$AU$2162,30,0))</f>
        <v/>
      </c>
      <c r="O500" s="402" t="str">
        <f>IF(Y500="",IF($A500="","",VLOOKUP($A500,BDD!$A$8:$AU$2162,19,0)),VLOOKUP($A500,BDD!$A$8:$AU$2162,30,0))</f>
        <v/>
      </c>
      <c r="P500" s="398" t="str">
        <f>IF($A500="","",RIGHT(VLOOKUP($A500,BDD!$A$8:$AU$2162,23,0),2))</f>
        <v/>
      </c>
      <c r="Q500" s="398" t="str">
        <f>IF($A500="","",RIGHT(VLOOKUP($A500,BDD!$A$8:$AU$2162,27,0),2))</f>
        <v/>
      </c>
      <c r="R500" s="398" t="str">
        <f>IF($A500="","",RIGHT(VLOOKUP($A500,BDD!$A$8:$AU$2162,32,0),2))</f>
        <v/>
      </c>
      <c r="S500" s="398" t="str">
        <f>IF($A500="","",RIGHT(VLOOKUP($A500,BDD!$A$8:$AU$2162,35,0),2))</f>
        <v/>
      </c>
      <c r="T500" s="398" t="str">
        <f>IF($A500="","",RIGHT(VLOOKUP($A500,BDD!$A$8:$AU$2162,38,0),2))</f>
        <v/>
      </c>
      <c r="U500" s="403"/>
      <c r="V500" s="359">
        <v>260</v>
      </c>
      <c r="W500" s="360"/>
      <c r="X500" s="419"/>
      <c r="Y500" s="411" t="str">
        <f>IF($A500="","",IF(VLOOKUP($A500,BDD!$A$8:$AU$2162,32,0)=0,"",VLOOKUP($A500,BDD!$A$8:$AU$2162,32,0)))</f>
        <v/>
      </c>
    </row>
    <row r="501" spans="1:25" s="359" customFormat="1" ht="21" customHeight="1">
      <c r="A501" s="350" t="str">
        <f t="shared" si="13"/>
        <v/>
      </c>
      <c r="B501" s="397" t="str">
        <f>IF($A501="","",VLOOKUP($A501,BDD!$A$8:$AU$2162,3,0))</f>
        <v/>
      </c>
      <c r="C501" s="363" t="str">
        <f>IF($A501="","",VLOOKUP($A501,BDD!$A$8:$AU$2162,4,0))</f>
        <v/>
      </c>
      <c r="D501" s="398" t="str">
        <f>IF($A501="","",VLOOKUP($A501,BDD!$A$8:$AU$2162,12,0))</f>
        <v/>
      </c>
      <c r="E501" s="398" t="str">
        <f>IF($A501="","",VLOOKUP($A501,BDD!$A$8:$AU$2162,5,0))</f>
        <v/>
      </c>
      <c r="F501" s="398" t="str">
        <f>IF($A501="","",VLOOKUP($A501,BDD!$A$8:$AU$2162,6,0))</f>
        <v/>
      </c>
      <c r="G501" s="399" t="str">
        <f>IF($A501="","",VLOOKUP($A501,BDD!$A$8:$AU$2162,7,0))</f>
        <v/>
      </c>
      <c r="H501" s="400" t="str">
        <f>IF($A501="","",VLOOKUP($A501,BDD!$A$8:$AU$2162,8,0))</f>
        <v/>
      </c>
      <c r="I501" s="398" t="str">
        <f>IF($A501="","",VLOOKUP($A501,BDD!$A$8:$AU$2162,13,0))</f>
        <v/>
      </c>
      <c r="J501" s="398" t="str">
        <f>IF($A501="","",VLOOKUP($A501,BDD!$A$8:$AU$2162,14,0))</f>
        <v/>
      </c>
      <c r="K501" s="401" t="str">
        <f>IF(Y501="",IF($A501="","",VLOOKUP($A501,BDD!$A$8:$AU$2162,22,0)),VLOOKUP($A501,BDD!$A$8:$AU$2162,31,0))</f>
        <v/>
      </c>
      <c r="L501" s="399" t="str">
        <f>IF(Y501="",IF($A501="","",VLOOKUP($A501,BDD!$A$8:$AU$2162,16,0)),IF($A501="","",VLOOKUP($A501,BDD!$A$8:$AU$2162,29,0)))</f>
        <v/>
      </c>
      <c r="M501" s="402" t="str">
        <f>IF(Y501="",IF($A501="","",VLOOKUP($A501,BDD!$A$8:$AU$2162,17,0)),VLOOKUP($A501,BDD!$A$8:$AU$2162,30,0))</f>
        <v/>
      </c>
      <c r="N501" s="402" t="str">
        <f>IF(Y501="",IF($A501="","",VLOOKUP($A501,BDD!$A$8:$AU$2162,18,0)),VLOOKUP($A501,BDD!$A$8:$AU$2162,30,0))</f>
        <v/>
      </c>
      <c r="O501" s="402" t="str">
        <f>IF(Y501="",IF($A501="","",VLOOKUP($A501,BDD!$A$8:$AU$2162,19,0)),VLOOKUP($A501,BDD!$A$8:$AU$2162,30,0))</f>
        <v/>
      </c>
      <c r="P501" s="398" t="str">
        <f>IF($A501="","",RIGHT(VLOOKUP($A501,BDD!$A$8:$AU$2162,23,0),2))</f>
        <v/>
      </c>
      <c r="Q501" s="398" t="str">
        <f>IF($A501="","",RIGHT(VLOOKUP($A501,BDD!$A$8:$AU$2162,27,0),2))</f>
        <v/>
      </c>
      <c r="R501" s="398" t="str">
        <f>IF($A501="","",RIGHT(VLOOKUP($A501,BDD!$A$8:$AU$2162,32,0),2))</f>
        <v/>
      </c>
      <c r="S501" s="398" t="str">
        <f>IF($A501="","",RIGHT(VLOOKUP($A501,BDD!$A$8:$AU$2162,35,0),2))</f>
        <v/>
      </c>
      <c r="T501" s="398" t="str">
        <f>IF($A501="","",RIGHT(VLOOKUP($A501,BDD!$A$8:$AU$2162,38,0),2))</f>
        <v/>
      </c>
      <c r="U501" s="403"/>
      <c r="V501" s="359">
        <v>261</v>
      </c>
      <c r="W501" s="360"/>
      <c r="X501" s="419"/>
      <c r="Y501" s="411" t="str">
        <f>IF($A501="","",IF(VLOOKUP($A501,BDD!$A$8:$AU$2162,32,0)=0,"",VLOOKUP($A501,BDD!$A$8:$AU$2162,32,0)))</f>
        <v/>
      </c>
    </row>
    <row r="502" spans="1:25" s="359" customFormat="1" ht="21" customHeight="1">
      <c r="A502" s="350" t="str">
        <f t="shared" si="13"/>
        <v/>
      </c>
      <c r="B502" s="397" t="str">
        <f>IF($A502="","",VLOOKUP($A502,BDD!$A$8:$AU$2162,3,0))</f>
        <v/>
      </c>
      <c r="C502" s="363" t="str">
        <f>IF($A502="","",VLOOKUP($A502,BDD!$A$8:$AU$2162,4,0))</f>
        <v/>
      </c>
      <c r="D502" s="398" t="str">
        <f>IF($A502="","",VLOOKUP($A502,BDD!$A$8:$AU$2162,12,0))</f>
        <v/>
      </c>
      <c r="E502" s="398" t="str">
        <f>IF($A502="","",VLOOKUP($A502,BDD!$A$8:$AU$2162,5,0))</f>
        <v/>
      </c>
      <c r="F502" s="398" t="str">
        <f>IF($A502="","",VLOOKUP($A502,BDD!$A$8:$AU$2162,6,0))</f>
        <v/>
      </c>
      <c r="G502" s="399" t="str">
        <f>IF($A502="","",VLOOKUP($A502,BDD!$A$8:$AU$2162,7,0))</f>
        <v/>
      </c>
      <c r="H502" s="398" t="str">
        <f>IF($A502="","",VLOOKUP($A502,BDD!$A$8:$AU$2162,8,0))</f>
        <v/>
      </c>
      <c r="I502" s="398" t="str">
        <f>IF($A502="","",VLOOKUP($A502,BDD!$A$8:$AU$2162,13,0))</f>
        <v/>
      </c>
      <c r="J502" s="398" t="str">
        <f>IF($A502="","",VLOOKUP($A502,BDD!$A$8:$AU$2162,14,0))</f>
        <v/>
      </c>
      <c r="K502" s="401" t="str">
        <f>IF(Y502="",IF($A502="","",VLOOKUP($A502,BDD!$A$8:$AU$2162,22,0)),VLOOKUP($A502,BDD!$A$8:$AU$2162,31,0))</f>
        <v/>
      </c>
      <c r="L502" s="399" t="str">
        <f>IF(Y502="",IF($A502="","",VLOOKUP($A502,BDD!$A$8:$AU$2162,16,0)),IF($A502="","",VLOOKUP($A502,BDD!$A$8:$AU$2162,29,0)))</f>
        <v/>
      </c>
      <c r="M502" s="402" t="str">
        <f>IF(Y502="",IF($A502="","",VLOOKUP($A502,BDD!$A$8:$AU$2162,17,0)),VLOOKUP($A502,BDD!$A$8:$AU$2162,30,0))</f>
        <v/>
      </c>
      <c r="N502" s="402" t="str">
        <f>IF(Y502="",IF($A502="","",VLOOKUP($A502,BDD!$A$8:$AU$2162,18,0)),VLOOKUP($A502,BDD!$A$8:$AU$2162,30,0))</f>
        <v/>
      </c>
      <c r="O502" s="402" t="str">
        <f>IF(Y502="",IF($A502="","",VLOOKUP($A502,BDD!$A$8:$AU$2162,19,0)),VLOOKUP($A502,BDD!$A$8:$AU$2162,30,0))</f>
        <v/>
      </c>
      <c r="P502" s="398" t="str">
        <f>IF($A502="","",RIGHT(VLOOKUP($A502,BDD!$A$8:$AU$2162,23,0),2))</f>
        <v/>
      </c>
      <c r="Q502" s="398" t="str">
        <f>IF($A502="","",RIGHT(VLOOKUP($A502,BDD!$A$8:$AU$2162,27,0),2))</f>
        <v/>
      </c>
      <c r="R502" s="398" t="str">
        <f>IF($A502="","",RIGHT(VLOOKUP($A502,BDD!$A$8:$AU$2162,32,0),2))</f>
        <v/>
      </c>
      <c r="S502" s="398" t="str">
        <f>IF($A502="","",RIGHT(VLOOKUP($A502,BDD!$A$8:$AU$2162,35,0),2))</f>
        <v/>
      </c>
      <c r="T502" s="398" t="str">
        <f>IF($A502="","",RIGHT(VLOOKUP($A502,BDD!$A$8:$AU$2162,38,0),2))</f>
        <v/>
      </c>
      <c r="U502" s="403"/>
      <c r="V502" s="359">
        <v>262</v>
      </c>
      <c r="W502" s="360"/>
      <c r="X502" s="419"/>
      <c r="Y502" s="411" t="str">
        <f>IF($A502="","",IF(VLOOKUP($A502,BDD!$A$8:$AU$2162,32,0)=0,"",VLOOKUP($A502,BDD!$A$8:$AU$2162,32,0)))</f>
        <v/>
      </c>
    </row>
    <row r="503" spans="1:25" s="359" customFormat="1" ht="21" customHeight="1">
      <c r="A503" s="350" t="str">
        <f t="shared" si="13"/>
        <v/>
      </c>
      <c r="B503" s="397" t="str">
        <f>IF($A503="","",VLOOKUP($A503,BDD!$A$8:$AU$2162,3,0))</f>
        <v/>
      </c>
      <c r="C503" s="363" t="str">
        <f>IF($A503="","",VLOOKUP($A503,BDD!$A$8:$AU$2162,4,0))</f>
        <v/>
      </c>
      <c r="D503" s="398" t="str">
        <f>IF($A503="","",VLOOKUP($A503,BDD!$A$8:$AU$2162,12,0))</f>
        <v/>
      </c>
      <c r="E503" s="398" t="str">
        <f>IF($A503="","",VLOOKUP($A503,BDD!$A$8:$AU$2162,5,0))</f>
        <v/>
      </c>
      <c r="F503" s="398" t="str">
        <f>IF($A503="","",VLOOKUP($A503,BDD!$A$8:$AU$2162,6,0))</f>
        <v/>
      </c>
      <c r="G503" s="399" t="str">
        <f>IF($A503="","",VLOOKUP($A503,BDD!$A$8:$AU$2162,7,0))</f>
        <v/>
      </c>
      <c r="H503" s="398" t="str">
        <f>IF($A503="","",VLOOKUP($A503,BDD!$A$8:$AU$2162,8,0))</f>
        <v/>
      </c>
      <c r="I503" s="398" t="str">
        <f>IF($A503="","",VLOOKUP($A503,BDD!$A$8:$AU$2162,13,0))</f>
        <v/>
      </c>
      <c r="J503" s="398" t="str">
        <f>IF($A503="","",VLOOKUP($A503,BDD!$A$8:$AU$2162,14,0))</f>
        <v/>
      </c>
      <c r="K503" s="401" t="str">
        <f>IF(Y503="",IF($A503="","",VLOOKUP($A503,BDD!$A$8:$AU$2162,22,0)),VLOOKUP($A503,BDD!$A$8:$AU$2162,31,0))</f>
        <v/>
      </c>
      <c r="L503" s="399" t="str">
        <f>IF(Y503="",IF($A503="","",VLOOKUP($A503,BDD!$A$8:$AU$2162,16,0)),IF($A503="","",VLOOKUP($A503,BDD!$A$8:$AU$2162,29,0)))</f>
        <v/>
      </c>
      <c r="M503" s="402" t="str">
        <f>IF(Y503="",IF($A503="","",VLOOKUP($A503,BDD!$A$8:$AU$2162,17,0)),VLOOKUP($A503,BDD!$A$8:$AU$2162,30,0))</f>
        <v/>
      </c>
      <c r="N503" s="402" t="str">
        <f>IF(Y503="",IF($A503="","",VLOOKUP($A503,BDD!$A$8:$AU$2162,18,0)),VLOOKUP($A503,BDD!$A$8:$AU$2162,30,0))</f>
        <v/>
      </c>
      <c r="O503" s="402" t="str">
        <f>IF(Y503="",IF($A503="","",VLOOKUP($A503,BDD!$A$8:$AU$2162,19,0)),VLOOKUP($A503,BDD!$A$8:$AU$2162,30,0))</f>
        <v/>
      </c>
      <c r="P503" s="398" t="str">
        <f>IF($A503="","",RIGHT(VLOOKUP($A503,BDD!$A$8:$AU$2162,23,0),2))</f>
        <v/>
      </c>
      <c r="Q503" s="398" t="str">
        <f>IF($A503="","",RIGHT(VLOOKUP($A503,BDD!$A$8:$AU$2162,27,0),2))</f>
        <v/>
      </c>
      <c r="R503" s="398" t="str">
        <f>IF($A503="","",RIGHT(VLOOKUP($A503,BDD!$A$8:$AU$2162,32,0),2))</f>
        <v/>
      </c>
      <c r="S503" s="398" t="str">
        <f>IF($A503="","",RIGHT(VLOOKUP($A503,BDD!$A$8:$AU$2162,35,0),2))</f>
        <v/>
      </c>
      <c r="T503" s="398" t="str">
        <f>IF($A503="","",RIGHT(VLOOKUP($A503,BDD!$A$8:$AU$2162,38,0),2))</f>
        <v/>
      </c>
      <c r="U503" s="403"/>
      <c r="V503" s="359">
        <v>263</v>
      </c>
      <c r="W503" s="360"/>
      <c r="X503" s="419"/>
      <c r="Y503" s="411" t="str">
        <f>IF($A503="","",IF(VLOOKUP($A503,BDD!$A$8:$AU$2162,32,0)=0,"",VLOOKUP($A503,BDD!$A$8:$AU$2162,32,0)))</f>
        <v/>
      </c>
    </row>
    <row r="504" spans="1:25" s="359" customFormat="1" ht="21" customHeight="1">
      <c r="A504" s="350" t="str">
        <f t="shared" si="13"/>
        <v/>
      </c>
      <c r="B504" s="397" t="str">
        <f>IF($A504="","",VLOOKUP($A504,BDD!$A$8:$AU$2162,3,0))</f>
        <v/>
      </c>
      <c r="C504" s="363" t="str">
        <f>IF($A504="","",VLOOKUP($A504,BDD!$A$8:$AU$2162,4,0))</f>
        <v/>
      </c>
      <c r="D504" s="398" t="str">
        <f>IF($A504="","",VLOOKUP($A504,BDD!$A$8:$AU$2162,12,0))</f>
        <v/>
      </c>
      <c r="E504" s="398" t="str">
        <f>IF($A504="","",VLOOKUP($A504,BDD!$A$8:$AU$2162,5,0))</f>
        <v/>
      </c>
      <c r="F504" s="398" t="str">
        <f>IF($A504="","",VLOOKUP($A504,BDD!$A$8:$AU$2162,6,0))</f>
        <v/>
      </c>
      <c r="G504" s="399" t="str">
        <f>IF($A504="","",VLOOKUP($A504,BDD!$A$8:$AU$2162,7,0))</f>
        <v/>
      </c>
      <c r="H504" s="398" t="str">
        <f>IF($A504="","",VLOOKUP($A504,BDD!$A$8:$AU$2162,8,0))</f>
        <v/>
      </c>
      <c r="I504" s="398" t="str">
        <f>IF($A504="","",VLOOKUP($A504,BDD!$A$8:$AU$2162,13,0))</f>
        <v/>
      </c>
      <c r="J504" s="398" t="str">
        <f>IF($A504="","",VLOOKUP($A504,BDD!$A$8:$AU$2162,14,0))</f>
        <v/>
      </c>
      <c r="K504" s="401" t="str">
        <f>IF(Y504="",IF($A504="","",VLOOKUP($A504,BDD!$A$8:$AU$2162,22,0)),VLOOKUP($A504,BDD!$A$8:$AU$2162,31,0))</f>
        <v/>
      </c>
      <c r="L504" s="399" t="str">
        <f>IF(Y504="",IF($A504="","",VLOOKUP($A504,BDD!$A$8:$AU$2162,16,0)),IF($A504="","",VLOOKUP($A504,BDD!$A$8:$AU$2162,29,0)))</f>
        <v/>
      </c>
      <c r="M504" s="402" t="str">
        <f>IF(Y504="",IF($A504="","",VLOOKUP($A504,BDD!$A$8:$AU$2162,17,0)),VLOOKUP($A504,BDD!$A$8:$AU$2162,30,0))</f>
        <v/>
      </c>
      <c r="N504" s="402" t="str">
        <f>IF(Y504="",IF($A504="","",VLOOKUP($A504,BDD!$A$8:$AU$2162,18,0)),VLOOKUP($A504,BDD!$A$8:$AU$2162,30,0))</f>
        <v/>
      </c>
      <c r="O504" s="402" t="str">
        <f>IF(Y504="",IF($A504="","",VLOOKUP($A504,BDD!$A$8:$AU$2162,19,0)),VLOOKUP($A504,BDD!$A$8:$AU$2162,30,0))</f>
        <v/>
      </c>
      <c r="P504" s="398" t="str">
        <f>IF($A504="","",RIGHT(VLOOKUP($A504,BDD!$A$8:$AU$2162,23,0),2))</f>
        <v/>
      </c>
      <c r="Q504" s="398" t="str">
        <f>IF($A504="","",RIGHT(VLOOKUP($A504,BDD!$A$8:$AU$2162,27,0),2))</f>
        <v/>
      </c>
      <c r="R504" s="398" t="str">
        <f>IF($A504="","",RIGHT(VLOOKUP($A504,BDD!$A$8:$AU$2162,32,0),2))</f>
        <v/>
      </c>
      <c r="S504" s="398" t="str">
        <f>IF($A504="","",RIGHT(VLOOKUP($A504,BDD!$A$8:$AU$2162,35,0),2))</f>
        <v/>
      </c>
      <c r="T504" s="398" t="str">
        <f>IF($A504="","",RIGHT(VLOOKUP($A504,BDD!$A$8:$AU$2162,38,0),2))</f>
        <v/>
      </c>
      <c r="U504" s="403"/>
      <c r="V504" s="359">
        <v>264</v>
      </c>
      <c r="W504" s="360"/>
      <c r="X504" s="419"/>
      <c r="Y504" s="411" t="str">
        <f>IF($A504="","",IF(VLOOKUP($A504,BDD!$A$8:$AU$2162,32,0)=0,"",VLOOKUP($A504,BDD!$A$8:$AU$2162,32,0)))</f>
        <v/>
      </c>
    </row>
    <row r="505" spans="1:25" s="359" customFormat="1" ht="21" customHeight="1">
      <c r="A505" s="350" t="str">
        <f t="shared" si="13"/>
        <v/>
      </c>
      <c r="B505" s="397" t="str">
        <f>IF($A505="","",VLOOKUP($A505,BDD!$A$8:$AU$2162,3,0))</f>
        <v/>
      </c>
      <c r="C505" s="363" t="str">
        <f>IF($A505="","",VLOOKUP($A505,BDD!$A$8:$AU$2162,4,0))</f>
        <v/>
      </c>
      <c r="D505" s="398" t="str">
        <f>IF($A505="","",VLOOKUP($A505,BDD!$A$8:$AU$2162,12,0))</f>
        <v/>
      </c>
      <c r="E505" s="398" t="str">
        <f>IF($A505="","",VLOOKUP($A505,BDD!$A$8:$AU$2162,5,0))</f>
        <v/>
      </c>
      <c r="F505" s="398" t="str">
        <f>IF($A505="","",VLOOKUP($A505,BDD!$A$8:$AU$2162,6,0))</f>
        <v/>
      </c>
      <c r="G505" s="399" t="str">
        <f>IF($A505="","",VLOOKUP($A505,BDD!$A$8:$AU$2162,7,0))</f>
        <v/>
      </c>
      <c r="H505" s="400" t="str">
        <f>IF($A505="","",VLOOKUP($A505,BDD!$A$8:$AU$2162,8,0))</f>
        <v/>
      </c>
      <c r="I505" s="398" t="str">
        <f>IF($A505="","",VLOOKUP($A505,BDD!$A$8:$AU$2162,13,0))</f>
        <v/>
      </c>
      <c r="J505" s="398" t="str">
        <f>IF($A505="","",VLOOKUP($A505,BDD!$A$8:$AU$2162,14,0))</f>
        <v/>
      </c>
      <c r="K505" s="401" t="str">
        <f>IF(Y505="",IF($A505="","",VLOOKUP($A505,BDD!$A$8:$AU$2162,22,0)),VLOOKUP($A505,BDD!$A$8:$AU$2162,31,0))</f>
        <v/>
      </c>
      <c r="L505" s="399" t="str">
        <f>IF(Y505="",IF($A505="","",VLOOKUP($A505,BDD!$A$8:$AU$2162,16,0)),IF($A505="","",VLOOKUP($A505,BDD!$A$8:$AU$2162,29,0)))</f>
        <v/>
      </c>
      <c r="M505" s="402" t="str">
        <f>IF(Y505="",IF($A505="","",VLOOKUP($A505,BDD!$A$8:$AU$2162,17,0)),VLOOKUP($A505,BDD!$A$8:$AU$2162,30,0))</f>
        <v/>
      </c>
      <c r="N505" s="402" t="str">
        <f>IF(Y505="",IF($A505="","",VLOOKUP($A505,BDD!$A$8:$AU$2162,18,0)),VLOOKUP($A505,BDD!$A$8:$AU$2162,30,0))</f>
        <v/>
      </c>
      <c r="O505" s="402" t="str">
        <f>IF(Y505="",IF($A505="","",VLOOKUP($A505,BDD!$A$8:$AU$2162,19,0)),VLOOKUP($A505,BDD!$A$8:$AU$2162,30,0))</f>
        <v/>
      </c>
      <c r="P505" s="398" t="str">
        <f>IF($A505="","",RIGHT(VLOOKUP($A505,BDD!$A$8:$AU$2162,23,0),2))</f>
        <v/>
      </c>
      <c r="Q505" s="398" t="str">
        <f>IF($A505="","",RIGHT(VLOOKUP($A505,BDD!$A$8:$AU$2162,27,0),2))</f>
        <v/>
      </c>
      <c r="R505" s="398" t="str">
        <f>IF($A505="","",RIGHT(VLOOKUP($A505,BDD!$A$8:$AU$2162,32,0),2))</f>
        <v/>
      </c>
      <c r="S505" s="398" t="str">
        <f>IF($A505="","",RIGHT(VLOOKUP($A505,BDD!$A$8:$AU$2162,35,0),2))</f>
        <v/>
      </c>
      <c r="T505" s="398" t="str">
        <f>IF($A505="","",RIGHT(VLOOKUP($A505,BDD!$A$8:$AU$2162,38,0),2))</f>
        <v/>
      </c>
      <c r="U505" s="403"/>
      <c r="V505" s="359">
        <v>265</v>
      </c>
      <c r="W505" s="360"/>
      <c r="X505" s="419"/>
      <c r="Y505" s="411" t="str">
        <f>IF($A505="","",IF(VLOOKUP($A505,BDD!$A$8:$AU$2162,32,0)=0,"",VLOOKUP($A505,BDD!$A$8:$AU$2162,32,0)))</f>
        <v/>
      </c>
    </row>
    <row r="506" spans="1:25" s="359" customFormat="1" ht="21" customHeight="1">
      <c r="A506" s="350" t="str">
        <f t="shared" si="13"/>
        <v/>
      </c>
      <c r="B506" s="397" t="str">
        <f>IF($A506="","",VLOOKUP($A506,BDD!$A$8:$AU$2162,3,0))</f>
        <v/>
      </c>
      <c r="C506" s="363" t="str">
        <f>IF($A506="","",VLOOKUP($A506,BDD!$A$8:$AU$2162,4,0))</f>
        <v/>
      </c>
      <c r="D506" s="398" t="str">
        <f>IF($A506="","",VLOOKUP($A506,BDD!$A$8:$AU$2162,12,0))</f>
        <v/>
      </c>
      <c r="E506" s="398" t="str">
        <f>IF($A506="","",VLOOKUP($A506,BDD!$A$8:$AU$2162,5,0))</f>
        <v/>
      </c>
      <c r="F506" s="398" t="str">
        <f>IF($A506="","",VLOOKUP($A506,BDD!$A$8:$AU$2162,6,0))</f>
        <v/>
      </c>
      <c r="G506" s="399" t="str">
        <f>IF($A506="","",VLOOKUP($A506,BDD!$A$8:$AU$2162,7,0))</f>
        <v/>
      </c>
      <c r="H506" s="398" t="str">
        <f>IF($A506="","",VLOOKUP($A506,BDD!$A$8:$AU$2162,8,0))</f>
        <v/>
      </c>
      <c r="I506" s="398" t="str">
        <f>IF($A506="","",VLOOKUP($A506,BDD!$A$8:$AU$2162,13,0))</f>
        <v/>
      </c>
      <c r="J506" s="398" t="str">
        <f>IF($A506="","",VLOOKUP($A506,BDD!$A$8:$AU$2162,14,0))</f>
        <v/>
      </c>
      <c r="K506" s="401" t="str">
        <f>IF(Y506="",IF($A506="","",VLOOKUP($A506,BDD!$A$8:$AU$2162,22,0)),VLOOKUP($A506,BDD!$A$8:$AU$2162,31,0))</f>
        <v/>
      </c>
      <c r="L506" s="399" t="str">
        <f>IF(Y506="",IF($A506="","",VLOOKUP($A506,BDD!$A$8:$AU$2162,16,0)),IF($A506="","",VLOOKUP($A506,BDD!$A$8:$AU$2162,29,0)))</f>
        <v/>
      </c>
      <c r="M506" s="402" t="str">
        <f>IF(Y506="",IF($A506="","",VLOOKUP($A506,BDD!$A$8:$AU$2162,17,0)),VLOOKUP($A506,BDD!$A$8:$AU$2162,30,0))</f>
        <v/>
      </c>
      <c r="N506" s="402" t="str">
        <f>IF(Y506="",IF($A506="","",VLOOKUP($A506,BDD!$A$8:$AU$2162,18,0)),VLOOKUP($A506,BDD!$A$8:$AU$2162,30,0))</f>
        <v/>
      </c>
      <c r="O506" s="402" t="str">
        <f>IF(Y506="",IF($A506="","",VLOOKUP($A506,BDD!$A$8:$AU$2162,19,0)),VLOOKUP($A506,BDD!$A$8:$AU$2162,30,0))</f>
        <v/>
      </c>
      <c r="P506" s="398" t="str">
        <f>IF($A506="","",RIGHT(VLOOKUP($A506,BDD!$A$8:$AU$2162,23,0),2))</f>
        <v/>
      </c>
      <c r="Q506" s="398" t="str">
        <f>IF($A506="","",RIGHT(VLOOKUP($A506,BDD!$A$8:$AU$2162,27,0),2))</f>
        <v/>
      </c>
      <c r="R506" s="398" t="str">
        <f>IF($A506="","",RIGHT(VLOOKUP($A506,BDD!$A$8:$AU$2162,32,0),2))</f>
        <v/>
      </c>
      <c r="S506" s="398" t="str">
        <f>IF($A506="","",RIGHT(VLOOKUP($A506,BDD!$A$8:$AU$2162,35,0),2))</f>
        <v/>
      </c>
      <c r="T506" s="398" t="str">
        <f>IF($A506="","",RIGHT(VLOOKUP($A506,BDD!$A$8:$AU$2162,38,0),2))</f>
        <v/>
      </c>
      <c r="U506" s="403"/>
      <c r="V506" s="359">
        <v>266</v>
      </c>
      <c r="W506" s="360"/>
      <c r="X506" s="419"/>
      <c r="Y506" s="411" t="str">
        <f>IF($A506="","",IF(VLOOKUP($A506,BDD!$A$8:$AU$2162,32,0)=0,"",VLOOKUP($A506,BDD!$A$8:$AU$2162,32,0)))</f>
        <v/>
      </c>
    </row>
    <row r="507" spans="1:25" s="359" customFormat="1" ht="21" customHeight="1">
      <c r="A507" s="350" t="str">
        <f t="shared" si="13"/>
        <v/>
      </c>
      <c r="B507" s="397" t="str">
        <f>IF($A507="","",VLOOKUP($A507,BDD!$A$8:$AU$2162,3,0))</f>
        <v/>
      </c>
      <c r="C507" s="363" t="str">
        <f>IF($A507="","",VLOOKUP($A507,BDD!$A$8:$AU$2162,4,0))</f>
        <v/>
      </c>
      <c r="D507" s="398" t="str">
        <f>IF($A507="","",VLOOKUP($A507,BDD!$A$8:$AU$2162,12,0))</f>
        <v/>
      </c>
      <c r="E507" s="398" t="str">
        <f>IF($A507="","",VLOOKUP($A507,BDD!$A$8:$AU$2162,5,0))</f>
        <v/>
      </c>
      <c r="F507" s="398" t="str">
        <f>IF($A507="","",VLOOKUP($A507,BDD!$A$8:$AU$2162,6,0))</f>
        <v/>
      </c>
      <c r="G507" s="399" t="str">
        <f>IF($A507="","",VLOOKUP($A507,BDD!$A$8:$AU$2162,7,0))</f>
        <v/>
      </c>
      <c r="H507" s="398" t="str">
        <f>IF($A507="","",VLOOKUP($A507,BDD!$A$8:$AU$2162,8,0))</f>
        <v/>
      </c>
      <c r="I507" s="398" t="str">
        <f>IF($A507="","",VLOOKUP($A507,BDD!$A$8:$AU$2162,13,0))</f>
        <v/>
      </c>
      <c r="J507" s="398" t="str">
        <f>IF($A507="","",VLOOKUP($A507,BDD!$A$8:$AU$2162,14,0))</f>
        <v/>
      </c>
      <c r="K507" s="401" t="str">
        <f>IF(Y507="",IF($A507="","",VLOOKUP($A507,BDD!$A$8:$AU$2162,22,0)),VLOOKUP($A507,BDD!$A$8:$AU$2162,31,0))</f>
        <v/>
      </c>
      <c r="L507" s="399" t="str">
        <f>IF(Y507="",IF($A507="","",VLOOKUP($A507,BDD!$A$8:$AU$2162,16,0)),IF($A507="","",VLOOKUP($A507,BDD!$A$8:$AU$2162,29,0)))</f>
        <v/>
      </c>
      <c r="M507" s="402" t="str">
        <f>IF(Y507="",IF($A507="","",VLOOKUP($A507,BDD!$A$8:$AU$2162,17,0)),VLOOKUP($A507,BDD!$A$8:$AU$2162,30,0))</f>
        <v/>
      </c>
      <c r="N507" s="402" t="str">
        <f>IF(Y507="",IF($A507="","",VLOOKUP($A507,BDD!$A$8:$AU$2162,18,0)),VLOOKUP($A507,BDD!$A$8:$AU$2162,30,0))</f>
        <v/>
      </c>
      <c r="O507" s="402" t="str">
        <f>IF(Y507="",IF($A507="","",VLOOKUP($A507,BDD!$A$8:$AU$2162,19,0)),VLOOKUP($A507,BDD!$A$8:$AU$2162,30,0))</f>
        <v/>
      </c>
      <c r="P507" s="398" t="str">
        <f>IF($A507="","",RIGHT(VLOOKUP($A507,BDD!$A$8:$AU$2162,23,0),2))</f>
        <v/>
      </c>
      <c r="Q507" s="398" t="str">
        <f>IF($A507="","",RIGHT(VLOOKUP($A507,BDD!$A$8:$AU$2162,27,0),2))</f>
        <v/>
      </c>
      <c r="R507" s="398" t="str">
        <f>IF($A507="","",RIGHT(VLOOKUP($A507,BDD!$A$8:$AU$2162,32,0),2))</f>
        <v/>
      </c>
      <c r="S507" s="398" t="str">
        <f>IF($A507="","",RIGHT(VLOOKUP($A507,BDD!$A$8:$AU$2162,35,0),2))</f>
        <v/>
      </c>
      <c r="T507" s="398" t="str">
        <f>IF($A507="","",RIGHT(VLOOKUP($A507,BDD!$A$8:$AU$2162,38,0),2))</f>
        <v/>
      </c>
      <c r="U507" s="403"/>
      <c r="V507" s="359">
        <v>267</v>
      </c>
      <c r="W507" s="360"/>
      <c r="X507" s="419"/>
      <c r="Y507" s="411" t="str">
        <f>IF($A507="","",IF(VLOOKUP($A507,BDD!$A$8:$AU$2162,32,0)=0,"",VLOOKUP($A507,BDD!$A$8:$AU$2162,32,0)))</f>
        <v/>
      </c>
    </row>
    <row r="508" spans="1:25" s="359" customFormat="1" ht="21" customHeight="1">
      <c r="A508" s="350" t="str">
        <f t="shared" si="13"/>
        <v/>
      </c>
      <c r="B508" s="397" t="str">
        <f>IF($A508="","",VLOOKUP($A508,BDD!$A$8:$AU$2162,3,0))</f>
        <v/>
      </c>
      <c r="C508" s="363" t="str">
        <f>IF($A508="","",VLOOKUP($A508,BDD!$A$8:$AU$2162,4,0))</f>
        <v/>
      </c>
      <c r="D508" s="398" t="str">
        <f>IF($A508="","",VLOOKUP($A508,BDD!$A$8:$AU$2162,12,0))</f>
        <v/>
      </c>
      <c r="E508" s="398" t="str">
        <f>IF($A508="","",VLOOKUP($A508,BDD!$A$8:$AU$2162,5,0))</f>
        <v/>
      </c>
      <c r="F508" s="398" t="str">
        <f>IF($A508="","",VLOOKUP($A508,BDD!$A$8:$AU$2162,6,0))</f>
        <v/>
      </c>
      <c r="G508" s="399" t="str">
        <f>IF($A508="","",VLOOKUP($A508,BDD!$A$8:$AU$2162,7,0))</f>
        <v/>
      </c>
      <c r="H508" s="398" t="str">
        <f>IF($A508="","",VLOOKUP($A508,BDD!$A$8:$AU$2162,8,0))</f>
        <v/>
      </c>
      <c r="I508" s="398" t="str">
        <f>IF($A508="","",VLOOKUP($A508,BDD!$A$8:$AU$2162,13,0))</f>
        <v/>
      </c>
      <c r="J508" s="398" t="str">
        <f>IF($A508="","",VLOOKUP($A508,BDD!$A$8:$AU$2162,14,0))</f>
        <v/>
      </c>
      <c r="K508" s="401" t="str">
        <f>IF(Y508="",IF($A508="","",VLOOKUP($A508,BDD!$A$8:$AU$2162,22,0)),VLOOKUP($A508,BDD!$A$8:$AU$2162,31,0))</f>
        <v/>
      </c>
      <c r="L508" s="399" t="str">
        <f>IF(Y508="",IF($A508="","",VLOOKUP($A508,BDD!$A$8:$AU$2162,16,0)),IF($A508="","",VLOOKUP($A508,BDD!$A$8:$AU$2162,29,0)))</f>
        <v/>
      </c>
      <c r="M508" s="402" t="str">
        <f>IF(Y508="",IF($A508="","",VLOOKUP($A508,BDD!$A$8:$AU$2162,17,0)),VLOOKUP($A508,BDD!$A$8:$AU$2162,30,0))</f>
        <v/>
      </c>
      <c r="N508" s="402" t="str">
        <f>IF(Y508="",IF($A508="","",VLOOKUP($A508,BDD!$A$8:$AU$2162,18,0)),VLOOKUP($A508,BDD!$A$8:$AU$2162,30,0))</f>
        <v/>
      </c>
      <c r="O508" s="402" t="str">
        <f>IF(Y508="",IF($A508="","",VLOOKUP($A508,BDD!$A$8:$AU$2162,19,0)),VLOOKUP($A508,BDD!$A$8:$AU$2162,30,0))</f>
        <v/>
      </c>
      <c r="P508" s="398" t="str">
        <f>IF($A508="","",RIGHT(VLOOKUP($A508,BDD!$A$8:$AU$2162,23,0),2))</f>
        <v/>
      </c>
      <c r="Q508" s="398" t="str">
        <f>IF($A508="","",RIGHT(VLOOKUP($A508,BDD!$A$8:$AU$2162,27,0),2))</f>
        <v/>
      </c>
      <c r="R508" s="398" t="str">
        <f>IF($A508="","",RIGHT(VLOOKUP($A508,BDD!$A$8:$AU$2162,32,0),2))</f>
        <v/>
      </c>
      <c r="S508" s="398" t="str">
        <f>IF($A508="","",RIGHT(VLOOKUP($A508,BDD!$A$8:$AU$2162,35,0),2))</f>
        <v/>
      </c>
      <c r="T508" s="398" t="str">
        <f>IF($A508="","",RIGHT(VLOOKUP($A508,BDD!$A$8:$AU$2162,38,0),2))</f>
        <v/>
      </c>
      <c r="U508" s="403"/>
      <c r="V508" s="359">
        <v>268</v>
      </c>
      <c r="W508" s="360"/>
      <c r="X508" s="419"/>
      <c r="Y508" s="411" t="str">
        <f>IF($A508="","",IF(VLOOKUP($A508,BDD!$A$8:$AU$2162,32,0)=0,"",VLOOKUP($A508,BDD!$A$8:$AU$2162,32,0)))</f>
        <v/>
      </c>
    </row>
    <row r="509" spans="1:25" s="359" customFormat="1" ht="21" customHeight="1">
      <c r="A509" s="350" t="str">
        <f t="shared" si="13"/>
        <v/>
      </c>
      <c r="B509" s="397" t="str">
        <f>IF($A509="","",VLOOKUP($A509,BDD!$A$8:$AU$2162,3,0))</f>
        <v/>
      </c>
      <c r="C509" s="363" t="str">
        <f>IF($A509="","",VLOOKUP($A509,BDD!$A$8:$AU$2162,4,0))</f>
        <v/>
      </c>
      <c r="D509" s="398" t="str">
        <f>IF($A509="","",VLOOKUP($A509,BDD!$A$8:$AU$2162,12,0))</f>
        <v/>
      </c>
      <c r="E509" s="398" t="str">
        <f>IF($A509="","",VLOOKUP($A509,BDD!$A$8:$AU$2162,5,0))</f>
        <v/>
      </c>
      <c r="F509" s="398" t="str">
        <f>IF($A509="","",VLOOKUP($A509,BDD!$A$8:$AU$2162,6,0))</f>
        <v/>
      </c>
      <c r="G509" s="399" t="str">
        <f>IF($A509="","",VLOOKUP($A509,BDD!$A$8:$AU$2162,7,0))</f>
        <v/>
      </c>
      <c r="H509" s="398" t="str">
        <f>IF($A509="","",VLOOKUP($A509,BDD!$A$8:$AU$2162,8,0))</f>
        <v/>
      </c>
      <c r="I509" s="398" t="str">
        <f>IF($A509="","",VLOOKUP($A509,BDD!$A$8:$AU$2162,13,0))</f>
        <v/>
      </c>
      <c r="J509" s="398" t="str">
        <f>IF($A509="","",VLOOKUP($A509,BDD!$A$8:$AU$2162,14,0))</f>
        <v/>
      </c>
      <c r="K509" s="401" t="str">
        <f>IF(Y509="",IF($A509="","",VLOOKUP($A509,BDD!$A$8:$AU$2162,22,0)),VLOOKUP($A509,BDD!$A$8:$AU$2162,31,0))</f>
        <v/>
      </c>
      <c r="L509" s="399" t="str">
        <f>IF(Y509="",IF($A509="","",VLOOKUP($A509,BDD!$A$8:$AU$2162,16,0)),IF($A509="","",VLOOKUP($A509,BDD!$A$8:$AU$2162,29,0)))</f>
        <v/>
      </c>
      <c r="M509" s="402" t="str">
        <f>IF(Y509="",IF($A509="","",VLOOKUP($A509,BDD!$A$8:$AU$2162,17,0)),VLOOKUP($A509,BDD!$A$8:$AU$2162,30,0))</f>
        <v/>
      </c>
      <c r="N509" s="402" t="str">
        <f>IF(Y509="",IF($A509="","",VLOOKUP($A509,BDD!$A$8:$AU$2162,18,0)),VLOOKUP($A509,BDD!$A$8:$AU$2162,30,0))</f>
        <v/>
      </c>
      <c r="O509" s="402" t="str">
        <f>IF(Y509="",IF($A509="","",VLOOKUP($A509,BDD!$A$8:$AU$2162,19,0)),VLOOKUP($A509,BDD!$A$8:$AU$2162,30,0))</f>
        <v/>
      </c>
      <c r="P509" s="398" t="str">
        <f>IF($A509="","",RIGHT(VLOOKUP($A509,BDD!$A$8:$AU$2162,23,0),2))</f>
        <v/>
      </c>
      <c r="Q509" s="398" t="str">
        <f>IF($A509="","",RIGHT(VLOOKUP($A509,BDD!$A$8:$AU$2162,27,0),2))</f>
        <v/>
      </c>
      <c r="R509" s="398" t="str">
        <f>IF($A509="","",RIGHT(VLOOKUP($A509,BDD!$A$8:$AU$2162,32,0),2))</f>
        <v/>
      </c>
      <c r="S509" s="398" t="str">
        <f>IF($A509="","",RIGHT(VLOOKUP($A509,BDD!$A$8:$AU$2162,35,0),2))</f>
        <v/>
      </c>
      <c r="T509" s="398" t="str">
        <f>IF($A509="","",RIGHT(VLOOKUP($A509,BDD!$A$8:$AU$2162,38,0),2))</f>
        <v/>
      </c>
      <c r="U509" s="403"/>
      <c r="V509" s="359">
        <v>269</v>
      </c>
      <c r="W509" s="360"/>
      <c r="X509" s="419"/>
      <c r="Y509" s="411" t="str">
        <f>IF($A509="","",IF(VLOOKUP($A509,BDD!$A$8:$AU$2162,32,0)=0,"",VLOOKUP($A509,BDD!$A$8:$AU$2162,32,0)))</f>
        <v/>
      </c>
    </row>
    <row r="510" spans="1:25" s="359" customFormat="1" ht="21" customHeight="1">
      <c r="A510" s="350" t="str">
        <f t="shared" si="13"/>
        <v/>
      </c>
      <c r="B510" s="397" t="str">
        <f>IF($A510="","",VLOOKUP($A510,BDD!$A$8:$AU$2162,3,0))</f>
        <v/>
      </c>
      <c r="C510" s="363" t="str">
        <f>IF($A510="","",VLOOKUP($A510,BDD!$A$8:$AU$2162,4,0))</f>
        <v/>
      </c>
      <c r="D510" s="398" t="str">
        <f>IF($A510="","",VLOOKUP($A510,BDD!$A$8:$AU$2162,12,0))</f>
        <v/>
      </c>
      <c r="E510" s="398" t="str">
        <f>IF($A510="","",VLOOKUP($A510,BDD!$A$8:$AU$2162,5,0))</f>
        <v/>
      </c>
      <c r="F510" s="398" t="str">
        <f>IF($A510="","",VLOOKUP($A510,BDD!$A$8:$AU$2162,6,0))</f>
        <v/>
      </c>
      <c r="G510" s="399" t="str">
        <f>IF($A510="","",VLOOKUP($A510,BDD!$A$8:$AU$2162,7,0))</f>
        <v/>
      </c>
      <c r="H510" s="398" t="str">
        <f>IF($A510="","",VLOOKUP($A510,BDD!$A$8:$AU$2162,8,0))</f>
        <v/>
      </c>
      <c r="I510" s="398" t="str">
        <f>IF($A510="","",VLOOKUP($A510,BDD!$A$8:$AU$2162,13,0))</f>
        <v/>
      </c>
      <c r="J510" s="398" t="str">
        <f>IF($A510="","",VLOOKUP($A510,BDD!$A$8:$AU$2162,14,0))</f>
        <v/>
      </c>
      <c r="K510" s="401" t="str">
        <f>IF(Y510="",IF($A510="","",VLOOKUP($A510,BDD!$A$8:$AU$2162,22,0)),VLOOKUP($A510,BDD!$A$8:$AU$2162,31,0))</f>
        <v/>
      </c>
      <c r="L510" s="399" t="str">
        <f>IF(Y510="",IF($A510="","",VLOOKUP($A510,BDD!$A$8:$AU$2162,16,0)),IF($A510="","",VLOOKUP($A510,BDD!$A$8:$AU$2162,29,0)))</f>
        <v/>
      </c>
      <c r="M510" s="402" t="str">
        <f>IF(Y510="",IF($A510="","",VLOOKUP($A510,BDD!$A$8:$AU$2162,17,0)),VLOOKUP($A510,BDD!$A$8:$AU$2162,30,0))</f>
        <v/>
      </c>
      <c r="N510" s="402" t="str">
        <f>IF(Y510="",IF($A510="","",VLOOKUP($A510,BDD!$A$8:$AU$2162,18,0)),VLOOKUP($A510,BDD!$A$8:$AU$2162,30,0))</f>
        <v/>
      </c>
      <c r="O510" s="402" t="str">
        <f>IF(Y510="",IF($A510="","",VLOOKUP($A510,BDD!$A$8:$AU$2162,19,0)),VLOOKUP($A510,BDD!$A$8:$AU$2162,30,0))</f>
        <v/>
      </c>
      <c r="P510" s="398" t="str">
        <f>IF($A510="","",RIGHT(VLOOKUP($A510,BDD!$A$8:$AU$2162,23,0),2))</f>
        <v/>
      </c>
      <c r="Q510" s="398" t="str">
        <f>IF($A510="","",RIGHT(VLOOKUP($A510,BDD!$A$8:$AU$2162,27,0),2))</f>
        <v/>
      </c>
      <c r="R510" s="398" t="str">
        <f>IF($A510="","",RIGHT(VLOOKUP($A510,BDD!$A$8:$AU$2162,32,0),2))</f>
        <v/>
      </c>
      <c r="S510" s="398" t="str">
        <f>IF($A510="","",RIGHT(VLOOKUP($A510,BDD!$A$8:$AU$2162,35,0),2))</f>
        <v/>
      </c>
      <c r="T510" s="398" t="str">
        <f>IF($A510="","",RIGHT(VLOOKUP($A510,BDD!$A$8:$AU$2162,38,0),2))</f>
        <v/>
      </c>
      <c r="U510" s="403"/>
      <c r="V510" s="359">
        <v>270</v>
      </c>
      <c r="W510" s="360"/>
      <c r="X510" s="419"/>
      <c r="Y510" s="411" t="str">
        <f>IF($A510="","",IF(VLOOKUP($A510,BDD!$A$8:$AU$2162,32,0)=0,"",VLOOKUP($A510,BDD!$A$8:$AU$2162,32,0)))</f>
        <v/>
      </c>
    </row>
    <row r="511" spans="1:25" s="359" customFormat="1" ht="21" customHeight="1">
      <c r="A511" s="350" t="str">
        <f t="shared" si="13"/>
        <v/>
      </c>
      <c r="B511" s="397" t="str">
        <f>IF($A511="","",VLOOKUP($A511,BDD!$A$8:$AU$2162,3,0))</f>
        <v/>
      </c>
      <c r="C511" s="363" t="str">
        <f>IF($A511="","",VLOOKUP($A511,BDD!$A$8:$AU$2162,4,0))</f>
        <v/>
      </c>
      <c r="D511" s="398" t="str">
        <f>IF($A511="","",VLOOKUP($A511,BDD!$A$8:$AU$2162,12,0))</f>
        <v/>
      </c>
      <c r="E511" s="398" t="str">
        <f>IF($A511="","",VLOOKUP($A511,BDD!$A$8:$AU$2162,5,0))</f>
        <v/>
      </c>
      <c r="F511" s="398" t="str">
        <f>IF($A511="","",VLOOKUP($A511,BDD!$A$8:$AU$2162,6,0))</f>
        <v/>
      </c>
      <c r="G511" s="399" t="str">
        <f>IF($A511="","",VLOOKUP($A511,BDD!$A$8:$AU$2162,7,0))</f>
        <v/>
      </c>
      <c r="H511" s="398" t="str">
        <f>IF($A511="","",VLOOKUP($A511,BDD!$A$8:$AU$2162,8,0))</f>
        <v/>
      </c>
      <c r="I511" s="398" t="str">
        <f>IF($A511="","",VLOOKUP($A511,BDD!$A$8:$AU$2162,13,0))</f>
        <v/>
      </c>
      <c r="J511" s="398" t="str">
        <f>IF($A511="","",VLOOKUP($A511,BDD!$A$8:$AU$2162,14,0))</f>
        <v/>
      </c>
      <c r="K511" s="401" t="str">
        <f>IF(Y511="",IF($A511="","",VLOOKUP($A511,BDD!$A$8:$AU$2162,22,0)),VLOOKUP($A511,BDD!$A$8:$AU$2162,31,0))</f>
        <v/>
      </c>
      <c r="L511" s="399" t="str">
        <f>IF(Y511="",IF($A511="","",VLOOKUP($A511,BDD!$A$8:$AU$2162,16,0)),IF($A511="","",VLOOKUP($A511,BDD!$A$8:$AU$2162,29,0)))</f>
        <v/>
      </c>
      <c r="M511" s="402" t="str">
        <f>IF(Y511="",IF($A511="","",VLOOKUP($A511,BDD!$A$8:$AU$2162,17,0)),VLOOKUP($A511,BDD!$A$8:$AU$2162,30,0))</f>
        <v/>
      </c>
      <c r="N511" s="402" t="str">
        <f>IF(Y511="",IF($A511="","",VLOOKUP($A511,BDD!$A$8:$AU$2162,18,0)),VLOOKUP($A511,BDD!$A$8:$AU$2162,30,0))</f>
        <v/>
      </c>
      <c r="O511" s="402" t="str">
        <f>IF(Y511="",IF($A511="","",VLOOKUP($A511,BDD!$A$8:$AU$2162,19,0)),VLOOKUP($A511,BDD!$A$8:$AU$2162,30,0))</f>
        <v/>
      </c>
      <c r="P511" s="398" t="str">
        <f>IF($A511="","",RIGHT(VLOOKUP($A511,BDD!$A$8:$AU$2162,23,0),2))</f>
        <v/>
      </c>
      <c r="Q511" s="398" t="str">
        <f>IF($A511="","",RIGHT(VLOOKUP($A511,BDD!$A$8:$AU$2162,27,0),2))</f>
        <v/>
      </c>
      <c r="R511" s="398" t="str">
        <f>IF($A511="","",RIGHT(VLOOKUP($A511,BDD!$A$8:$AU$2162,32,0),2))</f>
        <v/>
      </c>
      <c r="S511" s="398" t="str">
        <f>IF($A511="","",RIGHT(VLOOKUP($A511,BDD!$A$8:$AU$2162,35,0),2))</f>
        <v/>
      </c>
      <c r="T511" s="398" t="str">
        <f>IF($A511="","",RIGHT(VLOOKUP($A511,BDD!$A$8:$AU$2162,38,0),2))</f>
        <v/>
      </c>
      <c r="U511" s="403"/>
      <c r="V511" s="359">
        <v>271</v>
      </c>
      <c r="W511" s="360"/>
      <c r="X511" s="419"/>
      <c r="Y511" s="411" t="str">
        <f>IF($A511="","",IF(VLOOKUP($A511,BDD!$A$8:$AU$2162,32,0)=0,"",VLOOKUP($A511,BDD!$A$8:$AU$2162,32,0)))</f>
        <v/>
      </c>
    </row>
    <row r="512" spans="1:25" s="359" customFormat="1" ht="21" customHeight="1">
      <c r="A512" s="350" t="str">
        <f t="shared" si="13"/>
        <v/>
      </c>
      <c r="B512" s="397" t="str">
        <f>IF($A512="","",VLOOKUP($A512,BDD!$A$8:$AU$2162,3,0))</f>
        <v/>
      </c>
      <c r="C512" s="363" t="str">
        <f>IF($A512="","",VLOOKUP($A512,BDD!$A$8:$AU$2162,4,0))</f>
        <v/>
      </c>
      <c r="D512" s="398" t="str">
        <f>IF($A512="","",VLOOKUP($A512,BDD!$A$8:$AU$2162,12,0))</f>
        <v/>
      </c>
      <c r="E512" s="398" t="str">
        <f>IF($A512="","",VLOOKUP($A512,BDD!$A$8:$AU$2162,5,0))</f>
        <v/>
      </c>
      <c r="F512" s="398" t="str">
        <f>IF($A512="","",VLOOKUP($A512,BDD!$A$8:$AU$2162,6,0))</f>
        <v/>
      </c>
      <c r="G512" s="399" t="str">
        <f>IF($A512="","",VLOOKUP($A512,BDD!$A$8:$AU$2162,7,0))</f>
        <v/>
      </c>
      <c r="H512" s="398" t="str">
        <f>IF($A512="","",VLOOKUP($A512,BDD!$A$8:$AU$2162,8,0))</f>
        <v/>
      </c>
      <c r="I512" s="398" t="str">
        <f>IF($A512="","",VLOOKUP($A512,BDD!$A$8:$AU$2162,13,0))</f>
        <v/>
      </c>
      <c r="J512" s="398" t="str">
        <f>IF($A512="","",VLOOKUP($A512,BDD!$A$8:$AU$2162,14,0))</f>
        <v/>
      </c>
      <c r="K512" s="401" t="str">
        <f>IF(Y512="",IF($A512="","",VLOOKUP($A512,BDD!$A$8:$AU$2162,22,0)),VLOOKUP($A512,BDD!$A$8:$AU$2162,31,0))</f>
        <v/>
      </c>
      <c r="L512" s="399" t="str">
        <f>IF(Y512="",IF($A512="","",VLOOKUP($A512,BDD!$A$8:$AU$2162,16,0)),IF($A512="","",VLOOKUP($A512,BDD!$A$8:$AU$2162,29,0)))</f>
        <v/>
      </c>
      <c r="M512" s="402" t="str">
        <f>IF(Y512="",IF($A512="","",VLOOKUP($A512,BDD!$A$8:$AU$2162,17,0)),VLOOKUP($A512,BDD!$A$8:$AU$2162,30,0))</f>
        <v/>
      </c>
      <c r="N512" s="402" t="str">
        <f>IF(Y512="",IF($A512="","",VLOOKUP($A512,BDD!$A$8:$AU$2162,18,0)),VLOOKUP($A512,BDD!$A$8:$AU$2162,30,0))</f>
        <v/>
      </c>
      <c r="O512" s="402" t="str">
        <f>IF(Y512="",IF($A512="","",VLOOKUP($A512,BDD!$A$8:$AU$2162,19,0)),VLOOKUP($A512,BDD!$A$8:$AU$2162,30,0))</f>
        <v/>
      </c>
      <c r="P512" s="398" t="str">
        <f>IF($A512="","",RIGHT(VLOOKUP($A512,BDD!$A$8:$AU$2162,23,0),2))</f>
        <v/>
      </c>
      <c r="Q512" s="398" t="str">
        <f>IF($A512="","",RIGHT(VLOOKUP($A512,BDD!$A$8:$AU$2162,27,0),2))</f>
        <v/>
      </c>
      <c r="R512" s="398" t="str">
        <f>IF($A512="","",RIGHT(VLOOKUP($A512,BDD!$A$8:$AU$2162,32,0),2))</f>
        <v/>
      </c>
      <c r="S512" s="398" t="str">
        <f>IF($A512="","",RIGHT(VLOOKUP($A512,BDD!$A$8:$AU$2162,35,0),2))</f>
        <v/>
      </c>
      <c r="T512" s="398" t="str">
        <f>IF($A512="","",RIGHT(VLOOKUP($A512,BDD!$A$8:$AU$2162,38,0),2))</f>
        <v/>
      </c>
      <c r="U512" s="403"/>
      <c r="V512" s="359">
        <v>272</v>
      </c>
      <c r="W512" s="360"/>
      <c r="X512" s="419"/>
      <c r="Y512" s="411" t="str">
        <f>IF($A512="","",IF(VLOOKUP($A512,BDD!$A$8:$AU$2162,32,0)=0,"",VLOOKUP($A512,BDD!$A$8:$AU$2162,32,0)))</f>
        <v/>
      </c>
    </row>
    <row r="513" spans="1:25" s="359" customFormat="1" ht="21" customHeight="1">
      <c r="A513" s="350" t="str">
        <f t="shared" si="13"/>
        <v/>
      </c>
      <c r="B513" s="404" t="str">
        <f>IF($A513="","",VLOOKUP($A513,BDD!$A$8:$AU$2162,3,0))</f>
        <v/>
      </c>
      <c r="C513" s="372" t="str">
        <f>IF($A513="","",VLOOKUP($A513,BDD!$A$8:$AU$2162,4,0))</f>
        <v/>
      </c>
      <c r="D513" s="405" t="str">
        <f>IF($A513="","",VLOOKUP($A513,BDD!$A$8:$AU$2162,12,0))</f>
        <v/>
      </c>
      <c r="E513" s="405" t="str">
        <f>IF($A513="","",VLOOKUP($A513,BDD!$A$8:$AU$2162,5,0))</f>
        <v/>
      </c>
      <c r="F513" s="405" t="str">
        <f>IF($A513="","",VLOOKUP($A513,BDD!$A$8:$AU$2162,6,0))</f>
        <v/>
      </c>
      <c r="G513" s="406" t="str">
        <f>IF($A513="","",VLOOKUP($A513,BDD!$A$8:$AU$2162,7,0))</f>
        <v/>
      </c>
      <c r="H513" s="405" t="str">
        <f>IF($A513="","",VLOOKUP($A513,BDD!$A$8:$AU$2162,8,0))</f>
        <v/>
      </c>
      <c r="I513" s="405" t="str">
        <f>IF($A513="","",VLOOKUP($A513,BDD!$A$8:$AU$2162,13,0))</f>
        <v/>
      </c>
      <c r="J513" s="405" t="str">
        <f>IF($A513="","",VLOOKUP($A513,BDD!$A$8:$AU$2162,14,0))</f>
        <v/>
      </c>
      <c r="K513" s="408" t="str">
        <f>IF(Y513="",IF($A513="","",VLOOKUP($A513,BDD!$A$8:$AU$2162,22,0)),VLOOKUP($A513,BDD!$A$8:$AU$2162,31,0))</f>
        <v/>
      </c>
      <c r="L513" s="406" t="str">
        <f>IF(Y513="",IF($A513="","",VLOOKUP($A513,BDD!$A$8:$AU$2162,16,0)),IF($A513="","",VLOOKUP($A513,BDD!$A$8:$AU$2162,29,0)))</f>
        <v/>
      </c>
      <c r="M513" s="409" t="str">
        <f>IF(Y513="",IF($A513="","",VLOOKUP($A513,BDD!$A$8:$AU$2162,17,0)),VLOOKUP($A513,BDD!$A$8:$AU$2162,30,0))</f>
        <v/>
      </c>
      <c r="N513" s="409" t="str">
        <f>IF(Y513="",IF($A513="","",VLOOKUP($A513,BDD!$A$8:$AU$2162,18,0)),VLOOKUP($A513,BDD!$A$8:$AU$2162,30,0))</f>
        <v/>
      </c>
      <c r="O513" s="409" t="str">
        <f>IF(Y513="",IF($A513="","",VLOOKUP($A513,BDD!$A$8:$AU$2162,19,0)),VLOOKUP($A513,BDD!$A$8:$AU$2162,30,0))</f>
        <v/>
      </c>
      <c r="P513" s="405" t="str">
        <f>IF($A513="","",RIGHT(VLOOKUP($A513,BDD!$A$8:$AU$2162,23,0),2))</f>
        <v/>
      </c>
      <c r="Q513" s="405" t="str">
        <f>IF($A513="","",RIGHT(VLOOKUP($A513,BDD!$A$8:$AU$2162,27,0),2))</f>
        <v/>
      </c>
      <c r="R513" s="405" t="str">
        <f>IF($A513="","",RIGHT(VLOOKUP($A513,BDD!$A$8:$AU$2162,32,0),2))</f>
        <v/>
      </c>
      <c r="S513" s="405" t="str">
        <f>IF($A513="","",RIGHT(VLOOKUP($A513,BDD!$A$8:$AU$2162,35,0),2))</f>
        <v/>
      </c>
      <c r="T513" s="405" t="str">
        <f>IF($A513="","",RIGHT(VLOOKUP($A513,BDD!$A$8:$AU$2162,38,0),2))</f>
        <v/>
      </c>
      <c r="U513" s="410"/>
      <c r="V513" s="359">
        <v>273</v>
      </c>
      <c r="W513" s="360"/>
      <c r="X513" s="419"/>
      <c r="Y513" s="411" t="str">
        <f>IF($A513="","",IF(VLOOKUP($A513,BDD!$A$8:$AU$2162,32,0)=0,"",VLOOKUP($A513,BDD!$A$8:$AU$2162,32,0)))</f>
        <v/>
      </c>
    </row>
    <row r="514" spans="1:25" ht="3" customHeight="1">
      <c r="A514" s="379"/>
      <c r="B514" s="216"/>
      <c r="C514" s="216"/>
      <c r="D514" s="216"/>
      <c r="E514" s="216"/>
      <c r="F514" s="216"/>
      <c r="G514" s="380"/>
      <c r="I514" s="216"/>
      <c r="J514" s="216"/>
      <c r="K514" s="216"/>
      <c r="L514" s="380"/>
      <c r="M514" s="381"/>
      <c r="N514" s="381"/>
      <c r="O514" s="381"/>
      <c r="P514" s="216"/>
      <c r="Q514" s="216"/>
      <c r="R514" s="216"/>
      <c r="S514" s="216"/>
      <c r="T514" s="216"/>
      <c r="U514" s="216"/>
      <c r="V514" s="189">
        <v>22</v>
      </c>
      <c r="Y514" s="421"/>
    </row>
    <row r="515" spans="1:25" s="382" customFormat="1" ht="20.100000000000001" customHeight="1">
      <c r="B515" s="1126" t="s">
        <v>1617</v>
      </c>
      <c r="C515" s="1126"/>
      <c r="D515" s="1126"/>
      <c r="E515" s="1126"/>
      <c r="F515" s="1126"/>
      <c r="G515" s="1126"/>
      <c r="H515" s="1126"/>
      <c r="I515" s="1115" t="s">
        <v>1777</v>
      </c>
      <c r="J515" s="1115"/>
      <c r="K515" s="1115"/>
      <c r="L515" s="1115"/>
      <c r="M515" s="1115"/>
      <c r="N515" s="1115"/>
      <c r="O515" s="1115"/>
      <c r="P515" s="1115"/>
      <c r="Q515" s="1115"/>
      <c r="R515" s="1115"/>
      <c r="S515" s="1115"/>
      <c r="T515" s="1115"/>
      <c r="U515" s="1115"/>
      <c r="V515" s="189"/>
      <c r="W515" s="418"/>
      <c r="X515" s="422"/>
      <c r="Y515" s="232"/>
    </row>
    <row r="516" spans="1:25" s="382" customFormat="1" ht="20.100000000000001" customHeight="1">
      <c r="B516" s="1114" t="s">
        <v>1840</v>
      </c>
      <c r="C516" s="1114"/>
      <c r="D516" s="1114"/>
      <c r="E516" s="1114"/>
      <c r="F516" s="1114"/>
      <c r="G516" s="1114"/>
      <c r="H516" s="1114"/>
      <c r="I516" s="1115"/>
      <c r="J516" s="1115"/>
      <c r="K516" s="1115"/>
      <c r="L516" s="1115"/>
      <c r="M516" s="1115"/>
      <c r="N516" s="1115"/>
      <c r="O516" s="1115"/>
      <c r="P516" s="1115"/>
      <c r="Q516" s="1115"/>
      <c r="R516" s="1115"/>
      <c r="S516" s="1115"/>
      <c r="T516" s="1115"/>
      <c r="U516" s="1115"/>
      <c r="V516" s="189"/>
      <c r="W516" s="418"/>
      <c r="X516" s="422"/>
      <c r="Y516" s="232"/>
    </row>
    <row r="517" spans="1:25" s="382" customFormat="1" ht="20.100000000000001" customHeight="1">
      <c r="B517" s="1114" t="s">
        <v>1841</v>
      </c>
      <c r="C517" s="1114"/>
      <c r="D517" s="1114"/>
      <c r="E517" s="1114"/>
      <c r="F517" s="1114"/>
      <c r="G517" s="1114"/>
      <c r="H517" s="1114"/>
      <c r="I517" s="1115"/>
      <c r="J517" s="1115"/>
      <c r="K517" s="1115"/>
      <c r="L517" s="1115"/>
      <c r="M517" s="1115"/>
      <c r="N517" s="1115"/>
      <c r="O517" s="1115"/>
      <c r="P517" s="1115"/>
      <c r="Q517" s="1115"/>
      <c r="R517" s="1115"/>
      <c r="S517" s="1115"/>
      <c r="T517" s="1115"/>
      <c r="U517" s="1115"/>
      <c r="V517" s="189"/>
      <c r="W517" s="418"/>
      <c r="X517" s="422"/>
      <c r="Y517" s="232"/>
    </row>
    <row r="518" spans="1:25" s="382" customFormat="1" ht="20.100000000000001" customHeight="1">
      <c r="B518" s="1114" t="s">
        <v>1842</v>
      </c>
      <c r="C518" s="1114"/>
      <c r="D518" s="1114"/>
      <c r="E518" s="1114"/>
      <c r="F518" s="1114"/>
      <c r="G518" s="1114"/>
      <c r="H518" s="1114"/>
      <c r="I518" s="1115"/>
      <c r="J518" s="1115"/>
      <c r="K518" s="1115"/>
      <c r="L518" s="1115"/>
      <c r="M518" s="1115"/>
      <c r="N518" s="1115"/>
      <c r="O518" s="1115"/>
      <c r="P518" s="1115"/>
      <c r="Q518" s="1115"/>
      <c r="R518" s="1115"/>
      <c r="S518" s="1115"/>
      <c r="T518" s="1115"/>
      <c r="U518" s="1115"/>
      <c r="V518" s="189"/>
      <c r="W518" s="418"/>
      <c r="X518" s="422"/>
      <c r="Y518" s="232"/>
    </row>
    <row r="519" spans="1:25" s="316" customFormat="1" ht="18.95" customHeight="1">
      <c r="A519" s="315"/>
      <c r="B519" s="1127"/>
      <c r="C519" s="1127"/>
      <c r="D519" s="1127"/>
      <c r="E519" s="1127"/>
      <c r="F519" s="1128" t="s">
        <v>1533</v>
      </c>
      <c r="G519" s="1129"/>
      <c r="H519" s="1129"/>
      <c r="I519" s="1129"/>
      <c r="J519" s="1129"/>
      <c r="K519" s="1129"/>
      <c r="L519" s="1129"/>
      <c r="M519" s="1129"/>
      <c r="N519" s="1129"/>
      <c r="O519" s="1129"/>
      <c r="P519" s="1129"/>
      <c r="Q519" s="1130"/>
      <c r="R519" s="1137" t="s">
        <v>1820</v>
      </c>
      <c r="S519" s="1138"/>
      <c r="T519" s="1138"/>
      <c r="U519" s="1139"/>
      <c r="W519" s="317"/>
      <c r="X519" s="420"/>
      <c r="Y519" s="232"/>
    </row>
    <row r="520" spans="1:25" s="316" customFormat="1" ht="18.95" customHeight="1">
      <c r="A520" s="315"/>
      <c r="B520" s="1127"/>
      <c r="C520" s="1127"/>
      <c r="D520" s="1127"/>
      <c r="E520" s="1127"/>
      <c r="F520" s="1131"/>
      <c r="G520" s="1132"/>
      <c r="H520" s="1132"/>
      <c r="I520" s="1132"/>
      <c r="J520" s="1132"/>
      <c r="K520" s="1132"/>
      <c r="L520" s="1132"/>
      <c r="M520" s="1132"/>
      <c r="N520" s="1132"/>
      <c r="O520" s="1132"/>
      <c r="P520" s="1132"/>
      <c r="Q520" s="1133"/>
      <c r="R520" s="1137" t="s">
        <v>1536</v>
      </c>
      <c r="S520" s="1138"/>
      <c r="T520" s="1138"/>
      <c r="U520" s="1139"/>
      <c r="W520" s="317"/>
      <c r="X520" s="420"/>
      <c r="Y520" s="232"/>
    </row>
    <row r="521" spans="1:25" s="316" customFormat="1" ht="18.95" customHeight="1">
      <c r="A521" s="315"/>
      <c r="B521" s="1127"/>
      <c r="C521" s="1127"/>
      <c r="D521" s="1127"/>
      <c r="E521" s="1127"/>
      <c r="F521" s="1134"/>
      <c r="G521" s="1135"/>
      <c r="H521" s="1135"/>
      <c r="I521" s="1135"/>
      <c r="J521" s="1135"/>
      <c r="K521" s="1135"/>
      <c r="L521" s="1135"/>
      <c r="M521" s="1135"/>
      <c r="N521" s="1135"/>
      <c r="O521" s="1135"/>
      <c r="P521" s="1135"/>
      <c r="Q521" s="1136"/>
      <c r="R521" s="1137" t="s">
        <v>1538</v>
      </c>
      <c r="S521" s="1138"/>
      <c r="T521" s="1138"/>
      <c r="U521" s="1139"/>
      <c r="W521" s="317"/>
      <c r="X521" s="420"/>
      <c r="Y521" s="232"/>
    </row>
    <row r="522" spans="1:25" s="316" customFormat="1" ht="3" customHeight="1">
      <c r="A522" s="315"/>
      <c r="H522" s="319"/>
      <c r="M522" s="320"/>
      <c r="N522" s="320"/>
      <c r="O522" s="320"/>
      <c r="W522" s="317"/>
      <c r="X522" s="420"/>
      <c r="Y522" s="232"/>
    </row>
    <row r="523" spans="1:25" s="316" customFormat="1" ht="21.75" customHeight="1">
      <c r="A523" s="315"/>
      <c r="B523" s="1116" t="s">
        <v>1821</v>
      </c>
      <c r="C523" s="1117"/>
      <c r="D523" s="1117"/>
      <c r="E523" s="1117"/>
      <c r="F523" s="1117"/>
      <c r="G523" s="1117"/>
      <c r="H523" s="1117"/>
      <c r="I523" s="1117"/>
      <c r="J523" s="1117"/>
      <c r="K523" s="1117"/>
      <c r="L523" s="1117"/>
      <c r="M523" s="1117"/>
      <c r="N523" s="1117"/>
      <c r="O523" s="1117"/>
      <c r="P523" s="1117"/>
      <c r="Q523" s="1117"/>
      <c r="R523" s="1117"/>
      <c r="S523" s="1117"/>
      <c r="T523" s="1117"/>
      <c r="U523" s="1118"/>
      <c r="W523" s="317"/>
      <c r="X523" s="420"/>
      <c r="Y523" s="232"/>
    </row>
    <row r="524" spans="1:25" s="326" customFormat="1" ht="18.75" customHeight="1">
      <c r="A524" s="315"/>
      <c r="B524" s="321" t="s">
        <v>1822</v>
      </c>
      <c r="C524" s="322"/>
      <c r="D524" s="322"/>
      <c r="E524" s="322"/>
      <c r="F524" s="384" t="str">
        <f>$F$7</f>
        <v>MFD-ISW Vers MFD-CPF-</v>
      </c>
      <c r="H524" s="385"/>
      <c r="J524" s="327"/>
      <c r="K524" s="328" t="s">
        <v>1824</v>
      </c>
      <c r="L524" s="329">
        <f>$L$7</f>
        <v>0</v>
      </c>
      <c r="M524" s="330" t="s">
        <v>1825</v>
      </c>
      <c r="N524" s="331" t="s">
        <v>1826</v>
      </c>
      <c r="O524" s="332"/>
      <c r="P524" s="1119">
        <f>$P$7</f>
        <v>0</v>
      </c>
      <c r="Q524" s="1119"/>
      <c r="R524" s="333" t="s">
        <v>1825</v>
      </c>
      <c r="S524" s="324" t="s">
        <v>1827</v>
      </c>
      <c r="U524" s="334" t="str">
        <f>CONCATENATE("14/",$L$1)</f>
        <v>14/6</v>
      </c>
      <c r="W524" s="317"/>
      <c r="X524" s="417"/>
      <c r="Y524" s="232"/>
    </row>
    <row r="525" spans="1:25" s="223" customFormat="1" ht="22.5" customHeight="1">
      <c r="A525" s="387"/>
      <c r="B525" s="1120" t="s">
        <v>1828</v>
      </c>
      <c r="C525" s="1121"/>
      <c r="D525" s="1121"/>
      <c r="E525" s="1121"/>
      <c r="F525" s="1121"/>
      <c r="G525" s="1121"/>
      <c r="H525" s="1121"/>
      <c r="I525" s="1121"/>
      <c r="J525" s="1121"/>
      <c r="K525" s="1121"/>
      <c r="L525" s="1122"/>
      <c r="M525" s="1123" t="s">
        <v>1829</v>
      </c>
      <c r="N525" s="1124"/>
      <c r="O525" s="1125"/>
      <c r="P525" s="335" t="s">
        <v>1830</v>
      </c>
      <c r="Q525" s="336"/>
      <c r="R525" s="337">
        <f>$R$8</f>
        <v>0</v>
      </c>
      <c r="S525" s="336"/>
      <c r="T525" s="336"/>
      <c r="U525" s="338"/>
      <c r="W525" s="317"/>
      <c r="X525" s="420"/>
      <c r="Y525" s="232"/>
    </row>
    <row r="526" spans="1:25" s="347" customFormat="1" ht="55.5" customHeight="1">
      <c r="A526" s="388"/>
      <c r="B526" s="340" t="s">
        <v>1831</v>
      </c>
      <c r="C526" s="341" t="s">
        <v>1492</v>
      </c>
      <c r="D526" s="341" t="s">
        <v>1500</v>
      </c>
      <c r="E526" s="341" t="s">
        <v>1493</v>
      </c>
      <c r="F526" s="341" t="s">
        <v>1494</v>
      </c>
      <c r="G526" s="341" t="s">
        <v>1832</v>
      </c>
      <c r="H526" s="341" t="s">
        <v>1833</v>
      </c>
      <c r="I526" s="341" t="s">
        <v>1501</v>
      </c>
      <c r="J526" s="341" t="s">
        <v>1502</v>
      </c>
      <c r="K526" s="343" t="s">
        <v>1519</v>
      </c>
      <c r="L526" s="341" t="s">
        <v>1504</v>
      </c>
      <c r="M526" s="344" t="s">
        <v>1516</v>
      </c>
      <c r="N526" s="344" t="s">
        <v>1517</v>
      </c>
      <c r="O526" s="344" t="s">
        <v>1518</v>
      </c>
      <c r="P526" s="345" t="s">
        <v>1834</v>
      </c>
      <c r="Q526" s="345" t="s">
        <v>1835</v>
      </c>
      <c r="R526" s="345" t="s">
        <v>1836</v>
      </c>
      <c r="S526" s="345" t="s">
        <v>1837</v>
      </c>
      <c r="T526" s="345" t="s">
        <v>1838</v>
      </c>
      <c r="U526" s="346" t="s">
        <v>1839</v>
      </c>
      <c r="W526" s="317"/>
      <c r="X526" s="420"/>
      <c r="Y526" s="232"/>
    </row>
    <row r="527" spans="1:25" ht="3" customHeight="1">
      <c r="A527" s="389"/>
      <c r="B527" s="348"/>
      <c r="C527" s="348"/>
      <c r="D527" s="348"/>
      <c r="E527" s="348"/>
      <c r="F527" s="348"/>
      <c r="G527" s="348"/>
      <c r="H527" s="348"/>
      <c r="I527" s="348"/>
      <c r="J527" s="348"/>
      <c r="K527" s="348"/>
      <c r="L527" s="348"/>
      <c r="M527" s="349"/>
      <c r="N527" s="349"/>
      <c r="O527" s="349"/>
      <c r="P527" s="348"/>
      <c r="Q527" s="348"/>
      <c r="R527" s="348"/>
      <c r="S527" s="348"/>
      <c r="T527" s="348"/>
      <c r="U527" s="348"/>
      <c r="V527" s="348"/>
      <c r="Y527" s="216"/>
    </row>
    <row r="528" spans="1:25" s="359" customFormat="1" ht="21" customHeight="1">
      <c r="A528" s="350" t="str">
        <f>IF(X336="","",X336)</f>
        <v/>
      </c>
      <c r="B528" s="390" t="str">
        <f>IF($A528="","",VLOOKUP($A528,BDD!$A$8:$AU$2162,3,0))</f>
        <v/>
      </c>
      <c r="C528" s="352" t="str">
        <f>IF($A528="","",VLOOKUP($A528,BDD!$A$8:$AU$2162,4,0))</f>
        <v/>
      </c>
      <c r="D528" s="391" t="str">
        <f>IF($A528="","",VLOOKUP($A528,BDD!$A$8:$AU$2162,12,0))</f>
        <v/>
      </c>
      <c r="E528" s="391" t="str">
        <f>IF($A528="","",VLOOKUP($A528,BDD!$A$8:$AU$2162,5,0))</f>
        <v/>
      </c>
      <c r="F528" s="391" t="str">
        <f>IF($A528="","",VLOOKUP($A528,BDD!$A$8:$AU$2162,6,0))</f>
        <v/>
      </c>
      <c r="G528" s="392" t="str">
        <f>IF($A528="","",VLOOKUP($A528,BDD!$A$8:$AU$2162,7,0))</f>
        <v/>
      </c>
      <c r="H528" s="391" t="str">
        <f>IF($A528="","",VLOOKUP($A528,BDD!$A$8:$AU$2162,8,0))</f>
        <v/>
      </c>
      <c r="I528" s="391" t="str">
        <f>IF($A528="","",VLOOKUP($A528,BDD!$A$8:$AU$2162,13,0))</f>
        <v/>
      </c>
      <c r="J528" s="391" t="str">
        <f>IF($A528="","",VLOOKUP($A528,BDD!$A$8:$AU$2162,14,0))</f>
        <v/>
      </c>
      <c r="K528" s="394" t="str">
        <f>IF(Y528="",IF($A528="","",VLOOKUP($A528,BDD!$A$8:$AU$2162,22,0)),VLOOKUP($A528,BDD!$A$8:$AU$2162,31,0))</f>
        <v/>
      </c>
      <c r="L528" s="392" t="str">
        <f>IF(Y528="",IF($A528="","",VLOOKUP($A528,BDD!$A$8:$AU$2162,16,0)),IF($A528="","",VLOOKUP($A528,BDD!$A$8:$AU$2162,29,0)))</f>
        <v/>
      </c>
      <c r="M528" s="395" t="str">
        <f>IF(Y528="",IF($A528="","",VLOOKUP($A528,BDD!$A$8:$AU$2162,17,0)),VLOOKUP($A528,BDD!$A$8:$AU$2162,30,0))</f>
        <v/>
      </c>
      <c r="N528" s="395" t="str">
        <f>IF(Y528="",IF($A528="","",VLOOKUP($A528,BDD!$A$8:$AU$2162,18,0)),VLOOKUP($A528,BDD!$A$8:$AU$2162,30,0))</f>
        <v/>
      </c>
      <c r="O528" s="395" t="str">
        <f>IF(Y528="",IF($A528="","",VLOOKUP($A528,BDD!$A$8:$AU$2162,19,0)),VLOOKUP($A528,BDD!$A$8:$AU$2162,30,0))</f>
        <v/>
      </c>
      <c r="P528" s="391" t="str">
        <f>IF($A528="","",RIGHT(VLOOKUP($A528,BDD!$A$8:$AU$2162,23,0),2))</f>
        <v/>
      </c>
      <c r="Q528" s="391" t="str">
        <f>IF($A528="","",RIGHT(VLOOKUP($A528,BDD!$A$8:$AU$2162,27,0),2))</f>
        <v/>
      </c>
      <c r="R528" s="391" t="str">
        <f>IF($A528="","",RIGHT(VLOOKUP($A528,BDD!$A$8:$AU$2162,32,0),2))</f>
        <v/>
      </c>
      <c r="S528" s="391" t="str">
        <f>IF($A528="","",RIGHT(VLOOKUP($A528,BDD!$A$8:$AU$2162,35,0),2))</f>
        <v/>
      </c>
      <c r="T528" s="391" t="str">
        <f>IF($A528="","",RIGHT(VLOOKUP($A528,BDD!$A$8:$AU$2162,38,0),2))</f>
        <v/>
      </c>
      <c r="U528" s="396"/>
      <c r="V528" s="359">
        <v>274</v>
      </c>
      <c r="W528" s="360"/>
      <c r="X528" s="419"/>
      <c r="Y528" s="411" t="str">
        <f>IF($A528="","",IF(VLOOKUP($A528,BDD!$A$8:$AU$2162,32,0)=0,"",VLOOKUP($A528,BDD!$A$8:$AU$2162,32,0)))</f>
        <v/>
      </c>
    </row>
    <row r="529" spans="1:25" s="359" customFormat="1" ht="21" customHeight="1">
      <c r="A529" s="350" t="str">
        <f t="shared" ref="A529:A548" si="14">IF(X337="","",X337)</f>
        <v/>
      </c>
      <c r="B529" s="397" t="str">
        <f>IF($A529="","",VLOOKUP($A529,BDD!$A$8:$AU$2162,3,0))</f>
        <v/>
      </c>
      <c r="C529" s="363" t="str">
        <f>IF($A529="","",VLOOKUP($A529,BDD!$A$8:$AU$2162,4,0))</f>
        <v/>
      </c>
      <c r="D529" s="398" t="str">
        <f>IF($A529="","",VLOOKUP($A529,BDD!$A$8:$AU$2162,12,0))</f>
        <v/>
      </c>
      <c r="E529" s="398" t="str">
        <f>IF($A529="","",VLOOKUP($A529,BDD!$A$8:$AU$2162,5,0))</f>
        <v/>
      </c>
      <c r="F529" s="398" t="str">
        <f>IF($A529="","",VLOOKUP($A529,BDD!$A$8:$AU$2162,6,0))</f>
        <v/>
      </c>
      <c r="G529" s="399" t="str">
        <f>IF($A529="","",VLOOKUP($A529,BDD!$A$8:$AU$2162,7,0))</f>
        <v/>
      </c>
      <c r="H529" s="398" t="str">
        <f>IF($A529="","",VLOOKUP($A529,BDD!$A$8:$AU$2162,8,0))</f>
        <v/>
      </c>
      <c r="I529" s="398" t="str">
        <f>IF($A529="","",VLOOKUP($A529,BDD!$A$8:$AU$2162,13,0))</f>
        <v/>
      </c>
      <c r="J529" s="398" t="str">
        <f>IF($A529="","",VLOOKUP($A529,BDD!$A$8:$AU$2162,14,0))</f>
        <v/>
      </c>
      <c r="K529" s="401" t="str">
        <f>IF(Y529="",IF($A529="","",VLOOKUP($A529,BDD!$A$8:$AU$2162,22,0)),VLOOKUP($A529,BDD!$A$8:$AU$2162,31,0))</f>
        <v/>
      </c>
      <c r="L529" s="399" t="str">
        <f>IF(Y529="",IF($A529="","",VLOOKUP($A529,BDD!$A$8:$AU$2162,16,0)),IF($A529="","",VLOOKUP($A529,BDD!$A$8:$AU$2162,29,0)))</f>
        <v/>
      </c>
      <c r="M529" s="402" t="str">
        <f>IF(Y529="",IF($A529="","",VLOOKUP($A529,BDD!$A$8:$AU$2162,17,0)),VLOOKUP($A529,BDD!$A$8:$AU$2162,30,0))</f>
        <v/>
      </c>
      <c r="N529" s="402" t="str">
        <f>IF(Y529="",IF($A529="","",VLOOKUP($A529,BDD!$A$8:$AU$2162,18,0)),VLOOKUP($A529,BDD!$A$8:$AU$2162,30,0))</f>
        <v/>
      </c>
      <c r="O529" s="402" t="str">
        <f>IF(Y529="",IF($A529="","",VLOOKUP($A529,BDD!$A$8:$AU$2162,19,0)),VLOOKUP($A529,BDD!$A$8:$AU$2162,30,0))</f>
        <v/>
      </c>
      <c r="P529" s="398" t="str">
        <f>IF($A529="","",RIGHT(VLOOKUP($A529,BDD!$A$8:$AU$2162,23,0),2))</f>
        <v/>
      </c>
      <c r="Q529" s="398" t="str">
        <f>IF($A529="","",RIGHT(VLOOKUP($A529,BDD!$A$8:$AU$2162,27,0),2))</f>
        <v/>
      </c>
      <c r="R529" s="398" t="str">
        <f>IF($A529="","",RIGHT(VLOOKUP($A529,BDD!$A$8:$AU$2162,32,0),2))</f>
        <v/>
      </c>
      <c r="S529" s="398" t="str">
        <f>IF($A529="","",RIGHT(VLOOKUP($A529,BDD!$A$8:$AU$2162,35,0),2))</f>
        <v/>
      </c>
      <c r="T529" s="398" t="str">
        <f>IF($A529="","",RIGHT(VLOOKUP($A529,BDD!$A$8:$AU$2162,38,0),2))</f>
        <v/>
      </c>
      <c r="U529" s="403"/>
      <c r="V529" s="359">
        <v>275</v>
      </c>
      <c r="W529" s="360"/>
      <c r="X529" s="419"/>
      <c r="Y529" s="411" t="str">
        <f>IF($A529="","",IF(VLOOKUP($A529,BDD!$A$8:$AU$2162,32,0)=0,"",VLOOKUP($A529,BDD!$A$8:$AU$2162,32,0)))</f>
        <v/>
      </c>
    </row>
    <row r="530" spans="1:25" s="359" customFormat="1" ht="21" customHeight="1">
      <c r="A530" s="350" t="str">
        <f t="shared" si="14"/>
        <v/>
      </c>
      <c r="B530" s="397" t="str">
        <f>IF($A530="","",VLOOKUP($A530,BDD!$A$8:$AU$2162,3,0))</f>
        <v/>
      </c>
      <c r="C530" s="363" t="str">
        <f>IF($A530="","",VLOOKUP($A530,BDD!$A$8:$AU$2162,4,0))</f>
        <v/>
      </c>
      <c r="D530" s="398" t="str">
        <f>IF($A530="","",VLOOKUP($A530,BDD!$A$8:$AU$2162,12,0))</f>
        <v/>
      </c>
      <c r="E530" s="398" t="str">
        <f>IF($A530="","",VLOOKUP($A530,BDD!$A$8:$AU$2162,5,0))</f>
        <v/>
      </c>
      <c r="F530" s="398" t="str">
        <f>IF($A530="","",VLOOKUP($A530,BDD!$A$8:$AU$2162,6,0))</f>
        <v/>
      </c>
      <c r="G530" s="399" t="str">
        <f>IF($A530="","",VLOOKUP($A530,BDD!$A$8:$AU$2162,7,0))</f>
        <v/>
      </c>
      <c r="H530" s="398" t="str">
        <f>IF($A530="","",VLOOKUP($A530,BDD!$A$8:$AU$2162,8,0))</f>
        <v/>
      </c>
      <c r="I530" s="398" t="str">
        <f>IF($A530="","",VLOOKUP($A530,BDD!$A$8:$AU$2162,13,0))</f>
        <v/>
      </c>
      <c r="J530" s="398" t="str">
        <f>IF($A530="","",VLOOKUP($A530,BDD!$A$8:$AU$2162,14,0))</f>
        <v/>
      </c>
      <c r="K530" s="401" t="str">
        <f>IF(Y530="",IF($A530="","",VLOOKUP($A530,BDD!$A$8:$AU$2162,22,0)),VLOOKUP($A530,BDD!$A$8:$AU$2162,31,0))</f>
        <v/>
      </c>
      <c r="L530" s="399" t="str">
        <f>IF(Y530="",IF($A530="","",VLOOKUP($A530,BDD!$A$8:$AU$2162,16,0)),IF($A530="","",VLOOKUP($A530,BDD!$A$8:$AU$2162,29,0)))</f>
        <v/>
      </c>
      <c r="M530" s="402" t="str">
        <f>IF(Y530="",IF($A530="","",VLOOKUP($A530,BDD!$A$8:$AU$2162,17,0)),VLOOKUP($A530,BDD!$A$8:$AU$2162,30,0))</f>
        <v/>
      </c>
      <c r="N530" s="402" t="str">
        <f>IF(Y530="",IF($A530="","",VLOOKUP($A530,BDD!$A$8:$AU$2162,18,0)),VLOOKUP($A530,BDD!$A$8:$AU$2162,30,0))</f>
        <v/>
      </c>
      <c r="O530" s="402" t="str">
        <f>IF(Y530="",IF($A530="","",VLOOKUP($A530,BDD!$A$8:$AU$2162,19,0)),VLOOKUP($A530,BDD!$A$8:$AU$2162,30,0))</f>
        <v/>
      </c>
      <c r="P530" s="398" t="str">
        <f>IF($A530="","",RIGHT(VLOOKUP($A530,BDD!$A$8:$AU$2162,23,0),2))</f>
        <v/>
      </c>
      <c r="Q530" s="398" t="str">
        <f>IF($A530="","",RIGHT(VLOOKUP($A530,BDD!$A$8:$AU$2162,27,0),2))</f>
        <v/>
      </c>
      <c r="R530" s="398" t="str">
        <f>IF($A530="","",RIGHT(VLOOKUP($A530,BDD!$A$8:$AU$2162,32,0),2))</f>
        <v/>
      </c>
      <c r="S530" s="398" t="str">
        <f>IF($A530="","",RIGHT(VLOOKUP($A530,BDD!$A$8:$AU$2162,35,0),2))</f>
        <v/>
      </c>
      <c r="T530" s="398" t="str">
        <f>IF($A530="","",RIGHT(VLOOKUP($A530,BDD!$A$8:$AU$2162,38,0),2))</f>
        <v/>
      </c>
      <c r="U530" s="403"/>
      <c r="V530" s="359">
        <v>276</v>
      </c>
      <c r="W530" s="360"/>
      <c r="X530" s="419"/>
      <c r="Y530" s="411" t="str">
        <f>IF($A530="","",IF(VLOOKUP($A530,BDD!$A$8:$AU$2162,32,0)=0,"",VLOOKUP($A530,BDD!$A$8:$AU$2162,32,0)))</f>
        <v/>
      </c>
    </row>
    <row r="531" spans="1:25" s="359" customFormat="1" ht="21" customHeight="1">
      <c r="A531" s="350" t="str">
        <f t="shared" si="14"/>
        <v/>
      </c>
      <c r="B531" s="397" t="str">
        <f>IF($A531="","",VLOOKUP($A531,BDD!$A$8:$AU$2162,3,0))</f>
        <v/>
      </c>
      <c r="C531" s="363" t="str">
        <f>IF($A531="","",VLOOKUP($A531,BDD!$A$8:$AU$2162,4,0))</f>
        <v/>
      </c>
      <c r="D531" s="398" t="str">
        <f>IF($A531="","",VLOOKUP($A531,BDD!$A$8:$AU$2162,12,0))</f>
        <v/>
      </c>
      <c r="E531" s="398" t="str">
        <f>IF($A531="","",VLOOKUP($A531,BDD!$A$8:$AU$2162,5,0))</f>
        <v/>
      </c>
      <c r="F531" s="398" t="str">
        <f>IF($A531="","",VLOOKUP($A531,BDD!$A$8:$AU$2162,6,0))</f>
        <v/>
      </c>
      <c r="G531" s="399" t="str">
        <f>IF($A531="","",VLOOKUP($A531,BDD!$A$8:$AU$2162,7,0))</f>
        <v/>
      </c>
      <c r="H531" s="398" t="str">
        <f>IF($A531="","",VLOOKUP($A531,BDD!$A$8:$AU$2162,8,0))</f>
        <v/>
      </c>
      <c r="I531" s="398" t="str">
        <f>IF($A531="","",VLOOKUP($A531,BDD!$A$8:$AU$2162,13,0))</f>
        <v/>
      </c>
      <c r="J531" s="398" t="str">
        <f>IF($A531="","",VLOOKUP($A531,BDD!$A$8:$AU$2162,14,0))</f>
        <v/>
      </c>
      <c r="K531" s="401" t="str">
        <f>IF(Y531="",IF($A531="","",VLOOKUP($A531,BDD!$A$8:$AU$2162,22,0)),VLOOKUP($A531,BDD!$A$8:$AU$2162,31,0))</f>
        <v/>
      </c>
      <c r="L531" s="399" t="str">
        <f>IF(Y531="",IF($A531="","",VLOOKUP($A531,BDD!$A$8:$AU$2162,16,0)),IF($A531="","",VLOOKUP($A531,BDD!$A$8:$AU$2162,29,0)))</f>
        <v/>
      </c>
      <c r="M531" s="402" t="str">
        <f>IF(Y531="",IF($A531="","",VLOOKUP($A531,BDD!$A$8:$AU$2162,17,0)),VLOOKUP($A531,BDD!$A$8:$AU$2162,30,0))</f>
        <v/>
      </c>
      <c r="N531" s="402" t="str">
        <f>IF(Y531="",IF($A531="","",VLOOKUP($A531,BDD!$A$8:$AU$2162,18,0)),VLOOKUP($A531,BDD!$A$8:$AU$2162,30,0))</f>
        <v/>
      </c>
      <c r="O531" s="402" t="str">
        <f>IF(Y531="",IF($A531="","",VLOOKUP($A531,BDD!$A$8:$AU$2162,19,0)),VLOOKUP($A531,BDD!$A$8:$AU$2162,30,0))</f>
        <v/>
      </c>
      <c r="P531" s="398" t="str">
        <f>IF($A531="","",RIGHT(VLOOKUP($A531,BDD!$A$8:$AU$2162,23,0),2))</f>
        <v/>
      </c>
      <c r="Q531" s="398" t="str">
        <f>IF($A531="","",RIGHT(VLOOKUP($A531,BDD!$A$8:$AU$2162,27,0),2))</f>
        <v/>
      </c>
      <c r="R531" s="398" t="str">
        <f>IF($A531="","",RIGHT(VLOOKUP($A531,BDD!$A$8:$AU$2162,32,0),2))</f>
        <v/>
      </c>
      <c r="S531" s="398" t="str">
        <f>IF($A531="","",RIGHT(VLOOKUP($A531,BDD!$A$8:$AU$2162,35,0),2))</f>
        <v/>
      </c>
      <c r="T531" s="398" t="str">
        <f>IF($A531="","",RIGHT(VLOOKUP($A531,BDD!$A$8:$AU$2162,38,0),2))</f>
        <v/>
      </c>
      <c r="U531" s="403"/>
      <c r="V531" s="359">
        <v>277</v>
      </c>
      <c r="W531" s="360"/>
      <c r="X531" s="419"/>
      <c r="Y531" s="411" t="str">
        <f>IF($A531="","",IF(VLOOKUP($A531,BDD!$A$8:$AU$2162,32,0)=0,"",VLOOKUP($A531,BDD!$A$8:$AU$2162,32,0)))</f>
        <v/>
      </c>
    </row>
    <row r="532" spans="1:25" s="359" customFormat="1" ht="21" customHeight="1">
      <c r="A532" s="350" t="str">
        <f t="shared" si="14"/>
        <v/>
      </c>
      <c r="B532" s="397" t="str">
        <f>IF($A532="","",VLOOKUP($A532,BDD!$A$8:$AU$2162,3,0))</f>
        <v/>
      </c>
      <c r="C532" s="363" t="str">
        <f>IF($A532="","",VLOOKUP($A532,BDD!$A$8:$AU$2162,4,0))</f>
        <v/>
      </c>
      <c r="D532" s="398" t="str">
        <f>IF($A532="","",VLOOKUP($A532,BDD!$A$8:$AU$2162,12,0))</f>
        <v/>
      </c>
      <c r="E532" s="398" t="str">
        <f>IF($A532="","",VLOOKUP($A532,BDD!$A$8:$AU$2162,5,0))</f>
        <v/>
      </c>
      <c r="F532" s="398" t="str">
        <f>IF($A532="","",VLOOKUP($A532,BDD!$A$8:$AU$2162,6,0))</f>
        <v/>
      </c>
      <c r="G532" s="399" t="str">
        <f>IF($A532="","",VLOOKUP($A532,BDD!$A$8:$AU$2162,7,0))</f>
        <v/>
      </c>
      <c r="H532" s="398" t="str">
        <f>IF($A532="","",VLOOKUP($A532,BDD!$A$8:$AU$2162,8,0))</f>
        <v/>
      </c>
      <c r="I532" s="398" t="str">
        <f>IF($A532="","",VLOOKUP($A532,BDD!$A$8:$AU$2162,13,0))</f>
        <v/>
      </c>
      <c r="J532" s="398" t="str">
        <f>IF($A532="","",VLOOKUP($A532,BDD!$A$8:$AU$2162,14,0))</f>
        <v/>
      </c>
      <c r="K532" s="401" t="str">
        <f>IF(Y532="",IF($A532="","",VLOOKUP($A532,BDD!$A$8:$AU$2162,22,0)),VLOOKUP($A532,BDD!$A$8:$AU$2162,31,0))</f>
        <v/>
      </c>
      <c r="L532" s="399" t="str">
        <f>IF(Y532="",IF($A532="","",VLOOKUP($A532,BDD!$A$8:$AU$2162,16,0)),IF($A532="","",VLOOKUP($A532,BDD!$A$8:$AU$2162,29,0)))</f>
        <v/>
      </c>
      <c r="M532" s="402" t="str">
        <f>IF(Y532="",IF($A532="","",VLOOKUP($A532,BDD!$A$8:$AU$2162,17,0)),VLOOKUP($A532,BDD!$A$8:$AU$2162,30,0))</f>
        <v/>
      </c>
      <c r="N532" s="402" t="str">
        <f>IF(Y532="",IF($A532="","",VLOOKUP($A532,BDD!$A$8:$AU$2162,18,0)),VLOOKUP($A532,BDD!$A$8:$AU$2162,30,0))</f>
        <v/>
      </c>
      <c r="O532" s="402" t="str">
        <f>IF(Y532="",IF($A532="","",VLOOKUP($A532,BDD!$A$8:$AU$2162,19,0)),VLOOKUP($A532,BDD!$A$8:$AU$2162,30,0))</f>
        <v/>
      </c>
      <c r="P532" s="398" t="str">
        <f>IF($A532="","",RIGHT(VLOOKUP($A532,BDD!$A$8:$AU$2162,23,0),2))</f>
        <v/>
      </c>
      <c r="Q532" s="398" t="str">
        <f>IF($A532="","",RIGHT(VLOOKUP($A532,BDD!$A$8:$AU$2162,27,0),2))</f>
        <v/>
      </c>
      <c r="R532" s="398" t="str">
        <f>IF($A532="","",RIGHT(VLOOKUP($A532,BDD!$A$8:$AU$2162,32,0),2))</f>
        <v/>
      </c>
      <c r="S532" s="398" t="str">
        <f>IF($A532="","",RIGHT(VLOOKUP($A532,BDD!$A$8:$AU$2162,35,0),2))</f>
        <v/>
      </c>
      <c r="T532" s="398" t="str">
        <f>IF($A532="","",RIGHT(VLOOKUP($A532,BDD!$A$8:$AU$2162,38,0),2))</f>
        <v/>
      </c>
      <c r="U532" s="403"/>
      <c r="V532" s="359">
        <v>278</v>
      </c>
      <c r="W532" s="360"/>
      <c r="X532" s="419"/>
      <c r="Y532" s="411" t="str">
        <f>IF($A532="","",IF(VLOOKUP($A532,BDD!$A$8:$AU$2162,32,0)=0,"",VLOOKUP($A532,BDD!$A$8:$AU$2162,32,0)))</f>
        <v/>
      </c>
    </row>
    <row r="533" spans="1:25" s="359" customFormat="1" ht="21" customHeight="1">
      <c r="A533" s="350" t="str">
        <f t="shared" si="14"/>
        <v/>
      </c>
      <c r="B533" s="397" t="str">
        <f>IF($A533="","",VLOOKUP($A533,BDD!$A$8:$AU$2162,3,0))</f>
        <v/>
      </c>
      <c r="C533" s="363" t="str">
        <f>IF($A533="","",VLOOKUP($A533,BDD!$A$8:$AU$2162,4,0))</f>
        <v/>
      </c>
      <c r="D533" s="398" t="str">
        <f>IF($A533="","",VLOOKUP($A533,BDD!$A$8:$AU$2162,12,0))</f>
        <v/>
      </c>
      <c r="E533" s="398" t="str">
        <f>IF($A533="","",VLOOKUP($A533,BDD!$A$8:$AU$2162,5,0))</f>
        <v/>
      </c>
      <c r="F533" s="398" t="str">
        <f>IF($A533="","",VLOOKUP($A533,BDD!$A$8:$AU$2162,6,0))</f>
        <v/>
      </c>
      <c r="G533" s="399" t="str">
        <f>IF($A533="","",VLOOKUP($A533,BDD!$A$8:$AU$2162,7,0))</f>
        <v/>
      </c>
      <c r="H533" s="398" t="str">
        <f>IF($A533="","",VLOOKUP($A533,BDD!$A$8:$AU$2162,8,0))</f>
        <v/>
      </c>
      <c r="I533" s="398" t="str">
        <f>IF($A533="","",VLOOKUP($A533,BDD!$A$8:$AU$2162,13,0))</f>
        <v/>
      </c>
      <c r="J533" s="398" t="str">
        <f>IF($A533="","",VLOOKUP($A533,BDD!$A$8:$AU$2162,14,0))</f>
        <v/>
      </c>
      <c r="K533" s="401" t="str">
        <f>IF(Y533="",IF($A533="","",VLOOKUP($A533,BDD!$A$8:$AU$2162,22,0)),VLOOKUP($A533,BDD!$A$8:$AU$2162,31,0))</f>
        <v/>
      </c>
      <c r="L533" s="399" t="str">
        <f>IF(Y533="",IF($A533="","",VLOOKUP($A533,BDD!$A$8:$AU$2162,16,0)),IF($A533="","",VLOOKUP($A533,BDD!$A$8:$AU$2162,29,0)))</f>
        <v/>
      </c>
      <c r="M533" s="402" t="str">
        <f>IF(Y533="",IF($A533="","",VLOOKUP($A533,BDD!$A$8:$AU$2162,17,0)),VLOOKUP($A533,BDD!$A$8:$AU$2162,30,0))</f>
        <v/>
      </c>
      <c r="N533" s="402" t="str">
        <f>IF(Y533="",IF($A533="","",VLOOKUP($A533,BDD!$A$8:$AU$2162,18,0)),VLOOKUP($A533,BDD!$A$8:$AU$2162,30,0))</f>
        <v/>
      </c>
      <c r="O533" s="402" t="str">
        <f>IF(Y533="",IF($A533="","",VLOOKUP($A533,BDD!$A$8:$AU$2162,19,0)),VLOOKUP($A533,BDD!$A$8:$AU$2162,30,0))</f>
        <v/>
      </c>
      <c r="P533" s="398" t="str">
        <f>IF($A533="","",RIGHT(VLOOKUP($A533,BDD!$A$8:$AU$2162,23,0),2))</f>
        <v/>
      </c>
      <c r="Q533" s="398" t="str">
        <f>IF($A533="","",RIGHT(VLOOKUP($A533,BDD!$A$8:$AU$2162,27,0),2))</f>
        <v/>
      </c>
      <c r="R533" s="398" t="str">
        <f>IF($A533="","",RIGHT(VLOOKUP($A533,BDD!$A$8:$AU$2162,32,0),2))</f>
        <v/>
      </c>
      <c r="S533" s="398" t="str">
        <f>IF($A533="","",RIGHT(VLOOKUP($A533,BDD!$A$8:$AU$2162,35,0),2))</f>
        <v/>
      </c>
      <c r="T533" s="398" t="str">
        <f>IF($A533="","",RIGHT(VLOOKUP($A533,BDD!$A$8:$AU$2162,38,0),2))</f>
        <v/>
      </c>
      <c r="U533" s="403"/>
      <c r="V533" s="359">
        <v>279</v>
      </c>
      <c r="W533" s="360"/>
      <c r="X533" s="419"/>
      <c r="Y533" s="411" t="str">
        <f>IF($A533="","",IF(VLOOKUP($A533,BDD!$A$8:$AU$2162,32,0)=0,"",VLOOKUP($A533,BDD!$A$8:$AU$2162,32,0)))</f>
        <v/>
      </c>
    </row>
    <row r="534" spans="1:25" s="359" customFormat="1" ht="21" customHeight="1">
      <c r="A534" s="350" t="str">
        <f t="shared" si="14"/>
        <v/>
      </c>
      <c r="B534" s="397" t="str">
        <f>IF($A534="","",VLOOKUP($A534,BDD!$A$8:$AU$2162,3,0))</f>
        <v/>
      </c>
      <c r="C534" s="363" t="str">
        <f>IF($A534="","",VLOOKUP($A534,BDD!$A$8:$AU$2162,4,0))</f>
        <v/>
      </c>
      <c r="D534" s="398" t="str">
        <f>IF($A534="","",VLOOKUP($A534,BDD!$A$8:$AU$2162,12,0))</f>
        <v/>
      </c>
      <c r="E534" s="398" t="str">
        <f>IF($A534="","",VLOOKUP($A534,BDD!$A$8:$AU$2162,5,0))</f>
        <v/>
      </c>
      <c r="F534" s="398" t="str">
        <f>IF($A534="","",VLOOKUP($A534,BDD!$A$8:$AU$2162,6,0))</f>
        <v/>
      </c>
      <c r="G534" s="399" t="str">
        <f>IF($A534="","",VLOOKUP($A534,BDD!$A$8:$AU$2162,7,0))</f>
        <v/>
      </c>
      <c r="H534" s="400" t="str">
        <f>IF($A534="","",VLOOKUP($A534,BDD!$A$8:$AU$2162,8,0))</f>
        <v/>
      </c>
      <c r="I534" s="398" t="str">
        <f>IF($A534="","",VLOOKUP($A534,BDD!$A$8:$AU$2162,13,0))</f>
        <v/>
      </c>
      <c r="J534" s="398" t="str">
        <f>IF($A534="","",VLOOKUP($A534,BDD!$A$8:$AU$2162,14,0))</f>
        <v/>
      </c>
      <c r="K534" s="401" t="str">
        <f>IF(Y534="",IF($A534="","",VLOOKUP($A534,BDD!$A$8:$AU$2162,22,0)),VLOOKUP($A534,BDD!$A$8:$AU$2162,31,0))</f>
        <v/>
      </c>
      <c r="L534" s="399" t="str">
        <f>IF(Y534="",IF($A534="","",VLOOKUP($A534,BDD!$A$8:$AU$2162,16,0)),IF($A534="","",VLOOKUP($A534,BDD!$A$8:$AU$2162,29,0)))</f>
        <v/>
      </c>
      <c r="M534" s="402" t="str">
        <f>IF(Y534="",IF($A534="","",VLOOKUP($A534,BDD!$A$8:$AU$2162,17,0)),VLOOKUP($A534,BDD!$A$8:$AU$2162,30,0))</f>
        <v/>
      </c>
      <c r="N534" s="402" t="str">
        <f>IF(Y534="",IF($A534="","",VLOOKUP($A534,BDD!$A$8:$AU$2162,18,0)),VLOOKUP($A534,BDD!$A$8:$AU$2162,30,0))</f>
        <v/>
      </c>
      <c r="O534" s="402" t="str">
        <f>IF(Y534="",IF($A534="","",VLOOKUP($A534,BDD!$A$8:$AU$2162,19,0)),VLOOKUP($A534,BDD!$A$8:$AU$2162,30,0))</f>
        <v/>
      </c>
      <c r="P534" s="398" t="str">
        <f>IF($A534="","",RIGHT(VLOOKUP($A534,BDD!$A$8:$AU$2162,23,0),2))</f>
        <v/>
      </c>
      <c r="Q534" s="398" t="str">
        <f>IF($A534="","",RIGHT(VLOOKUP($A534,BDD!$A$8:$AU$2162,27,0),2))</f>
        <v/>
      </c>
      <c r="R534" s="398" t="str">
        <f>IF($A534="","",RIGHT(VLOOKUP($A534,BDD!$A$8:$AU$2162,32,0),2))</f>
        <v/>
      </c>
      <c r="S534" s="398" t="str">
        <f>IF($A534="","",RIGHT(VLOOKUP($A534,BDD!$A$8:$AU$2162,35,0),2))</f>
        <v/>
      </c>
      <c r="T534" s="398" t="str">
        <f>IF($A534="","",RIGHT(VLOOKUP($A534,BDD!$A$8:$AU$2162,38,0),2))</f>
        <v/>
      </c>
      <c r="U534" s="403"/>
      <c r="V534" s="359">
        <v>280</v>
      </c>
      <c r="W534" s="360"/>
      <c r="X534" s="419"/>
      <c r="Y534" s="411" t="str">
        <f>IF($A534="","",IF(VLOOKUP($A534,BDD!$A$8:$AU$2162,32,0)=0,"",VLOOKUP($A534,BDD!$A$8:$AU$2162,32,0)))</f>
        <v/>
      </c>
    </row>
    <row r="535" spans="1:25" s="359" customFormat="1" ht="21" customHeight="1">
      <c r="A535" s="350" t="str">
        <f t="shared" si="14"/>
        <v/>
      </c>
      <c r="B535" s="397" t="str">
        <f>IF($A535="","",VLOOKUP($A535,BDD!$A$8:$AU$2162,3,0))</f>
        <v/>
      </c>
      <c r="C535" s="363" t="str">
        <f>IF($A535="","",VLOOKUP($A535,BDD!$A$8:$AU$2162,4,0))</f>
        <v/>
      </c>
      <c r="D535" s="398" t="str">
        <f>IF($A535="","",VLOOKUP($A535,BDD!$A$8:$AU$2162,12,0))</f>
        <v/>
      </c>
      <c r="E535" s="398" t="str">
        <f>IF($A535="","",VLOOKUP($A535,BDD!$A$8:$AU$2162,5,0))</f>
        <v/>
      </c>
      <c r="F535" s="398" t="str">
        <f>IF($A535="","",VLOOKUP($A535,BDD!$A$8:$AU$2162,6,0))</f>
        <v/>
      </c>
      <c r="G535" s="399" t="str">
        <f>IF($A535="","",VLOOKUP($A535,BDD!$A$8:$AU$2162,7,0))</f>
        <v/>
      </c>
      <c r="H535" s="398" t="str">
        <f>IF($A535="","",VLOOKUP($A535,BDD!$A$8:$AU$2162,8,0))</f>
        <v/>
      </c>
      <c r="I535" s="398" t="str">
        <f>IF($A535="","",VLOOKUP($A535,BDD!$A$8:$AU$2162,13,0))</f>
        <v/>
      </c>
      <c r="J535" s="398" t="str">
        <f>IF($A535="","",VLOOKUP($A535,BDD!$A$8:$AU$2162,14,0))</f>
        <v/>
      </c>
      <c r="K535" s="401" t="str">
        <f>IF(Y535="",IF($A535="","",VLOOKUP($A535,BDD!$A$8:$AU$2162,22,0)),VLOOKUP($A535,BDD!$A$8:$AU$2162,31,0))</f>
        <v/>
      </c>
      <c r="L535" s="399" t="str">
        <f>IF(Y535="",IF($A535="","",VLOOKUP($A535,BDD!$A$8:$AU$2162,16,0)),IF($A535="","",VLOOKUP($A535,BDD!$A$8:$AU$2162,29,0)))</f>
        <v/>
      </c>
      <c r="M535" s="402" t="str">
        <f>IF(Y535="",IF($A535="","",VLOOKUP($A535,BDD!$A$8:$AU$2162,17,0)),VLOOKUP($A535,BDD!$A$8:$AU$2162,30,0))</f>
        <v/>
      </c>
      <c r="N535" s="402" t="str">
        <f>IF(Y535="",IF($A535="","",VLOOKUP($A535,BDD!$A$8:$AU$2162,18,0)),VLOOKUP($A535,BDD!$A$8:$AU$2162,30,0))</f>
        <v/>
      </c>
      <c r="O535" s="402" t="str">
        <f>IF(Y535="",IF($A535="","",VLOOKUP($A535,BDD!$A$8:$AU$2162,19,0)),VLOOKUP($A535,BDD!$A$8:$AU$2162,30,0))</f>
        <v/>
      </c>
      <c r="P535" s="398" t="str">
        <f>IF($A535="","",RIGHT(VLOOKUP($A535,BDD!$A$8:$AU$2162,23,0),2))</f>
        <v/>
      </c>
      <c r="Q535" s="398" t="str">
        <f>IF($A535="","",RIGHT(VLOOKUP($A535,BDD!$A$8:$AU$2162,27,0),2))</f>
        <v/>
      </c>
      <c r="R535" s="398" t="str">
        <f>IF($A535="","",RIGHT(VLOOKUP($A535,BDD!$A$8:$AU$2162,32,0),2))</f>
        <v/>
      </c>
      <c r="S535" s="398" t="str">
        <f>IF($A535="","",RIGHT(VLOOKUP($A535,BDD!$A$8:$AU$2162,35,0),2))</f>
        <v/>
      </c>
      <c r="T535" s="398" t="str">
        <f>IF($A535="","",RIGHT(VLOOKUP($A535,BDD!$A$8:$AU$2162,38,0),2))</f>
        <v/>
      </c>
      <c r="U535" s="403"/>
      <c r="V535" s="359">
        <v>281</v>
      </c>
      <c r="W535" s="360"/>
      <c r="X535" s="419"/>
      <c r="Y535" s="411" t="str">
        <f>IF($A535="","",IF(VLOOKUP($A535,BDD!$A$8:$AU$2162,32,0)=0,"",VLOOKUP($A535,BDD!$A$8:$AU$2162,32,0)))</f>
        <v/>
      </c>
    </row>
    <row r="536" spans="1:25" s="359" customFormat="1" ht="21" customHeight="1">
      <c r="A536" s="350" t="str">
        <f t="shared" si="14"/>
        <v/>
      </c>
      <c r="B536" s="397" t="str">
        <f>IF($A536="","",VLOOKUP($A536,BDD!$A$8:$AU$2162,3,0))</f>
        <v/>
      </c>
      <c r="C536" s="363" t="str">
        <f>IF($A536="","",VLOOKUP($A536,BDD!$A$8:$AU$2162,4,0))</f>
        <v/>
      </c>
      <c r="D536" s="398" t="str">
        <f>IF($A536="","",VLOOKUP($A536,BDD!$A$8:$AU$2162,12,0))</f>
        <v/>
      </c>
      <c r="E536" s="398" t="str">
        <f>IF($A536="","",VLOOKUP($A536,BDD!$A$8:$AU$2162,5,0))</f>
        <v/>
      </c>
      <c r="F536" s="398" t="str">
        <f>IF($A536="","",VLOOKUP($A536,BDD!$A$8:$AU$2162,6,0))</f>
        <v/>
      </c>
      <c r="G536" s="399" t="str">
        <f>IF($A536="","",VLOOKUP($A536,BDD!$A$8:$AU$2162,7,0))</f>
        <v/>
      </c>
      <c r="H536" s="400" t="str">
        <f>IF($A536="","",VLOOKUP($A536,BDD!$A$8:$AU$2162,8,0))</f>
        <v/>
      </c>
      <c r="I536" s="398" t="str">
        <f>IF($A536="","",VLOOKUP($A536,BDD!$A$8:$AU$2162,13,0))</f>
        <v/>
      </c>
      <c r="J536" s="398" t="str">
        <f>IF($A536="","",VLOOKUP($A536,BDD!$A$8:$AU$2162,14,0))</f>
        <v/>
      </c>
      <c r="K536" s="401" t="str">
        <f>IF(Y536="",IF($A536="","",VLOOKUP($A536,BDD!$A$8:$AU$2162,22,0)),VLOOKUP($A536,BDD!$A$8:$AU$2162,31,0))</f>
        <v/>
      </c>
      <c r="L536" s="399" t="str">
        <f>IF(Y536="",IF($A536="","",VLOOKUP($A536,BDD!$A$8:$AU$2162,16,0)),IF($A536="","",VLOOKUP($A536,BDD!$A$8:$AU$2162,29,0)))</f>
        <v/>
      </c>
      <c r="M536" s="402" t="str">
        <f>IF(Y536="",IF($A536="","",VLOOKUP($A536,BDD!$A$8:$AU$2162,17,0)),VLOOKUP($A536,BDD!$A$8:$AU$2162,30,0))</f>
        <v/>
      </c>
      <c r="N536" s="402" t="str">
        <f>IF(Y536="",IF($A536="","",VLOOKUP($A536,BDD!$A$8:$AU$2162,18,0)),VLOOKUP($A536,BDD!$A$8:$AU$2162,30,0))</f>
        <v/>
      </c>
      <c r="O536" s="402" t="str">
        <f>IF(Y536="",IF($A536="","",VLOOKUP($A536,BDD!$A$8:$AU$2162,19,0)),VLOOKUP($A536,BDD!$A$8:$AU$2162,30,0))</f>
        <v/>
      </c>
      <c r="P536" s="398" t="str">
        <f>IF($A536="","",RIGHT(VLOOKUP($A536,BDD!$A$8:$AU$2162,23,0),2))</f>
        <v/>
      </c>
      <c r="Q536" s="398" t="str">
        <f>IF($A536="","",RIGHT(VLOOKUP($A536,BDD!$A$8:$AU$2162,27,0),2))</f>
        <v/>
      </c>
      <c r="R536" s="398" t="str">
        <f>IF($A536="","",RIGHT(VLOOKUP($A536,BDD!$A$8:$AU$2162,32,0),2))</f>
        <v/>
      </c>
      <c r="S536" s="398" t="str">
        <f>IF($A536="","",RIGHT(VLOOKUP($A536,BDD!$A$8:$AU$2162,35,0),2))</f>
        <v/>
      </c>
      <c r="T536" s="398" t="str">
        <f>IF($A536="","",RIGHT(VLOOKUP($A536,BDD!$A$8:$AU$2162,38,0),2))</f>
        <v/>
      </c>
      <c r="U536" s="403"/>
      <c r="V536" s="359">
        <v>282</v>
      </c>
      <c r="W536" s="360"/>
      <c r="X536" s="419"/>
      <c r="Y536" s="411" t="str">
        <f>IF($A536="","",IF(VLOOKUP($A536,BDD!$A$8:$AU$2162,32,0)=0,"",VLOOKUP($A536,BDD!$A$8:$AU$2162,32,0)))</f>
        <v/>
      </c>
    </row>
    <row r="537" spans="1:25" s="359" customFormat="1" ht="21" customHeight="1">
      <c r="A537" s="350" t="str">
        <f t="shared" si="14"/>
        <v/>
      </c>
      <c r="B537" s="397" t="str">
        <f>IF($A537="","",VLOOKUP($A537,BDD!$A$8:$AU$2162,3,0))</f>
        <v/>
      </c>
      <c r="C537" s="363" t="str">
        <f>IF($A537="","",VLOOKUP($A537,BDD!$A$8:$AU$2162,4,0))</f>
        <v/>
      </c>
      <c r="D537" s="398" t="str">
        <f>IF($A537="","",VLOOKUP($A537,BDD!$A$8:$AU$2162,12,0))</f>
        <v/>
      </c>
      <c r="E537" s="398" t="str">
        <f>IF($A537="","",VLOOKUP($A537,BDD!$A$8:$AU$2162,5,0))</f>
        <v/>
      </c>
      <c r="F537" s="398" t="str">
        <f>IF($A537="","",VLOOKUP($A537,BDD!$A$8:$AU$2162,6,0))</f>
        <v/>
      </c>
      <c r="G537" s="399" t="str">
        <f>IF($A537="","",VLOOKUP($A537,BDD!$A$8:$AU$2162,7,0))</f>
        <v/>
      </c>
      <c r="H537" s="398" t="str">
        <f>IF($A537="","",VLOOKUP($A537,BDD!$A$8:$AU$2162,8,0))</f>
        <v/>
      </c>
      <c r="I537" s="398" t="str">
        <f>IF($A537="","",VLOOKUP($A537,BDD!$A$8:$AU$2162,13,0))</f>
        <v/>
      </c>
      <c r="J537" s="398" t="str">
        <f>IF($A537="","",VLOOKUP($A537,BDD!$A$8:$AU$2162,14,0))</f>
        <v/>
      </c>
      <c r="K537" s="401" t="str">
        <f>IF(Y537="",IF($A537="","",VLOOKUP($A537,BDD!$A$8:$AU$2162,22,0)),VLOOKUP($A537,BDD!$A$8:$AU$2162,31,0))</f>
        <v/>
      </c>
      <c r="L537" s="399" t="str">
        <f>IF(Y537="",IF($A537="","",VLOOKUP($A537,BDD!$A$8:$AU$2162,16,0)),IF($A537="","",VLOOKUP($A537,BDD!$A$8:$AU$2162,29,0)))</f>
        <v/>
      </c>
      <c r="M537" s="402" t="str">
        <f>IF(Y537="",IF($A537="","",VLOOKUP($A537,BDD!$A$8:$AU$2162,17,0)),VLOOKUP($A537,BDD!$A$8:$AU$2162,30,0))</f>
        <v/>
      </c>
      <c r="N537" s="402" t="str">
        <f>IF(Y537="",IF($A537="","",VLOOKUP($A537,BDD!$A$8:$AU$2162,18,0)),VLOOKUP($A537,BDD!$A$8:$AU$2162,30,0))</f>
        <v/>
      </c>
      <c r="O537" s="402" t="str">
        <f>IF(Y537="",IF($A537="","",VLOOKUP($A537,BDD!$A$8:$AU$2162,19,0)),VLOOKUP($A537,BDD!$A$8:$AU$2162,30,0))</f>
        <v/>
      </c>
      <c r="P537" s="398" t="str">
        <f>IF($A537="","",RIGHT(VLOOKUP($A537,BDD!$A$8:$AU$2162,23,0),2))</f>
        <v/>
      </c>
      <c r="Q537" s="398" t="str">
        <f>IF($A537="","",RIGHT(VLOOKUP($A537,BDD!$A$8:$AU$2162,27,0),2))</f>
        <v/>
      </c>
      <c r="R537" s="398" t="str">
        <f>IF($A537="","",RIGHT(VLOOKUP($A537,BDD!$A$8:$AU$2162,32,0),2))</f>
        <v/>
      </c>
      <c r="S537" s="398" t="str">
        <f>IF($A537="","",RIGHT(VLOOKUP($A537,BDD!$A$8:$AU$2162,35,0),2))</f>
        <v/>
      </c>
      <c r="T537" s="398" t="str">
        <f>IF($A537="","",RIGHT(VLOOKUP($A537,BDD!$A$8:$AU$2162,38,0),2))</f>
        <v/>
      </c>
      <c r="U537" s="403"/>
      <c r="V537" s="359">
        <v>283</v>
      </c>
      <c r="W537" s="360"/>
      <c r="X537" s="419"/>
      <c r="Y537" s="411" t="str">
        <f>IF($A537="","",IF(VLOOKUP($A537,BDD!$A$8:$AU$2162,32,0)=0,"",VLOOKUP($A537,BDD!$A$8:$AU$2162,32,0)))</f>
        <v/>
      </c>
    </row>
    <row r="538" spans="1:25" s="359" customFormat="1" ht="21" customHeight="1">
      <c r="A538" s="350" t="str">
        <f t="shared" si="14"/>
        <v/>
      </c>
      <c r="B538" s="397" t="str">
        <f>IF($A538="","",VLOOKUP($A538,BDD!$A$8:$AU$2162,3,0))</f>
        <v/>
      </c>
      <c r="C538" s="363" t="str">
        <f>IF($A538="","",VLOOKUP($A538,BDD!$A$8:$AU$2162,4,0))</f>
        <v/>
      </c>
      <c r="D538" s="398" t="str">
        <f>IF($A538="","",VLOOKUP($A538,BDD!$A$8:$AU$2162,12,0))</f>
        <v/>
      </c>
      <c r="E538" s="398" t="str">
        <f>IF($A538="","",VLOOKUP($A538,BDD!$A$8:$AU$2162,5,0))</f>
        <v/>
      </c>
      <c r="F538" s="398" t="str">
        <f>IF($A538="","",VLOOKUP($A538,BDD!$A$8:$AU$2162,6,0))</f>
        <v/>
      </c>
      <c r="G538" s="399" t="str">
        <f>IF($A538="","",VLOOKUP($A538,BDD!$A$8:$AU$2162,7,0))</f>
        <v/>
      </c>
      <c r="H538" s="398" t="str">
        <f>IF($A538="","",VLOOKUP($A538,BDD!$A$8:$AU$2162,8,0))</f>
        <v/>
      </c>
      <c r="I538" s="398" t="str">
        <f>IF($A538="","",VLOOKUP($A538,BDD!$A$8:$AU$2162,13,0))</f>
        <v/>
      </c>
      <c r="J538" s="398" t="str">
        <f>IF($A538="","",VLOOKUP($A538,BDD!$A$8:$AU$2162,14,0))</f>
        <v/>
      </c>
      <c r="K538" s="401" t="str">
        <f>IF(Y538="",IF($A538="","",VLOOKUP($A538,BDD!$A$8:$AU$2162,22,0)),VLOOKUP($A538,BDD!$A$8:$AU$2162,31,0))</f>
        <v/>
      </c>
      <c r="L538" s="399" t="str">
        <f>IF(Y538="",IF($A538="","",VLOOKUP($A538,BDD!$A$8:$AU$2162,16,0)),IF($A538="","",VLOOKUP($A538,BDD!$A$8:$AU$2162,29,0)))</f>
        <v/>
      </c>
      <c r="M538" s="402" t="str">
        <f>IF(Y538="",IF($A538="","",VLOOKUP($A538,BDD!$A$8:$AU$2162,17,0)),VLOOKUP($A538,BDD!$A$8:$AU$2162,30,0))</f>
        <v/>
      </c>
      <c r="N538" s="402" t="str">
        <f>IF(Y538="",IF($A538="","",VLOOKUP($A538,BDD!$A$8:$AU$2162,18,0)),VLOOKUP($A538,BDD!$A$8:$AU$2162,30,0))</f>
        <v/>
      </c>
      <c r="O538" s="402" t="str">
        <f>IF(Y538="",IF($A538="","",VLOOKUP($A538,BDD!$A$8:$AU$2162,19,0)),VLOOKUP($A538,BDD!$A$8:$AU$2162,30,0))</f>
        <v/>
      </c>
      <c r="P538" s="398" t="str">
        <f>IF($A538="","",RIGHT(VLOOKUP($A538,BDD!$A$8:$AU$2162,23,0),2))</f>
        <v/>
      </c>
      <c r="Q538" s="398" t="str">
        <f>IF($A538="","",RIGHT(VLOOKUP($A538,BDD!$A$8:$AU$2162,27,0),2))</f>
        <v/>
      </c>
      <c r="R538" s="398" t="str">
        <f>IF($A538="","",RIGHT(VLOOKUP($A538,BDD!$A$8:$AU$2162,32,0),2))</f>
        <v/>
      </c>
      <c r="S538" s="398" t="str">
        <f>IF($A538="","",RIGHT(VLOOKUP($A538,BDD!$A$8:$AU$2162,35,0),2))</f>
        <v/>
      </c>
      <c r="T538" s="398" t="str">
        <f>IF($A538="","",RIGHT(VLOOKUP($A538,BDD!$A$8:$AU$2162,38,0),2))</f>
        <v/>
      </c>
      <c r="U538" s="403"/>
      <c r="V538" s="359">
        <v>284</v>
      </c>
      <c r="W538" s="360"/>
      <c r="X538" s="419"/>
      <c r="Y538" s="411" t="str">
        <f>IF($A538="","",IF(VLOOKUP($A538,BDD!$A$8:$AU$2162,32,0)=0,"",VLOOKUP($A538,BDD!$A$8:$AU$2162,32,0)))</f>
        <v/>
      </c>
    </row>
    <row r="539" spans="1:25" s="359" customFormat="1" ht="21" customHeight="1">
      <c r="A539" s="350" t="str">
        <f t="shared" si="14"/>
        <v/>
      </c>
      <c r="B539" s="397" t="str">
        <f>IF($A539="","",VLOOKUP($A539,BDD!$A$8:$AU$2162,3,0))</f>
        <v/>
      </c>
      <c r="C539" s="363" t="str">
        <f>IF($A539="","",VLOOKUP($A539,BDD!$A$8:$AU$2162,4,0))</f>
        <v/>
      </c>
      <c r="D539" s="398" t="str">
        <f>IF($A539="","",VLOOKUP($A539,BDD!$A$8:$AU$2162,12,0))</f>
        <v/>
      </c>
      <c r="E539" s="398" t="str">
        <f>IF($A539="","",VLOOKUP($A539,BDD!$A$8:$AU$2162,5,0))</f>
        <v/>
      </c>
      <c r="F539" s="398" t="str">
        <f>IF($A539="","",VLOOKUP($A539,BDD!$A$8:$AU$2162,6,0))</f>
        <v/>
      </c>
      <c r="G539" s="399" t="str">
        <f>IF($A539="","",VLOOKUP($A539,BDD!$A$8:$AU$2162,7,0))</f>
        <v/>
      </c>
      <c r="H539" s="398" t="str">
        <f>IF($A539="","",VLOOKUP($A539,BDD!$A$8:$AU$2162,8,0))</f>
        <v/>
      </c>
      <c r="I539" s="398" t="str">
        <f>IF($A539="","",VLOOKUP($A539,BDD!$A$8:$AU$2162,13,0))</f>
        <v/>
      </c>
      <c r="J539" s="398" t="str">
        <f>IF($A539="","",VLOOKUP($A539,BDD!$A$8:$AU$2162,14,0))</f>
        <v/>
      </c>
      <c r="K539" s="401" t="str">
        <f>IF(Y539="",IF($A539="","",VLOOKUP($A539,BDD!$A$8:$AU$2162,22,0)),VLOOKUP($A539,BDD!$A$8:$AU$2162,31,0))</f>
        <v/>
      </c>
      <c r="L539" s="399" t="str">
        <f>IF(Y539="",IF($A539="","",VLOOKUP($A539,BDD!$A$8:$AU$2162,16,0)),IF($A539="","",VLOOKUP($A539,BDD!$A$8:$AU$2162,29,0)))</f>
        <v/>
      </c>
      <c r="M539" s="402" t="str">
        <f>IF(Y539="",IF($A539="","",VLOOKUP($A539,BDD!$A$8:$AU$2162,17,0)),VLOOKUP($A539,BDD!$A$8:$AU$2162,30,0))</f>
        <v/>
      </c>
      <c r="N539" s="402" t="str">
        <f>IF(Y539="",IF($A539="","",VLOOKUP($A539,BDD!$A$8:$AU$2162,18,0)),VLOOKUP($A539,BDD!$A$8:$AU$2162,30,0))</f>
        <v/>
      </c>
      <c r="O539" s="402" t="str">
        <f>IF(Y539="",IF($A539="","",VLOOKUP($A539,BDD!$A$8:$AU$2162,19,0)),VLOOKUP($A539,BDD!$A$8:$AU$2162,30,0))</f>
        <v/>
      </c>
      <c r="P539" s="398" t="str">
        <f>IF($A539="","",RIGHT(VLOOKUP($A539,BDD!$A$8:$AU$2162,23,0),2))</f>
        <v/>
      </c>
      <c r="Q539" s="398" t="str">
        <f>IF($A539="","",RIGHT(VLOOKUP($A539,BDD!$A$8:$AU$2162,27,0),2))</f>
        <v/>
      </c>
      <c r="R539" s="398" t="str">
        <f>IF($A539="","",RIGHT(VLOOKUP($A539,BDD!$A$8:$AU$2162,32,0),2))</f>
        <v/>
      </c>
      <c r="S539" s="398" t="str">
        <f>IF($A539="","",RIGHT(VLOOKUP($A539,BDD!$A$8:$AU$2162,35,0),2))</f>
        <v/>
      </c>
      <c r="T539" s="398" t="str">
        <f>IF($A539="","",RIGHT(VLOOKUP($A539,BDD!$A$8:$AU$2162,38,0),2))</f>
        <v/>
      </c>
      <c r="U539" s="403"/>
      <c r="V539" s="359">
        <v>285</v>
      </c>
      <c r="W539" s="360"/>
      <c r="X539" s="419"/>
      <c r="Y539" s="411" t="str">
        <f>IF($A539="","",IF(VLOOKUP($A539,BDD!$A$8:$AU$2162,32,0)=0,"",VLOOKUP($A539,BDD!$A$8:$AU$2162,32,0)))</f>
        <v/>
      </c>
    </row>
    <row r="540" spans="1:25" s="359" customFormat="1" ht="21" customHeight="1">
      <c r="A540" s="350" t="str">
        <f t="shared" si="14"/>
        <v/>
      </c>
      <c r="B540" s="397" t="str">
        <f>IF($A540="","",VLOOKUP($A540,BDD!$A$8:$AU$2162,3,0))</f>
        <v/>
      </c>
      <c r="C540" s="363" t="str">
        <f>IF($A540="","",VLOOKUP($A540,BDD!$A$8:$AU$2162,4,0))</f>
        <v/>
      </c>
      <c r="D540" s="398" t="str">
        <f>IF($A540="","",VLOOKUP($A540,BDD!$A$8:$AU$2162,12,0))</f>
        <v/>
      </c>
      <c r="E540" s="398" t="str">
        <f>IF($A540="","",VLOOKUP($A540,BDD!$A$8:$AU$2162,5,0))</f>
        <v/>
      </c>
      <c r="F540" s="398" t="str">
        <f>IF($A540="","",VLOOKUP($A540,BDD!$A$8:$AU$2162,6,0))</f>
        <v/>
      </c>
      <c r="G540" s="399" t="str">
        <f>IF($A540="","",VLOOKUP($A540,BDD!$A$8:$AU$2162,7,0))</f>
        <v/>
      </c>
      <c r="H540" s="400" t="str">
        <f>IF($A540="","",VLOOKUP($A540,BDD!$A$8:$AU$2162,8,0))</f>
        <v/>
      </c>
      <c r="I540" s="398" t="str">
        <f>IF($A540="","",VLOOKUP($A540,BDD!$A$8:$AU$2162,13,0))</f>
        <v/>
      </c>
      <c r="J540" s="398" t="str">
        <f>IF($A540="","",VLOOKUP($A540,BDD!$A$8:$AU$2162,14,0))</f>
        <v/>
      </c>
      <c r="K540" s="401" t="str">
        <f>IF(Y540="",IF($A540="","",VLOOKUP($A540,BDD!$A$8:$AU$2162,22,0)),VLOOKUP($A540,BDD!$A$8:$AU$2162,31,0))</f>
        <v/>
      </c>
      <c r="L540" s="399" t="str">
        <f>IF(Y540="",IF($A540="","",VLOOKUP($A540,BDD!$A$8:$AU$2162,16,0)),IF($A540="","",VLOOKUP($A540,BDD!$A$8:$AU$2162,29,0)))</f>
        <v/>
      </c>
      <c r="M540" s="402" t="str">
        <f>IF(Y540="",IF($A540="","",VLOOKUP($A540,BDD!$A$8:$AU$2162,17,0)),VLOOKUP($A540,BDD!$A$8:$AU$2162,30,0))</f>
        <v/>
      </c>
      <c r="N540" s="402" t="str">
        <f>IF(Y540="",IF($A540="","",VLOOKUP($A540,BDD!$A$8:$AU$2162,18,0)),VLOOKUP($A540,BDD!$A$8:$AU$2162,30,0))</f>
        <v/>
      </c>
      <c r="O540" s="402" t="str">
        <f>IF(Y540="",IF($A540="","",VLOOKUP($A540,BDD!$A$8:$AU$2162,19,0)),VLOOKUP($A540,BDD!$A$8:$AU$2162,30,0))</f>
        <v/>
      </c>
      <c r="P540" s="398" t="str">
        <f>IF($A540="","",RIGHT(VLOOKUP($A540,BDD!$A$8:$AU$2162,23,0),2))</f>
        <v/>
      </c>
      <c r="Q540" s="398" t="str">
        <f>IF($A540="","",RIGHT(VLOOKUP($A540,BDD!$A$8:$AU$2162,27,0),2))</f>
        <v/>
      </c>
      <c r="R540" s="398" t="str">
        <f>IF($A540="","",RIGHT(VLOOKUP($A540,BDD!$A$8:$AU$2162,32,0),2))</f>
        <v/>
      </c>
      <c r="S540" s="398" t="str">
        <f>IF($A540="","",RIGHT(VLOOKUP($A540,BDD!$A$8:$AU$2162,35,0),2))</f>
        <v/>
      </c>
      <c r="T540" s="398" t="str">
        <f>IF($A540="","",RIGHT(VLOOKUP($A540,BDD!$A$8:$AU$2162,38,0),2))</f>
        <v/>
      </c>
      <c r="U540" s="403"/>
      <c r="V540" s="359">
        <v>286</v>
      </c>
      <c r="W540" s="360"/>
      <c r="X540" s="419"/>
      <c r="Y540" s="411" t="str">
        <f>IF($A540="","",IF(VLOOKUP($A540,BDD!$A$8:$AU$2162,32,0)=0,"",VLOOKUP($A540,BDD!$A$8:$AU$2162,32,0)))</f>
        <v/>
      </c>
    </row>
    <row r="541" spans="1:25" s="359" customFormat="1" ht="21" customHeight="1">
      <c r="A541" s="350" t="str">
        <f t="shared" si="14"/>
        <v/>
      </c>
      <c r="B541" s="397" t="str">
        <f>IF($A541="","",VLOOKUP($A541,BDD!$A$8:$AU$2162,3,0))</f>
        <v/>
      </c>
      <c r="C541" s="363" t="str">
        <f>IF($A541="","",VLOOKUP($A541,BDD!$A$8:$AU$2162,4,0))</f>
        <v/>
      </c>
      <c r="D541" s="398" t="str">
        <f>IF($A541="","",VLOOKUP($A541,BDD!$A$8:$AU$2162,12,0))</f>
        <v/>
      </c>
      <c r="E541" s="398" t="str">
        <f>IF($A541="","",VLOOKUP($A541,BDD!$A$8:$AU$2162,5,0))</f>
        <v/>
      </c>
      <c r="F541" s="398" t="str">
        <f>IF($A541="","",VLOOKUP($A541,BDD!$A$8:$AU$2162,6,0))</f>
        <v/>
      </c>
      <c r="G541" s="399" t="str">
        <f>IF($A541="","",VLOOKUP($A541,BDD!$A$8:$AU$2162,7,0))</f>
        <v/>
      </c>
      <c r="H541" s="398" t="str">
        <f>IF($A541="","",VLOOKUP($A541,BDD!$A$8:$AU$2162,8,0))</f>
        <v/>
      </c>
      <c r="I541" s="398" t="str">
        <f>IF($A541="","",VLOOKUP($A541,BDD!$A$8:$AU$2162,13,0))</f>
        <v/>
      </c>
      <c r="J541" s="398" t="str">
        <f>IF($A541="","",VLOOKUP($A541,BDD!$A$8:$AU$2162,14,0))</f>
        <v/>
      </c>
      <c r="K541" s="401" t="str">
        <f>IF(Y541="",IF($A541="","",VLOOKUP($A541,BDD!$A$8:$AU$2162,22,0)),VLOOKUP($A541,BDD!$A$8:$AU$2162,31,0))</f>
        <v/>
      </c>
      <c r="L541" s="399" t="str">
        <f>IF(Y541="",IF($A541="","",VLOOKUP($A541,BDD!$A$8:$AU$2162,16,0)),IF($A541="","",VLOOKUP($A541,BDD!$A$8:$AU$2162,29,0)))</f>
        <v/>
      </c>
      <c r="M541" s="402" t="str">
        <f>IF(Y541="",IF($A541="","",VLOOKUP($A541,BDD!$A$8:$AU$2162,17,0)),VLOOKUP($A541,BDD!$A$8:$AU$2162,30,0))</f>
        <v/>
      </c>
      <c r="N541" s="402" t="str">
        <f>IF(Y541="",IF($A541="","",VLOOKUP($A541,BDD!$A$8:$AU$2162,18,0)),VLOOKUP($A541,BDD!$A$8:$AU$2162,30,0))</f>
        <v/>
      </c>
      <c r="O541" s="402" t="str">
        <f>IF(Y541="",IF($A541="","",VLOOKUP($A541,BDD!$A$8:$AU$2162,19,0)),VLOOKUP($A541,BDD!$A$8:$AU$2162,30,0))</f>
        <v/>
      </c>
      <c r="P541" s="398" t="str">
        <f>IF($A541="","",RIGHT(VLOOKUP($A541,BDD!$A$8:$AU$2162,23,0),2))</f>
        <v/>
      </c>
      <c r="Q541" s="398" t="str">
        <f>IF($A541="","",RIGHT(VLOOKUP($A541,BDD!$A$8:$AU$2162,27,0),2))</f>
        <v/>
      </c>
      <c r="R541" s="398" t="str">
        <f>IF($A541="","",RIGHT(VLOOKUP($A541,BDD!$A$8:$AU$2162,32,0),2))</f>
        <v/>
      </c>
      <c r="S541" s="398" t="str">
        <f>IF($A541="","",RIGHT(VLOOKUP($A541,BDD!$A$8:$AU$2162,35,0),2))</f>
        <v/>
      </c>
      <c r="T541" s="398" t="str">
        <f>IF($A541="","",RIGHT(VLOOKUP($A541,BDD!$A$8:$AU$2162,38,0),2))</f>
        <v/>
      </c>
      <c r="U541" s="403"/>
      <c r="V541" s="359">
        <v>287</v>
      </c>
      <c r="W541" s="360"/>
      <c r="X541" s="419"/>
      <c r="Y541" s="411" t="str">
        <f>IF($A541="","",IF(VLOOKUP($A541,BDD!$A$8:$AU$2162,32,0)=0,"",VLOOKUP($A541,BDD!$A$8:$AU$2162,32,0)))</f>
        <v/>
      </c>
    </row>
    <row r="542" spans="1:25" s="359" customFormat="1" ht="21" customHeight="1">
      <c r="A542" s="350" t="str">
        <f t="shared" si="14"/>
        <v/>
      </c>
      <c r="B542" s="397" t="str">
        <f>IF($A542="","",VLOOKUP($A542,BDD!$A$8:$AU$2162,3,0))</f>
        <v/>
      </c>
      <c r="C542" s="363" t="str">
        <f>IF($A542="","",VLOOKUP($A542,BDD!$A$8:$AU$2162,4,0))</f>
        <v/>
      </c>
      <c r="D542" s="398" t="str">
        <f>IF($A542="","",VLOOKUP($A542,BDD!$A$8:$AU$2162,12,0))</f>
        <v/>
      </c>
      <c r="E542" s="398" t="str">
        <f>IF($A542="","",VLOOKUP($A542,BDD!$A$8:$AU$2162,5,0))</f>
        <v/>
      </c>
      <c r="F542" s="398" t="str">
        <f>IF($A542="","",VLOOKUP($A542,BDD!$A$8:$AU$2162,6,0))</f>
        <v/>
      </c>
      <c r="G542" s="399" t="str">
        <f>IF($A542="","",VLOOKUP($A542,BDD!$A$8:$AU$2162,7,0))</f>
        <v/>
      </c>
      <c r="H542" s="398" t="str">
        <f>IF($A542="","",VLOOKUP($A542,BDD!$A$8:$AU$2162,8,0))</f>
        <v/>
      </c>
      <c r="I542" s="398" t="str">
        <f>IF($A542="","",VLOOKUP($A542,BDD!$A$8:$AU$2162,13,0))</f>
        <v/>
      </c>
      <c r="J542" s="398" t="str">
        <f>IF($A542="","",VLOOKUP($A542,BDD!$A$8:$AU$2162,14,0))</f>
        <v/>
      </c>
      <c r="K542" s="401" t="str">
        <f>IF(Y542="",IF($A542="","",VLOOKUP($A542,BDD!$A$8:$AU$2162,22,0)),VLOOKUP($A542,BDD!$A$8:$AU$2162,31,0))</f>
        <v/>
      </c>
      <c r="L542" s="399" t="str">
        <f>IF(Y542="",IF($A542="","",VLOOKUP($A542,BDD!$A$8:$AU$2162,16,0)),IF($A542="","",VLOOKUP($A542,BDD!$A$8:$AU$2162,29,0)))</f>
        <v/>
      </c>
      <c r="M542" s="402" t="str">
        <f>IF(Y542="",IF($A542="","",VLOOKUP($A542,BDD!$A$8:$AU$2162,17,0)),VLOOKUP($A542,BDD!$A$8:$AU$2162,30,0))</f>
        <v/>
      </c>
      <c r="N542" s="402" t="str">
        <f>IF(Y542="",IF($A542="","",VLOOKUP($A542,BDD!$A$8:$AU$2162,18,0)),VLOOKUP($A542,BDD!$A$8:$AU$2162,30,0))</f>
        <v/>
      </c>
      <c r="O542" s="402" t="str">
        <f>IF(Y542="",IF($A542="","",VLOOKUP($A542,BDD!$A$8:$AU$2162,19,0)),VLOOKUP($A542,BDD!$A$8:$AU$2162,30,0))</f>
        <v/>
      </c>
      <c r="P542" s="398" t="str">
        <f>IF($A542="","",RIGHT(VLOOKUP($A542,BDD!$A$8:$AU$2162,23,0),2))</f>
        <v/>
      </c>
      <c r="Q542" s="398" t="str">
        <f>IF($A542="","",RIGHT(VLOOKUP($A542,BDD!$A$8:$AU$2162,27,0),2))</f>
        <v/>
      </c>
      <c r="R542" s="398" t="str">
        <f>IF($A542="","",RIGHT(VLOOKUP($A542,BDD!$A$8:$AU$2162,32,0),2))</f>
        <v/>
      </c>
      <c r="S542" s="398" t="str">
        <f>IF($A542="","",RIGHT(VLOOKUP($A542,BDD!$A$8:$AU$2162,35,0),2))</f>
        <v/>
      </c>
      <c r="T542" s="398" t="str">
        <f>IF($A542="","",RIGHT(VLOOKUP($A542,BDD!$A$8:$AU$2162,38,0),2))</f>
        <v/>
      </c>
      <c r="U542" s="403"/>
      <c r="V542" s="359">
        <v>288</v>
      </c>
      <c r="W542" s="360"/>
      <c r="X542" s="419"/>
      <c r="Y542" s="411" t="str">
        <f>IF($A542="","",IF(VLOOKUP($A542,BDD!$A$8:$AU$2162,32,0)=0,"",VLOOKUP($A542,BDD!$A$8:$AU$2162,32,0)))</f>
        <v/>
      </c>
    </row>
    <row r="543" spans="1:25" s="359" customFormat="1" ht="21" customHeight="1">
      <c r="A543" s="350" t="str">
        <f t="shared" si="14"/>
        <v/>
      </c>
      <c r="B543" s="397" t="str">
        <f>IF($A543="","",VLOOKUP($A543,BDD!$A$8:$AU$2162,3,0))</f>
        <v/>
      </c>
      <c r="C543" s="363" t="str">
        <f>IF($A543="","",VLOOKUP($A543,BDD!$A$8:$AU$2162,4,0))</f>
        <v/>
      </c>
      <c r="D543" s="398" t="str">
        <f>IF($A543="","",VLOOKUP($A543,BDD!$A$8:$AU$2162,12,0))</f>
        <v/>
      </c>
      <c r="E543" s="398" t="str">
        <f>IF($A543="","",VLOOKUP($A543,BDD!$A$8:$AU$2162,5,0))</f>
        <v/>
      </c>
      <c r="F543" s="398" t="str">
        <f>IF($A543="","",VLOOKUP($A543,BDD!$A$8:$AU$2162,6,0))</f>
        <v/>
      </c>
      <c r="G543" s="399" t="str">
        <f>IF($A543="","",VLOOKUP($A543,BDD!$A$8:$AU$2162,7,0))</f>
        <v/>
      </c>
      <c r="H543" s="398" t="str">
        <f>IF($A543="","",VLOOKUP($A543,BDD!$A$8:$AU$2162,8,0))</f>
        <v/>
      </c>
      <c r="I543" s="398" t="str">
        <f>IF($A543="","",VLOOKUP($A543,BDD!$A$8:$AU$2162,13,0))</f>
        <v/>
      </c>
      <c r="J543" s="398" t="str">
        <f>IF($A543="","",VLOOKUP($A543,BDD!$A$8:$AU$2162,14,0))</f>
        <v/>
      </c>
      <c r="K543" s="401" t="str">
        <f>IF(Y543="",IF($A543="","",VLOOKUP($A543,BDD!$A$8:$AU$2162,22,0)),VLOOKUP($A543,BDD!$A$8:$AU$2162,31,0))</f>
        <v/>
      </c>
      <c r="L543" s="399" t="str">
        <f>IF(Y543="",IF($A543="","",VLOOKUP($A543,BDD!$A$8:$AU$2162,16,0)),IF($A543="","",VLOOKUP($A543,BDD!$A$8:$AU$2162,29,0)))</f>
        <v/>
      </c>
      <c r="M543" s="402" t="str">
        <f>IF(Y543="",IF($A543="","",VLOOKUP($A543,BDD!$A$8:$AU$2162,17,0)),VLOOKUP($A543,BDD!$A$8:$AU$2162,30,0))</f>
        <v/>
      </c>
      <c r="N543" s="402" t="str">
        <f>IF(Y543="",IF($A543="","",VLOOKUP($A543,BDD!$A$8:$AU$2162,18,0)),VLOOKUP($A543,BDD!$A$8:$AU$2162,30,0))</f>
        <v/>
      </c>
      <c r="O543" s="402" t="str">
        <f>IF(Y543="",IF($A543="","",VLOOKUP($A543,BDD!$A$8:$AU$2162,19,0)),VLOOKUP($A543,BDD!$A$8:$AU$2162,30,0))</f>
        <v/>
      </c>
      <c r="P543" s="398" t="str">
        <f>IF($A543="","",RIGHT(VLOOKUP($A543,BDD!$A$8:$AU$2162,23,0),2))</f>
        <v/>
      </c>
      <c r="Q543" s="398" t="str">
        <f>IF($A543="","",RIGHT(VLOOKUP($A543,BDD!$A$8:$AU$2162,27,0),2))</f>
        <v/>
      </c>
      <c r="R543" s="398" t="str">
        <f>IF($A543="","",RIGHT(VLOOKUP($A543,BDD!$A$8:$AU$2162,32,0),2))</f>
        <v/>
      </c>
      <c r="S543" s="398" t="str">
        <f>IF($A543="","",RIGHT(VLOOKUP($A543,BDD!$A$8:$AU$2162,35,0),2))</f>
        <v/>
      </c>
      <c r="T543" s="398" t="str">
        <f>IF($A543="","",RIGHT(VLOOKUP($A543,BDD!$A$8:$AU$2162,38,0),2))</f>
        <v/>
      </c>
      <c r="U543" s="403"/>
      <c r="V543" s="359">
        <v>289</v>
      </c>
      <c r="W543" s="360"/>
      <c r="X543" s="419"/>
      <c r="Y543" s="411" t="str">
        <f>IF($A543="","",IF(VLOOKUP($A543,BDD!$A$8:$AU$2162,32,0)=0,"",VLOOKUP($A543,BDD!$A$8:$AU$2162,32,0)))</f>
        <v/>
      </c>
    </row>
    <row r="544" spans="1:25" s="359" customFormat="1" ht="21" customHeight="1">
      <c r="A544" s="350" t="str">
        <f t="shared" si="14"/>
        <v/>
      </c>
      <c r="B544" s="397" t="str">
        <f>IF($A544="","",VLOOKUP($A544,BDD!$A$8:$AU$2162,3,0))</f>
        <v/>
      </c>
      <c r="C544" s="363" t="str">
        <f>IF($A544="","",VLOOKUP($A544,BDD!$A$8:$AU$2162,4,0))</f>
        <v/>
      </c>
      <c r="D544" s="398" t="str">
        <f>IF($A544="","",VLOOKUP($A544,BDD!$A$8:$AU$2162,12,0))</f>
        <v/>
      </c>
      <c r="E544" s="398" t="str">
        <f>IF($A544="","",VLOOKUP($A544,BDD!$A$8:$AU$2162,5,0))</f>
        <v/>
      </c>
      <c r="F544" s="398" t="str">
        <f>IF($A544="","",VLOOKUP($A544,BDD!$A$8:$AU$2162,6,0))</f>
        <v/>
      </c>
      <c r="G544" s="399" t="str">
        <f>IF($A544="","",VLOOKUP($A544,BDD!$A$8:$AU$2162,7,0))</f>
        <v/>
      </c>
      <c r="H544" s="398" t="str">
        <f>IF($A544="","",VLOOKUP($A544,BDD!$A$8:$AU$2162,8,0))</f>
        <v/>
      </c>
      <c r="I544" s="398" t="str">
        <f>IF($A544="","",VLOOKUP($A544,BDD!$A$8:$AU$2162,13,0))</f>
        <v/>
      </c>
      <c r="J544" s="398" t="str">
        <f>IF($A544="","",VLOOKUP($A544,BDD!$A$8:$AU$2162,14,0))</f>
        <v/>
      </c>
      <c r="K544" s="401" t="str">
        <f>IF(Y544="",IF($A544="","",VLOOKUP($A544,BDD!$A$8:$AU$2162,22,0)),VLOOKUP($A544,BDD!$A$8:$AU$2162,31,0))</f>
        <v/>
      </c>
      <c r="L544" s="399" t="str">
        <f>IF(Y544="",IF($A544="","",VLOOKUP($A544,BDD!$A$8:$AU$2162,16,0)),IF($A544="","",VLOOKUP($A544,BDD!$A$8:$AU$2162,29,0)))</f>
        <v/>
      </c>
      <c r="M544" s="402" t="str">
        <f>IF(Y544="",IF($A544="","",VLOOKUP($A544,BDD!$A$8:$AU$2162,17,0)),VLOOKUP($A544,BDD!$A$8:$AU$2162,30,0))</f>
        <v/>
      </c>
      <c r="N544" s="402" t="str">
        <f>IF(Y544="",IF($A544="","",VLOOKUP($A544,BDD!$A$8:$AU$2162,18,0)),VLOOKUP($A544,BDD!$A$8:$AU$2162,30,0))</f>
        <v/>
      </c>
      <c r="O544" s="402" t="str">
        <f>IF(Y544="",IF($A544="","",VLOOKUP($A544,BDD!$A$8:$AU$2162,19,0)),VLOOKUP($A544,BDD!$A$8:$AU$2162,30,0))</f>
        <v/>
      </c>
      <c r="P544" s="398" t="str">
        <f>IF($A544="","",RIGHT(VLOOKUP($A544,BDD!$A$8:$AU$2162,23,0),2))</f>
        <v/>
      </c>
      <c r="Q544" s="398" t="str">
        <f>IF($A544="","",RIGHT(VLOOKUP($A544,BDD!$A$8:$AU$2162,27,0),2))</f>
        <v/>
      </c>
      <c r="R544" s="398" t="str">
        <f>IF($A544="","",RIGHT(VLOOKUP($A544,BDD!$A$8:$AU$2162,32,0),2))</f>
        <v/>
      </c>
      <c r="S544" s="398" t="str">
        <f>IF($A544="","",RIGHT(VLOOKUP($A544,BDD!$A$8:$AU$2162,35,0),2))</f>
        <v/>
      </c>
      <c r="T544" s="398" t="str">
        <f>IF($A544="","",RIGHT(VLOOKUP($A544,BDD!$A$8:$AU$2162,38,0),2))</f>
        <v/>
      </c>
      <c r="U544" s="403"/>
      <c r="V544" s="359">
        <v>290</v>
      </c>
      <c r="W544" s="360"/>
      <c r="X544" s="419"/>
      <c r="Y544" s="411" t="str">
        <f>IF($A544="","",IF(VLOOKUP($A544,BDD!$A$8:$AU$2162,32,0)=0,"",VLOOKUP($A544,BDD!$A$8:$AU$2162,32,0)))</f>
        <v/>
      </c>
    </row>
    <row r="545" spans="1:25" s="359" customFormat="1" ht="21" customHeight="1">
      <c r="A545" s="350" t="str">
        <f t="shared" si="14"/>
        <v/>
      </c>
      <c r="B545" s="397" t="str">
        <f>IF($A545="","",VLOOKUP($A545,BDD!$A$8:$AU$2162,3,0))</f>
        <v/>
      </c>
      <c r="C545" s="363" t="str">
        <f>IF($A545="","",VLOOKUP($A545,BDD!$A$8:$AU$2162,4,0))</f>
        <v/>
      </c>
      <c r="D545" s="398" t="str">
        <f>IF($A545="","",VLOOKUP($A545,BDD!$A$8:$AU$2162,12,0))</f>
        <v/>
      </c>
      <c r="E545" s="398" t="str">
        <f>IF($A545="","",VLOOKUP($A545,BDD!$A$8:$AU$2162,5,0))</f>
        <v/>
      </c>
      <c r="F545" s="398" t="str">
        <f>IF($A545="","",VLOOKUP($A545,BDD!$A$8:$AU$2162,6,0))</f>
        <v/>
      </c>
      <c r="G545" s="399" t="str">
        <f>IF($A545="","",VLOOKUP($A545,BDD!$A$8:$AU$2162,7,0))</f>
        <v/>
      </c>
      <c r="H545" s="398" t="str">
        <f>IF($A545="","",VLOOKUP($A545,BDD!$A$8:$AU$2162,8,0))</f>
        <v/>
      </c>
      <c r="I545" s="398" t="str">
        <f>IF($A545="","",VLOOKUP($A545,BDD!$A$8:$AU$2162,13,0))</f>
        <v/>
      </c>
      <c r="J545" s="398" t="str">
        <f>IF($A545="","",VLOOKUP($A545,BDD!$A$8:$AU$2162,14,0))</f>
        <v/>
      </c>
      <c r="K545" s="401" t="str">
        <f>IF(Y545="",IF($A545="","",VLOOKUP($A545,BDD!$A$8:$AU$2162,22,0)),VLOOKUP($A545,BDD!$A$8:$AU$2162,31,0))</f>
        <v/>
      </c>
      <c r="L545" s="399" t="str">
        <f>IF(Y545="",IF($A545="","",VLOOKUP($A545,BDD!$A$8:$AU$2162,16,0)),IF($A545="","",VLOOKUP($A545,BDD!$A$8:$AU$2162,29,0)))</f>
        <v/>
      </c>
      <c r="M545" s="402" t="str">
        <f>IF(Y545="",IF($A545="","",VLOOKUP($A545,BDD!$A$8:$AU$2162,17,0)),VLOOKUP($A545,BDD!$A$8:$AU$2162,30,0))</f>
        <v/>
      </c>
      <c r="N545" s="402" t="str">
        <f>IF(Y545="",IF($A545="","",VLOOKUP($A545,BDD!$A$8:$AU$2162,18,0)),VLOOKUP($A545,BDD!$A$8:$AU$2162,30,0))</f>
        <v/>
      </c>
      <c r="O545" s="402" t="str">
        <f>IF(Y545="",IF($A545="","",VLOOKUP($A545,BDD!$A$8:$AU$2162,19,0)),VLOOKUP($A545,BDD!$A$8:$AU$2162,30,0))</f>
        <v/>
      </c>
      <c r="P545" s="398" t="str">
        <f>IF($A545="","",RIGHT(VLOOKUP($A545,BDD!$A$8:$AU$2162,23,0),2))</f>
        <v/>
      </c>
      <c r="Q545" s="398" t="str">
        <f>IF($A545="","",RIGHT(VLOOKUP($A545,BDD!$A$8:$AU$2162,27,0),2))</f>
        <v/>
      </c>
      <c r="R545" s="398" t="str">
        <f>IF($A545="","",RIGHT(VLOOKUP($A545,BDD!$A$8:$AU$2162,32,0),2))</f>
        <v/>
      </c>
      <c r="S545" s="398" t="str">
        <f>IF($A545="","",RIGHT(VLOOKUP($A545,BDD!$A$8:$AU$2162,35,0),2))</f>
        <v/>
      </c>
      <c r="T545" s="398" t="str">
        <f>IF($A545="","",RIGHT(VLOOKUP($A545,BDD!$A$8:$AU$2162,38,0),2))</f>
        <v/>
      </c>
      <c r="U545" s="403"/>
      <c r="V545" s="359">
        <v>291</v>
      </c>
      <c r="W545" s="360"/>
      <c r="X545" s="419"/>
      <c r="Y545" s="411" t="str">
        <f>IF($A545="","",IF(VLOOKUP($A545,BDD!$A$8:$AU$2162,32,0)=0,"",VLOOKUP($A545,BDD!$A$8:$AU$2162,32,0)))</f>
        <v/>
      </c>
    </row>
    <row r="546" spans="1:25" s="359" customFormat="1" ht="21" customHeight="1">
      <c r="A546" s="350" t="str">
        <f t="shared" si="14"/>
        <v/>
      </c>
      <c r="B546" s="397" t="str">
        <f>IF($A546="","",VLOOKUP($A546,BDD!$A$8:$AU$2162,3,0))</f>
        <v/>
      </c>
      <c r="C546" s="363" t="str">
        <f>IF($A546="","",VLOOKUP($A546,BDD!$A$8:$AU$2162,4,0))</f>
        <v/>
      </c>
      <c r="D546" s="398" t="str">
        <f>IF($A546="","",VLOOKUP($A546,BDD!$A$8:$AU$2162,12,0))</f>
        <v/>
      </c>
      <c r="E546" s="398" t="str">
        <f>IF($A546="","",VLOOKUP($A546,BDD!$A$8:$AU$2162,5,0))</f>
        <v/>
      </c>
      <c r="F546" s="398" t="str">
        <f>IF($A546="","",VLOOKUP($A546,BDD!$A$8:$AU$2162,6,0))</f>
        <v/>
      </c>
      <c r="G546" s="399" t="str">
        <f>IF($A546="","",VLOOKUP($A546,BDD!$A$8:$AU$2162,7,0))</f>
        <v/>
      </c>
      <c r="H546" s="398" t="str">
        <f>IF($A546="","",VLOOKUP($A546,BDD!$A$8:$AU$2162,8,0))</f>
        <v/>
      </c>
      <c r="I546" s="398" t="str">
        <f>IF($A546="","",VLOOKUP($A546,BDD!$A$8:$AU$2162,13,0))</f>
        <v/>
      </c>
      <c r="J546" s="398" t="str">
        <f>IF($A546="","",VLOOKUP($A546,BDD!$A$8:$AU$2162,14,0))</f>
        <v/>
      </c>
      <c r="K546" s="401" t="str">
        <f>IF(Y546="",IF($A546="","",VLOOKUP($A546,BDD!$A$8:$AU$2162,22,0)),VLOOKUP($A546,BDD!$A$8:$AU$2162,31,0))</f>
        <v/>
      </c>
      <c r="L546" s="399" t="str">
        <f>IF(Y546="",IF($A546="","",VLOOKUP($A546,BDD!$A$8:$AU$2162,16,0)),IF($A546="","",VLOOKUP($A546,BDD!$A$8:$AU$2162,29,0)))</f>
        <v/>
      </c>
      <c r="M546" s="402" t="str">
        <f>IF(Y546="",IF($A546="","",VLOOKUP($A546,BDD!$A$8:$AU$2162,17,0)),VLOOKUP($A546,BDD!$A$8:$AU$2162,30,0))</f>
        <v/>
      </c>
      <c r="N546" s="402" t="str">
        <f>IF(Y546="",IF($A546="","",VLOOKUP($A546,BDD!$A$8:$AU$2162,18,0)),VLOOKUP($A546,BDD!$A$8:$AU$2162,30,0))</f>
        <v/>
      </c>
      <c r="O546" s="402" t="str">
        <f>IF(Y546="",IF($A546="","",VLOOKUP($A546,BDD!$A$8:$AU$2162,19,0)),VLOOKUP($A546,BDD!$A$8:$AU$2162,30,0))</f>
        <v/>
      </c>
      <c r="P546" s="398" t="str">
        <f>IF($A546="","",RIGHT(VLOOKUP($A546,BDD!$A$8:$AU$2162,23,0),2))</f>
        <v/>
      </c>
      <c r="Q546" s="398" t="str">
        <f>IF($A546="","",RIGHT(VLOOKUP($A546,BDD!$A$8:$AU$2162,27,0),2))</f>
        <v/>
      </c>
      <c r="R546" s="398" t="str">
        <f>IF($A546="","",RIGHT(VLOOKUP($A546,BDD!$A$8:$AU$2162,32,0),2))</f>
        <v/>
      </c>
      <c r="S546" s="398" t="str">
        <f>IF($A546="","",RIGHT(VLOOKUP($A546,BDD!$A$8:$AU$2162,35,0),2))</f>
        <v/>
      </c>
      <c r="T546" s="398" t="str">
        <f>IF($A546="","",RIGHT(VLOOKUP($A546,BDD!$A$8:$AU$2162,38,0),2))</f>
        <v/>
      </c>
      <c r="U546" s="403"/>
      <c r="V546" s="359">
        <v>292</v>
      </c>
      <c r="W546" s="360"/>
      <c r="X546" s="419"/>
      <c r="Y546" s="411" t="str">
        <f>IF($A546="","",IF(VLOOKUP($A546,BDD!$A$8:$AU$2162,32,0)=0,"",VLOOKUP($A546,BDD!$A$8:$AU$2162,32,0)))</f>
        <v/>
      </c>
    </row>
    <row r="547" spans="1:25" s="359" customFormat="1" ht="21" customHeight="1">
      <c r="A547" s="350" t="str">
        <f t="shared" si="14"/>
        <v/>
      </c>
      <c r="B547" s="397" t="str">
        <f>IF($A547="","",VLOOKUP($A547,BDD!$A$8:$AU$2162,3,0))</f>
        <v/>
      </c>
      <c r="C547" s="363" t="str">
        <f>IF($A547="","",VLOOKUP($A547,BDD!$A$8:$AU$2162,4,0))</f>
        <v/>
      </c>
      <c r="D547" s="398" t="str">
        <f>IF($A547="","",VLOOKUP($A547,BDD!$A$8:$AU$2162,12,0))</f>
        <v/>
      </c>
      <c r="E547" s="398" t="str">
        <f>IF($A547="","",VLOOKUP($A547,BDD!$A$8:$AU$2162,5,0))</f>
        <v/>
      </c>
      <c r="F547" s="398" t="str">
        <f>IF($A547="","",VLOOKUP($A547,BDD!$A$8:$AU$2162,6,0))</f>
        <v/>
      </c>
      <c r="G547" s="399" t="str">
        <f>IF($A547="","",VLOOKUP($A547,BDD!$A$8:$AU$2162,7,0))</f>
        <v/>
      </c>
      <c r="H547" s="398" t="str">
        <f>IF($A547="","",VLOOKUP($A547,BDD!$A$8:$AU$2162,8,0))</f>
        <v/>
      </c>
      <c r="I547" s="398" t="str">
        <f>IF($A547="","",VLOOKUP($A547,BDD!$A$8:$AU$2162,13,0))</f>
        <v/>
      </c>
      <c r="J547" s="398" t="str">
        <f>IF($A547="","",VLOOKUP($A547,BDD!$A$8:$AU$2162,14,0))</f>
        <v/>
      </c>
      <c r="K547" s="401" t="str">
        <f>IF(Y547="",IF($A547="","",VLOOKUP($A547,BDD!$A$8:$AU$2162,22,0)),VLOOKUP($A547,BDD!$A$8:$AU$2162,31,0))</f>
        <v/>
      </c>
      <c r="L547" s="399" t="str">
        <f>IF(Y547="",IF($A547="","",VLOOKUP($A547,BDD!$A$8:$AU$2162,16,0)),IF($A547="","",VLOOKUP($A547,BDD!$A$8:$AU$2162,29,0)))</f>
        <v/>
      </c>
      <c r="M547" s="402" t="str">
        <f>IF(Y547="",IF($A547="","",VLOOKUP($A547,BDD!$A$8:$AU$2162,17,0)),VLOOKUP($A547,BDD!$A$8:$AU$2162,30,0))</f>
        <v/>
      </c>
      <c r="N547" s="402" t="str">
        <f>IF(Y547="",IF($A547="","",VLOOKUP($A547,BDD!$A$8:$AU$2162,18,0)),VLOOKUP($A547,BDD!$A$8:$AU$2162,30,0))</f>
        <v/>
      </c>
      <c r="O547" s="402" t="str">
        <f>IF(Y547="",IF($A547="","",VLOOKUP($A547,BDD!$A$8:$AU$2162,19,0)),VLOOKUP($A547,BDD!$A$8:$AU$2162,30,0))</f>
        <v/>
      </c>
      <c r="P547" s="398" t="str">
        <f>IF($A547="","",RIGHT(VLOOKUP($A547,BDD!$A$8:$AU$2162,23,0),2))</f>
        <v/>
      </c>
      <c r="Q547" s="398" t="str">
        <f>IF($A547="","",RIGHT(VLOOKUP($A547,BDD!$A$8:$AU$2162,27,0),2))</f>
        <v/>
      </c>
      <c r="R547" s="398" t="str">
        <f>IF($A547="","",RIGHT(VLOOKUP($A547,BDD!$A$8:$AU$2162,32,0),2))</f>
        <v/>
      </c>
      <c r="S547" s="398" t="str">
        <f>IF($A547="","",RIGHT(VLOOKUP($A547,BDD!$A$8:$AU$2162,35,0),2))</f>
        <v/>
      </c>
      <c r="T547" s="398" t="str">
        <f>IF($A547="","",RIGHT(VLOOKUP($A547,BDD!$A$8:$AU$2162,38,0),2))</f>
        <v/>
      </c>
      <c r="U547" s="403"/>
      <c r="V547" s="359">
        <v>293</v>
      </c>
      <c r="W547" s="360"/>
      <c r="X547" s="419"/>
      <c r="Y547" s="411" t="str">
        <f>IF($A547="","",IF(VLOOKUP($A547,BDD!$A$8:$AU$2162,32,0)=0,"",VLOOKUP($A547,BDD!$A$8:$AU$2162,32,0)))</f>
        <v/>
      </c>
    </row>
    <row r="548" spans="1:25" s="359" customFormat="1" ht="21" customHeight="1">
      <c r="A548" s="350" t="str">
        <f t="shared" si="14"/>
        <v/>
      </c>
      <c r="B548" s="404" t="str">
        <f>IF($A548="","",VLOOKUP($A548,BDD!$A$8:$AU$2162,3,0))</f>
        <v/>
      </c>
      <c r="C548" s="372" t="str">
        <f>IF($A548="","",VLOOKUP($A548,BDD!$A$8:$AU$2162,4,0))</f>
        <v/>
      </c>
      <c r="D548" s="405" t="str">
        <f>IF($A548="","",VLOOKUP($A548,BDD!$A$8:$AU$2162,12,0))</f>
        <v/>
      </c>
      <c r="E548" s="405" t="str">
        <f>IF($A548="","",VLOOKUP($A548,BDD!$A$8:$AU$2162,5,0))</f>
        <v/>
      </c>
      <c r="F548" s="405" t="str">
        <f>IF($A548="","",VLOOKUP($A548,BDD!$A$8:$AU$2162,6,0))</f>
        <v/>
      </c>
      <c r="G548" s="406" t="str">
        <f>IF($A548="","",VLOOKUP($A548,BDD!$A$8:$AU$2162,7,0))</f>
        <v/>
      </c>
      <c r="H548" s="405" t="str">
        <f>IF($A548="","",VLOOKUP($A548,BDD!$A$8:$AU$2162,8,0))</f>
        <v/>
      </c>
      <c r="I548" s="405" t="str">
        <f>IF($A548="","",VLOOKUP($A548,BDD!$A$8:$AU$2162,13,0))</f>
        <v/>
      </c>
      <c r="J548" s="405" t="str">
        <f>IF($A548="","",VLOOKUP($A548,BDD!$A$8:$AU$2162,14,0))</f>
        <v/>
      </c>
      <c r="K548" s="408" t="str">
        <f>IF(Y548="",IF($A548="","",VLOOKUP($A548,BDD!$A$8:$AU$2162,22,0)),VLOOKUP($A548,BDD!$A$8:$AU$2162,31,0))</f>
        <v/>
      </c>
      <c r="L548" s="406" t="str">
        <f>IF(Y548="",IF($A548="","",VLOOKUP($A548,BDD!$A$8:$AU$2162,16,0)),IF($A548="","",VLOOKUP($A548,BDD!$A$8:$AU$2162,29,0)))</f>
        <v/>
      </c>
      <c r="M548" s="409" t="str">
        <f>IF(Y548="",IF($A548="","",VLOOKUP($A548,BDD!$A$8:$AU$2162,17,0)),VLOOKUP($A548,BDD!$A$8:$AU$2162,30,0))</f>
        <v/>
      </c>
      <c r="N548" s="409" t="str">
        <f>IF(Y548="",IF($A548="","",VLOOKUP($A548,BDD!$A$8:$AU$2162,18,0)),VLOOKUP($A548,BDD!$A$8:$AU$2162,30,0))</f>
        <v/>
      </c>
      <c r="O548" s="409" t="str">
        <f>IF(Y548="",IF($A548="","",VLOOKUP($A548,BDD!$A$8:$AU$2162,19,0)),VLOOKUP($A548,BDD!$A$8:$AU$2162,30,0))</f>
        <v/>
      </c>
      <c r="P548" s="405" t="str">
        <f>IF($A548="","",RIGHT(VLOOKUP($A548,BDD!$A$8:$AU$2162,23,0),2))</f>
        <v/>
      </c>
      <c r="Q548" s="405" t="str">
        <f>IF($A548="","",RIGHT(VLOOKUP($A548,BDD!$A$8:$AU$2162,27,0),2))</f>
        <v/>
      </c>
      <c r="R548" s="405" t="str">
        <f>IF($A548="","",RIGHT(VLOOKUP($A548,BDD!$A$8:$AU$2162,32,0),2))</f>
        <v/>
      </c>
      <c r="S548" s="405" t="str">
        <f>IF($A548="","",RIGHT(VLOOKUP($A548,BDD!$A$8:$AU$2162,35,0),2))</f>
        <v/>
      </c>
      <c r="T548" s="405" t="str">
        <f>IF($A548="","",RIGHT(VLOOKUP($A548,BDD!$A$8:$AU$2162,38,0),2))</f>
        <v/>
      </c>
      <c r="U548" s="410"/>
      <c r="V548" s="359">
        <v>294</v>
      </c>
      <c r="W548" s="360"/>
      <c r="X548" s="419"/>
      <c r="Y548" s="411" t="str">
        <f>IF($A548="","",IF(VLOOKUP($A548,BDD!$A$8:$AU$2162,32,0)=0,"",VLOOKUP($A548,BDD!$A$8:$AU$2162,32,0)))</f>
        <v/>
      </c>
    </row>
    <row r="549" spans="1:25" ht="3" customHeight="1">
      <c r="A549" s="379"/>
      <c r="B549" s="216"/>
      <c r="C549" s="216"/>
      <c r="D549" s="216"/>
      <c r="E549" s="216"/>
      <c r="F549" s="216"/>
      <c r="G549" s="380"/>
      <c r="I549" s="216"/>
      <c r="J549" s="216"/>
      <c r="K549" s="216"/>
      <c r="L549" s="380"/>
      <c r="M549" s="381"/>
      <c r="N549" s="381"/>
      <c r="O549" s="381"/>
      <c r="P549" s="216"/>
      <c r="Q549" s="216"/>
      <c r="R549" s="216"/>
      <c r="S549" s="216"/>
      <c r="T549" s="216"/>
      <c r="U549" s="216"/>
      <c r="V549" s="189">
        <v>22</v>
      </c>
      <c r="Y549" s="216"/>
    </row>
    <row r="550" spans="1:25" s="382" customFormat="1" ht="20.100000000000001" customHeight="1">
      <c r="B550" s="1126" t="s">
        <v>1617</v>
      </c>
      <c r="C550" s="1126"/>
      <c r="D550" s="1126"/>
      <c r="E550" s="1126"/>
      <c r="F550" s="1126"/>
      <c r="G550" s="1126"/>
      <c r="H550" s="1126"/>
      <c r="I550" s="1115" t="s">
        <v>1777</v>
      </c>
      <c r="J550" s="1115"/>
      <c r="K550" s="1115"/>
      <c r="L550" s="1115"/>
      <c r="M550" s="1115"/>
      <c r="N550" s="1115"/>
      <c r="O550" s="1115"/>
      <c r="P550" s="1115"/>
      <c r="Q550" s="1115"/>
      <c r="R550" s="1115"/>
      <c r="S550" s="1115"/>
      <c r="T550" s="1115"/>
      <c r="U550" s="1115"/>
      <c r="V550" s="189"/>
      <c r="W550" s="317"/>
      <c r="X550" s="420"/>
      <c r="Y550" s="216"/>
    </row>
    <row r="551" spans="1:25" s="382" customFormat="1" ht="20.100000000000001" customHeight="1">
      <c r="B551" s="1114" t="s">
        <v>1840</v>
      </c>
      <c r="C551" s="1114"/>
      <c r="D551" s="1114"/>
      <c r="E551" s="1114"/>
      <c r="F551" s="1114"/>
      <c r="G551" s="1114"/>
      <c r="H551" s="1114"/>
      <c r="I551" s="1115"/>
      <c r="J551" s="1115"/>
      <c r="K551" s="1115"/>
      <c r="L551" s="1115"/>
      <c r="M551" s="1115"/>
      <c r="N551" s="1115"/>
      <c r="O551" s="1115"/>
      <c r="P551" s="1115"/>
      <c r="Q551" s="1115"/>
      <c r="R551" s="1115"/>
      <c r="S551" s="1115"/>
      <c r="T551" s="1115"/>
      <c r="U551" s="1115"/>
      <c r="V551" s="189"/>
      <c r="W551" s="317"/>
      <c r="X551" s="420"/>
      <c r="Y551" s="216"/>
    </row>
    <row r="552" spans="1:25" s="382" customFormat="1" ht="20.100000000000001" customHeight="1">
      <c r="B552" s="1114" t="s">
        <v>1841</v>
      </c>
      <c r="C552" s="1114"/>
      <c r="D552" s="1114"/>
      <c r="E552" s="1114"/>
      <c r="F552" s="1114"/>
      <c r="G552" s="1114"/>
      <c r="H552" s="1114"/>
      <c r="I552" s="1115"/>
      <c r="J552" s="1115"/>
      <c r="K552" s="1115"/>
      <c r="L552" s="1115"/>
      <c r="M552" s="1115"/>
      <c r="N552" s="1115"/>
      <c r="O552" s="1115"/>
      <c r="P552" s="1115"/>
      <c r="Q552" s="1115"/>
      <c r="R552" s="1115"/>
      <c r="S552" s="1115"/>
      <c r="T552" s="1115"/>
      <c r="U552" s="1115"/>
      <c r="V552" s="189"/>
      <c r="W552" s="317"/>
      <c r="X552" s="420"/>
      <c r="Y552" s="216"/>
    </row>
    <row r="553" spans="1:25" s="382" customFormat="1" ht="20.100000000000001" customHeight="1">
      <c r="B553" s="1114" t="s">
        <v>1842</v>
      </c>
      <c r="C553" s="1114"/>
      <c r="D553" s="1114"/>
      <c r="E553" s="1114"/>
      <c r="F553" s="1114"/>
      <c r="G553" s="1114"/>
      <c r="H553" s="1114"/>
      <c r="I553" s="1115"/>
      <c r="J553" s="1115"/>
      <c r="K553" s="1115"/>
      <c r="L553" s="1115"/>
      <c r="M553" s="1115"/>
      <c r="N553" s="1115"/>
      <c r="O553" s="1115"/>
      <c r="P553" s="1115"/>
      <c r="Q553" s="1115"/>
      <c r="R553" s="1115"/>
      <c r="S553" s="1115"/>
      <c r="T553" s="1115"/>
      <c r="U553" s="1115"/>
      <c r="V553" s="189"/>
      <c r="W553" s="317"/>
      <c r="X553" s="420"/>
      <c r="Y553" s="216"/>
    </row>
    <row r="554" spans="1:25" s="316" customFormat="1" ht="18.95" customHeight="1">
      <c r="A554" s="315"/>
      <c r="B554" s="1127"/>
      <c r="C554" s="1127"/>
      <c r="D554" s="1127"/>
      <c r="E554" s="1127"/>
      <c r="F554" s="1128" t="s">
        <v>1533</v>
      </c>
      <c r="G554" s="1129"/>
      <c r="H554" s="1129"/>
      <c r="I554" s="1129"/>
      <c r="J554" s="1129"/>
      <c r="K554" s="1129"/>
      <c r="L554" s="1129"/>
      <c r="M554" s="1129"/>
      <c r="N554" s="1129"/>
      <c r="O554" s="1129"/>
      <c r="P554" s="1129"/>
      <c r="Q554" s="1130"/>
      <c r="R554" s="1137" t="s">
        <v>1820</v>
      </c>
      <c r="S554" s="1138"/>
      <c r="T554" s="1138"/>
      <c r="U554" s="1139"/>
      <c r="W554" s="317"/>
      <c r="X554" s="420"/>
      <c r="Y554" s="216"/>
    </row>
    <row r="555" spans="1:25" s="316" customFormat="1" ht="18.95" customHeight="1">
      <c r="A555" s="315"/>
      <c r="B555" s="1127"/>
      <c r="C555" s="1127"/>
      <c r="D555" s="1127"/>
      <c r="E555" s="1127"/>
      <c r="F555" s="1131"/>
      <c r="G555" s="1132"/>
      <c r="H555" s="1132"/>
      <c r="I555" s="1132"/>
      <c r="J555" s="1132"/>
      <c r="K555" s="1132"/>
      <c r="L555" s="1132"/>
      <c r="M555" s="1132"/>
      <c r="N555" s="1132"/>
      <c r="O555" s="1132"/>
      <c r="P555" s="1132"/>
      <c r="Q555" s="1133"/>
      <c r="R555" s="1137" t="s">
        <v>1536</v>
      </c>
      <c r="S555" s="1138"/>
      <c r="T555" s="1138"/>
      <c r="U555" s="1139"/>
      <c r="W555" s="317"/>
      <c r="X555" s="420"/>
      <c r="Y555" s="216"/>
    </row>
    <row r="556" spans="1:25" s="316" customFormat="1" ht="18.95" customHeight="1">
      <c r="A556" s="315"/>
      <c r="B556" s="1127"/>
      <c r="C556" s="1127"/>
      <c r="D556" s="1127"/>
      <c r="E556" s="1127"/>
      <c r="F556" s="1134"/>
      <c r="G556" s="1135"/>
      <c r="H556" s="1135"/>
      <c r="I556" s="1135"/>
      <c r="J556" s="1135"/>
      <c r="K556" s="1135"/>
      <c r="L556" s="1135"/>
      <c r="M556" s="1135"/>
      <c r="N556" s="1135"/>
      <c r="O556" s="1135"/>
      <c r="P556" s="1135"/>
      <c r="Q556" s="1136"/>
      <c r="R556" s="1137" t="s">
        <v>1538</v>
      </c>
      <c r="S556" s="1138"/>
      <c r="T556" s="1138"/>
      <c r="U556" s="1139"/>
      <c r="W556" s="317"/>
      <c r="X556" s="420"/>
      <c r="Y556" s="216"/>
    </row>
    <row r="557" spans="1:25" s="316" customFormat="1" ht="3" customHeight="1">
      <c r="A557" s="315"/>
      <c r="H557" s="319"/>
      <c r="M557" s="320"/>
      <c r="N557" s="320"/>
      <c r="O557" s="320"/>
      <c r="W557" s="317"/>
      <c r="X557" s="420"/>
      <c r="Y557" s="216"/>
    </row>
    <row r="558" spans="1:25" s="316" customFormat="1" ht="21.75" customHeight="1">
      <c r="A558" s="315"/>
      <c r="B558" s="1116" t="s">
        <v>1821</v>
      </c>
      <c r="C558" s="1117"/>
      <c r="D558" s="1117"/>
      <c r="E558" s="1117"/>
      <c r="F558" s="1117"/>
      <c r="G558" s="1117"/>
      <c r="H558" s="1117"/>
      <c r="I558" s="1117"/>
      <c r="J558" s="1117"/>
      <c r="K558" s="1117"/>
      <c r="L558" s="1117"/>
      <c r="M558" s="1117"/>
      <c r="N558" s="1117"/>
      <c r="O558" s="1117"/>
      <c r="P558" s="1117"/>
      <c r="Q558" s="1117"/>
      <c r="R558" s="1117"/>
      <c r="S558" s="1117"/>
      <c r="T558" s="1117"/>
      <c r="U558" s="1118"/>
      <c r="W558" s="317"/>
      <c r="X558" s="420"/>
      <c r="Y558" s="216"/>
    </row>
    <row r="559" spans="1:25" s="326" customFormat="1" ht="18.75" customHeight="1">
      <c r="A559" s="315"/>
      <c r="B559" s="321" t="s">
        <v>1822</v>
      </c>
      <c r="C559" s="322"/>
      <c r="D559" s="322"/>
      <c r="E559" s="322"/>
      <c r="F559" s="384" t="str">
        <f>$F$7</f>
        <v>MFD-ISW Vers MFD-CPF-</v>
      </c>
      <c r="H559" s="385"/>
      <c r="J559" s="327"/>
      <c r="K559" s="328" t="s">
        <v>1824</v>
      </c>
      <c r="L559" s="329">
        <f>$L$7</f>
        <v>0</v>
      </c>
      <c r="M559" s="330" t="s">
        <v>1825</v>
      </c>
      <c r="N559" s="331" t="s">
        <v>1826</v>
      </c>
      <c r="O559" s="332"/>
      <c r="P559" s="1119">
        <f>$P$7</f>
        <v>0</v>
      </c>
      <c r="Q559" s="1119"/>
      <c r="R559" s="333" t="s">
        <v>1825</v>
      </c>
      <c r="S559" s="324" t="s">
        <v>1827</v>
      </c>
      <c r="U559" s="334" t="str">
        <f>CONCATENATE("15/",$L$1)</f>
        <v>15/6</v>
      </c>
      <c r="W559" s="317"/>
      <c r="X559" s="420"/>
      <c r="Y559" s="216"/>
    </row>
    <row r="560" spans="1:25" s="223" customFormat="1" ht="22.5" customHeight="1">
      <c r="A560" s="387"/>
      <c r="B560" s="1120" t="s">
        <v>1828</v>
      </c>
      <c r="C560" s="1121"/>
      <c r="D560" s="1121"/>
      <c r="E560" s="1121"/>
      <c r="F560" s="1121"/>
      <c r="G560" s="1121"/>
      <c r="H560" s="1121"/>
      <c r="I560" s="1121"/>
      <c r="J560" s="1121"/>
      <c r="K560" s="1121"/>
      <c r="L560" s="1122"/>
      <c r="M560" s="1123" t="s">
        <v>1829</v>
      </c>
      <c r="N560" s="1124"/>
      <c r="O560" s="1125"/>
      <c r="P560" s="335" t="s">
        <v>1830</v>
      </c>
      <c r="Q560" s="336"/>
      <c r="R560" s="337">
        <f>$R$8</f>
        <v>0</v>
      </c>
      <c r="S560" s="336"/>
      <c r="T560" s="336"/>
      <c r="U560" s="338"/>
      <c r="W560" s="317"/>
      <c r="X560" s="420"/>
      <c r="Y560" s="216"/>
    </row>
    <row r="561" spans="1:25" s="347" customFormat="1" ht="55.5" customHeight="1">
      <c r="A561" s="388"/>
      <c r="B561" s="340" t="s">
        <v>1831</v>
      </c>
      <c r="C561" s="341" t="s">
        <v>1492</v>
      </c>
      <c r="D561" s="341" t="s">
        <v>1500</v>
      </c>
      <c r="E561" s="341" t="s">
        <v>1493</v>
      </c>
      <c r="F561" s="341" t="s">
        <v>1494</v>
      </c>
      <c r="G561" s="341" t="s">
        <v>1832</v>
      </c>
      <c r="H561" s="341" t="s">
        <v>1833</v>
      </c>
      <c r="I561" s="341" t="s">
        <v>1501</v>
      </c>
      <c r="J561" s="341" t="s">
        <v>1502</v>
      </c>
      <c r="K561" s="343" t="s">
        <v>1519</v>
      </c>
      <c r="L561" s="341" t="s">
        <v>1504</v>
      </c>
      <c r="M561" s="344" t="s">
        <v>1516</v>
      </c>
      <c r="N561" s="344" t="s">
        <v>1517</v>
      </c>
      <c r="O561" s="344" t="s">
        <v>1518</v>
      </c>
      <c r="P561" s="345" t="s">
        <v>1834</v>
      </c>
      <c r="Q561" s="345" t="s">
        <v>1835</v>
      </c>
      <c r="R561" s="345" t="s">
        <v>1836</v>
      </c>
      <c r="S561" s="345" t="s">
        <v>1837</v>
      </c>
      <c r="T561" s="345" t="s">
        <v>1838</v>
      </c>
      <c r="U561" s="346" t="s">
        <v>1839</v>
      </c>
      <c r="W561" s="317"/>
      <c r="X561" s="420"/>
      <c r="Y561" s="216"/>
    </row>
    <row r="562" spans="1:25" ht="3" customHeight="1">
      <c r="A562" s="389"/>
      <c r="B562" s="348"/>
      <c r="C562" s="348"/>
      <c r="D562" s="348"/>
      <c r="E562" s="348"/>
      <c r="F562" s="348"/>
      <c r="G562" s="348"/>
      <c r="H562" s="348"/>
      <c r="I562" s="348"/>
      <c r="J562" s="348"/>
      <c r="K562" s="348"/>
      <c r="L562" s="348"/>
      <c r="M562" s="349"/>
      <c r="N562" s="349"/>
      <c r="O562" s="349"/>
      <c r="P562" s="348"/>
      <c r="Q562" s="348"/>
      <c r="R562" s="348"/>
      <c r="S562" s="348"/>
      <c r="T562" s="348"/>
      <c r="U562" s="348"/>
      <c r="V562" s="348"/>
      <c r="Y562" s="216"/>
    </row>
    <row r="563" spans="1:25" s="359" customFormat="1" ht="21" customHeight="1">
      <c r="A563" s="350" t="str">
        <f>IF(X357="","",X357)</f>
        <v/>
      </c>
      <c r="B563" s="390" t="str">
        <f>IF($A563="","",VLOOKUP($A563,BDD!$A$8:$AU$2162,3,0))</f>
        <v/>
      </c>
      <c r="C563" s="352" t="str">
        <f>IF($A563="","",VLOOKUP($A563,BDD!$A$8:$AU$2162,4,0))</f>
        <v/>
      </c>
      <c r="D563" s="391" t="str">
        <f>IF($A563="","",VLOOKUP($A563,BDD!$A$8:$AU$2162,12,0))</f>
        <v/>
      </c>
      <c r="E563" s="391" t="str">
        <f>IF($A563="","",VLOOKUP($A563,BDD!$A$8:$AU$2162,5,0))</f>
        <v/>
      </c>
      <c r="F563" s="391" t="str">
        <f>IF($A563="","",VLOOKUP($A563,BDD!$A$8:$AU$2162,6,0))</f>
        <v/>
      </c>
      <c r="G563" s="392" t="str">
        <f>IF($A563="","",VLOOKUP($A563,BDD!$A$8:$AU$2162,7,0))</f>
        <v/>
      </c>
      <c r="H563" s="391" t="str">
        <f>IF($A563="","",VLOOKUP($A563,BDD!$A$8:$AU$2162,8,0))</f>
        <v/>
      </c>
      <c r="I563" s="391" t="str">
        <f>IF($A563="","",VLOOKUP($A563,BDD!$A$8:$AU$2162,13,0))</f>
        <v/>
      </c>
      <c r="J563" s="391" t="str">
        <f>IF($A563="","",VLOOKUP($A563,BDD!$A$8:$AU$2162,14,0))</f>
        <v/>
      </c>
      <c r="K563" s="394" t="str">
        <f>IF(Y563="",IF($A563="","",VLOOKUP($A563,BDD!$A$8:$AU$2162,22,0)),VLOOKUP($A563,BDD!$A$8:$AU$2162,31,0))</f>
        <v/>
      </c>
      <c r="L563" s="392" t="str">
        <f>IF(Y563="",IF($A563="","",VLOOKUP($A563,BDD!$A$8:$AU$2162,16,0)),IF($A563="","",VLOOKUP($A563,BDD!$A$8:$AU$2162,29,0)))</f>
        <v/>
      </c>
      <c r="M563" s="395" t="str">
        <f>IF(Y563="",IF($A563="","",VLOOKUP($A563,BDD!$A$8:$AU$2162,17,0)),VLOOKUP($A563,BDD!$A$8:$AU$2162,30,0))</f>
        <v/>
      </c>
      <c r="N563" s="395" t="str">
        <f>IF(Y563="",IF($A563="","",VLOOKUP($A563,BDD!$A$8:$AU$2162,18,0)),VLOOKUP($A563,BDD!$A$8:$AU$2162,30,0))</f>
        <v/>
      </c>
      <c r="O563" s="395" t="str">
        <f>IF(Y563="",IF($A563="","",VLOOKUP($A563,BDD!$A$8:$AU$2162,19,0)),VLOOKUP($A563,BDD!$A$8:$AU$2162,30,0))</f>
        <v/>
      </c>
      <c r="P563" s="391" t="str">
        <f>IF($A563="","",RIGHT(VLOOKUP($A563,BDD!$A$8:$AU$2162,23,0),2))</f>
        <v/>
      </c>
      <c r="Q563" s="391" t="str">
        <f>IF($A563="","",RIGHT(VLOOKUP($A563,BDD!$A$8:$AU$2162,27,0),2))</f>
        <v/>
      </c>
      <c r="R563" s="391" t="str">
        <f>IF($A563="","",RIGHT(VLOOKUP($A563,BDD!$A$8:$AU$2162,32,0),2))</f>
        <v/>
      </c>
      <c r="S563" s="391" t="str">
        <f>IF($A563="","",RIGHT(VLOOKUP($A563,BDD!$A$8:$AU$2162,35,0),2))</f>
        <v/>
      </c>
      <c r="T563" s="391" t="str">
        <f>IF($A563="","",RIGHT(VLOOKUP($A563,BDD!$A$8:$AU$2162,38,0),2))</f>
        <v/>
      </c>
      <c r="U563" s="396"/>
      <c r="V563" s="359">
        <v>295</v>
      </c>
      <c r="W563" s="360"/>
      <c r="X563" s="419"/>
      <c r="Y563" s="411" t="str">
        <f>IF($A563="","",IF(VLOOKUP($A563,BDD!$A$8:$AU$2162,32,0)=0,"",VLOOKUP($A563,BDD!$A$8:$AU$2162,32,0)))</f>
        <v/>
      </c>
    </row>
    <row r="564" spans="1:25" s="359" customFormat="1" ht="21" customHeight="1">
      <c r="A564" s="350" t="str">
        <f t="shared" ref="A564:A583" si="15">IF(X358="","",X358)</f>
        <v/>
      </c>
      <c r="B564" s="397" t="str">
        <f>IF($A564="","",VLOOKUP($A564,BDD!$A$8:$AU$2162,3,0))</f>
        <v/>
      </c>
      <c r="C564" s="363" t="str">
        <f>IF($A564="","",VLOOKUP($A564,BDD!$A$8:$AU$2162,4,0))</f>
        <v/>
      </c>
      <c r="D564" s="398" t="str">
        <f>IF($A564="","",VLOOKUP($A564,BDD!$A$8:$AU$2162,12,0))</f>
        <v/>
      </c>
      <c r="E564" s="398" t="str">
        <f>IF($A564="","",VLOOKUP($A564,BDD!$A$8:$AU$2162,5,0))</f>
        <v/>
      </c>
      <c r="F564" s="398" t="str">
        <f>IF($A564="","",VLOOKUP($A564,BDD!$A$8:$AU$2162,6,0))</f>
        <v/>
      </c>
      <c r="G564" s="399" t="str">
        <f>IF($A564="","",VLOOKUP($A564,BDD!$A$8:$AU$2162,7,0))</f>
        <v/>
      </c>
      <c r="H564" s="398" t="str">
        <f>IF($A564="","",VLOOKUP($A564,BDD!$A$8:$AU$2162,8,0))</f>
        <v/>
      </c>
      <c r="I564" s="398" t="str">
        <f>IF($A564="","",VLOOKUP($A564,BDD!$A$8:$AU$2162,13,0))</f>
        <v/>
      </c>
      <c r="J564" s="398" t="str">
        <f>IF($A564="","",VLOOKUP($A564,BDD!$A$8:$AU$2162,14,0))</f>
        <v/>
      </c>
      <c r="K564" s="401" t="str">
        <f>IF(Y564="",IF($A564="","",VLOOKUP($A564,BDD!$A$8:$AU$2162,22,0)),VLOOKUP($A564,BDD!$A$8:$AU$2162,31,0))</f>
        <v/>
      </c>
      <c r="L564" s="399" t="str">
        <f>IF(Y564="",IF($A564="","",VLOOKUP($A564,BDD!$A$8:$AU$2162,16,0)),IF($A564="","",VLOOKUP($A564,BDD!$A$8:$AU$2162,29,0)))</f>
        <v/>
      </c>
      <c r="M564" s="402" t="str">
        <f>IF(Y564="",IF($A564="","",VLOOKUP($A564,BDD!$A$8:$AU$2162,17,0)),VLOOKUP($A564,BDD!$A$8:$AU$2162,30,0))</f>
        <v/>
      </c>
      <c r="N564" s="402" t="str">
        <f>IF(Y564="",IF($A564="","",VLOOKUP($A564,BDD!$A$8:$AU$2162,18,0)),VLOOKUP($A564,BDD!$A$8:$AU$2162,30,0))</f>
        <v/>
      </c>
      <c r="O564" s="402" t="str">
        <f>IF(Y564="",IF($A564="","",VLOOKUP($A564,BDD!$A$8:$AU$2162,19,0)),VLOOKUP($A564,BDD!$A$8:$AU$2162,30,0))</f>
        <v/>
      </c>
      <c r="P564" s="398" t="str">
        <f>IF($A564="","",RIGHT(VLOOKUP($A564,BDD!$A$8:$AU$2162,23,0),2))</f>
        <v/>
      </c>
      <c r="Q564" s="398" t="str">
        <f>IF($A564="","",RIGHT(VLOOKUP($A564,BDD!$A$8:$AU$2162,27,0),2))</f>
        <v/>
      </c>
      <c r="R564" s="398" t="str">
        <f>IF($A564="","",RIGHT(VLOOKUP($A564,BDD!$A$8:$AU$2162,32,0),2))</f>
        <v/>
      </c>
      <c r="S564" s="398" t="str">
        <f>IF($A564="","",RIGHT(VLOOKUP($A564,BDD!$A$8:$AU$2162,35,0),2))</f>
        <v/>
      </c>
      <c r="T564" s="398" t="str">
        <f>IF($A564="","",RIGHT(VLOOKUP($A564,BDD!$A$8:$AU$2162,38,0),2))</f>
        <v/>
      </c>
      <c r="U564" s="403"/>
      <c r="V564" s="359">
        <v>296</v>
      </c>
      <c r="W564" s="360"/>
      <c r="X564" s="419"/>
      <c r="Y564" s="411" t="str">
        <f>IF($A564="","",IF(VLOOKUP($A564,BDD!$A$8:$AU$2162,32,0)=0,"",VLOOKUP($A564,BDD!$A$8:$AU$2162,32,0)))</f>
        <v/>
      </c>
    </row>
    <row r="565" spans="1:25" s="359" customFormat="1" ht="21" customHeight="1">
      <c r="A565" s="350" t="str">
        <f t="shared" si="15"/>
        <v/>
      </c>
      <c r="B565" s="397" t="str">
        <f>IF($A565="","",VLOOKUP($A565,BDD!$A$8:$AU$2162,3,0))</f>
        <v/>
      </c>
      <c r="C565" s="363" t="str">
        <f>IF($A565="","",VLOOKUP($A565,BDD!$A$8:$AU$2162,4,0))</f>
        <v/>
      </c>
      <c r="D565" s="398" t="str">
        <f>IF($A565="","",VLOOKUP($A565,BDD!$A$8:$AU$2162,12,0))</f>
        <v/>
      </c>
      <c r="E565" s="398" t="str">
        <f>IF($A565="","",VLOOKUP($A565,BDD!$A$8:$AU$2162,5,0))</f>
        <v/>
      </c>
      <c r="F565" s="398" t="str">
        <f>IF($A565="","",VLOOKUP($A565,BDD!$A$8:$AU$2162,6,0))</f>
        <v/>
      </c>
      <c r="G565" s="399" t="str">
        <f>IF($A565="","",VLOOKUP($A565,BDD!$A$8:$AU$2162,7,0))</f>
        <v/>
      </c>
      <c r="H565" s="398" t="str">
        <f>IF($A565="","",VLOOKUP($A565,BDD!$A$8:$AU$2162,8,0))</f>
        <v/>
      </c>
      <c r="I565" s="398" t="str">
        <f>IF($A565="","",VLOOKUP($A565,BDD!$A$8:$AU$2162,13,0))</f>
        <v/>
      </c>
      <c r="J565" s="398" t="str">
        <f>IF($A565="","",VLOOKUP($A565,BDD!$A$8:$AU$2162,14,0))</f>
        <v/>
      </c>
      <c r="K565" s="401" t="str">
        <f>IF(Y565="",IF($A565="","",VLOOKUP($A565,BDD!$A$8:$AU$2162,22,0)),VLOOKUP($A565,BDD!$A$8:$AU$2162,31,0))</f>
        <v/>
      </c>
      <c r="L565" s="399" t="str">
        <f>IF(Y565="",IF($A565="","",VLOOKUP($A565,BDD!$A$8:$AU$2162,16,0)),IF($A565="","",VLOOKUP($A565,BDD!$A$8:$AU$2162,29,0)))</f>
        <v/>
      </c>
      <c r="M565" s="402" t="str">
        <f>IF(Y565="",IF($A565="","",VLOOKUP($A565,BDD!$A$8:$AU$2162,17,0)),VLOOKUP($A565,BDD!$A$8:$AU$2162,30,0))</f>
        <v/>
      </c>
      <c r="N565" s="402" t="str">
        <f>IF(Y565="",IF($A565="","",VLOOKUP($A565,BDD!$A$8:$AU$2162,18,0)),VLOOKUP($A565,BDD!$A$8:$AU$2162,30,0))</f>
        <v/>
      </c>
      <c r="O565" s="402" t="str">
        <f>IF(Y565="",IF($A565="","",VLOOKUP($A565,BDD!$A$8:$AU$2162,19,0)),VLOOKUP($A565,BDD!$A$8:$AU$2162,30,0))</f>
        <v/>
      </c>
      <c r="P565" s="398" t="str">
        <f>IF($A565="","",RIGHT(VLOOKUP($A565,BDD!$A$8:$AU$2162,23,0),2))</f>
        <v/>
      </c>
      <c r="Q565" s="398" t="str">
        <f>IF($A565="","",RIGHT(VLOOKUP($A565,BDD!$A$8:$AU$2162,27,0),2))</f>
        <v/>
      </c>
      <c r="R565" s="398" t="str">
        <f>IF($A565="","",RIGHT(VLOOKUP($A565,BDD!$A$8:$AU$2162,32,0),2))</f>
        <v/>
      </c>
      <c r="S565" s="398" t="str">
        <f>IF($A565="","",RIGHT(VLOOKUP($A565,BDD!$A$8:$AU$2162,35,0),2))</f>
        <v/>
      </c>
      <c r="T565" s="398" t="str">
        <f>IF($A565="","",RIGHT(VLOOKUP($A565,BDD!$A$8:$AU$2162,38,0),2))</f>
        <v/>
      </c>
      <c r="U565" s="403"/>
      <c r="V565" s="359">
        <v>297</v>
      </c>
      <c r="W565" s="360"/>
      <c r="X565" s="419"/>
      <c r="Y565" s="411" t="str">
        <f>IF($A565="","",IF(VLOOKUP($A565,BDD!$A$8:$AU$2162,32,0)=0,"",VLOOKUP($A565,BDD!$A$8:$AU$2162,32,0)))</f>
        <v/>
      </c>
    </row>
    <row r="566" spans="1:25" s="359" customFormat="1" ht="21" customHeight="1">
      <c r="A566" s="350" t="str">
        <f t="shared" si="15"/>
        <v/>
      </c>
      <c r="B566" s="397" t="str">
        <f>IF($A566="","",VLOOKUP($A566,BDD!$A$8:$AU$2162,3,0))</f>
        <v/>
      </c>
      <c r="C566" s="363" t="str">
        <f>IF($A566="","",VLOOKUP($A566,BDD!$A$8:$AU$2162,4,0))</f>
        <v/>
      </c>
      <c r="D566" s="398" t="str">
        <f>IF($A566="","",VLOOKUP($A566,BDD!$A$8:$AU$2162,12,0))</f>
        <v/>
      </c>
      <c r="E566" s="398" t="str">
        <f>IF($A566="","",VLOOKUP($A566,BDD!$A$8:$AU$2162,5,0))</f>
        <v/>
      </c>
      <c r="F566" s="398" t="str">
        <f>IF($A566="","",VLOOKUP($A566,BDD!$A$8:$AU$2162,6,0))</f>
        <v/>
      </c>
      <c r="G566" s="399" t="str">
        <f>IF($A566="","",VLOOKUP($A566,BDD!$A$8:$AU$2162,7,0))</f>
        <v/>
      </c>
      <c r="H566" s="398" t="str">
        <f>IF($A566="","",VLOOKUP($A566,BDD!$A$8:$AU$2162,8,0))</f>
        <v/>
      </c>
      <c r="I566" s="398" t="str">
        <f>IF($A566="","",VLOOKUP($A566,BDD!$A$8:$AU$2162,13,0))</f>
        <v/>
      </c>
      <c r="J566" s="398" t="str">
        <f>IF($A566="","",VLOOKUP($A566,BDD!$A$8:$AU$2162,14,0))</f>
        <v/>
      </c>
      <c r="K566" s="401" t="str">
        <f>IF(Y566="",IF($A566="","",VLOOKUP($A566,BDD!$A$8:$AU$2162,22,0)),VLOOKUP($A566,BDD!$A$8:$AU$2162,31,0))</f>
        <v/>
      </c>
      <c r="L566" s="399" t="str">
        <f>IF(Y566="",IF($A566="","",VLOOKUP($A566,BDD!$A$8:$AU$2162,16,0)),IF($A566="","",VLOOKUP($A566,BDD!$A$8:$AU$2162,29,0)))</f>
        <v/>
      </c>
      <c r="M566" s="402" t="str">
        <f>IF(Y566="",IF($A566="","",VLOOKUP($A566,BDD!$A$8:$AU$2162,17,0)),VLOOKUP($A566,BDD!$A$8:$AU$2162,30,0))</f>
        <v/>
      </c>
      <c r="N566" s="402" t="str">
        <f>IF(Y566="",IF($A566="","",VLOOKUP($A566,BDD!$A$8:$AU$2162,18,0)),VLOOKUP($A566,BDD!$A$8:$AU$2162,30,0))</f>
        <v/>
      </c>
      <c r="O566" s="402" t="str">
        <f>IF(Y566="",IF($A566="","",VLOOKUP($A566,BDD!$A$8:$AU$2162,19,0)),VLOOKUP($A566,BDD!$A$8:$AU$2162,30,0))</f>
        <v/>
      </c>
      <c r="P566" s="398" t="str">
        <f>IF($A566="","",RIGHT(VLOOKUP($A566,BDD!$A$8:$AU$2162,23,0),2))</f>
        <v/>
      </c>
      <c r="Q566" s="398" t="str">
        <f>IF($A566="","",RIGHT(VLOOKUP($A566,BDD!$A$8:$AU$2162,27,0),2))</f>
        <v/>
      </c>
      <c r="R566" s="398" t="str">
        <f>IF($A566="","",RIGHT(VLOOKUP($A566,BDD!$A$8:$AU$2162,32,0),2))</f>
        <v/>
      </c>
      <c r="S566" s="398" t="str">
        <f>IF($A566="","",RIGHT(VLOOKUP($A566,BDD!$A$8:$AU$2162,35,0),2))</f>
        <v/>
      </c>
      <c r="T566" s="398" t="str">
        <f>IF($A566="","",RIGHT(VLOOKUP($A566,BDD!$A$8:$AU$2162,38,0),2))</f>
        <v/>
      </c>
      <c r="U566" s="403"/>
      <c r="V566" s="359">
        <v>298</v>
      </c>
      <c r="W566" s="360"/>
      <c r="X566" s="419"/>
      <c r="Y566" s="411" t="str">
        <f>IF($A566="","",IF(VLOOKUP($A566,BDD!$A$8:$AU$2162,32,0)=0,"",VLOOKUP($A566,BDD!$A$8:$AU$2162,32,0)))</f>
        <v/>
      </c>
    </row>
    <row r="567" spans="1:25" s="359" customFormat="1" ht="21" customHeight="1">
      <c r="A567" s="350" t="str">
        <f t="shared" si="15"/>
        <v/>
      </c>
      <c r="B567" s="397" t="str">
        <f>IF($A567="","",VLOOKUP($A567,BDD!$A$8:$AU$2162,3,0))</f>
        <v/>
      </c>
      <c r="C567" s="363" t="str">
        <f>IF($A567="","",VLOOKUP($A567,BDD!$A$8:$AU$2162,4,0))</f>
        <v/>
      </c>
      <c r="D567" s="398" t="str">
        <f>IF($A567="","",VLOOKUP($A567,BDD!$A$8:$AU$2162,12,0))</f>
        <v/>
      </c>
      <c r="E567" s="398" t="str">
        <f>IF($A567="","",VLOOKUP($A567,BDD!$A$8:$AU$2162,5,0))</f>
        <v/>
      </c>
      <c r="F567" s="398" t="str">
        <f>IF($A567="","",VLOOKUP($A567,BDD!$A$8:$AU$2162,6,0))</f>
        <v/>
      </c>
      <c r="G567" s="399" t="str">
        <f>IF($A567="","",VLOOKUP($A567,BDD!$A$8:$AU$2162,7,0))</f>
        <v/>
      </c>
      <c r="H567" s="398" t="str">
        <f>IF($A567="","",VLOOKUP($A567,BDD!$A$8:$AU$2162,8,0))</f>
        <v/>
      </c>
      <c r="I567" s="398" t="str">
        <f>IF($A567="","",VLOOKUP($A567,BDD!$A$8:$AU$2162,13,0))</f>
        <v/>
      </c>
      <c r="J567" s="398" t="str">
        <f>IF($A567="","",VLOOKUP($A567,BDD!$A$8:$AU$2162,14,0))</f>
        <v/>
      </c>
      <c r="K567" s="401" t="str">
        <f>IF(Y567="",IF($A567="","",VLOOKUP($A567,BDD!$A$8:$AU$2162,22,0)),VLOOKUP($A567,BDD!$A$8:$AU$2162,31,0))</f>
        <v/>
      </c>
      <c r="L567" s="399" t="str">
        <f>IF(Y567="",IF($A567="","",VLOOKUP($A567,BDD!$A$8:$AU$2162,16,0)),IF($A567="","",VLOOKUP($A567,BDD!$A$8:$AU$2162,29,0)))</f>
        <v/>
      </c>
      <c r="M567" s="402" t="str">
        <f>IF(Y567="",IF($A567="","",VLOOKUP($A567,BDD!$A$8:$AU$2162,17,0)),VLOOKUP($A567,BDD!$A$8:$AU$2162,30,0))</f>
        <v/>
      </c>
      <c r="N567" s="402" t="str">
        <f>IF(Y567="",IF($A567="","",VLOOKUP($A567,BDD!$A$8:$AU$2162,18,0)),VLOOKUP($A567,BDD!$A$8:$AU$2162,30,0))</f>
        <v/>
      </c>
      <c r="O567" s="402" t="str">
        <f>IF(Y567="",IF($A567="","",VLOOKUP($A567,BDD!$A$8:$AU$2162,19,0)),VLOOKUP($A567,BDD!$A$8:$AU$2162,30,0))</f>
        <v/>
      </c>
      <c r="P567" s="398" t="str">
        <f>IF($A567="","",RIGHT(VLOOKUP($A567,BDD!$A$8:$AU$2162,23,0),2))</f>
        <v/>
      </c>
      <c r="Q567" s="398" t="str">
        <f>IF($A567="","",RIGHT(VLOOKUP($A567,BDD!$A$8:$AU$2162,27,0),2))</f>
        <v/>
      </c>
      <c r="R567" s="398" t="str">
        <f>IF($A567="","",RIGHT(VLOOKUP($A567,BDD!$A$8:$AU$2162,32,0),2))</f>
        <v/>
      </c>
      <c r="S567" s="398" t="str">
        <f>IF($A567="","",RIGHT(VLOOKUP($A567,BDD!$A$8:$AU$2162,35,0),2))</f>
        <v/>
      </c>
      <c r="T567" s="398" t="str">
        <f>IF($A567="","",RIGHT(VLOOKUP($A567,BDD!$A$8:$AU$2162,38,0),2))</f>
        <v/>
      </c>
      <c r="U567" s="403"/>
      <c r="V567" s="359">
        <v>299</v>
      </c>
      <c r="W567" s="360"/>
      <c r="X567" s="419"/>
      <c r="Y567" s="411" t="str">
        <f>IF($A567="","",IF(VLOOKUP($A567,BDD!$A$8:$AU$2162,32,0)=0,"",VLOOKUP($A567,BDD!$A$8:$AU$2162,32,0)))</f>
        <v/>
      </c>
    </row>
    <row r="568" spans="1:25" s="359" customFormat="1" ht="21" customHeight="1">
      <c r="A568" s="350" t="str">
        <f t="shared" si="15"/>
        <v/>
      </c>
      <c r="B568" s="397" t="str">
        <f>IF($A568="","",VLOOKUP($A568,BDD!$A$8:$AU$2162,3,0))</f>
        <v/>
      </c>
      <c r="C568" s="363" t="str">
        <f>IF($A568="","",VLOOKUP($A568,BDD!$A$8:$AU$2162,4,0))</f>
        <v/>
      </c>
      <c r="D568" s="398" t="str">
        <f>IF($A568="","",VLOOKUP($A568,BDD!$A$8:$AU$2162,12,0))</f>
        <v/>
      </c>
      <c r="E568" s="398" t="str">
        <f>IF($A568="","",VLOOKUP($A568,BDD!$A$8:$AU$2162,5,0))</f>
        <v/>
      </c>
      <c r="F568" s="398" t="str">
        <f>IF($A568="","",VLOOKUP($A568,BDD!$A$8:$AU$2162,6,0))</f>
        <v/>
      </c>
      <c r="G568" s="399" t="str">
        <f>IF($A568="","",VLOOKUP($A568,BDD!$A$8:$AU$2162,7,0))</f>
        <v/>
      </c>
      <c r="H568" s="398" t="str">
        <f>IF($A568="","",VLOOKUP($A568,BDD!$A$8:$AU$2162,8,0))</f>
        <v/>
      </c>
      <c r="I568" s="398" t="str">
        <f>IF($A568="","",VLOOKUP($A568,BDD!$A$8:$AU$2162,13,0))</f>
        <v/>
      </c>
      <c r="J568" s="398" t="str">
        <f>IF($A568="","",VLOOKUP($A568,BDD!$A$8:$AU$2162,14,0))</f>
        <v/>
      </c>
      <c r="K568" s="401" t="str">
        <f>IF(Y568="",IF($A568="","",VLOOKUP($A568,BDD!$A$8:$AU$2162,22,0)),VLOOKUP($A568,BDD!$A$8:$AU$2162,31,0))</f>
        <v/>
      </c>
      <c r="L568" s="399" t="str">
        <f>IF(Y568="",IF($A568="","",VLOOKUP($A568,BDD!$A$8:$AU$2162,16,0)),IF($A568="","",VLOOKUP($A568,BDD!$A$8:$AU$2162,29,0)))</f>
        <v/>
      </c>
      <c r="M568" s="402" t="str">
        <f>IF(Y568="",IF($A568="","",VLOOKUP($A568,BDD!$A$8:$AU$2162,17,0)),VLOOKUP($A568,BDD!$A$8:$AU$2162,30,0))</f>
        <v/>
      </c>
      <c r="N568" s="402" t="str">
        <f>IF(Y568="",IF($A568="","",VLOOKUP($A568,BDD!$A$8:$AU$2162,18,0)),VLOOKUP($A568,BDD!$A$8:$AU$2162,30,0))</f>
        <v/>
      </c>
      <c r="O568" s="402" t="str">
        <f>IF(Y568="",IF($A568="","",VLOOKUP($A568,BDD!$A$8:$AU$2162,19,0)),VLOOKUP($A568,BDD!$A$8:$AU$2162,30,0))</f>
        <v/>
      </c>
      <c r="P568" s="398" t="str">
        <f>IF($A568="","",RIGHT(VLOOKUP($A568,BDD!$A$8:$AU$2162,23,0),2))</f>
        <v/>
      </c>
      <c r="Q568" s="398" t="str">
        <f>IF($A568="","",RIGHT(VLOOKUP($A568,BDD!$A$8:$AU$2162,27,0),2))</f>
        <v/>
      </c>
      <c r="R568" s="398" t="str">
        <f>IF($A568="","",RIGHT(VLOOKUP($A568,BDD!$A$8:$AU$2162,32,0),2))</f>
        <v/>
      </c>
      <c r="S568" s="398" t="str">
        <f>IF($A568="","",RIGHT(VLOOKUP($A568,BDD!$A$8:$AU$2162,35,0),2))</f>
        <v/>
      </c>
      <c r="T568" s="398" t="str">
        <f>IF($A568="","",RIGHT(VLOOKUP($A568,BDD!$A$8:$AU$2162,38,0),2))</f>
        <v/>
      </c>
      <c r="U568" s="403"/>
      <c r="V568" s="359">
        <v>300</v>
      </c>
      <c r="W568" s="360"/>
      <c r="X568" s="419"/>
      <c r="Y568" s="411" t="str">
        <f>IF($A568="","",IF(VLOOKUP($A568,BDD!$A$8:$AU$2162,32,0)=0,"",VLOOKUP($A568,BDD!$A$8:$AU$2162,32,0)))</f>
        <v/>
      </c>
    </row>
    <row r="569" spans="1:25" s="359" customFormat="1" ht="21" customHeight="1">
      <c r="A569" s="350" t="str">
        <f t="shared" si="15"/>
        <v/>
      </c>
      <c r="B569" s="397" t="str">
        <f>IF($A569="","",VLOOKUP($A569,BDD!$A$8:$AU$2162,3,0))</f>
        <v/>
      </c>
      <c r="C569" s="363" t="str">
        <f>IF($A569="","",VLOOKUP($A569,BDD!$A$8:$AU$2162,4,0))</f>
        <v/>
      </c>
      <c r="D569" s="398" t="str">
        <f>IF($A569="","",VLOOKUP($A569,BDD!$A$8:$AU$2162,12,0))</f>
        <v/>
      </c>
      <c r="E569" s="398" t="str">
        <f>IF($A569="","",VLOOKUP($A569,BDD!$A$8:$AU$2162,5,0))</f>
        <v/>
      </c>
      <c r="F569" s="398" t="str">
        <f>IF($A569="","",VLOOKUP($A569,BDD!$A$8:$AU$2162,6,0))</f>
        <v/>
      </c>
      <c r="G569" s="399" t="str">
        <f>IF($A569="","",VLOOKUP($A569,BDD!$A$8:$AU$2162,7,0))</f>
        <v/>
      </c>
      <c r="H569" s="400" t="str">
        <f>IF($A569="","",VLOOKUP($A569,BDD!$A$8:$AU$2162,8,0))</f>
        <v/>
      </c>
      <c r="I569" s="398" t="str">
        <f>IF($A569="","",VLOOKUP($A569,BDD!$A$8:$AU$2162,13,0))</f>
        <v/>
      </c>
      <c r="J569" s="398" t="str">
        <f>IF($A569="","",VLOOKUP($A569,BDD!$A$8:$AU$2162,14,0))</f>
        <v/>
      </c>
      <c r="K569" s="401" t="str">
        <f>IF(Y569="",IF($A569="","",VLOOKUP($A569,BDD!$A$8:$AU$2162,22,0)),VLOOKUP($A569,BDD!$A$8:$AU$2162,31,0))</f>
        <v/>
      </c>
      <c r="L569" s="399" t="str">
        <f>IF(Y569="",IF($A569="","",VLOOKUP($A569,BDD!$A$8:$AU$2162,16,0)),IF($A569="","",VLOOKUP($A569,BDD!$A$8:$AU$2162,29,0)))</f>
        <v/>
      </c>
      <c r="M569" s="402" t="str">
        <f>IF(Y569="",IF($A569="","",VLOOKUP($A569,BDD!$A$8:$AU$2162,17,0)),VLOOKUP($A569,BDD!$A$8:$AU$2162,30,0))</f>
        <v/>
      </c>
      <c r="N569" s="402" t="str">
        <f>IF(Y569="",IF($A569="","",VLOOKUP($A569,BDD!$A$8:$AU$2162,18,0)),VLOOKUP($A569,BDD!$A$8:$AU$2162,30,0))</f>
        <v/>
      </c>
      <c r="O569" s="402" t="str">
        <f>IF(Y569="",IF($A569="","",VLOOKUP($A569,BDD!$A$8:$AU$2162,19,0)),VLOOKUP($A569,BDD!$A$8:$AU$2162,30,0))</f>
        <v/>
      </c>
      <c r="P569" s="398" t="str">
        <f>IF($A569="","",RIGHT(VLOOKUP($A569,BDD!$A$8:$AU$2162,23,0),2))</f>
        <v/>
      </c>
      <c r="Q569" s="398" t="str">
        <f>IF($A569="","",RIGHT(VLOOKUP($A569,BDD!$A$8:$AU$2162,27,0),2))</f>
        <v/>
      </c>
      <c r="R569" s="398" t="str">
        <f>IF($A569="","",RIGHT(VLOOKUP($A569,BDD!$A$8:$AU$2162,32,0),2))</f>
        <v/>
      </c>
      <c r="S569" s="398" t="str">
        <f>IF($A569="","",RIGHT(VLOOKUP($A569,BDD!$A$8:$AU$2162,35,0),2))</f>
        <v/>
      </c>
      <c r="T569" s="398" t="str">
        <f>IF($A569="","",RIGHT(VLOOKUP($A569,BDD!$A$8:$AU$2162,38,0),2))</f>
        <v/>
      </c>
      <c r="U569" s="403"/>
      <c r="V569" s="359">
        <v>301</v>
      </c>
      <c r="W569" s="360"/>
      <c r="X569" s="419"/>
      <c r="Y569" s="411" t="str">
        <f>IF($A569="","",IF(VLOOKUP($A569,BDD!$A$8:$AU$2162,32,0)=0,"",VLOOKUP($A569,BDD!$A$8:$AU$2162,32,0)))</f>
        <v/>
      </c>
    </row>
    <row r="570" spans="1:25" s="359" customFormat="1" ht="21" customHeight="1">
      <c r="A570" s="350" t="str">
        <f t="shared" si="15"/>
        <v/>
      </c>
      <c r="B570" s="397" t="str">
        <f>IF($A570="","",VLOOKUP($A570,BDD!$A$8:$AU$2162,3,0))</f>
        <v/>
      </c>
      <c r="C570" s="363" t="str">
        <f>IF($A570="","",VLOOKUP($A570,BDD!$A$8:$AU$2162,4,0))</f>
        <v/>
      </c>
      <c r="D570" s="398" t="str">
        <f>IF($A570="","",VLOOKUP($A570,BDD!$A$8:$AU$2162,12,0))</f>
        <v/>
      </c>
      <c r="E570" s="398" t="str">
        <f>IF($A570="","",VLOOKUP($A570,BDD!$A$8:$AU$2162,5,0))</f>
        <v/>
      </c>
      <c r="F570" s="398" t="str">
        <f>IF($A570="","",VLOOKUP($A570,BDD!$A$8:$AU$2162,6,0))</f>
        <v/>
      </c>
      <c r="G570" s="399" t="str">
        <f>IF($A570="","",VLOOKUP($A570,BDD!$A$8:$AU$2162,7,0))</f>
        <v/>
      </c>
      <c r="H570" s="398" t="str">
        <f>IF($A570="","",VLOOKUP($A570,BDD!$A$8:$AU$2162,8,0))</f>
        <v/>
      </c>
      <c r="I570" s="398" t="str">
        <f>IF($A570="","",VLOOKUP($A570,BDD!$A$8:$AU$2162,13,0))</f>
        <v/>
      </c>
      <c r="J570" s="398" t="str">
        <f>IF($A570="","",VLOOKUP($A570,BDD!$A$8:$AU$2162,14,0))</f>
        <v/>
      </c>
      <c r="K570" s="401" t="str">
        <f>IF(Y570="",IF($A570="","",VLOOKUP($A570,BDD!$A$8:$AU$2162,22,0)),VLOOKUP($A570,BDD!$A$8:$AU$2162,31,0))</f>
        <v/>
      </c>
      <c r="L570" s="399" t="str">
        <f>IF(Y570="",IF($A570="","",VLOOKUP($A570,BDD!$A$8:$AU$2162,16,0)),IF($A570="","",VLOOKUP($A570,BDD!$A$8:$AU$2162,29,0)))</f>
        <v/>
      </c>
      <c r="M570" s="402" t="str">
        <f>IF(Y570="",IF($A570="","",VLOOKUP($A570,BDD!$A$8:$AU$2162,17,0)),VLOOKUP($A570,BDD!$A$8:$AU$2162,30,0))</f>
        <v/>
      </c>
      <c r="N570" s="402" t="str">
        <f>IF(Y570="",IF($A570="","",VLOOKUP($A570,BDD!$A$8:$AU$2162,18,0)),VLOOKUP($A570,BDD!$A$8:$AU$2162,30,0))</f>
        <v/>
      </c>
      <c r="O570" s="402" t="str">
        <f>IF(Y570="",IF($A570="","",VLOOKUP($A570,BDD!$A$8:$AU$2162,19,0)),VLOOKUP($A570,BDD!$A$8:$AU$2162,30,0))</f>
        <v/>
      </c>
      <c r="P570" s="398" t="str">
        <f>IF($A570="","",RIGHT(VLOOKUP($A570,BDD!$A$8:$AU$2162,23,0),2))</f>
        <v/>
      </c>
      <c r="Q570" s="398" t="str">
        <f>IF($A570="","",RIGHT(VLOOKUP($A570,BDD!$A$8:$AU$2162,27,0),2))</f>
        <v/>
      </c>
      <c r="R570" s="398" t="str">
        <f>IF($A570="","",RIGHT(VLOOKUP($A570,BDD!$A$8:$AU$2162,32,0),2))</f>
        <v/>
      </c>
      <c r="S570" s="398" t="str">
        <f>IF($A570="","",RIGHT(VLOOKUP($A570,BDD!$A$8:$AU$2162,35,0),2))</f>
        <v/>
      </c>
      <c r="T570" s="398" t="str">
        <f>IF($A570="","",RIGHT(VLOOKUP($A570,BDD!$A$8:$AU$2162,38,0),2))</f>
        <v/>
      </c>
      <c r="U570" s="403"/>
      <c r="V570" s="359">
        <v>302</v>
      </c>
      <c r="W570" s="360"/>
      <c r="X570" s="419"/>
      <c r="Y570" s="411" t="str">
        <f>IF($A570="","",IF(VLOOKUP($A570,BDD!$A$8:$AU$2162,32,0)=0,"",VLOOKUP($A570,BDD!$A$8:$AU$2162,32,0)))</f>
        <v/>
      </c>
    </row>
    <row r="571" spans="1:25" s="359" customFormat="1" ht="21" customHeight="1">
      <c r="A571" s="350" t="str">
        <f t="shared" si="15"/>
        <v/>
      </c>
      <c r="B571" s="397" t="str">
        <f>IF($A571="","",VLOOKUP($A571,BDD!$A$8:$AU$2162,3,0))</f>
        <v/>
      </c>
      <c r="C571" s="363" t="str">
        <f>IF($A571="","",VLOOKUP($A571,BDD!$A$8:$AU$2162,4,0))</f>
        <v/>
      </c>
      <c r="D571" s="398" t="str">
        <f>IF($A571="","",VLOOKUP($A571,BDD!$A$8:$AU$2162,12,0))</f>
        <v/>
      </c>
      <c r="E571" s="398" t="str">
        <f>IF($A571="","",VLOOKUP($A571,BDD!$A$8:$AU$2162,5,0))</f>
        <v/>
      </c>
      <c r="F571" s="398" t="str">
        <f>IF($A571="","",VLOOKUP($A571,BDD!$A$8:$AU$2162,6,0))</f>
        <v/>
      </c>
      <c r="G571" s="399" t="str">
        <f>IF($A571="","",VLOOKUP($A571,BDD!$A$8:$AU$2162,7,0))</f>
        <v/>
      </c>
      <c r="H571" s="400" t="str">
        <f>IF($A571="","",VLOOKUP($A571,BDD!$A$8:$AU$2162,8,0))</f>
        <v/>
      </c>
      <c r="I571" s="398" t="str">
        <f>IF($A571="","",VLOOKUP($A571,BDD!$A$8:$AU$2162,13,0))</f>
        <v/>
      </c>
      <c r="J571" s="398" t="str">
        <f>IF($A571="","",VLOOKUP($A571,BDD!$A$8:$AU$2162,14,0))</f>
        <v/>
      </c>
      <c r="K571" s="401" t="str">
        <f>IF(Y571="",IF($A571="","",VLOOKUP($A571,BDD!$A$8:$AU$2162,22,0)),VLOOKUP($A571,BDD!$A$8:$AU$2162,31,0))</f>
        <v/>
      </c>
      <c r="L571" s="399" t="str">
        <f>IF(Y571="",IF($A571="","",VLOOKUP($A571,BDD!$A$8:$AU$2162,16,0)),IF($A571="","",VLOOKUP($A571,BDD!$A$8:$AU$2162,29,0)))</f>
        <v/>
      </c>
      <c r="M571" s="402" t="str">
        <f>IF(Y571="",IF($A571="","",VLOOKUP($A571,BDD!$A$8:$AU$2162,17,0)),VLOOKUP($A571,BDD!$A$8:$AU$2162,30,0))</f>
        <v/>
      </c>
      <c r="N571" s="402" t="str">
        <f>IF(Y571="",IF($A571="","",VLOOKUP($A571,BDD!$A$8:$AU$2162,18,0)),VLOOKUP($A571,BDD!$A$8:$AU$2162,30,0))</f>
        <v/>
      </c>
      <c r="O571" s="402" t="str">
        <f>IF(Y571="",IF($A571="","",VLOOKUP($A571,BDD!$A$8:$AU$2162,19,0)),VLOOKUP($A571,BDD!$A$8:$AU$2162,30,0))</f>
        <v/>
      </c>
      <c r="P571" s="398" t="str">
        <f>IF($A571="","",RIGHT(VLOOKUP($A571,BDD!$A$8:$AU$2162,23,0),2))</f>
        <v/>
      </c>
      <c r="Q571" s="398" t="str">
        <f>IF($A571="","",RIGHT(VLOOKUP($A571,BDD!$A$8:$AU$2162,27,0),2))</f>
        <v/>
      </c>
      <c r="R571" s="398" t="str">
        <f>IF($A571="","",RIGHT(VLOOKUP($A571,BDD!$A$8:$AU$2162,32,0),2))</f>
        <v/>
      </c>
      <c r="S571" s="398" t="str">
        <f>IF($A571="","",RIGHT(VLOOKUP($A571,BDD!$A$8:$AU$2162,35,0),2))</f>
        <v/>
      </c>
      <c r="T571" s="398" t="str">
        <f>IF($A571="","",RIGHT(VLOOKUP($A571,BDD!$A$8:$AU$2162,38,0),2))</f>
        <v/>
      </c>
      <c r="U571" s="403"/>
      <c r="V571" s="359">
        <v>303</v>
      </c>
      <c r="W571" s="360"/>
      <c r="X571" s="419"/>
      <c r="Y571" s="411" t="str">
        <f>IF($A571="","",IF(VLOOKUP($A571,BDD!$A$8:$AU$2162,32,0)=0,"",VLOOKUP($A571,BDD!$A$8:$AU$2162,32,0)))</f>
        <v/>
      </c>
    </row>
    <row r="572" spans="1:25" s="359" customFormat="1" ht="21" customHeight="1">
      <c r="A572" s="350" t="str">
        <f t="shared" si="15"/>
        <v/>
      </c>
      <c r="B572" s="397" t="str">
        <f>IF($A572="","",VLOOKUP($A572,BDD!$A$8:$AU$2162,3,0))</f>
        <v/>
      </c>
      <c r="C572" s="363" t="str">
        <f>IF($A572="","",VLOOKUP($A572,BDD!$A$8:$AU$2162,4,0))</f>
        <v/>
      </c>
      <c r="D572" s="398" t="str">
        <f>IF($A572="","",VLOOKUP($A572,BDD!$A$8:$AU$2162,12,0))</f>
        <v/>
      </c>
      <c r="E572" s="398" t="str">
        <f>IF($A572="","",VLOOKUP($A572,BDD!$A$8:$AU$2162,5,0))</f>
        <v/>
      </c>
      <c r="F572" s="398" t="str">
        <f>IF($A572="","",VLOOKUP($A572,BDD!$A$8:$AU$2162,6,0))</f>
        <v/>
      </c>
      <c r="G572" s="399" t="str">
        <f>IF($A572="","",VLOOKUP($A572,BDD!$A$8:$AU$2162,7,0))</f>
        <v/>
      </c>
      <c r="H572" s="398" t="str">
        <f>IF($A572="","",VLOOKUP($A572,BDD!$A$8:$AU$2162,8,0))</f>
        <v/>
      </c>
      <c r="I572" s="398" t="str">
        <f>IF($A572="","",VLOOKUP($A572,BDD!$A$8:$AU$2162,13,0))</f>
        <v/>
      </c>
      <c r="J572" s="398" t="str">
        <f>IF($A572="","",VLOOKUP($A572,BDD!$A$8:$AU$2162,14,0))</f>
        <v/>
      </c>
      <c r="K572" s="401" t="str">
        <f>IF(Y572="",IF($A572="","",VLOOKUP($A572,BDD!$A$8:$AU$2162,22,0)),VLOOKUP($A572,BDD!$A$8:$AU$2162,31,0))</f>
        <v/>
      </c>
      <c r="L572" s="399" t="str">
        <f>IF(Y572="",IF($A572="","",VLOOKUP($A572,BDD!$A$8:$AU$2162,16,0)),IF($A572="","",VLOOKUP($A572,BDD!$A$8:$AU$2162,29,0)))</f>
        <v/>
      </c>
      <c r="M572" s="402" t="str">
        <f>IF(Y572="",IF($A572="","",VLOOKUP($A572,BDD!$A$8:$AU$2162,17,0)),VLOOKUP($A572,BDD!$A$8:$AU$2162,30,0))</f>
        <v/>
      </c>
      <c r="N572" s="402" t="str">
        <f>IF(Y572="",IF($A572="","",VLOOKUP($A572,BDD!$A$8:$AU$2162,18,0)),VLOOKUP($A572,BDD!$A$8:$AU$2162,30,0))</f>
        <v/>
      </c>
      <c r="O572" s="402" t="str">
        <f>IF(Y572="",IF($A572="","",VLOOKUP($A572,BDD!$A$8:$AU$2162,19,0)),VLOOKUP($A572,BDD!$A$8:$AU$2162,30,0))</f>
        <v/>
      </c>
      <c r="P572" s="398" t="str">
        <f>IF($A572="","",RIGHT(VLOOKUP($A572,BDD!$A$8:$AU$2162,23,0),2))</f>
        <v/>
      </c>
      <c r="Q572" s="398" t="str">
        <f>IF($A572="","",RIGHT(VLOOKUP($A572,BDD!$A$8:$AU$2162,27,0),2))</f>
        <v/>
      </c>
      <c r="R572" s="398" t="str">
        <f>IF($A572="","",RIGHT(VLOOKUP($A572,BDD!$A$8:$AU$2162,32,0),2))</f>
        <v/>
      </c>
      <c r="S572" s="398" t="str">
        <f>IF($A572="","",RIGHT(VLOOKUP($A572,BDD!$A$8:$AU$2162,35,0),2))</f>
        <v/>
      </c>
      <c r="T572" s="398" t="str">
        <f>IF($A572="","",RIGHT(VLOOKUP($A572,BDD!$A$8:$AU$2162,38,0),2))</f>
        <v/>
      </c>
      <c r="U572" s="403"/>
      <c r="V572" s="359">
        <v>304</v>
      </c>
      <c r="W572" s="360"/>
      <c r="X572" s="419"/>
      <c r="Y572" s="411" t="str">
        <f>IF($A572="","",IF(VLOOKUP($A572,BDD!$A$8:$AU$2162,32,0)=0,"",VLOOKUP($A572,BDD!$A$8:$AU$2162,32,0)))</f>
        <v/>
      </c>
    </row>
    <row r="573" spans="1:25" s="359" customFormat="1" ht="21" customHeight="1">
      <c r="A573" s="350" t="str">
        <f t="shared" si="15"/>
        <v/>
      </c>
      <c r="B573" s="397" t="str">
        <f>IF($A573="","",VLOOKUP($A573,BDD!$A$8:$AU$2162,3,0))</f>
        <v/>
      </c>
      <c r="C573" s="363" t="str">
        <f>IF($A573="","",VLOOKUP($A573,BDD!$A$8:$AU$2162,4,0))</f>
        <v/>
      </c>
      <c r="D573" s="398" t="str">
        <f>IF($A573="","",VLOOKUP($A573,BDD!$A$8:$AU$2162,12,0))</f>
        <v/>
      </c>
      <c r="E573" s="398" t="str">
        <f>IF($A573="","",VLOOKUP($A573,BDD!$A$8:$AU$2162,5,0))</f>
        <v/>
      </c>
      <c r="F573" s="398" t="str">
        <f>IF($A573="","",VLOOKUP($A573,BDD!$A$8:$AU$2162,6,0))</f>
        <v/>
      </c>
      <c r="G573" s="399" t="str">
        <f>IF($A573="","",VLOOKUP($A573,BDD!$A$8:$AU$2162,7,0))</f>
        <v/>
      </c>
      <c r="H573" s="398" t="str">
        <f>IF($A573="","",VLOOKUP($A573,BDD!$A$8:$AU$2162,8,0))</f>
        <v/>
      </c>
      <c r="I573" s="398" t="str">
        <f>IF($A573="","",VLOOKUP($A573,BDD!$A$8:$AU$2162,13,0))</f>
        <v/>
      </c>
      <c r="J573" s="398" t="str">
        <f>IF($A573="","",VLOOKUP($A573,BDD!$A$8:$AU$2162,14,0))</f>
        <v/>
      </c>
      <c r="K573" s="401" t="str">
        <f>IF(Y573="",IF($A573="","",VLOOKUP($A573,BDD!$A$8:$AU$2162,22,0)),VLOOKUP($A573,BDD!$A$8:$AU$2162,31,0))</f>
        <v/>
      </c>
      <c r="L573" s="399" t="str">
        <f>IF(Y573="",IF($A573="","",VLOOKUP($A573,BDD!$A$8:$AU$2162,16,0)),IF($A573="","",VLOOKUP($A573,BDD!$A$8:$AU$2162,29,0)))</f>
        <v/>
      </c>
      <c r="M573" s="402" t="str">
        <f>IF(Y573="",IF($A573="","",VLOOKUP($A573,BDD!$A$8:$AU$2162,17,0)),VLOOKUP($A573,BDD!$A$8:$AU$2162,30,0))</f>
        <v/>
      </c>
      <c r="N573" s="402" t="str">
        <f>IF(Y573="",IF($A573="","",VLOOKUP($A573,BDD!$A$8:$AU$2162,18,0)),VLOOKUP($A573,BDD!$A$8:$AU$2162,30,0))</f>
        <v/>
      </c>
      <c r="O573" s="402" t="str">
        <f>IF(Y573="",IF($A573="","",VLOOKUP($A573,BDD!$A$8:$AU$2162,19,0)),VLOOKUP($A573,BDD!$A$8:$AU$2162,30,0))</f>
        <v/>
      </c>
      <c r="P573" s="398" t="str">
        <f>IF($A573="","",RIGHT(VLOOKUP($A573,BDD!$A$8:$AU$2162,23,0),2))</f>
        <v/>
      </c>
      <c r="Q573" s="398" t="str">
        <f>IF($A573="","",RIGHT(VLOOKUP($A573,BDD!$A$8:$AU$2162,27,0),2))</f>
        <v/>
      </c>
      <c r="R573" s="398" t="str">
        <f>IF($A573="","",RIGHT(VLOOKUP($A573,BDD!$A$8:$AU$2162,32,0),2))</f>
        <v/>
      </c>
      <c r="S573" s="398" t="str">
        <f>IF($A573="","",RIGHT(VLOOKUP($A573,BDD!$A$8:$AU$2162,35,0),2))</f>
        <v/>
      </c>
      <c r="T573" s="398" t="str">
        <f>IF($A573="","",RIGHT(VLOOKUP($A573,BDD!$A$8:$AU$2162,38,0),2))</f>
        <v/>
      </c>
      <c r="U573" s="403"/>
      <c r="V573" s="359">
        <v>305</v>
      </c>
      <c r="W573" s="360"/>
      <c r="X573" s="419"/>
      <c r="Y573" s="411" t="str">
        <f>IF($A573="","",IF(VLOOKUP($A573,BDD!$A$8:$AU$2162,32,0)=0,"",VLOOKUP($A573,BDD!$A$8:$AU$2162,32,0)))</f>
        <v/>
      </c>
    </row>
    <row r="574" spans="1:25" s="359" customFormat="1" ht="21" customHeight="1">
      <c r="A574" s="350" t="str">
        <f t="shared" si="15"/>
        <v/>
      </c>
      <c r="B574" s="397" t="str">
        <f>IF($A574="","",VLOOKUP($A574,BDD!$A$8:$AU$2162,3,0))</f>
        <v/>
      </c>
      <c r="C574" s="363" t="str">
        <f>IF($A574="","",VLOOKUP($A574,BDD!$A$8:$AU$2162,4,0))</f>
        <v/>
      </c>
      <c r="D574" s="398" t="str">
        <f>IF($A574="","",VLOOKUP($A574,BDD!$A$8:$AU$2162,12,0))</f>
        <v/>
      </c>
      <c r="E574" s="398" t="str">
        <f>IF($A574="","",VLOOKUP($A574,BDD!$A$8:$AU$2162,5,0))</f>
        <v/>
      </c>
      <c r="F574" s="398" t="str">
        <f>IF($A574="","",VLOOKUP($A574,BDD!$A$8:$AU$2162,6,0))</f>
        <v/>
      </c>
      <c r="G574" s="399" t="str">
        <f>IF($A574="","",VLOOKUP($A574,BDD!$A$8:$AU$2162,7,0))</f>
        <v/>
      </c>
      <c r="H574" s="398" t="str">
        <f>IF($A574="","",VLOOKUP($A574,BDD!$A$8:$AU$2162,8,0))</f>
        <v/>
      </c>
      <c r="I574" s="398" t="str">
        <f>IF($A574="","",VLOOKUP($A574,BDD!$A$8:$AU$2162,13,0))</f>
        <v/>
      </c>
      <c r="J574" s="398" t="str">
        <f>IF($A574="","",VLOOKUP($A574,BDD!$A$8:$AU$2162,14,0))</f>
        <v/>
      </c>
      <c r="K574" s="401" t="str">
        <f>IF(Y574="",IF($A574="","",VLOOKUP($A574,BDD!$A$8:$AU$2162,22,0)),VLOOKUP($A574,BDD!$A$8:$AU$2162,31,0))</f>
        <v/>
      </c>
      <c r="L574" s="399" t="str">
        <f>IF(Y574="",IF($A574="","",VLOOKUP($A574,BDD!$A$8:$AU$2162,16,0)),IF($A574="","",VLOOKUP($A574,BDD!$A$8:$AU$2162,29,0)))</f>
        <v/>
      </c>
      <c r="M574" s="402" t="str">
        <f>IF(Y574="",IF($A574="","",VLOOKUP($A574,BDD!$A$8:$AU$2162,17,0)),VLOOKUP($A574,BDD!$A$8:$AU$2162,30,0))</f>
        <v/>
      </c>
      <c r="N574" s="402" t="str">
        <f>IF(Y574="",IF($A574="","",VLOOKUP($A574,BDD!$A$8:$AU$2162,18,0)),VLOOKUP($A574,BDD!$A$8:$AU$2162,30,0))</f>
        <v/>
      </c>
      <c r="O574" s="402" t="str">
        <f>IF(Y574="",IF($A574="","",VLOOKUP($A574,BDD!$A$8:$AU$2162,19,0)),VLOOKUP($A574,BDD!$A$8:$AU$2162,30,0))</f>
        <v/>
      </c>
      <c r="P574" s="398" t="str">
        <f>IF($A574="","",RIGHT(VLOOKUP($A574,BDD!$A$8:$AU$2162,23,0),2))</f>
        <v/>
      </c>
      <c r="Q574" s="398" t="str">
        <f>IF($A574="","",RIGHT(VLOOKUP($A574,BDD!$A$8:$AU$2162,27,0),2))</f>
        <v/>
      </c>
      <c r="R574" s="398" t="str">
        <f>IF($A574="","",RIGHT(VLOOKUP($A574,BDD!$A$8:$AU$2162,32,0),2))</f>
        <v/>
      </c>
      <c r="S574" s="398" t="str">
        <f>IF($A574="","",RIGHT(VLOOKUP($A574,BDD!$A$8:$AU$2162,35,0),2))</f>
        <v/>
      </c>
      <c r="T574" s="398" t="str">
        <f>IF($A574="","",RIGHT(VLOOKUP($A574,BDD!$A$8:$AU$2162,38,0),2))</f>
        <v/>
      </c>
      <c r="U574" s="403"/>
      <c r="V574" s="359">
        <v>306</v>
      </c>
      <c r="W574" s="360"/>
      <c r="X574" s="419"/>
      <c r="Y574" s="411" t="str">
        <f>IF($A574="","",IF(VLOOKUP($A574,BDD!$A$8:$AU$2162,32,0)=0,"",VLOOKUP($A574,BDD!$A$8:$AU$2162,32,0)))</f>
        <v/>
      </c>
    </row>
    <row r="575" spans="1:25" s="359" customFormat="1" ht="21" customHeight="1">
      <c r="A575" s="350" t="str">
        <f t="shared" si="15"/>
        <v/>
      </c>
      <c r="B575" s="397" t="str">
        <f>IF($A575="","",VLOOKUP($A575,BDD!$A$8:$AU$2162,3,0))</f>
        <v/>
      </c>
      <c r="C575" s="363" t="str">
        <f>IF($A575="","",VLOOKUP($A575,BDD!$A$8:$AU$2162,4,0))</f>
        <v/>
      </c>
      <c r="D575" s="398" t="str">
        <f>IF($A575="","",VLOOKUP($A575,BDD!$A$8:$AU$2162,12,0))</f>
        <v/>
      </c>
      <c r="E575" s="398" t="str">
        <f>IF($A575="","",VLOOKUP($A575,BDD!$A$8:$AU$2162,5,0))</f>
        <v/>
      </c>
      <c r="F575" s="398" t="str">
        <f>IF($A575="","",VLOOKUP($A575,BDD!$A$8:$AU$2162,6,0))</f>
        <v/>
      </c>
      <c r="G575" s="399" t="str">
        <f>IF($A575="","",VLOOKUP($A575,BDD!$A$8:$AU$2162,7,0))</f>
        <v/>
      </c>
      <c r="H575" s="400" t="str">
        <f>IF($A575="","",VLOOKUP($A575,BDD!$A$8:$AU$2162,8,0))</f>
        <v/>
      </c>
      <c r="I575" s="398" t="str">
        <f>IF($A575="","",VLOOKUP($A575,BDD!$A$8:$AU$2162,13,0))</f>
        <v/>
      </c>
      <c r="J575" s="398" t="str">
        <f>IF($A575="","",VLOOKUP($A575,BDD!$A$8:$AU$2162,14,0))</f>
        <v/>
      </c>
      <c r="K575" s="401" t="str">
        <f>IF(Y575="",IF($A575="","",VLOOKUP($A575,BDD!$A$8:$AU$2162,22,0)),VLOOKUP($A575,BDD!$A$8:$AU$2162,31,0))</f>
        <v/>
      </c>
      <c r="L575" s="399" t="str">
        <f>IF(Y575="",IF($A575="","",VLOOKUP($A575,BDD!$A$8:$AU$2162,16,0)),IF($A575="","",VLOOKUP($A575,BDD!$A$8:$AU$2162,29,0)))</f>
        <v/>
      </c>
      <c r="M575" s="402" t="str">
        <f>IF(Y575="",IF($A575="","",VLOOKUP($A575,BDD!$A$8:$AU$2162,17,0)),VLOOKUP($A575,BDD!$A$8:$AU$2162,30,0))</f>
        <v/>
      </c>
      <c r="N575" s="402" t="str">
        <f>IF(Y575="",IF($A575="","",VLOOKUP($A575,BDD!$A$8:$AU$2162,18,0)),VLOOKUP($A575,BDD!$A$8:$AU$2162,30,0))</f>
        <v/>
      </c>
      <c r="O575" s="402" t="str">
        <f>IF(Y575="",IF($A575="","",VLOOKUP($A575,BDD!$A$8:$AU$2162,19,0)),VLOOKUP($A575,BDD!$A$8:$AU$2162,30,0))</f>
        <v/>
      </c>
      <c r="P575" s="398" t="str">
        <f>IF($A575="","",RIGHT(VLOOKUP($A575,BDD!$A$8:$AU$2162,23,0),2))</f>
        <v/>
      </c>
      <c r="Q575" s="398" t="str">
        <f>IF($A575="","",RIGHT(VLOOKUP($A575,BDD!$A$8:$AU$2162,27,0),2))</f>
        <v/>
      </c>
      <c r="R575" s="398" t="str">
        <f>IF($A575="","",RIGHT(VLOOKUP($A575,BDD!$A$8:$AU$2162,32,0),2))</f>
        <v/>
      </c>
      <c r="S575" s="398" t="str">
        <f>IF($A575="","",RIGHT(VLOOKUP($A575,BDD!$A$8:$AU$2162,35,0),2))</f>
        <v/>
      </c>
      <c r="T575" s="398" t="str">
        <f>IF($A575="","",RIGHT(VLOOKUP($A575,BDD!$A$8:$AU$2162,38,0),2))</f>
        <v/>
      </c>
      <c r="U575" s="403"/>
      <c r="V575" s="359">
        <v>307</v>
      </c>
      <c r="W575" s="360"/>
      <c r="X575" s="419"/>
      <c r="Y575" s="411" t="str">
        <f>IF($A575="","",IF(VLOOKUP($A575,BDD!$A$8:$AU$2162,32,0)=0,"",VLOOKUP($A575,BDD!$A$8:$AU$2162,32,0)))</f>
        <v/>
      </c>
    </row>
    <row r="576" spans="1:25" s="359" customFormat="1" ht="21" customHeight="1">
      <c r="A576" s="350" t="str">
        <f t="shared" si="15"/>
        <v/>
      </c>
      <c r="B576" s="397" t="str">
        <f>IF($A576="","",VLOOKUP($A576,BDD!$A$8:$AU$2162,3,0))</f>
        <v/>
      </c>
      <c r="C576" s="363" t="str">
        <f>IF($A576="","",VLOOKUP($A576,BDD!$A$8:$AU$2162,4,0))</f>
        <v/>
      </c>
      <c r="D576" s="398" t="str">
        <f>IF($A576="","",VLOOKUP($A576,BDD!$A$8:$AU$2162,12,0))</f>
        <v/>
      </c>
      <c r="E576" s="398" t="str">
        <f>IF($A576="","",VLOOKUP($A576,BDD!$A$8:$AU$2162,5,0))</f>
        <v/>
      </c>
      <c r="F576" s="398" t="str">
        <f>IF($A576="","",VLOOKUP($A576,BDD!$A$8:$AU$2162,6,0))</f>
        <v/>
      </c>
      <c r="G576" s="399" t="str">
        <f>IF($A576="","",VLOOKUP($A576,BDD!$A$8:$AU$2162,7,0))</f>
        <v/>
      </c>
      <c r="H576" s="398" t="str">
        <f>IF($A576="","",VLOOKUP($A576,BDD!$A$8:$AU$2162,8,0))</f>
        <v/>
      </c>
      <c r="I576" s="398" t="str">
        <f>IF($A576="","",VLOOKUP($A576,BDD!$A$8:$AU$2162,13,0))</f>
        <v/>
      </c>
      <c r="J576" s="398" t="str">
        <f>IF($A576="","",VLOOKUP($A576,BDD!$A$8:$AU$2162,14,0))</f>
        <v/>
      </c>
      <c r="K576" s="401" t="str">
        <f>IF(Y576="",IF($A576="","",VLOOKUP($A576,BDD!$A$8:$AU$2162,22,0)),VLOOKUP($A576,BDD!$A$8:$AU$2162,31,0))</f>
        <v/>
      </c>
      <c r="L576" s="399" t="str">
        <f>IF(Y576="",IF($A576="","",VLOOKUP($A576,BDD!$A$8:$AU$2162,16,0)),IF($A576="","",VLOOKUP($A576,BDD!$A$8:$AU$2162,29,0)))</f>
        <v/>
      </c>
      <c r="M576" s="402" t="str">
        <f>IF(Y576="",IF($A576="","",VLOOKUP($A576,BDD!$A$8:$AU$2162,17,0)),VLOOKUP($A576,BDD!$A$8:$AU$2162,30,0))</f>
        <v/>
      </c>
      <c r="N576" s="402" t="str">
        <f>IF(Y576="",IF($A576="","",VLOOKUP($A576,BDD!$A$8:$AU$2162,18,0)),VLOOKUP($A576,BDD!$A$8:$AU$2162,30,0))</f>
        <v/>
      </c>
      <c r="O576" s="402" t="str">
        <f>IF(Y576="",IF($A576="","",VLOOKUP($A576,BDD!$A$8:$AU$2162,19,0)),VLOOKUP($A576,BDD!$A$8:$AU$2162,30,0))</f>
        <v/>
      </c>
      <c r="P576" s="398" t="str">
        <f>IF($A576="","",RIGHT(VLOOKUP($A576,BDD!$A$8:$AU$2162,23,0),2))</f>
        <v/>
      </c>
      <c r="Q576" s="398" t="str">
        <f>IF($A576="","",RIGHT(VLOOKUP($A576,BDD!$A$8:$AU$2162,27,0),2))</f>
        <v/>
      </c>
      <c r="R576" s="398" t="str">
        <f>IF($A576="","",RIGHT(VLOOKUP($A576,BDD!$A$8:$AU$2162,32,0),2))</f>
        <v/>
      </c>
      <c r="S576" s="398" t="str">
        <f>IF($A576="","",RIGHT(VLOOKUP($A576,BDD!$A$8:$AU$2162,35,0),2))</f>
        <v/>
      </c>
      <c r="T576" s="398" t="str">
        <f>IF($A576="","",RIGHT(VLOOKUP($A576,BDD!$A$8:$AU$2162,38,0),2))</f>
        <v/>
      </c>
      <c r="U576" s="403"/>
      <c r="V576" s="359">
        <v>308</v>
      </c>
      <c r="W576" s="360"/>
      <c r="X576" s="419"/>
      <c r="Y576" s="411" t="str">
        <f>IF($A576="","",IF(VLOOKUP($A576,BDD!$A$8:$AU$2162,32,0)=0,"",VLOOKUP($A576,BDD!$A$8:$AU$2162,32,0)))</f>
        <v/>
      </c>
    </row>
    <row r="577" spans="1:25" s="359" customFormat="1" ht="21" customHeight="1">
      <c r="A577" s="350" t="str">
        <f t="shared" si="15"/>
        <v/>
      </c>
      <c r="B577" s="397" t="str">
        <f>IF($A577="","",VLOOKUP($A577,BDD!$A$8:$AU$2162,3,0))</f>
        <v/>
      </c>
      <c r="C577" s="363" t="str">
        <f>IF($A577="","",VLOOKUP($A577,BDD!$A$8:$AU$2162,4,0))</f>
        <v/>
      </c>
      <c r="D577" s="398" t="str">
        <f>IF($A577="","",VLOOKUP($A577,BDD!$A$8:$AU$2162,12,0))</f>
        <v/>
      </c>
      <c r="E577" s="398" t="str">
        <f>IF($A577="","",VLOOKUP($A577,BDD!$A$8:$AU$2162,5,0))</f>
        <v/>
      </c>
      <c r="F577" s="398" t="str">
        <f>IF($A577="","",VLOOKUP($A577,BDD!$A$8:$AU$2162,6,0))</f>
        <v/>
      </c>
      <c r="G577" s="399" t="str">
        <f>IF($A577="","",VLOOKUP($A577,BDD!$A$8:$AU$2162,7,0))</f>
        <v/>
      </c>
      <c r="H577" s="398" t="str">
        <f>IF($A577="","",VLOOKUP($A577,BDD!$A$8:$AU$2162,8,0))</f>
        <v/>
      </c>
      <c r="I577" s="398" t="str">
        <f>IF($A577="","",VLOOKUP($A577,BDD!$A$8:$AU$2162,13,0))</f>
        <v/>
      </c>
      <c r="J577" s="398" t="str">
        <f>IF($A577="","",VLOOKUP($A577,BDD!$A$8:$AU$2162,14,0))</f>
        <v/>
      </c>
      <c r="K577" s="401" t="str">
        <f>IF(Y577="",IF($A577="","",VLOOKUP($A577,BDD!$A$8:$AU$2162,22,0)),VLOOKUP($A577,BDD!$A$8:$AU$2162,31,0))</f>
        <v/>
      </c>
      <c r="L577" s="399" t="str">
        <f>IF(Y577="",IF($A577="","",VLOOKUP($A577,BDD!$A$8:$AU$2162,16,0)),IF($A577="","",VLOOKUP($A577,BDD!$A$8:$AU$2162,29,0)))</f>
        <v/>
      </c>
      <c r="M577" s="402" t="str">
        <f>IF(Y577="",IF($A577="","",VLOOKUP($A577,BDD!$A$8:$AU$2162,17,0)),VLOOKUP($A577,BDD!$A$8:$AU$2162,30,0))</f>
        <v/>
      </c>
      <c r="N577" s="402" t="str">
        <f>IF(Y577="",IF($A577="","",VLOOKUP($A577,BDD!$A$8:$AU$2162,18,0)),VLOOKUP($A577,BDD!$A$8:$AU$2162,30,0))</f>
        <v/>
      </c>
      <c r="O577" s="402" t="str">
        <f>IF(Y577="",IF($A577="","",VLOOKUP($A577,BDD!$A$8:$AU$2162,19,0)),VLOOKUP($A577,BDD!$A$8:$AU$2162,30,0))</f>
        <v/>
      </c>
      <c r="P577" s="398" t="str">
        <f>IF($A577="","",RIGHT(VLOOKUP($A577,BDD!$A$8:$AU$2162,23,0),2))</f>
        <v/>
      </c>
      <c r="Q577" s="398" t="str">
        <f>IF($A577="","",RIGHT(VLOOKUP($A577,BDD!$A$8:$AU$2162,27,0),2))</f>
        <v/>
      </c>
      <c r="R577" s="398" t="str">
        <f>IF($A577="","",RIGHT(VLOOKUP($A577,BDD!$A$8:$AU$2162,32,0),2))</f>
        <v/>
      </c>
      <c r="S577" s="398" t="str">
        <f>IF($A577="","",RIGHT(VLOOKUP($A577,BDD!$A$8:$AU$2162,35,0),2))</f>
        <v/>
      </c>
      <c r="T577" s="398" t="str">
        <f>IF($A577="","",RIGHT(VLOOKUP($A577,BDD!$A$8:$AU$2162,38,0),2))</f>
        <v/>
      </c>
      <c r="U577" s="403"/>
      <c r="V577" s="359">
        <v>309</v>
      </c>
      <c r="W577" s="360"/>
      <c r="X577" s="419"/>
      <c r="Y577" s="411" t="str">
        <f>IF($A577="","",IF(VLOOKUP($A577,BDD!$A$8:$AU$2162,32,0)=0,"",VLOOKUP($A577,BDD!$A$8:$AU$2162,32,0)))</f>
        <v/>
      </c>
    </row>
    <row r="578" spans="1:25" s="359" customFormat="1" ht="21" customHeight="1">
      <c r="A578" s="350" t="str">
        <f t="shared" si="15"/>
        <v/>
      </c>
      <c r="B578" s="397" t="str">
        <f>IF($A578="","",VLOOKUP($A578,BDD!$A$8:$AU$2162,3,0))</f>
        <v/>
      </c>
      <c r="C578" s="363" t="str">
        <f>IF($A578="","",VLOOKUP($A578,BDD!$A$8:$AU$2162,4,0))</f>
        <v/>
      </c>
      <c r="D578" s="398" t="str">
        <f>IF($A578="","",VLOOKUP($A578,BDD!$A$8:$AU$2162,12,0))</f>
        <v/>
      </c>
      <c r="E578" s="398" t="str">
        <f>IF($A578="","",VLOOKUP($A578,BDD!$A$8:$AU$2162,5,0))</f>
        <v/>
      </c>
      <c r="F578" s="398" t="str">
        <f>IF($A578="","",VLOOKUP($A578,BDD!$A$8:$AU$2162,6,0))</f>
        <v/>
      </c>
      <c r="G578" s="399" t="str">
        <f>IF($A578="","",VLOOKUP($A578,BDD!$A$8:$AU$2162,7,0))</f>
        <v/>
      </c>
      <c r="H578" s="398" t="str">
        <f>IF($A578="","",VLOOKUP($A578,BDD!$A$8:$AU$2162,8,0))</f>
        <v/>
      </c>
      <c r="I578" s="398" t="str">
        <f>IF($A578="","",VLOOKUP($A578,BDD!$A$8:$AU$2162,13,0))</f>
        <v/>
      </c>
      <c r="J578" s="398" t="str">
        <f>IF($A578="","",VLOOKUP($A578,BDD!$A$8:$AU$2162,14,0))</f>
        <v/>
      </c>
      <c r="K578" s="401" t="str">
        <f>IF(Y578="",IF($A578="","",VLOOKUP($A578,BDD!$A$8:$AU$2162,22,0)),VLOOKUP($A578,BDD!$A$8:$AU$2162,31,0))</f>
        <v/>
      </c>
      <c r="L578" s="399" t="str">
        <f>IF(Y578="",IF($A578="","",VLOOKUP($A578,BDD!$A$8:$AU$2162,16,0)),IF($A578="","",VLOOKUP($A578,BDD!$A$8:$AU$2162,29,0)))</f>
        <v/>
      </c>
      <c r="M578" s="402" t="str">
        <f>IF(Y578="",IF($A578="","",VLOOKUP($A578,BDD!$A$8:$AU$2162,17,0)),VLOOKUP($A578,BDD!$A$8:$AU$2162,30,0))</f>
        <v/>
      </c>
      <c r="N578" s="402" t="str">
        <f>IF(Y578="",IF($A578="","",VLOOKUP($A578,BDD!$A$8:$AU$2162,18,0)),VLOOKUP($A578,BDD!$A$8:$AU$2162,30,0))</f>
        <v/>
      </c>
      <c r="O578" s="402" t="str">
        <f>IF(Y578="",IF($A578="","",VLOOKUP($A578,BDD!$A$8:$AU$2162,19,0)),VLOOKUP($A578,BDD!$A$8:$AU$2162,30,0))</f>
        <v/>
      </c>
      <c r="P578" s="398" t="str">
        <f>IF($A578="","",RIGHT(VLOOKUP($A578,BDD!$A$8:$AU$2162,23,0),2))</f>
        <v/>
      </c>
      <c r="Q578" s="398" t="str">
        <f>IF($A578="","",RIGHT(VLOOKUP($A578,BDD!$A$8:$AU$2162,27,0),2))</f>
        <v/>
      </c>
      <c r="R578" s="398" t="str">
        <f>IF($A578="","",RIGHT(VLOOKUP($A578,BDD!$A$8:$AU$2162,32,0),2))</f>
        <v/>
      </c>
      <c r="S578" s="398" t="str">
        <f>IF($A578="","",RIGHT(VLOOKUP($A578,BDD!$A$8:$AU$2162,35,0),2))</f>
        <v/>
      </c>
      <c r="T578" s="398" t="str">
        <f>IF($A578="","",RIGHT(VLOOKUP($A578,BDD!$A$8:$AU$2162,38,0),2))</f>
        <v/>
      </c>
      <c r="U578" s="403"/>
      <c r="V578" s="359">
        <v>310</v>
      </c>
      <c r="W578" s="360"/>
      <c r="X578" s="419"/>
      <c r="Y578" s="411" t="str">
        <f>IF($A578="","",IF(VLOOKUP($A578,BDD!$A$8:$AU$2162,32,0)=0,"",VLOOKUP($A578,BDD!$A$8:$AU$2162,32,0)))</f>
        <v/>
      </c>
    </row>
    <row r="579" spans="1:25" s="359" customFormat="1" ht="21" customHeight="1">
      <c r="A579" s="350" t="str">
        <f t="shared" si="15"/>
        <v/>
      </c>
      <c r="B579" s="397" t="str">
        <f>IF($A579="","",VLOOKUP($A579,BDD!$A$8:$AU$2162,3,0))</f>
        <v/>
      </c>
      <c r="C579" s="363" t="str">
        <f>IF($A579="","",VLOOKUP($A579,BDD!$A$8:$AU$2162,4,0))</f>
        <v/>
      </c>
      <c r="D579" s="398" t="str">
        <f>IF($A579="","",VLOOKUP($A579,BDD!$A$8:$AU$2162,12,0))</f>
        <v/>
      </c>
      <c r="E579" s="398" t="str">
        <f>IF($A579="","",VLOOKUP($A579,BDD!$A$8:$AU$2162,5,0))</f>
        <v/>
      </c>
      <c r="F579" s="398" t="str">
        <f>IF($A579="","",VLOOKUP($A579,BDD!$A$8:$AU$2162,6,0))</f>
        <v/>
      </c>
      <c r="G579" s="399" t="str">
        <f>IF($A579="","",VLOOKUP($A579,BDD!$A$8:$AU$2162,7,0))</f>
        <v/>
      </c>
      <c r="H579" s="398" t="str">
        <f>IF($A579="","",VLOOKUP($A579,BDD!$A$8:$AU$2162,8,0))</f>
        <v/>
      </c>
      <c r="I579" s="398" t="str">
        <f>IF($A579="","",VLOOKUP($A579,BDD!$A$8:$AU$2162,13,0))</f>
        <v/>
      </c>
      <c r="J579" s="398" t="str">
        <f>IF($A579="","",VLOOKUP($A579,BDD!$A$8:$AU$2162,14,0))</f>
        <v/>
      </c>
      <c r="K579" s="401" t="str">
        <f>IF(Y579="",IF($A579="","",VLOOKUP($A579,BDD!$A$8:$AU$2162,22,0)),VLOOKUP($A579,BDD!$A$8:$AU$2162,31,0))</f>
        <v/>
      </c>
      <c r="L579" s="399" t="str">
        <f>IF(Y579="",IF($A579="","",VLOOKUP($A579,BDD!$A$8:$AU$2162,16,0)),IF($A579="","",VLOOKUP($A579,BDD!$A$8:$AU$2162,29,0)))</f>
        <v/>
      </c>
      <c r="M579" s="402" t="str">
        <f>IF(Y579="",IF($A579="","",VLOOKUP($A579,BDD!$A$8:$AU$2162,17,0)),VLOOKUP($A579,BDD!$A$8:$AU$2162,30,0))</f>
        <v/>
      </c>
      <c r="N579" s="402" t="str">
        <f>IF(Y579="",IF($A579="","",VLOOKUP($A579,BDD!$A$8:$AU$2162,18,0)),VLOOKUP($A579,BDD!$A$8:$AU$2162,30,0))</f>
        <v/>
      </c>
      <c r="O579" s="402" t="str">
        <f>IF(Y579="",IF($A579="","",VLOOKUP($A579,BDD!$A$8:$AU$2162,19,0)),VLOOKUP($A579,BDD!$A$8:$AU$2162,30,0))</f>
        <v/>
      </c>
      <c r="P579" s="398" t="str">
        <f>IF($A579="","",RIGHT(VLOOKUP($A579,BDD!$A$8:$AU$2162,23,0),2))</f>
        <v/>
      </c>
      <c r="Q579" s="398" t="str">
        <f>IF($A579="","",RIGHT(VLOOKUP($A579,BDD!$A$8:$AU$2162,27,0),2))</f>
        <v/>
      </c>
      <c r="R579" s="398" t="str">
        <f>IF($A579="","",RIGHT(VLOOKUP($A579,BDD!$A$8:$AU$2162,32,0),2))</f>
        <v/>
      </c>
      <c r="S579" s="398" t="str">
        <f>IF($A579="","",RIGHT(VLOOKUP($A579,BDD!$A$8:$AU$2162,35,0),2))</f>
        <v/>
      </c>
      <c r="T579" s="398" t="str">
        <f>IF($A579="","",RIGHT(VLOOKUP($A579,BDD!$A$8:$AU$2162,38,0),2))</f>
        <v/>
      </c>
      <c r="U579" s="403"/>
      <c r="V579" s="359">
        <v>311</v>
      </c>
      <c r="W579" s="360"/>
      <c r="X579" s="419"/>
      <c r="Y579" s="411" t="str">
        <f>IF($A579="","",IF(VLOOKUP($A579,BDD!$A$8:$AU$2162,32,0)=0,"",VLOOKUP($A579,BDD!$A$8:$AU$2162,32,0)))</f>
        <v/>
      </c>
    </row>
    <row r="580" spans="1:25" s="359" customFormat="1" ht="21" customHeight="1">
      <c r="A580" s="350" t="str">
        <f t="shared" si="15"/>
        <v/>
      </c>
      <c r="B580" s="397" t="str">
        <f>IF($A580="","",VLOOKUP($A580,BDD!$A$8:$AU$2162,3,0))</f>
        <v/>
      </c>
      <c r="C580" s="363" t="str">
        <f>IF($A580="","",VLOOKUP($A580,BDD!$A$8:$AU$2162,4,0))</f>
        <v/>
      </c>
      <c r="D580" s="398" t="str">
        <f>IF($A580="","",VLOOKUP($A580,BDD!$A$8:$AU$2162,12,0))</f>
        <v/>
      </c>
      <c r="E580" s="398" t="str">
        <f>IF($A580="","",VLOOKUP($A580,BDD!$A$8:$AU$2162,5,0))</f>
        <v/>
      </c>
      <c r="F580" s="398" t="str">
        <f>IF($A580="","",VLOOKUP($A580,BDD!$A$8:$AU$2162,6,0))</f>
        <v/>
      </c>
      <c r="G580" s="399" t="str">
        <f>IF($A580="","",VLOOKUP($A580,BDD!$A$8:$AU$2162,7,0))</f>
        <v/>
      </c>
      <c r="H580" s="398" t="str">
        <f>IF($A580="","",VLOOKUP($A580,BDD!$A$8:$AU$2162,8,0))</f>
        <v/>
      </c>
      <c r="I580" s="398" t="str">
        <f>IF($A580="","",VLOOKUP($A580,BDD!$A$8:$AU$2162,13,0))</f>
        <v/>
      </c>
      <c r="J580" s="398" t="str">
        <f>IF($A580="","",VLOOKUP($A580,BDD!$A$8:$AU$2162,14,0))</f>
        <v/>
      </c>
      <c r="K580" s="401" t="str">
        <f>IF(Y580="",IF($A580="","",VLOOKUP($A580,BDD!$A$8:$AU$2162,22,0)),VLOOKUP($A580,BDD!$A$8:$AU$2162,31,0))</f>
        <v/>
      </c>
      <c r="L580" s="399" t="str">
        <f>IF(Y580="",IF($A580="","",VLOOKUP($A580,BDD!$A$8:$AU$2162,16,0)),IF($A580="","",VLOOKUP($A580,BDD!$A$8:$AU$2162,29,0)))</f>
        <v/>
      </c>
      <c r="M580" s="402" t="str">
        <f>IF(Y580="",IF($A580="","",VLOOKUP($A580,BDD!$A$8:$AU$2162,17,0)),VLOOKUP($A580,BDD!$A$8:$AU$2162,30,0))</f>
        <v/>
      </c>
      <c r="N580" s="402" t="str">
        <f>IF(Y580="",IF($A580="","",VLOOKUP($A580,BDD!$A$8:$AU$2162,18,0)),VLOOKUP($A580,BDD!$A$8:$AU$2162,30,0))</f>
        <v/>
      </c>
      <c r="O580" s="402" t="str">
        <f>IF(Y580="",IF($A580="","",VLOOKUP($A580,BDD!$A$8:$AU$2162,19,0)),VLOOKUP($A580,BDD!$A$8:$AU$2162,30,0))</f>
        <v/>
      </c>
      <c r="P580" s="398" t="str">
        <f>IF($A580="","",RIGHT(VLOOKUP($A580,BDD!$A$8:$AU$2162,23,0),2))</f>
        <v/>
      </c>
      <c r="Q580" s="398" t="str">
        <f>IF($A580="","",RIGHT(VLOOKUP($A580,BDD!$A$8:$AU$2162,27,0),2))</f>
        <v/>
      </c>
      <c r="R580" s="398" t="str">
        <f>IF($A580="","",RIGHT(VLOOKUP($A580,BDD!$A$8:$AU$2162,32,0),2))</f>
        <v/>
      </c>
      <c r="S580" s="398" t="str">
        <f>IF($A580="","",RIGHT(VLOOKUP($A580,BDD!$A$8:$AU$2162,35,0),2))</f>
        <v/>
      </c>
      <c r="T580" s="398" t="str">
        <f>IF($A580="","",RIGHT(VLOOKUP($A580,BDD!$A$8:$AU$2162,38,0),2))</f>
        <v/>
      </c>
      <c r="U580" s="403"/>
      <c r="V580" s="359">
        <v>312</v>
      </c>
      <c r="W580" s="360"/>
      <c r="X580" s="419"/>
      <c r="Y580" s="411" t="str">
        <f>IF($A580="","",IF(VLOOKUP($A580,BDD!$A$8:$AU$2162,32,0)=0,"",VLOOKUP($A580,BDD!$A$8:$AU$2162,32,0)))</f>
        <v/>
      </c>
    </row>
    <row r="581" spans="1:25" s="359" customFormat="1" ht="21" customHeight="1">
      <c r="A581" s="350" t="str">
        <f t="shared" si="15"/>
        <v/>
      </c>
      <c r="B581" s="397" t="str">
        <f>IF($A581="","",VLOOKUP($A581,BDD!$A$8:$AU$2162,3,0))</f>
        <v/>
      </c>
      <c r="C581" s="363" t="str">
        <f>IF($A581="","",VLOOKUP($A581,BDD!$A$8:$AU$2162,4,0))</f>
        <v/>
      </c>
      <c r="D581" s="398" t="str">
        <f>IF($A581="","",VLOOKUP($A581,BDD!$A$8:$AU$2162,12,0))</f>
        <v/>
      </c>
      <c r="E581" s="398" t="str">
        <f>IF($A581="","",VLOOKUP($A581,BDD!$A$8:$AU$2162,5,0))</f>
        <v/>
      </c>
      <c r="F581" s="398" t="str">
        <f>IF($A581="","",VLOOKUP($A581,BDD!$A$8:$AU$2162,6,0))</f>
        <v/>
      </c>
      <c r="G581" s="399" t="str">
        <f>IF($A581="","",VLOOKUP($A581,BDD!$A$8:$AU$2162,7,0))</f>
        <v/>
      </c>
      <c r="H581" s="398" t="str">
        <f>IF($A581="","",VLOOKUP($A581,BDD!$A$8:$AU$2162,8,0))</f>
        <v/>
      </c>
      <c r="I581" s="398" t="str">
        <f>IF($A581="","",VLOOKUP($A581,BDD!$A$8:$AU$2162,13,0))</f>
        <v/>
      </c>
      <c r="J581" s="398" t="str">
        <f>IF($A581="","",VLOOKUP($A581,BDD!$A$8:$AU$2162,14,0))</f>
        <v/>
      </c>
      <c r="K581" s="401" t="str">
        <f>IF(Y581="",IF($A581="","",VLOOKUP($A581,BDD!$A$8:$AU$2162,22,0)),VLOOKUP($A581,BDD!$A$8:$AU$2162,31,0))</f>
        <v/>
      </c>
      <c r="L581" s="399" t="str">
        <f>IF(Y581="",IF($A581="","",VLOOKUP($A581,BDD!$A$8:$AU$2162,16,0)),IF($A581="","",VLOOKUP($A581,BDD!$A$8:$AU$2162,29,0)))</f>
        <v/>
      </c>
      <c r="M581" s="402" t="str">
        <f>IF(Y581="",IF($A581="","",VLOOKUP($A581,BDD!$A$8:$AU$2162,17,0)),VLOOKUP($A581,BDD!$A$8:$AU$2162,30,0))</f>
        <v/>
      </c>
      <c r="N581" s="402" t="str">
        <f>IF(Y581="",IF($A581="","",VLOOKUP($A581,BDD!$A$8:$AU$2162,18,0)),VLOOKUP($A581,BDD!$A$8:$AU$2162,30,0))</f>
        <v/>
      </c>
      <c r="O581" s="402" t="str">
        <f>IF(Y581="",IF($A581="","",VLOOKUP($A581,BDD!$A$8:$AU$2162,19,0)),VLOOKUP($A581,BDD!$A$8:$AU$2162,30,0))</f>
        <v/>
      </c>
      <c r="P581" s="398" t="str">
        <f>IF($A581="","",RIGHT(VLOOKUP($A581,BDD!$A$8:$AU$2162,23,0),2))</f>
        <v/>
      </c>
      <c r="Q581" s="398" t="str">
        <f>IF($A581="","",RIGHT(VLOOKUP($A581,BDD!$A$8:$AU$2162,27,0),2))</f>
        <v/>
      </c>
      <c r="R581" s="398" t="str">
        <f>IF($A581="","",RIGHT(VLOOKUP($A581,BDD!$A$8:$AU$2162,32,0),2))</f>
        <v/>
      </c>
      <c r="S581" s="398" t="str">
        <f>IF($A581="","",RIGHT(VLOOKUP($A581,BDD!$A$8:$AU$2162,35,0),2))</f>
        <v/>
      </c>
      <c r="T581" s="398" t="str">
        <f>IF($A581="","",RIGHT(VLOOKUP($A581,BDD!$A$8:$AU$2162,38,0),2))</f>
        <v/>
      </c>
      <c r="U581" s="403"/>
      <c r="V581" s="359">
        <v>313</v>
      </c>
      <c r="W581" s="360"/>
      <c r="X581" s="419"/>
      <c r="Y581" s="411" t="str">
        <f>IF($A581="","",IF(VLOOKUP($A581,BDD!$A$8:$AU$2162,32,0)=0,"",VLOOKUP($A581,BDD!$A$8:$AU$2162,32,0)))</f>
        <v/>
      </c>
    </row>
    <row r="582" spans="1:25" s="359" customFormat="1" ht="21" customHeight="1">
      <c r="A582" s="350" t="str">
        <f t="shared" si="15"/>
        <v/>
      </c>
      <c r="B582" s="397" t="str">
        <f>IF($A582="","",VLOOKUP($A582,BDD!$A$8:$AU$2162,3,0))</f>
        <v/>
      </c>
      <c r="C582" s="363" t="str">
        <f>IF($A582="","",VLOOKUP($A582,BDD!$A$8:$AU$2162,4,0))</f>
        <v/>
      </c>
      <c r="D582" s="398" t="str">
        <f>IF($A582="","",VLOOKUP($A582,BDD!$A$8:$AU$2162,12,0))</f>
        <v/>
      </c>
      <c r="E582" s="398" t="str">
        <f>IF($A582="","",VLOOKUP($A582,BDD!$A$8:$AU$2162,5,0))</f>
        <v/>
      </c>
      <c r="F582" s="398" t="str">
        <f>IF($A582="","",VLOOKUP($A582,BDD!$A$8:$AU$2162,6,0))</f>
        <v/>
      </c>
      <c r="G582" s="399" t="str">
        <f>IF($A582="","",VLOOKUP($A582,BDD!$A$8:$AU$2162,7,0))</f>
        <v/>
      </c>
      <c r="H582" s="398" t="str">
        <f>IF($A582="","",VLOOKUP($A582,BDD!$A$8:$AU$2162,8,0))</f>
        <v/>
      </c>
      <c r="I582" s="398" t="str">
        <f>IF($A582="","",VLOOKUP($A582,BDD!$A$8:$AU$2162,13,0))</f>
        <v/>
      </c>
      <c r="J582" s="398" t="str">
        <f>IF($A582="","",VLOOKUP($A582,BDD!$A$8:$AU$2162,14,0))</f>
        <v/>
      </c>
      <c r="K582" s="401" t="str">
        <f>IF(Y582="",IF($A582="","",VLOOKUP($A582,BDD!$A$8:$AU$2162,22,0)),VLOOKUP($A582,BDD!$A$8:$AU$2162,31,0))</f>
        <v/>
      </c>
      <c r="L582" s="399" t="str">
        <f>IF(Y582="",IF($A582="","",VLOOKUP($A582,BDD!$A$8:$AU$2162,16,0)),IF($A582="","",VLOOKUP($A582,BDD!$A$8:$AU$2162,29,0)))</f>
        <v/>
      </c>
      <c r="M582" s="402" t="str">
        <f>IF(Y582="",IF($A582="","",VLOOKUP($A582,BDD!$A$8:$AU$2162,17,0)),VLOOKUP($A582,BDD!$A$8:$AU$2162,30,0))</f>
        <v/>
      </c>
      <c r="N582" s="402" t="str">
        <f>IF(Y582="",IF($A582="","",VLOOKUP($A582,BDD!$A$8:$AU$2162,18,0)),VLOOKUP($A582,BDD!$A$8:$AU$2162,30,0))</f>
        <v/>
      </c>
      <c r="O582" s="402" t="str">
        <f>IF(Y582="",IF($A582="","",VLOOKUP($A582,BDD!$A$8:$AU$2162,19,0)),VLOOKUP($A582,BDD!$A$8:$AU$2162,30,0))</f>
        <v/>
      </c>
      <c r="P582" s="398" t="str">
        <f>IF($A582="","",RIGHT(VLOOKUP($A582,BDD!$A$8:$AU$2162,23,0),2))</f>
        <v/>
      </c>
      <c r="Q582" s="398" t="str">
        <f>IF($A582="","",RIGHT(VLOOKUP($A582,BDD!$A$8:$AU$2162,27,0),2))</f>
        <v/>
      </c>
      <c r="R582" s="398" t="str">
        <f>IF($A582="","",RIGHT(VLOOKUP($A582,BDD!$A$8:$AU$2162,32,0),2))</f>
        <v/>
      </c>
      <c r="S582" s="398" t="str">
        <f>IF($A582="","",RIGHT(VLOOKUP($A582,BDD!$A$8:$AU$2162,35,0),2))</f>
        <v/>
      </c>
      <c r="T582" s="398" t="str">
        <f>IF($A582="","",RIGHT(VLOOKUP($A582,BDD!$A$8:$AU$2162,38,0),2))</f>
        <v/>
      </c>
      <c r="U582" s="403"/>
      <c r="V582" s="359">
        <v>314</v>
      </c>
      <c r="W582" s="360"/>
      <c r="X582" s="419"/>
      <c r="Y582" s="411" t="str">
        <f>IF($A582="","",IF(VLOOKUP($A582,BDD!$A$8:$AU$2162,32,0)=0,"",VLOOKUP($A582,BDD!$A$8:$AU$2162,32,0)))</f>
        <v/>
      </c>
    </row>
    <row r="583" spans="1:25" s="359" customFormat="1" ht="21" customHeight="1">
      <c r="A583" s="350" t="str">
        <f t="shared" si="15"/>
        <v/>
      </c>
      <c r="B583" s="404" t="str">
        <f>IF($A583="","",VLOOKUP($A583,BDD!$A$8:$AU$2162,3,0))</f>
        <v/>
      </c>
      <c r="C583" s="372" t="str">
        <f>IF($A583="","",VLOOKUP($A583,BDD!$A$8:$AU$2162,4,0))</f>
        <v/>
      </c>
      <c r="D583" s="405" t="str">
        <f>IF($A583="","",VLOOKUP($A583,BDD!$A$8:$AU$2162,12,0))</f>
        <v/>
      </c>
      <c r="E583" s="405" t="str">
        <f>IF($A583="","",VLOOKUP($A583,BDD!$A$8:$AU$2162,5,0))</f>
        <v/>
      </c>
      <c r="F583" s="405" t="str">
        <f>IF($A583="","",VLOOKUP($A583,BDD!$A$8:$AU$2162,6,0))</f>
        <v/>
      </c>
      <c r="G583" s="406" t="str">
        <f>IF($A583="","",VLOOKUP($A583,BDD!$A$8:$AU$2162,7,0))</f>
        <v/>
      </c>
      <c r="H583" s="405" t="str">
        <f>IF($A583="","",VLOOKUP($A583,BDD!$A$8:$AU$2162,8,0))</f>
        <v/>
      </c>
      <c r="I583" s="405" t="str">
        <f>IF($A583="","",VLOOKUP($A583,BDD!$A$8:$AU$2162,13,0))</f>
        <v/>
      </c>
      <c r="J583" s="405" t="str">
        <f>IF($A583="","",VLOOKUP($A583,BDD!$A$8:$AU$2162,14,0))</f>
        <v/>
      </c>
      <c r="K583" s="408" t="str">
        <f>IF(Y583="",IF($A583="","",VLOOKUP($A583,BDD!$A$8:$AU$2162,22,0)),VLOOKUP($A583,BDD!$A$8:$AU$2162,31,0))</f>
        <v/>
      </c>
      <c r="L583" s="406" t="str">
        <f>IF(Y583="",IF($A583="","",VLOOKUP($A583,BDD!$A$8:$AU$2162,16,0)),IF($A583="","",VLOOKUP($A583,BDD!$A$8:$AU$2162,29,0)))</f>
        <v/>
      </c>
      <c r="M583" s="409" t="str">
        <f>IF(Y583="",IF($A583="","",VLOOKUP($A583,BDD!$A$8:$AU$2162,17,0)),VLOOKUP($A583,BDD!$A$8:$AU$2162,30,0))</f>
        <v/>
      </c>
      <c r="N583" s="409" t="str">
        <f>IF(Y583="",IF($A583="","",VLOOKUP($A583,BDD!$A$8:$AU$2162,18,0)),VLOOKUP($A583,BDD!$A$8:$AU$2162,30,0))</f>
        <v/>
      </c>
      <c r="O583" s="409" t="str">
        <f>IF(Y583="",IF($A583="","",VLOOKUP($A583,BDD!$A$8:$AU$2162,19,0)),VLOOKUP($A583,BDD!$A$8:$AU$2162,30,0))</f>
        <v/>
      </c>
      <c r="P583" s="405" t="str">
        <f>IF($A583="","",RIGHT(VLOOKUP($A583,BDD!$A$8:$AU$2162,23,0),2))</f>
        <v/>
      </c>
      <c r="Q583" s="405" t="str">
        <f>IF($A583="","",RIGHT(VLOOKUP($A583,BDD!$A$8:$AU$2162,27,0),2))</f>
        <v/>
      </c>
      <c r="R583" s="405" t="str">
        <f>IF($A583="","",RIGHT(VLOOKUP($A583,BDD!$A$8:$AU$2162,32,0),2))</f>
        <v/>
      </c>
      <c r="S583" s="405" t="str">
        <f>IF($A583="","",RIGHT(VLOOKUP($A583,BDD!$A$8:$AU$2162,35,0),2))</f>
        <v/>
      </c>
      <c r="T583" s="405" t="str">
        <f>IF($A583="","",RIGHT(VLOOKUP($A583,BDD!$A$8:$AU$2162,38,0),2))</f>
        <v/>
      </c>
      <c r="U583" s="410"/>
      <c r="V583" s="359">
        <v>315</v>
      </c>
      <c r="W583" s="360"/>
      <c r="X583" s="419"/>
      <c r="Y583" s="411" t="str">
        <f>IF($A583="","",IF(VLOOKUP($A583,BDD!$A$8:$AU$2162,32,0)=0,"",VLOOKUP($A583,BDD!$A$8:$AU$2162,32,0)))</f>
        <v/>
      </c>
    </row>
    <row r="584" spans="1:25" ht="3" customHeight="1">
      <c r="A584" s="379"/>
      <c r="B584" s="216"/>
      <c r="C584" s="216"/>
      <c r="D584" s="216"/>
      <c r="E584" s="216"/>
      <c r="F584" s="216"/>
      <c r="G584" s="380"/>
      <c r="I584" s="216"/>
      <c r="J584" s="216"/>
      <c r="K584" s="216"/>
      <c r="L584" s="380"/>
      <c r="M584" s="381"/>
      <c r="N584" s="381"/>
      <c r="O584" s="381"/>
      <c r="P584" s="216"/>
      <c r="Q584" s="216"/>
      <c r="R584" s="216"/>
      <c r="S584" s="216"/>
      <c r="T584" s="216"/>
      <c r="U584" s="216"/>
      <c r="V584" s="189">
        <v>22</v>
      </c>
    </row>
    <row r="585" spans="1:25" s="382" customFormat="1" ht="20.100000000000001" customHeight="1">
      <c r="B585" s="1126" t="s">
        <v>1617</v>
      </c>
      <c r="C585" s="1126"/>
      <c r="D585" s="1126"/>
      <c r="E585" s="1126"/>
      <c r="F585" s="1126"/>
      <c r="G585" s="1126"/>
      <c r="H585" s="1126"/>
      <c r="I585" s="1115" t="s">
        <v>1777</v>
      </c>
      <c r="J585" s="1115"/>
      <c r="K585" s="1115"/>
      <c r="L585" s="1115"/>
      <c r="M585" s="1115"/>
      <c r="N585" s="1115"/>
      <c r="O585" s="1115"/>
      <c r="P585" s="1115"/>
      <c r="Q585" s="1115"/>
      <c r="R585" s="1115"/>
      <c r="S585" s="1115"/>
      <c r="T585" s="1115"/>
      <c r="U585" s="1115"/>
      <c r="V585" s="189"/>
      <c r="W585" s="418"/>
      <c r="X585" s="422"/>
      <c r="Y585" s="383"/>
    </row>
    <row r="586" spans="1:25" s="382" customFormat="1" ht="20.100000000000001" customHeight="1">
      <c r="B586" s="1114" t="s">
        <v>1840</v>
      </c>
      <c r="C586" s="1114"/>
      <c r="D586" s="1114"/>
      <c r="E586" s="1114"/>
      <c r="F586" s="1114"/>
      <c r="G586" s="1114"/>
      <c r="H586" s="1114"/>
      <c r="I586" s="1115"/>
      <c r="J586" s="1115"/>
      <c r="K586" s="1115"/>
      <c r="L586" s="1115"/>
      <c r="M586" s="1115"/>
      <c r="N586" s="1115"/>
      <c r="O586" s="1115"/>
      <c r="P586" s="1115"/>
      <c r="Q586" s="1115"/>
      <c r="R586" s="1115"/>
      <c r="S586" s="1115"/>
      <c r="T586" s="1115"/>
      <c r="U586" s="1115"/>
      <c r="V586" s="189"/>
      <c r="W586" s="418"/>
      <c r="X586" s="422"/>
      <c r="Y586" s="383"/>
    </row>
    <row r="587" spans="1:25" s="382" customFormat="1" ht="20.100000000000001" customHeight="1">
      <c r="B587" s="1114" t="s">
        <v>1841</v>
      </c>
      <c r="C587" s="1114"/>
      <c r="D587" s="1114"/>
      <c r="E587" s="1114"/>
      <c r="F587" s="1114"/>
      <c r="G587" s="1114"/>
      <c r="H587" s="1114"/>
      <c r="I587" s="1115"/>
      <c r="J587" s="1115"/>
      <c r="K587" s="1115"/>
      <c r="L587" s="1115"/>
      <c r="M587" s="1115"/>
      <c r="N587" s="1115"/>
      <c r="O587" s="1115"/>
      <c r="P587" s="1115"/>
      <c r="Q587" s="1115"/>
      <c r="R587" s="1115"/>
      <c r="S587" s="1115"/>
      <c r="T587" s="1115"/>
      <c r="U587" s="1115"/>
      <c r="V587" s="189"/>
      <c r="W587" s="418"/>
      <c r="X587" s="422"/>
      <c r="Y587" s="383"/>
    </row>
    <row r="588" spans="1:25" s="382" customFormat="1" ht="20.100000000000001" customHeight="1">
      <c r="B588" s="1114" t="s">
        <v>1842</v>
      </c>
      <c r="C588" s="1114"/>
      <c r="D588" s="1114"/>
      <c r="E588" s="1114"/>
      <c r="F588" s="1114"/>
      <c r="G588" s="1114"/>
      <c r="H588" s="1114"/>
      <c r="I588" s="1115"/>
      <c r="J588" s="1115"/>
      <c r="K588" s="1115"/>
      <c r="L588" s="1115"/>
      <c r="M588" s="1115"/>
      <c r="N588" s="1115"/>
      <c r="O588" s="1115"/>
      <c r="P588" s="1115"/>
      <c r="Q588" s="1115"/>
      <c r="R588" s="1115"/>
      <c r="S588" s="1115"/>
      <c r="T588" s="1115"/>
      <c r="U588" s="1115"/>
      <c r="V588" s="189"/>
      <c r="W588" s="418"/>
      <c r="X588" s="422"/>
      <c r="Y588" s="383"/>
    </row>
  </sheetData>
  <mergeCells count="814">
    <mergeCell ref="T11:T12"/>
    <mergeCell ref="U11:U12"/>
    <mergeCell ref="Q11:Q12"/>
    <mergeCell ref="R11:R12"/>
    <mergeCell ref="S11:S12"/>
    <mergeCell ref="D1:H1"/>
    <mergeCell ref="I1:K1"/>
    <mergeCell ref="B2:E4"/>
    <mergeCell ref="F2:Q4"/>
    <mergeCell ref="R2:U2"/>
    <mergeCell ref="R3:U3"/>
    <mergeCell ref="R4:U4"/>
    <mergeCell ref="B6:U6"/>
    <mergeCell ref="F7:H7"/>
    <mergeCell ref="P7:Q7"/>
    <mergeCell ref="O13:O14"/>
    <mergeCell ref="P13:P14"/>
    <mergeCell ref="N11:N12"/>
    <mergeCell ref="O11:O12"/>
    <mergeCell ref="P11:P12"/>
    <mergeCell ref="B8:L8"/>
    <mergeCell ref="M8:O8"/>
    <mergeCell ref="B11:B12"/>
    <mergeCell ref="C11:C12"/>
    <mergeCell ref="D11:D12"/>
    <mergeCell ref="E11:E12"/>
    <mergeCell ref="M11:M12"/>
    <mergeCell ref="N15:N16"/>
    <mergeCell ref="O15:O16"/>
    <mergeCell ref="P15:P16"/>
    <mergeCell ref="Q13:Q14"/>
    <mergeCell ref="R13:R14"/>
    <mergeCell ref="S13:S14"/>
    <mergeCell ref="T13:T14"/>
    <mergeCell ref="U13:U14"/>
    <mergeCell ref="B15:B16"/>
    <mergeCell ref="C15:C16"/>
    <mergeCell ref="D15:D16"/>
    <mergeCell ref="E15:E16"/>
    <mergeCell ref="M15:M16"/>
    <mergeCell ref="T15:T16"/>
    <mergeCell ref="U15:U16"/>
    <mergeCell ref="Q15:Q16"/>
    <mergeCell ref="R15:R16"/>
    <mergeCell ref="S15:S16"/>
    <mergeCell ref="B13:B14"/>
    <mergeCell ref="C13:C14"/>
    <mergeCell ref="D13:D14"/>
    <mergeCell ref="E13:E14"/>
    <mergeCell ref="M13:M14"/>
    <mergeCell ref="N13:N14"/>
    <mergeCell ref="U17:U18"/>
    <mergeCell ref="B19:B20"/>
    <mergeCell ref="C19:C20"/>
    <mergeCell ref="D19:D20"/>
    <mergeCell ref="E19:E20"/>
    <mergeCell ref="M19:M20"/>
    <mergeCell ref="T19:T20"/>
    <mergeCell ref="U19:U20"/>
    <mergeCell ref="Q19:Q20"/>
    <mergeCell ref="R19:R20"/>
    <mergeCell ref="S19:S20"/>
    <mergeCell ref="B17:B18"/>
    <mergeCell ref="C17:C18"/>
    <mergeCell ref="D17:D18"/>
    <mergeCell ref="E17:E18"/>
    <mergeCell ref="M17:M18"/>
    <mergeCell ref="N17:N18"/>
    <mergeCell ref="O17:O18"/>
    <mergeCell ref="P17:P18"/>
    <mergeCell ref="O21:O22"/>
    <mergeCell ref="P21:P22"/>
    <mergeCell ref="N19:N20"/>
    <mergeCell ref="O19:O20"/>
    <mergeCell ref="P19:P20"/>
    <mergeCell ref="Q17:Q18"/>
    <mergeCell ref="R17:R18"/>
    <mergeCell ref="S17:S18"/>
    <mergeCell ref="T17:T18"/>
    <mergeCell ref="N23:N24"/>
    <mergeCell ref="O23:O24"/>
    <mergeCell ref="P23:P24"/>
    <mergeCell ref="Q21:Q22"/>
    <mergeCell ref="R21:R22"/>
    <mergeCell ref="S21:S22"/>
    <mergeCell ref="T21:T22"/>
    <mergeCell ref="U21:U22"/>
    <mergeCell ref="B23:B24"/>
    <mergeCell ref="C23:C24"/>
    <mergeCell ref="D23:D24"/>
    <mergeCell ref="E23:E24"/>
    <mergeCell ref="M23:M24"/>
    <mergeCell ref="T23:T24"/>
    <mergeCell ref="U23:U24"/>
    <mergeCell ref="Q23:Q24"/>
    <mergeCell ref="R23:R24"/>
    <mergeCell ref="S23:S24"/>
    <mergeCell ref="B21:B22"/>
    <mergeCell ref="C21:C22"/>
    <mergeCell ref="D21:D22"/>
    <mergeCell ref="E21:E22"/>
    <mergeCell ref="M21:M22"/>
    <mergeCell ref="N21:N22"/>
    <mergeCell ref="U25:U26"/>
    <mergeCell ref="B27:B28"/>
    <mergeCell ref="C27:C28"/>
    <mergeCell ref="D27:D28"/>
    <mergeCell ref="E27:E28"/>
    <mergeCell ref="M27:M28"/>
    <mergeCell ref="T27:T28"/>
    <mergeCell ref="U27:U28"/>
    <mergeCell ref="Q27:Q28"/>
    <mergeCell ref="R27:R28"/>
    <mergeCell ref="S27:S28"/>
    <mergeCell ref="B25:B26"/>
    <mergeCell ref="C25:C26"/>
    <mergeCell ref="D25:D26"/>
    <mergeCell ref="E25:E26"/>
    <mergeCell ref="M25:M26"/>
    <mergeCell ref="N25:N26"/>
    <mergeCell ref="O25:O26"/>
    <mergeCell ref="P25:P26"/>
    <mergeCell ref="O29:O30"/>
    <mergeCell ref="P29:P30"/>
    <mergeCell ref="N27:N28"/>
    <mergeCell ref="O27:O28"/>
    <mergeCell ref="P27:P28"/>
    <mergeCell ref="Q25:Q26"/>
    <mergeCell ref="R25:R26"/>
    <mergeCell ref="S25:S26"/>
    <mergeCell ref="T25:T26"/>
    <mergeCell ref="N31:N32"/>
    <mergeCell ref="O31:O32"/>
    <mergeCell ref="P31:P32"/>
    <mergeCell ref="Q29:Q30"/>
    <mergeCell ref="R29:R30"/>
    <mergeCell ref="S29:S30"/>
    <mergeCell ref="T29:T30"/>
    <mergeCell ref="U29:U30"/>
    <mergeCell ref="B31:B32"/>
    <mergeCell ref="C31:C32"/>
    <mergeCell ref="D31:D32"/>
    <mergeCell ref="E31:E32"/>
    <mergeCell ref="M31:M32"/>
    <mergeCell ref="T31:T32"/>
    <mergeCell ref="U31:U32"/>
    <mergeCell ref="Q31:Q32"/>
    <mergeCell ref="R31:R32"/>
    <mergeCell ref="S31:S32"/>
    <mergeCell ref="B29:B30"/>
    <mergeCell ref="C29:C30"/>
    <mergeCell ref="D29:D30"/>
    <mergeCell ref="E29:E30"/>
    <mergeCell ref="M29:M30"/>
    <mergeCell ref="N29:N30"/>
    <mergeCell ref="U33:U34"/>
    <mergeCell ref="B35:B36"/>
    <mergeCell ref="C35:C36"/>
    <mergeCell ref="D35:D36"/>
    <mergeCell ref="E35:E36"/>
    <mergeCell ref="M35:M36"/>
    <mergeCell ref="T35:T36"/>
    <mergeCell ref="U35:U36"/>
    <mergeCell ref="Q35:Q36"/>
    <mergeCell ref="R35:R36"/>
    <mergeCell ref="S35:S36"/>
    <mergeCell ref="B33:B34"/>
    <mergeCell ref="C33:C34"/>
    <mergeCell ref="D33:D34"/>
    <mergeCell ref="E33:E34"/>
    <mergeCell ref="M33:M34"/>
    <mergeCell ref="N33:N34"/>
    <mergeCell ref="O33:O34"/>
    <mergeCell ref="P33:P34"/>
    <mergeCell ref="O37:O38"/>
    <mergeCell ref="P37:P38"/>
    <mergeCell ref="N35:N36"/>
    <mergeCell ref="O35:O36"/>
    <mergeCell ref="P35:P36"/>
    <mergeCell ref="Q33:Q34"/>
    <mergeCell ref="R33:R34"/>
    <mergeCell ref="S33:S34"/>
    <mergeCell ref="T33:T34"/>
    <mergeCell ref="N39:N40"/>
    <mergeCell ref="O39:O40"/>
    <mergeCell ref="P39:P40"/>
    <mergeCell ref="Q37:Q38"/>
    <mergeCell ref="R37:R38"/>
    <mergeCell ref="S37:S38"/>
    <mergeCell ref="T37:T38"/>
    <mergeCell ref="U37:U38"/>
    <mergeCell ref="B39:B40"/>
    <mergeCell ref="C39:C40"/>
    <mergeCell ref="D39:D40"/>
    <mergeCell ref="E39:E40"/>
    <mergeCell ref="M39:M40"/>
    <mergeCell ref="T39:T40"/>
    <mergeCell ref="U39:U40"/>
    <mergeCell ref="Q39:Q40"/>
    <mergeCell ref="R39:R40"/>
    <mergeCell ref="S39:S40"/>
    <mergeCell ref="B37:B38"/>
    <mergeCell ref="C37:C38"/>
    <mergeCell ref="D37:D38"/>
    <mergeCell ref="E37:E38"/>
    <mergeCell ref="M37:M38"/>
    <mergeCell ref="N37:N38"/>
    <mergeCell ref="U41:U42"/>
    <mergeCell ref="B43:B44"/>
    <mergeCell ref="C43:C44"/>
    <mergeCell ref="D43:D44"/>
    <mergeCell ref="E43:E44"/>
    <mergeCell ref="M43:M44"/>
    <mergeCell ref="T43:T44"/>
    <mergeCell ref="U43:U44"/>
    <mergeCell ref="Q43:Q44"/>
    <mergeCell ref="R43:R44"/>
    <mergeCell ref="S43:S44"/>
    <mergeCell ref="B41:B42"/>
    <mergeCell ref="C41:C42"/>
    <mergeCell ref="D41:D42"/>
    <mergeCell ref="E41:E42"/>
    <mergeCell ref="M41:M42"/>
    <mergeCell ref="N41:N42"/>
    <mergeCell ref="O41:O42"/>
    <mergeCell ref="P41:P42"/>
    <mergeCell ref="O45:O46"/>
    <mergeCell ref="P45:P46"/>
    <mergeCell ref="N43:N44"/>
    <mergeCell ref="O43:O44"/>
    <mergeCell ref="P43:P44"/>
    <mergeCell ref="Q41:Q42"/>
    <mergeCell ref="R41:R42"/>
    <mergeCell ref="S41:S42"/>
    <mergeCell ref="T41:T42"/>
    <mergeCell ref="N47:N48"/>
    <mergeCell ref="O47:O48"/>
    <mergeCell ref="P47:P48"/>
    <mergeCell ref="Q45:Q46"/>
    <mergeCell ref="R45:R46"/>
    <mergeCell ref="S45:S46"/>
    <mergeCell ref="T45:T46"/>
    <mergeCell ref="U45:U46"/>
    <mergeCell ref="B47:B48"/>
    <mergeCell ref="C47:C48"/>
    <mergeCell ref="D47:D48"/>
    <mergeCell ref="E47:E48"/>
    <mergeCell ref="M47:M48"/>
    <mergeCell ref="T47:T48"/>
    <mergeCell ref="U47:U48"/>
    <mergeCell ref="Q47:Q48"/>
    <mergeCell ref="R47:R48"/>
    <mergeCell ref="S47:S48"/>
    <mergeCell ref="B45:B46"/>
    <mergeCell ref="C45:C46"/>
    <mergeCell ref="D45:D46"/>
    <mergeCell ref="E45:E46"/>
    <mergeCell ref="M45:M46"/>
    <mergeCell ref="N45:N46"/>
    <mergeCell ref="Q49:Q50"/>
    <mergeCell ref="R49:R50"/>
    <mergeCell ref="S49:S50"/>
    <mergeCell ref="T49:T50"/>
    <mergeCell ref="U49:U50"/>
    <mergeCell ref="B51:B52"/>
    <mergeCell ref="C51:C52"/>
    <mergeCell ref="D51:D52"/>
    <mergeCell ref="E51:E52"/>
    <mergeCell ref="M51:M52"/>
    <mergeCell ref="T51:T52"/>
    <mergeCell ref="U51:U52"/>
    <mergeCell ref="B49:B50"/>
    <mergeCell ref="C49:C50"/>
    <mergeCell ref="D49:D50"/>
    <mergeCell ref="E49:E50"/>
    <mergeCell ref="M49:M50"/>
    <mergeCell ref="N49:N50"/>
    <mergeCell ref="O49:O50"/>
    <mergeCell ref="P49:P50"/>
    <mergeCell ref="B54:H54"/>
    <mergeCell ref="I54:U54"/>
    <mergeCell ref="B55:H55"/>
    <mergeCell ref="I55:U55"/>
    <mergeCell ref="N51:N52"/>
    <mergeCell ref="O51:O52"/>
    <mergeCell ref="P51:P52"/>
    <mergeCell ref="Q51:Q52"/>
    <mergeCell ref="R51:R52"/>
    <mergeCell ref="S51:S52"/>
    <mergeCell ref="B56:H56"/>
    <mergeCell ref="I56:U56"/>
    <mergeCell ref="B57:H57"/>
    <mergeCell ref="I57:U57"/>
    <mergeCell ref="B58:E60"/>
    <mergeCell ref="F58:Q60"/>
    <mergeCell ref="R58:U58"/>
    <mergeCell ref="R59:U59"/>
    <mergeCell ref="R60:U60"/>
    <mergeCell ref="B62:U62"/>
    <mergeCell ref="P63:Q63"/>
    <mergeCell ref="B64:L64"/>
    <mergeCell ref="M64:O64"/>
    <mergeCell ref="B67:B68"/>
    <mergeCell ref="C67:C68"/>
    <mergeCell ref="D67:D68"/>
    <mergeCell ref="E67:E68"/>
    <mergeCell ref="M67:M68"/>
    <mergeCell ref="N67:N68"/>
    <mergeCell ref="U67:U68"/>
    <mergeCell ref="O67:O68"/>
    <mergeCell ref="P67:P68"/>
    <mergeCell ref="Q67:Q68"/>
    <mergeCell ref="R67:R68"/>
    <mergeCell ref="S67:S68"/>
    <mergeCell ref="T67:T68"/>
    <mergeCell ref="U69:U70"/>
    <mergeCell ref="B71:B72"/>
    <mergeCell ref="C71:C72"/>
    <mergeCell ref="D71:D72"/>
    <mergeCell ref="E71:E72"/>
    <mergeCell ref="M71:M72"/>
    <mergeCell ref="N71:N72"/>
    <mergeCell ref="U71:U72"/>
    <mergeCell ref="O71:O72"/>
    <mergeCell ref="P71:P72"/>
    <mergeCell ref="Q71:Q72"/>
    <mergeCell ref="R71:R72"/>
    <mergeCell ref="S71:S72"/>
    <mergeCell ref="T71:T72"/>
    <mergeCell ref="B69:B70"/>
    <mergeCell ref="C69:C70"/>
    <mergeCell ref="D69:D70"/>
    <mergeCell ref="E69:E70"/>
    <mergeCell ref="M69:M70"/>
    <mergeCell ref="N69:N70"/>
    <mergeCell ref="O69:O70"/>
    <mergeCell ref="P69:P70"/>
    <mergeCell ref="Q69:Q70"/>
    <mergeCell ref="E73:E74"/>
    <mergeCell ref="M73:M74"/>
    <mergeCell ref="N73:N74"/>
    <mergeCell ref="O73:O74"/>
    <mergeCell ref="P73:P74"/>
    <mergeCell ref="Q73:Q74"/>
    <mergeCell ref="R69:R70"/>
    <mergeCell ref="S69:S70"/>
    <mergeCell ref="T69:T70"/>
    <mergeCell ref="N77:N78"/>
    <mergeCell ref="O77:O78"/>
    <mergeCell ref="P77:P78"/>
    <mergeCell ref="Q77:Q78"/>
    <mergeCell ref="R73:R74"/>
    <mergeCell ref="S73:S74"/>
    <mergeCell ref="T73:T74"/>
    <mergeCell ref="U73:U74"/>
    <mergeCell ref="B75:B76"/>
    <mergeCell ref="C75:C76"/>
    <mergeCell ref="D75:D76"/>
    <mergeCell ref="E75:E76"/>
    <mergeCell ref="M75:M76"/>
    <mergeCell ref="N75:N76"/>
    <mergeCell ref="U75:U76"/>
    <mergeCell ref="O75:O76"/>
    <mergeCell ref="P75:P76"/>
    <mergeCell ref="Q75:Q76"/>
    <mergeCell ref="R75:R76"/>
    <mergeCell ref="S75:S76"/>
    <mergeCell ref="T75:T76"/>
    <mergeCell ref="B73:B74"/>
    <mergeCell ref="C73:C74"/>
    <mergeCell ref="D73:D74"/>
    <mergeCell ref="P81:P82"/>
    <mergeCell ref="Q81:Q82"/>
    <mergeCell ref="R77:R78"/>
    <mergeCell ref="S77:S78"/>
    <mergeCell ref="T77:T78"/>
    <mergeCell ref="U77:U78"/>
    <mergeCell ref="B79:B80"/>
    <mergeCell ref="C79:C80"/>
    <mergeCell ref="D79:D80"/>
    <mergeCell ref="E79:E80"/>
    <mergeCell ref="M79:M80"/>
    <mergeCell ref="N79:N80"/>
    <mergeCell ref="U79:U80"/>
    <mergeCell ref="O79:O80"/>
    <mergeCell ref="P79:P80"/>
    <mergeCell ref="Q79:Q80"/>
    <mergeCell ref="R79:R80"/>
    <mergeCell ref="S79:S80"/>
    <mergeCell ref="T79:T80"/>
    <mergeCell ref="B77:B78"/>
    <mergeCell ref="C77:C78"/>
    <mergeCell ref="D77:D78"/>
    <mergeCell ref="E77:E78"/>
    <mergeCell ref="M77:M78"/>
    <mergeCell ref="R81:R82"/>
    <mergeCell ref="S81:S82"/>
    <mergeCell ref="T81:T82"/>
    <mergeCell ref="U81:U82"/>
    <mergeCell ref="B83:B84"/>
    <mergeCell ref="C83:C84"/>
    <mergeCell ref="D83:D84"/>
    <mergeCell ref="E83:E84"/>
    <mergeCell ref="M83:M84"/>
    <mergeCell ref="N83:N84"/>
    <mergeCell ref="U83:U84"/>
    <mergeCell ref="O83:O84"/>
    <mergeCell ref="P83:P84"/>
    <mergeCell ref="Q83:Q84"/>
    <mergeCell ref="R83:R84"/>
    <mergeCell ref="S83:S84"/>
    <mergeCell ref="T83:T84"/>
    <mergeCell ref="B81:B82"/>
    <mergeCell ref="C81:C82"/>
    <mergeCell ref="D81:D82"/>
    <mergeCell ref="E81:E82"/>
    <mergeCell ref="M81:M82"/>
    <mergeCell ref="N81:N82"/>
    <mergeCell ref="O81:O82"/>
    <mergeCell ref="U85:U86"/>
    <mergeCell ref="B87:B88"/>
    <mergeCell ref="C87:C88"/>
    <mergeCell ref="D87:D88"/>
    <mergeCell ref="E87:E88"/>
    <mergeCell ref="M87:M88"/>
    <mergeCell ref="N87:N88"/>
    <mergeCell ref="U87:U88"/>
    <mergeCell ref="O87:O88"/>
    <mergeCell ref="P87:P88"/>
    <mergeCell ref="Q87:Q88"/>
    <mergeCell ref="R87:R88"/>
    <mergeCell ref="S87:S88"/>
    <mergeCell ref="T87:T88"/>
    <mergeCell ref="B85:B86"/>
    <mergeCell ref="C85:C86"/>
    <mergeCell ref="D85:D86"/>
    <mergeCell ref="E85:E86"/>
    <mergeCell ref="M85:M86"/>
    <mergeCell ref="N85:N86"/>
    <mergeCell ref="O85:O86"/>
    <mergeCell ref="P85:P86"/>
    <mergeCell ref="Q85:Q86"/>
    <mergeCell ref="E89:E90"/>
    <mergeCell ref="M89:M90"/>
    <mergeCell ref="N89:N90"/>
    <mergeCell ref="O89:O90"/>
    <mergeCell ref="P89:P90"/>
    <mergeCell ref="Q89:Q90"/>
    <mergeCell ref="R85:R86"/>
    <mergeCell ref="S85:S86"/>
    <mergeCell ref="T85:T86"/>
    <mergeCell ref="N93:N94"/>
    <mergeCell ref="O93:O94"/>
    <mergeCell ref="P93:P94"/>
    <mergeCell ref="Q93:Q94"/>
    <mergeCell ref="R89:R90"/>
    <mergeCell ref="S89:S90"/>
    <mergeCell ref="T89:T90"/>
    <mergeCell ref="U89:U90"/>
    <mergeCell ref="B91:B92"/>
    <mergeCell ref="C91:C92"/>
    <mergeCell ref="D91:D92"/>
    <mergeCell ref="E91:E92"/>
    <mergeCell ref="M91:M92"/>
    <mergeCell ref="N91:N92"/>
    <mergeCell ref="U91:U92"/>
    <mergeCell ref="O91:O92"/>
    <mergeCell ref="P91:P92"/>
    <mergeCell ref="Q91:Q92"/>
    <mergeCell ref="R91:R92"/>
    <mergeCell ref="S91:S92"/>
    <mergeCell ref="T91:T92"/>
    <mergeCell ref="B89:B90"/>
    <mergeCell ref="C89:C90"/>
    <mergeCell ref="D89:D90"/>
    <mergeCell ref="P97:P98"/>
    <mergeCell ref="Q97:Q98"/>
    <mergeCell ref="R93:R94"/>
    <mergeCell ref="S93:S94"/>
    <mergeCell ref="T93:T94"/>
    <mergeCell ref="U93:U94"/>
    <mergeCell ref="B95:B96"/>
    <mergeCell ref="C95:C96"/>
    <mergeCell ref="D95:D96"/>
    <mergeCell ref="E95:E96"/>
    <mergeCell ref="M95:M96"/>
    <mergeCell ref="N95:N96"/>
    <mergeCell ref="U95:U96"/>
    <mergeCell ref="O95:O96"/>
    <mergeCell ref="P95:P96"/>
    <mergeCell ref="Q95:Q96"/>
    <mergeCell ref="R95:R96"/>
    <mergeCell ref="S95:S96"/>
    <mergeCell ref="T95:T96"/>
    <mergeCell ref="B93:B94"/>
    <mergeCell ref="C93:C94"/>
    <mergeCell ref="D93:D94"/>
    <mergeCell ref="E93:E94"/>
    <mergeCell ref="M93:M94"/>
    <mergeCell ref="R97:R98"/>
    <mergeCell ref="S97:S98"/>
    <mergeCell ref="T97:T98"/>
    <mergeCell ref="U97:U98"/>
    <mergeCell ref="B99:B100"/>
    <mergeCell ref="C99:C100"/>
    <mergeCell ref="D99:D100"/>
    <mergeCell ref="E99:E100"/>
    <mergeCell ref="M99:M100"/>
    <mergeCell ref="N99:N100"/>
    <mergeCell ref="U99:U100"/>
    <mergeCell ref="O99:O100"/>
    <mergeCell ref="P99:P100"/>
    <mergeCell ref="Q99:Q100"/>
    <mergeCell ref="R99:R100"/>
    <mergeCell ref="S99:S100"/>
    <mergeCell ref="T99:T100"/>
    <mergeCell ref="B97:B98"/>
    <mergeCell ref="C97:C98"/>
    <mergeCell ref="D97:D98"/>
    <mergeCell ref="E97:E98"/>
    <mergeCell ref="M97:M98"/>
    <mergeCell ref="N97:N98"/>
    <mergeCell ref="O97:O98"/>
    <mergeCell ref="R101:R102"/>
    <mergeCell ref="S101:S102"/>
    <mergeCell ref="T101:T102"/>
    <mergeCell ref="U101:U102"/>
    <mergeCell ref="B103:B104"/>
    <mergeCell ref="C103:C104"/>
    <mergeCell ref="D103:D104"/>
    <mergeCell ref="E103:E104"/>
    <mergeCell ref="M103:M104"/>
    <mergeCell ref="N103:N104"/>
    <mergeCell ref="B101:B102"/>
    <mergeCell ref="C101:C102"/>
    <mergeCell ref="D101:D102"/>
    <mergeCell ref="E101:E102"/>
    <mergeCell ref="M101:M102"/>
    <mergeCell ref="N101:N102"/>
    <mergeCell ref="O101:O102"/>
    <mergeCell ref="P101:P102"/>
    <mergeCell ref="Q101:Q102"/>
    <mergeCell ref="R105:R106"/>
    <mergeCell ref="S105:S106"/>
    <mergeCell ref="T105:T106"/>
    <mergeCell ref="U105:U106"/>
    <mergeCell ref="B109:H109"/>
    <mergeCell ref="I109:U109"/>
    <mergeCell ref="U103:U104"/>
    <mergeCell ref="B105:B106"/>
    <mergeCell ref="C105:C106"/>
    <mergeCell ref="D105:D106"/>
    <mergeCell ref="E105:E106"/>
    <mergeCell ref="M105:M106"/>
    <mergeCell ref="N105:N106"/>
    <mergeCell ref="O105:O106"/>
    <mergeCell ref="P105:P106"/>
    <mergeCell ref="Q105:Q106"/>
    <mergeCell ref="O103:O104"/>
    <mergeCell ref="P103:P104"/>
    <mergeCell ref="Q103:Q104"/>
    <mergeCell ref="R103:R104"/>
    <mergeCell ref="S103:S104"/>
    <mergeCell ref="T103:T104"/>
    <mergeCell ref="B113:E115"/>
    <mergeCell ref="F113:Q115"/>
    <mergeCell ref="R113:U113"/>
    <mergeCell ref="R114:U114"/>
    <mergeCell ref="R115:U115"/>
    <mergeCell ref="B117:U117"/>
    <mergeCell ref="B110:H110"/>
    <mergeCell ref="I110:U110"/>
    <mergeCell ref="B111:H111"/>
    <mergeCell ref="I111:U111"/>
    <mergeCell ref="B112:H112"/>
    <mergeCell ref="I112:U112"/>
    <mergeCell ref="E124:E125"/>
    <mergeCell ref="E126:E127"/>
    <mergeCell ref="E128:E129"/>
    <mergeCell ref="E130:E131"/>
    <mergeCell ref="E132:E133"/>
    <mergeCell ref="E134:E135"/>
    <mergeCell ref="P118:Q118"/>
    <mergeCell ref="B119:L119"/>
    <mergeCell ref="M119:O119"/>
    <mergeCell ref="B122:B123"/>
    <mergeCell ref="C122:C123"/>
    <mergeCell ref="D122:D123"/>
    <mergeCell ref="E122:E123"/>
    <mergeCell ref="E148:E149"/>
    <mergeCell ref="E150:E151"/>
    <mergeCell ref="E152:E153"/>
    <mergeCell ref="E154:E155"/>
    <mergeCell ref="E156:E157"/>
    <mergeCell ref="E158:E159"/>
    <mergeCell ref="E136:E137"/>
    <mergeCell ref="E138:E139"/>
    <mergeCell ref="E140:E141"/>
    <mergeCell ref="E142:E143"/>
    <mergeCell ref="E144:E145"/>
    <mergeCell ref="E146:E147"/>
    <mergeCell ref="B168:H168"/>
    <mergeCell ref="I168:U168"/>
    <mergeCell ref="B169:E171"/>
    <mergeCell ref="F169:Q171"/>
    <mergeCell ref="R169:U169"/>
    <mergeCell ref="R170:U170"/>
    <mergeCell ref="R171:U171"/>
    <mergeCell ref="E160:E161"/>
    <mergeCell ref="B165:H165"/>
    <mergeCell ref="I165:U165"/>
    <mergeCell ref="B166:H166"/>
    <mergeCell ref="I166:U166"/>
    <mergeCell ref="B167:H167"/>
    <mergeCell ref="I167:U167"/>
    <mergeCell ref="B201:H201"/>
    <mergeCell ref="I201:U201"/>
    <mergeCell ref="B202:H202"/>
    <mergeCell ref="I202:U202"/>
    <mergeCell ref="B203:H203"/>
    <mergeCell ref="I203:U203"/>
    <mergeCell ref="B173:U173"/>
    <mergeCell ref="P174:Q174"/>
    <mergeCell ref="B175:L175"/>
    <mergeCell ref="M175:O175"/>
    <mergeCell ref="B200:H200"/>
    <mergeCell ref="I200:U200"/>
    <mergeCell ref="P209:Q209"/>
    <mergeCell ref="B210:L210"/>
    <mergeCell ref="M210:O210"/>
    <mergeCell ref="B235:H235"/>
    <mergeCell ref="I235:U235"/>
    <mergeCell ref="B236:H236"/>
    <mergeCell ref="I236:U236"/>
    <mergeCell ref="B204:E206"/>
    <mergeCell ref="F204:Q206"/>
    <mergeCell ref="R204:U204"/>
    <mergeCell ref="R205:U205"/>
    <mergeCell ref="R206:U206"/>
    <mergeCell ref="B208:U208"/>
    <mergeCell ref="B237:H237"/>
    <mergeCell ref="I237:U237"/>
    <mergeCell ref="B238:H238"/>
    <mergeCell ref="I238:U238"/>
    <mergeCell ref="B239:E241"/>
    <mergeCell ref="F239:Q241"/>
    <mergeCell ref="R239:U239"/>
    <mergeCell ref="R240:U240"/>
    <mergeCell ref="R241:U241"/>
    <mergeCell ref="B271:H271"/>
    <mergeCell ref="I271:U271"/>
    <mergeCell ref="B272:H272"/>
    <mergeCell ref="I272:U272"/>
    <mergeCell ref="B273:H273"/>
    <mergeCell ref="I273:U273"/>
    <mergeCell ref="B243:U243"/>
    <mergeCell ref="P244:Q244"/>
    <mergeCell ref="B245:L245"/>
    <mergeCell ref="M245:O245"/>
    <mergeCell ref="B270:H270"/>
    <mergeCell ref="I270:U270"/>
    <mergeCell ref="P279:Q279"/>
    <mergeCell ref="B280:L280"/>
    <mergeCell ref="M280:O280"/>
    <mergeCell ref="B305:H305"/>
    <mergeCell ref="I305:U305"/>
    <mergeCell ref="B306:H306"/>
    <mergeCell ref="I306:U306"/>
    <mergeCell ref="B274:E276"/>
    <mergeCell ref="F274:Q276"/>
    <mergeCell ref="R274:U274"/>
    <mergeCell ref="R275:U275"/>
    <mergeCell ref="R276:U276"/>
    <mergeCell ref="B278:U278"/>
    <mergeCell ref="B307:H307"/>
    <mergeCell ref="I307:U307"/>
    <mergeCell ref="B308:H308"/>
    <mergeCell ref="I308:U308"/>
    <mergeCell ref="B309:E311"/>
    <mergeCell ref="F309:Q311"/>
    <mergeCell ref="R309:U309"/>
    <mergeCell ref="R310:U310"/>
    <mergeCell ref="R311:U311"/>
    <mergeCell ref="B341:H341"/>
    <mergeCell ref="I341:U341"/>
    <mergeCell ref="B342:H342"/>
    <mergeCell ref="I342:U342"/>
    <mergeCell ref="B343:H343"/>
    <mergeCell ref="I343:U343"/>
    <mergeCell ref="B313:U313"/>
    <mergeCell ref="P314:Q314"/>
    <mergeCell ref="B315:L315"/>
    <mergeCell ref="M315:O315"/>
    <mergeCell ref="B340:H340"/>
    <mergeCell ref="I340:U340"/>
    <mergeCell ref="P349:Q349"/>
    <mergeCell ref="B350:L350"/>
    <mergeCell ref="M350:O350"/>
    <mergeCell ref="B375:H375"/>
    <mergeCell ref="I375:U375"/>
    <mergeCell ref="B376:H376"/>
    <mergeCell ref="I376:U376"/>
    <mergeCell ref="B344:E346"/>
    <mergeCell ref="F344:Q346"/>
    <mergeCell ref="R344:U344"/>
    <mergeCell ref="R345:U345"/>
    <mergeCell ref="R346:U346"/>
    <mergeCell ref="B348:U348"/>
    <mergeCell ref="B377:H377"/>
    <mergeCell ref="I377:U377"/>
    <mergeCell ref="B378:H378"/>
    <mergeCell ref="I378:U378"/>
    <mergeCell ref="B379:E381"/>
    <mergeCell ref="F379:Q381"/>
    <mergeCell ref="R379:U379"/>
    <mergeCell ref="R380:U380"/>
    <mergeCell ref="R381:U381"/>
    <mergeCell ref="B411:H411"/>
    <mergeCell ref="I411:U411"/>
    <mergeCell ref="B412:H412"/>
    <mergeCell ref="I412:U412"/>
    <mergeCell ref="B413:H413"/>
    <mergeCell ref="I413:U413"/>
    <mergeCell ref="B383:U383"/>
    <mergeCell ref="P384:Q384"/>
    <mergeCell ref="B385:L385"/>
    <mergeCell ref="M385:O385"/>
    <mergeCell ref="B410:H410"/>
    <mergeCell ref="I410:U410"/>
    <mergeCell ref="P419:Q419"/>
    <mergeCell ref="B420:L420"/>
    <mergeCell ref="M420:O420"/>
    <mergeCell ref="B445:H445"/>
    <mergeCell ref="I445:U445"/>
    <mergeCell ref="B446:H446"/>
    <mergeCell ref="I446:U446"/>
    <mergeCell ref="B414:E416"/>
    <mergeCell ref="F414:Q416"/>
    <mergeCell ref="R414:U414"/>
    <mergeCell ref="R415:U415"/>
    <mergeCell ref="R416:U416"/>
    <mergeCell ref="B418:U418"/>
    <mergeCell ref="B447:H447"/>
    <mergeCell ref="I447:U447"/>
    <mergeCell ref="B448:H448"/>
    <mergeCell ref="I448:U448"/>
    <mergeCell ref="B449:E451"/>
    <mergeCell ref="F449:Q451"/>
    <mergeCell ref="R449:U449"/>
    <mergeCell ref="R450:U450"/>
    <mergeCell ref="R451:U451"/>
    <mergeCell ref="B481:H481"/>
    <mergeCell ref="I481:U481"/>
    <mergeCell ref="B482:H482"/>
    <mergeCell ref="I482:U482"/>
    <mergeCell ref="B483:H483"/>
    <mergeCell ref="I483:U483"/>
    <mergeCell ref="B453:U453"/>
    <mergeCell ref="P454:Q454"/>
    <mergeCell ref="B455:L455"/>
    <mergeCell ref="M455:O455"/>
    <mergeCell ref="B480:H480"/>
    <mergeCell ref="I480:U480"/>
    <mergeCell ref="P489:Q489"/>
    <mergeCell ref="B490:L490"/>
    <mergeCell ref="M490:O490"/>
    <mergeCell ref="B515:H515"/>
    <mergeCell ref="I515:U515"/>
    <mergeCell ref="B516:H516"/>
    <mergeCell ref="I516:U516"/>
    <mergeCell ref="B484:E486"/>
    <mergeCell ref="F484:Q486"/>
    <mergeCell ref="R484:U484"/>
    <mergeCell ref="R485:U485"/>
    <mergeCell ref="R486:U486"/>
    <mergeCell ref="B488:U488"/>
    <mergeCell ref="B523:U523"/>
    <mergeCell ref="P524:Q524"/>
    <mergeCell ref="B525:L525"/>
    <mergeCell ref="M525:O525"/>
    <mergeCell ref="B550:H550"/>
    <mergeCell ref="I550:U550"/>
    <mergeCell ref="B517:H517"/>
    <mergeCell ref="I517:U517"/>
    <mergeCell ref="B518:H518"/>
    <mergeCell ref="I518:U518"/>
    <mergeCell ref="B519:E521"/>
    <mergeCell ref="F519:Q521"/>
    <mergeCell ref="R519:U519"/>
    <mergeCell ref="R520:U520"/>
    <mergeCell ref="R521:U521"/>
    <mergeCell ref="B554:E556"/>
    <mergeCell ref="F554:Q556"/>
    <mergeCell ref="R554:U554"/>
    <mergeCell ref="R555:U555"/>
    <mergeCell ref="R556:U556"/>
    <mergeCell ref="B558:U558"/>
    <mergeCell ref="B551:H551"/>
    <mergeCell ref="I551:U551"/>
    <mergeCell ref="B552:H552"/>
    <mergeCell ref="I552:U552"/>
    <mergeCell ref="B553:H553"/>
    <mergeCell ref="I553:U553"/>
    <mergeCell ref="B587:H587"/>
    <mergeCell ref="I587:U587"/>
    <mergeCell ref="B588:H588"/>
    <mergeCell ref="I588:U588"/>
    <mergeCell ref="P559:Q559"/>
    <mergeCell ref="B560:L560"/>
    <mergeCell ref="M560:O560"/>
    <mergeCell ref="B585:H585"/>
    <mergeCell ref="I585:U585"/>
    <mergeCell ref="B586:H586"/>
    <mergeCell ref="I586:U586"/>
  </mergeCells>
  <printOptions horizontalCentered="1" verticalCentered="1"/>
  <pageMargins left="7.874015748031496E-2" right="7.874015748031496E-2" top="7.874015748031496E-2" bottom="7.874015748031496E-2" header="0" footer="0"/>
  <pageSetup paperSize="9" scale="80" fitToHeight="15" orientation="landscape" r:id="rId1"/>
  <rowBreaks count="1" manualBreakCount="1">
    <brk id="112" min="1" max="20"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BDD</vt:lpstr>
      <vt:lpstr>VT-PPL-</vt:lpstr>
      <vt:lpstr>INT RT</vt:lpstr>
      <vt:lpstr>RT-PPL- </vt:lpstr>
      <vt:lpstr>REP</vt:lpstr>
      <vt:lpstr>PRO</vt:lpstr>
      <vt:lpstr>F-TRA</vt:lpstr>
      <vt:lpstr>SITU-- GLOBAL</vt:lpstr>
      <vt:lpstr>5</vt:lpstr>
      <vt:lpstr>2</vt:lpstr>
      <vt:lpstr>22</vt:lpstr>
      <vt:lpstr>'2'!Print_Area</vt:lpstr>
      <vt:lpstr>'22'!Print_Area</vt:lpstr>
      <vt:lpstr>'5'!Print_Area</vt:lpstr>
      <vt:lpstr>'F-TRA'!Print_Area</vt:lpstr>
      <vt:lpstr>PRO!Print_Area</vt:lpstr>
      <vt:lpstr>REP!Print_Area</vt:lpstr>
      <vt:lpstr>'RT-PPL- '!Print_Area</vt:lpstr>
      <vt:lpstr>'SITU-- GLOBAL'!Print_Area</vt:lpstr>
      <vt:lpstr>'VT-PPL-'!Print_Area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2026-10-20T14:31:56Z</dcterms:modified>
</cp:coreProperties>
</file>